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1.xml" ContentType="application/vnd.openxmlformats-officedocument.spreadsheetml.comments+xml"/>
  <Override PartName="/xl/customProperty9.bin" ContentType="application/vnd.openxmlformats-officedocument.spreadsheetml.customProperty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 hidePivotFieldList="1" defaultThemeVersion="124226"/>
  <bookViews>
    <workbookView xWindow="0" yWindow="0" windowWidth="23040" windowHeight="9195" tabRatio="949" firstSheet="8" activeTab="8"/>
  </bookViews>
  <sheets>
    <sheet name="mult+lots 2x2" sheetId="4" r:id="rId1"/>
    <sheet name="SET_import" sheetId="17" r:id="rId2"/>
    <sheet name="SET_export" sheetId="18" r:id="rId3"/>
    <sheet name="mult+lots 4x1" sheetId="1" r:id="rId4"/>
    <sheet name="Steps 4x1" sheetId="5" r:id="rId5"/>
    <sheet name="TP 4x1" sheetId="8" r:id="rId6"/>
    <sheet name="Сводная" sheetId="15" r:id="rId7"/>
    <sheet name="Данные из терминала" sheetId="16" r:id="rId8"/>
    <sheet name="База данных" sheetId="37" r:id="rId9"/>
    <sheet name="Залог и цена пипса" sheetId="36" r:id="rId10"/>
    <sheet name="Сводная МОДЕЛЬ 1x1" sheetId="10" r:id="rId11"/>
    <sheet name="Достаточность средств" sheetId="32" r:id="rId12"/>
    <sheet name="Анализ результатов" sheetId="28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  <sheet name="Шаблоны" sheetId="30" r:id="rId21"/>
    <sheet name="Changelog" sheetId="33" r:id="rId22"/>
    <sheet name="Лист1" sheetId="38" r:id="rId23"/>
  </sheets>
  <functionGroups builtInGroupCount="17"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StrategyTester!$A$1:$S$1</definedName>
    <definedName name="_xlnm._FilterDatabase" localSheetId="19" hidden="1">Temp!#REF!</definedName>
    <definedName name="_xlnm._FilterDatabase" localSheetId="8" hidden="1">'База данных'!$A$6:$AO$6</definedName>
    <definedName name="_xlnm._FilterDatabase" localSheetId="7" hidden="1">'Данные из терминала'!$A$1:$O$1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Сетки_StrategyTester!$A$1:$O$1</definedName>
    <definedName name="clAccountFiat">'Залог и цена пипса'!$DB$1:$DB$5</definedName>
    <definedName name="clRatio">'Залог и цена пипса'!$DA$1:$DA$26</definedName>
    <definedName name="clRatioExcel">'Залог и цена пипса'!$CZ$1:$CZ$26</definedName>
  </definedNames>
  <calcPr calcId="145621"/>
  <pivotCaches>
    <pivotCache cacheId="0" r:id="rId24"/>
    <pivotCache cacheId="1" r:id="rId25"/>
    <pivotCache cacheId="2" r:id="rId26"/>
    <pivotCache cacheId="3" r:id="rId27"/>
  </pivotCaches>
</workbook>
</file>

<file path=xl/calcChain.xml><?xml version="1.0" encoding="utf-8"?>
<calcChain xmlns="http://schemas.openxmlformats.org/spreadsheetml/2006/main">
  <c r="P1629" i="37" l="1"/>
  <c r="O1629" i="37"/>
  <c r="AJ1629" i="37" s="1"/>
  <c r="D2" i="17"/>
  <c r="D3" i="17"/>
  <c r="D4" i="17"/>
  <c r="D5" i="17"/>
  <c r="D6" i="17"/>
  <c r="D7" i="17"/>
  <c r="D8" i="17"/>
  <c r="D9" i="17"/>
  <c r="D10" i="17"/>
  <c r="D11" i="17"/>
  <c r="D12" i="17"/>
  <c r="D13" i="17"/>
  <c r="D14" i="17"/>
  <c r="D15" i="17"/>
  <c r="D16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47" i="17"/>
  <c r="D49" i="17"/>
  <c r="D61" i="17"/>
  <c r="D62" i="17"/>
  <c r="D70" i="17"/>
  <c r="D80" i="17"/>
  <c r="D82" i="17"/>
  <c r="D94" i="17"/>
  <c r="D95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265" i="17"/>
  <c r="D266" i="17"/>
  <c r="D267" i="17"/>
  <c r="D268" i="17"/>
  <c r="D269" i="17"/>
  <c r="D270" i="17"/>
  <c r="D271" i="17"/>
  <c r="D272" i="17"/>
  <c r="D273" i="17"/>
  <c r="D274" i="17"/>
  <c r="D275" i="17"/>
  <c r="D276" i="17"/>
  <c r="D277" i="17"/>
  <c r="D278" i="17"/>
  <c r="D279" i="17"/>
  <c r="D280" i="17"/>
  <c r="D281" i="17"/>
  <c r="D282" i="17"/>
  <c r="D283" i="17"/>
  <c r="D284" i="17"/>
  <c r="D285" i="17"/>
  <c r="D286" i="17"/>
  <c r="D287" i="17"/>
  <c r="D288" i="17"/>
  <c r="D289" i="17"/>
  <c r="D290" i="17"/>
  <c r="D291" i="17"/>
  <c r="D292" i="17"/>
  <c r="D293" i="17"/>
  <c r="D294" i="17"/>
  <c r="D295" i="17"/>
  <c r="D296" i="17"/>
  <c r="D297" i="17"/>
  <c r="D298" i="17"/>
  <c r="D299" i="17"/>
  <c r="D300" i="17"/>
  <c r="D301" i="17"/>
  <c r="D302" i="17"/>
  <c r="D303" i="17"/>
  <c r="D304" i="17"/>
  <c r="P1625" i="37"/>
  <c r="O1625" i="37"/>
  <c r="AJ1626" i="37" s="1"/>
  <c r="D305" i="17"/>
  <c r="D306" i="17"/>
  <c r="D307" i="17"/>
  <c r="D308" i="17"/>
  <c r="D309" i="17"/>
  <c r="D310" i="17"/>
  <c r="D311" i="17"/>
  <c r="D312" i="17"/>
  <c r="D313" i="17"/>
  <c r="D314" i="17"/>
  <c r="D315" i="17"/>
  <c r="D316" i="17"/>
  <c r="P1620" i="37"/>
  <c r="O1620" i="37"/>
  <c r="Y1620" i="37"/>
  <c r="X1620" i="37"/>
  <c r="P1616" i="37"/>
  <c r="O1616" i="37"/>
  <c r="Y1616" i="37"/>
  <c r="X1616" i="37"/>
  <c r="P1612" i="37"/>
  <c r="O1612" i="37"/>
  <c r="Y1612" i="37"/>
  <c r="X1612" i="37"/>
  <c r="P1608" i="37"/>
  <c r="O1608" i="37"/>
  <c r="Y1608" i="37"/>
  <c r="X1608" i="37"/>
  <c r="P1604" i="37"/>
  <c r="O1604" i="37"/>
  <c r="Y1604" i="37"/>
  <c r="X1604" i="37"/>
  <c r="P1600" i="37"/>
  <c r="O1600" i="37"/>
  <c r="Y1600" i="37"/>
  <c r="X1600" i="37"/>
  <c r="P1596" i="37"/>
  <c r="O1596" i="37"/>
  <c r="Y1596" i="37"/>
  <c r="X1596" i="37"/>
  <c r="P1591" i="37"/>
  <c r="O1591" i="37"/>
  <c r="Y1591" i="37"/>
  <c r="X1591" i="37"/>
  <c r="P1587" i="37"/>
  <c r="O1587" i="37"/>
  <c r="Y1587" i="37"/>
  <c r="X1587" i="37"/>
  <c r="P1583" i="37"/>
  <c r="O1583" i="37"/>
  <c r="Y1583" i="37"/>
  <c r="X1583" i="37"/>
  <c r="P1578" i="37"/>
  <c r="O1578" i="37"/>
  <c r="Y1578" i="37"/>
  <c r="X1578" i="37"/>
  <c r="P1574" i="37"/>
  <c r="O1574" i="37"/>
  <c r="Y1574" i="37"/>
  <c r="X1574" i="37"/>
  <c r="P1570" i="37"/>
  <c r="O1570" i="37"/>
  <c r="Y1570" i="37"/>
  <c r="X1570" i="37"/>
  <c r="P1566" i="37"/>
  <c r="O1566" i="37"/>
  <c r="Y1566" i="37"/>
  <c r="X1566" i="37"/>
  <c r="P1562" i="37"/>
  <c r="O1562" i="37"/>
  <c r="Y1562" i="37"/>
  <c r="X1562" i="37"/>
  <c r="P1561" i="37"/>
  <c r="O1561" i="37"/>
  <c r="Y1561" i="37"/>
  <c r="X1561" i="37"/>
  <c r="P1557" i="37"/>
  <c r="O1557" i="37"/>
  <c r="Y1557" i="37"/>
  <c r="X1557" i="37"/>
  <c r="P1553" i="37"/>
  <c r="O1553" i="37"/>
  <c r="Y1553" i="37"/>
  <c r="X1553" i="37"/>
  <c r="P1548" i="37"/>
  <c r="O1548" i="37"/>
  <c r="Y1548" i="37"/>
  <c r="X1548" i="37"/>
  <c r="P1545" i="37"/>
  <c r="O1545" i="37"/>
  <c r="Y1545" i="37"/>
  <c r="X1545" i="37"/>
  <c r="P1540" i="37"/>
  <c r="O1540" i="37"/>
  <c r="Y1540" i="37"/>
  <c r="X1540" i="37"/>
  <c r="P1539" i="37"/>
  <c r="O1539" i="37"/>
  <c r="P1538" i="37"/>
  <c r="O1538" i="37"/>
  <c r="P1537" i="37"/>
  <c r="O1537" i="37"/>
  <c r="P1536" i="37"/>
  <c r="O1536" i="37"/>
  <c r="P1535" i="37"/>
  <c r="O1535" i="37"/>
  <c r="P1534" i="37"/>
  <c r="O1534" i="37"/>
  <c r="P1533" i="37"/>
  <c r="O1533" i="37"/>
  <c r="P1532" i="37"/>
  <c r="O1532" i="37"/>
  <c r="P1531" i="37"/>
  <c r="O1531" i="37"/>
  <c r="P1530" i="37"/>
  <c r="O1530" i="37"/>
  <c r="P1529" i="37"/>
  <c r="O1529" i="37"/>
  <c r="P1528" i="37"/>
  <c r="O1528" i="37"/>
  <c r="P1527" i="37"/>
  <c r="O1527" i="37"/>
  <c r="P1526" i="37"/>
  <c r="O1526" i="37"/>
  <c r="P1525" i="37"/>
  <c r="O1525" i="37"/>
  <c r="P1524" i="37"/>
  <c r="O1524" i="37"/>
  <c r="Y1524" i="37"/>
  <c r="X1524" i="37"/>
  <c r="P1523" i="37"/>
  <c r="O1523" i="37"/>
  <c r="Y1523" i="37"/>
  <c r="X1523" i="37"/>
  <c r="P1522" i="37"/>
  <c r="O1522" i="37"/>
  <c r="Y1522" i="37"/>
  <c r="X1522" i="37"/>
  <c r="P1521" i="37"/>
  <c r="O1521" i="37"/>
  <c r="Y1521" i="37"/>
  <c r="X1521" i="37"/>
  <c r="P1520" i="37"/>
  <c r="O1520" i="37"/>
  <c r="Y1520" i="37"/>
  <c r="X1520" i="37"/>
  <c r="P1519" i="37"/>
  <c r="O1519" i="37"/>
  <c r="Y1519" i="37"/>
  <c r="X1519" i="37"/>
  <c r="P1518" i="37"/>
  <c r="O1518" i="37"/>
  <c r="Y1518" i="37"/>
  <c r="X1518" i="37"/>
  <c r="P1517" i="37"/>
  <c r="O1517" i="37"/>
  <c r="Y1517" i="37"/>
  <c r="X1517" i="37"/>
  <c r="P1516" i="37"/>
  <c r="O1516" i="37"/>
  <c r="Y1516" i="37"/>
  <c r="X1516" i="37"/>
  <c r="P1515" i="37"/>
  <c r="O1515" i="37"/>
  <c r="Y1515" i="37"/>
  <c r="X1515" i="37"/>
  <c r="P1514" i="37"/>
  <c r="O1514" i="37"/>
  <c r="Y1514" i="37"/>
  <c r="X1514" i="37"/>
  <c r="P1513" i="37"/>
  <c r="O1513" i="37"/>
  <c r="Y1513" i="37"/>
  <c r="X1513" i="37"/>
  <c r="P1512" i="37"/>
  <c r="O1512" i="37"/>
  <c r="Y1512" i="37"/>
  <c r="X1512" i="37"/>
  <c r="P1511" i="37"/>
  <c r="O1511" i="37"/>
  <c r="Y1511" i="37"/>
  <c r="X1511" i="37"/>
  <c r="P1510" i="37"/>
  <c r="O1510" i="37"/>
  <c r="Y1510" i="37"/>
  <c r="X1510" i="37"/>
  <c r="P1509" i="37"/>
  <c r="O1509" i="37"/>
  <c r="Y1509" i="37"/>
  <c r="X1509" i="37"/>
  <c r="P1508" i="37"/>
  <c r="O1508" i="37"/>
  <c r="Y1508" i="37"/>
  <c r="X1508" i="37"/>
  <c r="P1506" i="37"/>
  <c r="O1506" i="37"/>
  <c r="P1505" i="37"/>
  <c r="O1505" i="37"/>
  <c r="P1498" i="37"/>
  <c r="O1498" i="37"/>
  <c r="AJ1503" i="37" s="1"/>
  <c r="P1493" i="37"/>
  <c r="O1493" i="37"/>
  <c r="AJ1493" i="37" s="1"/>
  <c r="P1492" i="37"/>
  <c r="O1492" i="37"/>
  <c r="P1488" i="37"/>
  <c r="O1488" i="37"/>
  <c r="AJ1488" i="37" s="1"/>
  <c r="P1487" i="37"/>
  <c r="O1487" i="37"/>
  <c r="P1480" i="37"/>
  <c r="O1480" i="37"/>
  <c r="AJ1485" i="37" s="1"/>
  <c r="P1474" i="37"/>
  <c r="O1474" i="37"/>
  <c r="AJ1474" i="37" s="1"/>
  <c r="P1468" i="37"/>
  <c r="O1468" i="37"/>
  <c r="AJ1469" i="37" s="1"/>
  <c r="B29" i="10"/>
  <c r="E29" i="10"/>
  <c r="AJ29" i="10"/>
  <c r="AY29" i="10" s="1"/>
  <c r="AK29" i="10"/>
  <c r="BG29" i="10" s="1"/>
  <c r="AL29" i="10"/>
  <c r="BH29" i="10" s="1"/>
  <c r="AM29" i="10"/>
  <c r="AN29" i="10"/>
  <c r="AO29" i="10"/>
  <c r="AP29" i="10"/>
  <c r="AQ29" i="10"/>
  <c r="AR29" i="10"/>
  <c r="P1462" i="37"/>
  <c r="O1462" i="37"/>
  <c r="AJ1467" i="37" s="1"/>
  <c r="P1456" i="37"/>
  <c r="O1456" i="37"/>
  <c r="AJ1461" i="37" s="1"/>
  <c r="P1450" i="37"/>
  <c r="O1450" i="37"/>
  <c r="AJ1451" i="37" s="1"/>
  <c r="P1444" i="37"/>
  <c r="O1444" i="37"/>
  <c r="AJ1449" i="37" s="1"/>
  <c r="P1438" i="37"/>
  <c r="O1438" i="37"/>
  <c r="AJ1438" i="37" s="1"/>
  <c r="P1432" i="37"/>
  <c r="O1432" i="37"/>
  <c r="AJ1432" i="37" s="1"/>
  <c r="P1426" i="37"/>
  <c r="O1426" i="37"/>
  <c r="AJ1426" i="37" s="1"/>
  <c r="P1420" i="37"/>
  <c r="O1420" i="37"/>
  <c r="AJ1421" i="37" s="1"/>
  <c r="P1419" i="37"/>
  <c r="O1419" i="37"/>
  <c r="AJ1419" i="37" s="1"/>
  <c r="P1416" i="37"/>
  <c r="O1416" i="37"/>
  <c r="Y1416" i="37"/>
  <c r="X1416" i="37"/>
  <c r="P1415" i="37"/>
  <c r="O1415" i="37"/>
  <c r="P1414" i="37"/>
  <c r="O1414" i="37"/>
  <c r="P1413" i="37"/>
  <c r="O1413" i="37"/>
  <c r="P1412" i="37"/>
  <c r="O1412" i="37"/>
  <c r="P1411" i="37"/>
  <c r="O1411" i="37"/>
  <c r="AJ1411" i="37" s="1"/>
  <c r="P1408" i="37"/>
  <c r="O1408" i="37"/>
  <c r="AJ1410" i="37" s="1"/>
  <c r="P1405" i="37"/>
  <c r="O1405" i="37"/>
  <c r="AJ1406" i="37" s="1"/>
  <c r="P1402" i="37"/>
  <c r="O1402" i="37"/>
  <c r="AJ1402" i="37" s="1"/>
  <c r="P1401" i="37"/>
  <c r="O1401" i="37"/>
  <c r="P1392" i="37"/>
  <c r="O1392" i="37"/>
  <c r="AJ1398" i="37" s="1"/>
  <c r="P1383" i="37"/>
  <c r="O1383" i="37"/>
  <c r="AJ1391" i="37" s="1"/>
  <c r="P1374" i="37"/>
  <c r="O1374" i="37"/>
  <c r="AJ1377" i="37" s="1"/>
  <c r="P1365" i="37"/>
  <c r="O1365" i="37"/>
  <c r="AJ1370" i="37" s="1"/>
  <c r="P1359" i="37"/>
  <c r="O1359" i="37"/>
  <c r="AJ1364" i="37" s="1"/>
  <c r="P1358" i="37"/>
  <c r="O1358" i="37"/>
  <c r="P1357" i="37"/>
  <c r="O1357" i="37"/>
  <c r="AJ1357" i="37" s="1"/>
  <c r="Z1535" i="37" l="1"/>
  <c r="AJ1567" i="37"/>
  <c r="AJ1559" i="37"/>
  <c r="AJ1564" i="37"/>
  <c r="AJ1620" i="37"/>
  <c r="AJ1497" i="37"/>
  <c r="AJ1546" i="37"/>
  <c r="AJ1544" i="37"/>
  <c r="AJ1558" i="37"/>
  <c r="AJ1555" i="37"/>
  <c r="AJ1552" i="37"/>
  <c r="AJ1435" i="37"/>
  <c r="AJ1569" i="37"/>
  <c r="AJ1400" i="37"/>
  <c r="AJ1437" i="37"/>
  <c r="AJ1386" i="37"/>
  <c r="AJ1388" i="37"/>
  <c r="AJ1404" i="37"/>
  <c r="AJ1477" i="37"/>
  <c r="Z1532" i="37"/>
  <c r="AJ1575" i="37"/>
  <c r="AJ1585" i="37"/>
  <c r="AJ1595" i="37"/>
  <c r="AJ1601" i="37"/>
  <c r="AJ1619" i="37"/>
  <c r="Z1420" i="37"/>
  <c r="AJ1363" i="37"/>
  <c r="Z1474" i="37"/>
  <c r="Z1450" i="37"/>
  <c r="AJ1478" i="37"/>
  <c r="AJ1479" i="37"/>
  <c r="AJ1605" i="37"/>
  <c r="Z1401" i="37"/>
  <c r="Z1468" i="37"/>
  <c r="Z1493" i="37"/>
  <c r="AJ1396" i="37"/>
  <c r="AJ1455" i="37"/>
  <c r="Z1511" i="37"/>
  <c r="AJ1609" i="37"/>
  <c r="AJ1617" i="37"/>
  <c r="AJ1387" i="37"/>
  <c r="AJ1397" i="37"/>
  <c r="Z1426" i="37"/>
  <c r="AJ1494" i="37"/>
  <c r="Z1506" i="37"/>
  <c r="Z1534" i="37"/>
  <c r="AJ1568" i="37"/>
  <c r="Z1392" i="37"/>
  <c r="AJ1618" i="37"/>
  <c r="Z1358" i="37"/>
  <c r="AJ1392" i="37"/>
  <c r="AJ1430" i="37"/>
  <c r="AJ1441" i="37"/>
  <c r="AJ1450" i="37"/>
  <c r="AJ1462" i="37"/>
  <c r="AJ1501" i="37"/>
  <c r="Z1510" i="37"/>
  <c r="AJ1580" i="37"/>
  <c r="Z1587" i="37"/>
  <c r="AJ1394" i="37"/>
  <c r="AJ1431" i="37"/>
  <c r="AJ1453" i="37"/>
  <c r="AJ1464" i="37"/>
  <c r="AJ1483" i="37"/>
  <c r="AJ1502" i="37"/>
  <c r="AJ1560" i="37"/>
  <c r="AJ1561" i="37"/>
  <c r="AJ1588" i="37"/>
  <c r="AJ1612" i="37"/>
  <c r="AJ1429" i="37"/>
  <c r="Z1516" i="37"/>
  <c r="AJ1443" i="37"/>
  <c r="AJ1395" i="37"/>
  <c r="AJ1403" i="37"/>
  <c r="Z1444" i="37"/>
  <c r="AJ1454" i="37"/>
  <c r="AJ1465" i="37"/>
  <c r="Z1529" i="37"/>
  <c r="AJ1577" i="37"/>
  <c r="AJ1578" i="37"/>
  <c r="Z1374" i="37"/>
  <c r="Z1514" i="37"/>
  <c r="Z1520" i="37"/>
  <c r="Z1553" i="37"/>
  <c r="Z1562" i="37"/>
  <c r="AJ1374" i="37"/>
  <c r="AJ1399" i="37"/>
  <c r="AJ1442" i="37"/>
  <c r="AJ1463" i="37"/>
  <c r="Z1480" i="37"/>
  <c r="Z1488" i="37"/>
  <c r="AJ1496" i="37"/>
  <c r="Z1528" i="37"/>
  <c r="AJ1573" i="37"/>
  <c r="Z1578" i="37"/>
  <c r="AJ1608" i="37"/>
  <c r="AJ1614" i="37"/>
  <c r="AJ1624" i="37"/>
  <c r="AJ1366" i="37"/>
  <c r="AJ1381" i="37"/>
  <c r="Z1574" i="37"/>
  <c r="AJ1382" i="37"/>
  <c r="AJ1458" i="37"/>
  <c r="Z1536" i="37"/>
  <c r="Z1570" i="37"/>
  <c r="AJ1574" i="37"/>
  <c r="AJ1579" i="37"/>
  <c r="AJ1610" i="37"/>
  <c r="AJ1360" i="37"/>
  <c r="AJ1368" i="37"/>
  <c r="AJ1393" i="37"/>
  <c r="Z1419" i="37"/>
  <c r="AJ1436" i="37"/>
  <c r="AJ1452" i="37"/>
  <c r="AJ1459" i="37"/>
  <c r="AJ1484" i="37"/>
  <c r="Z1515" i="37"/>
  <c r="Z1537" i="37"/>
  <c r="AJ1543" i="37"/>
  <c r="AJ1548" i="37"/>
  <c r="Z1561" i="37"/>
  <c r="AJ1596" i="37"/>
  <c r="Z1604" i="37"/>
  <c r="AJ1611" i="37"/>
  <c r="AJ1417" i="37"/>
  <c r="AJ1425" i="37"/>
  <c r="AJ1457" i="37"/>
  <c r="AJ1473" i="37"/>
  <c r="AJ1367" i="37"/>
  <c r="Z1513" i="37"/>
  <c r="AJ1361" i="37"/>
  <c r="AJ1369" i="37"/>
  <c r="AJ1408" i="37"/>
  <c r="AJ1447" i="37"/>
  <c r="AJ1460" i="37"/>
  <c r="AJ1499" i="37"/>
  <c r="Z1521" i="37"/>
  <c r="Z1523" i="37"/>
  <c r="Z1526" i="37"/>
  <c r="Z1557" i="37"/>
  <c r="AJ1566" i="37"/>
  <c r="AJ1571" i="37"/>
  <c r="AJ1576" i="37"/>
  <c r="AJ1613" i="37"/>
  <c r="AJ1616" i="37"/>
  <c r="AJ1622" i="37"/>
  <c r="AJ1625" i="37"/>
  <c r="AJ1615" i="37"/>
  <c r="AJ1362" i="37"/>
  <c r="AJ1372" i="37"/>
  <c r="AJ1448" i="37"/>
  <c r="Z1487" i="37"/>
  <c r="AJ1500" i="37"/>
  <c r="Z1538" i="37"/>
  <c r="AJ1547" i="37"/>
  <c r="AJ1554" i="37"/>
  <c r="AJ1565" i="37"/>
  <c r="AJ1572" i="37"/>
  <c r="AJ1582" i="37"/>
  <c r="Z1600" i="37"/>
  <c r="AJ1606" i="37"/>
  <c r="AJ1623" i="37"/>
  <c r="AJ1603" i="37"/>
  <c r="AJ1556" i="37"/>
  <c r="AJ1607" i="37"/>
  <c r="AJ1389" i="37"/>
  <c r="AJ1409" i="37"/>
  <c r="AJ1378" i="37"/>
  <c r="AJ1384" i="37"/>
  <c r="AJ1407" i="37"/>
  <c r="AJ1422" i="37"/>
  <c r="AJ1427" i="37"/>
  <c r="AJ1433" i="37"/>
  <c r="AJ1439" i="37"/>
  <c r="AJ1445" i="37"/>
  <c r="AJ1470" i="37"/>
  <c r="AJ1475" i="37"/>
  <c r="AJ1481" i="37"/>
  <c r="Z1524" i="37"/>
  <c r="AJ1541" i="37"/>
  <c r="AJ1545" i="37"/>
  <c r="AJ1549" i="37"/>
  <c r="AJ1586" i="37"/>
  <c r="AJ1589" i="37"/>
  <c r="AJ1593" i="37"/>
  <c r="AJ1597" i="37"/>
  <c r="AJ1600" i="37"/>
  <c r="Z1357" i="37"/>
  <c r="AJ1359" i="37"/>
  <c r="AJ1365" i="37"/>
  <c r="AJ1373" i="37"/>
  <c r="AJ1379" i="37"/>
  <c r="AJ1385" i="37"/>
  <c r="Z1408" i="37"/>
  <c r="Z1415" i="37"/>
  <c r="AJ1423" i="37"/>
  <c r="AJ1428" i="37"/>
  <c r="AJ1434" i="37"/>
  <c r="AJ1440" i="37"/>
  <c r="AJ1446" i="37"/>
  <c r="AJ1456" i="37"/>
  <c r="AJ1471" i="37"/>
  <c r="AJ1476" i="37"/>
  <c r="AJ1482" i="37"/>
  <c r="AJ1487" i="37"/>
  <c r="AJ1498" i="37"/>
  <c r="Z1512" i="37"/>
  <c r="Z1517" i="37"/>
  <c r="Z1519" i="37"/>
  <c r="Z1525" i="37"/>
  <c r="Z1539" i="37"/>
  <c r="AJ1542" i="37"/>
  <c r="AJ1550" i="37"/>
  <c r="AJ1553" i="37"/>
  <c r="AJ1562" i="37"/>
  <c r="AJ1590" i="37"/>
  <c r="AJ1594" i="37"/>
  <c r="AJ1598" i="37"/>
  <c r="AJ1604" i="37"/>
  <c r="AJ1380" i="37"/>
  <c r="AJ1424" i="37"/>
  <c r="AJ1472" i="37"/>
  <c r="Z1509" i="37"/>
  <c r="AJ1551" i="37"/>
  <c r="AJ1557" i="37"/>
  <c r="AJ1563" i="37"/>
  <c r="AJ1570" i="37"/>
  <c r="Z1583" i="37"/>
  <c r="AJ1599" i="37"/>
  <c r="AJ1602" i="37"/>
  <c r="AJ1621" i="37"/>
  <c r="Z1625" i="37"/>
  <c r="Z1533" i="37"/>
  <c r="Z1591" i="37"/>
  <c r="Z1413" i="37"/>
  <c r="AJ1486" i="37"/>
  <c r="Z1540" i="37"/>
  <c r="AJ1358" i="37"/>
  <c r="AJ1376" i="37"/>
  <c r="AJ1390" i="37"/>
  <c r="AJ1401" i="37"/>
  <c r="AJ1405" i="37"/>
  <c r="AJ1416" i="37"/>
  <c r="AJ1420" i="37"/>
  <c r="Z1432" i="37"/>
  <c r="Z1456" i="37"/>
  <c r="AJ1466" i="37"/>
  <c r="AJ1468" i="37"/>
  <c r="Z1498" i="37"/>
  <c r="Z1527" i="37"/>
  <c r="Z1530" i="37"/>
  <c r="Z1548" i="37"/>
  <c r="AJ1581" i="37"/>
  <c r="AJ1584" i="37"/>
  <c r="AJ1587" i="37"/>
  <c r="AJ1591" i="37"/>
  <c r="Z1596" i="37"/>
  <c r="AJ1627" i="37"/>
  <c r="AJ1375" i="37"/>
  <c r="Z1405" i="37"/>
  <c r="Z1518" i="37"/>
  <c r="AJ1583" i="37"/>
  <c r="Z1365" i="37"/>
  <c r="AJ1371" i="37"/>
  <c r="AJ1383" i="37"/>
  <c r="Z1414" i="37"/>
  <c r="AJ1444" i="37"/>
  <c r="Z1462" i="37"/>
  <c r="AJ1480" i="37"/>
  <c r="Z1505" i="37"/>
  <c r="Z1508" i="37"/>
  <c r="Z1522" i="37"/>
  <c r="Z1531" i="37"/>
  <c r="AJ1540" i="37"/>
  <c r="Z1566" i="37"/>
  <c r="AJ1592" i="37"/>
  <c r="Z1608" i="37"/>
  <c r="Z1612" i="37"/>
  <c r="Z1616" i="37"/>
  <c r="Z1620" i="37"/>
  <c r="Z1629" i="37"/>
  <c r="Z1545" i="37"/>
  <c r="Z1492" i="37"/>
  <c r="BC29" i="10"/>
  <c r="BM29" i="10"/>
  <c r="BB29" i="10"/>
  <c r="BL29" i="10"/>
  <c r="BA29" i="10"/>
  <c r="BK29" i="10"/>
  <c r="AW29" i="10"/>
  <c r="AS29" i="10"/>
  <c r="BJ29" i="10"/>
  <c r="AV29" i="10"/>
  <c r="BE29" i="10"/>
  <c r="AT29" i="10"/>
  <c r="BD29" i="10"/>
  <c r="BI29" i="10"/>
  <c r="AU29" i="10"/>
  <c r="BF29" i="10"/>
  <c r="AX29" i="10"/>
  <c r="AZ29" i="10"/>
  <c r="Z1438" i="37"/>
  <c r="Z1416" i="37"/>
  <c r="Z1412" i="37"/>
  <c r="Z1411" i="37"/>
  <c r="Z1402" i="37"/>
  <c r="Z1383" i="37"/>
  <c r="Z1359" i="37"/>
  <c r="P1355" i="37"/>
  <c r="O1355" i="37"/>
  <c r="P1353" i="37"/>
  <c r="O1353" i="37"/>
  <c r="AJ1354" i="37" s="1"/>
  <c r="P1348" i="37"/>
  <c r="O1348" i="37"/>
  <c r="AJ1348" i="37" s="1"/>
  <c r="P1346" i="37"/>
  <c r="O1346" i="37"/>
  <c r="Y1346" i="37"/>
  <c r="X1346" i="37"/>
  <c r="P1345" i="37"/>
  <c r="O1345" i="37"/>
  <c r="AJ1345" i="37" s="1"/>
  <c r="P1344" i="37"/>
  <c r="O1344" i="37"/>
  <c r="AJ1344" i="37" s="1"/>
  <c r="P1342" i="37"/>
  <c r="O1342" i="37"/>
  <c r="AJ1343" i="37" s="1"/>
  <c r="P1337" i="37"/>
  <c r="O1337" i="37"/>
  <c r="Y1337" i="37"/>
  <c r="X1337" i="37"/>
  <c r="P1336" i="37"/>
  <c r="O1336" i="37"/>
  <c r="AJ1336" i="37" s="1"/>
  <c r="P1335" i="37"/>
  <c r="O1335" i="37"/>
  <c r="AJ1335" i="37" s="1"/>
  <c r="P1334" i="37"/>
  <c r="O1334" i="37"/>
  <c r="AJ1334" i="37" s="1"/>
  <c r="P1331" i="37"/>
  <c r="O1331" i="37"/>
  <c r="P1325" i="37"/>
  <c r="O1325" i="37"/>
  <c r="Y1325" i="37"/>
  <c r="X1325" i="37"/>
  <c r="AJ1340" i="37" l="1"/>
  <c r="AJ1328" i="37"/>
  <c r="Z1342" i="37"/>
  <c r="AJ1339" i="37"/>
  <c r="AJ1349" i="37"/>
  <c r="AJ1351" i="37"/>
  <c r="AJ1350" i="37"/>
  <c r="Z1355" i="37"/>
  <c r="AJ1341" i="37"/>
  <c r="AJ1337" i="37"/>
  <c r="Z1331" i="37"/>
  <c r="AJ1338" i="37"/>
  <c r="AJ1342" i="37"/>
  <c r="AJ1352" i="37"/>
  <c r="Z1344" i="37"/>
  <c r="AJ1346" i="37"/>
  <c r="Z1353" i="37"/>
  <c r="AJ1353" i="37"/>
  <c r="Z1325" i="37"/>
  <c r="AJ1325" i="37"/>
  <c r="AJ1326" i="37"/>
  <c r="Z1345" i="37"/>
  <c r="AJ1347" i="37"/>
  <c r="Z1334" i="37"/>
  <c r="AJ1355" i="37"/>
  <c r="AJ1327" i="37"/>
  <c r="Z1337" i="37"/>
  <c r="Z1348" i="37"/>
  <c r="Z1346" i="37"/>
  <c r="Z1336" i="37"/>
  <c r="Z1335" i="37"/>
  <c r="P1323" i="37"/>
  <c r="O1323" i="37"/>
  <c r="AJ1324" i="37" s="1"/>
  <c r="P1321" i="37"/>
  <c r="O1321" i="37"/>
  <c r="AJ1322" i="37" s="1"/>
  <c r="P1319" i="37"/>
  <c r="O1319" i="37"/>
  <c r="AJ1319" i="37" s="1"/>
  <c r="P1317" i="37"/>
  <c r="O1317" i="37"/>
  <c r="AJ1318" i="37" s="1"/>
  <c r="P1306" i="37"/>
  <c r="O1306" i="37"/>
  <c r="AJ1312" i="37" s="1"/>
  <c r="P1302" i="37"/>
  <c r="O1302" i="37"/>
  <c r="AJ1305" i="37" s="1"/>
  <c r="P1300" i="37"/>
  <c r="O1300" i="37"/>
  <c r="P1297" i="37"/>
  <c r="O1297" i="37"/>
  <c r="AJ1299" i="37" s="1"/>
  <c r="P1294" i="37"/>
  <c r="O1294" i="37"/>
  <c r="AJ1296" i="37" s="1"/>
  <c r="P1291" i="37"/>
  <c r="O1291" i="37"/>
  <c r="AJ1292" i="37" s="1"/>
  <c r="AJ1297" i="37" l="1"/>
  <c r="AJ1298" i="37"/>
  <c r="AJ1307" i="37"/>
  <c r="AJ1309" i="37"/>
  <c r="AJ1303" i="37"/>
  <c r="AJ1310" i="37"/>
  <c r="AJ1311" i="37"/>
  <c r="AJ1302" i="37"/>
  <c r="Z1302" i="37"/>
  <c r="AJ1308" i="37"/>
  <c r="AJ1304" i="37"/>
  <c r="AJ1291" i="37"/>
  <c r="Z1300" i="37"/>
  <c r="AJ1313" i="37"/>
  <c r="AJ1320" i="37"/>
  <c r="AJ1293" i="37"/>
  <c r="AJ1315" i="37"/>
  <c r="AJ1301" i="37"/>
  <c r="Z1306" i="37"/>
  <c r="AJ1316" i="37"/>
  <c r="AJ1306" i="37"/>
  <c r="AJ1314" i="37"/>
  <c r="Z1319" i="37"/>
  <c r="Z1321" i="37"/>
  <c r="AJ1295" i="37"/>
  <c r="AJ1317" i="37"/>
  <c r="AJ1321" i="37"/>
  <c r="AJ1294" i="37"/>
  <c r="AJ1300" i="37"/>
  <c r="Z1323" i="37"/>
  <c r="Z1317" i="37"/>
  <c r="Z1297" i="37"/>
  <c r="Z1294" i="37"/>
  <c r="Z1291" i="37"/>
  <c r="P1289" i="37"/>
  <c r="O1289" i="37"/>
  <c r="AJ1290" i="37" s="1"/>
  <c r="P1281" i="37"/>
  <c r="O1281" i="37"/>
  <c r="AJ1287" i="37" s="1"/>
  <c r="B27" i="10"/>
  <c r="E27" i="10"/>
  <c r="AJ27" i="10"/>
  <c r="AY27" i="10" s="1"/>
  <c r="AK27" i="10"/>
  <c r="BG27" i="10" s="1"/>
  <c r="AL27" i="10"/>
  <c r="AX27" i="10" s="1"/>
  <c r="AM27" i="10"/>
  <c r="AN27" i="10"/>
  <c r="AO27" i="10"/>
  <c r="AP27" i="10"/>
  <c r="AQ27" i="10"/>
  <c r="AR27" i="10"/>
  <c r="B28" i="10"/>
  <c r="E28" i="10"/>
  <c r="AJ28" i="10"/>
  <c r="BK28" i="10" s="1"/>
  <c r="AK28" i="10"/>
  <c r="AZ28" i="10" s="1"/>
  <c r="AL28" i="10"/>
  <c r="AU28" i="10" s="1"/>
  <c r="AM28" i="10"/>
  <c r="AN28" i="10"/>
  <c r="AO28" i="10"/>
  <c r="AP28" i="10"/>
  <c r="AQ28" i="10"/>
  <c r="AR28" i="10"/>
  <c r="P1280" i="37"/>
  <c r="O1280" i="37"/>
  <c r="AJ1280" i="37" s="1"/>
  <c r="P1277" i="37"/>
  <c r="O1277" i="37"/>
  <c r="AJ1279" i="37" s="1"/>
  <c r="P1275" i="37"/>
  <c r="O1275" i="37"/>
  <c r="AJ1276" i="37" s="1"/>
  <c r="P1274" i="37"/>
  <c r="O1274" i="37"/>
  <c r="AJ1274" i="37" s="1"/>
  <c r="P1272" i="37"/>
  <c r="O1272" i="37"/>
  <c r="AJ1273" i="37" s="1"/>
  <c r="P1271" i="37"/>
  <c r="O1271" i="37"/>
  <c r="AJ1271" i="37" s="1"/>
  <c r="P1270" i="37"/>
  <c r="O1270" i="37"/>
  <c r="P1269" i="37"/>
  <c r="O1269" i="37"/>
  <c r="AJ1269" i="37" s="1"/>
  <c r="P1267" i="37"/>
  <c r="O1267" i="37"/>
  <c r="AJ1268" i="37" s="1"/>
  <c r="P1265" i="37"/>
  <c r="O1265" i="37"/>
  <c r="AJ1266" i="37" s="1"/>
  <c r="P1264" i="37"/>
  <c r="O1264" i="37"/>
  <c r="AJ1264" i="37" s="1"/>
  <c r="P1263" i="37"/>
  <c r="O1263" i="37"/>
  <c r="P1262" i="37"/>
  <c r="O1262" i="37"/>
  <c r="P1261" i="37"/>
  <c r="O1261" i="37"/>
  <c r="AJ1261" i="37" s="1"/>
  <c r="P1259" i="37"/>
  <c r="O1259" i="37"/>
  <c r="AJ1260" i="37" s="1"/>
  <c r="P1258" i="37"/>
  <c r="O1258" i="37"/>
  <c r="P1257" i="37"/>
  <c r="O1257" i="37"/>
  <c r="P1256" i="37"/>
  <c r="O1256" i="37"/>
  <c r="AJ1278" i="37" l="1"/>
  <c r="Z1262" i="37"/>
  <c r="AJ1288" i="37"/>
  <c r="Z1277" i="37"/>
  <c r="Z1263" i="37"/>
  <c r="Z1270" i="37"/>
  <c r="AJ1286" i="37"/>
  <c r="AJ1259" i="37"/>
  <c r="AJ1262" i="37"/>
  <c r="AJ1283" i="37"/>
  <c r="AJ1284" i="37"/>
  <c r="Z1257" i="37"/>
  <c r="Z1261" i="37"/>
  <c r="AJ1267" i="37"/>
  <c r="AJ1285" i="37"/>
  <c r="Z1258" i="37"/>
  <c r="Z1281" i="37"/>
  <c r="AJ1270" i="37"/>
  <c r="AJ1281" i="37"/>
  <c r="Z1275" i="37"/>
  <c r="Z1256" i="37"/>
  <c r="Z1265" i="37"/>
  <c r="Z1271" i="37"/>
  <c r="AJ1277" i="37"/>
  <c r="AJ1282" i="37"/>
  <c r="AJ1275" i="37"/>
  <c r="AJ1265" i="37"/>
  <c r="AJ1263" i="37"/>
  <c r="AJ1272" i="37"/>
  <c r="Z1267" i="37"/>
  <c r="Z1269" i="37"/>
  <c r="Z1272" i="37"/>
  <c r="BH27" i="10"/>
  <c r="AV28" i="10"/>
  <c r="AY28" i="10"/>
  <c r="AS28" i="10"/>
  <c r="BC27" i="10"/>
  <c r="BM27" i="10"/>
  <c r="BK27" i="10"/>
  <c r="AU27" i="10"/>
  <c r="Z1289" i="37"/>
  <c r="BA28" i="10"/>
  <c r="BL27" i="10"/>
  <c r="AV27" i="10"/>
  <c r="BF27" i="10"/>
  <c r="BM28" i="10"/>
  <c r="BD27" i="10"/>
  <c r="BI28" i="10"/>
  <c r="BH28" i="10"/>
  <c r="AZ27" i="10"/>
  <c r="BD28" i="10"/>
  <c r="BG28" i="10"/>
  <c r="BF28" i="10"/>
  <c r="AX28" i="10"/>
  <c r="BE27" i="10"/>
  <c r="AW27" i="10"/>
  <c r="BE28" i="10"/>
  <c r="AW28" i="10"/>
  <c r="BC28" i="10"/>
  <c r="BJ27" i="10"/>
  <c r="BB27" i="10"/>
  <c r="AT27" i="10"/>
  <c r="BL28" i="10"/>
  <c r="BJ28" i="10"/>
  <c r="BB28" i="10"/>
  <c r="AT28" i="10"/>
  <c r="BI27" i="10"/>
  <c r="BA27" i="10"/>
  <c r="AS27" i="10"/>
  <c r="Z1280" i="37"/>
  <c r="Z1274" i="37"/>
  <c r="Z1264" i="37"/>
  <c r="Z1259" i="37"/>
  <c r="P1255" i="37"/>
  <c r="O1255" i="37"/>
  <c r="P1253" i="37"/>
  <c r="O1253" i="37"/>
  <c r="Y1253" i="37"/>
  <c r="X1253" i="37"/>
  <c r="P1251" i="37"/>
  <c r="O1251" i="37"/>
  <c r="AJ1252" i="37" s="1"/>
  <c r="P1249" i="37"/>
  <c r="O1249" i="37"/>
  <c r="AJ1249" i="37" s="1"/>
  <c r="P1247" i="37"/>
  <c r="O1247" i="37"/>
  <c r="AJ1248" i="37" s="1"/>
  <c r="P1246" i="37"/>
  <c r="O1246" i="37"/>
  <c r="P1244" i="37"/>
  <c r="O1244" i="37"/>
  <c r="AJ1244" i="37" s="1"/>
  <c r="P1236" i="37"/>
  <c r="O1236" i="37"/>
  <c r="Y1236" i="37"/>
  <c r="X1236" i="37"/>
  <c r="P1228" i="37"/>
  <c r="O1228" i="37"/>
  <c r="AJ1234" i="37" s="1"/>
  <c r="P1220" i="37"/>
  <c r="O1220" i="37"/>
  <c r="Y1220" i="37"/>
  <c r="X1220" i="37"/>
  <c r="P1212" i="37"/>
  <c r="O1212" i="37"/>
  <c r="P1204" i="37"/>
  <c r="O1204" i="37"/>
  <c r="Y1204" i="37"/>
  <c r="X1204" i="37"/>
  <c r="P1196" i="37"/>
  <c r="O1196" i="37"/>
  <c r="Y1196" i="37"/>
  <c r="X1196" i="37"/>
  <c r="P1188" i="37"/>
  <c r="O1188" i="37"/>
  <c r="Y1188" i="37"/>
  <c r="X1188" i="37"/>
  <c r="P1180" i="37"/>
  <c r="O1180" i="37"/>
  <c r="Y1180" i="37"/>
  <c r="X1180" i="37"/>
  <c r="P1179" i="37"/>
  <c r="O1179" i="37"/>
  <c r="AJ1179" i="37" s="1"/>
  <c r="P1176" i="37"/>
  <c r="O1176" i="37"/>
  <c r="AJ1176" i="37" s="1"/>
  <c r="P1175" i="37"/>
  <c r="O1175" i="37"/>
  <c r="AJ1175" i="37" s="1"/>
  <c r="P1174" i="37"/>
  <c r="O1174" i="37"/>
  <c r="Y1174" i="37"/>
  <c r="X1174" i="37"/>
  <c r="P1172" i="37"/>
  <c r="O1172" i="37"/>
  <c r="AJ1173" i="37" s="1"/>
  <c r="P1170" i="37"/>
  <c r="O1170" i="37"/>
  <c r="AJ1171" i="37" s="1"/>
  <c r="P1168" i="37"/>
  <c r="O1168" i="37"/>
  <c r="AJ1169" i="37" s="1"/>
  <c r="P1167" i="37"/>
  <c r="O1167" i="37"/>
  <c r="P1166" i="37"/>
  <c r="O1166" i="37"/>
  <c r="P1165" i="37"/>
  <c r="O1165" i="37"/>
  <c r="P1164" i="37"/>
  <c r="O1164" i="37"/>
  <c r="Z1164" i="37" s="1"/>
  <c r="P1163" i="37"/>
  <c r="O1163" i="37"/>
  <c r="P1162" i="37"/>
  <c r="O1162" i="37"/>
  <c r="AJ1162" i="37" s="1"/>
  <c r="P1159" i="37"/>
  <c r="O1159" i="37"/>
  <c r="AJ1161" i="37" s="1"/>
  <c r="P1158" i="37"/>
  <c r="O1158" i="37"/>
  <c r="AJ1158" i="37" s="1"/>
  <c r="P1157" i="37"/>
  <c r="O1157" i="37"/>
  <c r="AJ1157" i="37" s="1"/>
  <c r="P1156" i="37"/>
  <c r="O1156" i="37"/>
  <c r="AJ1156" i="37" s="1"/>
  <c r="P1155" i="37"/>
  <c r="O1155" i="37"/>
  <c r="P1154" i="37"/>
  <c r="O1154" i="37"/>
  <c r="P1153" i="37"/>
  <c r="O1153" i="37"/>
  <c r="P1152" i="37"/>
  <c r="O1152" i="37"/>
  <c r="P1151" i="37"/>
  <c r="O1151" i="37"/>
  <c r="P1150" i="37"/>
  <c r="O1150" i="37"/>
  <c r="P1149" i="37"/>
  <c r="O1149" i="37"/>
  <c r="P1147" i="37"/>
  <c r="O1147" i="37"/>
  <c r="AJ1148" i="37" s="1"/>
  <c r="P1145" i="37"/>
  <c r="O1145" i="37"/>
  <c r="AJ1145" i="37" s="1"/>
  <c r="P1143" i="37"/>
  <c r="O1143" i="37"/>
  <c r="AJ1144" i="37" s="1"/>
  <c r="P1141" i="37"/>
  <c r="O1141" i="37"/>
  <c r="AJ1141" i="37" s="1"/>
  <c r="P1139" i="37"/>
  <c r="O1139" i="37"/>
  <c r="AJ1139" i="37" s="1"/>
  <c r="P1137" i="37"/>
  <c r="O1137" i="37"/>
  <c r="AJ1137" i="37" s="1"/>
  <c r="P1135" i="37"/>
  <c r="O1135" i="37"/>
  <c r="AJ1136" i="37" s="1"/>
  <c r="P1131" i="37"/>
  <c r="O1131" i="37"/>
  <c r="AJ1134" i="37" s="1"/>
  <c r="P1127" i="37"/>
  <c r="O1127" i="37"/>
  <c r="AJ1129" i="37" s="1"/>
  <c r="P1123" i="37"/>
  <c r="O1123" i="37"/>
  <c r="AJ1125" i="37" s="1"/>
  <c r="P1119" i="37"/>
  <c r="O1119" i="37"/>
  <c r="AJ1121" i="37" s="1"/>
  <c r="P1118" i="37"/>
  <c r="O1118" i="37"/>
  <c r="P1117" i="37"/>
  <c r="O1117" i="37"/>
  <c r="P1116" i="37"/>
  <c r="O1116" i="37"/>
  <c r="P1115" i="37"/>
  <c r="O1115" i="37"/>
  <c r="P1114" i="37"/>
  <c r="O1114" i="37"/>
  <c r="P1113" i="37"/>
  <c r="O1113" i="37"/>
  <c r="P1112" i="37"/>
  <c r="O1112" i="37"/>
  <c r="AJ1112" i="37" s="1"/>
  <c r="AJ1206" i="37" l="1"/>
  <c r="AJ1185" i="37"/>
  <c r="AJ1203" i="37"/>
  <c r="Z1212" i="37"/>
  <c r="Z1236" i="37"/>
  <c r="AJ1142" i="37"/>
  <c r="AJ1128" i="37"/>
  <c r="AJ1210" i="37"/>
  <c r="AJ1250" i="37"/>
  <c r="Z1118" i="37"/>
  <c r="AJ1127" i="37"/>
  <c r="AJ1196" i="37"/>
  <c r="AJ1133" i="37"/>
  <c r="AJ1197" i="37"/>
  <c r="AJ1224" i="37"/>
  <c r="Z1255" i="37"/>
  <c r="Z1175" i="37"/>
  <c r="Z1251" i="37"/>
  <c r="AJ1195" i="37"/>
  <c r="AJ1201" i="37"/>
  <c r="AJ1130" i="37"/>
  <c r="AJ1138" i="37"/>
  <c r="Z1158" i="37"/>
  <c r="AJ1254" i="37"/>
  <c r="AJ1146" i="37"/>
  <c r="Z1244" i="37"/>
  <c r="AJ1187" i="37"/>
  <c r="AJ1232" i="37"/>
  <c r="AJ1132" i="37"/>
  <c r="AJ1170" i="37"/>
  <c r="AJ1184" i="37"/>
  <c r="AJ1188" i="37"/>
  <c r="AJ1227" i="37"/>
  <c r="AJ1235" i="37"/>
  <c r="Z1115" i="37"/>
  <c r="AJ1147" i="37"/>
  <c r="AJ1238" i="37"/>
  <c r="AJ1119" i="37"/>
  <c r="AJ1120" i="37"/>
  <c r="AJ1135" i="37"/>
  <c r="AJ1143" i="37"/>
  <c r="AJ1177" i="37"/>
  <c r="AJ1180" i="37"/>
  <c r="AJ1191" i="37"/>
  <c r="AJ1212" i="37"/>
  <c r="AJ1228" i="37"/>
  <c r="AJ1122" i="37"/>
  <c r="AJ1140" i="37"/>
  <c r="AJ1159" i="37"/>
  <c r="AJ1178" i="37"/>
  <c r="AJ1181" i="37"/>
  <c r="AJ1200" i="37"/>
  <c r="AJ1211" i="37"/>
  <c r="AJ1213" i="37"/>
  <c r="AJ1230" i="37"/>
  <c r="AJ1251" i="37"/>
  <c r="Z1228" i="37"/>
  <c r="AJ1160" i="37"/>
  <c r="Z1174" i="37"/>
  <c r="AJ1231" i="37"/>
  <c r="AJ1241" i="37"/>
  <c r="AJ1126" i="37"/>
  <c r="AJ1189" i="37"/>
  <c r="AJ1204" i="37"/>
  <c r="AJ1218" i="37"/>
  <c r="AJ1222" i="37"/>
  <c r="AJ1239" i="37"/>
  <c r="Z1117" i="37"/>
  <c r="AJ1131" i="37"/>
  <c r="Z1180" i="37"/>
  <c r="AJ1186" i="37"/>
  <c r="AJ1190" i="37"/>
  <c r="Z1196" i="37"/>
  <c r="AJ1202" i="37"/>
  <c r="AJ1205" i="37"/>
  <c r="AJ1219" i="37"/>
  <c r="AJ1223" i="37"/>
  <c r="AJ1229" i="37"/>
  <c r="AJ1240" i="37"/>
  <c r="AJ1245" i="37"/>
  <c r="Z1249" i="37"/>
  <c r="AJ1192" i="37"/>
  <c r="AJ1225" i="37"/>
  <c r="AJ1242" i="37"/>
  <c r="AJ1168" i="37"/>
  <c r="AJ1172" i="37"/>
  <c r="AJ1193" i="37"/>
  <c r="AJ1208" i="37"/>
  <c r="AJ1214" i="37"/>
  <c r="AJ1226" i="37"/>
  <c r="AJ1243" i="37"/>
  <c r="Z1253" i="37"/>
  <c r="AJ1123" i="37"/>
  <c r="AJ1182" i="37"/>
  <c r="AJ1194" i="37"/>
  <c r="AJ1198" i="37"/>
  <c r="Z1204" i="37"/>
  <c r="AJ1209" i="37"/>
  <c r="AJ1215" i="37"/>
  <c r="AJ1233" i="37"/>
  <c r="AJ1236" i="37"/>
  <c r="AJ1253" i="37"/>
  <c r="AJ1207" i="37"/>
  <c r="Z1150" i="37"/>
  <c r="Z1220" i="37"/>
  <c r="Z1112" i="37"/>
  <c r="AJ1124" i="37"/>
  <c r="AJ1183" i="37"/>
  <c r="Z1188" i="37"/>
  <c r="AJ1199" i="37"/>
  <c r="AJ1216" i="37"/>
  <c r="AJ1220" i="37"/>
  <c r="AJ1237" i="37"/>
  <c r="AJ1247" i="37"/>
  <c r="Z1157" i="37"/>
  <c r="Z1168" i="37"/>
  <c r="Z1152" i="37"/>
  <c r="Z1156" i="37"/>
  <c r="Z1176" i="37"/>
  <c r="AJ1217" i="37"/>
  <c r="AJ1221" i="37"/>
  <c r="Z1247" i="37"/>
  <c r="Z1246" i="37"/>
  <c r="Z1179" i="37"/>
  <c r="Z1172" i="37"/>
  <c r="Z1170" i="37"/>
  <c r="Z1167" i="37"/>
  <c r="Z1166" i="37"/>
  <c r="Z1165" i="37"/>
  <c r="Z1163" i="37"/>
  <c r="Z1162" i="37"/>
  <c r="Z1159" i="37"/>
  <c r="Z1155" i="37"/>
  <c r="Z1154" i="37"/>
  <c r="Z1153" i="37"/>
  <c r="Z1151" i="37"/>
  <c r="Z1149" i="37"/>
  <c r="Z1147" i="37"/>
  <c r="Z1145" i="37"/>
  <c r="Z1143" i="37"/>
  <c r="Z1141" i="37"/>
  <c r="Z1139" i="37"/>
  <c r="Z1137" i="37"/>
  <c r="Z1135" i="37"/>
  <c r="Z1131" i="37"/>
  <c r="Z1127" i="37"/>
  <c r="Z1123" i="37"/>
  <c r="Z1119" i="37"/>
  <c r="Z1116" i="37"/>
  <c r="Z1114" i="37"/>
  <c r="Z1113" i="37"/>
  <c r="P1108" i="37"/>
  <c r="O1108" i="37"/>
  <c r="P1107" i="37"/>
  <c r="O1107" i="37"/>
  <c r="Y1107" i="37"/>
  <c r="X1107" i="37"/>
  <c r="P1105" i="37"/>
  <c r="O1105" i="37"/>
  <c r="Y1105" i="37"/>
  <c r="X1105" i="37"/>
  <c r="P1104" i="37"/>
  <c r="O1104" i="37"/>
  <c r="P1102" i="37"/>
  <c r="O1102" i="37"/>
  <c r="P1100" i="37"/>
  <c r="O1100" i="37"/>
  <c r="Y1100" i="37"/>
  <c r="X1100" i="37"/>
  <c r="P1099" i="37"/>
  <c r="O1099" i="37"/>
  <c r="AJ1099" i="37" s="1"/>
  <c r="P1098" i="37"/>
  <c r="O1098" i="37"/>
  <c r="P1097" i="37"/>
  <c r="O1097" i="37"/>
  <c r="P1096" i="37"/>
  <c r="O1096" i="37"/>
  <c r="P1095" i="37"/>
  <c r="O1095" i="37"/>
  <c r="P1093" i="37"/>
  <c r="O1093" i="37"/>
  <c r="AJ1093" i="37" s="1"/>
  <c r="B26" i="10"/>
  <c r="E26" i="10"/>
  <c r="AJ26" i="10"/>
  <c r="AY26" i="10" s="1"/>
  <c r="AK26" i="10"/>
  <c r="BG26" i="10" s="1"/>
  <c r="AL26" i="10"/>
  <c r="BC26" i="10" s="1"/>
  <c r="AM26" i="10"/>
  <c r="AN26" i="10"/>
  <c r="AO26" i="10"/>
  <c r="AP26" i="10"/>
  <c r="AQ26" i="10"/>
  <c r="AR26" i="10"/>
  <c r="P1092" i="37"/>
  <c r="O1092" i="37"/>
  <c r="AJ1092" i="37" s="1"/>
  <c r="P1091" i="37"/>
  <c r="O1091" i="37"/>
  <c r="AJ1091" i="37" s="1"/>
  <c r="P1089" i="37"/>
  <c r="O1089" i="37"/>
  <c r="P1088" i="37"/>
  <c r="O1088" i="37"/>
  <c r="AJ1088" i="37" s="1"/>
  <c r="P1087" i="37"/>
  <c r="O1087" i="37"/>
  <c r="Y1087" i="37"/>
  <c r="X1087" i="37"/>
  <c r="P1086" i="37"/>
  <c r="O1086" i="37"/>
  <c r="P1083" i="37"/>
  <c r="O1083" i="37"/>
  <c r="AJ1085" i="37" s="1"/>
  <c r="P1082" i="37"/>
  <c r="O1082" i="37"/>
  <c r="P1081" i="37"/>
  <c r="O1081" i="37"/>
  <c r="AJ1081" i="37" s="1"/>
  <c r="P1080" i="37"/>
  <c r="O1080" i="37"/>
  <c r="AJ1080" i="37" s="1"/>
  <c r="P1079" i="37"/>
  <c r="O1079" i="37"/>
  <c r="AJ1079" i="37" s="1"/>
  <c r="P1078" i="37"/>
  <c r="O1078" i="37"/>
  <c r="AJ1078" i="37" s="1"/>
  <c r="AJ1101" i="37" l="1"/>
  <c r="AJ1100" i="37"/>
  <c r="AJ1106" i="37"/>
  <c r="Z1096" i="37"/>
  <c r="Z1089" i="37"/>
  <c r="AJ1087" i="37"/>
  <c r="Z1095" i="37"/>
  <c r="Z1102" i="37"/>
  <c r="Z1098" i="37"/>
  <c r="AJ1083" i="37"/>
  <c r="AJ1090" i="37"/>
  <c r="Z1083" i="37"/>
  <c r="AJ1089" i="37"/>
  <c r="AJ1084" i="37"/>
  <c r="AJ1096" i="37"/>
  <c r="AJ1102" i="37"/>
  <c r="AJ1105" i="37"/>
  <c r="Z1088" i="37"/>
  <c r="AJ1103" i="37"/>
  <c r="AX26" i="10"/>
  <c r="Z1108" i="37"/>
  <c r="Z1107" i="37"/>
  <c r="Z1105" i="37"/>
  <c r="Z1104" i="37"/>
  <c r="AU26" i="10"/>
  <c r="Z1100" i="37"/>
  <c r="Z1099" i="37"/>
  <c r="AS26" i="10"/>
  <c r="Z1097" i="37"/>
  <c r="BF26" i="10"/>
  <c r="BA26" i="10"/>
  <c r="BL26" i="10"/>
  <c r="BM26" i="10"/>
  <c r="BH26" i="10"/>
  <c r="AV26" i="10"/>
  <c r="BI26" i="10"/>
  <c r="BD26" i="10"/>
  <c r="Z1093" i="37"/>
  <c r="BE26" i="10"/>
  <c r="AW26" i="10"/>
  <c r="BK26" i="10"/>
  <c r="BJ26" i="10"/>
  <c r="BB26" i="10"/>
  <c r="AT26" i="10"/>
  <c r="AZ26" i="10"/>
  <c r="Z1092" i="37"/>
  <c r="Z1091" i="37"/>
  <c r="Z1087" i="37"/>
  <c r="Z1086" i="37"/>
  <c r="Z1082" i="37"/>
  <c r="Z1081" i="37"/>
  <c r="Z1080" i="37"/>
  <c r="Z1079" i="37"/>
  <c r="Z1078" i="37"/>
  <c r="P1076" i="37"/>
  <c r="O1076" i="37"/>
  <c r="AJ1077" i="37" s="1"/>
  <c r="P1075" i="37"/>
  <c r="O1075" i="37"/>
  <c r="P1074" i="37"/>
  <c r="O1074" i="37"/>
  <c r="P1073" i="37"/>
  <c r="O1073" i="37"/>
  <c r="P1072" i="37"/>
  <c r="O1072" i="37"/>
  <c r="P1071" i="37"/>
  <c r="O1071" i="37"/>
  <c r="P1070" i="37"/>
  <c r="O1070" i="37"/>
  <c r="P1069" i="37"/>
  <c r="O1069" i="37"/>
  <c r="P1068" i="37"/>
  <c r="O1068" i="37"/>
  <c r="P1067" i="37"/>
  <c r="O1067" i="37"/>
  <c r="P1066" i="37"/>
  <c r="O1066" i="37"/>
  <c r="P1065" i="37"/>
  <c r="O1065" i="37"/>
  <c r="P1064" i="37"/>
  <c r="O1064" i="37"/>
  <c r="Y1064" i="37"/>
  <c r="X1064" i="37"/>
  <c r="P1063" i="37"/>
  <c r="O1063" i="37"/>
  <c r="P1062" i="37"/>
  <c r="O1062" i="37"/>
  <c r="Y1062" i="37"/>
  <c r="X1062" i="37"/>
  <c r="P1060" i="37"/>
  <c r="O1060" i="37"/>
  <c r="Y1060" i="37"/>
  <c r="X1060" i="37"/>
  <c r="P1058" i="37"/>
  <c r="O1058" i="37"/>
  <c r="Y1058" i="37"/>
  <c r="X1058" i="37"/>
  <c r="P1055" i="37"/>
  <c r="O1055" i="37"/>
  <c r="AJ1055" i="37" s="1"/>
  <c r="P1052" i="37"/>
  <c r="O1052" i="37"/>
  <c r="Z1052" i="37" l="1"/>
  <c r="AJ1056" i="37"/>
  <c r="AJ1057" i="37"/>
  <c r="AJ1059" i="37"/>
  <c r="AJ1058" i="37"/>
  <c r="Z1066" i="37"/>
  <c r="Z1074" i="37"/>
  <c r="Z1072" i="37"/>
  <c r="Z1062" i="37"/>
  <c r="Z1068" i="37"/>
  <c r="Z1060" i="37"/>
  <c r="Z1063" i="37"/>
  <c r="Z1070" i="37"/>
  <c r="AJ1053" i="37"/>
  <c r="AJ1060" i="37"/>
  <c r="AJ1052" i="37"/>
  <c r="AJ1054" i="37"/>
  <c r="AJ1061" i="37"/>
  <c r="Z1067" i="37"/>
  <c r="Z1076" i="37"/>
  <c r="Z1075" i="37"/>
  <c r="Z1073" i="37"/>
  <c r="Z1071" i="37"/>
  <c r="Z1069" i="37"/>
  <c r="Z1065" i="37"/>
  <c r="Z1064" i="37"/>
  <c r="Z1058" i="37"/>
  <c r="Z1055" i="37"/>
  <c r="P1050" i="37"/>
  <c r="O1050" i="37"/>
  <c r="P1049" i="37"/>
  <c r="O1049" i="37"/>
  <c r="Y1049" i="37"/>
  <c r="X1049" i="37"/>
  <c r="P1048" i="37"/>
  <c r="O1048" i="37"/>
  <c r="Y1048" i="37"/>
  <c r="X1048" i="37"/>
  <c r="P1047" i="37"/>
  <c r="O1047" i="37"/>
  <c r="Y1047" i="37"/>
  <c r="X1047" i="37"/>
  <c r="P1046" i="37"/>
  <c r="O1046" i="37"/>
  <c r="Y1046" i="37"/>
  <c r="X1046" i="37"/>
  <c r="P1045" i="37"/>
  <c r="O1045" i="37"/>
  <c r="Y1045" i="37"/>
  <c r="X1045" i="37"/>
  <c r="P1044" i="37"/>
  <c r="O1044" i="37"/>
  <c r="Y1044" i="37"/>
  <c r="X1044" i="37"/>
  <c r="P1043" i="37"/>
  <c r="O1043" i="37"/>
  <c r="Y1043" i="37"/>
  <c r="X1043" i="37"/>
  <c r="P1042" i="37"/>
  <c r="O1042" i="37"/>
  <c r="Y1042" i="37"/>
  <c r="X1042" i="37"/>
  <c r="P1041" i="37"/>
  <c r="O1041" i="37"/>
  <c r="Y1041" i="37"/>
  <c r="X1041" i="37"/>
  <c r="P1040" i="37"/>
  <c r="O1040" i="37"/>
  <c r="Y1040" i="37"/>
  <c r="X1040" i="37"/>
  <c r="AJ1046" i="37" l="1"/>
  <c r="AJ1043" i="37"/>
  <c r="AJ1049" i="37"/>
  <c r="AJ1044" i="37"/>
  <c r="AJ1045" i="37"/>
  <c r="AJ1042" i="37"/>
  <c r="Z1040" i="37"/>
  <c r="Z1050" i="37"/>
  <c r="AJ1041" i="37"/>
  <c r="AJ1048" i="37"/>
  <c r="Z1048" i="37"/>
  <c r="AJ1040" i="37"/>
  <c r="AJ1050" i="37"/>
  <c r="Z1047" i="37"/>
  <c r="Z1044" i="37"/>
  <c r="Z1045" i="37"/>
  <c r="AJ1047" i="37"/>
  <c r="Z1049" i="37"/>
  <c r="Z1046" i="37"/>
  <c r="Z1043" i="37"/>
  <c r="Z1042" i="37"/>
  <c r="Z1041" i="37"/>
  <c r="P1036" i="37"/>
  <c r="O1036" i="37"/>
  <c r="AJ1037" i="37" s="1"/>
  <c r="P1031" i="37"/>
  <c r="O1031" i="37"/>
  <c r="P1026" i="37"/>
  <c r="O1026" i="37"/>
  <c r="AJ1030" i="37" s="1"/>
  <c r="D317" i="17"/>
  <c r="D318" i="17"/>
  <c r="D319" i="17"/>
  <c r="D320" i="17"/>
  <c r="D321" i="17"/>
  <c r="D322" i="17"/>
  <c r="D323" i="17"/>
  <c r="D324" i="17"/>
  <c r="D325" i="17"/>
  <c r="D326" i="17"/>
  <c r="D327" i="17"/>
  <c r="D328" i="17"/>
  <c r="D329" i="17"/>
  <c r="D330" i="17"/>
  <c r="D331" i="17"/>
  <c r="D332" i="17"/>
  <c r="D333" i="17"/>
  <c r="D334" i="17"/>
  <c r="D335" i="17"/>
  <c r="D336" i="17"/>
  <c r="D337" i="17"/>
  <c r="P1021" i="37"/>
  <c r="O1021" i="37"/>
  <c r="AJ1021" i="37" s="1"/>
  <c r="P1020" i="37"/>
  <c r="O1020" i="37"/>
  <c r="P1019" i="37"/>
  <c r="O1019" i="37"/>
  <c r="P1018" i="37"/>
  <c r="O1018" i="37"/>
  <c r="AJ1018" i="37" s="1"/>
  <c r="P1017" i="37"/>
  <c r="O1017" i="37"/>
  <c r="AJ1017" i="37" s="1"/>
  <c r="P1016" i="37"/>
  <c r="O1016" i="37"/>
  <c r="AJ1016" i="37" s="1"/>
  <c r="P1015" i="37"/>
  <c r="O1015" i="37"/>
  <c r="AJ1015" i="37" s="1"/>
  <c r="P1013" i="37"/>
  <c r="O1013" i="37"/>
  <c r="AJ1014" i="37" s="1"/>
  <c r="P1012" i="37"/>
  <c r="O1012" i="37"/>
  <c r="D338" i="17"/>
  <c r="D339" i="17"/>
  <c r="D340" i="17"/>
  <c r="D341" i="17"/>
  <c r="D342" i="17"/>
  <c r="D343" i="17"/>
  <c r="D344" i="17"/>
  <c r="D345" i="17"/>
  <c r="D346" i="17"/>
  <c r="P1010" i="37"/>
  <c r="O1010" i="37"/>
  <c r="AJ1010" i="37" s="1"/>
  <c r="P1009" i="37"/>
  <c r="O1009" i="37"/>
  <c r="P1008" i="37"/>
  <c r="O1008" i="37"/>
  <c r="AJ1008" i="37" s="1"/>
  <c r="P1003" i="37"/>
  <c r="O1003" i="37"/>
  <c r="Y1003" i="37"/>
  <c r="X1003" i="37"/>
  <c r="P998" i="37"/>
  <c r="O998" i="37"/>
  <c r="Y998" i="37"/>
  <c r="X998" i="37"/>
  <c r="P996" i="37"/>
  <c r="O996" i="37"/>
  <c r="AJ997" i="37" s="1"/>
  <c r="AJ1036" i="37" l="1"/>
  <c r="AJ1011" i="37"/>
  <c r="Z1016" i="37"/>
  <c r="AJ1002" i="37"/>
  <c r="Z1009" i="37"/>
  <c r="Z1020" i="37"/>
  <c r="AJ1038" i="37"/>
  <c r="AJ1022" i="37"/>
  <c r="AJ1023" i="37"/>
  <c r="AJ998" i="37"/>
  <c r="AJ1013" i="37"/>
  <c r="AJ1004" i="37"/>
  <c r="Z1019" i="37"/>
  <c r="AJ1000" i="37"/>
  <c r="Z1012" i="37"/>
  <c r="AJ1019" i="37"/>
  <c r="AJ1024" i="37"/>
  <c r="Z1026" i="37"/>
  <c r="AJ999" i="37"/>
  <c r="AJ996" i="37"/>
  <c r="AJ1001" i="37"/>
  <c r="AJ1025" i="37"/>
  <c r="AJ1026" i="37"/>
  <c r="AJ1027" i="37"/>
  <c r="Z1010" i="37"/>
  <c r="Z1021" i="37"/>
  <c r="Z1031" i="37"/>
  <c r="AJ1031" i="37"/>
  <c r="AJ1032" i="37"/>
  <c r="AJ1009" i="37"/>
  <c r="AJ1006" i="37"/>
  <c r="AJ1012" i="37"/>
  <c r="AJ1028" i="37"/>
  <c r="AJ1034" i="37"/>
  <c r="AJ1005" i="37"/>
  <c r="AJ1007" i="37"/>
  <c r="AJ1029" i="37"/>
  <c r="AJ1035" i="37"/>
  <c r="AJ1003" i="37"/>
  <c r="AJ1033" i="37"/>
  <c r="Z1036" i="37"/>
  <c r="Z1018" i="37"/>
  <c r="Z1017" i="37"/>
  <c r="Z1015" i="37"/>
  <c r="Z1013" i="37"/>
  <c r="Z1008" i="37"/>
  <c r="Z1003" i="37"/>
  <c r="Z998" i="37"/>
  <c r="Z996" i="37"/>
  <c r="P992" i="37"/>
  <c r="O992" i="37"/>
  <c r="AJ992" i="37" s="1"/>
  <c r="P990" i="37"/>
  <c r="O990" i="37"/>
  <c r="AJ991" i="37" s="1"/>
  <c r="P989" i="37"/>
  <c r="O989" i="37"/>
  <c r="P988" i="37"/>
  <c r="O988" i="37"/>
  <c r="Y988" i="37"/>
  <c r="X988" i="37"/>
  <c r="P983" i="37"/>
  <c r="O983" i="37"/>
  <c r="AJ986" i="37" s="1"/>
  <c r="P978" i="37"/>
  <c r="O978" i="37"/>
  <c r="AJ982" i="37" s="1"/>
  <c r="AJ978" i="37" l="1"/>
  <c r="AJ979" i="37"/>
  <c r="AJ980" i="37"/>
  <c r="AJ987" i="37"/>
  <c r="AJ981" i="37"/>
  <c r="AJ983" i="37"/>
  <c r="AJ984" i="37"/>
  <c r="AJ985" i="37"/>
  <c r="AJ990" i="37"/>
  <c r="AJ994" i="37"/>
  <c r="AJ995" i="37"/>
  <c r="Z992" i="37"/>
  <c r="Z990" i="37"/>
  <c r="Z989" i="37"/>
  <c r="Z988" i="37"/>
  <c r="Z983" i="37"/>
  <c r="Z978" i="37"/>
  <c r="P967" i="37" l="1"/>
  <c r="O967" i="37"/>
  <c r="AJ972" i="37" l="1"/>
  <c r="AJ969" i="37"/>
  <c r="AJ968" i="37"/>
  <c r="AJ971" i="37"/>
  <c r="AJ970" i="37"/>
  <c r="Z967" i="37"/>
  <c r="P956" i="37" l="1"/>
  <c r="O956" i="37"/>
  <c r="AJ959" i="37" l="1"/>
  <c r="AJ958" i="37"/>
  <c r="AJ957" i="37"/>
  <c r="AJ961" i="37"/>
  <c r="AJ960" i="37"/>
  <c r="Z956" i="37"/>
  <c r="P945" i="37" l="1"/>
  <c r="O945" i="37"/>
  <c r="AJ948" i="37" l="1"/>
  <c r="AJ947" i="37"/>
  <c r="AJ946" i="37"/>
  <c r="AJ949" i="37"/>
  <c r="AJ950" i="37"/>
  <c r="Z945" i="37"/>
  <c r="P934" i="37" l="1"/>
  <c r="O934" i="37"/>
  <c r="AJ937" i="37" l="1"/>
  <c r="AJ936" i="37"/>
  <c r="AJ935" i="37"/>
  <c r="AJ939" i="37"/>
  <c r="AJ938" i="37"/>
  <c r="Z934" i="37"/>
  <c r="P923" i="37" l="1"/>
  <c r="O923" i="37"/>
  <c r="P922" i="37"/>
  <c r="O922" i="37"/>
  <c r="AJ922" i="37" s="1"/>
  <c r="P921" i="37"/>
  <c r="O921" i="37"/>
  <c r="AJ921" i="37" s="1"/>
  <c r="P920" i="37"/>
  <c r="O920" i="37"/>
  <c r="AJ920" i="37" s="1"/>
  <c r="AJ919" i="37"/>
  <c r="P918" i="37"/>
  <c r="O918" i="37"/>
  <c r="P917" i="37"/>
  <c r="O917" i="37"/>
  <c r="AJ917" i="37" s="1"/>
  <c r="P916" i="37"/>
  <c r="O916" i="37"/>
  <c r="AJ916" i="37" s="1"/>
  <c r="P912" i="37"/>
  <c r="O912" i="37"/>
  <c r="AJ915" i="37" s="1"/>
  <c r="P908" i="37"/>
  <c r="O908" i="37"/>
  <c r="AJ910" i="37" s="1"/>
  <c r="P901" i="37"/>
  <c r="O901" i="37"/>
  <c r="AJ907" i="37" s="1"/>
  <c r="P894" i="37"/>
  <c r="O894" i="37"/>
  <c r="AJ900" i="37" s="1"/>
  <c r="P893" i="37"/>
  <c r="O893" i="37"/>
  <c r="P892" i="37"/>
  <c r="O892" i="37"/>
  <c r="AJ892" i="37" s="1"/>
  <c r="P891" i="37"/>
  <c r="O891" i="37"/>
  <c r="AJ891" i="37" s="1"/>
  <c r="P888" i="37"/>
  <c r="O888" i="37"/>
  <c r="AJ888" i="37" s="1"/>
  <c r="P887" i="37"/>
  <c r="O887" i="37"/>
  <c r="P885" i="37"/>
  <c r="O885" i="37"/>
  <c r="AJ886" i="37" s="1"/>
  <c r="P884" i="37"/>
  <c r="O884" i="37"/>
  <c r="P882" i="37"/>
  <c r="O882" i="37"/>
  <c r="Y882" i="37"/>
  <c r="X882" i="37"/>
  <c r="P881" i="37"/>
  <c r="O881" i="37"/>
  <c r="AJ881" i="37" s="1"/>
  <c r="P880" i="37"/>
  <c r="O880" i="37"/>
  <c r="AJ880" i="37" s="1"/>
  <c r="P876" i="37"/>
  <c r="O876" i="37"/>
  <c r="AJ877" i="37" s="1"/>
  <c r="P871" i="37"/>
  <c r="O871" i="37"/>
  <c r="AJ873" i="37" s="1"/>
  <c r="P867" i="37"/>
  <c r="O867" i="37"/>
  <c r="P859" i="37"/>
  <c r="O859" i="37"/>
  <c r="P854" i="37"/>
  <c r="O854" i="37"/>
  <c r="AJ854" i="37" s="1"/>
  <c r="P849" i="37"/>
  <c r="O849" i="37"/>
  <c r="AJ852" i="37" s="1"/>
  <c r="P848" i="37"/>
  <c r="O848" i="37"/>
  <c r="P847" i="37"/>
  <c r="O847" i="37"/>
  <c r="P846" i="37"/>
  <c r="O846" i="37"/>
  <c r="AJ846" i="37" s="1"/>
  <c r="Z859" i="37" l="1"/>
  <c r="AJ898" i="37"/>
  <c r="AJ883" i="37"/>
  <c r="Z848" i="37"/>
  <c r="Z884" i="37"/>
  <c r="Z887" i="37"/>
  <c r="AJ882" i="37"/>
  <c r="AJ897" i="37"/>
  <c r="AJ848" i="37"/>
  <c r="AJ901" i="37"/>
  <c r="AJ912" i="37"/>
  <c r="Z867" i="37"/>
  <c r="AJ878" i="37"/>
  <c r="AJ885" i="37"/>
  <c r="AJ894" i="37"/>
  <c r="AJ902" i="37"/>
  <c r="AJ913" i="37"/>
  <c r="AJ879" i="37"/>
  <c r="Z882" i="37"/>
  <c r="AJ895" i="37"/>
  <c r="AJ903" i="37"/>
  <c r="AJ914" i="37"/>
  <c r="AJ876" i="37"/>
  <c r="AJ853" i="37"/>
  <c r="AJ896" i="37"/>
  <c r="AJ904" i="37"/>
  <c r="AJ865" i="37"/>
  <c r="Z846" i="37"/>
  <c r="Z854" i="37"/>
  <c r="AJ866" i="37"/>
  <c r="Z881" i="37"/>
  <c r="AJ859" i="37"/>
  <c r="AJ908" i="37"/>
  <c r="Z849" i="37"/>
  <c r="AJ872" i="37"/>
  <c r="AJ909" i="37"/>
  <c r="Z922" i="37"/>
  <c r="AJ850" i="37"/>
  <c r="AJ856" i="37"/>
  <c r="AJ862" i="37"/>
  <c r="AJ868" i="37"/>
  <c r="AJ874" i="37"/>
  <c r="Z880" i="37"/>
  <c r="AJ899" i="37"/>
  <c r="AJ905" i="37"/>
  <c r="AJ911" i="37"/>
  <c r="AJ871" i="37"/>
  <c r="AJ849" i="37"/>
  <c r="AJ884" i="37"/>
  <c r="AJ851" i="37"/>
  <c r="AJ857" i="37"/>
  <c r="AJ863" i="37"/>
  <c r="AJ869" i="37"/>
  <c r="AJ875" i="37"/>
  <c r="AJ906" i="37"/>
  <c r="AJ926" i="37"/>
  <c r="AJ925" i="37"/>
  <c r="AJ924" i="37"/>
  <c r="AJ927" i="37"/>
  <c r="AJ928" i="37"/>
  <c r="AJ860" i="37"/>
  <c r="AJ855" i="37"/>
  <c r="AJ861" i="37"/>
  <c r="AJ867" i="37"/>
  <c r="AJ858" i="37"/>
  <c r="AJ864" i="37"/>
  <c r="AJ870" i="37"/>
  <c r="Z891" i="37"/>
  <c r="Z923" i="37"/>
  <c r="Z921" i="37"/>
  <c r="Z920" i="37"/>
  <c r="Z918" i="37"/>
  <c r="Z917" i="37"/>
  <c r="Z916" i="37"/>
  <c r="Z912" i="37"/>
  <c r="Z908" i="37"/>
  <c r="Z901" i="37"/>
  <c r="Z894" i="37"/>
  <c r="Z893" i="37"/>
  <c r="Z892" i="37"/>
  <c r="Z888" i="37"/>
  <c r="Z885" i="37"/>
  <c r="Z876" i="37"/>
  <c r="Z871" i="37"/>
  <c r="Z847" i="37"/>
  <c r="P844" i="37"/>
  <c r="O844" i="37"/>
  <c r="AJ845" i="37" s="1"/>
  <c r="P843" i="37"/>
  <c r="O843" i="37"/>
  <c r="P842" i="37"/>
  <c r="O842" i="37"/>
  <c r="P841" i="37"/>
  <c r="O841" i="37"/>
  <c r="Z841" i="37" s="1"/>
  <c r="P840" i="37"/>
  <c r="O840" i="37"/>
  <c r="P839" i="37"/>
  <c r="O839" i="37"/>
  <c r="P838" i="37"/>
  <c r="O838" i="37"/>
  <c r="P837" i="37"/>
  <c r="O837" i="37"/>
  <c r="Z837" i="37" s="1"/>
  <c r="P836" i="37"/>
  <c r="O836" i="37"/>
  <c r="P835" i="37"/>
  <c r="O835" i="37"/>
  <c r="P834" i="37"/>
  <c r="O834" i="37"/>
  <c r="P833" i="37"/>
  <c r="O833" i="37"/>
  <c r="Z833" i="37" s="1"/>
  <c r="P832" i="37"/>
  <c r="O832" i="37"/>
  <c r="P831" i="37"/>
  <c r="O831" i="37"/>
  <c r="P830" i="37"/>
  <c r="O830" i="37"/>
  <c r="P829" i="37"/>
  <c r="O829" i="37"/>
  <c r="P828" i="37"/>
  <c r="O828" i="37"/>
  <c r="P827" i="37"/>
  <c r="O827" i="37"/>
  <c r="P826" i="37"/>
  <c r="O826" i="37"/>
  <c r="P824" i="37"/>
  <c r="O824" i="37"/>
  <c r="AJ825" i="37" s="1"/>
  <c r="Z827" i="37" l="1"/>
  <c r="Z826" i="37"/>
  <c r="Z830" i="37"/>
  <c r="Z834" i="37"/>
  <c r="Z838" i="37"/>
  <c r="Z832" i="37"/>
  <c r="AJ824" i="37"/>
  <c r="Z824" i="37"/>
  <c r="Z828" i="37"/>
  <c r="Z836" i="37"/>
  <c r="Z840" i="37"/>
  <c r="Z839" i="37"/>
  <c r="Z829" i="37"/>
  <c r="AJ826" i="37"/>
  <c r="Z831" i="37"/>
  <c r="Z842" i="37"/>
  <c r="Z844" i="37"/>
  <c r="Z843" i="37"/>
  <c r="Z835" i="37"/>
  <c r="P821" i="37"/>
  <c r="O821" i="37"/>
  <c r="AJ823" i="37" s="1"/>
  <c r="AJ821" i="37" l="1"/>
  <c r="Z821" i="37"/>
  <c r="P818" i="37"/>
  <c r="O818" i="37"/>
  <c r="P817" i="37"/>
  <c r="O817" i="37"/>
  <c r="AJ817" i="37" s="1"/>
  <c r="P816" i="37"/>
  <c r="O816" i="37"/>
  <c r="P814" i="37"/>
  <c r="O814" i="37"/>
  <c r="AJ815" i="37" s="1"/>
  <c r="P813" i="37"/>
  <c r="O813" i="37"/>
  <c r="Y813" i="37"/>
  <c r="X813" i="37"/>
  <c r="P808" i="37"/>
  <c r="O808" i="37"/>
  <c r="Y808" i="37"/>
  <c r="X808" i="37"/>
  <c r="P803" i="37"/>
  <c r="O803" i="37"/>
  <c r="AJ807" i="37" s="1"/>
  <c r="P798" i="37"/>
  <c r="O798" i="37"/>
  <c r="AJ802" i="37" s="1"/>
  <c r="P794" i="37"/>
  <c r="O794" i="37"/>
  <c r="AJ796" i="37" s="1"/>
  <c r="P789" i="37"/>
  <c r="O789" i="37"/>
  <c r="AJ789" i="37" s="1"/>
  <c r="P785" i="37"/>
  <c r="O785" i="37"/>
  <c r="AJ786" i="37" s="1"/>
  <c r="P781" i="37"/>
  <c r="O781" i="37"/>
  <c r="AJ784" i="37" s="1"/>
  <c r="P777" i="37"/>
  <c r="O777" i="37"/>
  <c r="P772" i="37"/>
  <c r="O772" i="37"/>
  <c r="AJ776" i="37" s="1"/>
  <c r="P767" i="37"/>
  <c r="O767" i="37"/>
  <c r="AJ769" i="37" s="1"/>
  <c r="P760" i="37"/>
  <c r="O760" i="37"/>
  <c r="AJ766" i="37" s="1"/>
  <c r="P756" i="37"/>
  <c r="O756" i="37"/>
  <c r="AJ758" i="37" s="1"/>
  <c r="P751" i="37"/>
  <c r="O751" i="37"/>
  <c r="AJ755" i="37" s="1"/>
  <c r="P746" i="37"/>
  <c r="O746" i="37"/>
  <c r="AJ746" i="37" s="1"/>
  <c r="P741" i="37"/>
  <c r="O741" i="37"/>
  <c r="AJ745" i="37" s="1"/>
  <c r="P736" i="37"/>
  <c r="O736" i="37"/>
  <c r="AJ736" i="37" s="1"/>
  <c r="P732" i="37"/>
  <c r="O732" i="37"/>
  <c r="AJ734" i="37" s="1"/>
  <c r="P726" i="37"/>
  <c r="O726" i="37"/>
  <c r="AJ728" i="37" s="1"/>
  <c r="P721" i="37"/>
  <c r="O721" i="37"/>
  <c r="AJ721" i="37" s="1"/>
  <c r="P716" i="37"/>
  <c r="O716" i="37"/>
  <c r="AJ718" i="37" s="1"/>
  <c r="P715" i="37"/>
  <c r="O715" i="37"/>
  <c r="AJ715" i="37" s="1"/>
  <c r="P712" i="37"/>
  <c r="O712" i="37"/>
  <c r="AJ713" i="37" s="1"/>
  <c r="P704" i="37"/>
  <c r="O704" i="37"/>
  <c r="AJ708" i="37" s="1"/>
  <c r="P696" i="37"/>
  <c r="O696" i="37"/>
  <c r="AJ703" i="37" s="1"/>
  <c r="P693" i="37"/>
  <c r="O693" i="37"/>
  <c r="P689" i="37"/>
  <c r="O689" i="37"/>
  <c r="AJ689" i="37" s="1"/>
  <c r="P685" i="37"/>
  <c r="O685" i="37"/>
  <c r="AJ688" i="37" s="1"/>
  <c r="P683" i="37"/>
  <c r="O683" i="37"/>
  <c r="AJ683" i="37" s="1"/>
  <c r="P681" i="37"/>
  <c r="O681" i="37"/>
  <c r="AJ681" i="37" s="1"/>
  <c r="P680" i="37"/>
  <c r="O680" i="37"/>
  <c r="AJ680" i="37" s="1"/>
  <c r="P679" i="37"/>
  <c r="O679" i="37"/>
  <c r="AJ679" i="37" s="1"/>
  <c r="P678" i="37"/>
  <c r="O678" i="37"/>
  <c r="AJ678" i="37" s="1"/>
  <c r="P677" i="37"/>
  <c r="O677" i="37"/>
  <c r="AJ677" i="37" s="1"/>
  <c r="P665" i="37"/>
  <c r="O665" i="37"/>
  <c r="AJ671" i="37" s="1"/>
  <c r="P660" i="37"/>
  <c r="O660" i="37"/>
  <c r="AJ660" i="37" s="1"/>
  <c r="P659" i="37"/>
  <c r="O659" i="37"/>
  <c r="AJ659" i="37" s="1"/>
  <c r="P655" i="37"/>
  <c r="O655" i="37"/>
  <c r="AJ655" i="37" s="1"/>
  <c r="P651" i="37"/>
  <c r="O651" i="37"/>
  <c r="AJ654" i="37" s="1"/>
  <c r="P649" i="37"/>
  <c r="O649" i="37"/>
  <c r="AJ649" i="37" s="1"/>
  <c r="P642" i="37"/>
  <c r="O642" i="37"/>
  <c r="AJ648" i="37" s="1"/>
  <c r="AJ641" i="37"/>
  <c r="Z641" i="37"/>
  <c r="AJ640" i="37"/>
  <c r="AJ639" i="37"/>
  <c r="Z639" i="37"/>
  <c r="P631" i="37"/>
  <c r="O631" i="37"/>
  <c r="AJ631" i="37" s="1"/>
  <c r="P624" i="37"/>
  <c r="O624" i="37"/>
  <c r="AJ630" i="37" s="1"/>
  <c r="P620" i="37"/>
  <c r="O620" i="37"/>
  <c r="AJ623" i="37" s="1"/>
  <c r="P616" i="37"/>
  <c r="O616" i="37"/>
  <c r="AJ616" i="37" s="1"/>
  <c r="P611" i="37"/>
  <c r="O611" i="37"/>
  <c r="AJ613" i="37" s="1"/>
  <c r="P610" i="37"/>
  <c r="O610" i="37"/>
  <c r="P608" i="37"/>
  <c r="O608" i="37"/>
  <c r="Y608" i="37"/>
  <c r="X608" i="37"/>
  <c r="P607" i="37"/>
  <c r="O607" i="37"/>
  <c r="Y607" i="37"/>
  <c r="X607" i="37"/>
  <c r="P606" i="37"/>
  <c r="O606" i="37"/>
  <c r="Y606" i="37"/>
  <c r="X606" i="37"/>
  <c r="P605" i="37"/>
  <c r="O605" i="37"/>
  <c r="Y605" i="37"/>
  <c r="X605" i="37"/>
  <c r="P604" i="37"/>
  <c r="O604" i="37"/>
  <c r="Y604" i="37"/>
  <c r="X604" i="37"/>
  <c r="P603" i="37"/>
  <c r="O603" i="37"/>
  <c r="Y603" i="37"/>
  <c r="X603" i="37"/>
  <c r="P602" i="37"/>
  <c r="O602" i="37"/>
  <c r="Y602" i="37"/>
  <c r="X602" i="37"/>
  <c r="P601" i="37"/>
  <c r="O601" i="37"/>
  <c r="Y601" i="37"/>
  <c r="X601" i="37"/>
  <c r="P600" i="37"/>
  <c r="O600" i="37"/>
  <c r="Y600" i="37"/>
  <c r="X600" i="37"/>
  <c r="P599" i="37"/>
  <c r="O599" i="37"/>
  <c r="Y599" i="37"/>
  <c r="X599" i="37"/>
  <c r="P598" i="37"/>
  <c r="O598" i="37"/>
  <c r="Y598" i="37"/>
  <c r="X598" i="37"/>
  <c r="P596" i="37"/>
  <c r="O596" i="37"/>
  <c r="AJ597" i="37" s="1"/>
  <c r="P594" i="37"/>
  <c r="O594" i="37"/>
  <c r="P592" i="37"/>
  <c r="O592" i="37"/>
  <c r="AJ593" i="37" s="1"/>
  <c r="P590" i="37"/>
  <c r="O590" i="37"/>
  <c r="P589" i="37"/>
  <c r="O589" i="37"/>
  <c r="AJ589" i="37" s="1"/>
  <c r="P588" i="37"/>
  <c r="O588" i="37"/>
  <c r="P582" i="37"/>
  <c r="O582" i="37"/>
  <c r="AJ586" i="37" s="1"/>
  <c r="P579" i="37"/>
  <c r="O579" i="37"/>
  <c r="AJ581" i="37" s="1"/>
  <c r="P576" i="37"/>
  <c r="O576" i="37"/>
  <c r="AJ576" i="37" s="1"/>
  <c r="P569" i="37"/>
  <c r="O569" i="37"/>
  <c r="Y569" i="37"/>
  <c r="X569" i="37"/>
  <c r="P567" i="37"/>
  <c r="O567" i="37"/>
  <c r="P565" i="37"/>
  <c r="O565" i="37"/>
  <c r="AJ565" i="37" s="1"/>
  <c r="P564" i="37"/>
  <c r="O564" i="37"/>
  <c r="P563" i="37"/>
  <c r="O563" i="37"/>
  <c r="P562" i="37"/>
  <c r="O562" i="37"/>
  <c r="AJ562" i="37" s="1"/>
  <c r="P561" i="37"/>
  <c r="O561" i="37"/>
  <c r="AJ561" i="37" s="1"/>
  <c r="P560" i="37"/>
  <c r="O560" i="37"/>
  <c r="P559" i="37"/>
  <c r="O559" i="37"/>
  <c r="AJ559" i="37" s="1"/>
  <c r="P558" i="37"/>
  <c r="O558" i="37"/>
  <c r="AJ558" i="37" s="1"/>
  <c r="P557" i="37"/>
  <c r="O557" i="37"/>
  <c r="AJ557" i="37" s="1"/>
  <c r="P556" i="37"/>
  <c r="O556" i="37"/>
  <c r="AJ556" i="37" s="1"/>
  <c r="P555" i="37"/>
  <c r="O555" i="37"/>
  <c r="AJ555" i="37" s="1"/>
  <c r="P554" i="37"/>
  <c r="O554" i="37"/>
  <c r="AJ554" i="37" s="1"/>
  <c r="P553" i="37"/>
  <c r="O553" i="37"/>
  <c r="AJ553" i="37" s="1"/>
  <c r="P552" i="37"/>
  <c r="O552" i="37"/>
  <c r="P549" i="37"/>
  <c r="O549" i="37"/>
  <c r="Y549" i="37"/>
  <c r="X549" i="37"/>
  <c r="P548" i="37"/>
  <c r="O548" i="37"/>
  <c r="AJ548" i="37" s="1"/>
  <c r="P547" i="37"/>
  <c r="O547" i="37"/>
  <c r="AJ547" i="37" s="1"/>
  <c r="P546" i="37"/>
  <c r="O546" i="37"/>
  <c r="AJ546" i="37" s="1"/>
  <c r="P545" i="37"/>
  <c r="O545" i="37"/>
  <c r="Y545" i="37"/>
  <c r="X545" i="37"/>
  <c r="P544" i="37"/>
  <c r="O544" i="37"/>
  <c r="Y544" i="37"/>
  <c r="X544" i="37"/>
  <c r="P542" i="37"/>
  <c r="O542" i="37"/>
  <c r="Y542" i="37"/>
  <c r="X542" i="37"/>
  <c r="P537" i="37"/>
  <c r="O537" i="37"/>
  <c r="Y537" i="37"/>
  <c r="X537" i="37"/>
  <c r="P532" i="37"/>
  <c r="O532" i="37"/>
  <c r="Y532" i="37"/>
  <c r="X532" i="37"/>
  <c r="P530" i="37"/>
  <c r="O530" i="37"/>
  <c r="P529" i="37"/>
  <c r="O529" i="37"/>
  <c r="AJ529" i="37" s="1"/>
  <c r="P528" i="37"/>
  <c r="O528" i="37"/>
  <c r="Y528" i="37"/>
  <c r="X528" i="37"/>
  <c r="P526" i="37"/>
  <c r="O526" i="37"/>
  <c r="AJ526" i="37" s="1"/>
  <c r="P524" i="37"/>
  <c r="O524" i="37"/>
  <c r="P522" i="37"/>
  <c r="O522" i="37"/>
  <c r="P520" i="37"/>
  <c r="O520" i="37"/>
  <c r="P518" i="37"/>
  <c r="O518" i="37"/>
  <c r="AJ519" i="37" s="1"/>
  <c r="P517" i="37"/>
  <c r="O517" i="37"/>
  <c r="Y517" i="37"/>
  <c r="X517" i="37"/>
  <c r="P515" i="37"/>
  <c r="O515" i="37"/>
  <c r="P512" i="37"/>
  <c r="O512" i="37"/>
  <c r="AJ514" i="37" s="1"/>
  <c r="P511" i="37"/>
  <c r="O511" i="37"/>
  <c r="AJ511" i="37" s="1"/>
  <c r="P510" i="37"/>
  <c r="O510" i="37"/>
  <c r="AJ510" i="37" s="1"/>
  <c r="P509" i="37"/>
  <c r="O509" i="37"/>
  <c r="AJ509" i="37" s="1"/>
  <c r="P498" i="37"/>
  <c r="O498" i="37"/>
  <c r="AJ504" i="37" s="1"/>
  <c r="P495" i="37"/>
  <c r="O495" i="37"/>
  <c r="AJ495" i="37" s="1"/>
  <c r="P494" i="37"/>
  <c r="O494" i="37"/>
  <c r="P493" i="37"/>
  <c r="O493" i="37"/>
  <c r="AJ493" i="37" s="1"/>
  <c r="P492" i="37"/>
  <c r="O492" i="37"/>
  <c r="AJ492" i="37" s="1"/>
  <c r="P491" i="37"/>
  <c r="O491" i="37"/>
  <c r="AJ491" i="37" s="1"/>
  <c r="P490" i="37"/>
  <c r="O490" i="37"/>
  <c r="AJ490" i="37" s="1"/>
  <c r="P489" i="37"/>
  <c r="O489" i="37"/>
  <c r="AJ489" i="37" s="1"/>
  <c r="P488" i="37"/>
  <c r="O488" i="37"/>
  <c r="P487" i="37"/>
  <c r="O487" i="37"/>
  <c r="AJ487" i="37" s="1"/>
  <c r="P486" i="37"/>
  <c r="O486" i="37"/>
  <c r="P485" i="37"/>
  <c r="O485" i="37"/>
  <c r="AJ485" i="37" s="1"/>
  <c r="P484" i="37"/>
  <c r="O484" i="37"/>
  <c r="AJ484" i="37" s="1"/>
  <c r="P483" i="37"/>
  <c r="O483" i="37"/>
  <c r="AJ483" i="37" s="1"/>
  <c r="P482" i="37"/>
  <c r="O482" i="37"/>
  <c r="P481" i="37"/>
  <c r="O481" i="37"/>
  <c r="AJ481" i="37" s="1"/>
  <c r="P480" i="37"/>
  <c r="O480" i="37"/>
  <c r="AJ480" i="37" s="1"/>
  <c r="P479" i="37"/>
  <c r="O479" i="37"/>
  <c r="AJ479" i="37" s="1"/>
  <c r="P478" i="37"/>
  <c r="O478" i="37"/>
  <c r="P477" i="37"/>
  <c r="O477" i="37"/>
  <c r="AJ477" i="37" s="1"/>
  <c r="P472" i="37"/>
  <c r="O472" i="37"/>
  <c r="Y472" i="37"/>
  <c r="X472" i="37"/>
  <c r="P468" i="37"/>
  <c r="O468" i="37"/>
  <c r="AJ468" i="37" s="1"/>
  <c r="P463" i="37"/>
  <c r="O463" i="37"/>
  <c r="Y463" i="37"/>
  <c r="X463" i="37"/>
  <c r="P458" i="37"/>
  <c r="O458" i="37"/>
  <c r="Y458" i="37"/>
  <c r="X458" i="37"/>
  <c r="P453" i="37"/>
  <c r="O453" i="37"/>
  <c r="Y453" i="37"/>
  <c r="X453" i="37"/>
  <c r="P449" i="37"/>
  <c r="O449" i="37"/>
  <c r="AJ450" i="37" s="1"/>
  <c r="P448" i="37"/>
  <c r="O448" i="37"/>
  <c r="AJ448" i="37" s="1"/>
  <c r="P444" i="37"/>
  <c r="O444" i="37"/>
  <c r="AJ444" i="37" s="1"/>
  <c r="P443" i="37"/>
  <c r="O443" i="37"/>
  <c r="P441" i="37"/>
  <c r="O441" i="37"/>
  <c r="AJ442" i="37" s="1"/>
  <c r="P439" i="37"/>
  <c r="O439" i="37"/>
  <c r="P437" i="37"/>
  <c r="O437" i="37"/>
  <c r="P435" i="37"/>
  <c r="O435" i="37"/>
  <c r="AJ436" i="37" s="1"/>
  <c r="P434" i="37"/>
  <c r="O434" i="37"/>
  <c r="AJ434" i="37" s="1"/>
  <c r="P432" i="37"/>
  <c r="O432" i="37"/>
  <c r="AJ433" i="37" s="1"/>
  <c r="P431" i="37"/>
  <c r="O431" i="37"/>
  <c r="AJ431" i="37" s="1"/>
  <c r="P430" i="37"/>
  <c r="O430" i="37"/>
  <c r="AJ430" i="37" s="1"/>
  <c r="P429" i="37"/>
  <c r="O429" i="37"/>
  <c r="AJ429" i="37" s="1"/>
  <c r="P428" i="37"/>
  <c r="O428" i="37"/>
  <c r="P427" i="37"/>
  <c r="O427" i="37"/>
  <c r="AJ427" i="37" s="1"/>
  <c r="P426" i="37"/>
  <c r="O426" i="37"/>
  <c r="AJ426" i="37" s="1"/>
  <c r="P425" i="37"/>
  <c r="O425" i="37"/>
  <c r="AJ425" i="37" s="1"/>
  <c r="P421" i="37"/>
  <c r="O421" i="37"/>
  <c r="AJ421" i="37" s="1"/>
  <c r="P420" i="37"/>
  <c r="O420" i="37"/>
  <c r="AJ420" i="37" s="1"/>
  <c r="P419" i="37"/>
  <c r="O419" i="37"/>
  <c r="AJ419" i="37" s="1"/>
  <c r="P418" i="37"/>
  <c r="O418" i="37"/>
  <c r="AJ418" i="37" s="1"/>
  <c r="P417" i="37"/>
  <c r="O417" i="37"/>
  <c r="P416" i="37"/>
  <c r="O416" i="37"/>
  <c r="AJ416" i="37" s="1"/>
  <c r="P415" i="37"/>
  <c r="O415" i="37"/>
  <c r="AJ415" i="37" s="1"/>
  <c r="P413" i="37"/>
  <c r="O413" i="37"/>
  <c r="AJ413" i="37" s="1"/>
  <c r="P412" i="37"/>
  <c r="O412" i="37"/>
  <c r="AJ412" i="37" s="1"/>
  <c r="P404" i="37"/>
  <c r="O404" i="37"/>
  <c r="AJ404" i="37" s="1"/>
  <c r="P403" i="37"/>
  <c r="O403" i="37"/>
  <c r="AJ403" i="37" s="1"/>
  <c r="P402" i="37"/>
  <c r="O402" i="37"/>
  <c r="AJ402" i="37" s="1"/>
  <c r="P398" i="37"/>
  <c r="O398" i="37"/>
  <c r="AJ400" i="37" s="1"/>
  <c r="P397" i="37"/>
  <c r="O397" i="37"/>
  <c r="P396" i="37"/>
  <c r="O396" i="37"/>
  <c r="AJ396" i="37" s="1"/>
  <c r="P395" i="37"/>
  <c r="O395" i="37"/>
  <c r="AJ395" i="37" s="1"/>
  <c r="P388" i="37"/>
  <c r="O388" i="37"/>
  <c r="AJ392" i="37" s="1"/>
  <c r="P387" i="37"/>
  <c r="O387" i="37"/>
  <c r="AJ387" i="37" s="1"/>
  <c r="P386" i="37"/>
  <c r="O386" i="37"/>
  <c r="AJ386" i="37" s="1"/>
  <c r="P384" i="37"/>
  <c r="O384" i="37"/>
  <c r="P383" i="37"/>
  <c r="O383" i="37"/>
  <c r="AJ383" i="37" s="1"/>
  <c r="P382" i="37"/>
  <c r="O382" i="37"/>
  <c r="AJ382" i="37" s="1"/>
  <c r="P381" i="37"/>
  <c r="O381" i="37"/>
  <c r="AJ381" i="37" s="1"/>
  <c r="P378" i="37"/>
  <c r="O378" i="37"/>
  <c r="AJ379" i="37" s="1"/>
  <c r="P375" i="37"/>
  <c r="O375" i="37"/>
  <c r="AJ375" i="37" s="1"/>
  <c r="P372" i="37"/>
  <c r="O372" i="37"/>
  <c r="AJ372" i="37" s="1"/>
  <c r="P371" i="37"/>
  <c r="O371" i="37"/>
  <c r="AJ371" i="37" s="1"/>
  <c r="P370" i="37"/>
  <c r="O370" i="37"/>
  <c r="AJ370" i="37" s="1"/>
  <c r="P369" i="37"/>
  <c r="O369" i="37"/>
  <c r="AJ369" i="37" s="1"/>
  <c r="P367" i="37"/>
  <c r="O367" i="37"/>
  <c r="AJ368" i="37" s="1"/>
  <c r="P365" i="37"/>
  <c r="O365" i="37"/>
  <c r="P364" i="37"/>
  <c r="O364" i="37"/>
  <c r="AJ364" i="37" s="1"/>
  <c r="P363" i="37"/>
  <c r="O363" i="37"/>
  <c r="AJ363" i="37" s="1"/>
  <c r="P361" i="37"/>
  <c r="O361" i="37"/>
  <c r="AJ362" i="37" s="1"/>
  <c r="P360" i="37"/>
  <c r="O360" i="37"/>
  <c r="AJ360" i="37" s="1"/>
  <c r="P359" i="37"/>
  <c r="O359" i="37"/>
  <c r="AJ359" i="37" s="1"/>
  <c r="P358" i="37"/>
  <c r="O358" i="37"/>
  <c r="AJ358" i="37" s="1"/>
  <c r="P357" i="37"/>
  <c r="O357" i="37"/>
  <c r="AJ357" i="37" s="1"/>
  <c r="P356" i="37"/>
  <c r="O356" i="37"/>
  <c r="AJ356" i="37" s="1"/>
  <c r="P355" i="37"/>
  <c r="O355" i="37"/>
  <c r="AJ355" i="37" s="1"/>
  <c r="P354" i="37"/>
  <c r="O354" i="37"/>
  <c r="AJ354" i="37" s="1"/>
  <c r="P352" i="37"/>
  <c r="O352" i="37"/>
  <c r="Y352" i="37"/>
  <c r="X352" i="37"/>
  <c r="P351" i="37"/>
  <c r="O351" i="37"/>
  <c r="AJ351" i="37" s="1"/>
  <c r="P350" i="37"/>
  <c r="O350" i="37"/>
  <c r="AJ350" i="37" s="1"/>
  <c r="P349" i="37"/>
  <c r="O349" i="37"/>
  <c r="Y349" i="37"/>
  <c r="X349" i="37"/>
  <c r="P343" i="37"/>
  <c r="O343" i="37"/>
  <c r="AJ348" i="37" s="1"/>
  <c r="P342" i="37"/>
  <c r="O342" i="37"/>
  <c r="AJ342" i="37" s="1"/>
  <c r="P341" i="37"/>
  <c r="O341" i="37"/>
  <c r="AJ341" i="37" s="1"/>
  <c r="P338" i="37"/>
  <c r="O338" i="37"/>
  <c r="AJ340" i="37" s="1"/>
  <c r="P337" i="37"/>
  <c r="O337" i="37"/>
  <c r="AJ337" i="37" s="1"/>
  <c r="P333" i="37"/>
  <c r="O333" i="37"/>
  <c r="AJ336" i="37" s="1"/>
  <c r="P329" i="37"/>
  <c r="O329" i="37"/>
  <c r="AJ331" i="37" s="1"/>
  <c r="P326" i="37"/>
  <c r="O326" i="37"/>
  <c r="P324" i="37"/>
  <c r="O324" i="37"/>
  <c r="AJ324" i="37" s="1"/>
  <c r="P321" i="37"/>
  <c r="O321" i="37"/>
  <c r="P315" i="37"/>
  <c r="O315" i="37"/>
  <c r="AJ318" i="37" s="1"/>
  <c r="P309" i="37"/>
  <c r="O309" i="37"/>
  <c r="P308" i="37"/>
  <c r="O308" i="37"/>
  <c r="AJ308" i="37" s="1"/>
  <c r="P306" i="37"/>
  <c r="O306" i="37"/>
  <c r="P304" i="37"/>
  <c r="O304" i="37"/>
  <c r="AJ305" i="37" s="1"/>
  <c r="P303" i="37"/>
  <c r="O303" i="37"/>
  <c r="AJ303" i="37" s="1"/>
  <c r="P296" i="37"/>
  <c r="O296" i="37"/>
  <c r="AJ297" i="37" s="1"/>
  <c r="P295" i="37"/>
  <c r="O295" i="37"/>
  <c r="P294" i="37"/>
  <c r="O294" i="37"/>
  <c r="AJ294" i="37" s="1"/>
  <c r="P293" i="37"/>
  <c r="O293" i="37"/>
  <c r="AJ293" i="37" s="1"/>
  <c r="P292" i="37"/>
  <c r="O292" i="37"/>
  <c r="AJ292" i="37" s="1"/>
  <c r="P290" i="37"/>
  <c r="O290" i="37"/>
  <c r="AJ291" i="37" s="1"/>
  <c r="P289" i="37"/>
  <c r="O289" i="37"/>
  <c r="AJ289" i="37" s="1"/>
  <c r="P288" i="37"/>
  <c r="O288" i="37"/>
  <c r="AJ288" i="37" s="1"/>
  <c r="P287" i="37"/>
  <c r="O287" i="37"/>
  <c r="AJ287" i="37" s="1"/>
  <c r="P285" i="37"/>
  <c r="O285" i="37"/>
  <c r="AJ286" i="37" s="1"/>
  <c r="P284" i="37"/>
  <c r="O284" i="37"/>
  <c r="P283" i="37"/>
  <c r="O283" i="37"/>
  <c r="AJ283" i="37" s="1"/>
  <c r="P281" i="37"/>
  <c r="O281" i="37"/>
  <c r="P277" i="37"/>
  <c r="O277" i="37"/>
  <c r="AJ280" i="37" s="1"/>
  <c r="P273" i="37"/>
  <c r="O273" i="37"/>
  <c r="AJ275" i="37" s="1"/>
  <c r="P257" i="37"/>
  <c r="O257" i="37"/>
  <c r="AJ271" i="37" s="1"/>
  <c r="P246" i="37"/>
  <c r="O246" i="37"/>
  <c r="AJ249" i="37" s="1"/>
  <c r="P245" i="37"/>
  <c r="O245" i="37"/>
  <c r="AJ245" i="37" s="1"/>
  <c r="P243" i="37"/>
  <c r="O243" i="37"/>
  <c r="AJ244" i="37" s="1"/>
  <c r="P242" i="37"/>
  <c r="O242" i="37"/>
  <c r="AJ242" i="37" s="1"/>
  <c r="P241" i="37"/>
  <c r="O241" i="37"/>
  <c r="P240" i="37"/>
  <c r="O240" i="37"/>
  <c r="AJ240" i="37" s="1"/>
  <c r="P239" i="37"/>
  <c r="O239" i="37"/>
  <c r="P237" i="37"/>
  <c r="O237" i="37"/>
  <c r="Y237" i="37"/>
  <c r="X237" i="37"/>
  <c r="P236" i="37"/>
  <c r="O236" i="37"/>
  <c r="P235" i="37"/>
  <c r="O235" i="37"/>
  <c r="P234" i="37"/>
  <c r="O234" i="37"/>
  <c r="P233" i="37"/>
  <c r="O233" i="37"/>
  <c r="P232" i="37"/>
  <c r="O232" i="37"/>
  <c r="P231" i="37"/>
  <c r="O231" i="37"/>
  <c r="P230" i="37"/>
  <c r="O230" i="37"/>
  <c r="P229" i="37"/>
  <c r="O229" i="37"/>
  <c r="P228" i="37"/>
  <c r="O228" i="37"/>
  <c r="P227" i="37"/>
  <c r="O227" i="37"/>
  <c r="P226" i="37"/>
  <c r="O226" i="37"/>
  <c r="P225" i="37"/>
  <c r="O225" i="37"/>
  <c r="P224" i="37"/>
  <c r="O224" i="37"/>
  <c r="P223" i="37"/>
  <c r="O223" i="37"/>
  <c r="P222" i="37"/>
  <c r="O222" i="37"/>
  <c r="P220" i="37"/>
  <c r="O220" i="37"/>
  <c r="P219" i="37"/>
  <c r="O219" i="37"/>
  <c r="AJ219" i="37" s="1"/>
  <c r="P218" i="37"/>
  <c r="O218" i="37"/>
  <c r="P207" i="37"/>
  <c r="O207" i="37"/>
  <c r="AJ213" i="37" s="1"/>
  <c r="P196" i="37"/>
  <c r="O196" i="37"/>
  <c r="AJ200" i="37" s="1"/>
  <c r="P185" i="37"/>
  <c r="O185" i="37"/>
  <c r="AJ195" i="37" s="1"/>
  <c r="P174" i="37"/>
  <c r="O174" i="37"/>
  <c r="AJ176" i="37" s="1"/>
  <c r="P163" i="37"/>
  <c r="O163" i="37"/>
  <c r="AJ168" i="37" s="1"/>
  <c r="P152" i="37"/>
  <c r="O152" i="37"/>
  <c r="AJ155" i="37" s="1"/>
  <c r="P141" i="37"/>
  <c r="O141" i="37"/>
  <c r="AJ150" i="37" s="1"/>
  <c r="P130" i="37"/>
  <c r="O130" i="37"/>
  <c r="AJ136" i="37" s="1"/>
  <c r="P119" i="37"/>
  <c r="O119" i="37"/>
  <c r="AJ123" i="37" s="1"/>
  <c r="P108" i="37"/>
  <c r="O108" i="37"/>
  <c r="AJ117" i="37" s="1"/>
  <c r="P97" i="37"/>
  <c r="O97" i="37"/>
  <c r="AJ104" i="37" s="1"/>
  <c r="P86" i="37"/>
  <c r="O86" i="37"/>
  <c r="P75" i="37"/>
  <c r="O75" i="37"/>
  <c r="AJ84" i="37" s="1"/>
  <c r="P64" i="37"/>
  <c r="O64" i="37"/>
  <c r="AJ70" i="37" s="1"/>
  <c r="P53" i="37"/>
  <c r="O53" i="37"/>
  <c r="AJ56" i="37" s="1"/>
  <c r="P42" i="37"/>
  <c r="O42" i="37"/>
  <c r="AJ48" i="37" s="1"/>
  <c r="P31" i="37"/>
  <c r="O31" i="37"/>
  <c r="AJ38" i="37" s="1"/>
  <c r="P20" i="37"/>
  <c r="O20" i="37"/>
  <c r="AJ28" i="37" s="1"/>
  <c r="P19" i="37"/>
  <c r="O19" i="37"/>
  <c r="AJ18" i="37"/>
  <c r="AJ17" i="37"/>
  <c r="Z17" i="37"/>
  <c r="P13" i="37"/>
  <c r="O13" i="37"/>
  <c r="Y13" i="37"/>
  <c r="X13" i="37"/>
  <c r="P9" i="37"/>
  <c r="O9" i="37"/>
  <c r="AJ12" i="37" s="1"/>
  <c r="Z86" i="37" l="1"/>
  <c r="AJ656" i="37"/>
  <c r="AJ692" i="37"/>
  <c r="AJ690" i="37"/>
  <c r="AJ768" i="37"/>
  <c r="AJ325" i="37"/>
  <c r="AJ334" i="37"/>
  <c r="AJ446" i="37"/>
  <c r="AJ333" i="37"/>
  <c r="Z494" i="37"/>
  <c r="Z596" i="37"/>
  <c r="Z19" i="37"/>
  <c r="Z241" i="37"/>
  <c r="AJ285" i="37"/>
  <c r="AJ304" i="37"/>
  <c r="AJ69" i="37"/>
  <c r="AJ64" i="37"/>
  <c r="AJ177" i="37"/>
  <c r="AJ210" i="37"/>
  <c r="AJ517" i="37"/>
  <c r="AJ618" i="37"/>
  <c r="AJ650" i="37"/>
  <c r="AJ67" i="37"/>
  <c r="AJ349" i="37"/>
  <c r="AJ207" i="37"/>
  <c r="AJ32" i="37"/>
  <c r="AJ66" i="37"/>
  <c r="AJ11" i="37"/>
  <c r="AJ68" i="37"/>
  <c r="Z437" i="37"/>
  <c r="Z607" i="37"/>
  <c r="Z610" i="37"/>
  <c r="AJ454" i="37"/>
  <c r="AJ41" i="37"/>
  <c r="AJ65" i="37"/>
  <c r="AJ179" i="37"/>
  <c r="AJ208" i="37"/>
  <c r="AJ658" i="37"/>
  <c r="AJ691" i="37"/>
  <c r="Z767" i="37"/>
  <c r="AJ127" i="37"/>
  <c r="AJ99" i="37"/>
  <c r="AJ243" i="37"/>
  <c r="AJ269" i="37"/>
  <c r="AJ441" i="37"/>
  <c r="AJ461" i="37"/>
  <c r="AJ97" i="37"/>
  <c r="AJ124" i="37"/>
  <c r="AJ501" i="37"/>
  <c r="AJ98" i="37"/>
  <c r="AJ257" i="37"/>
  <c r="AJ505" i="37"/>
  <c r="Z236" i="37"/>
  <c r="AJ31" i="37"/>
  <c r="AJ107" i="37"/>
  <c r="AJ339" i="37"/>
  <c r="AJ380" i="37"/>
  <c r="AJ435" i="37"/>
  <c r="AJ278" i="37"/>
  <c r="AJ300" i="37"/>
  <c r="AJ319" i="37"/>
  <c r="AJ451" i="37"/>
  <c r="AJ74" i="37"/>
  <c r="AJ209" i="37"/>
  <c r="Z222" i="37"/>
  <c r="Z230" i="37"/>
  <c r="Z234" i="37"/>
  <c r="AJ338" i="37"/>
  <c r="AJ373" i="37"/>
  <c r="AJ447" i="37"/>
  <c r="AJ452" i="37"/>
  <c r="AJ528" i="37"/>
  <c r="AJ536" i="37"/>
  <c r="AJ608" i="37"/>
  <c r="AJ617" i="37"/>
  <c r="AJ657" i="37"/>
  <c r="AJ78" i="37"/>
  <c r="AJ246" i="37"/>
  <c r="Z277" i="37"/>
  <c r="AJ296" i="37"/>
  <c r="AJ353" i="37"/>
  <c r="AJ512" i="37"/>
  <c r="AJ682" i="37"/>
  <c r="AJ706" i="37"/>
  <c r="AJ756" i="37"/>
  <c r="AJ787" i="37"/>
  <c r="AJ79" i="37"/>
  <c r="AJ100" i="37"/>
  <c r="Z224" i="37"/>
  <c r="Z228" i="37"/>
  <c r="Z232" i="37"/>
  <c r="Z243" i="37"/>
  <c r="AJ277" i="37"/>
  <c r="AJ494" i="37"/>
  <c r="AJ513" i="37"/>
  <c r="AJ540" i="37"/>
  <c r="AJ544" i="37"/>
  <c r="AJ757" i="37"/>
  <c r="AJ388" i="37"/>
  <c r="AJ449" i="37"/>
  <c r="AJ527" i="37"/>
  <c r="Z567" i="37"/>
  <c r="Z693" i="37"/>
  <c r="AJ389" i="37"/>
  <c r="AJ445" i="37"/>
  <c r="Z563" i="37"/>
  <c r="AJ267" i="37"/>
  <c r="Z240" i="37"/>
  <c r="Z246" i="37"/>
  <c r="Z257" i="37"/>
  <c r="AJ268" i="37"/>
  <c r="Z384" i="37"/>
  <c r="Z396" i="37"/>
  <c r="Z417" i="37"/>
  <c r="Z478" i="37"/>
  <c r="Z547" i="37"/>
  <c r="Z555" i="37"/>
  <c r="Z594" i="37"/>
  <c r="Z598" i="37"/>
  <c r="Z600" i="37"/>
  <c r="AJ788" i="37"/>
  <c r="Z220" i="37"/>
  <c r="AJ248" i="37"/>
  <c r="AJ793" i="37"/>
  <c r="AJ33" i="37"/>
  <c r="AJ73" i="37"/>
  <c r="AJ138" i="37"/>
  <c r="AJ196" i="37"/>
  <c r="AJ217" i="37"/>
  <c r="Z245" i="37"/>
  <c r="AJ250" i="37"/>
  <c r="AJ260" i="37"/>
  <c r="AJ329" i="37"/>
  <c r="AJ393" i="37"/>
  <c r="Z398" i="37"/>
  <c r="AJ465" i="37"/>
  <c r="Z518" i="37"/>
  <c r="AJ573" i="37"/>
  <c r="AJ685" i="37"/>
  <c r="AJ752" i="37"/>
  <c r="AJ759" i="37"/>
  <c r="AJ771" i="37"/>
  <c r="Z233" i="37"/>
  <c r="AJ247" i="37"/>
  <c r="AJ258" i="37"/>
  <c r="AJ259" i="37"/>
  <c r="Z283" i="37"/>
  <c r="AJ473" i="37"/>
  <c r="AJ751" i="37"/>
  <c r="AJ770" i="37"/>
  <c r="AJ16" i="37"/>
  <c r="Z20" i="37"/>
  <c r="AJ34" i="37"/>
  <c r="AJ112" i="37"/>
  <c r="AJ140" i="37"/>
  <c r="AJ197" i="37"/>
  <c r="Z223" i="37"/>
  <c r="Z242" i="37"/>
  <c r="AJ254" i="37"/>
  <c r="AJ265" i="37"/>
  <c r="AJ330" i="37"/>
  <c r="AJ378" i="37"/>
  <c r="Z387" i="37"/>
  <c r="AJ549" i="37"/>
  <c r="AJ584" i="37"/>
  <c r="AJ611" i="37"/>
  <c r="AJ686" i="37"/>
  <c r="AJ714" i="37"/>
  <c r="AJ741" i="37"/>
  <c r="AJ753" i="37"/>
  <c r="AJ785" i="37"/>
  <c r="Z225" i="37"/>
  <c r="Z273" i="37"/>
  <c r="Z386" i="37"/>
  <c r="Z479" i="37"/>
  <c r="AJ532" i="37"/>
  <c r="AJ40" i="37"/>
  <c r="AJ255" i="37"/>
  <c r="AJ266" i="37"/>
  <c r="Z477" i="37"/>
  <c r="AJ612" i="37"/>
  <c r="AJ742" i="37"/>
  <c r="AJ754" i="37"/>
  <c r="AJ51" i="37"/>
  <c r="AJ171" i="37"/>
  <c r="AJ462" i="37"/>
  <c r="AJ669" i="37"/>
  <c r="AJ719" i="37"/>
  <c r="Z53" i="37"/>
  <c r="AJ126" i="37"/>
  <c r="AJ139" i="37"/>
  <c r="AJ172" i="37"/>
  <c r="AJ178" i="37"/>
  <c r="Z226" i="37"/>
  <c r="Z315" i="37"/>
  <c r="Z483" i="37"/>
  <c r="Z490" i="37"/>
  <c r="AJ502" i="37"/>
  <c r="Z522" i="37"/>
  <c r="Z561" i="37"/>
  <c r="Z606" i="37"/>
  <c r="AJ670" i="37"/>
  <c r="AJ720" i="37"/>
  <c r="Z817" i="37"/>
  <c r="AJ672" i="37"/>
  <c r="Z227" i="37"/>
  <c r="Z426" i="37"/>
  <c r="Z458" i="37"/>
  <c r="Z569" i="37"/>
  <c r="AJ45" i="37"/>
  <c r="Z219" i="37"/>
  <c r="AJ432" i="37"/>
  <c r="AJ458" i="37"/>
  <c r="AJ464" i="37"/>
  <c r="AJ478" i="37"/>
  <c r="Z553" i="37"/>
  <c r="AJ569" i="37"/>
  <c r="AJ665" i="37"/>
  <c r="AJ674" i="37"/>
  <c r="AJ687" i="37"/>
  <c r="AJ781" i="37"/>
  <c r="AJ46" i="37"/>
  <c r="AJ101" i="37"/>
  <c r="AJ130" i="37"/>
  <c r="AJ164" i="37"/>
  <c r="AJ183" i="37"/>
  <c r="AJ204" i="37"/>
  <c r="AJ214" i="37"/>
  <c r="AJ261" i="37"/>
  <c r="AJ270" i="37"/>
  <c r="AJ279" i="37"/>
  <c r="AJ335" i="37"/>
  <c r="AJ343" i="37"/>
  <c r="Z352" i="37"/>
  <c r="AJ367" i="37"/>
  <c r="AJ422" i="37"/>
  <c r="Z448" i="37"/>
  <c r="AJ459" i="37"/>
  <c r="AJ472" i="37"/>
  <c r="AJ498" i="37"/>
  <c r="AJ508" i="37"/>
  <c r="AJ518" i="37"/>
  <c r="Z544" i="37"/>
  <c r="Z559" i="37"/>
  <c r="AJ566" i="37"/>
  <c r="AJ570" i="37"/>
  <c r="AJ579" i="37"/>
  <c r="AJ592" i="37"/>
  <c r="AJ596" i="37"/>
  <c r="Z603" i="37"/>
  <c r="AJ621" i="37"/>
  <c r="AJ634" i="37"/>
  <c r="AJ652" i="37"/>
  <c r="AJ666" i="37"/>
  <c r="AJ675" i="37"/>
  <c r="AJ694" i="37"/>
  <c r="AJ716" i="37"/>
  <c r="AJ724" i="37"/>
  <c r="AJ782" i="37"/>
  <c r="AJ814" i="37"/>
  <c r="Z235" i="37"/>
  <c r="AJ506" i="37"/>
  <c r="Z548" i="37"/>
  <c r="AJ673" i="37"/>
  <c r="AJ15" i="37"/>
  <c r="Z303" i="37"/>
  <c r="AJ414" i="37"/>
  <c r="AJ620" i="37"/>
  <c r="AJ632" i="37"/>
  <c r="AJ722" i="37"/>
  <c r="AJ35" i="37"/>
  <c r="AJ71" i="37"/>
  <c r="AJ144" i="37"/>
  <c r="AJ174" i="37"/>
  <c r="AJ25" i="37"/>
  <c r="AJ36" i="37"/>
  <c r="AJ49" i="37"/>
  <c r="AJ72" i="37"/>
  <c r="AJ105" i="37"/>
  <c r="AJ119" i="37"/>
  <c r="AJ131" i="37"/>
  <c r="AJ145" i="37"/>
  <c r="AJ165" i="37"/>
  <c r="AJ175" i="37"/>
  <c r="AJ184" i="37"/>
  <c r="AJ205" i="37"/>
  <c r="AJ215" i="37"/>
  <c r="AJ256" i="37"/>
  <c r="AJ262" i="37"/>
  <c r="AJ272" i="37"/>
  <c r="AJ347" i="37"/>
  <c r="AJ352" i="37"/>
  <c r="AJ385" i="37"/>
  <c r="Z388" i="37"/>
  <c r="Z415" i="37"/>
  <c r="AJ423" i="37"/>
  <c r="Z430" i="37"/>
  <c r="Z434" i="37"/>
  <c r="AJ438" i="37"/>
  <c r="AJ460" i="37"/>
  <c r="Z482" i="37"/>
  <c r="AJ499" i="37"/>
  <c r="Z509" i="37"/>
  <c r="Z560" i="37"/>
  <c r="AJ571" i="37"/>
  <c r="AJ580" i="37"/>
  <c r="Z589" i="37"/>
  <c r="Z601" i="37"/>
  <c r="AJ622" i="37"/>
  <c r="AJ635" i="37"/>
  <c r="AJ653" i="37"/>
  <c r="AJ667" i="37"/>
  <c r="AJ676" i="37"/>
  <c r="AJ712" i="37"/>
  <c r="AJ717" i="37"/>
  <c r="AJ725" i="37"/>
  <c r="AJ774" i="37"/>
  <c r="AJ790" i="37"/>
  <c r="AJ798" i="37"/>
  <c r="AJ173" i="37"/>
  <c r="AJ181" i="37"/>
  <c r="Z231" i="37"/>
  <c r="Z287" i="37"/>
  <c r="AJ374" i="37"/>
  <c r="Z432" i="37"/>
  <c r="AJ58" i="37"/>
  <c r="AJ163" i="37"/>
  <c r="AJ182" i="37"/>
  <c r="Z498" i="37"/>
  <c r="AJ507" i="37"/>
  <c r="Z546" i="37"/>
  <c r="Z579" i="37"/>
  <c r="AJ651" i="37"/>
  <c r="AJ39" i="37"/>
  <c r="AJ50" i="37"/>
  <c r="AJ106" i="37"/>
  <c r="AJ120" i="37"/>
  <c r="AJ132" i="37"/>
  <c r="AJ146" i="37"/>
  <c r="AJ170" i="37"/>
  <c r="AJ216" i="37"/>
  <c r="AJ264" i="37"/>
  <c r="Z369" i="37"/>
  <c r="AJ424" i="37"/>
  <c r="Z431" i="37"/>
  <c r="AJ500" i="37"/>
  <c r="Z520" i="37"/>
  <c r="AJ545" i="37"/>
  <c r="AJ563" i="37"/>
  <c r="AJ574" i="37"/>
  <c r="AJ610" i="37"/>
  <c r="AJ636" i="37"/>
  <c r="AJ668" i="37"/>
  <c r="AJ684" i="37"/>
  <c r="AJ792" i="37"/>
  <c r="AJ21" i="37"/>
  <c r="AJ29" i="37"/>
  <c r="AJ54" i="37"/>
  <c r="AJ62" i="37"/>
  <c r="AJ22" i="37"/>
  <c r="AJ30" i="37"/>
  <c r="AJ42" i="37"/>
  <c r="AJ9" i="37"/>
  <c r="AJ13" i="37"/>
  <c r="AJ23" i="37"/>
  <c r="AJ37" i="37"/>
  <c r="AJ43" i="37"/>
  <c r="AJ10" i="37"/>
  <c r="AJ14" i="37"/>
  <c r="AJ24" i="37"/>
  <c r="AJ44" i="37"/>
  <c r="AJ52" i="37"/>
  <c r="AJ57" i="37"/>
  <c r="AJ77" i="37"/>
  <c r="AJ85" i="37"/>
  <c r="AJ91" i="37"/>
  <c r="AJ110" i="37"/>
  <c r="AJ118" i="37"/>
  <c r="AJ137" i="37"/>
  <c r="AJ143" i="37"/>
  <c r="AJ151" i="37"/>
  <c r="AJ156" i="37"/>
  <c r="AJ169" i="37"/>
  <c r="AJ188" i="37"/>
  <c r="Z196" i="37"/>
  <c r="AJ201" i="37"/>
  <c r="AJ276" i="37"/>
  <c r="Z296" i="37"/>
  <c r="AJ299" i="37"/>
  <c r="AJ298" i="37"/>
  <c r="Z395" i="37"/>
  <c r="Z412" i="37"/>
  <c r="AJ455" i="37"/>
  <c r="Z480" i="37"/>
  <c r="Z486" i="37"/>
  <c r="AJ486" i="37"/>
  <c r="Z616" i="37"/>
  <c r="AJ619" i="37"/>
  <c r="AJ647" i="37"/>
  <c r="AJ765" i="37"/>
  <c r="Z772" i="37"/>
  <c r="AJ773" i="37"/>
  <c r="AJ772" i="37"/>
  <c r="AJ775" i="37"/>
  <c r="Z813" i="37"/>
  <c r="AJ813" i="37"/>
  <c r="AJ111" i="37"/>
  <c r="AJ125" i="37"/>
  <c r="Z152" i="37"/>
  <c r="AJ157" i="37"/>
  <c r="AJ189" i="37"/>
  <c r="AJ202" i="37"/>
  <c r="AJ317" i="37"/>
  <c r="AJ316" i="37"/>
  <c r="AJ315" i="37"/>
  <c r="Z375" i="37"/>
  <c r="AJ377" i="37"/>
  <c r="AJ376" i="37"/>
  <c r="AJ456" i="37"/>
  <c r="AJ476" i="37"/>
  <c r="AJ475" i="37"/>
  <c r="AJ497" i="37"/>
  <c r="AJ496" i="37"/>
  <c r="Z495" i="37"/>
  <c r="AJ521" i="37"/>
  <c r="AJ520" i="37"/>
  <c r="Z532" i="37"/>
  <c r="AJ535" i="37"/>
  <c r="AJ534" i="37"/>
  <c r="AJ533" i="37"/>
  <c r="Z564" i="37"/>
  <c r="AJ564" i="37"/>
  <c r="AJ578" i="37"/>
  <c r="AJ577" i="37"/>
  <c r="Z582" i="37"/>
  <c r="AJ583" i="37"/>
  <c r="AJ582" i="37"/>
  <c r="AJ585" i="37"/>
  <c r="AJ705" i="37"/>
  <c r="AJ704" i="37"/>
  <c r="AJ711" i="37"/>
  <c r="AJ707" i="37"/>
  <c r="Z798" i="37"/>
  <c r="AJ801" i="37"/>
  <c r="AJ800" i="37"/>
  <c r="AJ799" i="37"/>
  <c r="AJ59" i="37"/>
  <c r="AJ93" i="37"/>
  <c r="AJ158" i="37"/>
  <c r="Z185" i="37"/>
  <c r="AJ190" i="37"/>
  <c r="AJ203" i="37"/>
  <c r="Z289" i="37"/>
  <c r="Z293" i="37"/>
  <c r="Z304" i="37"/>
  <c r="Z371" i="37"/>
  <c r="AJ399" i="37"/>
  <c r="AJ398" i="37"/>
  <c r="AJ401" i="37"/>
  <c r="Z404" i="37"/>
  <c r="AJ409" i="37"/>
  <c r="AJ408" i="37"/>
  <c r="AJ407" i="37"/>
  <c r="AJ457" i="37"/>
  <c r="Z468" i="37"/>
  <c r="AJ471" i="37"/>
  <c r="Z493" i="37"/>
  <c r="Z576" i="37"/>
  <c r="AJ595" i="37"/>
  <c r="AJ594" i="37"/>
  <c r="AJ664" i="37"/>
  <c r="AJ663" i="37"/>
  <c r="AJ727" i="37"/>
  <c r="AJ726" i="37"/>
  <c r="AJ729" i="37"/>
  <c r="AJ739" i="37"/>
  <c r="AJ738" i="37"/>
  <c r="AJ737" i="37"/>
  <c r="AJ750" i="37"/>
  <c r="AJ749" i="37"/>
  <c r="AJ26" i="37"/>
  <c r="AJ27" i="37"/>
  <c r="AJ47" i="37"/>
  <c r="AJ60" i="37"/>
  <c r="AJ80" i="37"/>
  <c r="AJ86" i="37"/>
  <c r="AJ94" i="37"/>
  <c r="Z108" i="37"/>
  <c r="AJ113" i="37"/>
  <c r="AJ159" i="37"/>
  <c r="AJ191" i="37"/>
  <c r="Z239" i="37"/>
  <c r="AJ239" i="37"/>
  <c r="AJ312" i="37"/>
  <c r="AJ311" i="37"/>
  <c r="AJ310" i="37"/>
  <c r="Z443" i="37"/>
  <c r="Z549" i="37"/>
  <c r="Z565" i="37"/>
  <c r="AJ591" i="37"/>
  <c r="AJ590" i="37"/>
  <c r="AJ625" i="37"/>
  <c r="AJ624" i="37"/>
  <c r="AJ627" i="37"/>
  <c r="AJ699" i="37"/>
  <c r="AJ698" i="37"/>
  <c r="AJ697" i="37"/>
  <c r="AJ701" i="37"/>
  <c r="AJ810" i="37"/>
  <c r="AJ809" i="37"/>
  <c r="AJ808" i="37"/>
  <c r="AJ812" i="37"/>
  <c r="AJ819" i="37"/>
  <c r="Z818" i="37"/>
  <c r="AJ92" i="37"/>
  <c r="AJ20" i="37"/>
  <c r="AJ53" i="37"/>
  <c r="AJ61" i="37"/>
  <c r="AJ81" i="37"/>
  <c r="AJ87" i="37"/>
  <c r="AJ95" i="37"/>
  <c r="AJ114" i="37"/>
  <c r="AJ128" i="37"/>
  <c r="AJ133" i="37"/>
  <c r="AJ147" i="37"/>
  <c r="AJ152" i="37"/>
  <c r="AJ160" i="37"/>
  <c r="AJ192" i="37"/>
  <c r="AJ327" i="37"/>
  <c r="AJ326" i="37"/>
  <c r="Z428" i="37"/>
  <c r="AJ428" i="37"/>
  <c r="AJ440" i="37"/>
  <c r="Z439" i="37"/>
  <c r="Z515" i="37"/>
  <c r="AJ516" i="37"/>
  <c r="AJ515" i="37"/>
  <c r="AJ543" i="37"/>
  <c r="AJ542" i="37"/>
  <c r="AJ643" i="37"/>
  <c r="AJ642" i="37"/>
  <c r="AJ645" i="37"/>
  <c r="AJ761" i="37"/>
  <c r="AJ760" i="37"/>
  <c r="AJ763" i="37"/>
  <c r="AJ779" i="37"/>
  <c r="AJ778" i="37"/>
  <c r="AJ777" i="37"/>
  <c r="AJ82" i="37"/>
  <c r="AJ88" i="37"/>
  <c r="AJ96" i="37"/>
  <c r="AJ102" i="37"/>
  <c r="AJ115" i="37"/>
  <c r="AJ121" i="37"/>
  <c r="AJ129" i="37"/>
  <c r="AJ134" i="37"/>
  <c r="AJ148" i="37"/>
  <c r="AJ153" i="37"/>
  <c r="AJ161" i="37"/>
  <c r="AJ166" i="37"/>
  <c r="Z174" i="37"/>
  <c r="AJ180" i="37"/>
  <c r="AJ185" i="37"/>
  <c r="AJ193" i="37"/>
  <c r="AJ198" i="37"/>
  <c r="AJ206" i="37"/>
  <c r="AJ211" i="37"/>
  <c r="AJ251" i="37"/>
  <c r="AJ273" i="37"/>
  <c r="Z284" i="37"/>
  <c r="AJ284" i="37"/>
  <c r="AJ301" i="37"/>
  <c r="AJ309" i="37"/>
  <c r="AJ320" i="37"/>
  <c r="AJ346" i="37"/>
  <c r="AJ345" i="37"/>
  <c r="AJ344" i="37"/>
  <c r="Z365" i="37"/>
  <c r="AJ366" i="37"/>
  <c r="AJ405" i="37"/>
  <c r="AJ417" i="37"/>
  <c r="Z420" i="37"/>
  <c r="Z425" i="37"/>
  <c r="AJ443" i="37"/>
  <c r="Z463" i="37"/>
  <c r="AJ467" i="37"/>
  <c r="AJ466" i="37"/>
  <c r="AJ469" i="37"/>
  <c r="AJ474" i="37"/>
  <c r="Z488" i="37"/>
  <c r="AJ522" i="37"/>
  <c r="Z530" i="37"/>
  <c r="AJ531" i="37"/>
  <c r="AJ530" i="37"/>
  <c r="AJ550" i="37"/>
  <c r="AJ587" i="37"/>
  <c r="AJ609" i="37"/>
  <c r="Z608" i="37"/>
  <c r="AJ626" i="37"/>
  <c r="AJ661" i="37"/>
  <c r="AJ696" i="37"/>
  <c r="AJ709" i="37"/>
  <c r="AJ730" i="37"/>
  <c r="AJ740" i="37"/>
  <c r="AJ747" i="37"/>
  <c r="AJ806" i="37"/>
  <c r="AJ805" i="37"/>
  <c r="AJ804" i="37"/>
  <c r="Z803" i="37"/>
  <c r="AJ811" i="37"/>
  <c r="AJ818" i="37"/>
  <c r="AJ55" i="37"/>
  <c r="AJ63" i="37"/>
  <c r="AJ75" i="37"/>
  <c r="AJ83" i="37"/>
  <c r="AJ89" i="37"/>
  <c r="AJ103" i="37"/>
  <c r="AJ108" i="37"/>
  <c r="AJ116" i="37"/>
  <c r="AJ122" i="37"/>
  <c r="Z130" i="37"/>
  <c r="AJ135" i="37"/>
  <c r="AJ141" i="37"/>
  <c r="AJ149" i="37"/>
  <c r="AJ154" i="37"/>
  <c r="AJ162" i="37"/>
  <c r="AJ167" i="37"/>
  <c r="AJ186" i="37"/>
  <c r="AJ194" i="37"/>
  <c r="AJ199" i="37"/>
  <c r="Z207" i="37"/>
  <c r="AJ212" i="37"/>
  <c r="AJ252" i="37"/>
  <c r="AJ274" i="37"/>
  <c r="Z295" i="37"/>
  <c r="AJ302" i="37"/>
  <c r="Z306" i="37"/>
  <c r="AJ307" i="37"/>
  <c r="AJ306" i="37"/>
  <c r="AJ313" i="37"/>
  <c r="AJ323" i="37"/>
  <c r="AJ322" i="37"/>
  <c r="AJ321" i="37"/>
  <c r="AJ328" i="37"/>
  <c r="Z343" i="37"/>
  <c r="AJ361" i="37"/>
  <c r="AJ406" i="37"/>
  <c r="Z418" i="37"/>
  <c r="AJ439" i="37"/>
  <c r="AJ470" i="37"/>
  <c r="AJ523" i="37"/>
  <c r="AJ551" i="37"/>
  <c r="Z588" i="37"/>
  <c r="AJ588" i="37"/>
  <c r="AJ628" i="37"/>
  <c r="AJ644" i="37"/>
  <c r="AJ662" i="37"/>
  <c r="AJ700" i="37"/>
  <c r="AJ710" i="37"/>
  <c r="AJ731" i="37"/>
  <c r="AJ748" i="37"/>
  <c r="AJ762" i="37"/>
  <c r="AJ780" i="37"/>
  <c r="Z794" i="37"/>
  <c r="AJ795" i="37"/>
  <c r="AJ794" i="37"/>
  <c r="AJ797" i="37"/>
  <c r="Z816" i="37"/>
  <c r="AJ816" i="37"/>
  <c r="AJ76" i="37"/>
  <c r="AJ90" i="37"/>
  <c r="AJ109" i="37"/>
  <c r="AJ142" i="37"/>
  <c r="Z163" i="37"/>
  <c r="AJ187" i="37"/>
  <c r="AJ253" i="37"/>
  <c r="Z281" i="37"/>
  <c r="AJ282" i="37"/>
  <c r="AJ281" i="37"/>
  <c r="AJ314" i="37"/>
  <c r="Z359" i="37"/>
  <c r="AJ365" i="37"/>
  <c r="AJ410" i="37"/>
  <c r="AJ453" i="37"/>
  <c r="AJ463" i="37"/>
  <c r="AJ482" i="37"/>
  <c r="AJ488" i="37"/>
  <c r="Z512" i="37"/>
  <c r="AJ525" i="37"/>
  <c r="AJ524" i="37"/>
  <c r="Z537" i="37"/>
  <c r="AJ539" i="37"/>
  <c r="AJ538" i="37"/>
  <c r="AJ537" i="37"/>
  <c r="AJ541" i="37"/>
  <c r="Z552" i="37"/>
  <c r="AJ552" i="37"/>
  <c r="AJ568" i="37"/>
  <c r="AJ567" i="37"/>
  <c r="Z599" i="37"/>
  <c r="AJ629" i="37"/>
  <c r="AJ646" i="37"/>
  <c r="AJ702" i="37"/>
  <c r="Z732" i="37"/>
  <c r="AJ733" i="37"/>
  <c r="AJ732" i="37"/>
  <c r="AJ735" i="37"/>
  <c r="AJ764" i="37"/>
  <c r="AJ803" i="37"/>
  <c r="Z361" i="37"/>
  <c r="AJ394" i="37"/>
  <c r="Z397" i="37"/>
  <c r="Z427" i="37"/>
  <c r="Z472" i="37"/>
  <c r="Z485" i="37"/>
  <c r="Z510" i="37"/>
  <c r="AJ575" i="37"/>
  <c r="Z611" i="37"/>
  <c r="AJ633" i="37"/>
  <c r="AJ695" i="37"/>
  <c r="AJ723" i="37"/>
  <c r="AJ791" i="37"/>
  <c r="Z363" i="37"/>
  <c r="AJ390" i="37"/>
  <c r="Z416" i="37"/>
  <c r="Z524" i="37"/>
  <c r="Z562" i="37"/>
  <c r="Z624" i="37"/>
  <c r="AJ637" i="37"/>
  <c r="Z726" i="37"/>
  <c r="AJ743" i="37"/>
  <c r="AJ783" i="37"/>
  <c r="AJ263" i="37"/>
  <c r="Z372" i="37"/>
  <c r="AJ391" i="37"/>
  <c r="Z413" i="37"/>
  <c r="Z421" i="37"/>
  <c r="Z449" i="37"/>
  <c r="Z481" i="37"/>
  <c r="Z484" i="37"/>
  <c r="Z489" i="37"/>
  <c r="AJ503" i="37"/>
  <c r="AJ572" i="37"/>
  <c r="AJ614" i="37"/>
  <c r="AJ638" i="37"/>
  <c r="Z721" i="37"/>
  <c r="AJ744" i="37"/>
  <c r="Z370" i="37"/>
  <c r="AJ384" i="37"/>
  <c r="AJ437" i="37"/>
  <c r="Z441" i="37"/>
  <c r="Z453" i="37"/>
  <c r="Z487" i="37"/>
  <c r="Z528" i="37"/>
  <c r="Z545" i="37"/>
  <c r="Z558" i="37"/>
  <c r="AJ560" i="37"/>
  <c r="Z592" i="37"/>
  <c r="Z602" i="37"/>
  <c r="AJ615" i="37"/>
  <c r="AJ693" i="37"/>
  <c r="Z756" i="37"/>
  <c r="AJ767" i="37"/>
  <c r="Z814" i="37"/>
  <c r="Z808" i="37"/>
  <c r="Z789" i="37"/>
  <c r="Z785" i="37"/>
  <c r="Z781" i="37"/>
  <c r="Z777" i="37"/>
  <c r="Z760" i="37"/>
  <c r="Z751" i="37"/>
  <c r="Z746" i="37"/>
  <c r="Z741" i="37"/>
  <c r="Z736" i="37"/>
  <c r="Z716" i="37"/>
  <c r="Z715" i="37"/>
  <c r="Z712" i="37"/>
  <c r="Z704" i="37"/>
  <c r="Z696" i="37"/>
  <c r="Z689" i="37"/>
  <c r="Z685" i="37"/>
  <c r="Z683" i="37"/>
  <c r="Z681" i="37"/>
  <c r="Z680" i="37"/>
  <c r="Z679" i="37"/>
  <c r="Z678" i="37"/>
  <c r="Z677" i="37"/>
  <c r="Z665" i="37"/>
  <c r="Z660" i="37"/>
  <c r="Z659" i="37"/>
  <c r="Z655" i="37"/>
  <c r="Z651" i="37"/>
  <c r="Z649" i="37"/>
  <c r="Z642" i="37"/>
  <c r="Z631" i="37"/>
  <c r="Z620" i="37"/>
  <c r="Z605" i="37"/>
  <c r="Z604" i="37"/>
  <c r="Z590" i="37"/>
  <c r="Z557" i="37"/>
  <c r="Z556" i="37"/>
  <c r="Z554" i="37"/>
  <c r="Z542" i="37"/>
  <c r="Z529" i="37"/>
  <c r="Z526" i="37"/>
  <c r="Z517" i="37"/>
  <c r="Z511" i="37"/>
  <c r="Z492" i="37"/>
  <c r="Z491" i="37"/>
  <c r="Z444" i="37"/>
  <c r="Z435" i="37"/>
  <c r="Z429" i="37"/>
  <c r="Z419" i="37"/>
  <c r="Z403" i="37"/>
  <c r="Z402" i="37"/>
  <c r="Z383" i="37"/>
  <c r="Z382" i="37"/>
  <c r="Z381" i="37"/>
  <c r="Z378" i="37"/>
  <c r="Z367" i="37"/>
  <c r="Z364" i="37"/>
  <c r="Z360" i="37"/>
  <c r="Z358" i="37"/>
  <c r="Z357" i="37"/>
  <c r="Z356" i="37"/>
  <c r="Z355" i="37"/>
  <c r="Z354" i="37"/>
  <c r="Z351" i="37"/>
  <c r="Z350" i="37"/>
  <c r="Z349" i="37"/>
  <c r="Z342" i="37"/>
  <c r="Z341" i="37"/>
  <c r="Z338" i="37"/>
  <c r="Z337" i="37"/>
  <c r="Z333" i="37"/>
  <c r="Z329" i="37"/>
  <c r="Z326" i="37"/>
  <c r="Z324" i="37"/>
  <c r="Z321" i="37"/>
  <c r="Z309" i="37"/>
  <c r="Z308" i="37"/>
  <c r="Z294" i="37"/>
  <c r="Z292" i="37"/>
  <c r="Z290" i="37"/>
  <c r="Z288" i="37"/>
  <c r="Z285" i="37"/>
  <c r="Z237" i="37"/>
  <c r="Z229" i="37"/>
  <c r="Z218" i="37"/>
  <c r="Z141" i="37"/>
  <c r="Z119" i="37"/>
  <c r="Z97" i="37"/>
  <c r="Z75" i="37"/>
  <c r="Z64" i="37"/>
  <c r="Z42" i="37"/>
  <c r="Z31" i="37"/>
  <c r="Z13" i="37"/>
  <c r="Z9" i="37"/>
  <c r="P8" i="37"/>
  <c r="O8" i="37"/>
  <c r="AJ8" i="37" s="1"/>
  <c r="P7" i="37"/>
  <c r="O7" i="37"/>
  <c r="AJ7" i="37" s="1"/>
  <c r="Z8" i="37" l="1"/>
  <c r="Z7" i="37"/>
  <c r="BL42" i="10"/>
  <c r="BK42" i="10"/>
  <c r="BJ42" i="10"/>
  <c r="BI42" i="10"/>
  <c r="BH42" i="10"/>
  <c r="BG42" i="10"/>
  <c r="BF42" i="10"/>
  <c r="BE42" i="10"/>
  <c r="BD42" i="10"/>
  <c r="BC42" i="10"/>
  <c r="BB42" i="10"/>
  <c r="BA42" i="10"/>
  <c r="BM41" i="10"/>
  <c r="BM40" i="10"/>
  <c r="BM39" i="10"/>
  <c r="BM38" i="10"/>
  <c r="BM37" i="10"/>
  <c r="BM36" i="10"/>
  <c r="AV42" i="10"/>
  <c r="AU42" i="10"/>
  <c r="AT42" i="10"/>
  <c r="AS42" i="10"/>
  <c r="AR42" i="10"/>
  <c r="AQ42" i="10"/>
  <c r="AP42" i="10"/>
  <c r="AO42" i="10"/>
  <c r="AN42" i="10"/>
  <c r="AM42" i="10"/>
  <c r="AL42" i="10"/>
  <c r="AK42" i="10"/>
  <c r="AX41" i="10"/>
  <c r="AW41" i="10"/>
  <c r="AX40" i="10"/>
  <c r="AW40" i="10"/>
  <c r="AX39" i="10"/>
  <c r="AW39" i="10"/>
  <c r="AX38" i="10"/>
  <c r="AW38" i="10"/>
  <c r="AX37" i="10"/>
  <c r="AW37" i="10"/>
  <c r="AX36" i="10"/>
  <c r="AW36" i="10"/>
  <c r="AW42" i="10" l="1"/>
  <c r="BM42" i="10"/>
  <c r="AX42" i="10"/>
  <c r="D347" i="17" l="1"/>
  <c r="D348" i="17"/>
  <c r="D349" i="17"/>
  <c r="D350" i="17"/>
  <c r="D351" i="17"/>
  <c r="D352" i="17"/>
  <c r="D353" i="17"/>
  <c r="D354" i="17"/>
  <c r="D355" i="17"/>
  <c r="D356" i="17"/>
  <c r="D357" i="17"/>
  <c r="D358" i="17"/>
  <c r="D359" i="17"/>
  <c r="D360" i="17"/>
  <c r="D361" i="17"/>
  <c r="D362" i="17"/>
  <c r="D363" i="17"/>
  <c r="D364" i="17"/>
  <c r="D365" i="17"/>
  <c r="D366" i="17"/>
  <c r="D367" i="17"/>
  <c r="D368" i="17"/>
  <c r="D369" i="17"/>
  <c r="D370" i="17"/>
  <c r="D371" i="17"/>
  <c r="B21" i="10" l="1"/>
  <c r="E21" i="10"/>
  <c r="F21" i="10" s="1"/>
  <c r="I21" i="10"/>
  <c r="I22" i="10" s="1"/>
  <c r="I23" i="10" s="1"/>
  <c r="I24" i="10" s="1"/>
  <c r="I25" i="10" s="1"/>
  <c r="I26" i="10" s="1"/>
  <c r="I27" i="10" s="1"/>
  <c r="B22" i="10"/>
  <c r="E22" i="10"/>
  <c r="B23" i="10"/>
  <c r="E23" i="10"/>
  <c r="B24" i="10"/>
  <c r="E24" i="10"/>
  <c r="B25" i="10"/>
  <c r="E25" i="10"/>
  <c r="I28" i="10" l="1"/>
  <c r="I29" i="10" s="1"/>
  <c r="F22" i="10"/>
  <c r="F23" i="10" s="1"/>
  <c r="F24" i="10" s="1"/>
  <c r="F25" i="10" s="1"/>
  <c r="F26" i="10" s="1"/>
  <c r="F27" i="10" s="1"/>
  <c r="F28" i="10" s="1"/>
  <c r="F29" i="10" s="1"/>
  <c r="X51" i="15"/>
  <c r="X41" i="15"/>
  <c r="X40" i="15"/>
  <c r="X22" i="15"/>
  <c r="X12" i="15"/>
  <c r="X11" i="15"/>
  <c r="C35" i="10"/>
  <c r="G50" i="10"/>
  <c r="G69" i="10"/>
  <c r="K70" i="10"/>
  <c r="K69" i="10"/>
  <c r="K51" i="10"/>
  <c r="K50" i="10"/>
  <c r="P18" i="15"/>
  <c r="P37" i="15"/>
  <c r="T38" i="15"/>
  <c r="T37" i="15"/>
  <c r="T19" i="15"/>
  <c r="T18" i="15"/>
  <c r="AJ25" i="10" l="1"/>
  <c r="AY25" i="10" s="1"/>
  <c r="AK25" i="10"/>
  <c r="BG25" i="10" s="1"/>
  <c r="AL25" i="10"/>
  <c r="BH25" i="10" s="1"/>
  <c r="AM25" i="10"/>
  <c r="AN25" i="10"/>
  <c r="AO25" i="10"/>
  <c r="AP25" i="10"/>
  <c r="AQ25" i="10"/>
  <c r="AR25" i="10"/>
  <c r="BD25" i="10" l="1"/>
  <c r="BA25" i="10"/>
  <c r="AS25" i="10"/>
  <c r="BM25" i="10"/>
  <c r="BF25" i="10"/>
  <c r="BE25" i="10"/>
  <c r="BB25" i="10"/>
  <c r="BL25" i="10"/>
  <c r="AZ25" i="10"/>
  <c r="BJ25" i="10"/>
  <c r="BI25" i="10"/>
  <c r="AT25" i="10"/>
  <c r="BK25" i="10"/>
  <c r="BC25" i="10"/>
  <c r="AU25" i="10"/>
  <c r="T23" i="15"/>
  <c r="T4" i="15"/>
  <c r="K55" i="10"/>
  <c r="K36" i="10"/>
  <c r="X60" i="15"/>
  <c r="X31" i="15"/>
  <c r="AK34" i="10" l="1"/>
  <c r="C64" i="10" l="1"/>
  <c r="C63" i="10"/>
  <c r="C45" i="10"/>
  <c r="C44" i="10"/>
  <c r="L32" i="15"/>
  <c r="L31" i="15"/>
  <c r="L13" i="15"/>
  <c r="L12" i="15"/>
  <c r="X56" i="15"/>
  <c r="X55" i="15"/>
  <c r="X27" i="15"/>
  <c r="X26" i="15"/>
  <c r="B8" i="36" l="1"/>
  <c r="AS18" i="10" l="1"/>
  <c r="B1" i="30"/>
  <c r="AP18" i="10"/>
  <c r="O18" i="10"/>
  <c r="Z19" i="10"/>
  <c r="W19" i="10"/>
  <c r="P19" i="10"/>
  <c r="M19" i="10"/>
  <c r="AC9" i="30" l="1"/>
  <c r="AB9" i="30"/>
  <c r="AA9" i="30"/>
  <c r="Z9" i="30"/>
  <c r="Y9" i="30"/>
  <c r="X9" i="30"/>
  <c r="W9" i="30"/>
  <c r="V9" i="30"/>
  <c r="U9" i="30"/>
  <c r="T9" i="30"/>
  <c r="S9" i="30"/>
  <c r="R9" i="30"/>
  <c r="AD9" i="30" s="1"/>
  <c r="M9" i="30"/>
  <c r="L9" i="30"/>
  <c r="K9" i="30"/>
  <c r="J9" i="30"/>
  <c r="I9" i="30"/>
  <c r="H9" i="30"/>
  <c r="G9" i="30"/>
  <c r="F9" i="30"/>
  <c r="E9" i="30"/>
  <c r="D9" i="30"/>
  <c r="C9" i="30"/>
  <c r="B9" i="30"/>
  <c r="N9" i="30" s="1"/>
  <c r="AD8" i="30"/>
  <c r="O8" i="30"/>
  <c r="N8" i="30"/>
  <c r="AD7" i="30"/>
  <c r="O7" i="30"/>
  <c r="N7" i="30"/>
  <c r="AD6" i="30"/>
  <c r="O6" i="30"/>
  <c r="N6" i="30"/>
  <c r="AD5" i="30"/>
  <c r="O5" i="30"/>
  <c r="N5" i="30"/>
  <c r="AD4" i="30"/>
  <c r="O4" i="30"/>
  <c r="N4" i="30"/>
  <c r="AD3" i="30"/>
  <c r="O3" i="30"/>
  <c r="O9" i="30" s="1"/>
  <c r="N3" i="30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L7" i="32"/>
  <c r="J5" i="32"/>
  <c r="J7" i="32" s="1"/>
  <c r="A5" i="32"/>
  <c r="A3" i="32"/>
  <c r="C70" i="10"/>
  <c r="K67" i="10"/>
  <c r="G67" i="10"/>
  <c r="C67" i="10"/>
  <c r="K66" i="10"/>
  <c r="G66" i="10"/>
  <c r="C66" i="10"/>
  <c r="K64" i="10"/>
  <c r="G64" i="10"/>
  <c r="K63" i="10"/>
  <c r="G63" i="10"/>
  <c r="K61" i="10"/>
  <c r="G61" i="10"/>
  <c r="C61" i="10"/>
  <c r="K60" i="10"/>
  <c r="G60" i="10"/>
  <c r="C60" i="10"/>
  <c r="K58" i="10"/>
  <c r="K57" i="10"/>
  <c r="K56" i="10"/>
  <c r="G56" i="10"/>
  <c r="C56" i="10"/>
  <c r="C53" i="10"/>
  <c r="C51" i="10"/>
  <c r="K48" i="10"/>
  <c r="G48" i="10"/>
  <c r="C48" i="10"/>
  <c r="K47" i="10"/>
  <c r="G47" i="10"/>
  <c r="C47" i="10"/>
  <c r="K45" i="10"/>
  <c r="G45" i="10"/>
  <c r="K44" i="10"/>
  <c r="G44" i="10"/>
  <c r="K42" i="10"/>
  <c r="G42" i="10"/>
  <c r="C42" i="10"/>
  <c r="K41" i="10"/>
  <c r="G41" i="10"/>
  <c r="C41" i="10"/>
  <c r="K39" i="10"/>
  <c r="K38" i="10"/>
  <c r="K37" i="10"/>
  <c r="G37" i="10"/>
  <c r="C37" i="10"/>
  <c r="AR24" i="10"/>
  <c r="AQ24" i="10"/>
  <c r="AP24" i="10"/>
  <c r="AO24" i="10"/>
  <c r="AN24" i="10"/>
  <c r="AM24" i="10"/>
  <c r="AL24" i="10"/>
  <c r="BM24" i="10" s="1"/>
  <c r="AK24" i="10"/>
  <c r="BL24" i="10" s="1"/>
  <c r="AJ24" i="10"/>
  <c r="AY24" i="10" s="1"/>
  <c r="AR23" i="10"/>
  <c r="AQ23" i="10"/>
  <c r="AP23" i="10"/>
  <c r="AO23" i="10"/>
  <c r="AN23" i="10"/>
  <c r="AM23" i="10"/>
  <c r="AL23" i="10"/>
  <c r="BM23" i="10" s="1"/>
  <c r="AK23" i="10"/>
  <c r="BL23" i="10" s="1"/>
  <c r="AJ23" i="10"/>
  <c r="BK23" i="10" s="1"/>
  <c r="AR22" i="10"/>
  <c r="AQ22" i="10"/>
  <c r="AP22" i="10"/>
  <c r="AO22" i="10"/>
  <c r="AN22" i="10"/>
  <c r="AM22" i="10"/>
  <c r="AL22" i="10"/>
  <c r="BM22" i="10" s="1"/>
  <c r="AK22" i="10"/>
  <c r="BG22" i="10" s="1"/>
  <c r="AJ22" i="10"/>
  <c r="BA22" i="10" s="1"/>
  <c r="AR21" i="10"/>
  <c r="AQ21" i="10"/>
  <c r="AP21" i="10"/>
  <c r="AO21" i="10"/>
  <c r="AN21" i="10"/>
  <c r="AM21" i="10"/>
  <c r="AL21" i="10"/>
  <c r="BM21" i="10" s="1"/>
  <c r="AK21" i="10"/>
  <c r="BL21" i="10" s="1"/>
  <c r="AJ21" i="10"/>
  <c r="BF21" i="10" s="1"/>
  <c r="AR20" i="10"/>
  <c r="AQ20" i="10"/>
  <c r="AP20" i="10"/>
  <c r="AO20" i="10"/>
  <c r="AN20" i="10"/>
  <c r="AM20" i="10"/>
  <c r="AL20" i="10"/>
  <c r="BH20" i="10" s="1"/>
  <c r="AK20" i="10"/>
  <c r="BL20" i="10" s="1"/>
  <c r="AJ20" i="10"/>
  <c r="J20" i="10"/>
  <c r="I20" i="10"/>
  <c r="G20" i="10"/>
  <c r="G21" i="10" s="1"/>
  <c r="G22" i="10" s="1"/>
  <c r="G23" i="10" s="1"/>
  <c r="G24" i="10" s="1"/>
  <c r="G25" i="10" s="1"/>
  <c r="G26" i="10" s="1"/>
  <c r="G27" i="10" s="1"/>
  <c r="G28" i="10" s="1"/>
  <c r="G29" i="10" s="1"/>
  <c r="E20" i="10"/>
  <c r="C20" i="10"/>
  <c r="C21" i="10" s="1"/>
  <c r="C22" i="10" s="1"/>
  <c r="C23" i="10" s="1"/>
  <c r="C24" i="10" s="1"/>
  <c r="C25" i="10" s="1"/>
  <c r="C26" i="10" s="1"/>
  <c r="C27" i="10" s="1"/>
  <c r="C28" i="10" s="1"/>
  <c r="C29" i="10" s="1"/>
  <c r="J16" i="10"/>
  <c r="J15" i="10"/>
  <c r="F15" i="10"/>
  <c r="J13" i="10"/>
  <c r="F13" i="10"/>
  <c r="B13" i="10"/>
  <c r="J12" i="10"/>
  <c r="F12" i="10"/>
  <c r="B12" i="10"/>
  <c r="N10" i="10"/>
  <c r="J10" i="10"/>
  <c r="F10" i="10"/>
  <c r="B10" i="10"/>
  <c r="J9" i="10"/>
  <c r="F9" i="10"/>
  <c r="B9" i="10"/>
  <c r="J8" i="10"/>
  <c r="F8" i="10"/>
  <c r="B8" i="10"/>
  <c r="J7" i="10"/>
  <c r="F7" i="10"/>
  <c r="B7" i="10"/>
  <c r="J6" i="10"/>
  <c r="F6" i="10"/>
  <c r="B6" i="10"/>
  <c r="J4" i="10"/>
  <c r="J3" i="10"/>
  <c r="J2" i="10"/>
  <c r="F2" i="10"/>
  <c r="B2" i="10"/>
  <c r="J1" i="10"/>
  <c r="A14" i="36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Y60" i="15"/>
  <c r="Z60" i="15"/>
  <c r="D48" i="17" s="1"/>
  <c r="Y59" i="15"/>
  <c r="X59" i="15"/>
  <c r="Z59" i="15" s="1"/>
  <c r="D69" i="17" s="1"/>
  <c r="Y58" i="15"/>
  <c r="X58" i="15"/>
  <c r="Z58" i="15" s="1"/>
  <c r="D68" i="17" s="1"/>
  <c r="Y57" i="15"/>
  <c r="X57" i="15"/>
  <c r="Z57" i="15" s="1"/>
  <c r="D65" i="17" s="1"/>
  <c r="Y56" i="15"/>
  <c r="Z56" i="15"/>
  <c r="D67" i="17" s="1"/>
  <c r="Y55" i="15"/>
  <c r="Z55" i="15"/>
  <c r="D66" i="17" s="1"/>
  <c r="Y54" i="15"/>
  <c r="X54" i="15"/>
  <c r="Z54" i="15" s="1"/>
  <c r="D64" i="17" s="1"/>
  <c r="Y53" i="15"/>
  <c r="X53" i="15"/>
  <c r="Z53" i="15" s="1"/>
  <c r="D63" i="17" s="1"/>
  <c r="Y52" i="15"/>
  <c r="X52" i="15"/>
  <c r="Z52" i="15" s="1"/>
  <c r="D56" i="17" s="1"/>
  <c r="Y51" i="15"/>
  <c r="Z51" i="15"/>
  <c r="D59" i="17" s="1"/>
  <c r="Y50" i="15"/>
  <c r="X50" i="15"/>
  <c r="Z50" i="15" s="1"/>
  <c r="D52" i="17" s="1"/>
  <c r="Y49" i="15"/>
  <c r="X49" i="15"/>
  <c r="Z49" i="15" s="1"/>
  <c r="D55" i="17" s="1"/>
  <c r="Y48" i="15"/>
  <c r="X48" i="15"/>
  <c r="Z48" i="15" s="1"/>
  <c r="D53" i="17" s="1"/>
  <c r="Y47" i="15"/>
  <c r="X47" i="15"/>
  <c r="Z47" i="15" s="1"/>
  <c r="D54" i="17" s="1"/>
  <c r="Y46" i="15"/>
  <c r="X46" i="15"/>
  <c r="Z46" i="15" s="1"/>
  <c r="D58" i="17" s="1"/>
  <c r="Y45" i="15"/>
  <c r="X45" i="15"/>
  <c r="Z45" i="15" s="1"/>
  <c r="D57" i="17" s="1"/>
  <c r="Y44" i="15"/>
  <c r="X44" i="15"/>
  <c r="Z44" i="15" s="1"/>
  <c r="D51" i="17" s="1"/>
  <c r="Y43" i="15"/>
  <c r="X43" i="15"/>
  <c r="Z43" i="15" s="1"/>
  <c r="D50" i="17" s="1"/>
  <c r="Y42" i="15"/>
  <c r="X42" i="15"/>
  <c r="Z42" i="15" s="1"/>
  <c r="D38" i="17" s="1"/>
  <c r="Y41" i="15"/>
  <c r="Z41" i="15"/>
  <c r="D60" i="17" s="1"/>
  <c r="Y40" i="15"/>
  <c r="Z40" i="15"/>
  <c r="D46" i="17" s="1"/>
  <c r="Y39" i="15"/>
  <c r="X39" i="15"/>
  <c r="Z39" i="15" s="1"/>
  <c r="D43" i="17" s="1"/>
  <c r="Y38" i="15"/>
  <c r="X38" i="15"/>
  <c r="Z38" i="15" s="1"/>
  <c r="D42" i="17" s="1"/>
  <c r="L38" i="15"/>
  <c r="Y37" i="15"/>
  <c r="X37" i="15"/>
  <c r="Z37" i="15" s="1"/>
  <c r="D41" i="17" s="1"/>
  <c r="Y36" i="15"/>
  <c r="X36" i="15"/>
  <c r="Z36" i="15" s="1"/>
  <c r="D39" i="17" s="1"/>
  <c r="Y35" i="15"/>
  <c r="X35" i="15"/>
  <c r="Z35" i="15" s="1"/>
  <c r="D40" i="17" s="1"/>
  <c r="T35" i="15"/>
  <c r="P35" i="15"/>
  <c r="L35" i="15"/>
  <c r="Y34" i="15"/>
  <c r="X34" i="15"/>
  <c r="Z34" i="15" s="1"/>
  <c r="D45" i="17" s="1"/>
  <c r="T34" i="15"/>
  <c r="P34" i="15"/>
  <c r="L34" i="15"/>
  <c r="Y33" i="15"/>
  <c r="X33" i="15"/>
  <c r="Z33" i="15" s="1"/>
  <c r="D44" i="17" s="1"/>
  <c r="X32" i="15"/>
  <c r="Z32" i="15" s="1"/>
  <c r="D17" i="17" s="1"/>
  <c r="T32" i="15"/>
  <c r="P32" i="15"/>
  <c r="Y31" i="15"/>
  <c r="Z31" i="15"/>
  <c r="D81" i="17" s="1"/>
  <c r="T31" i="15"/>
  <c r="P31" i="15"/>
  <c r="Y30" i="15"/>
  <c r="X30" i="15"/>
  <c r="Z30" i="15" s="1"/>
  <c r="D102" i="17" s="1"/>
  <c r="Y29" i="15"/>
  <c r="X29" i="15"/>
  <c r="Z29" i="15" s="1"/>
  <c r="D101" i="17" s="1"/>
  <c r="T29" i="15"/>
  <c r="P29" i="15"/>
  <c r="L29" i="15"/>
  <c r="Y28" i="15"/>
  <c r="X28" i="15"/>
  <c r="Z28" i="15" s="1"/>
  <c r="D98" i="17" s="1"/>
  <c r="T28" i="15"/>
  <c r="P28" i="15"/>
  <c r="L28" i="15"/>
  <c r="Y27" i="15"/>
  <c r="Z27" i="15"/>
  <c r="D100" i="17" s="1"/>
  <c r="Y26" i="15"/>
  <c r="Z26" i="15"/>
  <c r="D99" i="17" s="1"/>
  <c r="T26" i="15"/>
  <c r="Y25" i="15"/>
  <c r="X25" i="15"/>
  <c r="Z25" i="15" s="1"/>
  <c r="D97" i="17" s="1"/>
  <c r="T25" i="15"/>
  <c r="Y24" i="15"/>
  <c r="X24" i="15"/>
  <c r="Z24" i="15" s="1"/>
  <c r="D96" i="17" s="1"/>
  <c r="T24" i="15"/>
  <c r="P24" i="15"/>
  <c r="L24" i="15"/>
  <c r="Y23" i="15"/>
  <c r="X23" i="15"/>
  <c r="Z23" i="15" s="1"/>
  <c r="D89" i="17" s="1"/>
  <c r="Y22" i="15"/>
  <c r="Z22" i="15"/>
  <c r="D92" i="17" s="1"/>
  <c r="Y21" i="15"/>
  <c r="X21" i="15"/>
  <c r="Z21" i="15" s="1"/>
  <c r="D85" i="17" s="1"/>
  <c r="L21" i="15"/>
  <c r="Y20" i="15"/>
  <c r="X20" i="15"/>
  <c r="Z20" i="15" s="1"/>
  <c r="D88" i="17" s="1"/>
  <c r="Y19" i="15"/>
  <c r="X19" i="15"/>
  <c r="Z19" i="15" s="1"/>
  <c r="D86" i="17" s="1"/>
  <c r="L19" i="15"/>
  <c r="Y18" i="15"/>
  <c r="X18" i="15"/>
  <c r="Z18" i="15" s="1"/>
  <c r="D87" i="17" s="1"/>
  <c r="Y17" i="15"/>
  <c r="X17" i="15"/>
  <c r="Z17" i="15" s="1"/>
  <c r="D91" i="17" s="1"/>
  <c r="Y16" i="15"/>
  <c r="X16" i="15"/>
  <c r="Z16" i="15" s="1"/>
  <c r="D90" i="17" s="1"/>
  <c r="T16" i="15"/>
  <c r="P16" i="15"/>
  <c r="L16" i="15"/>
  <c r="Y15" i="15"/>
  <c r="X15" i="15"/>
  <c r="Z15" i="15" s="1"/>
  <c r="D84" i="17" s="1"/>
  <c r="T15" i="15"/>
  <c r="P15" i="15"/>
  <c r="L15" i="15"/>
  <c r="Y14" i="15"/>
  <c r="X14" i="15"/>
  <c r="Z14" i="15" s="1"/>
  <c r="D83" i="17" s="1"/>
  <c r="Y13" i="15"/>
  <c r="X13" i="15"/>
  <c r="Z13" i="15" s="1"/>
  <c r="D71" i="17" s="1"/>
  <c r="T13" i="15"/>
  <c r="P13" i="15"/>
  <c r="Y12" i="15"/>
  <c r="Z12" i="15"/>
  <c r="D93" i="17" s="1"/>
  <c r="T12" i="15"/>
  <c r="P12" i="15"/>
  <c r="Y11" i="15"/>
  <c r="Z11" i="15"/>
  <c r="D79" i="17" s="1"/>
  <c r="Y10" i="15"/>
  <c r="X10" i="15"/>
  <c r="Z10" i="15" s="1"/>
  <c r="D76" i="17" s="1"/>
  <c r="T10" i="15"/>
  <c r="P10" i="15"/>
  <c r="L10" i="15"/>
  <c r="Y9" i="15"/>
  <c r="X9" i="15"/>
  <c r="Z9" i="15" s="1"/>
  <c r="D75" i="17" s="1"/>
  <c r="T9" i="15"/>
  <c r="P9" i="15"/>
  <c r="L9" i="15"/>
  <c r="Y8" i="15"/>
  <c r="X8" i="15"/>
  <c r="Z8" i="15" s="1"/>
  <c r="D74" i="17" s="1"/>
  <c r="Y7" i="15"/>
  <c r="X7" i="15"/>
  <c r="Z7" i="15" s="1"/>
  <c r="D72" i="17" s="1"/>
  <c r="T7" i="15"/>
  <c r="Y6" i="15"/>
  <c r="X6" i="15"/>
  <c r="Z6" i="15" s="1"/>
  <c r="D73" i="17" s="1"/>
  <c r="T6" i="15"/>
  <c r="Y5" i="15"/>
  <c r="X5" i="15"/>
  <c r="Z5" i="15" s="1"/>
  <c r="D78" i="17" s="1"/>
  <c r="T5" i="15"/>
  <c r="P5" i="15"/>
  <c r="L5" i="15"/>
  <c r="Y4" i="15"/>
  <c r="X4" i="15"/>
  <c r="Z4" i="15" s="1"/>
  <c r="D77" i="17" s="1"/>
  <c r="L39" i="8"/>
  <c r="K39" i="8"/>
  <c r="I39" i="8"/>
  <c r="H39" i="8"/>
  <c r="F39" i="8"/>
  <c r="E39" i="8"/>
  <c r="C39" i="8"/>
  <c r="B39" i="8"/>
  <c r="L38" i="8"/>
  <c r="K38" i="8"/>
  <c r="I38" i="8"/>
  <c r="H38" i="8"/>
  <c r="F38" i="8"/>
  <c r="E38" i="8"/>
  <c r="C38" i="8"/>
  <c r="B38" i="8"/>
  <c r="L37" i="8"/>
  <c r="K37" i="8"/>
  <c r="I37" i="8"/>
  <c r="H37" i="8"/>
  <c r="F37" i="8"/>
  <c r="E37" i="8"/>
  <c r="C37" i="8"/>
  <c r="B37" i="8"/>
  <c r="L36" i="8"/>
  <c r="K36" i="8"/>
  <c r="I36" i="8"/>
  <c r="H36" i="8"/>
  <c r="F36" i="8"/>
  <c r="E36" i="8"/>
  <c r="C36" i="8"/>
  <c r="B36" i="8"/>
  <c r="L35" i="8"/>
  <c r="K35" i="8"/>
  <c r="I35" i="8"/>
  <c r="H35" i="8"/>
  <c r="F35" i="8"/>
  <c r="E35" i="8"/>
  <c r="C35" i="8"/>
  <c r="B35" i="8"/>
  <c r="L34" i="8"/>
  <c r="K34" i="8"/>
  <c r="I34" i="8"/>
  <c r="H34" i="8"/>
  <c r="F34" i="8"/>
  <c r="E34" i="8"/>
  <c r="C34" i="8"/>
  <c r="B34" i="8"/>
  <c r="L33" i="8"/>
  <c r="K33" i="8"/>
  <c r="I33" i="8"/>
  <c r="H33" i="8"/>
  <c r="F33" i="8"/>
  <c r="E33" i="8"/>
  <c r="C33" i="8"/>
  <c r="B33" i="8"/>
  <c r="L32" i="8"/>
  <c r="K32" i="8"/>
  <c r="H32" i="8"/>
  <c r="F32" i="8"/>
  <c r="E32" i="8"/>
  <c r="C32" i="8"/>
  <c r="B32" i="8"/>
  <c r="L31" i="8"/>
  <c r="K31" i="8"/>
  <c r="H31" i="8"/>
  <c r="F31" i="8"/>
  <c r="E31" i="8"/>
  <c r="C31" i="8"/>
  <c r="B31" i="8"/>
  <c r="L30" i="8"/>
  <c r="K30" i="8"/>
  <c r="H30" i="8"/>
  <c r="F30" i="8"/>
  <c r="E30" i="8"/>
  <c r="B30" i="8"/>
  <c r="K29" i="8"/>
  <c r="H29" i="8"/>
  <c r="E29" i="8"/>
  <c r="B29" i="8"/>
  <c r="K28" i="8"/>
  <c r="H28" i="8"/>
  <c r="E28" i="8"/>
  <c r="B28" i="8"/>
  <c r="K27" i="8"/>
  <c r="H27" i="8"/>
  <c r="E27" i="8"/>
  <c r="B27" i="8"/>
  <c r="K26" i="8"/>
  <c r="H26" i="8"/>
  <c r="E26" i="8"/>
  <c r="B26" i="8"/>
  <c r="K25" i="8"/>
  <c r="H25" i="8"/>
  <c r="E25" i="8"/>
  <c r="B25" i="8"/>
  <c r="K24" i="8"/>
  <c r="H24" i="8"/>
  <c r="E24" i="8"/>
  <c r="B24" i="8"/>
  <c r="K23" i="8"/>
  <c r="H23" i="8"/>
  <c r="E23" i="8"/>
  <c r="B23" i="8"/>
  <c r="K22" i="8"/>
  <c r="H22" i="8"/>
  <c r="E22" i="8"/>
  <c r="B22" i="8"/>
  <c r="K21" i="8"/>
  <c r="H21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E21" i="8"/>
  <c r="B21" i="8"/>
  <c r="L20" i="8"/>
  <c r="L21" i="8" s="1"/>
  <c r="L22" i="8" s="1"/>
  <c r="L23" i="8" s="1"/>
  <c r="L24" i="8" s="1"/>
  <c r="L25" i="8" s="1"/>
  <c r="L26" i="8" s="1"/>
  <c r="L27" i="8" s="1"/>
  <c r="L28" i="8" s="1"/>
  <c r="L29" i="8" s="1"/>
  <c r="I20" i="8"/>
  <c r="F20" i="8"/>
  <c r="F21" i="8" s="1"/>
  <c r="F22" i="8" s="1"/>
  <c r="F23" i="8" s="1"/>
  <c r="F24" i="8" s="1"/>
  <c r="F25" i="8" s="1"/>
  <c r="F26" i="8" s="1"/>
  <c r="F27" i="8" s="1"/>
  <c r="F28" i="8" s="1"/>
  <c r="F29" i="8" s="1"/>
  <c r="C20" i="8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K13" i="8"/>
  <c r="H13" i="8"/>
  <c r="E13" i="8"/>
  <c r="B13" i="8"/>
  <c r="K12" i="8"/>
  <c r="H12" i="8"/>
  <c r="E12" i="8"/>
  <c r="B12" i="8"/>
  <c r="K10" i="8"/>
  <c r="H10" i="8"/>
  <c r="E10" i="8"/>
  <c r="B10" i="8"/>
  <c r="K9" i="8"/>
  <c r="H9" i="8"/>
  <c r="E9" i="8"/>
  <c r="B9" i="8"/>
  <c r="K8" i="8"/>
  <c r="H8" i="8"/>
  <c r="E8" i="8"/>
  <c r="B8" i="8"/>
  <c r="K7" i="8"/>
  <c r="H7" i="8"/>
  <c r="E7" i="8"/>
  <c r="B7" i="8"/>
  <c r="K6" i="8"/>
  <c r="H6" i="8"/>
  <c r="E6" i="8"/>
  <c r="B6" i="8"/>
  <c r="K2" i="8"/>
  <c r="H2" i="8"/>
  <c r="E2" i="8"/>
  <c r="B2" i="8"/>
  <c r="N39" i="5"/>
  <c r="J39" i="5"/>
  <c r="F39" i="5"/>
  <c r="B39" i="5"/>
  <c r="N38" i="5"/>
  <c r="J38" i="5"/>
  <c r="F38" i="5"/>
  <c r="B38" i="5"/>
  <c r="N37" i="5"/>
  <c r="J37" i="5"/>
  <c r="F37" i="5"/>
  <c r="B37" i="5"/>
  <c r="N36" i="5"/>
  <c r="J36" i="5"/>
  <c r="F36" i="5"/>
  <c r="B36" i="5"/>
  <c r="N35" i="5"/>
  <c r="J35" i="5"/>
  <c r="F35" i="5"/>
  <c r="B35" i="5"/>
  <c r="N34" i="5"/>
  <c r="J34" i="5"/>
  <c r="F34" i="5"/>
  <c r="B34" i="5"/>
  <c r="N33" i="5"/>
  <c r="J33" i="5"/>
  <c r="F33" i="5"/>
  <c r="B33" i="5"/>
  <c r="N32" i="5"/>
  <c r="J32" i="5"/>
  <c r="F32" i="5"/>
  <c r="B32" i="5"/>
  <c r="N31" i="5"/>
  <c r="J31" i="5"/>
  <c r="F31" i="5"/>
  <c r="B31" i="5"/>
  <c r="N30" i="5"/>
  <c r="J30" i="5"/>
  <c r="F30" i="5"/>
  <c r="B30" i="5"/>
  <c r="N29" i="5"/>
  <c r="J29" i="5"/>
  <c r="F29" i="5"/>
  <c r="B29" i="5"/>
  <c r="N28" i="5"/>
  <c r="J28" i="5"/>
  <c r="F28" i="5"/>
  <c r="B28" i="5"/>
  <c r="N27" i="5"/>
  <c r="J27" i="5"/>
  <c r="F27" i="5"/>
  <c r="B27" i="5"/>
  <c r="N26" i="5"/>
  <c r="J26" i="5"/>
  <c r="F26" i="5"/>
  <c r="B26" i="5"/>
  <c r="N25" i="5"/>
  <c r="J25" i="5"/>
  <c r="F25" i="5"/>
  <c r="B25" i="5"/>
  <c r="N24" i="5"/>
  <c r="J24" i="5"/>
  <c r="F24" i="5"/>
  <c r="B24" i="5"/>
  <c r="N23" i="5"/>
  <c r="J23" i="5"/>
  <c r="F23" i="5"/>
  <c r="B23" i="5"/>
  <c r="N22" i="5"/>
  <c r="J22" i="5"/>
  <c r="F22" i="5"/>
  <c r="B22" i="5"/>
  <c r="N21" i="5"/>
  <c r="O21" i="5" s="1"/>
  <c r="K21" i="5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1" i="5"/>
  <c r="F21" i="5"/>
  <c r="G21" i="5" s="1"/>
  <c r="G22" i="5" s="1"/>
  <c r="C21" i="5"/>
  <c r="B21" i="5"/>
  <c r="P20" i="5"/>
  <c r="P21" i="5" s="1"/>
  <c r="N20" i="5"/>
  <c r="L20" i="5"/>
  <c r="J20" i="5"/>
  <c r="H20" i="5"/>
  <c r="F20" i="5"/>
  <c r="D20" i="5"/>
  <c r="D21" i="5" s="1"/>
  <c r="B20" i="5"/>
  <c r="N15" i="5"/>
  <c r="J15" i="5"/>
  <c r="F15" i="5"/>
  <c r="B15" i="5"/>
  <c r="N13" i="5"/>
  <c r="J13" i="5"/>
  <c r="F13" i="5"/>
  <c r="B13" i="5"/>
  <c r="N12" i="5"/>
  <c r="J12" i="5"/>
  <c r="F12" i="5"/>
  <c r="B12" i="5"/>
  <c r="N10" i="5"/>
  <c r="J10" i="5"/>
  <c r="F10" i="5"/>
  <c r="B10" i="5"/>
  <c r="N9" i="5"/>
  <c r="J9" i="5"/>
  <c r="F9" i="5"/>
  <c r="B9" i="5"/>
  <c r="N8" i="5"/>
  <c r="J8" i="5"/>
  <c r="F8" i="5"/>
  <c r="B8" i="5"/>
  <c r="N7" i="5"/>
  <c r="J7" i="5"/>
  <c r="F7" i="5"/>
  <c r="B7" i="5"/>
  <c r="N6" i="5"/>
  <c r="J6" i="5"/>
  <c r="F6" i="5"/>
  <c r="B6" i="5"/>
  <c r="N2" i="5"/>
  <c r="J2" i="5"/>
  <c r="F2" i="5"/>
  <c r="B2" i="5"/>
  <c r="F25" i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F24" i="1"/>
  <c r="B24" i="1"/>
  <c r="N23" i="1"/>
  <c r="O23" i="1" s="1"/>
  <c r="J23" i="1"/>
  <c r="F23" i="1"/>
  <c r="B23" i="1"/>
  <c r="N22" i="1"/>
  <c r="O22" i="1" s="1"/>
  <c r="K22" i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J22" i="1"/>
  <c r="F22" i="1"/>
  <c r="B22" i="1"/>
  <c r="O21" i="1"/>
  <c r="N21" i="1"/>
  <c r="L21" i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K21" i="1"/>
  <c r="J21" i="1"/>
  <c r="G21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B21" i="1"/>
  <c r="O20" i="1"/>
  <c r="P20" i="1" s="1"/>
  <c r="N20" i="1"/>
  <c r="L20" i="1"/>
  <c r="K20" i="1"/>
  <c r="J20" i="1"/>
  <c r="H20" i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0" i="1"/>
  <c r="F20" i="1"/>
  <c r="C20" i="1"/>
  <c r="D20" i="1" s="1"/>
  <c r="B20" i="1"/>
  <c r="N16" i="1"/>
  <c r="J16" i="1"/>
  <c r="F16" i="1"/>
  <c r="B16" i="1"/>
  <c r="N15" i="1"/>
  <c r="J15" i="1"/>
  <c r="F15" i="1"/>
  <c r="B15" i="1"/>
  <c r="N13" i="1"/>
  <c r="J13" i="1"/>
  <c r="F13" i="1"/>
  <c r="B13" i="1"/>
  <c r="N12" i="1"/>
  <c r="J12" i="1"/>
  <c r="F12" i="1"/>
  <c r="B12" i="1"/>
  <c r="N10" i="1"/>
  <c r="J10" i="1"/>
  <c r="F10" i="1"/>
  <c r="B10" i="1"/>
  <c r="N9" i="1"/>
  <c r="J9" i="1"/>
  <c r="F9" i="1"/>
  <c r="B9" i="1"/>
  <c r="N8" i="1"/>
  <c r="J8" i="1"/>
  <c r="F8" i="1"/>
  <c r="B8" i="1"/>
  <c r="N7" i="1"/>
  <c r="J7" i="1"/>
  <c r="F7" i="1"/>
  <c r="B7" i="1"/>
  <c r="N6" i="1"/>
  <c r="J6" i="1"/>
  <c r="F6" i="1"/>
  <c r="B6" i="1"/>
  <c r="N4" i="1"/>
  <c r="J4" i="1"/>
  <c r="F4" i="1"/>
  <c r="B4" i="1"/>
  <c r="N3" i="1"/>
  <c r="J3" i="1"/>
  <c r="F3" i="1"/>
  <c r="B3" i="1"/>
  <c r="N2" i="1"/>
  <c r="J2" i="1"/>
  <c r="F2" i="1"/>
  <c r="B2" i="1"/>
  <c r="N1" i="1"/>
  <c r="J1" i="1"/>
  <c r="F1" i="1"/>
  <c r="B1" i="1"/>
  <c r="D1058" i="17"/>
  <c r="D1057" i="17"/>
  <c r="D1056" i="17"/>
  <c r="D1055" i="17"/>
  <c r="D1054" i="17"/>
  <c r="D1053" i="17"/>
  <c r="D1052" i="17"/>
  <c r="D1051" i="17"/>
  <c r="D1050" i="17"/>
  <c r="D1049" i="17"/>
  <c r="D1048" i="17"/>
  <c r="D1047" i="17"/>
  <c r="D1046" i="17"/>
  <c r="D1045" i="17"/>
  <c r="D1044" i="17"/>
  <c r="D1043" i="17"/>
  <c r="D1042" i="17"/>
  <c r="D1041" i="17"/>
  <c r="D1040" i="17"/>
  <c r="D1039" i="17"/>
  <c r="D1038" i="17"/>
  <c r="D1037" i="17"/>
  <c r="D1036" i="17"/>
  <c r="D1035" i="17"/>
  <c r="D1034" i="17"/>
  <c r="D1033" i="17"/>
  <c r="D1032" i="17"/>
  <c r="D1031" i="17"/>
  <c r="D1030" i="17"/>
  <c r="D1029" i="17"/>
  <c r="D1028" i="17"/>
  <c r="D1027" i="17"/>
  <c r="D1026" i="17"/>
  <c r="D1025" i="17"/>
  <c r="D1024" i="17"/>
  <c r="D1023" i="17"/>
  <c r="D1022" i="17"/>
  <c r="D1021" i="17"/>
  <c r="D1020" i="17"/>
  <c r="D1019" i="17"/>
  <c r="D1018" i="17"/>
  <c r="D1017" i="17"/>
  <c r="D1016" i="17"/>
  <c r="D1015" i="17"/>
  <c r="D1014" i="17"/>
  <c r="D1013" i="17"/>
  <c r="D1012" i="17"/>
  <c r="D1011" i="17"/>
  <c r="D1010" i="17"/>
  <c r="D1009" i="17"/>
  <c r="D1008" i="17"/>
  <c r="D1007" i="17"/>
  <c r="D1006" i="17"/>
  <c r="D1005" i="17"/>
  <c r="D1004" i="17"/>
  <c r="D1003" i="17"/>
  <c r="D1002" i="17"/>
  <c r="D1001" i="17"/>
  <c r="D1000" i="17"/>
  <c r="D999" i="17"/>
  <c r="D998" i="17"/>
  <c r="D997" i="17"/>
  <c r="D996" i="17"/>
  <c r="D995" i="17"/>
  <c r="D994" i="17"/>
  <c r="D993" i="17"/>
  <c r="D992" i="17"/>
  <c r="D991" i="17"/>
  <c r="D990" i="17"/>
  <c r="D989" i="17"/>
  <c r="D988" i="17"/>
  <c r="D987" i="17"/>
  <c r="D986" i="17"/>
  <c r="D985" i="17"/>
  <c r="D984" i="17"/>
  <c r="D983" i="17"/>
  <c r="D982" i="17"/>
  <c r="D981" i="17"/>
  <c r="D980" i="17"/>
  <c r="D979" i="17"/>
  <c r="D978" i="17"/>
  <c r="D977" i="17"/>
  <c r="D976" i="17"/>
  <c r="D975" i="17"/>
  <c r="D974" i="17"/>
  <c r="D973" i="17"/>
  <c r="D972" i="17"/>
  <c r="D971" i="17"/>
  <c r="D970" i="17"/>
  <c r="D969" i="17"/>
  <c r="D968" i="17"/>
  <c r="D967" i="17"/>
  <c r="D966" i="17"/>
  <c r="D965" i="17"/>
  <c r="D964" i="17"/>
  <c r="D963" i="17"/>
  <c r="D962" i="17"/>
  <c r="D961" i="17"/>
  <c r="D960" i="17"/>
  <c r="D959" i="17"/>
  <c r="D958" i="17"/>
  <c r="D957" i="17"/>
  <c r="D956" i="17"/>
  <c r="D955" i="17"/>
  <c r="D954" i="17"/>
  <c r="D953" i="17"/>
  <c r="D952" i="17"/>
  <c r="D951" i="17"/>
  <c r="D950" i="17"/>
  <c r="D949" i="17"/>
  <c r="D948" i="17"/>
  <c r="D947" i="17"/>
  <c r="D946" i="17"/>
  <c r="D945" i="17"/>
  <c r="D944" i="17"/>
  <c r="D943" i="17"/>
  <c r="D942" i="17"/>
  <c r="D941" i="17"/>
  <c r="D940" i="17"/>
  <c r="D939" i="17"/>
  <c r="D938" i="17"/>
  <c r="D937" i="17"/>
  <c r="D936" i="17"/>
  <c r="D935" i="17"/>
  <c r="D934" i="17"/>
  <c r="D933" i="17"/>
  <c r="D932" i="17"/>
  <c r="D931" i="17"/>
  <c r="D930" i="17"/>
  <c r="D929" i="17"/>
  <c r="D928" i="17"/>
  <c r="D927" i="17"/>
  <c r="D926" i="17"/>
  <c r="D925" i="17"/>
  <c r="D924" i="17"/>
  <c r="D923" i="17"/>
  <c r="D922" i="17"/>
  <c r="D921" i="17"/>
  <c r="D920" i="17"/>
  <c r="D919" i="17"/>
  <c r="D918" i="17"/>
  <c r="D917" i="17"/>
  <c r="D916" i="17"/>
  <c r="D915" i="17"/>
  <c r="D914" i="17"/>
  <c r="D913" i="17"/>
  <c r="D912" i="17"/>
  <c r="D911" i="17"/>
  <c r="D910" i="17"/>
  <c r="D909" i="17"/>
  <c r="D908" i="17"/>
  <c r="D907" i="17"/>
  <c r="D906" i="17"/>
  <c r="D905" i="17"/>
  <c r="D904" i="17"/>
  <c r="D903" i="17"/>
  <c r="D902" i="17"/>
  <c r="D901" i="17"/>
  <c r="D900" i="17"/>
  <c r="D899" i="17"/>
  <c r="D898" i="17"/>
  <c r="D897" i="17"/>
  <c r="D896" i="17"/>
  <c r="D895" i="17"/>
  <c r="D894" i="17"/>
  <c r="D893" i="17"/>
  <c r="D892" i="17"/>
  <c r="D891" i="17"/>
  <c r="D890" i="17"/>
  <c r="D889" i="17"/>
  <c r="D888" i="17"/>
  <c r="D887" i="17"/>
  <c r="D886" i="17"/>
  <c r="D885" i="17"/>
  <c r="D884" i="17"/>
  <c r="D883" i="17"/>
  <c r="D882" i="17"/>
  <c r="D881" i="17"/>
  <c r="D880" i="17"/>
  <c r="D879" i="17"/>
  <c r="D878" i="17"/>
  <c r="D877" i="17"/>
  <c r="D876" i="17"/>
  <c r="D875" i="17"/>
  <c r="D874" i="17"/>
  <c r="D873" i="17"/>
  <c r="D872" i="17"/>
  <c r="D871" i="17"/>
  <c r="D870" i="17"/>
  <c r="D869" i="17"/>
  <c r="D868" i="17"/>
  <c r="D867" i="17"/>
  <c r="D866" i="17"/>
  <c r="D865" i="17"/>
  <c r="D864" i="17"/>
  <c r="D863" i="17"/>
  <c r="D862" i="17"/>
  <c r="D861" i="17"/>
  <c r="D860" i="17"/>
  <c r="D859" i="17"/>
  <c r="D858" i="17"/>
  <c r="D857" i="17"/>
  <c r="D856" i="17"/>
  <c r="D855" i="17"/>
  <c r="D854" i="17"/>
  <c r="D853" i="17"/>
  <c r="D852" i="17"/>
  <c r="D851" i="17"/>
  <c r="D850" i="17"/>
  <c r="D849" i="17"/>
  <c r="D848" i="17"/>
  <c r="D847" i="17"/>
  <c r="D846" i="17"/>
  <c r="D845" i="17"/>
  <c r="D844" i="17"/>
  <c r="D843" i="17"/>
  <c r="D842" i="17"/>
  <c r="D841" i="17"/>
  <c r="D840" i="17"/>
  <c r="D839" i="17"/>
  <c r="D838" i="17"/>
  <c r="D837" i="17"/>
  <c r="D836" i="17"/>
  <c r="D835" i="17"/>
  <c r="D834" i="17"/>
  <c r="D833" i="17"/>
  <c r="D832" i="17"/>
  <c r="D831" i="17"/>
  <c r="D830" i="17"/>
  <c r="D829" i="17"/>
  <c r="D828" i="17"/>
  <c r="D827" i="17"/>
  <c r="D826" i="17"/>
  <c r="D825" i="17"/>
  <c r="D824" i="17"/>
  <c r="D823" i="17"/>
  <c r="D822" i="17"/>
  <c r="D821" i="17"/>
  <c r="D820" i="17"/>
  <c r="D819" i="17"/>
  <c r="D818" i="17"/>
  <c r="D817" i="17"/>
  <c r="D816" i="17"/>
  <c r="D815" i="17"/>
  <c r="D814" i="17"/>
  <c r="D813" i="17"/>
  <c r="D812" i="17"/>
  <c r="D811" i="17"/>
  <c r="D810" i="17"/>
  <c r="D809" i="17"/>
  <c r="D808" i="17"/>
  <c r="D807" i="17"/>
  <c r="D806" i="17"/>
  <c r="D805" i="17"/>
  <c r="D804" i="17"/>
  <c r="D803" i="17"/>
  <c r="D802" i="17"/>
  <c r="D801" i="17"/>
  <c r="D800" i="17"/>
  <c r="D799" i="17"/>
  <c r="D798" i="17"/>
  <c r="D797" i="17"/>
  <c r="D796" i="17"/>
  <c r="D795" i="17"/>
  <c r="D794" i="17"/>
  <c r="D793" i="17"/>
  <c r="D792" i="17"/>
  <c r="D791" i="17"/>
  <c r="D790" i="17"/>
  <c r="D789" i="17"/>
  <c r="D788" i="17"/>
  <c r="D787" i="17"/>
  <c r="D786" i="17"/>
  <c r="D785" i="17"/>
  <c r="D784" i="17"/>
  <c r="D783" i="17"/>
  <c r="D782" i="17"/>
  <c r="D781" i="17"/>
  <c r="D780" i="17"/>
  <c r="D779" i="17"/>
  <c r="D778" i="17"/>
  <c r="D777" i="17"/>
  <c r="D776" i="17"/>
  <c r="D775" i="17"/>
  <c r="D774" i="17"/>
  <c r="D773" i="17"/>
  <c r="D772" i="17"/>
  <c r="D771" i="17"/>
  <c r="D770" i="17"/>
  <c r="D769" i="17"/>
  <c r="D768" i="17"/>
  <c r="D767" i="17"/>
  <c r="D766" i="17"/>
  <c r="D765" i="17"/>
  <c r="D764" i="17"/>
  <c r="D763" i="17"/>
  <c r="D762" i="17"/>
  <c r="D761" i="17"/>
  <c r="D760" i="17"/>
  <c r="D759" i="17"/>
  <c r="D758" i="17"/>
  <c r="D757" i="17"/>
  <c r="D756" i="17"/>
  <c r="D755" i="17"/>
  <c r="D754" i="17"/>
  <c r="D753" i="17"/>
  <c r="D752" i="17"/>
  <c r="D751" i="17"/>
  <c r="D750" i="17"/>
  <c r="D749" i="17"/>
  <c r="D748" i="17"/>
  <c r="D747" i="17"/>
  <c r="D746" i="17"/>
  <c r="D745" i="17"/>
  <c r="D744" i="17"/>
  <c r="D743" i="17"/>
  <c r="D742" i="17"/>
  <c r="D741" i="17"/>
  <c r="D740" i="17"/>
  <c r="D739" i="17"/>
  <c r="D738" i="17"/>
  <c r="D737" i="17"/>
  <c r="D736" i="17"/>
  <c r="D735" i="17"/>
  <c r="D734" i="17"/>
  <c r="D733" i="17"/>
  <c r="D732" i="17"/>
  <c r="D731" i="17"/>
  <c r="D730" i="17"/>
  <c r="D729" i="17"/>
  <c r="D728" i="17"/>
  <c r="D727" i="17"/>
  <c r="D726" i="17"/>
  <c r="D725" i="17"/>
  <c r="D724" i="17"/>
  <c r="D723" i="17"/>
  <c r="D722" i="17"/>
  <c r="D721" i="17"/>
  <c r="D720" i="17"/>
  <c r="D719" i="17"/>
  <c r="D718" i="17"/>
  <c r="D717" i="17"/>
  <c r="D716" i="17"/>
  <c r="D715" i="17"/>
  <c r="D714" i="17"/>
  <c r="D713" i="17"/>
  <c r="D712" i="17"/>
  <c r="D711" i="17"/>
  <c r="D710" i="17"/>
  <c r="D709" i="17"/>
  <c r="D708" i="17"/>
  <c r="D707" i="17"/>
  <c r="D706" i="17"/>
  <c r="D705" i="17"/>
  <c r="D704" i="17"/>
  <c r="D703" i="17"/>
  <c r="D702" i="17"/>
  <c r="D701" i="17"/>
  <c r="D700" i="17"/>
  <c r="D699" i="17"/>
  <c r="D698" i="17"/>
  <c r="D697" i="17"/>
  <c r="D696" i="17"/>
  <c r="D695" i="17"/>
  <c r="D694" i="17"/>
  <c r="D693" i="17"/>
  <c r="D692" i="17"/>
  <c r="D691" i="17"/>
  <c r="D690" i="17"/>
  <c r="D689" i="17"/>
  <c r="D688" i="17"/>
  <c r="D687" i="17"/>
  <c r="D686" i="17"/>
  <c r="D685" i="17"/>
  <c r="D684" i="17"/>
  <c r="D683" i="17"/>
  <c r="D682" i="17"/>
  <c r="D681" i="17"/>
  <c r="D680" i="17"/>
  <c r="D679" i="17"/>
  <c r="D678" i="17"/>
  <c r="D677" i="17"/>
  <c r="D676" i="17"/>
  <c r="D675" i="17"/>
  <c r="D674" i="17"/>
  <c r="D673" i="17"/>
  <c r="D672" i="17"/>
  <c r="D671" i="17"/>
  <c r="D670" i="17"/>
  <c r="D669" i="17"/>
  <c r="D668" i="17"/>
  <c r="D667" i="17"/>
  <c r="D666" i="17"/>
  <c r="D665" i="17"/>
  <c r="D664" i="17"/>
  <c r="D663" i="17"/>
  <c r="D662" i="17"/>
  <c r="D661" i="17"/>
  <c r="D660" i="17"/>
  <c r="D659" i="17"/>
  <c r="D658" i="17"/>
  <c r="D657" i="17"/>
  <c r="D656" i="17"/>
  <c r="D655" i="17"/>
  <c r="D654" i="17"/>
  <c r="D653" i="17"/>
  <c r="D652" i="17"/>
  <c r="D651" i="17"/>
  <c r="D650" i="17"/>
  <c r="D649" i="17"/>
  <c r="D648" i="17"/>
  <c r="D647" i="17"/>
  <c r="D646" i="17"/>
  <c r="D645" i="17"/>
  <c r="D644" i="17"/>
  <c r="D643" i="17"/>
  <c r="D642" i="17"/>
  <c r="D641" i="17"/>
  <c r="D640" i="17"/>
  <c r="D639" i="17"/>
  <c r="D638" i="17"/>
  <c r="D637" i="17"/>
  <c r="D636" i="17"/>
  <c r="D635" i="17"/>
  <c r="D634" i="17"/>
  <c r="D633" i="17"/>
  <c r="D632" i="17"/>
  <c r="D631" i="17"/>
  <c r="D630" i="17"/>
  <c r="D629" i="17"/>
  <c r="D628" i="17"/>
  <c r="D627" i="17"/>
  <c r="D626" i="17"/>
  <c r="D625" i="17"/>
  <c r="D624" i="17"/>
  <c r="D623" i="17"/>
  <c r="D622" i="17"/>
  <c r="D621" i="17"/>
  <c r="D620" i="17"/>
  <c r="D619" i="17"/>
  <c r="D618" i="17"/>
  <c r="D617" i="17"/>
  <c r="D616" i="17"/>
  <c r="D615" i="17"/>
  <c r="D614" i="17"/>
  <c r="D613" i="17"/>
  <c r="D612" i="17"/>
  <c r="D611" i="17"/>
  <c r="D610" i="17"/>
  <c r="D609" i="17"/>
  <c r="D608" i="17"/>
  <c r="D607" i="17"/>
  <c r="D606" i="17"/>
  <c r="D605" i="17"/>
  <c r="D604" i="17"/>
  <c r="D603" i="17"/>
  <c r="D602" i="17"/>
  <c r="D601" i="17"/>
  <c r="D600" i="17"/>
  <c r="D599" i="17"/>
  <c r="D598" i="17"/>
  <c r="D597" i="17"/>
  <c r="D596" i="17"/>
  <c r="D595" i="17"/>
  <c r="D594" i="17"/>
  <c r="D593" i="17"/>
  <c r="D592" i="17"/>
  <c r="D591" i="17"/>
  <c r="D590" i="17"/>
  <c r="D589" i="17"/>
  <c r="D588" i="17"/>
  <c r="D587" i="17"/>
  <c r="D586" i="17"/>
  <c r="D585" i="17"/>
  <c r="D584" i="17"/>
  <c r="D583" i="17"/>
  <c r="D582" i="17"/>
  <c r="D581" i="17"/>
  <c r="D580" i="17"/>
  <c r="D579" i="17"/>
  <c r="D578" i="17"/>
  <c r="D577" i="17"/>
  <c r="D576" i="17"/>
  <c r="D575" i="17"/>
  <c r="D574" i="17"/>
  <c r="D573" i="17"/>
  <c r="D572" i="17"/>
  <c r="D571" i="17"/>
  <c r="D570" i="17"/>
  <c r="D569" i="17"/>
  <c r="D568" i="17"/>
  <c r="D567" i="17"/>
  <c r="D566" i="17"/>
  <c r="D565" i="17"/>
  <c r="D564" i="17"/>
  <c r="D563" i="17"/>
  <c r="D562" i="17"/>
  <c r="D561" i="17"/>
  <c r="D560" i="17"/>
  <c r="D559" i="17"/>
  <c r="D558" i="17"/>
  <c r="D557" i="17"/>
  <c r="D556" i="17"/>
  <c r="D555" i="17"/>
  <c r="D554" i="17"/>
  <c r="D553" i="17"/>
  <c r="D552" i="17"/>
  <c r="D551" i="17"/>
  <c r="D550" i="17"/>
  <c r="D549" i="17"/>
  <c r="D548" i="17"/>
  <c r="D547" i="17"/>
  <c r="D546" i="17"/>
  <c r="D545" i="17"/>
  <c r="D544" i="17"/>
  <c r="D543" i="17"/>
  <c r="D542" i="17"/>
  <c r="D541" i="17"/>
  <c r="D540" i="17"/>
  <c r="D539" i="17"/>
  <c r="D538" i="17"/>
  <c r="D537" i="17"/>
  <c r="D536" i="17"/>
  <c r="D535" i="17"/>
  <c r="D534" i="17"/>
  <c r="D533" i="17"/>
  <c r="D532" i="17"/>
  <c r="D531" i="17"/>
  <c r="D530" i="17"/>
  <c r="D529" i="17"/>
  <c r="D528" i="17"/>
  <c r="D527" i="17"/>
  <c r="D526" i="17"/>
  <c r="D525" i="17"/>
  <c r="D524" i="17"/>
  <c r="D523" i="17"/>
  <c r="D522" i="17"/>
  <c r="D521" i="17"/>
  <c r="D520" i="17"/>
  <c r="D519" i="17"/>
  <c r="D518" i="17"/>
  <c r="D517" i="17"/>
  <c r="D516" i="17"/>
  <c r="D515" i="17"/>
  <c r="D514" i="17"/>
  <c r="D513" i="17"/>
  <c r="D512" i="17"/>
  <c r="D511" i="17"/>
  <c r="D510" i="17"/>
  <c r="D509" i="17"/>
  <c r="D508" i="17"/>
  <c r="D507" i="17"/>
  <c r="D506" i="17"/>
  <c r="D505" i="17"/>
  <c r="D504" i="17"/>
  <c r="D503" i="17"/>
  <c r="D502" i="17"/>
  <c r="D501" i="17"/>
  <c r="D500" i="17"/>
  <c r="D499" i="17"/>
  <c r="D498" i="17"/>
  <c r="D497" i="17"/>
  <c r="D496" i="17"/>
  <c r="D495" i="17"/>
  <c r="D494" i="17"/>
  <c r="D493" i="17"/>
  <c r="D492" i="17"/>
  <c r="D491" i="17"/>
  <c r="D490" i="17"/>
  <c r="D489" i="17"/>
  <c r="D488" i="17"/>
  <c r="D487" i="17"/>
  <c r="D486" i="17"/>
  <c r="D485" i="17"/>
  <c r="D484" i="17"/>
  <c r="D483" i="17"/>
  <c r="D482" i="17"/>
  <c r="D481" i="17"/>
  <c r="D480" i="17"/>
  <c r="D479" i="17"/>
  <c r="D478" i="17"/>
  <c r="D477" i="17"/>
  <c r="D476" i="17"/>
  <c r="D475" i="17"/>
  <c r="D474" i="17"/>
  <c r="D473" i="17"/>
  <c r="D472" i="17"/>
  <c r="D471" i="17"/>
  <c r="D470" i="17"/>
  <c r="D469" i="17"/>
  <c r="D468" i="17"/>
  <c r="D467" i="17"/>
  <c r="D466" i="17"/>
  <c r="D465" i="17"/>
  <c r="D464" i="17"/>
  <c r="D463" i="17"/>
  <c r="D462" i="17"/>
  <c r="D461" i="17"/>
  <c r="D460" i="17"/>
  <c r="D459" i="17"/>
  <c r="D458" i="17"/>
  <c r="D457" i="17"/>
  <c r="D456" i="17"/>
  <c r="D455" i="17"/>
  <c r="D454" i="17"/>
  <c r="D453" i="17"/>
  <c r="D452" i="17"/>
  <c r="D451" i="17"/>
  <c r="D450" i="17"/>
  <c r="D449" i="17"/>
  <c r="D448" i="17"/>
  <c r="D447" i="17"/>
  <c r="D446" i="17"/>
  <c r="D445" i="17"/>
  <c r="D444" i="17"/>
  <c r="D443" i="17"/>
  <c r="D442" i="17"/>
  <c r="D441" i="17"/>
  <c r="D440" i="17"/>
  <c r="D439" i="17"/>
  <c r="D438" i="17"/>
  <c r="D437" i="17"/>
  <c r="D436" i="17"/>
  <c r="D435" i="17"/>
  <c r="D434" i="17"/>
  <c r="D433" i="17"/>
  <c r="D432" i="17"/>
  <c r="D431" i="17"/>
  <c r="D430" i="17"/>
  <c r="D429" i="17"/>
  <c r="D428" i="17"/>
  <c r="D427" i="17"/>
  <c r="D426" i="17"/>
  <c r="D425" i="17"/>
  <c r="D424" i="17"/>
  <c r="D423" i="17"/>
  <c r="D422" i="17"/>
  <c r="D421" i="17"/>
  <c r="D420" i="17"/>
  <c r="D419" i="17"/>
  <c r="D418" i="17"/>
  <c r="D417" i="17"/>
  <c r="D416" i="17"/>
  <c r="D415" i="17"/>
  <c r="D414" i="17"/>
  <c r="D413" i="17"/>
  <c r="D412" i="17"/>
  <c r="D411" i="17"/>
  <c r="D410" i="17"/>
  <c r="D409" i="17"/>
  <c r="D408" i="17"/>
  <c r="D407" i="17"/>
  <c r="D406" i="17"/>
  <c r="D405" i="17"/>
  <c r="D404" i="17"/>
  <c r="D403" i="17"/>
  <c r="D402" i="17"/>
  <c r="D401" i="17"/>
  <c r="D400" i="17"/>
  <c r="D399" i="17"/>
  <c r="D398" i="17"/>
  <c r="D397" i="17"/>
  <c r="D396" i="17"/>
  <c r="D395" i="17"/>
  <c r="D394" i="17"/>
  <c r="D393" i="17"/>
  <c r="D392" i="17"/>
  <c r="D391" i="17"/>
  <c r="D390" i="17"/>
  <c r="D389" i="17"/>
  <c r="D388" i="17"/>
  <c r="D387" i="17"/>
  <c r="D386" i="17"/>
  <c r="D385" i="17"/>
  <c r="D384" i="17"/>
  <c r="D383" i="17"/>
  <c r="D382" i="17"/>
  <c r="D381" i="17"/>
  <c r="D380" i="17"/>
  <c r="D379" i="17"/>
  <c r="D378" i="17"/>
  <c r="D377" i="17"/>
  <c r="D376" i="17"/>
  <c r="D375" i="17"/>
  <c r="D374" i="17"/>
  <c r="D373" i="17"/>
  <c r="D372" i="17"/>
  <c r="D1" i="17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F24" i="4"/>
  <c r="B24" i="4"/>
  <c r="N23" i="4"/>
  <c r="J23" i="4"/>
  <c r="F23" i="4"/>
  <c r="B23" i="4"/>
  <c r="N22" i="4"/>
  <c r="K22" i="4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J22" i="4"/>
  <c r="F22" i="4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B22" i="4"/>
  <c r="O21" i="4"/>
  <c r="P21" i="4" s="1"/>
  <c r="N21" i="4"/>
  <c r="L21" i="4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K21" i="4"/>
  <c r="J21" i="4"/>
  <c r="H21" i="4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G21" i="4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F21" i="4"/>
  <c r="C21" i="4"/>
  <c r="D21" i="4" s="1"/>
  <c r="B21" i="4"/>
  <c r="J16" i="4"/>
  <c r="B16" i="4"/>
  <c r="J15" i="4"/>
  <c r="B15" i="4"/>
  <c r="J13" i="4"/>
  <c r="B13" i="4"/>
  <c r="J12" i="4"/>
  <c r="B12" i="4"/>
  <c r="J10" i="4"/>
  <c r="B10" i="4"/>
  <c r="J9" i="4"/>
  <c r="B9" i="4"/>
  <c r="J8" i="4"/>
  <c r="B8" i="4"/>
  <c r="J7" i="4"/>
  <c r="B7" i="4"/>
  <c r="J6" i="4"/>
  <c r="B6" i="4"/>
  <c r="J3" i="4"/>
  <c r="B3" i="4"/>
  <c r="J2" i="4"/>
  <c r="B2" i="4"/>
  <c r="J1" i="4"/>
  <c r="B1" i="4"/>
  <c r="L32" i="4" l="1"/>
  <c r="L33" i="4" s="1"/>
  <c r="L34" i="4" s="1"/>
  <c r="L35" i="4" s="1"/>
  <c r="L36" i="4" s="1"/>
  <c r="L37" i="4" s="1"/>
  <c r="L38" i="4" s="1"/>
  <c r="L39" i="4" s="1"/>
  <c r="L40" i="4" s="1"/>
  <c r="D22" i="4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N24" i="1"/>
  <c r="G23" i="5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H21" i="5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P21" i="1"/>
  <c r="P22" i="1" s="1"/>
  <c r="P23" i="1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H5" i="32"/>
  <c r="P20" i="10"/>
  <c r="Q20" i="10" s="1"/>
  <c r="J21" i="10"/>
  <c r="J22" i="10" s="1"/>
  <c r="J23" i="10" s="1"/>
  <c r="J24" i="10" s="1"/>
  <c r="J25" i="10" s="1"/>
  <c r="J26" i="10" s="1"/>
  <c r="J27" i="10" s="1"/>
  <c r="J28" i="10" s="1"/>
  <c r="J29" i="10" s="1"/>
  <c r="BM20" i="10"/>
  <c r="AZ21" i="10"/>
  <c r="BH21" i="10"/>
  <c r="AO32" i="10"/>
  <c r="AU21" i="10"/>
  <c r="AU24" i="10"/>
  <c r="BA21" i="10"/>
  <c r="BH22" i="10"/>
  <c r="BH24" i="10"/>
  <c r="BC21" i="10"/>
  <c r="BG21" i="10"/>
  <c r="BH23" i="10"/>
  <c r="AS22" i="10"/>
  <c r="BI22" i="10"/>
  <c r="BK21" i="10"/>
  <c r="BC22" i="10"/>
  <c r="BC23" i="10"/>
  <c r="AU22" i="10"/>
  <c r="BK22" i="10"/>
  <c r="BI21" i="10"/>
  <c r="AY22" i="10"/>
  <c r="AY21" i="10"/>
  <c r="BD22" i="10"/>
  <c r="BC24" i="10"/>
  <c r="AR32" i="10"/>
  <c r="BF22" i="10"/>
  <c r="AU23" i="10"/>
  <c r="BK20" i="10"/>
  <c r="BF20" i="10"/>
  <c r="BB20" i="10"/>
  <c r="AM32" i="10"/>
  <c r="BG20" i="10"/>
  <c r="BG23" i="10"/>
  <c r="AQ32" i="10"/>
  <c r="BA20" i="10"/>
  <c r="BJ22" i="10"/>
  <c r="BB22" i="10"/>
  <c r="AT22" i="10"/>
  <c r="BE22" i="10"/>
  <c r="BA23" i="10"/>
  <c r="AZ24" i="10"/>
  <c r="AJ32" i="10"/>
  <c r="AK32" i="10"/>
  <c r="AS20" i="10"/>
  <c r="BD20" i="10"/>
  <c r="BJ23" i="10"/>
  <c r="BB23" i="10"/>
  <c r="AT23" i="10"/>
  <c r="BE23" i="10"/>
  <c r="AS23" i="10"/>
  <c r="BD23" i="10"/>
  <c r="BD24" i="10"/>
  <c r="AN32" i="10"/>
  <c r="AZ22" i="10"/>
  <c r="BJ21" i="10"/>
  <c r="BB21" i="10"/>
  <c r="AT21" i="10"/>
  <c r="BE21" i="10"/>
  <c r="AS21" i="10"/>
  <c r="BD21" i="10"/>
  <c r="BL22" i="10"/>
  <c r="AY23" i="10"/>
  <c r="BI23" i="10"/>
  <c r="BI24" i="10"/>
  <c r="BA24" i="10"/>
  <c r="BC20" i="10"/>
  <c r="AU20" i="10"/>
  <c r="AL32" i="10"/>
  <c r="AT20" i="10"/>
  <c r="BE20" i="10"/>
  <c r="AP32" i="10"/>
  <c r="BF23" i="10"/>
  <c r="BJ24" i="10"/>
  <c r="BB24" i="10"/>
  <c r="AT24" i="10"/>
  <c r="BG24" i="10"/>
  <c r="BE24" i="10"/>
  <c r="AS24" i="10"/>
  <c r="BF24" i="10"/>
  <c r="AY20" i="10"/>
  <c r="BI20" i="10"/>
  <c r="AZ20" i="10"/>
  <c r="BJ20" i="10"/>
  <c r="AZ23" i="10"/>
  <c r="BK24" i="10"/>
  <c r="K20" i="10"/>
  <c r="Y32" i="15"/>
  <c r="P22" i="4" l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F5" i="32"/>
  <c r="H7" i="32"/>
  <c r="D22" i="5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4" i="1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N25" i="1"/>
  <c r="O24" i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AV25" i="10"/>
  <c r="W20" i="10"/>
  <c r="X20" i="10" s="1"/>
  <c r="Z20" i="10" s="1"/>
  <c r="K21" i="10"/>
  <c r="P21" i="10"/>
  <c r="AW25" i="10"/>
  <c r="AX25" i="10"/>
  <c r="AX24" i="10"/>
  <c r="AW21" i="10"/>
  <c r="AX20" i="10"/>
  <c r="AV24" i="10"/>
  <c r="AW23" i="10"/>
  <c r="AX23" i="10"/>
  <c r="AW24" i="10"/>
  <c r="AW20" i="10"/>
  <c r="AW22" i="10"/>
  <c r="AV23" i="10"/>
  <c r="AX21" i="10"/>
  <c r="AX22" i="10"/>
  <c r="AV20" i="10"/>
  <c r="AV22" i="10"/>
  <c r="AV21" i="10"/>
  <c r="O20" i="10"/>
  <c r="M20" i="10" s="1"/>
  <c r="N20" i="10" s="1"/>
  <c r="O25" i="1" l="1"/>
  <c r="N26" i="1"/>
  <c r="D5" i="32"/>
  <c r="F7" i="32"/>
  <c r="P25" i="1"/>
  <c r="AA20" i="10"/>
  <c r="AG20" i="10"/>
  <c r="AF20" i="10"/>
  <c r="Q21" i="10"/>
  <c r="O21" i="10"/>
  <c r="M21" i="10" s="1"/>
  <c r="N21" i="10" s="1"/>
  <c r="K22" i="10"/>
  <c r="W21" i="10"/>
  <c r="AG21" i="10" s="1"/>
  <c r="P22" i="10"/>
  <c r="R20" i="10"/>
  <c r="T20" i="10" s="1"/>
  <c r="AB20" i="10"/>
  <c r="AC20" i="10" s="1"/>
  <c r="D7" i="32" l="1"/>
  <c r="B5" i="32"/>
  <c r="B7" i="32" s="1"/>
  <c r="O26" i="1"/>
  <c r="P26" i="1" s="1"/>
  <c r="N27" i="1"/>
  <c r="R21" i="10"/>
  <c r="S21" i="10" s="1"/>
  <c r="AF21" i="10"/>
  <c r="Q22" i="10"/>
  <c r="K23" i="10"/>
  <c r="W22" i="10"/>
  <c r="AG22" i="10" s="1"/>
  <c r="O22" i="10"/>
  <c r="M22" i="10" s="1"/>
  <c r="N22" i="10" s="1"/>
  <c r="P23" i="10"/>
  <c r="X21" i="10"/>
  <c r="B6" i="32"/>
  <c r="O27" i="1" l="1"/>
  <c r="P27" i="1" s="1"/>
  <c r="N28" i="1"/>
  <c r="T21" i="10"/>
  <c r="U21" i="10" s="1"/>
  <c r="O23" i="10"/>
  <c r="M23" i="10" s="1"/>
  <c r="N23" i="10" s="1"/>
  <c r="W23" i="10"/>
  <c r="AG23" i="10" s="1"/>
  <c r="K24" i="10"/>
  <c r="P24" i="10"/>
  <c r="AA21" i="10"/>
  <c r="Z21" i="10"/>
  <c r="AB21" i="10" s="1"/>
  <c r="AC21" i="10" s="1"/>
  <c r="Q23" i="10"/>
  <c r="AF22" i="10"/>
  <c r="X22" i="10"/>
  <c r="R22" i="10"/>
  <c r="D6" i="32"/>
  <c r="O28" i="1" l="1"/>
  <c r="P28" i="1" s="1"/>
  <c r="N29" i="1"/>
  <c r="R23" i="10"/>
  <c r="T23" i="10" s="1"/>
  <c r="U23" i="10" s="1"/>
  <c r="X23" i="10"/>
  <c r="AF23" i="10"/>
  <c r="S22" i="10"/>
  <c r="T22" i="10"/>
  <c r="U22" i="10" s="1"/>
  <c r="AA22" i="10"/>
  <c r="Z22" i="10"/>
  <c r="AB22" i="10" s="1"/>
  <c r="AC22" i="10" s="1"/>
  <c r="Q24" i="10"/>
  <c r="K25" i="10"/>
  <c r="W24" i="10"/>
  <c r="AG24" i="10" s="1"/>
  <c r="O24" i="10"/>
  <c r="M24" i="10" s="1"/>
  <c r="N24" i="10" s="1"/>
  <c r="P25" i="10"/>
  <c r="F6" i="32"/>
  <c r="P26" i="10" l="1"/>
  <c r="K26" i="10"/>
  <c r="O29" i="1"/>
  <c r="P29" i="1" s="1"/>
  <c r="N30" i="1"/>
  <c r="R24" i="10"/>
  <c r="T24" i="10" s="1"/>
  <c r="U24" i="10" s="1"/>
  <c r="AF24" i="10"/>
  <c r="S23" i="10"/>
  <c r="Q25" i="10"/>
  <c r="W25" i="10"/>
  <c r="AG25" i="10" s="1"/>
  <c r="O25" i="10"/>
  <c r="M25" i="10" s="1"/>
  <c r="N25" i="10" s="1"/>
  <c r="Z23" i="10"/>
  <c r="AB23" i="10" s="1"/>
  <c r="AC23" i="10" s="1"/>
  <c r="AA23" i="10"/>
  <c r="X24" i="10"/>
  <c r="B25" i="32" s="1"/>
  <c r="C25" i="32" s="1"/>
  <c r="H6" i="32"/>
  <c r="K27" i="10" l="1"/>
  <c r="P27" i="10"/>
  <c r="W26" i="10"/>
  <c r="AG26" i="10" s="1"/>
  <c r="O26" i="10"/>
  <c r="M26" i="10" s="1"/>
  <c r="N26" i="10" s="1"/>
  <c r="Q26" i="10"/>
  <c r="O30" i="1"/>
  <c r="P30" i="1" s="1"/>
  <c r="N31" i="1"/>
  <c r="B10" i="32"/>
  <c r="C10" i="32" s="1"/>
  <c r="S24" i="10"/>
  <c r="B16" i="32"/>
  <c r="C16" i="32" s="1"/>
  <c r="B24" i="32"/>
  <c r="C24" i="32" s="1"/>
  <c r="B20" i="32"/>
  <c r="C20" i="32" s="1"/>
  <c r="B14" i="32"/>
  <c r="C14" i="32" s="1"/>
  <c r="B12" i="32"/>
  <c r="C12" i="32" s="1"/>
  <c r="B18" i="32"/>
  <c r="C18" i="32" s="1"/>
  <c r="B11" i="32"/>
  <c r="C11" i="32" s="1"/>
  <c r="B27" i="32"/>
  <c r="C27" i="32" s="1"/>
  <c r="B22" i="32"/>
  <c r="C22" i="32" s="1"/>
  <c r="B17" i="32"/>
  <c r="C17" i="32" s="1"/>
  <c r="B26" i="32"/>
  <c r="C26" i="32" s="1"/>
  <c r="AF25" i="10"/>
  <c r="B21" i="32"/>
  <c r="C21" i="32" s="1"/>
  <c r="X25" i="10"/>
  <c r="D16" i="32" s="1"/>
  <c r="E16" i="32" s="1"/>
  <c r="AA24" i="10"/>
  <c r="Z24" i="10"/>
  <c r="AB24" i="10" s="1"/>
  <c r="AC24" i="10" s="1"/>
  <c r="B15" i="32"/>
  <c r="C15" i="32" s="1"/>
  <c r="B23" i="32"/>
  <c r="C23" i="32" s="1"/>
  <c r="B13" i="32"/>
  <c r="C13" i="32" s="1"/>
  <c r="B28" i="32"/>
  <c r="C28" i="32" s="1"/>
  <c r="B19" i="32"/>
  <c r="C19" i="32" s="1"/>
  <c r="R25" i="10"/>
  <c r="J6" i="32"/>
  <c r="Q27" i="10" l="1"/>
  <c r="P28" i="10"/>
  <c r="W27" i="10"/>
  <c r="AG27" i="10" s="1"/>
  <c r="O27" i="10"/>
  <c r="M27" i="10" s="1"/>
  <c r="N27" i="10" s="1"/>
  <c r="K28" i="10"/>
  <c r="AF26" i="10"/>
  <c r="X26" i="10"/>
  <c r="Z26" i="10" s="1"/>
  <c r="AB26" i="10" s="1"/>
  <c r="AC26" i="10" s="1"/>
  <c r="R26" i="10"/>
  <c r="T26" i="10" s="1"/>
  <c r="U26" i="10" s="1"/>
  <c r="O31" i="1"/>
  <c r="P31" i="1" s="1"/>
  <c r="N32" i="1"/>
  <c r="D11" i="32"/>
  <c r="E11" i="32" s="1"/>
  <c r="D18" i="32"/>
  <c r="E18" i="32" s="1"/>
  <c r="D22" i="32"/>
  <c r="E22" i="32" s="1"/>
  <c r="D19" i="32"/>
  <c r="E19" i="32" s="1"/>
  <c r="D13" i="32"/>
  <c r="E13" i="32" s="1"/>
  <c r="D27" i="32"/>
  <c r="E27" i="32" s="1"/>
  <c r="D10" i="32"/>
  <c r="E10" i="32" s="1"/>
  <c r="D17" i="32"/>
  <c r="E17" i="32" s="1"/>
  <c r="D21" i="32"/>
  <c r="E21" i="32" s="1"/>
  <c r="D15" i="32"/>
  <c r="E15" i="32" s="1"/>
  <c r="D26" i="32"/>
  <c r="E26" i="32" s="1"/>
  <c r="D20" i="32"/>
  <c r="E20" i="32" s="1"/>
  <c r="D25" i="32"/>
  <c r="E25" i="32" s="1"/>
  <c r="D28" i="32"/>
  <c r="E28" i="32" s="1"/>
  <c r="D24" i="32"/>
  <c r="E24" i="32" s="1"/>
  <c r="D23" i="32"/>
  <c r="E23" i="32" s="1"/>
  <c r="D14" i="32"/>
  <c r="E14" i="32" s="1"/>
  <c r="D12" i="32"/>
  <c r="E12" i="32" s="1"/>
  <c r="T25" i="10"/>
  <c r="U25" i="10" s="1"/>
  <c r="S25" i="10"/>
  <c r="Z25" i="10"/>
  <c r="AB25" i="10" s="1"/>
  <c r="AC25" i="10" s="1"/>
  <c r="AA25" i="10"/>
  <c r="L6" i="32"/>
  <c r="K29" i="10" l="1"/>
  <c r="P29" i="10"/>
  <c r="W28" i="10"/>
  <c r="AG28" i="10" s="1"/>
  <c r="O28" i="10"/>
  <c r="M28" i="10" s="1"/>
  <c r="N28" i="10" s="1"/>
  <c r="X27" i="10"/>
  <c r="Q28" i="10"/>
  <c r="AF27" i="10"/>
  <c r="R27" i="10"/>
  <c r="AA26" i="10"/>
  <c r="S26" i="10"/>
  <c r="O32" i="1"/>
  <c r="P32" i="1" s="1"/>
  <c r="N33" i="1"/>
  <c r="F22" i="32"/>
  <c r="G22" i="32" s="1"/>
  <c r="F27" i="32"/>
  <c r="G27" i="32" s="1"/>
  <c r="F20" i="32"/>
  <c r="G20" i="32" s="1"/>
  <c r="F11" i="32"/>
  <c r="G11" i="32" s="1"/>
  <c r="F16" i="32"/>
  <c r="G16" i="32" s="1"/>
  <c r="F25" i="32"/>
  <c r="G25" i="32" s="1"/>
  <c r="F21" i="32"/>
  <c r="G21" i="32" s="1"/>
  <c r="F18" i="32"/>
  <c r="G18" i="32" s="1"/>
  <c r="F23" i="32"/>
  <c r="G23" i="32" s="1"/>
  <c r="F14" i="32"/>
  <c r="G14" i="32" s="1"/>
  <c r="F24" i="32"/>
  <c r="G24" i="32" s="1"/>
  <c r="F12" i="32"/>
  <c r="G12" i="32" s="1"/>
  <c r="F19" i="32"/>
  <c r="G19" i="32" s="1"/>
  <c r="F28" i="32"/>
  <c r="G28" i="32" s="1"/>
  <c r="F26" i="32"/>
  <c r="G26" i="32" s="1"/>
  <c r="F13" i="32"/>
  <c r="G13" i="32" s="1"/>
  <c r="F15" i="32"/>
  <c r="G15" i="32" s="1"/>
  <c r="F10" i="32"/>
  <c r="G10" i="32" s="1"/>
  <c r="Q29" i="10" l="1"/>
  <c r="W29" i="10"/>
  <c r="AG29" i="10" s="1"/>
  <c r="O29" i="10"/>
  <c r="M29" i="10" s="1"/>
  <c r="N29" i="10" s="1"/>
  <c r="X28" i="10"/>
  <c r="Z28" i="10" s="1"/>
  <c r="AB28" i="10" s="1"/>
  <c r="AC28" i="10" s="1"/>
  <c r="R28" i="10"/>
  <c r="S28" i="10" s="1"/>
  <c r="Z27" i="10"/>
  <c r="AB27" i="10" s="1"/>
  <c r="AC27" i="10" s="1"/>
  <c r="AA27" i="10"/>
  <c r="S27" i="10"/>
  <c r="T27" i="10"/>
  <c r="U27" i="10" s="1"/>
  <c r="AF28" i="10"/>
  <c r="O33" i="1"/>
  <c r="P33" i="1" s="1"/>
  <c r="N34" i="1"/>
  <c r="H27" i="32"/>
  <c r="I27" i="32" s="1"/>
  <c r="H10" i="32"/>
  <c r="I10" i="32" s="1"/>
  <c r="H22" i="32"/>
  <c r="I22" i="32" s="1"/>
  <c r="H20" i="32"/>
  <c r="I20" i="32" s="1"/>
  <c r="H12" i="32"/>
  <c r="I12" i="32" s="1"/>
  <c r="H18" i="32"/>
  <c r="I18" i="32" s="1"/>
  <c r="H24" i="32"/>
  <c r="I24" i="32" s="1"/>
  <c r="H16" i="32"/>
  <c r="I16" i="32" s="1"/>
  <c r="H19" i="32"/>
  <c r="I19" i="32" s="1"/>
  <c r="H13" i="32"/>
  <c r="I13" i="32" s="1"/>
  <c r="H15" i="32"/>
  <c r="I15" i="32" s="1"/>
  <c r="H28" i="32"/>
  <c r="I28" i="32" s="1"/>
  <c r="H11" i="32"/>
  <c r="I11" i="32" s="1"/>
  <c r="H23" i="32"/>
  <c r="I23" i="32" s="1"/>
  <c r="H17" i="32"/>
  <c r="I17" i="32" s="1"/>
  <c r="H14" i="32"/>
  <c r="I14" i="32" s="1"/>
  <c r="H21" i="32"/>
  <c r="I21" i="32" s="1"/>
  <c r="H26" i="32"/>
  <c r="I26" i="32" s="1"/>
  <c r="R29" i="10" l="1"/>
  <c r="T29" i="10" s="1"/>
  <c r="U29" i="10" s="1"/>
  <c r="AF29" i="10"/>
  <c r="X29" i="10"/>
  <c r="AA28" i="10"/>
  <c r="T28" i="10"/>
  <c r="U28" i="10" s="1"/>
  <c r="O34" i="1"/>
  <c r="P34" i="1" s="1"/>
  <c r="N35" i="1"/>
  <c r="J27" i="32"/>
  <c r="K27" i="32" s="1"/>
  <c r="J12" i="32"/>
  <c r="K12" i="32" s="1"/>
  <c r="J11" i="32"/>
  <c r="K11" i="32" s="1"/>
  <c r="J10" i="32"/>
  <c r="K10" i="32" s="1"/>
  <c r="J17" i="32"/>
  <c r="K17" i="32" s="1"/>
  <c r="J20" i="32"/>
  <c r="K20" i="32" s="1"/>
  <c r="J25" i="32"/>
  <c r="K25" i="32" s="1"/>
  <c r="J16" i="32"/>
  <c r="K16" i="32" s="1"/>
  <c r="J24" i="32"/>
  <c r="K24" i="32" s="1"/>
  <c r="J23" i="32"/>
  <c r="K23" i="32" s="1"/>
  <c r="J15" i="32"/>
  <c r="K15" i="32" s="1"/>
  <c r="J28" i="32"/>
  <c r="K28" i="32" s="1"/>
  <c r="J13" i="32"/>
  <c r="K13" i="32" s="1"/>
  <c r="J21" i="32"/>
  <c r="K21" i="32" s="1"/>
  <c r="J14" i="32"/>
  <c r="K14" i="32" s="1"/>
  <c r="J26" i="32"/>
  <c r="K26" i="32" s="1"/>
  <c r="J22" i="32"/>
  <c r="K22" i="32" s="1"/>
  <c r="J19" i="32"/>
  <c r="K19" i="32" s="1"/>
  <c r="J18" i="32"/>
  <c r="K18" i="32" s="1"/>
  <c r="S29" i="10" l="1"/>
  <c r="Z29" i="10"/>
  <c r="AB29" i="10" s="1"/>
  <c r="AC29" i="10" s="1"/>
  <c r="AA29" i="10"/>
  <c r="O35" i="1"/>
  <c r="P35" i="1" s="1"/>
  <c r="N36" i="1"/>
  <c r="L19" i="32"/>
  <c r="M19" i="32" s="1"/>
  <c r="L11" i="32"/>
  <c r="M11" i="32" s="1"/>
  <c r="L20" i="32"/>
  <c r="M20" i="32" s="1"/>
  <c r="L12" i="32"/>
  <c r="M12" i="32" s="1"/>
  <c r="L16" i="32"/>
  <c r="M16" i="32" s="1"/>
  <c r="L14" i="32"/>
  <c r="M14" i="32" s="1"/>
  <c r="L15" i="32"/>
  <c r="M15" i="32" s="1"/>
  <c r="L23" i="32"/>
  <c r="M23" i="32" s="1"/>
  <c r="L17" i="32"/>
  <c r="M17" i="32" s="1"/>
  <c r="L13" i="32"/>
  <c r="M13" i="32" s="1"/>
  <c r="L24" i="32"/>
  <c r="M24" i="32" s="1"/>
  <c r="L21" i="32"/>
  <c r="M21" i="32" s="1"/>
  <c r="L27" i="32"/>
  <c r="M27" i="32" s="1"/>
  <c r="L25" i="32"/>
  <c r="M25" i="32" s="1"/>
  <c r="L18" i="32"/>
  <c r="M18" i="32" s="1"/>
  <c r="L28" i="32"/>
  <c r="M28" i="32" s="1"/>
  <c r="L22" i="32"/>
  <c r="M22" i="32" s="1"/>
  <c r="L10" i="32"/>
  <c r="M10" i="32" s="1"/>
  <c r="L26" i="32"/>
  <c r="M26" i="32" s="1"/>
  <c r="F17" i="32"/>
  <c r="G17" i="32" s="1"/>
  <c r="O36" i="1" l="1"/>
  <c r="P36" i="1" s="1"/>
  <c r="N37" i="1"/>
  <c r="H25" i="32"/>
  <c r="I25" i="32" s="1"/>
  <c r="O37" i="1" l="1"/>
  <c r="P37" i="1" s="1"/>
  <c r="N38" i="1"/>
  <c r="O38" i="1" l="1"/>
  <c r="P38" i="1" s="1"/>
  <c r="P39" i="1" s="1"/>
  <c r="N39" i="1"/>
  <c r="O39" i="1" s="1"/>
</calcChain>
</file>

<file path=xl/comments1.xml><?xml version="1.0" encoding="utf-8"?>
<comments xmlns="http://schemas.openxmlformats.org/spreadsheetml/2006/main">
  <authors>
    <author>eu</author>
    <author>-</author>
  </authors>
  <commentList>
    <comment ref="E1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12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E12" authorId="1">
      <text>
        <r>
          <rPr>
            <b/>
            <sz val="9"/>
            <color indexed="81"/>
            <rFont val="Tahoma"/>
            <family val="2"/>
            <charset val="204"/>
          </rPr>
          <t>Возвращает количество десятичных знаков после запятой, определяющее точность измерения цены символа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3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-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O1" authorId="0">
      <text>
        <r>
          <rPr>
            <sz val="11"/>
            <color indexed="81"/>
            <rFont val="Arial Cyr"/>
            <charset val="204"/>
          </rPr>
          <t xml:space="preserve">При выборе пары происходит автоподстановка информации со вкладки "Залоги и Цена пункта" в поля "Значность", "Валюта счета", "Цена пипса", "Залог" и "Плечо" 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1"/>
            <color indexed="81"/>
            <rFont val="Arial Cyr"/>
            <charset val="204"/>
          </rPr>
          <t>Cправочно! На расчеты в модели не влияет. Показыват  для какой точности посчитана цена пункта.
Рекомендуется заполнять модель для 4-хзначных счетов - для максимальной однородности модели и настроек бота.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3">
      <text>
        <r>
          <rPr>
            <sz val="11"/>
            <color indexed="81"/>
            <rFont val="Arial Cyr"/>
            <charset val="204"/>
          </rPr>
          <t>Валюта счета. 
При  выборе валюты счета "Калькулятор залогов и цены пункта" со вкладки "Залоги и Цена пункта" рассчитывает "Цену пипса" и "Залог 1 лот" по указанной паре и подставляет значения в соответствующие поля данной модели.</t>
        </r>
      </text>
    </comment>
    <comment ref="O4" authorId="0">
      <text>
        <r>
          <rPr>
            <sz val="11"/>
            <color indexed="81"/>
            <rFont val="Arial Cyr"/>
            <charset val="204"/>
          </rPr>
          <t>При выборе пары подставляется со вкладки "Залог и Цена пункта". 
Также, Вы можете указать в этом поле значение вручную.
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 для плеча 1:500 и валюте счета $.</t>
        </r>
      </text>
    </comment>
    <comment ref="S4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4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4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4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1"/>
            <color indexed="81"/>
            <rFont val="Arial Cyr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S6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7" authorId="0">
      <text>
        <r>
          <rPr>
            <sz val="11"/>
            <color indexed="81"/>
            <rFont val="Arial Cyr"/>
            <charset val="204"/>
          </rPr>
          <t>При выборе пары подставляется со вкладки "Залог и Цена пункта". 
Также, Вы можете указать в этом поле значение вручную.
Обычно плавно меняется вместе с ценой. Обратно пропорционален плечу. 
Нужен для точной оценки min нужного депо и размера просадки до StopOut.
Также залог можно посмотрть скриптами AccountInfo, MarketBrowse или в логе нашего бота.</t>
        </r>
      </text>
    </comment>
    <comment ref="O8" authorId="0">
      <text>
        <r>
          <rPr>
            <sz val="11"/>
            <color indexed="81"/>
            <rFont val="Arial Cyr"/>
            <charset val="204"/>
          </rPr>
          <t>StopOut счёта в % смотреть скриптами AccountInfo, MarketBrowse или в логе нашего бота.</t>
        </r>
      </text>
    </comment>
    <comment ref="S8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1"/>
            <color indexed="81"/>
            <rFont val="Arial Cyr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O11" authorId="3">
      <text>
        <r>
          <rPr>
            <sz val="11"/>
            <color indexed="81"/>
            <rFont val="Arial Cyr"/>
            <charset val="204"/>
          </rPr>
          <t>Плечо счета. 
При  выборе плеча счета "Калькулятор залогов и цены пункта" со вкладки "Залоги и Цена пункта" рассчитывает "Цену пипса" и "Залог 1 лот" по указанной паре и подставляет значения в соответствующие поля данной модели.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Q15" authorId="3">
      <text>
        <r>
          <rPr>
            <b/>
            <sz val="14"/>
            <color indexed="81"/>
            <rFont val="Tahoma"/>
            <family val="2"/>
            <charset val="204"/>
          </rPr>
          <t>Схема 1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
   * Применение индикаторов на первом колене: Нет
   * Применение индикаторов на втором и последующих коленах: Нет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2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Да/Нет
   * Применение индикаторов на первом колене: Да
   * Применение индикаторов на втором и последующих коленах: Нет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3</t>
        </r>
        <r>
          <rPr>
            <sz val="9"/>
            <color indexed="81"/>
            <rFont val="Tahoma"/>
            <family val="2"/>
            <charset val="204"/>
          </rPr>
          <t xml:space="preserve">
    </t>
        </r>
        <r>
          <rPr>
            <sz val="12"/>
            <color indexed="81"/>
            <rFont val="Tahoma"/>
            <family val="2"/>
            <charset val="204"/>
          </rPr>
          <t>* Безиндикаторный вход: Да/Нет
   * Применение индикаторов на первом колене: Да
   * Применение индикаторов на втором и последующих коленах: Да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4"/>
            <color indexed="81"/>
            <rFont val="Tahoma"/>
            <family val="2"/>
            <charset val="204"/>
          </rPr>
          <t>Схема 4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   * Безиндикаторный вход: Да
   * Применение индикаторов на первом колене: Нет
   * Применение индикаторов на втором и последующих коленах: Да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2"/>
            <color indexed="81"/>
            <rFont val="Tahoma"/>
            <family val="2"/>
            <charset val="204"/>
          </rPr>
          <t xml:space="preserve">
Да/Нет - означает, что безиндикаторный вход может быть, как задействованым, так и отключенным.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V15" authorId="5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6">
      <text>
        <r>
          <rPr>
            <sz val="11"/>
            <color indexed="81"/>
            <rFont val="Arial Cyr"/>
            <charset val="204"/>
          </rPr>
          <t>В модели эта ячейка не используется, на результаты не влияет.
При экспорте сета здесь можно задать S_MaxOpenOrders и/или В_MaxOpenOrders в сете.
Для задать S_MaxOpenOrders в сете в Модели обычно достаточно задать нужное число в С16 и нажать кнопку "к СЕТу как Sell".
Для задать В_MaxOpenOrders в сете в Модели:
- сначала может понадобиться нажать кнопку "к МОДЕЛИ Buy" (чтобы показать в модели Buy сетку),
- а потом задать нужное число в С16 и нажать кнопку "к СЕТу как Buy".
В этой ячейке С16 можно руками указать сколько колен в модели вам надо.
После ввода числа таблица модели будет сгенерирована заново с числом строк ваше+4.
При импорте сета и анализе теста в эту ячейку С16 выводится значение S_MaxOpenOrders из сета или теста.
Для увидеть В_MaxOpenOrders из сета или теста надо нажать кнопку "к МОДЕЛИ Buy".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 в валюте счета.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Пользователь Windows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04"/>
          </rPr>
          <t>В этой ячейке надо указать максимум колен в вашем сете, что в модели (от 8 до 20 максимум)</t>
        </r>
      </text>
    </comment>
  </commentList>
</comments>
</file>

<file path=xl/connections.xml><?xml version="1.0" encoding="utf-8"?>
<connections xmlns="http://schemas.openxmlformats.org/spreadsheetml/2006/main">
  <connection id="1" name="Подключение" type="4" refreshedVersion="0" background="1">
    <webPr url="https://scripts.tlap.com1/quotes.php?q=eurusd" htmlTables="1" htmlFormat="all"/>
  </connection>
  <connection id="2" name="Подключение1" type="4" refreshedVersion="0" background="1">
    <webPr url="https://scripts.tlap.com/quotes.php?q=GBPAUD" htmlTables="1" htmlFormat="all"/>
  </connection>
  <connection id="3" name="Подключение2" type="4" refreshedVersion="0" background="1">
    <webPr url="https://scripts.tlap.com/quotes.php?q=EURUSD" htmlTables="1" htmlFormat="all"/>
  </connection>
  <connection id="4" name="Подключение3" type="4" refreshedVersion="0" background="1">
    <webPr url="https://scripts.tlap.com/quotes.php?q=EURUSD" htmlTables="1" htmlFormat="all"/>
  </connection>
  <connection id="5" name="Подключение4" type="4" refreshedVersion="0" background="1">
    <webPr url="https://scripts.tlap.com1/quotes.php?q=EURUSD" htmlTables="1" htmlFormat="all"/>
  </connection>
  <connection id="6" name="Подключение5" type="4" refreshedVersion="0" background="1">
    <webPr url="https://scripts.tlap.com1/quotes.php?q=EURUSD" htmlTables="1" htmlFormat="all"/>
  </connection>
</connections>
</file>

<file path=xl/sharedStrings.xml><?xml version="1.0" encoding="utf-8"?>
<sst xmlns="http://schemas.openxmlformats.org/spreadsheetml/2006/main" count="9169" uniqueCount="2805">
  <si>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</si>
  <si>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</si>
  <si>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</si>
  <si>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</si>
  <si>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</si>
  <si>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</si>
  <si>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</si>
  <si>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</si>
  <si>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</si>
  <si>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</si>
  <si>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</si>
  <si>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</si>
  <si>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</si>
  <si>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</si>
  <si>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</si>
  <si>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</si>
  <si>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</si>
  <si>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</si>
  <si>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</si>
  <si>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</si>
  <si>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</si>
  <si>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</si>
  <si>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</si>
  <si>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</si>
  <si>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</si>
  <si>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</si>
  <si>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Пара</t>
  </si>
  <si>
    <t>Значность</t>
  </si>
  <si>
    <t>eurusd</t>
  </si>
  <si>
    <t>Безубыток</t>
  </si>
  <si>
    <t>Пипсов</t>
  </si>
  <si>
    <t>%%</t>
  </si>
  <si>
    <t>ТР</t>
  </si>
  <si>
    <t>StopOut, %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</si>
  <si>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</si>
  <si>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</si>
  <si>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</si>
  <si>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</si>
  <si>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</si>
  <si>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</si>
  <si>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</si>
  <si>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</si>
  <si>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</si>
  <si>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</si>
  <si>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1:500</t>
  </si>
  <si>
    <t>№№ пп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</si>
  <si>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</si>
  <si>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</si>
  <si>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</si>
  <si>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</si>
  <si>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</si>
  <si>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</si>
  <si>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</si>
  <si>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</si>
  <si>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</si>
  <si>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</si>
  <si>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</si>
  <si>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</si>
  <si>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</si>
  <si>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</si>
  <si>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</si>
  <si>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</si>
  <si>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</si>
  <si>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</si>
  <si>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</si>
  <si>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</si>
  <si>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</si>
  <si>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</si>
  <si>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</si>
  <si>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</si>
  <si>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</si>
  <si>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</si>
  <si>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</si>
  <si>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</si>
  <si>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</si>
  <si>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</si>
  <si>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</si>
  <si>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</si>
  <si>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</si>
  <si>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</si>
  <si>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</si>
  <si>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</si>
  <si>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</si>
  <si>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</si>
  <si>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</si>
  <si>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</si>
  <si>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</si>
  <si>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</si>
  <si>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</si>
  <si>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</si>
  <si>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</si>
  <si>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</si>
  <si>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</si>
  <si>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</si>
  <si>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</si>
  <si>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</si>
  <si>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</si>
  <si>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</si>
  <si>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</si>
  <si>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</si>
  <si>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</si>
  <si>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</si>
  <si>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</si>
  <si>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</si>
  <si>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</si>
  <si>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</si>
  <si>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</si>
  <si>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</si>
  <si>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</si>
  <si>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</si>
  <si>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</si>
  <si>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</si>
  <si>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</si>
  <si>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</si>
  <si>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</si>
  <si>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</si>
  <si>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</si>
  <si>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</si>
  <si>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</si>
  <si>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</si>
  <si>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</si>
  <si>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</si>
  <si>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</si>
  <si>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</si>
  <si>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</si>
  <si>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</si>
  <si>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</si>
  <si>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</si>
  <si>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</si>
  <si>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</si>
  <si>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</si>
  <si>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</si>
  <si>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</si>
  <si>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</si>
  <si>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</si>
  <si>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</si>
  <si>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</si>
  <si>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</si>
  <si>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</si>
  <si>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</si>
  <si>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</si>
  <si>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</si>
  <si>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</si>
  <si>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</si>
  <si>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</si>
  <si>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</si>
  <si>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</si>
  <si>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</si>
  <si>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</si>
  <si>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</si>
  <si>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</si>
  <si>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</si>
  <si>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</si>
  <si>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</si>
  <si>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</si>
  <si>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</si>
  <si>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</si>
  <si>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</si>
  <si>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</si>
  <si>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</si>
  <si>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</si>
  <si>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</si>
  <si>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</si>
  <si>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</si>
  <si>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</si>
  <si>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</si>
  <si>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</si>
  <si>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</si>
  <si>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</si>
  <si>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</si>
  <si>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</si>
  <si>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</si>
  <si>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</si>
  <si>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</si>
  <si>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</si>
  <si>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S_MaxLotCoef=0</t>
  </si>
  <si>
    <t>S_TakeProffit_Level2=0</t>
  </si>
  <si>
    <t>S_TakeProffit_Level2FixPips=0</t>
  </si>
  <si>
    <t>B_MaxLotCoef=0</t>
  </si>
  <si>
    <t>B_TakeProffit_Level2=0</t>
  </si>
  <si>
    <t>B_TakeProffit_Level2FixPips=0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</si>
  <si>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</si>
  <si>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</si>
  <si>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</si>
  <si>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</si>
  <si>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</si>
  <si>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</si>
  <si>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</si>
  <si>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TradeStartMinute=0</t>
  </si>
  <si>
    <t>S_MinLot=0.01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</si>
  <si>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</si>
  <si>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</si>
  <si>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</si>
  <si>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</si>
  <si>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</si>
  <si>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</si>
  <si>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</si>
  <si>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</si>
  <si>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</si>
  <si>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</si>
  <si>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</si>
  <si>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</si>
  <si>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</si>
  <si>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</si>
  <si>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</si>
  <si>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</si>
  <si>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</si>
  <si>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</si>
  <si>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</si>
  <si>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</si>
  <si>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</si>
  <si>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</si>
  <si>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</si>
  <si>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</si>
  <si>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</si>
  <si>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</si>
  <si>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</si>
  <si>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</si>
  <si>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</si>
  <si>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</si>
  <si>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</si>
  <si>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</si>
  <si>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</si>
  <si>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</si>
  <si>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</si>
  <si>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</si>
  <si>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</si>
  <si>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</si>
  <si>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</si>
  <si>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</si>
  <si>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</si>
  <si>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</si>
  <si>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Максимальная просадка</t>
  </si>
  <si>
    <t>Директория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</si>
  <si>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</si>
  <si>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</si>
  <si>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</si>
  <si>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</si>
  <si>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</si>
  <si>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</si>
  <si>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</si>
  <si>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</si>
  <si>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</si>
  <si>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</si>
  <si>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</si>
  <si>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</si>
  <si>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</si>
  <si>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</si>
  <si>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</si>
  <si>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</si>
  <si>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</si>
  <si>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</si>
  <si>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</si>
  <si>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</si>
  <si>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CloseAllOrders_ByDrawdown_StopTrade=0</t>
  </si>
  <si>
    <t>S_Grid3=0</t>
  </si>
  <si>
    <t>S_Grid3Add=0</t>
  </si>
  <si>
    <t>S_GridStop=0</t>
  </si>
  <si>
    <t>S_MultStop=0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</si>
  <si>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</si>
  <si>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</si>
  <si>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</si>
  <si>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</si>
  <si>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</si>
  <si>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</si>
  <si>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</si>
  <si>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</si>
  <si>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</si>
  <si>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</si>
  <si>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</si>
  <si>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</si>
  <si>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</si>
  <si>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</si>
  <si>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</si>
  <si>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</si>
  <si>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</si>
  <si>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MaxSpread</t>
  </si>
  <si>
    <t>MaxSpreadStopTradingTimining</t>
  </si>
  <si>
    <t>MaxTradePairs</t>
  </si>
  <si>
    <t>CurrencyBlock</t>
  </si>
  <si>
    <t>No1Order_ByDrawdownPercent</t>
  </si>
  <si>
    <t>StopTrade_ByDrawdownPercent</t>
  </si>
  <si>
    <t>StopTrade_ByDrawdownPercent_Off</t>
  </si>
  <si>
    <t>StopTrade_ByDrawdownMoney</t>
  </si>
  <si>
    <t>StopTrade_ByDrawdownMoney_Off</t>
  </si>
  <si>
    <t>CloseAllOrders_ByDrawdownPercent</t>
  </si>
  <si>
    <t>CloseAllOrders_ByDrawdownMoney</t>
  </si>
  <si>
    <t>ReflectSellSettingsToBuy=1</t>
  </si>
  <si>
    <t>MaxSpreadStopTradingTimining=45</t>
  </si>
  <si>
    <t>MinLeverage=0</t>
  </si>
  <si>
    <t>MinTimeStep=0</t>
  </si>
  <si>
    <t>S_GridLevel=0</t>
  </si>
  <si>
    <t>S_GridStep_AddPips=0</t>
  </si>
  <si>
    <t>S_GridStep_Level2=0</t>
  </si>
  <si>
    <t>S_GridStep_Level2_AddPips=0</t>
  </si>
  <si>
    <t>S_CurrencyForMinLot=0</t>
  </si>
  <si>
    <t>S_MultLevel2=0</t>
  </si>
  <si>
    <t>S_MultCorr=0</t>
  </si>
  <si>
    <t>S_MultLevel3=0</t>
  </si>
  <si>
    <t>S_MultСorrLevel3=0</t>
  </si>
  <si>
    <t>S_Mult3=0</t>
  </si>
  <si>
    <t>S_Mult3Add=0</t>
  </si>
  <si>
    <t>B_CurrencyForMinLot=0</t>
  </si>
  <si>
    <t>B_MultLevel2=0</t>
  </si>
  <si>
    <t>B_MultCorr=0</t>
  </si>
  <si>
    <t>B_MultLevel3=0</t>
  </si>
  <si>
    <t>B_Mult3=0</t>
  </si>
  <si>
    <t>B_Mult3Add=0</t>
  </si>
  <si>
    <t>ReversSignalToOpen1Order=0</t>
  </si>
  <si>
    <t>S_GapMinPips=10</t>
  </si>
  <si>
    <t>B_GapMinPips=10</t>
  </si>
  <si>
    <t>TradeEndHour=12</t>
  </si>
  <si>
    <t>TradeEndMinute=0</t>
  </si>
  <si>
    <t>по</t>
  </si>
  <si>
    <t>%</t>
  </si>
  <si>
    <t>c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</si>
  <si>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</si>
  <si>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</si>
  <si>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</si>
  <si>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</si>
  <si>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</si>
  <si>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</si>
  <si>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</si>
  <si>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</si>
  <si>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</si>
  <si>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</si>
  <si>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</si>
  <si>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</si>
  <si>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Средн.</t>
  </si>
  <si>
    <t>Залог к депо, %</t>
  </si>
  <si>
    <t>январь</t>
  </si>
  <si>
    <t>Макс время жизни сетки, Часы:Минуты</t>
  </si>
  <si>
    <t>GapMaxStopOrders</t>
  </si>
  <si>
    <t>S_GapMinPips</t>
  </si>
  <si>
    <t>GapMinDistanceFromMarket</t>
  </si>
  <si>
    <t>S_GapLotKoef</t>
  </si>
  <si>
    <t>S_GapLastOrderKoef</t>
  </si>
  <si>
    <t>B_GapMinPips</t>
  </si>
  <si>
    <t>B_GapLotKoef</t>
  </si>
  <si>
    <t>B_GapLastOrderKoef</t>
  </si>
  <si>
    <t>TradeStartHour</t>
  </si>
  <si>
    <t>TradeStartMinute</t>
  </si>
  <si>
    <t>TradeEndHour</t>
  </si>
  <si>
    <t>TradeEndMinute</t>
  </si>
  <si>
    <t>Длина сетки пипсов 4-х знак по модели</t>
  </si>
  <si>
    <t>от 1-го (AC)</t>
  </si>
  <si>
    <t>от 1-го колена</t>
  </si>
  <si>
    <t>от 1-го</t>
  </si>
  <si>
    <t>Баланс счета в моменте, $</t>
  </si>
  <si>
    <t>Таблица для оценки достаточности средств и вариантов форс-мажорных торгов усеченным диапазонными и обычными многоколенными сетками</t>
  </si>
  <si>
    <t>Денег хватит на столько пипсов 4-х знак движения цены (до stopout)</t>
  </si>
  <si>
    <t>Импортируйте в модель сет (или введите настройки руками) и задайте в столбце "О" модели цену пипса, комиссию, залог, StopOut и Кдепо сета или баланс счета.</t>
  </si>
  <si>
    <t>Данная таблица считывает информацию из модели и обсчитает даже форс-мажорные настройки, которые вы можете внести прямо в таблицу модели даже руками.</t>
  </si>
  <si>
    <t>В данной таблице вам лишь надо указать в ячейке "L5" максимум колен в той обычной или форс-мажорной сетке, возможности торгов которой вы изучаете в модели.</t>
  </si>
  <si>
    <t>Пример. Старик, вместо торгов 15-ти кол сеткой 482пп с КДЕПО=14000, вел торги 11 кол 249пп на депо 5600.  Этого хватит на заступ цены 335пп, а StopOut на 584пп.</t>
  </si>
  <si>
    <t>Версия 2.4</t>
  </si>
  <si>
    <t>Bug</t>
  </si>
  <si>
    <t>Change</t>
  </si>
  <si>
    <t>Расширены некоторые колонки</t>
  </si>
  <si>
    <t>MT5 Build 3180 Перестал работать импорт настроек сета из отчета Тестера</t>
  </si>
  <si>
    <t xml:space="preserve">Точность измерения цены </t>
  </si>
  <si>
    <t>Схема</t>
  </si>
  <si>
    <t>Наименование</t>
  </si>
  <si>
    <t>Автор</t>
  </si>
  <si>
    <t>Версия</t>
  </si>
  <si>
    <t>MOD</t>
  </si>
  <si>
    <t>Добавлено отображение информации о сете(автор,наименование сета,версия,мод,схема торгов)</t>
  </si>
  <si>
    <t>Добавлено автозаполнение информации о паре(залог и цена пипса)</t>
  </si>
  <si>
    <t>Добавлена цветовая раскраска полей таблицы анализатора</t>
  </si>
  <si>
    <t>Добавлено выделение строки по методу @Sergey-009</t>
  </si>
  <si>
    <t xml:space="preserve">Правка разбора отчета MT5, некорректная обработка  end of test </t>
  </si>
  <si>
    <t>Версия 2.4.1</t>
  </si>
  <si>
    <t>Название файла сета</t>
  </si>
  <si>
    <t>Схема торгов</t>
  </si>
  <si>
    <t>Full Lot</t>
  </si>
  <si>
    <t>Take Proffit (Full grid)</t>
  </si>
  <si>
    <t>Расчетный депозит</t>
  </si>
  <si>
    <t>Залог</t>
  </si>
  <si>
    <t>Версия 2.5</t>
  </si>
  <si>
    <t>1:5</t>
  </si>
  <si>
    <t>USD</t>
  </si>
  <si>
    <t>1:10</t>
  </si>
  <si>
    <t>EUR</t>
  </si>
  <si>
    <t>1:20</t>
  </si>
  <si>
    <t>RUB</t>
  </si>
  <si>
    <t>1:25</t>
  </si>
  <si>
    <t>Котировки на данном листе обновляется с сайта tlap.com. Вы можете обновить их вручную, изменив соответствующее значение в поле "Курс".</t>
  </si>
  <si>
    <t>1:30</t>
  </si>
  <si>
    <t>1:33</t>
  </si>
  <si>
    <t>1:40</t>
  </si>
  <si>
    <t>Плечо</t>
  </si>
  <si>
    <t>1:50</t>
  </si>
  <si>
    <t>1:66</t>
  </si>
  <si>
    <t>Валюта счета</t>
  </si>
  <si>
    <t>1:100</t>
  </si>
  <si>
    <t>1:125</t>
  </si>
  <si>
    <t>Курс</t>
  </si>
  <si>
    <t>1:150</t>
  </si>
  <si>
    <t>1:200</t>
  </si>
  <si>
    <t>1:300</t>
  </si>
  <si>
    <t>1:400</t>
  </si>
  <si>
    <t>1:600</t>
  </si>
  <si>
    <t>1:1000</t>
  </si>
  <si>
    <t>1:2000</t>
  </si>
  <si>
    <t>Заступ за последнее колено от длины сетки:</t>
  </si>
  <si>
    <t>Автор /Наименование сета/ Версия</t>
  </si>
  <si>
    <t>Дата внесения данных</t>
  </si>
  <si>
    <t>Разница с расчетной просадкой%</t>
  </si>
  <si>
    <t>Цена пипса</t>
  </si>
  <si>
    <t>Комиссия</t>
  </si>
  <si>
    <t>Залог 1 лот</t>
  </si>
  <si>
    <t>Депо</t>
  </si>
  <si>
    <t>main_settings_1_43_1010_11_29_22_04_2017=Общие настройки и управление торгами</t>
  </si>
  <si>
    <t>MagicNumber=777</t>
  </si>
  <si>
    <t>AddComment=</t>
  </si>
  <si>
    <t>filters_part_1_43_1010_11_29_22_04_2017=Фильтры спрэда и одновременно торгуемых пар и валют</t>
  </si>
  <si>
    <t>MaxSpread=2</t>
  </si>
  <si>
    <t>trade_control_by_drawdown_1_43_1010_11_29_22_04_2017=Управление торгами в зависимости от просадки</t>
  </si>
  <si>
    <t>CloseAllOrders_ByDrawdownMoney=2650</t>
  </si>
  <si>
    <t>sell_step_settings_1_43_1010_11_29_22_04_2017=SELL сетки - настройки шагов, количества колен и длины</t>
  </si>
  <si>
    <t>S_GridStep=35</t>
  </si>
  <si>
    <t>sell_lot_settings_1_43_1010_11_29_22_04_2017=SELL сетки - min ордер и множители лота всех колен</t>
  </si>
  <si>
    <t>S_Mult=1.8</t>
  </si>
  <si>
    <t>S_MultStart=2</t>
  </si>
  <si>
    <t>sell_tp_settings_1_43_1010_11_29_22_04_2017=SELL сетки: настройки TP (чистая прибыль) --&gt; [уровень_БУ]+ТР</t>
  </si>
  <si>
    <t>S_TakeProffit=15</t>
  </si>
  <si>
    <t>S_TakeProffit_Level1=4</t>
  </si>
  <si>
    <t>S_TakeProffit_Level1Corr=1</t>
  </si>
  <si>
    <t>S_TakeProffit_Level1_5=0</t>
  </si>
  <si>
    <t>S_TakeProffit_Level1_5Corr=0</t>
  </si>
  <si>
    <t>buy_step_settings_1_43_1010_11_29_22_04_2017=BUY сетки - настройки шагов, количества колен и длины</t>
  </si>
  <si>
    <t>B_MaxOpenOrders=0</t>
  </si>
  <si>
    <t>B_GridStep=0</t>
  </si>
  <si>
    <t>B_GridLevel=0</t>
  </si>
  <si>
    <t>B_GridStep_AddPips=0</t>
  </si>
  <si>
    <t>B_GridStep_Level2=0</t>
  </si>
  <si>
    <t>B_GridStep_Level2_AddPips=0</t>
  </si>
  <si>
    <t>buy_lot_settings_1_43_1010_11_29_22_04_2017=BUY сетки - min ордер и множители лота всех колен</t>
  </si>
  <si>
    <t>B_MinLot=0</t>
  </si>
  <si>
    <t>B_Mult=0</t>
  </si>
  <si>
    <t>B_MultStart=0</t>
  </si>
  <si>
    <t>B_MultСorrLevel3=0</t>
  </si>
  <si>
    <t>buy_tp_settings_1_43_1010_11_29_22_04_2017=BUY сетки: настройки TP (прибыль) --&gt; [уровень_БУ]+ТР</t>
  </si>
  <si>
    <t>B_TakeProffit=0</t>
  </si>
  <si>
    <t>B_TakeProffit_Level1=0</t>
  </si>
  <si>
    <t>B_TakeProffit_Level1Corr=0</t>
  </si>
  <si>
    <t>B_TakeProffit_Level1_5=0</t>
  </si>
  <si>
    <t>B_TakeProffit_Level1_5Corr=0</t>
  </si>
  <si>
    <t>without_indicator_settings_1_43_1010_11_29_22_04_2017=Настройки параметров и фильтров безиндикаторного входа</t>
  </si>
  <si>
    <t>CandlesToOpen1Order=0</t>
  </si>
  <si>
    <t>CandlesToOpen1Order_MinPips=4</t>
  </si>
  <si>
    <t>CandlesToOpen1Order_MaxPips=18</t>
  </si>
  <si>
    <t>gap_settings_1_43_1010_11_29_22_04_2017=Настройки блока выявления и обработки гэпов</t>
  </si>
  <si>
    <t>vol_filter_settings_1_43_1010_11_29_22_04_2017=Фильтр - Запрет открывать ордера, если импульс</t>
  </si>
  <si>
    <t>VolCandleMaxSize=13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</si>
  <si>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</si>
  <si>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</si>
  <si>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</si>
  <si>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TradeStartHour=0</t>
  </si>
  <si>
    <t>sheduler_new_positio_pause_settings_1_43_1010_11_29_22_04_2017=№2 Однократно: от и до - запрещено открывать любые новые позиции</t>
  </si>
  <si>
    <t>NewPositionPause1Start=1970.01.01 00:00</t>
  </si>
  <si>
    <t>NewPositionPause1End=1970.01.01 00:00</t>
  </si>
  <si>
    <t>NewPositionPause2Start=1970.01.01 00:00</t>
  </si>
  <si>
    <t>NewPositionPause2End=1970.01.01 00:00</t>
  </si>
  <si>
    <t>NewPositionPause3Start=1970.01.01 00:00</t>
  </si>
  <si>
    <t>NewPositionPause3End=1970.01.01 00:00</t>
  </si>
  <si>
    <t>NewPositionPause4Start=1970.01.01 00:00</t>
  </si>
  <si>
    <t>IntraDay1StartHour=0</t>
  </si>
  <si>
    <t>S_MaxOpenOrders=15</t>
  </si>
  <si>
    <r>
      <t>Просадка + залог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</si>
  <si>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</t>
  </si>
  <si>
    <t>Прибыль,$</t>
  </si>
  <si>
    <t>Итог</t>
  </si>
  <si>
    <t>Данные</t>
  </si>
  <si>
    <t>Прибыль Buy,$</t>
  </si>
  <si>
    <t>Прибыль Sell,$</t>
  </si>
  <si>
    <t>янв</t>
  </si>
  <si>
    <t>фев</t>
  </si>
  <si>
    <t>мар</t>
  </si>
  <si>
    <t>Sell+Buy %</t>
  </si>
  <si>
    <t>Sell %</t>
  </si>
  <si>
    <t>Buy %</t>
  </si>
  <si>
    <t>Количество сеток</t>
  </si>
  <si>
    <t>CHF</t>
  </si>
  <si>
    <t>GBP</t>
  </si>
  <si>
    <t>1:1</t>
  </si>
  <si>
    <t>1:2</t>
  </si>
  <si>
    <t>1:3</t>
  </si>
  <si>
    <t>1:15</t>
  </si>
  <si>
    <t>1:75</t>
  </si>
  <si>
    <t>1:80</t>
  </si>
  <si>
    <t>1:175</t>
  </si>
  <si>
    <t>Добавлен калькулятор маржи</t>
  </si>
  <si>
    <t>Изменено представление базы данных</t>
  </si>
  <si>
    <t xml:space="preserve">Сред-няя </t>
  </si>
  <si>
    <t xml:space="preserve">Итого год </t>
  </si>
  <si>
    <t>Средняя</t>
  </si>
  <si>
    <t>В валюте счета</t>
  </si>
  <si>
    <t>Валюта счета:</t>
  </si>
  <si>
    <t>Плечо: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</si>
  <si>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</si>
  <si>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</si>
  <si>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</si>
  <si>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</si>
  <si>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</si>
  <si>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</si>
  <si>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</si>
  <si>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</si>
  <si>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</si>
  <si>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</si>
  <si>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</si>
  <si>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</si>
  <si>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</si>
  <si>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</si>
  <si>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</si>
  <si>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</si>
  <si>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GBPNZD</t>
  </si>
  <si>
    <t>GBPCAD</t>
  </si>
  <si>
    <t>AUDCAD</t>
  </si>
  <si>
    <t>AUDCHF</t>
  </si>
  <si>
    <t>AUDNZD</t>
  </si>
  <si>
    <t>AUDJPY</t>
  </si>
  <si>
    <t>CADCHF</t>
  </si>
  <si>
    <t>CADJPY</t>
  </si>
  <si>
    <t>CHFJPY</t>
  </si>
  <si>
    <t>NZDCAD</t>
  </si>
  <si>
    <t>NZDCHF</t>
  </si>
  <si>
    <t>NZDJPY</t>
  </si>
  <si>
    <t>XAGUSD</t>
  </si>
  <si>
    <t>XAUUSD</t>
  </si>
  <si>
    <t>USDRUB</t>
  </si>
  <si>
    <t>EURRUB</t>
  </si>
  <si>
    <t>Просадка (Full grid), pips</t>
  </si>
  <si>
    <t>Просадка с учетом заступа, валюта счета.</t>
  </si>
  <si>
    <t>Залог, валюта счета</t>
  </si>
  <si>
    <t>Предлагать обновлять котировки раз в</t>
  </si>
  <si>
    <t>дней</t>
  </si>
  <si>
    <t>Фильтры спрэда и одновременно торгуемых пар и валют</t>
  </si>
  <si>
    <t>Управление торгами в зависимости от просадки</t>
  </si>
  <si>
    <t>SELL сетки - настройки шагов, количества колен и длины</t>
  </si>
  <si>
    <t>SELL сетки - min ордер и множители лота всех колен</t>
  </si>
  <si>
    <t>BUY сетки - настройки шагов, количества колен и длины</t>
  </si>
  <si>
    <t>BUY сетки - min ордер и множители лота всех колен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</si>
  <si>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</si>
  <si>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</si>
  <si>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</si>
  <si>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</si>
  <si>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</si>
  <si>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</si>
  <si>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</si>
  <si>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VolCandleMaxSize</t>
  </si>
  <si>
    <t>VolStopTradeTimining</t>
  </si>
  <si>
    <t>Настройки планировщиков торговли - их 5 разных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</si>
  <si>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</si>
  <si>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</si>
  <si>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</si>
  <si>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</si>
  <si>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</si>
  <si>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</si>
  <si>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</si>
  <si>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</si>
  <si>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</si>
  <si>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</si>
  <si>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</si>
  <si>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</si>
  <si>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LogVerbose</t>
  </si>
  <si>
    <t>Фильтр - Запрет открывать ордера, если импульс</t>
  </si>
  <si>
    <t>0,388888888888889</t>
  </si>
  <si>
    <t>0,319444444444444</t>
  </si>
  <si>
    <t>0,25</t>
  </si>
  <si>
    <t>0,180555555555556</t>
  </si>
  <si>
    <t>0,163194444444444</t>
  </si>
  <si>
    <t>0,145833333333333</t>
  </si>
  <si>
    <t>0,128472222222222</t>
  </si>
  <si>
    <t>0,111111111111111</t>
  </si>
  <si>
    <t>0,0972222222222222</t>
  </si>
  <si>
    <t>0,09375</t>
  </si>
  <si>
    <t>0,0875</t>
  </si>
  <si>
    <t>0,0763888888888889</t>
  </si>
  <si>
    <t>0,0694444444444444</t>
  </si>
  <si>
    <t>0,0625</t>
  </si>
  <si>
    <t>0,0555555555555556</t>
  </si>
  <si>
    <t>0,0520833333333333</t>
  </si>
  <si>
    <t>0,0486111111111111</t>
  </si>
  <si>
    <t>0,0451388888888889</t>
  </si>
  <si>
    <t>0,04375</t>
  </si>
  <si>
    <t>0,0423611111111111</t>
  </si>
  <si>
    <t>0,0430555555555556</t>
  </si>
  <si>
    <t>0,0590277777777778</t>
  </si>
  <si>
    <t>0,0645833333333333</t>
  </si>
  <si>
    <t>0,458333333333333</t>
  </si>
  <si>
    <t>0,736111111111111</t>
  </si>
  <si>
    <t>1,43055555555556</t>
  </si>
  <si>
    <t>Обработка старых сетов, которые не имеют какого либо параметра</t>
  </si>
  <si>
    <t>Динамическая расширяемая модель в зависимости от количества MaxOpenOrders</t>
  </si>
  <si>
    <t xml:space="preserve"> CountRows = "13; CurLastRow=35; CountRecordChange=1; FileName=(EA) - Setka v1.43 - 20171103 - eurusd - мульт 1.4+ - Роботест.set MaxOpenOrders=13 count size=16 Address for add= [35:36] Address for select = [33:34] Address for autofill = [33:37]</t>
  </si>
  <si>
    <t xml:space="preserve"> CountRows = "14; CurLastRow=36; CountRecordChange=1; FileName=(EA) - Setka v1.43 - 20171103 - eurusd - мульт 1.4+ - Роботест.set MaxOpenOrders=14 count size=17 Address for add= [36:37] Address for select = [34:35] Address for autofill = [34:38]</t>
  </si>
  <si>
    <t xml:space="preserve"> CountRows = "15; CurLastRow=37; CountRecordChange=1; FileName=(EA) - Setka v1.43 - 20171103 - eurusd - мульт 1.4+ - Роботест.set MaxOpenOrders=15 count size=18 Address for add= [37:38] Address for select = [35:36] Address for autofill = [35:39]</t>
  </si>
  <si>
    <t xml:space="preserve"> CountRows = "16; CurLastRow=38; CountRecordChange=1; FileName=(EA) - Setka v1.43 - 20171103 - eurusd - мульт 1.4+ - Роботест.set MaxOpenOrders=16 count size=19 Address for add= [38:39] Address for select = [36:37] Address for autofill = [36:40]</t>
  </si>
  <si>
    <t xml:space="preserve"> CountRows = "26; CurLastRow=42; CountRecordChange=7; FileName=(EA) - Setka v1.43 - 20171103 - eurusd - мульт 1.4+ - Роботест.set MaxOpenOrders=26 count size=23 Address for add= [42:49] Address for select = [40:41] Address for autofill = [40:50]</t>
  </si>
  <si>
    <t xml:space="preserve"> CountRows = "23; CurLastRow=44; CountRecordChange=2; FileName=(EA) - Setka v1.43 - 20171103 - eurusd - мульт 1.4+ - Роботест.set MaxOpenOrders=23 count size=25 Address for add= [44:46] Address for select = [42:43] Address for autofill = [42:47]</t>
  </si>
  <si>
    <t xml:space="preserve"> CountRows = "234; CurLastRow=46; CountRecordChange=211; FileName=(EA) - Setka v1.43 - 20171103 - eurusd - мульт 1.4+ - Роботест.set MaxOpenOrders=234 count size=27 Address for add= [46:257] Address for select = [44:45] Address for autofill = [44:258]</t>
  </si>
  <si>
    <t xml:space="preserve"> CountRows = "12; CurLastRow=257; CountRecordChange=-222; FileName=(EA) - Setka v1.43 - 20171103 - eurusd - мульт 1.4+ - Роботест.set MaxOpenOrders=12 count size=238 Address for add= [257:35] Address for select = [255:256] Address for autofill = [255:36]</t>
  </si>
  <si>
    <t xml:space="preserve"> CountRows = "25; CurLastRow=39; CountRecordChange=9; FileName=(EA) - Setka v1.43 - 20171103 - eurusd - мульт 1.4+ - Роботест.set MaxOpenOrders=25 count size=20 Address for add= [39:48] Address for select = [37:38] Address for autofill = [37:49]</t>
  </si>
  <si>
    <t xml:space="preserve"> CountRows = "11; CurLastRow=48; CountRecordChange=-14; FileName=!-(EA) - Setka v1.43 - eurjpy - OldMan2 - 0.02-4-1,5 - 4znak - agr - 11kolen.set MaxOpenOrders=11 count size=29 Address for add= [48:34] Address for select = [46:47] Address for autofill = [46:35]</t>
  </si>
  <si>
    <t xml:space="preserve"> CountRows = "9; CurLastRow=34; CountRecordChange=-2; FileName=(EA) - Setka v1.44.32-RSI-CCI-AS EURCHF S2.set MaxOpenOrders=9 count size=15 Address for add= [34:32] Address for select = [32:33] Address for autofill = [32:33]</t>
  </si>
  <si>
    <t xml:space="preserve"> CountRows = "8; CurLastRow=32; CountRecordChange=-1; FileName=elavr.usdjpy.asia-cci-sell-leg-8-lots-1.35-tp13-w.ny v1.set MaxOpenOrders=8 count size=13 Address for add= [32:31] Address for select = [30:31] Address for autofill = [30:32]</t>
  </si>
  <si>
    <t xml:space="preserve"> CountRows = 50; CurLastRow=39; CountRecordChange=34 count size=20 Address for add= [39:73] Address for select = [37:38] Address for autofill = [37:74]</t>
  </si>
  <si>
    <t xml:space="preserve"> CountRows = 15; CurLastRow=73; CountRecordChange=-35 count size=54 Address for add= [73:38] Address for select = [71:72] Address for autofill = [71:39]</t>
  </si>
  <si>
    <t xml:space="preserve"> CountRows = 12; CurLastRow=38; CountRecordChange=-3 count size=19 Address for add= [38:35] Address for select = [36:37] Address for autofill = [36:36]</t>
  </si>
  <si>
    <t xml:space="preserve"> CountRows = 10; CurLastRow=35; CountRecordChange=-2 count size=16 Address for add= [35:33] Address for select = [33:34] Address for autofill = [33:34]</t>
  </si>
  <si>
    <t xml:space="preserve"> CountRows = 6; CurLastRow=33; CountRecordChange=-4 count size=14 Address for add= [33:29] Address for select = [31:32] Address for autofill = [31:30]</t>
  </si>
  <si>
    <t xml:space="preserve"> CountRows = 10; CurLastRow=29; CountRecordChange=4 count size=10 Address for add= [29:33] Address for select = [27:28] Address for autofill = [27:34]</t>
  </si>
  <si>
    <t xml:space="preserve"> CountRows = 16; CurLastRow=33; CountRecordChange=6 count size=14 Address for add= [33:39] Address for select = [31:32] Address for autofill = [31:40]</t>
  </si>
  <si>
    <t xml:space="preserve"> CountRows = 50; CurLastRow=40; CountRecordChange=33 count size=21 Address for add= [40:73] Address for select = [38:39] Address for autofill = [38:74]</t>
  </si>
  <si>
    <t xml:space="preserve"> CountRows = 16; CurLastRow=73; CountRecordChange=-34 count size=54 Address for add= [73:39] Address for select = [71:72] Address for autofill = [71:40]</t>
  </si>
  <si>
    <t xml:space="preserve"> CountRows = 13; CurLastRow=39; CountRecordChange=-3 count size=20 Address for add= [39:36] Address for select = [37:38] Address for autofill = [37:37]</t>
  </si>
  <si>
    <t xml:space="preserve"> CountRows = 10; CurLastRow=36; CountRecordChange=-3 count size=17 Address for add= [36:33] Address for select = [34:35] Address for autofill = [34:34]</t>
  </si>
  <si>
    <t xml:space="preserve"> CountRows = 11; CurLastRow=33; CountRecordChange=1 count size=14 Address for add= [33:34] Address for select = [31:32] Address for autofill = [31:35]</t>
  </si>
  <si>
    <t xml:space="preserve"> CountRows = 10; CurLastRow=34; CountRecordChange=-1 count size=15 Address for add= [34:33] Address for select = [32:33] Address for autofill = [32:34]</t>
  </si>
  <si>
    <t xml:space="preserve"> CountRows = 9; CurLastRow=33; CountRecordChange=-1 count size=14 Address for add= [33:32] Address for select = [31:32] Address for autofill = [31:33]</t>
  </si>
  <si>
    <t xml:space="preserve"> CountRows = 10; CurLastRow=32; CountRecordChange=1 count size=13 Address for add= [32:33] Address for select = [30:31] Address for autofill = [30:34]</t>
  </si>
  <si>
    <t xml:space="preserve"> CountRows = 12; CurLastRow=34; CountRecordChange=1 count size=15 Address for add= [34:35] Address for select = [32:33] Address for autofill = [32:36]</t>
  </si>
  <si>
    <t xml:space="preserve"> CountRows = 11; CurLastRow=35; CountRecordChange=-1 count size=16 Address for add= [35:34] Address for select = [33:34] Address for autofill = [33:35]</t>
  </si>
  <si>
    <t xml:space="preserve"> CountRows = 14; CurLastRow=32; CountRecordChange=5 count size=13 Address for add= [32:37] Address for select = [30:31] Address for autofill = [30:38]</t>
  </si>
  <si>
    <t xml:space="preserve"> CountRows = 4; CurLastRow=37; CountRecordChange=-10 count size=18 Address for add= [37:27] Address for select = [35:36] Address for autofill = [35:28]</t>
  </si>
  <si>
    <t xml:space="preserve"> CountRows = 5; CurLastRow=27; CountRecordChange=1 count size=8 Address for add= [27:28] Address for select = [25:26] Address for autofill = [25:29]</t>
  </si>
  <si>
    <t xml:space="preserve"> CountRows = 7; CurLastRow=28; CountRecordChange=2 count size=9 Address for add= [28:30] Address for select = [26:27] Address for autofill = [26:31]</t>
  </si>
  <si>
    <t xml:space="preserve"> CountRows = 12; CurLastRow=30; CountRecordChange=5 count size=11 Address for add= [30:35] Address for select = [28:29] Address for autofill = [28:36]</t>
  </si>
  <si>
    <t xml:space="preserve"> CountRows = 9; CurLastRow=35; CountRecordChange=-3 count size=16 Address for add= [35:32] Address for select = [33:34] Address for autofill = [33:33]</t>
  </si>
  <si>
    <t xml:space="preserve"> CountRows = 3; CurLastRow=33; CountRecordChange=-7 count size=14 Address for add= [33:26] Address for select = [31:32] Address for autofill = [31:27]</t>
  </si>
  <si>
    <t xml:space="preserve"> CountRows = 10; CurLastRow=26; CountRecordChange=7 count size=7 Address for add= [26:33] Address for select = [24:25] Address for autofill = [24:34]</t>
  </si>
  <si>
    <t xml:space="preserve"> CountRows = 6; CurLastRow=26; CountRecordChange=3 count size=7 Address for add= [26:29] Address for select = [24:25] Address for autofill = [24:30]</t>
  </si>
  <si>
    <t xml:space="preserve"> CountRows = 5; CurLastRow=29; CountRecordChange=-1 count size=10 Address for add= [29:28] Address for select = [27:28] Address for autofill = [27:29]</t>
  </si>
  <si>
    <t xml:space="preserve"> CountRows = 6; CurLastRow=28; CountRecordChange=1 count size=9 Address for add= [28:29] Address for select = [26:27] Address for autofill = [26:30]</t>
  </si>
  <si>
    <t xml:space="preserve"> CountRows = 3; CurLastRow=29; CountRecordChange=-3 count size=10 Address for add= [29:26] Address for select = [27:28] Address for autofill = [27:27]</t>
  </si>
  <si>
    <t xml:space="preserve"> CountRows = 10; CurLastRow=40; CountRecordChange=-7 count size=21 Address for add= [40:33] Address for select = [38:39] Address for autofill = [38:34]</t>
  </si>
  <si>
    <t xml:space="preserve"> CountRows = 16; CurLastRow=29; CountRecordChange=10 count size=10 Address for add= [29:39] Address for select = [27:28] Address for autofill = [27:40]</t>
  </si>
  <si>
    <t xml:space="preserve"> CountRows = 6; CurLastRow=39; CountRecordChange=-10 count size=20 Address for add= [39:29] Address for select = [37:38] Address for autofill = [37:30]</t>
  </si>
  <si>
    <t xml:space="preserve"> CountRows = 7; CurLastRow=29; CountRecordChange=1 count size=10 Address for add= [29:30] Address for select = [27:28] Address for autofill = [27:31]</t>
  </si>
  <si>
    <t xml:space="preserve"> CountRows = 6; CurLastRow=30; CountRecordChange=-1 count size=11 Address for add= [30:29] Address for select = [28:29] Address for autofill = [28:30]</t>
  </si>
  <si>
    <t xml:space="preserve"> CountRows = 12; CurLastRow=33; CountRecordChange=2 count size=14 Address for add= [33:35] Address for select = [31:32] Address for autofill = [31:36]</t>
  </si>
  <si>
    <t xml:space="preserve"> CountRows = 14; CurLastRow=33; CountRecordChange=4 count size=14 Address for add= [33:37] Address for select = [31:32] Address for autofill = [31:38]</t>
  </si>
  <si>
    <t xml:space="preserve"> CountRows = 16; CurLastRow=37; CountRecordChange=2 count size=18 Address for add= [37:39] Address for select = [35:36] Address for autofill = [35:40]</t>
  </si>
  <si>
    <t xml:space="preserve"> CountRows = 10; CurLastRow=39; CountRecordChange=-6 count size=20 Address for add= [39:33] Address for select = [37:38] Address for autofill = [37:34]</t>
  </si>
  <si>
    <t xml:space="preserve"> CountRows = 7; CurLastRow=33; CountRecordChange=-3 count size=14 Address for add= [33:30] Address for select = [31:32] Address for autofill = [31:31]</t>
  </si>
  <si>
    <t xml:space="preserve"> CountRows = 15; CurLastRow=30; CountRecordChange=8 count size=11 Address for add= [30:38] Address for select = [28:29] Address for autofill = [28:39]</t>
  </si>
  <si>
    <t xml:space="preserve"> CountRows = 10; CurLastRow=38; CountRecordChange=-5 count size=19 Address for add= [38:33] Address for select = [36:37] Address for autofill = [36:34]</t>
  </si>
  <si>
    <t xml:space="preserve"> CountRows = 8; CurLastRow=33; CountRecordChange=-2 count size=14 Address for add= [33:31] Address for select = [31:32] Address for autofill = [31:32]</t>
  </si>
  <si>
    <t xml:space="preserve"> CountRows = 14; CurLastRow=31; CountRecordChange=6 count size=12 Address for add= [31:37] Address for select = [29:30] Address for autofill = [29:38]</t>
  </si>
  <si>
    <t xml:space="preserve"> CountRows = 11; CurLastRow=38; CountRecordChange=-4 count size=19 Address for add= [38:34] Address for select = [36:37] Address for autofill = [36:35]</t>
  </si>
  <si>
    <t xml:space="preserve"> CountRows = 9; CurLastRow=34; CountRecordChange=-2 count size=15 Address for add= [34:32] Address for select = [32:33] Address for autofill = [32:33]</t>
  </si>
  <si>
    <t xml:space="preserve"> CountRows = 14; CurLastRow=34; CountRecordChange=3 count size=15 Address for add= [34:37] Address for select = [32:33] Address for autofill = [32:38]</t>
  </si>
  <si>
    <t xml:space="preserve"> CountRows = 11; CurLastRow=37; CountRecordChange=-3 count size=18 Address for add= [37:34] Address for select = [35:36] Address for autofill = [35:35]</t>
  </si>
  <si>
    <t xml:space="preserve"> CountRows = 7; CurLastRow=32; CountRecordChange=-2 count size=13 Address for add= [32:30] Address for select = [30:31] Address for autofill = [30:31]</t>
  </si>
  <si>
    <t xml:space="preserve"> CountRows = 13; CurLastRow=33; CountRecordChange=3 count size=14 Address for add= [33:36] Address for select = [31:32] Address for autofill = [31:37]</t>
  </si>
  <si>
    <t xml:space="preserve"> CountRows = 7; CurLastRow=36; CountRecordChange=-6 count size=17 Address for add= [36:30] Address for select = [34:35] Address for autofill = [34:31]</t>
  </si>
  <si>
    <t xml:space="preserve"> CountRows = 10; CurLastRow=30; CountRecordChange=3 count size=11 Address for add= [30:33] Address for select = [28:29] Address for autofill = [28:34]</t>
  </si>
  <si>
    <t xml:space="preserve"> CountRows = 14; CurLastRow=36; CountRecordChange=1 count size=17 Address for add= [36:37] Address for select = [34:35] Address for autofill = [34:38]</t>
  </si>
  <si>
    <t xml:space="preserve"> CountRows = 12; CurLastRow=37; CountRecordChange=-2 count size=18 Address for add= [37:35] Address for select = [35:36] Address for autofill = [35:36]</t>
  </si>
  <si>
    <t xml:space="preserve"> CountRows = 13; CurLastRow=35; CountRecordChange=1 count size=16 Address for add= [35:36] Address for select = [33:34] Address for autofill = [33:37]</t>
  </si>
  <si>
    <t xml:space="preserve"> CountRows = 12; CurLastRow=36; CountRecordChange=-1 count size=17 Address for add= [36:35] Address for select = [34:35] Address for autofill = [34:36]</t>
  </si>
  <si>
    <t xml:space="preserve"> CountRows = 7; CurLastRow=35; CountRecordChange=-5 count size=16 Address for add= [35:30] Address for select = [33:34] Address for autofill = [33:31]</t>
  </si>
  <si>
    <t xml:space="preserve"> CountRows = 14; CurLastRow=30; CountRecordChange=7 count size=11 Address for add= [30:37] Address for select = [28:29] Address for autofill = [28:38]</t>
  </si>
  <si>
    <t xml:space="preserve"> CountRows = 7; CurLastRow=37; CountRecordChange=-7 count size=18 Address for add= [37:30] Address for select = [35:36] Address for autofill = [35:31]</t>
  </si>
  <si>
    <t xml:space="preserve"> CountRows = 15; CurLastRow=35; CountRecordChange=3 count size=16 Address for add= [35:38] Address for select = [33:34] Address for autofill = [33:39]</t>
  </si>
  <si>
    <t xml:space="preserve"> CountRows = 14; CurLastRow=38; CountRecordChange=-1 count size=19 Address for add= [38:37] Address for select = [36:37] Address for autofill = [36:38]</t>
  </si>
  <si>
    <t xml:space="preserve"> CountRows = 13; CurLastRow=37; CountRecordChange=-1 count size=18 Address for add= [37:36] Address for select = [35:36] Address for autofill = [35:37]</t>
  </si>
  <si>
    <t xml:space="preserve"> CountRows = 8; CurLastRow=37; CountRecordChange=-6 count size=18 Address for add= [37:31] Address for select = [35:36] Address for autofill = [35:32]</t>
  </si>
  <si>
    <t xml:space="preserve"> CountRows = 9; CurLastRow=31; CountRecordChange=1 count size=12 Address for add= [31:32] Address for select = [29:30] Address for autofill = [29:33]</t>
  </si>
  <si>
    <t xml:space="preserve"> CountRows = 8; CurLastRow=32; CountRecordChange=-1 count size=13 Address for add= [32:31] Address for select = [30:31] Address for autofill = [30:32]</t>
  </si>
  <si>
    <t xml:space="preserve"> CountRows = 6; CurLastRow=31; CountRecordChange=-2 count size=12 Address for add= [31:29] Address for select = [29:30] Address for autofill = [29:30]</t>
  </si>
  <si>
    <t xml:space="preserve"> CountRows = 11; CurLastRow=29; CountRecordChange=5 count size=10 Address for add= [29:34] Address for select = [27:28] Address for autofill = [27:35]</t>
  </si>
  <si>
    <t xml:space="preserve"> CountRows = 5; CurLastRow=34; CountRecordChange=-6 count size=15 Address for add= [34:28] Address for select = [32:33] Address for autofill = [32:29]</t>
  </si>
  <si>
    <t xml:space="preserve"> CountRows = 11; CurLastRow=28; CountRecordChange=6 count size=9 Address for add= [28:34] Address for select = [26:27] Address for autofill = [26:35]</t>
  </si>
  <si>
    <t xml:space="preserve"> CountRows = 10; CurLastRow=31; CountRecordChange=2 count size=12 Address for add= [31:33] Address for select = [29:30] Address for autofill = [29:34]</t>
  </si>
  <si>
    <t xml:space="preserve"> CountRows = 9; CurLastRow=37; CountRecordChange=-5 count size=18 Address for add= [37:32] Address for select = [35:36] Address for autofill = [35:33]</t>
  </si>
  <si>
    <t xml:space="preserve"> CountRows = 13; CurLastRow=32; CountRecordChange=4 count size=13 Address for add= [32:36] Address for select = [30:31] Address for autofill = [30:37]</t>
  </si>
  <si>
    <t xml:space="preserve"> CountRows = 20; CurLastRow=31; CountRecordChange=12 count size=12 Address for add= [31:43] Address for select = [29:30] Address for autofill = [29:44]</t>
  </si>
  <si>
    <t xml:space="preserve"> CountRows = 10; CurLastRow=43; CountRecordChange=-10 count size=24 Address for add= [43:33] Address for select = [41:42] Address for autofill = [41:34]</t>
  </si>
  <si>
    <t xml:space="preserve"> CountRows = 15; CurLastRow=33; CountRecordChange=5 count size=14 Address for add= [33:38] Address for select = [31:32] Address for autofill = [31:39]</t>
  </si>
  <si>
    <t xml:space="preserve"> CountRows = 9; CurLastRow=38; CountRecordChange=-6 count size=19 Address for add= [38:32] Address for select = [36:37] Address for autofill = [36:33]</t>
  </si>
  <si>
    <t xml:space="preserve"> CountRows = 16; CurLastRow=32; CountRecordChange=7 count size=13 Address for add= [32:39] Address for select = [30:31] Address for autofill = [30:40]</t>
  </si>
  <si>
    <t xml:space="preserve"> CountRows = 16; CurLastRow=31; CountRecordChange=8 count size=12 Address for add= [31:39] Address for select = [29:30] Address for autofill = [29:40]</t>
  </si>
  <si>
    <t xml:space="preserve"> CountRows = 7; CurLastRow=39; CountRecordChange=-9 count size=20 Address for add= [39:30] Address for select = [37:38] Address for autofill = [37:31]</t>
  </si>
  <si>
    <t xml:space="preserve"> CountRows = 8; CurLastRow=30; CountRecordChange=1 count size=11 Address for add= [30:31] Address for select = [28:29] Address for autofill = [28:32]</t>
  </si>
  <si>
    <t xml:space="preserve"> CountRows = 11; CurLastRow=31; CountRecordChange=3 count size=12 Address for add= [31:34] Address for select = [29:30] Address for autofill = [29:35]</t>
  </si>
  <si>
    <t xml:space="preserve"> CountRows = 10; CurLastRow=28; CountRecordChange=5 count size=9 Address for add= [28:33] Address for select = [26:27] Address for autofill = [26:34]</t>
  </si>
  <si>
    <t xml:space="preserve"> CountRows = 5; CurLastRow=33; CountRecordChange=-5 count size=14 Address for add= [33:28] Address for select = [31:32] Address for autofill = [31:29]</t>
  </si>
  <si>
    <t xml:space="preserve"> CountRows = 16; CurLastRow=28; CountRecordChange=11 count size=9 Address for add= [28:39] Address for select = [26:27] Address for autofill = [26:40]</t>
  </si>
  <si>
    <t xml:space="preserve"> CountRows = 8; CurLastRow=40; CountRecordChange=-9 count size=21 Address for add= [40:31] Address for select = [38:39] Address for autofill = [38:32]</t>
  </si>
  <si>
    <t xml:space="preserve"> CountRows = 6; CurLastRow=34; CountRecordChange=-5 count size=15 Address for add= [34:29] Address for select = [32:33] Address for autofill = [32:30]</t>
  </si>
  <si>
    <t xml:space="preserve"> CountRows = 9; CurLastRow=28; CountRecordChange=4 count size=9 Address for add= [28:32] Address for select = [26:27] Address for autofill = [26:33]</t>
  </si>
  <si>
    <t xml:space="preserve"> CountRows = 100; CurLastRow=32; CountRecordChange=91 count size=13 Address for add= [32:123] Address for select = [30:31] Address for autofill = [30:124]</t>
  </si>
  <si>
    <t xml:space="preserve"> CountRows = 10; CurLastRow=123; CountRecordChange=-90 count size=104 Address for add= [123:33] Address for select = [121:122] Address for autofill = [121:34]</t>
  </si>
  <si>
    <t xml:space="preserve"> CountRows = 16; CurLastRow=38; CountRecordChange=1 count size=19 Address for add= [38:39] Address for select = [36:37] Address for autofill = [36:40]</t>
  </si>
  <si>
    <t xml:space="preserve"> CountRows = 20; CurLastRow=32; CountRecordChange=11 count size=13 Address for add= [32:43] Address for select = [30:31] Address for autofill = [30:44]</t>
  </si>
  <si>
    <t xml:space="preserve"> CountRows = 15; CurLastRow=43; CountRecordChange=-5 count size=24 Address for add= [43:38] Address for select = [41:42] Address for autofill = [41:39]</t>
  </si>
  <si>
    <t xml:space="preserve"> CountRows = 17; CurLastRow=38; CountRecordChange=2 count size=19 Address for add= [38:40] Address for select = [36:37] Address for autofill = [36:41]</t>
  </si>
  <si>
    <t xml:space="preserve"> CountRows = 14; CurLastRow=40; CountRecordChange=-3 count size=21 Address for add= [40:37] Address for select = [38:39] Address for autofill = [38:38]</t>
  </si>
  <si>
    <t xml:space="preserve"> CountRows = 8; CurLastRow=38; CountRecordChange=-7 count size=19 Address for add= [38:31] Address for select = [36:37] Address for autofill = [36:32]</t>
  </si>
  <si>
    <t xml:space="preserve"> CountRows = 15; CurLastRow=34; CountRecordChange=4 count size=15 Address for add= [34:38] Address for select = [32:33] Address for autofill = [32:39]</t>
  </si>
  <si>
    <t xml:space="preserve"> CountRows = 100; CurLastRow=28; CountRecordChange=95 count size=9 Address for add= [28:123] Address for select = [26:27] Address for autofill = [26:124]</t>
  </si>
  <si>
    <t xml:space="preserve"> CountRows = 11; CurLastRow=123; CountRecordChange=-89 count size=104 Address for add= [123:34] Address for select = [121:122] Address for autofill = [121:35]</t>
  </si>
  <si>
    <t xml:space="preserve"> CountRows = 13; CurLastRow=28; CountRecordChange=8 count size=9 Address for add= [28:36] Address for select = [26:27] Address for autofill = [26:37]</t>
  </si>
  <si>
    <t xml:space="preserve"> CountRows = 9; CurLastRow=39; CountRecordChange=-7 count size=20 Address for add= [39:32] Address for select = [37:38] Address for autofill = [37:33]</t>
  </si>
  <si>
    <t xml:space="preserve"> CountRows = 11; CurLastRow=32; CountRecordChange=2 count size=13 Address for add= [32:34] Address for select = [30:31] Address for autofill = [30:35]</t>
  </si>
  <si>
    <t xml:space="preserve"> CountRows = 17; CurLastRow=34; CountRecordChange=6 count size=15 Address for add= [34:40] Address for select = [32:33] Address for autofill = [32:41]</t>
  </si>
  <si>
    <t xml:space="preserve"> CountRows = 17; CurLastRow=41; CountRecordChange=-1 count size=22 Address for add= [41:40] Address for select = [39:40] Address for autofill = [39:41]</t>
  </si>
  <si>
    <t xml:space="preserve"> CountRows = 15; CurLastRow=40; CountRecordChange=-2 count size=21 Address for add= [40:38] Address for select = [38:39] Address for autofill = [38:39]</t>
  </si>
  <si>
    <t xml:space="preserve"> CountRows = 13; CurLastRow=38; CountRecordChange=-2 count size=19 Address for add= [38:36] Address for select = [36:37] Address for autofill = [36:37]</t>
  </si>
  <si>
    <t xml:space="preserve"> CountRows = 15; CurLastRow=36; CountRecordChange=2 count size=17 Address for add= [36:38] Address for select = [34:35] Address for autofill = [34:39]</t>
  </si>
  <si>
    <t xml:space="preserve"> CountRows = 100; CurLastRow=38; CountRecordChange=85 count size=19 Address for add= [38:123] Address for select = [36:37] Address for autofill = [36:124]</t>
  </si>
  <si>
    <t xml:space="preserve"> CountRows = 13; CurLastRow=123; CountRecordChange=-87 count size=104 Address for add= [123:36] Address for select = [121:122] Address for autofill = [121:37]</t>
  </si>
  <si>
    <t xml:space="preserve"> CountRows = 50; CurLastRow=36; CountRecordChange=37 count size=17 Address for add= [36:73] Address for select = [34:35] Address for autofill = [34:74]</t>
  </si>
  <si>
    <t xml:space="preserve"> CountRows = 10; CurLastRow=73; CountRecordChange=-40 count size=54 Address for add= [73:33] Address for select = [71:72] Address for autofill = [71:34]</t>
  </si>
  <si>
    <t xml:space="preserve"> CountRows = 25; CurLastRow=33; CountRecordChange=15 count size=14 Address for add= [33:48] Address for select = [31:32] Address for autofill = [31:49]</t>
  </si>
  <si>
    <t xml:space="preserve"> CountRows = 10; CurLastRow=48; CountRecordChange=-15 count size=29 Address for add= [48:33] Address for select = [46:47] Address for autofill = [46:34]</t>
  </si>
  <si>
    <t xml:space="preserve"> CountRows = 11; CurLastRow=26; CountRecordChange=8 count size=7 Address for add= [26:34] Address for select = [24:25] Address for autofill = [24:35]</t>
  </si>
  <si>
    <t xml:space="preserve"> CountRows = 50; CurLastRow=34; CountRecordChange=39 count size=15 Address for add= [34:73] Address for select = [32:33] Address for autofill = [32:74]</t>
  </si>
  <si>
    <t xml:space="preserve"> CountRows = 100; CurLastRow=73; CountRecordChange=50 count size=54 Address for add= [73:123] Address for select = [71:72] Address for autofill = [71:124]</t>
  </si>
  <si>
    <t xml:space="preserve"> CountRows = 12; CurLastRow=123; CountRecordChange=-88 count size=104 Address for add= [123:35] Address for select = [121:122] Address for autofill = [121:36]</t>
  </si>
  <si>
    <t xml:space="preserve"> CountRows = 14; CurLastRow=35; CountRecordChange=2 count size=16 Address for add= [35:37] Address for select = [33:34] Address for autofill = [33:38]</t>
  </si>
  <si>
    <t xml:space="preserve"> CountRows = 100; CurLastRow=37; CountRecordChange=86 count size=18 Address for add= [37:123] Address for select = [35:36] Address for autofill = [35:124]</t>
  </si>
  <si>
    <t xml:space="preserve"> CountRows = 15; CurLastRow=123; CountRecordChange=-85 count size=104 Address for add= [123:38] Address for select = [121:122] Address for autofill = [121:39]</t>
  </si>
  <si>
    <t xml:space="preserve"> CountRows = 102; CurLastRow=38; CountRecordChange=87 count size=19 Address for add= [38:125] Address for select = [36:37] Address for autofill = [36:126]</t>
  </si>
  <si>
    <t xml:space="preserve"> CountRows = 15; CurLastRow=125; CountRecordChange=-87 count size=106 Address for add= [125:38] Address for select = [123:124] Address for autofill = [123:39]</t>
  </si>
  <si>
    <t xml:space="preserve"> CountRows = 14; CurLastRow=123; CountRecordChange=-86 count size=104 Address for add= [123:37] Address for select = [121:122] Address for autofill = [121:38]</t>
  </si>
  <si>
    <t xml:space="preserve"> CountRows = 15; CurLastRow=39; CountRecordChange=-1 count size=20 Address for add= [39:38] Address for select = [37:38] Address for autofill = [37:39]</t>
  </si>
  <si>
    <t xml:space="preserve"> CountRows = 20; CurLastRow=33; CountRecordChange=10 count size=14 Address for add= [33:43] Address for select = [31:32] Address for autofill = [31:44]</t>
  </si>
  <si>
    <t xml:space="preserve"> CountRows = 14; CurLastRow=28; CountRecordChange=9 count size=9 Address for add= [28:37] Address for select = [26:27] Address for autofill = [26:38]</t>
  </si>
  <si>
    <t xml:space="preserve"> CountRows = 10; CurLastRow=37; CountRecordChange=-4 count size=18 Address for add= [37:33] Address for select = [35:36] Address for autofill = [35:34]</t>
  </si>
  <si>
    <t xml:space="preserve"> CountRows = 35; CurLastRow=30; CountRecordChange=28 count size=11 Address for add= [30:58] Address for select = [28:29] Address for autofill = [28:59]</t>
  </si>
  <si>
    <t xml:space="preserve"> CountRows = 20; CurLastRow=58; CountRecordChange=-15 count size=39 Address for add= [58:43] Address for select = [56:57] Address for autofill = [56:44]</t>
  </si>
  <si>
    <t xml:space="preserve"> CountRows = 14; CurLastRow=43; CountRecordChange=-6 count size=24 Address for add= [43:37] Address for select = [41:42] Address for autofill = [41:38]</t>
  </si>
  <si>
    <t xml:space="preserve"> CountRows = 20; CurLastRow=37; CountRecordChange=6 count size=18 Address for add= [37:43] Address for select = [35:36] Address for autofill = [35:44]</t>
  </si>
  <si>
    <t xml:space="preserve"> CountRows = 20; CurLastRow=44; CountRecordChange=-1 count size=25 Address for add= [44:43] Address for select = [42:43] Address for autofill = [42:44]</t>
  </si>
  <si>
    <t xml:space="preserve"> CountRows = 35; CurLastRow=43; CountRecordChange=15 count size=24 Address for add= [43:58] Address for select = [41:42] Address for autofill = [41:59]</t>
  </si>
  <si>
    <t xml:space="preserve"> CountRows = 11; CurLastRow=58; CountRecordChange=-24 count size=39 Address for add= [58:34] Address for select = [56:57] Address for autofill = [56:35]</t>
  </si>
  <si>
    <t xml:space="preserve"> CountRows = 4; CurLastRow=33; CountRecordChange=-6 count size=14 Address for add= [33:27] Address for select = [31:32] Address for autofill = [31:28]</t>
  </si>
  <si>
    <t xml:space="preserve"> CountRows = 11; CurLastRow=27; CountRecordChange=7 count size=8 Address for add= [27:34] Address for select = [25:26] Address for autofill = [25:35]</t>
  </si>
  <si>
    <t xml:space="preserve"> CountRows = 15; CurLastRow=37; CountRecordChange=1 count size=18 Address for add= [37:38] Address for select = [35:36] Address for autofill = [35:39]</t>
  </si>
  <si>
    <t xml:space="preserve"> CountRows = 9; CurLastRow=36; CountRecordChange=-4 count size=17 Address for add= [36:32] Address for select = [34:35] Address for autofill = [34:33]</t>
  </si>
  <si>
    <t xml:space="preserve"> CountRows = 11; CurLastRow=41; CountRecordChange=-7 count size=22 Address for add= [41:34] Address for select = [39:40] Address for autofill = [39:35]</t>
  </si>
  <si>
    <t xml:space="preserve"> CountRows = 12; CurLastRow=43; CountRecordChange=-8 count size=24 Address for add= [43:35] Address for select = [41:42] Address for autofill = [41:36]</t>
  </si>
  <si>
    <t xml:space="preserve"> CountRows = 17; CurLastRow=35; CountRecordChange=5 count size=16 Address for add= [35:40] Address for select = [33:34] Address for autofill = [33:41]</t>
  </si>
  <si>
    <t xml:space="preserve"> CountRows = 11; CurLastRow=40; CountRecordChange=-6 count size=21 Address for add= [40:34] Address for select = [38:39] Address for autofill = [38:35]</t>
  </si>
  <si>
    <t xml:space="preserve"> CountRows = 12; CurLastRow=41; CountRecordChange=-6 count size=22 Address for add= [41:35] Address for select = [39:40] Address for autofill = [39:36]</t>
  </si>
  <si>
    <t xml:space="preserve"> CountRows = 18; CurLastRow=35; CountRecordChange=6 count size=16 Address for add= [35:41] Address for select = [33:34] Address for autofill = [33:42]</t>
  </si>
  <si>
    <t xml:space="preserve"> CountRows = 25; CurLastRow=42; CountRecordChange=6 count size=23 Address for add= [42:48] Address for select = [40:41] Address for autofill = [40:49]</t>
  </si>
  <si>
    <t xml:space="preserve"> CountRows = 27; CurLastRow=49; CountRecordChange=1 count size=30 Address for add= [49:50] Address for select = [47:48] Address for autofill = [47:51]</t>
  </si>
  <si>
    <t xml:space="preserve"> CountRows = 37; CurLastRow=50; CountRecordChange=10 count size=31 Address for add= [50:60] Address for select = [48:49] Address for autofill = [48:61]</t>
  </si>
  <si>
    <t xml:space="preserve"> CountRows = 25; CurLastRow=60; CountRecordChange=-12 count size=41 Address for add= [60:48] Address for select = [58:59] Address for autofill = [58:49]</t>
  </si>
  <si>
    <t xml:space="preserve"> CountRows = 16; CurLastRow=48; CountRecordChange=-9 count size=29 Address for add= [48:39] Address for select = [46:47] Address for autofill = [46:40]</t>
  </si>
  <si>
    <t xml:space="preserve"> CountRows = 22; CurLastRow=39; CountRecordChange=6 count size=20 Address for add= [39:45] Address for select = [37:38] Address for autofill = [37:46]</t>
  </si>
  <si>
    <t xml:space="preserve"> CountRows = 11; CurLastRow=46; CountRecordChange=-12 count size=27 Address for add= [46:34] Address for select = [44:45] Address for autofill = [44:35]</t>
  </si>
  <si>
    <t xml:space="preserve"> CountRows = 15; CurLastRow=29; CountRecordChange=9 count size=10 Address for add= [29:38] Address for select = [27:28] Address for autofill = [27:39]</t>
  </si>
  <si>
    <t xml:space="preserve"> CountRows = 50; CurLastRow=38; CountRecordChange=35 count size=19 Address for add= [38:73] Address for select = [36:37] Address for autofill = [36:74]</t>
  </si>
  <si>
    <t>MinLeverage</t>
  </si>
  <si>
    <t>MinTimeStep</t>
  </si>
  <si>
    <t>No1Order_ByDrawdownPercent_Off</t>
  </si>
  <si>
    <t>CloseAllOrders_ByDrawdown_StopTrade</t>
  </si>
  <si>
    <t>S_GapMinPercent</t>
  </si>
  <si>
    <t>B_GapMinPercent</t>
  </si>
  <si>
    <t xml:space="preserve"> CountRows = 11; CurLastRow=73; CountRecordChange=-39 count size=54 Address for add= [73:34] Address for select = [71:72] Address for autofill = [71:35]</t>
  </si>
  <si>
    <t xml:space="preserve"> CountRows = 11; CurLastRow=125; CountRecordChange=-91 count size=106 Address for add= [125:34] Address for select = [123:124] Address for autofill = [123:35]</t>
  </si>
  <si>
    <t xml:space="preserve"> CountRows = 16; CurLastRow=34; CountRecordChange=5 count size=15 Address for add= [34:39] Address for select = [32:33] Address for autofill = [32:40]</t>
  </si>
  <si>
    <t xml:space="preserve"> CountRows = 11; CurLastRow=39; CountRecordChange=-5 count size=20 Address for add= [39:34] Address for select = [37:38] Address for autofill = [37:35]</t>
  </si>
  <si>
    <t xml:space="preserve"> CountRows = 18; CurLastRow=34; CountRecordChange=7 count size=15 Address for add= [34:41] Address for select = [32:33] Address for autofill = [32:42]</t>
  </si>
  <si>
    <t xml:space="preserve"> CountRows = 11; CurLastRow=48; CountRecordChange=-14 count size=29 Address for add= [48:34] Address for select = [46:47] Address for autofill = [46:35]</t>
  </si>
  <si>
    <t>$/пипс</t>
  </si>
  <si>
    <t>Залог, $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</si>
  <si>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</si>
  <si>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Св.Маржа = Депо - просадка-залог, $</t>
  </si>
  <si>
    <t>S_CurrencyForMinLot</t>
  </si>
  <si>
    <t>B_CurrencyForMinLot</t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</si>
  <si>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</si>
  <si>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</si>
  <si>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</si>
  <si>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</si>
  <si>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</si>
  <si>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</si>
  <si>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</si>
  <si>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</si>
  <si>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</si>
  <si>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</si>
  <si>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</si>
  <si>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</si>
  <si>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</si>
  <si>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</si>
  <si>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</si>
  <si>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</si>
  <si>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</si>
  <si>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</si>
  <si>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</si>
  <si>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</si>
  <si>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</si>
  <si>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</si>
  <si>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</si>
  <si>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</si>
  <si>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</si>
  <si>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</si>
  <si>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</si>
  <si>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</si>
  <si>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</si>
  <si>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</si>
  <si>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</si>
  <si>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</si>
  <si>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</si>
  <si>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</si>
  <si>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</si>
  <si>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</si>
  <si>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</si>
  <si>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</si>
  <si>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</si>
  <si>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</si>
  <si>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</si>
  <si>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</si>
  <si>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</si>
  <si>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</si>
  <si>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</si>
  <si>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CloseAllOrders_EveryDay_Hour</t>
  </si>
  <si>
    <t>CloseAllOrders_EveryDay_Minute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</si>
  <si>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</si>
  <si>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</si>
  <si>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</si>
  <si>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</si>
  <si>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</si>
  <si>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Общие настройки и управление торгами</t>
  </si>
  <si>
    <t>CloseAllOrders_ByProfitPercent</t>
  </si>
  <si>
    <t>CloseAllOrders_ByProfitMoney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</si>
  <si>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</si>
  <si>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</si>
  <si>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</si>
  <si>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</si>
  <si>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</si>
  <si>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</si>
  <si>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</si>
  <si>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</si>
  <si>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</si>
  <si>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</si>
  <si>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</si>
  <si>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</si>
  <si>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</si>
  <si>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</si>
  <si>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</si>
  <si>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</si>
  <si>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</si>
  <si>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</si>
  <si>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</si>
  <si>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</si>
  <si>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</si>
  <si>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</si>
  <si>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</si>
  <si>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</si>
  <si>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</si>
  <si>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</si>
  <si>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</si>
  <si>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</si>
  <si>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</si>
  <si>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</si>
  <si>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</si>
  <si>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</si>
  <si>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</si>
  <si>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</si>
  <si>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</si>
  <si>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</si>
  <si>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</si>
  <si>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</si>
  <si>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</si>
  <si>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</si>
  <si>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</si>
  <si>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</si>
  <si>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</si>
  <si>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</si>
  <si>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</si>
  <si>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</si>
  <si>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</si>
  <si>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</si>
  <si>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</si>
  <si>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</si>
  <si>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</si>
  <si>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</si>
  <si>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</si>
  <si>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</si>
  <si>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</si>
  <si>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</si>
  <si>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</si>
  <si>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</si>
  <si>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</si>
  <si>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</si>
  <si>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</si>
  <si>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</si>
  <si>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</si>
  <si>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</si>
  <si>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</si>
  <si>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</si>
  <si>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</si>
  <si>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</si>
  <si>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</si>
  <si>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</si>
  <si>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</si>
  <si>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</si>
  <si>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</si>
  <si>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</si>
  <si>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</si>
  <si>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set_name</t>
  </si>
  <si>
    <t>ShowComments</t>
  </si>
  <si>
    <t>SELL сетки: настройки TP (чистая прибыль) ==&gt; [уровень_БУ]+ТР</t>
  </si>
  <si>
    <t>BUY сетки: настройки TP (прибыль) ==&gt; [уровень_БУ]+ТР</t>
  </si>
  <si>
    <t>Информация с данного листа (поля "Залог" и "Цена пипса") автоматически подставляется при загрузке сета в соответствующие поля вкладки "Сводная МОДЕЛЬ 1х1" и служит для оценки необходимого депозита.</t>
  </si>
  <si>
    <t>Калькулятор производит расчет залога и цены пипса для выбранной валюты счета и размера плеча на основе котировок содержащихся в поле "Курс".</t>
  </si>
  <si>
    <t>Калькулятор залогов и цены пипса.  Котировки от</t>
  </si>
  <si>
    <t xml:space="preserve">[{"symbol":"EURUSD","digits":4,"ask":1.0723,"bid":1.072,"change":0.0001,"lasttime":1679375880,"change24h":-0.0001}] </t>
  </si>
  <si>
    <t xml:space="preserve">[{"symbol":"GBPUSD","digits":4,"ask":1.2264,"bid":1.2261,"change":0.0001,"lasttime":1679375822,"change24h":-0.0011}] </t>
  </si>
  <si>
    <t xml:space="preserve">[{"symbol":"AUDUSD","digits":4,"ask":0.6701,"bid":0.6698,"change":0.0001,"lasttime":1679375863,"change24h":-0.0022}] </t>
  </si>
  <si>
    <t xml:space="preserve">[{"symbol":"NZDUSD","digits":4,"ask":0.6218,"bid":0.6215,"change":0.0001,"lasttime":1679375797,"change24h":-0.0026}] </t>
  </si>
  <si>
    <t xml:space="preserve">[{"symbol":"USDCHF","digits":4,"ask":0.929,"bid":0.9287,"change":-0.0001,"lasttime":1679375634,"change24h":0.0004}] </t>
  </si>
  <si>
    <t xml:space="preserve">[{"symbol":"USDJPY","digits":2,"ask":131.29,"bid":131.26,"change":-0.01,"lasttime":1679375880,"change24h":-0.04}] </t>
  </si>
  <si>
    <t xml:space="preserve">[{"symbol":"USDCAD","digits":4,"ask":1.368,"bid":1.3677,"change":-0.0001,"lasttime":1679375864,"change24h":0.0016}] </t>
  </si>
  <si>
    <t xml:space="preserve">[{"symbol":"EURCHF","digits":4,"ask":0.9958,"bid":0.9955,"change":-0.0001,"lasttime":1679375626,"change24h":0.0001}] </t>
  </si>
  <si>
    <t xml:space="preserve">[{"symbol":"EURJPY","digits":2,"ask":140.66,"bid":140.63,"change":-0.01,"lasttime":1679375880,"change24h":-0.06}] </t>
  </si>
  <si>
    <t xml:space="preserve">[{"symbol":"EURGBP","digits":4,"ask":0.8743,"bid":0.874,"change":-0.0001,"lasttime":1679375741,"change24h":0.0011}] </t>
  </si>
  <si>
    <t xml:space="preserve">[{"symbol":"EURAUD","digits":4,"ask":1.6028,"bid":1.6021,"change":0.0001,"lasttime":1679375881,"change24h":0.0058}] </t>
  </si>
  <si>
    <t xml:space="preserve">[{"symbol":"EURCAD","digits":4,"ask":1.4677,"bid":1.4665,"change":0.0001,"lasttime":1679375881,"change24h":0.001}] </t>
  </si>
  <si>
    <t xml:space="preserve">[{"symbol":"EURNZD","digits":4,"ask":1.7239,"bid":1.7227,"change":0.0001,"lasttime":1679375896,"change24h":0.008}] </t>
  </si>
  <si>
    <t xml:space="preserve">[{"symbol":"GBPJPY","digits":2,"ask":160.97,"bid":160.9,"change":-0.01,"lasttime":1679375880,"change24h":-0.26}] </t>
  </si>
  <si>
    <t xml:space="preserve">[{"symbol":"GBPCHF","digits":4,"ask":1.1393,"bid":1.1386,"change":-0.0001,"lasttime":1679375628,"change24h":-0.0011}] </t>
  </si>
  <si>
    <t xml:space="preserve">[{"symbol":"GBPAUD","digits":4,"ask":1.8321,"bid":1.8309,"change":-0.0001,"lasttime":1679375895,"change24h":0.0045}] </t>
  </si>
  <si>
    <t xml:space="preserve">[{"symbol":"GBPNZD","digits":4,"ask":1.9719,"bid":1.9707,"change":0.0001,"lasttime":1679375880,"change24h":0.0081}] </t>
  </si>
  <si>
    <t xml:space="preserve">[{"symbol":"GBPCAD","digits":4,"ask":1.6779,"bid":1.6767,"change":0.0001,"lasttime":1679375748,"change24h":-0.0005}] </t>
  </si>
  <si>
    <t xml:space="preserve">[{"symbol":"AUDCAD","digits":4,"ask":0.9163,"bid":0.9155,"change":0.0001,"lasttime":1679375898,"change24h":-0.0021}] </t>
  </si>
  <si>
    <t xml:space="preserve">[{"symbol":"AUDCHF","digits":4,"ask":0.6226,"bid":0.6218,"change":-0.0001,"lasttime":1679375724,"change24h":-0.0022}] </t>
  </si>
  <si>
    <t xml:space="preserve">[{"symbol":"AUDNZD","digits":4,"ask":1.0766,"bid":1.0754,"change":0.0001,"lasttime":1679375900,"change24h":0.0013}] </t>
  </si>
  <si>
    <t xml:space="preserve">[{"symbol":"AUDJPY","digits":2,"ask":87.89,"bid":87.81,"change":-0.01,"lasttime":1679375880,"change24h":-0.34}] </t>
  </si>
  <si>
    <t xml:space="preserve">[{"symbol":"CADCHF","digits":4,"ask":0.6794,"bid":0.6786,"change":-0.0001,"lasttime":1679375835,"change24h":-0.0007}] </t>
  </si>
  <si>
    <t xml:space="preserve">[{"symbol":"CADJPY","digits":2,"ask":96.01,"bid":95.93,"change":-0.01,"lasttime":1679375880,"change24h":-0.12}] </t>
  </si>
  <si>
    <t xml:space="preserve">[{"symbol":"CHFJPY","digits":2,"ask":141.24,"bid":141.16,"change":-0.01,"lasttime":1679375889,"change24h":-0.06}] </t>
  </si>
  <si>
    <t xml:space="preserve">[{"symbol":"NZDCAD","digits":4,"ask":0.8513,"bid":0.8505,"change":0.0001,"lasttime":1679375861,"change24h":-0.0032}] </t>
  </si>
  <si>
    <t xml:space="preserve">[{"symbol":"NZDCHF","digits":4,"ask":0.5782,"bid":0.5774,"change":0.0001,"lasttime":1679375782,"change24h":-0.0027}] </t>
  </si>
  <si>
    <t xml:space="preserve">[{"symbol":"NZDJPY","digits":2,"ask":81.68,"bid":81.6,"change":-0.01,"lasttime":1679375880,"change24h":-0.4}] </t>
  </si>
  <si>
    <t xml:space="preserve">[{"symbol":"SILVER","digits":3,"ask":22.57,"bid":22.53,"change":0.005,"lasttime":1679375914,"change24h":0.055}] </t>
  </si>
  <si>
    <t xml:space="preserve">[{"symbol":"XAUUSD","digits":2,"ask":1983.51,"bid":1982.71,"change":-0.06,"lasttime":1679375918,"change24h":4.93}] </t>
  </si>
  <si>
    <t xml:space="preserve">[{"symbol":"USDRUB","digits":3,"ask":77.375,"bid":76.975,"change":0.028,"lasttime":1679338017,"change24h":-0.005}] </t>
  </si>
  <si>
    <t xml:space="preserve">[{"symbol":"EURRUB","digits":3,"ask":81.455,"bid":81.055,"change":0.004,"lasttime":1679338463,"change24h":-1.463}] </t>
  </si>
  <si>
    <t>2023</t>
  </si>
  <si>
    <t>2019</t>
  </si>
  <si>
    <t>сен</t>
  </si>
  <si>
    <t>окт</t>
  </si>
  <si>
    <t>ноя</t>
  </si>
  <si>
    <t>дек</t>
  </si>
  <si>
    <t>2020</t>
  </si>
  <si>
    <t>апр</t>
  </si>
  <si>
    <t>июн</t>
  </si>
  <si>
    <t>июл</t>
  </si>
  <si>
    <t>авг</t>
  </si>
  <si>
    <t>2021</t>
  </si>
  <si>
    <t>2022</t>
  </si>
  <si>
    <t>T:\Sets\!-(EA) - Setka v1.43 - eurjpy - OldMan2 - 0.02-4-1,5 - 4znak - agr - 11kolen</t>
  </si>
  <si>
    <t>!-(EA) - Setka v1.43 - eurjpy - OldMan2 - 0.02-4-1,5 - 4znak - agr - 11kolen.set</t>
  </si>
  <si>
    <t>BASE</t>
  </si>
  <si>
    <t>Статистика сеток отчета тестера стратегий MT5</t>
  </si>
  <si>
    <t>ReportTester-15026676.xlsx</t>
  </si>
  <si>
    <t xml:space="preserve">M1 </t>
  </si>
  <si>
    <t xml:space="preserve"> - </t>
  </si>
  <si>
    <t>Чистая прибыль пары</t>
  </si>
  <si>
    <t>Рентабельность (месяц)</t>
  </si>
  <si>
    <t>(год)</t>
  </si>
  <si>
    <t>К</t>
  </si>
  <si>
    <t>T:\Sets\!-1.44.32-RSI-CCI-AS EURCHF S2</t>
  </si>
  <si>
    <t>(EA) - Setka v1.44.32-RSI-CCI-AS EURCHF S2.set</t>
  </si>
  <si>
    <t xml:space="preserve">true										</t>
  </si>
  <si>
    <t>RSI-CCI-AS</t>
  </si>
  <si>
    <t>(EA) - Setka v1.44.32-RSI-CCI-AS EURCHF S2 - ReportTester-68062659.xlsx</t>
  </si>
  <si>
    <t>T:\Sets\!-elavr.usdjpy.asia-cci-sell-leg-8-lots-1.35-tp13-w.ny v1</t>
  </si>
  <si>
    <t>elavr.usdjpy.asia-cci-sell-leg-8-lots-1.35-tp13-w.ny v1.set</t>
  </si>
  <si>
    <t>Фильтры, ИНДИКАТОРНЫЙ вход Первым и/или Последующими ордерами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</si>
  <si>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</si>
  <si>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</si>
  <si>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</si>
  <si>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</si>
  <si>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</si>
  <si>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</si>
  <si>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</si>
  <si>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</si>
  <si>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</si>
  <si>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</si>
  <si>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</si>
  <si>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</si>
  <si>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</si>
  <si>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</si>
  <si>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</si>
  <si>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</si>
  <si>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</si>
  <si>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</si>
  <si>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</si>
  <si>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</si>
  <si>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</si>
  <si>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use_imp_for_next_Order</t>
  </si>
  <si>
    <t>imp_indi_next_order</t>
  </si>
  <si>
    <t>ImpTimeFrame</t>
  </si>
  <si>
    <t>ImpPeriod</t>
  </si>
  <si>
    <t>LGCoeff</t>
  </si>
  <si>
    <t>ImpLevel</t>
  </si>
  <si>
    <t>ADX-IMP</t>
  </si>
  <si>
    <t>ducas.USDJPY.DD2000.xlsx</t>
  </si>
  <si>
    <t>ducas.USDJPY.DD2200.xlsx</t>
  </si>
  <si>
    <t>ducas.USDJPY.DD2500.xlsx</t>
  </si>
  <si>
    <t>ReportTester-15038158.html</t>
  </si>
  <si>
    <t>elavr.usdjpy.asia-cci-sell-leg-8-lots-1.35-tp13-w.ny v2.set</t>
  </si>
  <si>
    <t>T:\Sets\!-Grid Maxi v 1.1 EURJPY m1</t>
  </si>
  <si>
    <t>Ostap.Bender Grid Maxi EURJPY v2.86.set</t>
  </si>
  <si>
    <t>Grid Maxi v 1.1 EURJPY m1 Slip 100-400ms 2015-2020 AlpPro.htm</t>
  </si>
  <si>
    <t>Grid Maxi v 1.1 EURJPY m1 Slip 100-400ms 2015-2020.htm</t>
  </si>
  <si>
    <t>T:\Sets\!capteen-EA-Setka v1.43.353.33rc2 CM-ADX-IMP-ITR-EURUSD-M1-10000-0.05-Mul1.1-TP6.-RF4set</t>
  </si>
  <si>
    <t>(EA) - Setka v1.43.353.33rc2 CM-ADX-IMP-ITR-EURUSD-M1-10000-0.05-Mul1.1-TP6.-RF4set.set</t>
  </si>
  <si>
    <t>VirtualTester</t>
  </si>
  <si>
    <t>ReverseDeals</t>
  </si>
  <si>
    <t>Report</t>
  </si>
  <si>
    <t>Параметры трендового фильтра Элерса.</t>
  </si>
  <si>
    <t>use_ITrand_for1Order</t>
  </si>
  <si>
    <t>ITrandTimeFrame1</t>
  </si>
  <si>
    <t>ITrand_Alpha1</t>
  </si>
  <si>
    <t>use_ITrand_for_next_Order</t>
  </si>
  <si>
    <t>ITrandTimeFrame</t>
  </si>
  <si>
    <t>ITrand_Alpha</t>
  </si>
  <si>
    <t>T:\Sets\!_AGGR</t>
  </si>
  <si>
    <t>aggr.set</t>
  </si>
  <si>
    <t>Введите имя сета!</t>
  </si>
  <si>
    <t>aggr4.xlsx</t>
  </si>
  <si>
    <t>aggr6.xlsx</t>
  </si>
  <si>
    <t>aggr7.xlsx</t>
  </si>
  <si>
    <t>aggr_6_1.xlsx</t>
  </si>
  <si>
    <t>aggr_6_2.xlsx</t>
  </si>
  <si>
    <t>aggr_6_2_cci.xlsx</t>
  </si>
  <si>
    <t>aggr_6_2_cci_1min.xlsx</t>
  </si>
  <si>
    <t>aggr_6_2_cci_5min.xlsx</t>
  </si>
  <si>
    <t>aggr_6_2_rci.xlsx</t>
  </si>
  <si>
    <t>aggr_6_2_rci_5min.xlsx</t>
  </si>
  <si>
    <t>closer_sell_15.xlsx</t>
  </si>
  <si>
    <t>aggr09.set</t>
  </si>
  <si>
    <t>№1 Еженедельно: можно открывать 1-е ордера со Start_дня</t>
  </si>
  <si>
    <t>aggr09_1.set</t>
  </si>
  <si>
    <t>aggr2.set</t>
  </si>
  <si>
    <t>aggr3.set</t>
  </si>
  <si>
    <t>aggr5.set</t>
  </si>
  <si>
    <t>aggr6.set</t>
  </si>
  <si>
    <t>aggr6_1.set</t>
  </si>
  <si>
    <t>aggr6_2.set</t>
  </si>
  <si>
    <t>aggr7.set</t>
  </si>
  <si>
    <t>aggr7_2.set</t>
  </si>
  <si>
    <t>ender.set</t>
  </si>
  <si>
    <t>ender_1.set</t>
  </si>
  <si>
    <t>ender_2.set</t>
  </si>
  <si>
    <t>ender_3.set</t>
  </si>
  <si>
    <t>ender_4.set</t>
  </si>
  <si>
    <t>ender_4_1.set</t>
  </si>
  <si>
    <t>for_capteen.set</t>
  </si>
  <si>
    <t>T:\Sets\!_capteen_CM-ADX-IMP-ITR-EURUSD-M1-10000-0.05-Mul1.1-TP6.-RF4</t>
  </si>
  <si>
    <t>T:\Sets\!_Corvuses_bag</t>
  </si>
  <si>
    <t>EURGBP.set</t>
  </si>
  <si>
    <t>StrategyTester.htm</t>
  </si>
  <si>
    <t>T:\Sets\!_OldMen_base_set</t>
  </si>
  <si>
    <t>[EA] - Setka v1.43 - 20171103 - eurusd - мульт 1.4+ - Роботест.set</t>
  </si>
  <si>
    <t>T:\Sets\!_ostapbender_Grid Maxi</t>
  </si>
  <si>
    <t>ОШИБКА: отсутствует .set файл или некорректный путь!</t>
  </si>
  <si>
    <t>T:\Sets\(EA) Setka NIM 16 sets</t>
  </si>
  <si>
    <t>(EA) Setka NIM AUDCHF_V2.82 K13 KD2450.set</t>
  </si>
  <si>
    <t>(EA) Setka NIM AUDJPY_V1.45 K10 KD2750.set</t>
  </si>
  <si>
    <t>(EA) Setka NIM AUDNZD_V2.59 K11 KD2350.set</t>
  </si>
  <si>
    <t>(EA) Setka NIM CADCHF_V2.32 K10 KD2110.set</t>
  </si>
  <si>
    <t>(EA) Setka NIM CADJPY_V1.28 K10 KD2675.set</t>
  </si>
  <si>
    <t>(EA) Setka NIM CHFJPY_V1.10 K10 KD2450.set</t>
  </si>
  <si>
    <t>(EA) Setka NIM EURAUD_V1.44 K9 KD2050.set</t>
  </si>
  <si>
    <t>(EA) Setka NIM EURCAD_V1.13 K10 KD2350.set</t>
  </si>
  <si>
    <t>(EA) Setka NIM EURCHF_V1.71 K10 KD2750.set</t>
  </si>
  <si>
    <t>(EA) Setka NIM EURJPY_V1.37 K11 KD3000.set</t>
  </si>
  <si>
    <t>(EA) Setka NIM NZDCAD_V2.86 K11 KD1760.set</t>
  </si>
  <si>
    <t>(EA) Setka NIM NZDCHF_V2.99 K12 KD2725.set</t>
  </si>
  <si>
    <t>(EA) Setka NIM NZDJPY_V1.12 K11 KD2750.set</t>
  </si>
  <si>
    <t>(EA) Setka NIM USDCAD_V1.09 K10 KD1780.set</t>
  </si>
  <si>
    <t>(EA) Setka NIM USDCHF_V1.29 K9 KD2410.set</t>
  </si>
  <si>
    <t>(EA) Setka SR24 NIM AUDCAD AS V3.00 KD1570.set</t>
  </si>
  <si>
    <t>T:\Sets\(EA) Setka SR24 NIM 16 assymetic sets.zip</t>
  </si>
  <si>
    <t>T:\Sets\10043-EA-Setka1.43-ADX-IMP-R186-USDCHF-M1-500-500-0.01x3.1-adx</t>
  </si>
  <si>
    <t>(EA) - Setka v1.43 ADX-IMP-R186-USDCHF-M1-500-500-0.01x3.1-adx.set</t>
  </si>
  <si>
    <t>(EA) - Setka v1.43 ADX-IMP-R186-USDCHF-M1-500-500-0.01x3.1-adx.htm</t>
  </si>
  <si>
    <t>T:\Sets\10043-EA-Setka1.43-ADX-IMP-R186-USDCHF-M1-500-500-0.01x3.1-adx REINVEST</t>
  </si>
  <si>
    <t>(EA) - Setka v1.43 ADX-IMP-R186-USDCHF-M1-500-500-0.01x3.1-adx REINVEST.htm</t>
  </si>
  <si>
    <t>T:\Sets\10059-EA- Setka1.43 RSI-CCI-AS-R186-USDCHF-M1-2350-0.01x3.5</t>
  </si>
  <si>
    <t>(EA) - Setka v1.43 RSI-CCI-AS-R186-USDCHF-M1-2350-FIX-0.01x3.5.set</t>
  </si>
  <si>
    <t>T:\Sets\10165-EA-Setka1.43 R198-USDCHF-M1-depo4350</t>
  </si>
  <si>
    <t>(EA) - Setka v1.43 R198-USDCHF-M1-depo4350-reinv2150-0.01-1;1000.set</t>
  </si>
  <si>
    <t>(EA) - Setka v1.43 R198-USDCHF-M1-depo4350-reinv2150-0.01-1;1000.htm</t>
  </si>
  <si>
    <t>T:\Sets\10195-EA-Setka1.43-245 -AUDJPY-ademen-М1-100% 32%</t>
  </si>
  <si>
    <t>(EA) - Setka v1.43-245 -AUDJPY-ademen-М1-100%годовых-Ducascopy(MT5).set</t>
  </si>
  <si>
    <t>(EA) - Setka v1.43-245 -AUDJPY-ademen-М1-100%годовых-Ducascopy(MT5).html</t>
  </si>
  <si>
    <t>ReportTester-50454488.html</t>
  </si>
  <si>
    <t>T:\Sets\10195-EA-Setka1.43-245 -AUDJPY-ademen-М1-300%</t>
  </si>
  <si>
    <t>(EA) - Setka v1.43-245 -AUDJPY-ademen-М1-300%годовых-Ducascopy(MT5).set</t>
  </si>
  <si>
    <t>(EA) - Setka v1.43-245 -AUDJPY-ademen-М1-300%годовых-Ducascopy(MT5).html</t>
  </si>
  <si>
    <t>T:\Sets\10223-EA-Setka1.43-ADX-IMP-opt5-190815-R245_EURUSD_DD-251</t>
  </si>
  <si>
    <t>(EA) - Setka v1.43-ADX-IMP-opt5-190815-R245 EURUSD 2016-2019 DD-251.set</t>
  </si>
  <si>
    <t>(EA) - Setka v1.43-ADX-IMP-190815-R245 EURUSD 2016-2019 DD-251.html</t>
  </si>
  <si>
    <t>report-2019.xlsx</t>
  </si>
  <si>
    <t>ReportTester-20090038.xlsx</t>
  </si>
  <si>
    <t>ReportTester-2018.xlsx</t>
  </si>
  <si>
    <t>ReportTester-2018r.xlsx</t>
  </si>
  <si>
    <t>ReportTester-2019.xlsx</t>
  </si>
  <si>
    <t>ReportTester-50416295.html</t>
  </si>
  <si>
    <t>ReportTester-50416295.xlsx</t>
  </si>
  <si>
    <t>ReportTester-50490923_06_11.xlsx</t>
  </si>
  <si>
    <t>ReportTester-50490923_06_12.xlsx</t>
  </si>
  <si>
    <t>ReportTester-958154.xlsx</t>
  </si>
  <si>
    <t>T:\Sets\10263-EA-Setka1.43-ADX-IMP-R245_EURUSD_2014-2019_DD-282</t>
  </si>
  <si>
    <t>(EA) - Setka v1.43-ADX-IMP-opt5-190815-R245 EURUSD 2014-2019 DD-282.set</t>
  </si>
  <si>
    <t>EURUSD_Ostap.Bender</t>
  </si>
  <si>
    <t>(EA) - Setka v1.43-ADX-IMP-opt5-190815-R245_EURUSD_2014-2019_DD-282.xlsx</t>
  </si>
  <si>
    <t>CCI_eurusd_2014-2019_R245_DD-282.html</t>
  </si>
  <si>
    <t>ducas-2016-2020-ot-4,88.xlsx</t>
  </si>
  <si>
    <t>ducas-2018-2020-DD111-0ntester4.75.xlsx</t>
  </si>
  <si>
    <t>ducas-2018-2020-DD153-0ntester3.89-600.xlsx</t>
  </si>
  <si>
    <t>ducas-2018-2020-DD250-ontester 3,33.xlsx</t>
  </si>
  <si>
    <t>ducas-2018-2020-DD250-ontester 3,34-840.xlsx</t>
  </si>
  <si>
    <t>ducas-2018-2020-DD321.xlsx</t>
  </si>
  <si>
    <t>ducas-2018-2020-DD67-ontester 5.6.xlsx</t>
  </si>
  <si>
    <t>ducas-2018-2020-DD95-ontester 4.3-400.xlsx</t>
  </si>
  <si>
    <t>ducas-2018-2020-DD95-ontester 4.3.xlsx</t>
  </si>
  <si>
    <t>ducas-2018-2020-DD95-ontester 4.8-480.xlsx</t>
  </si>
  <si>
    <t>ducas-2018-2020.xlsx</t>
  </si>
  <si>
    <t>ReportTester-17030162-4 колена - 15_00.xlsx</t>
  </si>
  <si>
    <t>ReportTester-17030162.xlsx</t>
  </si>
  <si>
    <t>reporttester-17030162.xlsx.set</t>
  </si>
  <si>
    <t>T:\Sets\10288-EA-Setka1.43-Gureyev-EURUSD-181108-1-M5-К4050-14.4-170%-TDS2-(HQP)</t>
  </si>
  <si>
    <t>(EA) - Setka v1.43 - EURUSD - Gureyev 20181108 - 350 пунктов 3000$ 10 колен.set</t>
  </si>
  <si>
    <t>(EA) - Setka v1.43 Gureyev-EURUSD-181108-1-M1-K100000-170101-190831-0%-0%-TDS2-(HQP).htm</t>
  </si>
  <si>
    <t>(EA) - Setka v1.43 Gureyev-EURUSD-181108-1-M1-K4050-170101-190831-14%-170%-TDS2-(HQP).htm</t>
  </si>
  <si>
    <t>(EA) - Setka v1.43 Gureyev-GBPUSD-181108-1-M1-K100000-170101-190831-0%-0%-TDS2-(HQP).htm</t>
  </si>
  <si>
    <t>(EA) - Setka v1.43 Gureyev-GBPUSD-181108-1-M1-K4800-170101-190831-15%-172%-TDS2-(HQP).htm</t>
  </si>
  <si>
    <t>(EA) - Setka v1.43 - GBPUSD - Gureyev 20181108 - 450 пунктов 3500$ 10 колен.set</t>
  </si>
  <si>
    <t>T:\Sets\10413-EA-Setka1.43-Valerii.badaev-USDCHF-D1-2019-dd1691</t>
  </si>
  <si>
    <t>Setka-USDCHF-D1-2019-dd1691.set</t>
  </si>
  <si>
    <t>Setka-USDCHF-D1-2019-dd1691.htm</t>
  </si>
  <si>
    <t>Setka-USDCHF-D1-2019-реинвест.htm</t>
  </si>
  <si>
    <t>T:\Sets\10428-EA-Setka1.43-Valerii.badaev-EURJPY-M1-2017-2019-dd303</t>
  </si>
  <si>
    <t>Setka-EURJPY-M1-2017-2019-dd303.set</t>
  </si>
  <si>
    <t>Setka-EURJPY-M1-2017-2019-dd303.htm</t>
  </si>
  <si>
    <t>T:\Sets\10428-EA-Setka1.43-Valerii.badaev-GBPUSD-M1-2017-2019-dd406</t>
  </si>
  <si>
    <t>Setka-GBPUSD-M1-2017-2019-dd406.set</t>
  </si>
  <si>
    <t>Setka-GBPUSD-M1-2017-2019-dd406.htm</t>
  </si>
  <si>
    <t>T:\Sets\10436-EA-Setka1.43-Gureyev-(HQP)-EURUSD-181108-1-M1-TDS2-(HQP)</t>
  </si>
  <si>
    <t>(EA) - Setka v1.43 Gureyev-(HQP)-EURUSD-181108-1-M1.set</t>
  </si>
  <si>
    <t>(EA) - Setka v1.43 Gureyev-(HQP)-EURUSD-181108-1-M1-K100000-170101-190831-0%-0%-TDS2-(HQP).htm</t>
  </si>
  <si>
    <t>(EA) - Setka v1.43 Gureyev-(HQP)-EURUSD-181108-1-M1-K100000-170101-190831-18%-211%-TDS2-(HQP).htm</t>
  </si>
  <si>
    <t>T:\Sets\10449-Setka1.43-badaev-EURUSD-M1-2017-2019-dd385</t>
  </si>
  <si>
    <t>Setka-EURUSD-M1-2017-2019-dd385.set</t>
  </si>
  <si>
    <t>Setka-EURUSD-M1-2017-2019-dd385.htm</t>
  </si>
  <si>
    <t>T:\Sets\10449-Setka1.43-badaev-USDCHF-M1-2017-2019-dd361</t>
  </si>
  <si>
    <t>Setka-USDCHF-M1-2017-2019-dd361.set</t>
  </si>
  <si>
    <t>Setka-USDCHF-M1-2017-2019-dd361.htm</t>
  </si>
  <si>
    <t>T:\Sets\10449-Setka1.43-badaev-USDJPY-M1-2017-2019-dd446</t>
  </si>
  <si>
    <t>Setka-USDJPY-M1-2017-2019-dd446.set</t>
  </si>
  <si>
    <t>Setka-USDJPY-M1-2017-2019-dd446.htm</t>
  </si>
  <si>
    <t>T:\Sets\10450-EA-Setka1.43-Valerii.badaev-EURUSD-M1-2017-2019-dd385</t>
  </si>
  <si>
    <t>ОШИБКА: ReportTrade-5297375.xlsx файл не содержит отчет MetaTrader!</t>
  </si>
  <si>
    <t>T:\Sets\10450-EA-Setka1.43-Valerii.badaev-USDCHF-M1-2017-2019-dd361</t>
  </si>
  <si>
    <t>T:\Sets\10450-EA-Setka1.43-Valerii.badaev-USDJPY-M1-2017-2019-dd446</t>
  </si>
  <si>
    <t>T:\Sets\10458-EA-Setka1.43-Старик-eurjpy-1-D3-K240</t>
  </si>
  <si>
    <t>(EA) - Setka v1.43 - eurjpy - #1 D3 K240.set</t>
  </si>
  <si>
    <t>(EA) - Setka v1.43 - eurjpy - #1 D3 K240.htm</t>
  </si>
  <si>
    <t>T:\Sets\10462-EA-Setka1.43-Старик-eurjpy-1-D3-K110</t>
  </si>
  <si>
    <t>(EA) - Setka v1.43 - eurjpy - #1 D3 K110.set</t>
  </si>
  <si>
    <t>T:\Sets\10464-EA-Setka1.43-Valerii.badaev-EURJPY-D1-2019-dd10-0.01-2</t>
  </si>
  <si>
    <t>Setka-EURJPY-D1-2019-0.01 лот вариант 2.set</t>
  </si>
  <si>
    <t>roboforex2017-2019-0.12.xlsx</t>
  </si>
  <si>
    <t>roboforex2017-2019.xlsx</t>
  </si>
  <si>
    <t>roboforex2019-0.08.xlsx</t>
  </si>
  <si>
    <t>roboforex2019-0.1.xlsx</t>
  </si>
  <si>
    <t>roboforex2019.xlsx</t>
  </si>
  <si>
    <t>Setka-EURJPY-D1-2017-2019-dd10-0.01 лот вариант 2.htm</t>
  </si>
  <si>
    <t>Setka-EURJPY-D1-2019-dd10-0.01 лот вариант 2.htm</t>
  </si>
  <si>
    <t>T:\Sets\10471-EA-Setka1.43-GBPUSD-D1-2017-2019-dd38-0.01 лот</t>
  </si>
  <si>
    <t>Setka-GBPUSD-D1-2017-2019-dd38-0.01 лот.set</t>
  </si>
  <si>
    <t>Setka-GBPUSD-D1-2017-2019-dd38-0.01 лот.htm</t>
  </si>
  <si>
    <t>T:\Sets\10517-EA-Setka1.43-Ostap-R245_EURUSD_2013-2019_DD-1760</t>
  </si>
  <si>
    <t>(EA) - Setka v1.43-ADX-IMP-opt5-190815-R245_EURUSD_2013-2019_DD-1760 -WRP.set</t>
  </si>
  <si>
    <t>(EA) - Setka v1.43-ADX-IMP-opt5-190815-R245_EURUSD_2013-2019_DD-1760 -500ms.html</t>
  </si>
  <si>
    <t>(EA) - Setka v1.43-ADX-IMP-opt5-190815-R245_EURUSD_2013-2019_DD-1760 -500ms.xlsx</t>
  </si>
  <si>
    <t>T:\Sets\10529-EA-Setka1.43-Ostap-190815-R245_EURUSD_2014-2019_DD-360</t>
  </si>
  <si>
    <t>(EA) - Setka v1.43-ADX-IMP-opt5-190815-R245 DD360.set</t>
  </si>
  <si>
    <t>(EA) - Setka v1.43-ADX-IMP-opt5-190815-R245_EURUSD_2013-2019_DD-360 -WRP.html</t>
  </si>
  <si>
    <t>test1.xlsx</t>
  </si>
  <si>
    <t>T:\Sets\10545-EA-Setka1.43-Ostap-EURUSD-2013-2019-DD1020 Mod R245 Temp</t>
  </si>
  <si>
    <t>(EA) - Setka v1.43 - EURUSD-2013-2019-DD1020 Mod R245 Temp.set</t>
  </si>
  <si>
    <t>(EA) - Setka v1.43 - EURUSD-2013-2019-DD1020 Mod R245 Temp.html</t>
  </si>
  <si>
    <t>T:\Sets\10560-EA-Setka1.43-valerii.badaev-EURJPY-M1-Altegron</t>
  </si>
  <si>
    <t>(EA) - Setka v1.43 ADX-IMP valerii.badaev-EURJPY-190629-2017-2019-M1-Altegron mod.set</t>
  </si>
  <si>
    <t>(EA) - Setka v1.43 ADX-IMP valerii.badaev-EURJPY-190629-2017-2019-M1-Altegron mod.htm</t>
  </si>
  <si>
    <t>(EA) - Setka v1.43 ADX-IMP valerii.badaev-EURJPY-190629-2017-2019-M1-DD1116-P112.htm</t>
  </si>
  <si>
    <t>(EA) - Setka v1.43 ADX-IMP valerii.badaev-EURJPY-190629-2018-2019-M1-Altegron mod.htm</t>
  </si>
  <si>
    <t>(EA) - Setka v1.43 ADX-IMP valerii.badaev-EURJPY-190629-2018-2019-M1-DD1116-P112.htm</t>
  </si>
  <si>
    <t>(EA) - Setka v1.43 ADX-IMP valerii.badaev-EURJPY-190629-2019-2019-M1-Altegron mod.htm</t>
  </si>
  <si>
    <t>(EA) - Setka v1.43 ADX-IMP valerii.badaev-EURJPY-190629-2019-2019-M1-DD1116-P112.htm</t>
  </si>
  <si>
    <t>(EA) - Setka v1.43 ADX-IMP valerii.badaev-EURJPY-190629-2017-2019-M1-DD1116-P112.set</t>
  </si>
  <si>
    <t>T:\Sets\10560-EA-Setka1.43-valerii.badaev-EURJPY-M1-Altegron mod v2</t>
  </si>
  <si>
    <t>(EA) - Setka v1.43 ADX-IMP valerii.badaev-EURJPY-190629-2017-2019-M1-Altegron mod v2.set</t>
  </si>
  <si>
    <t>(EA) - Setka v1.43 ADX-IMP valerii.badaev-EURJPY-190629-2017-2019-M1-Altegron mod v2.htm</t>
  </si>
  <si>
    <t>eurjpy-2017-2019-R260.xlsx</t>
  </si>
  <si>
    <t>eurjpy-2017-2019.xlsx</t>
  </si>
  <si>
    <t>T:\Sets\10615-EA-Setka1.43-Gureyev-(HQP)-EURUSD-181108-1-M1-TpType=1-TDS2-(HQP)</t>
  </si>
  <si>
    <t>(EA) - Setka v1.43 Gureyev-(HQP)-EURUSD-181108-1-M1-K3550-TpType=1.set</t>
  </si>
  <si>
    <t>(EA) - Setka v1.43 Gureyev-(HQP)-EURUSD-181108-1-M1-K100000-170101-190831-0%-0%-TpType=1-TDS2-(HQP).htm</t>
  </si>
  <si>
    <t>(EA) - Setka v1.43 Gureyev-(HQP)-EURUSD-181108-1-M1-K3550-170101-190831-20%-236%-TpType=1-TDS2-(HQP).htm</t>
  </si>
  <si>
    <t>T:\Sets\10685-Setka1.43-ADX-IMP-190815-R245_EURUSD_2016-2019_DD-1611_Lot-0.1</t>
  </si>
  <si>
    <t>EURUSD NIGHT v2 lot-0.1.set</t>
  </si>
  <si>
    <t>EURUSD 2016-2019 RoboForex MT5 ECN Pro (EA) - Setka v1.43-ADX-IMP-opt5-190815-R245 DD-1611 Lot-0.01.html</t>
  </si>
  <si>
    <t>EURUSD 2016-2019 RoboForex MT5 ECN Pro (EA) - Setka v1.43-ADX-IMP-opt5-190815-R245 DD-1611 Lot-0.1.html</t>
  </si>
  <si>
    <t>ReportTester-2017-2019.xlsx</t>
  </si>
  <si>
    <t>EURUSD NIGHT v2-0.01.set</t>
  </si>
  <si>
    <t>T:\Sets\10718-EA-Setka1.43-R245_EURJPY NIGHT v2 Ostap.Bender 2015-2019</t>
  </si>
  <si>
    <t>T:\Sets\10750-EA-Setka1.43-ADX-IMP-R260-Altegron-EURUSD-191127-4-M1-TDS2-(HQP)</t>
  </si>
  <si>
    <t>(EA) Setka v1.43 ADX-IMP R245 EURUSD m1 2017-2019 mult=2.set</t>
  </si>
  <si>
    <t>(EA) Setka v1.43 ADX-IMP R260-elavr Altegron-EURUSD-191127-4-M1-K100000-170114-191120-0%-0%-TDS2-(HQP).htm</t>
  </si>
  <si>
    <t>(EA) Setka v1.43 ADX-IMP R260-elavr Altegron-EURUSD-191127-4-M1-K470-170114-191120-17%-205%-TDS2-(HQP).htm</t>
  </si>
  <si>
    <t>ReportTester-50490923-450$.xlsx</t>
  </si>
  <si>
    <t>ReportTester-50490923.xlsx</t>
  </si>
  <si>
    <t>T:\Sets\10814-EA-Setka1.43-Valerii-OstapBender-R260-EURUSD-2014-2019-DD1650</t>
  </si>
  <si>
    <t>(EA) - Setka v1.43 - EURUSD-2014-2019-DD1650-R 6.9%.set</t>
  </si>
  <si>
    <t>(EA) - Setka v1.43 R260 - EURUSD-2014-2019-DD1650 valerii.badaev.htm</t>
  </si>
  <si>
    <t>T:\Sets\10839-EA-Setka1.43-EURUSD-2013-2019-DD194</t>
  </si>
  <si>
    <t>Ostap.Bender EURUSD Short v1.set</t>
  </si>
  <si>
    <t>(EA) - Setka v1.43 R260 - EURUSD-2013-2019-DD194 Alp ECN.htm</t>
  </si>
  <si>
    <t>(EA) - Setka v1.43 R260 - EURUSD-2016-2019-DD194 Dukas.htm</t>
  </si>
  <si>
    <t>T:\Sets\10854-EA-Setka1.43 R260-EURUSD-v3 Ostap.Bender</t>
  </si>
  <si>
    <t>Ostap.Bender EURUSD Short v3 (2).set</t>
  </si>
  <si>
    <t>(EA) - Setka v1.43 R260 - EURUSD-2016-2019-DD140 Ostap.Bender v3 mt5.html</t>
  </si>
  <si>
    <t>Ostap.Bender EURUSD Short v3.set</t>
  </si>
  <si>
    <t>T:\Sets\10859-EA-Setka1.43-EURUSD-v3.1 Ostap.Bender 2013-2019</t>
  </si>
  <si>
    <t>Ostap.Bender EURUSD Short v3.1.set</t>
  </si>
  <si>
    <t>ReportTester-50490923-10_32.xlsx</t>
  </si>
  <si>
    <t>ReportTester-50490923-11_22.xlsx</t>
  </si>
  <si>
    <t>ReportTester-50490923-alpari.xlsx</t>
  </si>
  <si>
    <t>ReportTester-50490923-ducas.xlsx</t>
  </si>
  <si>
    <t>T:\Sets\10924-EA-Setka1.43-SAS117-R260-EURUSD-M1</t>
  </si>
  <si>
    <t>(EA) - Setka v1.43 - ADX-IMP - EURUSD - M1- v1.1.set</t>
  </si>
  <si>
    <t>(EA) - Setka v1.43 - ADX-IMP - EURUSD - M1- v1.1_14.01.01-19.11.30_730$.htm</t>
  </si>
  <si>
    <t>T:\Sets\10993-EA-Setka1.43-SAS117-R260-EURUSD-M1-v1.3</t>
  </si>
  <si>
    <t>(EA) - Setka v1.43 - ADX-IMP - EURUSD - M1- v1.3.set</t>
  </si>
  <si>
    <t>(EA) - Setka v1.43 - ADX-IMP - EURUSD - M1- v1.3_14.01.01-19.11.30_ DD 1468$_lot 5-2.htm</t>
  </si>
  <si>
    <t>(EA) - Setka v1.43 - ADX-IMP - EURUSD - M1- v1.3_14.01.01-19.11.30_ DD 730$_lot 5-1.htm</t>
  </si>
  <si>
    <t>T:\Sets\11001-EA-Setka1.43-ADX-IMP-191224-R285-SR7 Ostap.Bender GBPCAD LS v1 2012-2019</t>
  </si>
  <si>
    <t>Ostap.Bender GBPCAD LS v1.set</t>
  </si>
  <si>
    <t>(EA) - Setka v1.43-ADX-IMP-191224-R285-SR7 Ostap.Bender GBPCAD LS v1 2012-2019.htm</t>
  </si>
  <si>
    <t>T:\Sets\11012-EA-Setka1.43-ADX-IMP-191224-R285-SR7 Ostap.Bender GBPCAD LS v1,1 2012-2019</t>
  </si>
  <si>
    <t>Ostap.Bender GBPCAD LS v1.1.set</t>
  </si>
  <si>
    <t>(EA) - Setka v1.43-ADX-IMP-191224-R285-SR7 Ostap.Bender GBPCAD LS v1.1 2012-2019.htm</t>
  </si>
  <si>
    <t>T:\Sets\11013-EA-Setka1.43-ADX-IMP-191224-R285-SR7 Ostap.Bender GBPCAD LS v1,2 2012-2019</t>
  </si>
  <si>
    <t>Ostap.Bender GBPCAD LS v1.2.set</t>
  </si>
  <si>
    <t>(EA) - Setka v1.43-ADX-IMP-191224-R285-SR7 Ostap.Bender GBPCAD LS v1.2 2012-2019.htm</t>
  </si>
  <si>
    <t>T:\Sets\11014-EA-Setka1.43-ADX-IMP-191224-R285-SR7 Ostap.Bender GBPCAD LS v1,3 2012-2019</t>
  </si>
  <si>
    <t>Ostap.Bender GBPCAD LS v1.3.set</t>
  </si>
  <si>
    <t>(EA) - Setka v1.43-ADX-IMP-191224-R285-SR7 Ostap.Bender GBPCAD LS v1.3 2012-2019.htm</t>
  </si>
  <si>
    <t>T:\Sets\11015-EA-Setka1.43 NIM CADCHF</t>
  </si>
  <si>
    <t>(EA) - Setka NIM CADCHF_V2.23 K14 G20-TP30-KD1715-0-0.01-fix.set</t>
  </si>
  <si>
    <t>(EA) - Setka (TDS2) NIM 16.01-19.10 CADCHF_V2.23 G20-TP30-2300-0-0.01-fix.htm</t>
  </si>
  <si>
    <t>T:\Sets\11015-EA-Setka1.43 NIM NZDCAD</t>
  </si>
  <si>
    <t>(EA) - Setka NIM NZDCAD_V2.62 K16 G24-TP29-KD2200-0.01-fix.set</t>
  </si>
  <si>
    <t>(EA) - Setka (TDS2) NIM 16.01-19.10 NZDCAD V2.62 K16 G24-TP29-2400-0.01-fix.htm</t>
  </si>
  <si>
    <t>T:\Sets\11114-EA-Setka1.43-R285-SR7 Ostap.Bender EURCAD LS v1,3 2013-2019</t>
  </si>
  <si>
    <t>Ostap.Bender EURCAD SL v1.3.set</t>
  </si>
  <si>
    <t>(EA) - Setka v1.43-ADX-IMP-191224-R285-SR7 Ostap.Bender EURCAD LS v1,3 2013-2019.htm</t>
  </si>
  <si>
    <t>T:\Sets\11120-EA-Setka1.43-R285-SR7 Ostap.Bender EURCAD LS v1,5 2013-2019</t>
  </si>
  <si>
    <t>Ostap.Bender EURCAD SL v1.5.set</t>
  </si>
  <si>
    <t>(EA) - Setka v1.43-ADX-IMP-191224-R285-SR7 Ostap.Bender EURCAD LS v1,5 2013-2019.htm</t>
  </si>
  <si>
    <t>(EA) - Setka v1.43-ADX-IMP-191224-R285-SR7 Ostap.Bender EURCAD LS v1,5 2018-2019.html</t>
  </si>
  <si>
    <t>T:\Sets\11132-EA-Setka1.43-R285-SR7 Ostap.Bender EURCHF LS v1,2 2015-2019</t>
  </si>
  <si>
    <t>Ostap.Bender EURCHF LS v1.2.set</t>
  </si>
  <si>
    <t>(EA) - Setka v1.43-ADX-IMP-191224-R285-SR7 Ostap.Bender EURCHF LS v1,2 2015-2019.htm</t>
  </si>
  <si>
    <t>T:\Sets\11137-EA-Setka1.43-R285-SR7 Ostap.Bender EURCHF LS v2.1 Big 2015-2019</t>
  </si>
  <si>
    <t>Ostap.Bender EURCHF LS v2,1.set</t>
  </si>
  <si>
    <t>(EA) - Setka v1.43-ADX-IMP-191224-R285-SR7 Ostap.Bender EURCHF LS v2.1 Big 2015-2019.htm</t>
  </si>
  <si>
    <t>T:\Sets\11139-EA-Setka1.43-R285-SR7 Ostap.Bender EURCAD LS v1,6 2013-2019</t>
  </si>
  <si>
    <t>(EA) - Setka v1.43-ADX-IMP-191224-R285-SR7 Ostap.Bender EURCAD LS v1,5 2013-2019.set</t>
  </si>
  <si>
    <t>(EA) - Setka v1.43-ADX-IMP-191224-R285-SR7 Ostap.Bender EURCAD LS v1,5 2013-2019 2.htm</t>
  </si>
  <si>
    <t>(EA) - Setka v1.43-ADX-IMP-191224-R285-SR7 Ostap.Bender EURCAD LS v1,6 2013-2019.htm</t>
  </si>
  <si>
    <t>Ostap.Bender EURCAD SL v1.6.set</t>
  </si>
  <si>
    <t>T:\Sets\11141-EA-Setka1.43-R285-SR7 Ostap.Bender EURCAD LS v1,7 2013-2019</t>
  </si>
  <si>
    <t>Ostap.Bender EURCAD SL v1.7 lot0.03.set</t>
  </si>
  <si>
    <t>(EA) - Setka v1.43-ADX-IMP-191224-R285-SR7 Ostap.Bender EURCAD LS v1,7 2013-2019.htm</t>
  </si>
  <si>
    <t>Ostap.Bender EURCAD SL v1.7.set</t>
  </si>
  <si>
    <t>T:\Sets\11162-EA-Setka1.43-R285-SR7-AUDNZD-djfrosov-v1.1-М1-1300$-2015-2019</t>
  </si>
  <si>
    <t>(EA)-Setka v1.43 ADX-IMP_R285-SR7-AUDNZD-djfrosov_v1.1-М1_1300$_2015-2019.set</t>
  </si>
  <si>
    <t>T:\Sets\11165-EA-Setka1.43-R285-SR7 Ostap.Bender EURJPY LS v1,5 2014-2019</t>
  </si>
  <si>
    <t>Ostap.Bender EURJPY LS v1,5 compres.set</t>
  </si>
  <si>
    <t>(EA) - Setka v1.43-ADX-IMP-191224-R285-SR7 Ostap.Bender EURJPY LS v1,5 2014-2019 Lot-0.03.htm</t>
  </si>
  <si>
    <t>(EA) - Setka v1.43-ADX-IMP-191224-R285-SR7 Ostap.Bender EURJPY LS v1,5 2014-2019.htm</t>
  </si>
  <si>
    <t>alpari-ecn-2017-2020.xlsx</t>
  </si>
  <si>
    <t>Ostap.Bender EURJPY LS v1,5.set</t>
  </si>
  <si>
    <t>T:\Sets\11165x-EA-Setka1.43-R285-SR7 Ostap.Bender-Capteen EURJPY LS v1,5 2014-2019</t>
  </si>
  <si>
    <t>Ostap.Bender EURJPY LS v1,5 M1.4TP8.set</t>
  </si>
  <si>
    <t>ducas-2016-2020.xlsx</t>
  </si>
  <si>
    <t>ecn-2016-2020.xlsx</t>
  </si>
  <si>
    <t>standart-2016-2020.xlsx</t>
  </si>
  <si>
    <t>T:\Sets\11180-EA-Setka1.43-NIM-AUDNZD-V2.25 K14 KD2700-0.01-fix</t>
  </si>
  <si>
    <t>(EA) - Setka NIM AUDNZD_V2.25 K14 KD2700-0.01-fix.set</t>
  </si>
  <si>
    <t>(EA) - Setka (TDS2) NIM 15.02-20.01 AUDNZD V2.25.htm</t>
  </si>
  <si>
    <t>T:\Sets\11230-EA-Setka1.43-R285-SR7-Ostap.Bender EURAUD LS v1,5 2012-2019</t>
  </si>
  <si>
    <t>Ostap.Bender EURAUD LS v1,5 compres.set</t>
  </si>
  <si>
    <t>(EA) - Setka v1.43-ADX-IMP-191224-R285-SR7 Ostap.Bender EURAUD LS v1,5 2012-2019.htm</t>
  </si>
  <si>
    <t>Ostap.Bender EURAUD LS v1,5.set</t>
  </si>
  <si>
    <t>T:\Sets\11231-EA-Setka-O.B_NIM EURJPY_V1.04 K9 KD830 0.01 fix</t>
  </si>
  <si>
    <t>(EA) - Setka O.B_NIM EURJPY_V1.04 K9 KD830 0.01 fix.set</t>
  </si>
  <si>
    <t>(EA) - Setka (TDS2) O.B._NIM 15.02-20.01 EURJPY V1.03 REI.htm</t>
  </si>
  <si>
    <t>(EA) - Setka (TDS2) O.B._NIM 15.02-20.01 EURJPY V1.04.htm</t>
  </si>
  <si>
    <t>T:\Sets\11244-EA-Setka1.43-R285-SR7-valerii.badaev-djfrosov-EURJPY-M1-K1900-2014-2019_V1.4</t>
  </si>
  <si>
    <t>(EA) - Setka v1.43 ADX-IMP_R285-SR7_valerii.badaev_djfrosov-EURJPY-M1-K1900-2014-2019_V1.4.set</t>
  </si>
  <si>
    <t>Максимальный лот. Данные из тестера 2014-2016.htm</t>
  </si>
  <si>
    <t>(EA) - Setka v1.43 ADX-IMP_R285-SR7_valerii.badaev_djfrosov-EURJPY-M1-K1900-2014-2019_V1.4_сжат.set</t>
  </si>
  <si>
    <t>T:\Sets\11391-EA-Setka1.43-audchf-M1-SAS117-v1</t>
  </si>
  <si>
    <t>[EA] - Setka v1.43 - audchf  - M1 - SAS117 v1.set</t>
  </si>
  <si>
    <t>ducas.140101-210914-fv-1.xlsx</t>
  </si>
  <si>
    <t>ducas.140101-210914-fv.xlsx</t>
  </si>
  <si>
    <t>ducas.140101-210914.xlsx</t>
  </si>
  <si>
    <t>ducas.190101-200914_fv.xlsx</t>
  </si>
  <si>
    <t>ducas.190101-200914_fv_1m.xlsx</t>
  </si>
  <si>
    <t>ducas.190101-200914_wo_fv.xlsx</t>
  </si>
  <si>
    <t>[EA] - Setka v1.43 - audchf  - M1 - SAS117 v1_15-19_DD916.htm</t>
  </si>
  <si>
    <t>T:\Sets\11396-EA-Setka1.43-AUDCAD-Kutsepal+SAS117 v1.2</t>
  </si>
  <si>
    <t>[EA] - Setka v1.43 - AUDCAD - Kutsepal + SAS117 v1.2.set</t>
  </si>
  <si>
    <t>[EA] - Setka v1.43 - AUDCAD - Kutsepal + SAS117 v1.2_15-19_DD2154.htm</t>
  </si>
  <si>
    <t>T:\Sets\11397-EA-Setka1.43-NIM EURAUD_V1.10 K11 KD1300 0.01 fix</t>
  </si>
  <si>
    <t>(EA) - Setka NIM EURAUD_V1.10 K11 KD1300 0.01 fix.set</t>
  </si>
  <si>
    <t>(EA) - Setka (TDS2) NIM 15.02-20.01 EURAUD V1.10 KD1300.htm</t>
  </si>
  <si>
    <t>T:\Sets\11397-EA-Setka1.43-O.B_NIM-EURJPY-V1.05 K9 KD830 0.01 fix</t>
  </si>
  <si>
    <t>(EA) - Setka O.B_NIM EURJPY_V1.05 K9 KD830 0.01 fix.set</t>
  </si>
  <si>
    <t>T:\Sets\11454-EA-Setka-Ostap.Bender AUDJPY LS v1 1431+</t>
  </si>
  <si>
    <t>(EA) - Setka v1.43-ADX-IMP-R285-SR7-AUDJPY-м1 - Ostap.Bender + SAS117 v1.set</t>
  </si>
  <si>
    <t>(EA) - Setka v1.43-ADX-IMP-R285-SR7-AUDJPY-м1 - Ostap.Bender + SAS117 v1_12-19_DD167.htm</t>
  </si>
  <si>
    <t>(EA) - Setka v1.43-ADX-IMP-R285-SR7-AUDJPY-м1 - Ostap.Bender + SAS117 v1_12-19_DD265 use Slip.htm</t>
  </si>
  <si>
    <t>(EA) - Setka v1.43-ADX-IMP-R285-SR7-AUDJPY-м1 - Ostap.Bender + SAS117 v1_12-19_DD495_0.03.htm</t>
  </si>
  <si>
    <t>ducas.2014-20200804.xlsx</t>
  </si>
  <si>
    <t>T:\Sets\11473-EA-Setka1.43-R285-SR7 Ostap.Bender AUDCAD LS v2,3 2012-2019</t>
  </si>
  <si>
    <t>Ostap.Bender AUDCAD LS v2,3 compres.set</t>
  </si>
  <si>
    <t>(EA) - Setka v1.43-ADX-IMP-191224-R285-SR7 Ostap.Bender AUDCAD LS v2,3 2012-2019.htm</t>
  </si>
  <si>
    <t>Ostap.Bender AUDCAD LS v2,3.set</t>
  </si>
  <si>
    <t>T:\Sets\11481-EA-Setka-Ostap.Bender AUDUSD AUDCAD LS v1,1</t>
  </si>
  <si>
    <t>Ostap.Bender AUDUSD AUDCAD LS v1,1.set</t>
  </si>
  <si>
    <t>audusd-ducas-0,03.xlsx</t>
  </si>
  <si>
    <t>audusd-ducas-0,04.xlsx</t>
  </si>
  <si>
    <t>audusd-ducas.xlsx</t>
  </si>
  <si>
    <t>audusd-roboforex.xlsx</t>
  </si>
  <si>
    <t>ducas-2016-2020-200.xlsx</t>
  </si>
  <si>
    <t>ducas-2016-2020-210.xlsx</t>
  </si>
  <si>
    <t>T:\Sets\11507-EA-Setka1.43-EURUSD-010719-170120-D500-MerSerg</t>
  </si>
  <si>
    <t>ОШИБКА: Setka1.43_EURUSD_010719_170120_D500_MerSerg.set файл не загружен, загружен некорректно или содержит не все необходимые параметры!</t>
  </si>
  <si>
    <t>T:\Sets\11614-EA-Setka1.43 NIM AUDJPY-V1.16 K9 KD1340 0.01 fix</t>
  </si>
  <si>
    <t>(EA) - Setka NIM AUDJPY_V1.16 K9 KD1340 0.01 fix.set</t>
  </si>
  <si>
    <t>(EA) - Setka (TDS2) NIM 15.02-20.01 AUDJPY V1.16.htm</t>
  </si>
  <si>
    <t>T:\Sets\11666-EA-Setka1.43 - EURCAD M0kass</t>
  </si>
  <si>
    <t>(EA) - Setka v1.43 - EURCAD M0kass_v1.1.set</t>
  </si>
  <si>
    <t>(EA) - Setka v1.43 - EURCAD M0kass_v1.1.htm</t>
  </si>
  <si>
    <t>(EA) - Setka v1.43 - EURCAD M0kass_v1.1.Lot_0.03.htm</t>
  </si>
  <si>
    <t>T:\Sets\11683-EA-Setka1.43-ADX-IMP-191224-R285-SR7 Ostap.Bender GBPCAD LS v2,53 2012-2019</t>
  </si>
  <si>
    <t>Ostap.Bender GBPCAD LS v2,53 compres.set</t>
  </si>
  <si>
    <t>Ostap.Bender GBPCAD LS v2,53 2012-2019.htm</t>
  </si>
  <si>
    <t>Ostap.Bender GBPCAD LS v2,53.set</t>
  </si>
  <si>
    <t>T:\Sets\11695-EA-Setka1.43-ADX-IMP-R295-SR10 Ostap.Bender AUDNZD LS v1,12 2012-2019</t>
  </si>
  <si>
    <t>Ostap.Bender AUDNZD LS v1,12 compres.set</t>
  </si>
  <si>
    <t>Ostap.Bender AUDNZD LS v1,12 индикатор 2012-2020.htm</t>
  </si>
  <si>
    <t>Ostap.Bender AUDNZD LS v1,12.set</t>
  </si>
  <si>
    <t>T:\Sets\11825-EA-Setka1.43-USDCHF Ostap.Bender 2015-2019</t>
  </si>
  <si>
    <t>Ostap.Bender USDCHF v1,5 Long Compres.set</t>
  </si>
  <si>
    <t>USDCHF v.1.5 long ADX-IMP -0,01 180.htm</t>
  </si>
  <si>
    <t>Ostap.Bender USDCHF v1,5 Long.set</t>
  </si>
  <si>
    <t>T:\Sets\11880-EA-Setka1.43-Neu4-EURJPY-M1-K400-2017-2019-16</t>
  </si>
  <si>
    <t>(EA) - Setka v1.43-ADX-IMP-191224-R285-SR7-Neu4-EURJPY-M1-K400-2017-2019-16%-198%.set</t>
  </si>
  <si>
    <t>(EA) - Setka v1.43-ADX-IMP-191224-R285-SR7-Neu4-EURJPY-M1-K400-2017-2019-16%-198%.htm</t>
  </si>
  <si>
    <t>alpari-ecn-2018-2020.xlsx</t>
  </si>
  <si>
    <t>ducas-2017-2020.xlsx</t>
  </si>
  <si>
    <t>T:\Sets\11976-EA-Setka1.43-NIM-15.02-20.01 AUDCAD V2.91 DoD KD2280</t>
  </si>
  <si>
    <t>(EA) - Setka NIM AUDCAD_V2.91 DoD KD2280 0.01 fix.set</t>
  </si>
  <si>
    <t>(EA) - Setka (TDS2) NIM 15.02-20.01 AUDCAD V2.91 DoD.htm</t>
  </si>
  <si>
    <t>T:\Sets\11976-EA-Setka1.43-NIM-15.02-20.01-AUDCAD-V2.86-KD2400</t>
  </si>
  <si>
    <t>(EA) - Setka NIM AUDCAD_V2.86 K16 KD2400 0.01 fix.set</t>
  </si>
  <si>
    <t>(EA) - Setka R285 (TDS2) NIM 15.02-20.01 AUDCAD V2.86KD2400 0.01 fix.htm</t>
  </si>
  <si>
    <t>T:\Sets\11976-EA-Setka1.43-NIM-15.02-20.01-AUDCHF-V2.81-KD2400</t>
  </si>
  <si>
    <t>(EA) - Setka NIM AUDCHF_V2.81 K13 KD2400 0.01 fix.set</t>
  </si>
  <si>
    <t>(EA) - Setka R285 (TDS2) NIM 15.02-20.01 AUDCHF V2.81 KD2400 0.01 fix.htm</t>
  </si>
  <si>
    <t>T:\Sets\11976-EA-Setka1.43-NIM-15.02-20.01-AUDNZD-V2.30-DoD-KD2800</t>
  </si>
  <si>
    <t>(EA) - Setka NIM AUDNZD_V2.30 DoD K13 KD2800 0.01 fix.set</t>
  </si>
  <si>
    <t>(EA) - Setka R285 (TDS2) NIM 15.02-20.01 AUDNZD V2.30 DoD KD2800 0.01 fix.htm</t>
  </si>
  <si>
    <t>T:\Sets\11976-EA-Setka1.43-NIM-15.02-20.01-CADCHF-V2.24-KD2320</t>
  </si>
  <si>
    <t>(EA) - Setka NIM CADCHF_V2.24 K14 KD2400 0.01 fix.set</t>
  </si>
  <si>
    <t>(EA) - Setka R285 (TDS2) NIM 15.02-20.01 CADCHF V2.24 DoD KD2400 0.01 fix.htm</t>
  </si>
  <si>
    <t>T:\Sets\11976-EA-Setka1.43-NIM-15.02-20.01-NZDCAD-V2.74-KD2800</t>
  </si>
  <si>
    <t>(EA) - Setka NIM NZDCAD_V2.74 DoD K12 KD2800 0.01 fix.set</t>
  </si>
  <si>
    <t>(EA) - Setka R285 (TDS2) NIM 15.02-20.01 NZDCAD V2.74 DoD KD2800 0.01 fix.htm</t>
  </si>
  <si>
    <t>T:\Sets\11976-EA-Setka1.43-NIM-15.02-20.01-NZDCHF-V2.91-KD2050</t>
  </si>
  <si>
    <t>(EA) - Setka NIM NZDCHF_V2.91 K13 KD2050 0.01 fix.set</t>
  </si>
  <si>
    <t>(EA) - Setka R285 (TDS2) NIM 15.02-20.01 NZDCHF V2.91 KD2050 0.01 fix.htm</t>
  </si>
  <si>
    <t>T:\Sets\12045-EA-Setka-EGOR8777- DAILY-EURUSD-DD11000-2015-2019</t>
  </si>
  <si>
    <t>EGOR8777_ DAILY_EURUSD_DD11000_2015_2019.set</t>
  </si>
  <si>
    <t>EGOR8777_ DAILY_EURUSD_DD11000_2015_2019.htm</t>
  </si>
  <si>
    <t>T:\Sets\12065-EA-Setka NIM 15.05-20.02 NZDCHF V2.95 KD1900</t>
  </si>
  <si>
    <t>_(EA) - Setka NIM NZDCHF_V2.95 DoD K12 KD1860 0.01 fix.set</t>
  </si>
  <si>
    <t>(EA) - Setka (TDS2) NIM 15.05-20.02 NZDCHF V2.95 K12 0.01 fix KDStop.htm</t>
  </si>
  <si>
    <t>T:\Sets\12065-EA-Setka-NIM-15.02-20.01 (15.04-15.11) EURAUD V1.19 KD1700</t>
  </si>
  <si>
    <t>(EA) - SetkaNIM EURAUD_V1.19 K10 KD1700 0.01 fix.set</t>
  </si>
  <si>
    <t>(EA) - Setka (TDS2-ALP) NIM 15.02-18.01 (15.04-15.11) EURAUD V1.19 KD1700 0.01 fix.htm</t>
  </si>
  <si>
    <t>(EA) - Setka (TDS2-DUCAS) NIM 15.02-18.01 (15.04-15.11) EURAUD V1.19 KD1700 0.01 fix.htm</t>
  </si>
  <si>
    <t>T:\Sets\12173-EA-Setka1.43 Gureyev-(HQP)-EURUSD-181108-1-M1-TpType=1-TDS2 Altegron</t>
  </si>
  <si>
    <t>(EA) - Setka v1.43 Gureyev-(HQP)-EURUSD-181108-1-M1-K3550-TpType=1 tuned2 compress.set</t>
  </si>
  <si>
    <t>(EA) - Setka v1.43 Gureyev-(HQP)-EURUSD-181108-1-M1-K3550-TpType=1 17-20.htm</t>
  </si>
  <si>
    <t>(EA) - Setka v1.43 Gureyev-(HQP)-EURUSD-181108-1-M1-K3550-TpType=1 tuned2.htm</t>
  </si>
  <si>
    <t>(EA) - Setka v1.43 Gureyev-(HQP)-EURUSD-181108-1-M1-K3550-TpType=1 tuned2.set</t>
  </si>
  <si>
    <t>T:\Sets\12213-EA-Setka v1.43-ADX-IMP-opt-190924 Corvus USDJPY. 2017-2020</t>
  </si>
  <si>
    <t>Corvus USDJPY.set</t>
  </si>
  <si>
    <t>(EA) - Setka v1.43-ADX-IMP-opt-190924 Corvus USDJPY. 2017-2020.htm</t>
  </si>
  <si>
    <t>T:\Sets\12223-EA-Setka NIM 15.02-20.02 USDCAD V1.03 KD1600</t>
  </si>
  <si>
    <t>(EA) - Setka Roman_arina NIM USDCAD_V1.03 K10 KD1600 0.01 fix.set</t>
  </si>
  <si>
    <t>(EA)-Setka 15.02-20.02 USDCAD_V1.03 K10 KD1400 0.01 REI.htm</t>
  </si>
  <si>
    <t>(EA)-Setka 15.02-20.02 USDCAD_V1.03 K10 KD1600 0.01 fix KDstop.htm</t>
  </si>
  <si>
    <t>(EA)-Setka 15.02-20.02 USDCAD_V1.03 K10 KD1600 0.01 REI.htm</t>
  </si>
  <si>
    <t>(EA)-Setka 15.02-20.02 USDCAD_V1.03 K10 KD1600 0.02 fix.htm</t>
  </si>
  <si>
    <t>T:\Sets\12320-EA-Setka1.43-NIM-USDCHF-V1.10-K10-KD2600</t>
  </si>
  <si>
    <t>(EA) - Setka NIM USDCHF_V1.10 K10 KD2600 0.01 fix.set</t>
  </si>
  <si>
    <t>(EA)-Setka 15.05-20.03 USDCHF_V1.10 K10 KD2600 0.01 fix.htm</t>
  </si>
  <si>
    <t>T:\Sets\12380-EA-Setka1.43-EURUSD-M0kass</t>
  </si>
  <si>
    <t>(EA) - Setka v1.43 - EURUSD - 315_pips_M1.4_Kd2050_10k_M1_M0kass_v1.2.2.set</t>
  </si>
  <si>
    <t>(EA) - Setka v1.43 - EURUSD - 315_pips_M1.4_Kd2050_10k_M1_M0kass_v1.2.2.htm</t>
  </si>
  <si>
    <t>(EA) - Setka v1.43 - EURUSD - 315_pips_M1.4_Kd2050_10k_M1_M0kass_v1.2.2.lot0.5.htm</t>
  </si>
  <si>
    <t>(EA) - Setka v1.43 - EURUSD - 315_pips_M1.4_Kd2050_10k_M1_M0kass_v1.2.2.Re.htm</t>
  </si>
  <si>
    <t>T:\Sets\12431-EA-setka1.43-EURusd_Sg14_3-1_7-4_m1.5-2_tp18_Bg16_3-2_7-4_m1.5-3_tp17_042020_dinsv</t>
  </si>
  <si>
    <t>EURUSD_SgII_BygI_spr2_volc15-250.set</t>
  </si>
  <si>
    <t>(EA)-setka-EURusd_Sg14_3-1_7-4_m1.5-2_tp15_Bg16_3-2_7-4_m1.5-3_tp17_2016-2020_dinsv.htm</t>
  </si>
  <si>
    <t>(EA)-setka-EURusd_Sg14_3-1_7-4_m1.5-2_tp15_Bg16_3-2_7-4_m1.5-3_tp17_2016-2020__NDD_dinsv.htm</t>
  </si>
  <si>
    <t>(EA)-setka-EURusd_Sg14_3-1_7-4_m1.5-2_tp15_Bg16_3-2_7-4_m1.5-3_tp17_2018-052019__NDD_dinsv.htm</t>
  </si>
  <si>
    <t>(EA)-setka-EURusd_Sg14_3-1_7-4_m1.5-2_tp18-10--1_Bg16_3-2_7-4_m1.5-3_tp17_2020-042020__NDD_dinsv.htm</t>
  </si>
  <si>
    <t>(EA)-setka-EURusd_Sg14_3-1_7-4_m1.5-2_tp18-9--1_Bg16_3-2_7-4_m1.5-3_tp17_2018-052019__NDD_dinsv.htm</t>
  </si>
  <si>
    <t>T:\Sets\12432-EA-Setka.43-ADX-IMP-R285-USDJPY-2014-2020-DD305</t>
  </si>
  <si>
    <t>(EA) - Setka v1.43-ADX-IMP-R285-USDJPY- 2014-2020-DD305-сжат.set</t>
  </si>
  <si>
    <t>(EA) - Setka v1.43-ADX-IMP-R285-USDJPY- 2014-2020-DD305.htm</t>
  </si>
  <si>
    <t>alp.ecn.2020.xlsx</t>
  </si>
  <si>
    <t>ducas.2014-20200824.xlsx</t>
  </si>
  <si>
    <t>ducas.2020.xlsx</t>
  </si>
  <si>
    <t>robo.ecn.2020.xlsx</t>
  </si>
  <si>
    <t>(EA) - Setka v1.43-ADX-IMP-R285-USDJPY- 2014-2020-DD305.set</t>
  </si>
  <si>
    <t>T:\Sets\12437-EA-Setka1.43 - AUDCHF_M0kass v1.1.diapazon</t>
  </si>
  <si>
    <t>(EA) - Setka v1.43 - AUDCHF_M0kass v1.1.diapazon.set</t>
  </si>
  <si>
    <t>(EA) - Setka v1.43 - AUDCHF_M0kass 01.042015-06.04.2020_v1.1.diapazon.htm</t>
  </si>
  <si>
    <t>(EA) - Setka v1.43 - AUDCHF_M0kass 15.01.2016-06.04.2020_v1.1.diapazon.htm</t>
  </si>
  <si>
    <t>(EA) - Setka v1.43 - AUDCHF_M0kass 15.01.2016-06.04.2020_v1.1.lot0.06.diapazon.htm</t>
  </si>
  <si>
    <t>(EA) - Setka v1.43 - AUDCHF_M0kass 15.01.2020-06.04.2020_v1.1.diapazon.htm</t>
  </si>
  <si>
    <t>T:\Sets\12438-EA-Setka1.43-VALERIIBADAEV-R285-USDJPY- 2014-2020-DD305</t>
  </si>
  <si>
    <t>(EA) - Setka v1.43-valerii_badaev-USDJPY-DD305.set</t>
  </si>
  <si>
    <t>ducas.2014-202104 original stop 190 tp.xlsx</t>
  </si>
  <si>
    <t>ducas.2014-202104 original stop 190.xlsx</t>
  </si>
  <si>
    <t>ducas.2014-202104 original.xlsx</t>
  </si>
  <si>
    <t>ecn.ducas.xlsx</t>
  </si>
  <si>
    <t>T:\Sets\12468-[Setka] [AUDCAD] [Umberto] [2] [MO10, GS26, M1.9, TP10] [L=328p, MD=20$]</t>
  </si>
  <si>
    <t>[Setka] [AUDCAD] [Umberto] [2] [MO10, GS26, M1.9, TP10] [L=328p, MD=20$] set.set</t>
  </si>
  <si>
    <t>[Setka] [AUDCAD] [Umberto] [2] [MO10, GS26, M1.9, TP10] [TT=13126, DD=46$, RF=6.55] report.htm</t>
  </si>
  <si>
    <t>T:\Sets\12468-[Setka] [AUDCHF] [Umberto] [2] [MO14, GS16, M1.5, TP10] [L=400p, MD=44$]</t>
  </si>
  <si>
    <t>[Setka] [AUDCHF] [Umberto] [2] [MO14, GS16, M1.5, TP10] [L=400p, MD=44$] set.set</t>
  </si>
  <si>
    <t>[Setka] [AUDCHF] [Umberto] [2] [MO14, GS16, M1.5, TP10] [2015.03-2019.10] [TT=13779, DD=44$, RF=7.02] report.htm</t>
  </si>
  <si>
    <t>T:\Sets\12468-[Setka] [AUDJPY] [Umberto] [2] [MO12, GS28, M1.9, TP10] [L=318p, MD=60$]</t>
  </si>
  <si>
    <t>[Setka] [AUDJPY] [Umberto] [2] [MO12, GS28, M1.9, TP10] [L=318p, MD=60$] set.set</t>
  </si>
  <si>
    <t>[Setka] [AUDJPY] [Umberto] [2] [MO12, GS28, M1.9, TP10] [2014.01-2019.10] [TT= 19275, DD=108$, RF=6.60] report.htm</t>
  </si>
  <si>
    <t>T:\Sets\12468-[Setka] [AUDNZD] [Umberto] [2] [MO12, GS27, M1.9, TP10] [L=317p, MD=47$]</t>
  </si>
  <si>
    <t>[Setka] [AUDNZD] [Umberto] [2] [MO12, GS27, M1.9, TP10] [L=317p, MD=47$] set.set</t>
  </si>
  <si>
    <t>[Setka] [AUDNZD] [Umberto] [2] [MO12, GS27, M1.9, TP10] [2014.01-2019.10] [TT=12952, DD=46$, RF=6.81] report.htm</t>
  </si>
  <si>
    <t>T:\Sets\12468-[Setka] [AUDUSD] [Umberto] [2] [MO12, GS19, M2, TP10] [L=393p, MD=75$]</t>
  </si>
  <si>
    <t>[Setka] [AUDUSD] [Umberto] [2] [MO12, GS19, M2, TP10] [L=393p, MD=75$] set.set</t>
  </si>
  <si>
    <t>[Setka] [AUDUSD] [Umberto] [2] [MO12, GS19, M2, TP10] [2014.01-2019.10] [TT=15597, DD=70$, RF=5.00] report.htm</t>
  </si>
  <si>
    <t>T:\Sets\12468-[Setka] [CADCHF] [Umberto] [2] [MO12, GS19, M1.9, TP10] [L=263p, MD=35$]</t>
  </si>
  <si>
    <t>[Setka] [CADCHF] [Umberto] [2] [MO12, GS19, M1.9, TP10] [L=263p, MD=35$] set.set</t>
  </si>
  <si>
    <t>[Setka] [CADCHF] [Umberto] [2] [MO12, GS19, M1.9, TP10] [2015.03-2019.10] [TT=12207, DD=58$, RF=5.63] report.htm</t>
  </si>
  <si>
    <t>T:\Sets\12468-[Setka] [CADJPY] [Umberto] [2] [MO13, GS29, M1.9, TP10] [L=406p, MD=71$]</t>
  </si>
  <si>
    <t>[Setka] [CADJPY] [Umberto] [2] [MO13, GS29, M1.9, TP10] [L=406p, MD=71$] set.set</t>
  </si>
  <si>
    <t>[Setka] [CADJPY] [Umberto] [2] [MO13, GS29, M1.9, TP10] [2014.03-2019.10] [TT=15091, DD=83$, RF=5.12] report.htm</t>
  </si>
  <si>
    <t>T:\Sets\12468-[Setka] [CHFJPY] [Umberto] [2] [MO12, GS15, M2, TP10] [L=243p, MD=55$]</t>
  </si>
  <si>
    <t>[Setka] [CHFJPY] [Umberto] [2] [MO12, GS15, M2, TP10] [L=243p, MD=55$] set.set</t>
  </si>
  <si>
    <t>[Setka] [CHFJPY] [Umberto] [2] [MO12, GS15, M2, TP10] [2015.03-2019.10] [TT=30028, DD=88$, RF=12.32] report.htm</t>
  </si>
  <si>
    <t>T:\Sets\12468-[Setka] [EURAUD] [Umberto] [2] [MO15, GS28, M1.4, TP10] [L=586p, MD=23$]</t>
  </si>
  <si>
    <t>[Setka] [EURAUD] [Umberto] [2] [MO15, GS28, M1.4, TP10] [L=586p, MD=23$] set.set</t>
  </si>
  <si>
    <t>[Setka] [EURAUD] [Umberto] [2] [MO15, GS28, M1.4, TP10] [2014.01-2019.10] [TT=30820, DD=57$, RF=8.27] report.htm</t>
  </si>
  <si>
    <t>T:\Sets\12468-[Setka] [EURGBP] [Umberto] [2] [MO14, GS20, M1.7, TP10] [L=284p, MD=100$]</t>
  </si>
  <si>
    <t>[Setka] [EURGBP] [Umberto] [2] [MO14, GS20, M1.7, TP10] [L=284p, MD=100$] set.set</t>
  </si>
  <si>
    <t>[Setka] [EURGBP] [Umberto] [2] [MO14, GS20, M1.7, TP10] [2014.01-2019.10] [TT=14022, DD=103$, RF=7.06] report.htm</t>
  </si>
  <si>
    <t>T:\Sets\12468-[Setka] [EURUSD] [Umberto] [2] [MO13, GS26, M1.8, TP10] [L=326p, MD=48$]</t>
  </si>
  <si>
    <t>[Setka] [EURUSD] [Umberto] [2] [MO13, GS26, M1.8, TP10] [L=326p, MD=48$] set.set</t>
  </si>
  <si>
    <t>[Setka] [EURUSD] [Umberto] [2] [MO13, GS26, M1.8, TP10] [2014.01-2019.10] [TT=16852, DD=55$, RF=7.41] report.htm</t>
  </si>
  <si>
    <t>T:\Sets\12468-[Setka] [GBPAUD] [Umberto] [2] [MO13, GS29, M1.8, TP10] [L=708p, MD=81$]</t>
  </si>
  <si>
    <t>[Setka] [GBPAUD] [Umberto] [2] [MO13, GS29, M1.8, TP10] [L=708p, MD=81$] set.set</t>
  </si>
  <si>
    <t>[Setka] [GBPAUD] [Umberto] [2] [MO13, GS29, M1.8, TP10] [2014.01-2019.10] [TT=50977, DD=98$, RF=6.27] report.htm</t>
  </si>
  <si>
    <t>T:\Sets\12468-[Setka] [GBPCHF] [Umberto] [2] [MO12, GS29, M2, TP10] [L=417p, MD=77$]</t>
  </si>
  <si>
    <t>[Setka] [GBPCHF] [Umberto] [2] [MO12, GS29, M2, TP10] [L=417p, MD=77$] set.set</t>
  </si>
  <si>
    <t>[Setka] [GBPCHF] [Umberto] [2] [MO12, GS29, M2, TP10] [2015.01-2019.10] [TT=20293, DD=68$, RF=7.18] report.htm</t>
  </si>
  <si>
    <t>T:\Sets\12468-[Setka] [NZDCAD] [Umberto] [2] [MO13, GS12, M1.9, TP10] [L=382p, MD=73$]</t>
  </si>
  <si>
    <t>[Setka] [NZDCAD] [Umberto] [2] [MO13, GS12, M1.9, TP10] [L=382p, MD=73$] set.set</t>
  </si>
  <si>
    <t>[Setka] [NZDCAD] [Umberto] [2] [MO13, GS12, M1.9, TP10] [2014.01-2019.10] [TT=26204, DD=64$, RF=7.82] report.htm</t>
  </si>
  <si>
    <t>T:\Sets\12468-[Setka] [NZDCHF] [Umberto] [2] [MO14, GS13, M1.4, TP10] [L=589p, MD=29$]</t>
  </si>
  <si>
    <t>[Setka] [NZDCHF] [Umberto] [2] [MO14, GS13, M1.4, TP10] [L=589p, MD=29$] set.set</t>
  </si>
  <si>
    <t>[Setka] [NZDCHF] [Umberto] [2] [MO14, GS13, M1.4, TP10] [2015.03-2019.10] [TT=10792, DD=27$, RF=5.49] report.htm</t>
  </si>
  <si>
    <t>T:\Sets\12468-[Setka] [USDCAD] [Umberto] [2] [MO14, GS29, M1.8, TP10] [L=407p, MD=77$]</t>
  </si>
  <si>
    <t>[Setka] [USDCAD] [Umberto] [2] [MO14, GS29, M1.8, TP10] [L=407p, MD=77$] set.set</t>
  </si>
  <si>
    <t>[Setka] [USDCAD] [Umberto] [2] [MO14, GS29, M1.8, TP10] [2014.01-2019.10] [TT=16556, DD=61$, RF=5.11] report.htm</t>
  </si>
  <si>
    <t>T:\Sets\12468-[Setka] [USDJPY] [Umberto] [2] [MO13, GS25, M2, TP10] [L=352p, MD=105$]</t>
  </si>
  <si>
    <t>[Setka] [USDJPY] [Umberto] [2] [MO13, GS25, M2, TP10] [L=352p, MD=105$] set.set</t>
  </si>
  <si>
    <t>[Setka] [USDJPY] [Umberto] [2] [MO13, GS25, M2, TP10] [2014.01-2019.10] [TT=18833, DD=84$, RF=5.24] report.htm</t>
  </si>
  <si>
    <t>T:\Sets\12610-EA-Setka1.43-EURJPY-M0kass-V1.2-TP-10-0-0</t>
  </si>
  <si>
    <t>(EA) - Setka v1.43-EURJPY_M0kass_V1.2_TP_10_0_0.set</t>
  </si>
  <si>
    <t>T:\Sets\12630-EA-Setka1.43 GBPUSD M1 ADX-IMP r285 2017-2020 Altegron</t>
  </si>
  <si>
    <t>(EA) - Setka v1.43 GBPUSD M1 ADX-IMP r285 2017-2020 Altegron (c).set</t>
  </si>
  <si>
    <t>(EA) - Setka v1.43 GBPUSD M1 ADX-IMP r285 2015-2020 Altegron.htm</t>
  </si>
  <si>
    <t>(EA) - Setka v1.43 GBPUSD M1 ADX-IMP r285 2017-2020 Altegron.htm</t>
  </si>
  <si>
    <t>T:\Sets\12683-OstapBender EURUSD ADX-IMP 2014-2020 tuned</t>
  </si>
  <si>
    <t>Ostap.Bender EURUSD Short v3.1 Tuned Alpari ECN Altegron (c).set</t>
  </si>
  <si>
    <t>ducas.robo.ecn.stop5-14.5.xlsx</t>
  </si>
  <si>
    <t>OstapBender EURUSD ADX-IMP 2014-2020 tuned stop 180.htm</t>
  </si>
  <si>
    <t>OstapBender EURUSD ADX-IMP 2014-2020 tuned.htm</t>
  </si>
  <si>
    <t>OstapBender EURUSD ADX-IMP 2014-2020.htm</t>
  </si>
  <si>
    <t>ReportTester-20090038_stop50.xlsx</t>
  </si>
  <si>
    <t>robo.ecn.nostop.xlsx</t>
  </si>
  <si>
    <t>robo.ecn.stop5-14.5.xlsx</t>
  </si>
  <si>
    <t>stop250-spread0.9.xlsx</t>
  </si>
  <si>
    <t>stop50-spred0.9.xlsx</t>
  </si>
  <si>
    <t>stop50.xlsx</t>
  </si>
  <si>
    <t>T:\Sets\12793-EA-Setka1.43-ADX-IMP-opt-190924 Corvus USDJPY. 2017-2020</t>
  </si>
  <si>
    <t>T:\Sets\12874-EA-Setka1.43-Ostap.Bender EURJPY LS v1,5 tuned Altegron 2014-2020</t>
  </si>
  <si>
    <t>Ostap.Bender EURJPY LS v1,5 2014-2020.htm</t>
  </si>
  <si>
    <t>T:\Sets\12969-EA-Setka1.43-valerii.badaev-R295-CADJPY- 2014-2020-DD310</t>
  </si>
  <si>
    <t>(EA) - Setka v1.43-valerii.badaev-R295-CADJPY- 2014-2020-DD310.set</t>
  </si>
  <si>
    <t>(EA) - Setka v1.43-ADX-IMP-R295-CADJPY- 2014-2020-DD310.htm</t>
  </si>
  <si>
    <t>ducas.2010-20200905.xlsx</t>
  </si>
  <si>
    <t>ducas.2014-20200905.xlsx</t>
  </si>
  <si>
    <t>T:\Sets\13071-EA-Setka1.43 ADX-IMP Altegron EURUSD m1 2016-2020</t>
  </si>
  <si>
    <t>(EA) Setka v1.43 ADX-IMP EURUSD m1 2016-2020.set</t>
  </si>
  <si>
    <t>(EA) Setka v1.43 ADX-IMP EURUSD m1 2016-2020.htm</t>
  </si>
  <si>
    <t>(EA) Setka v1.43 ADX-IMP EURUSD m1 2017-2020.htm</t>
  </si>
  <si>
    <t>T:\Sets\13143-EA-Setka1.43 ADX-IMP R285 SR7 EURUSD M1 20190101-20200620</t>
  </si>
  <si>
    <t>EA Setka v1.43 ADX-IMP R285 SR7 EURUSD M1 20190101-20200620.set</t>
  </si>
  <si>
    <t>T:\Sets\13158-EA-Setka1.43-EURUSD-M1 15-20 Altegron</t>
  </si>
  <si>
    <t>EURUSD-M1 15-20 Altegron candles 0.set</t>
  </si>
  <si>
    <t>Altegron ADX-IMP EURUSD m1 2015-2020 candles 0.htm</t>
  </si>
  <si>
    <t>Altegron ADX-IMP EURUSD m1 2015-2020.htm</t>
  </si>
  <si>
    <t>EURUSD-M1 15-20 Altegron.set</t>
  </si>
  <si>
    <t>T:\Sets\13296-Setka1.43.OstapBender.Trio.EURCAD</t>
  </si>
  <si>
    <t>Ostap.Bender EURCAD LS v1,7 2012-2020.htm</t>
  </si>
  <si>
    <t>T:\Sets\13296-Setka1.43.OstapBender.Trio.EURJPY</t>
  </si>
  <si>
    <t>Ostap.Bender EURJPY LS v1,5 2015-2020.htm</t>
  </si>
  <si>
    <t>T:\Sets\13296-Setka1.43.OstapBender.Trio.GBPCAD</t>
  </si>
  <si>
    <t>ducas.2012-20200824.xlsx</t>
  </si>
  <si>
    <t>Ostap.Bender GBPCAD LS v2,53 2012-2020 Stop 420$.htm</t>
  </si>
  <si>
    <t>T:\Sets\13339-EA-Setka1.43-AUDCAD_assym_R4F-105</t>
  </si>
  <si>
    <t>(EA) - Setka R295-R4F-105 AUDCAD_v.2.0.set</t>
  </si>
  <si>
    <t>T:\Sets\13339-EA-Setka1.43-AUDCAD_assym_R4F-105_orig</t>
  </si>
  <si>
    <t>T:\Sets\445306-EA-Setka NIM AUDJPY_V1.16 K9 KD1340 0.01 fix</t>
  </si>
  <si>
    <t>ducas.2014-2020.html</t>
  </si>
  <si>
    <t>T:\Sets\451556-EA-setka-EURusd_Sg14_3-1_7-4_m1.5-2_tp18_Bg16_3-2_7-4_m1.5-3_tp17_042020_dinsv</t>
  </si>
  <si>
    <t>EA-setka-EURusd_Sg14_3-1_7-4_m1.5-2_tp15_Bg16_3-2_7-4_m1.5-3_tp17_20190418_dinsv-dry.set</t>
  </si>
  <si>
    <t>T:\Sets\451556-EA-Setka1.43-EURusd_Sg14_3-1_7-4_m1.5-2_tp15_Bg16_3-2_7-4_m1.5-3_tp17_20190418_dinsv</t>
  </si>
  <si>
    <t>(EA)-setka-EURusd_Sg14_3-1_7-4_m1.5-2_tp15_Bg16_3-2_7-4_m1.5-3_tp17_20190418_dinsv.set</t>
  </si>
  <si>
    <t>(EA)-setka-EURusd_Sg14_3-1_7-4_m1.5-2_tp15_Bg16_3-2_7-4_m1.5-3_tp17_2016-2019_dinsv.htm</t>
  </si>
  <si>
    <t>(EA)-setka-EURusd_Sg14_3-1_7-4_m1.5-2_tp15_Bg16_3-2_7-4_m1.5-3_tp17_2016-2019_Reinvest_dinsv.htm</t>
  </si>
  <si>
    <t>T:\Sets\459732-EA-Setka v1.43-191224-R285-SR7 - EURUSD KD1050 2014-2020 ArtemK</t>
  </si>
  <si>
    <t>(EA) - Setka v1.43-191224-R285-SR7 - EURUSD KD1050 2014-2020 ArtemK.set</t>
  </si>
  <si>
    <t>(EA) - Setka v1.43-191224-R285-SR7 - EURUSD KD1050 2014-2020 ArtemK v1 StrategyTester.htm</t>
  </si>
  <si>
    <t>T:\Sets\461247-EA-Setka v1.43-191224-R285-SR7 - EURUSD KD950 2014-2020 ArtemK v2</t>
  </si>
  <si>
    <t>(EA) - Setka v1.43-191224-R285-SR7 - EURUSD KD950 2014-2020 ArtemK v2.set</t>
  </si>
  <si>
    <t>(EA) - Setka v1.43-191224-R285-SR7 - EURUSD KD950 2014-2020 ArtemK v2 StrategyTester.htm</t>
  </si>
  <si>
    <t>T:\Sets\464660-EA-Setka1.43-Ostap.Bender EURCAD SL ADX v1.7</t>
  </si>
  <si>
    <t>Ostap.Bender EURCAD SL ADX v1.7.set</t>
  </si>
  <si>
    <t>Ostap.Bender EURCAD LS v1,7 slip 300-500ms.htm</t>
  </si>
  <si>
    <t>T:\Sets\464660-EA-Setka1.43-Ostap.Bender EURJPY LS ADX v1,5</t>
  </si>
  <si>
    <t>Ostap.Bender EURJPY LS ADX v1,5 compres.set</t>
  </si>
  <si>
    <t>Ostap.Bender EURJPY LS v1,5 Stop 400$.htm</t>
  </si>
  <si>
    <t>T:\Sets\464660-EA-Setka1.43-Ostap.Bender GBPCAD LS v2,53</t>
  </si>
  <si>
    <t>Ostap.Bender GBPCAD LS v2,53 without ADX slip 300-500ms.htm</t>
  </si>
  <si>
    <t>T:\Sets\464660-EA-Setka1.43-Ostap.Bender USDJPY</t>
  </si>
  <si>
    <t>Setka v1.43-ADX-IMP-R285-USDJPY- 2014-2020-DD305.set</t>
  </si>
  <si>
    <t>ducas.2010-2020.xlsx</t>
  </si>
  <si>
    <t>ducas.lot 0.02.xlsx</t>
  </si>
  <si>
    <t>USDJPY ADX Stop 350$.htm</t>
  </si>
  <si>
    <t>T:\Sets\464834-EA-Setka1.43-Ostap.Bender EURCAD SL v1.8 DST-EUR</t>
  </si>
  <si>
    <t>Ostap.Bender EURCAD LS v1,8.set</t>
  </si>
  <si>
    <t>Setka 295 Ostap.Bender EURCAD SL v1.8 DST-EUR (slip 300-500ms) Dukas 4$-lot 2012-2020.htm</t>
  </si>
  <si>
    <t>Ostap.Bender EURCAD SL v1.8 compress.set</t>
  </si>
  <si>
    <t>T:\Sets\464873-EA-Setkav1.43-Altegron USDCAD m1</t>
  </si>
  <si>
    <t>(EA) - Setka v1.43-R295-SR10.ex4 USDCAD m1 2015-2020 filtered dd716 orig.set</t>
  </si>
  <si>
    <t>(EA) - Setka v1.43-R295-SR10.ex4 USDCAD m1 2015-2020 filtered dd716.htm</t>
  </si>
  <si>
    <t>(EA) - Setka v1.43-R295-SR10.ex4 USDCAD m1 2015-2020 filtered dd716.set</t>
  </si>
  <si>
    <t>T:\Sets\465003-EA-Setka-EURUSD v2.0 DST-EUR</t>
  </si>
  <si>
    <t>Setka 295 Ostap.Bender EURUSD v2.0 Compres.set</t>
  </si>
  <si>
    <t>Setka 295 Ostap.Bender EURUSD v2.0 DST-EUR (slip 300-500ms) Dukas 4$-lot 2013-2020.htm</t>
  </si>
  <si>
    <t>T:\Sets\465027-EA-Setka1.43-Ostap.Bender EURUSD v2.33 DST-EUR</t>
  </si>
  <si>
    <t>Ostap.Bender EURUSD  v2,33 Compres.set</t>
  </si>
  <si>
    <t>Setka 295 Ostap.Bender EURUSD v2.33 DST-EUR (slip 300-500ms) Dukas 4$-lot 2013-2020 DD-560.htm</t>
  </si>
  <si>
    <t>Ostap.Bender EURUSD  v2,33.set</t>
  </si>
  <si>
    <t>T:\Sets\465569-EA-Setka1.43 Ostap.Bender AUDJPY v1.1 DST-EUR</t>
  </si>
  <si>
    <t>Ostap.Bender AUDJPY  v1,1 Compres.set</t>
  </si>
  <si>
    <t>Setka 295 Ostap.Bender AUDJPY v1.1 DST-EUR (slip 300-500ms) Dukas 4$-lot 2014-2020 DD-135.htm</t>
  </si>
  <si>
    <t>Ostap.Bender AUDJPY  v1,1.set</t>
  </si>
  <si>
    <t>T:\Sets\465646-EA-Setka1.43 Ostap.Bender EURUSD v2.42 DST-EUR</t>
  </si>
  <si>
    <t>Setka 295 Ostap.Bender EURUSD v2.42 Compres.set</t>
  </si>
  <si>
    <t>Setka 295 Ostap.Bender EURUSD v2.42 DST-EUR (slip 300-500ms) Dukas 4$-lot 2014-2020 DD-325.htm</t>
  </si>
  <si>
    <t>Setka 295 Ostap.Bender EURUSD v2.42.set</t>
  </si>
  <si>
    <t>T:\Sets\465655-EA-Setka1.43 Ostap.Bender EURUSD v2.33 DST-EUR</t>
  </si>
  <si>
    <t>T:\Sets\465930-EA-Setka1.43 Ostap.Bender AUDUSD v1.5 DST-EUR</t>
  </si>
  <si>
    <t>Setka 295 Ostap.Bender AUDUSD v1.5 Compres.set</t>
  </si>
  <si>
    <t>ducas.2014-2020.xlsx</t>
  </si>
  <si>
    <t>Setka 295 Ostap.Bender AUDUSD v1.5 2014-2020.htm</t>
  </si>
  <si>
    <t>Setka 295 Ostap.Bender AUDUSD v1.5.set</t>
  </si>
  <si>
    <t>T:\Sets\466013- EA- Setka1.43 valeri.badaev-USDJPY- 2014-2020-DD240</t>
  </si>
  <si>
    <t>(EA) - Setka v1.43-ADX-IMP-R295-USDJPY- 2014-2020-DD240.set</t>
  </si>
  <si>
    <t>(EA) - Setka v1.43-ADX-IMP-R285-USDJPY- 2014-2020-DD240 ретест.htm</t>
  </si>
  <si>
    <t>original 2010-15042021.xlsx</t>
  </si>
  <si>
    <t>original tp190 adv tp 2010-15042021.xlsx</t>
  </si>
  <si>
    <t>original tp190 adv tp 2014-15042021.xlsx</t>
  </si>
  <si>
    <t>original tp190 adv tp.xlsx</t>
  </si>
  <si>
    <t>original tp190.xlsx</t>
  </si>
  <si>
    <t>original.xlsx</t>
  </si>
  <si>
    <t>T:\Sets\466042-EA-Setka1.43 Ostap.Bender AUDUSD v2.3 DST-EUR</t>
  </si>
  <si>
    <t>Setka 295 Ostap.Bender AUDUSD v2.3 Compres.set</t>
  </si>
  <si>
    <t>ducas.2014-2020.elavr1.xlsx</t>
  </si>
  <si>
    <t>Setka 295 Ostap.Bender AUDUSD v2.3 2014-2020.htm</t>
  </si>
  <si>
    <t>Setka 295 Ostap.Bender AUDUSD v2.3.set</t>
  </si>
  <si>
    <t>T:\Sets\466067-EA-Setka1.43 Ostap.Bender EURUSD v2.36 DST-EUR</t>
  </si>
  <si>
    <t>Ostap.Bender EURUSD  v2,36.set</t>
  </si>
  <si>
    <t>ducas.dst-usa.2013-2021.xlsx</t>
  </si>
  <si>
    <t>ducas.dst-usa.xlsx</t>
  </si>
  <si>
    <t>Setka 295 Ostap.Bender EURUSD v2.36 DST-EUR (slip 5 Mspred-1.3) Dukas 4$-lot 2013-2020 DD-600.htm</t>
  </si>
  <si>
    <t>Setka 295 Ostap.Bender EURUSD v2.36 DST-EUR (slip 5 Mspred-1.3) Dukas 4$-lot 2013-2020 DD-606.htm</t>
  </si>
  <si>
    <t>Setka 295.1 Ostap.Bender EURUSD v2.36 2013-2020 Slip-0.htm</t>
  </si>
  <si>
    <t>Setka 295.1 Ostap.Bender EURUSD v2.36 2013-2020 Slip-300-500.htm</t>
  </si>
  <si>
    <t>T:\Sets\466271-EA-Setka1.43 Ostap.Bender EURUSD v2.2 DST-EUR</t>
  </si>
  <si>
    <t>Setka 295 Ostap.Bender EURUSD v2.2 Compres.set</t>
  </si>
  <si>
    <t>Setka 295 Ostap.Bender EURUSD v2.2 DST-EUR (slip 300-500ms) Dukas 4$-lot 2014-2020 DD-195.htm</t>
  </si>
  <si>
    <t>Setka 295 Ostap.Bender EURUSD v2.2.set</t>
  </si>
  <si>
    <t>T:\Sets\466731-EA-Setka1.43 Ostap.Bender CHFJPY SL v1.21 DST-EUR</t>
  </si>
  <si>
    <t>Ostap.Bender CHFJPY v1.21 Compres.set</t>
  </si>
  <si>
    <t>Ostap.Bender CHFJPY v1.21 2014-2020.htm</t>
  </si>
  <si>
    <t>Ostap.Bender CHFJPY v1.21 2014-2020no slip.htm</t>
  </si>
  <si>
    <t>Ostap.Bender CHFJPY v1.21.set</t>
  </si>
  <si>
    <t>T:\Sets\4668-EA-Setka1.41-Chech-StrategyTester-EURUSD-0.14-2-11-280п-start-1000$-2014.01.01-2017.02.16</t>
  </si>
  <si>
    <t>EAQj-Setka_v1.41_13-237_EURUSD_10000$_resolanse.set</t>
  </si>
  <si>
    <t>EAQj_-_Setka_v1.41_-_StrategyTester_EURUSD_0.14_2_11_280п_start_1000$_2014.01.01-2017.02.16.htm</t>
  </si>
  <si>
    <t>EAQj_-_Setka_v1.41_-_EURUSD_0.14_2_11_280п_start_1000$.set</t>
  </si>
  <si>
    <t>T:\Sets\467079-EA-Setka1.43-kitaro_777-Sets</t>
  </si>
  <si>
    <t>RSI-CCI</t>
  </si>
  <si>
    <t>[EA][Qj] - Setka v1.43-RSI-CCI-AUDCAD-H1 (600_600).set</t>
  </si>
  <si>
    <t>[EA][Qj] - Setka v1.43-RSI-CCI-AUDNZD(b)-H1 (700).set</t>
  </si>
  <si>
    <t>[EA][Qj] - Setka v1.43-RSI-CCI-AUDNZD(s)-H1 (1200).set</t>
  </si>
  <si>
    <t>[EA][Qj] - Setka v1.43-RSI-CCI-GBPCAD(b)-M15 (1000).set</t>
  </si>
  <si>
    <t>[EA][Qj] - Setka v1.43-RSI-CCI-GBPCAD(s)-M15 (1700).set</t>
  </si>
  <si>
    <t>[EA][Qj] - Setka v1.43-RSI-CCI-NZDCAD(b)-M15 (800).set</t>
  </si>
  <si>
    <t>[EA][Qj] - Setka v1.43-RSI-CCI-NZDCAD(s)-M15 (700).set</t>
  </si>
  <si>
    <t>[EA][Qj] - Setka v1.43-RSI-CCI_AUDUSD-H1 (700_1400).set</t>
  </si>
  <si>
    <t>[EA][Qj] - Setka v1.43-RSI-CCI_EURGBP(b)-H1 (900).set</t>
  </si>
  <si>
    <t>[EA][Qj] - Setka v1.43-RSI-CCI_EURGBP(s)-H1 (800).set</t>
  </si>
  <si>
    <t>T:\Sets\467291-EA-Setka1.43 Umen NZDCAD Mod_R4F-105</t>
  </si>
  <si>
    <t>EA_-_Setka_v1.43_-_NZDCAD_-_Umen_20180120_-_5000_0.01_1.8_(Mod_R4F-105).set</t>
  </si>
  <si>
    <t>ReportTester-7705128.xlsx</t>
  </si>
  <si>
    <t>T:\Sets\467385-EA-Setka1.43 - audchf-SAS117- M1</t>
  </si>
  <si>
    <t>[EA] - Setka v1.43 - audchf  - M1 - SAS117 v1_2014-2020.htm</t>
  </si>
  <si>
    <t>T:\Sets\467390-EA-Setkav1.43 M0kass USDJPY V1.0 dd696</t>
  </si>
  <si>
    <t>(EA) - Setka v1.43-R321 - USDJPY M0kass_V1.0_dd696_20150115-20201010.set</t>
  </si>
  <si>
    <t>(EA) - Setka v1.43-R321 - USDJPY M0kass_V1.0_dd696_20150115-20201010.htm</t>
  </si>
  <si>
    <t>(EA) - Setka v1.43-R321 - USDJPY M0kass_V1.0_dd696_20150115-20201010.lot0.02.htm</t>
  </si>
  <si>
    <t>(EA) - Setka v1.43-R321 - USDJPY M0kass_V1.0_dd696_20150115-20201010.lot0.05.htm</t>
  </si>
  <si>
    <t>(EA) - Setka v1.43-R321 - USDJPY M0kass_V1.0_dd696_20150115-20201010.Reinvest.htm</t>
  </si>
  <si>
    <t>(EA) - Setka v1.43-R321 - USDJPY M0kass_V1.0_dd696_20150115-20201010.tp_avg.htm</t>
  </si>
  <si>
    <t>T:\Sets\467423-EA- Setka1.43-EURUSD-dd1752_M0kass_v1.4</t>
  </si>
  <si>
    <t>(EA) - Setka v1.43-R321-EURUSD-dd1752_M0kass_v1.4.-14.01.15-20.10.27.set</t>
  </si>
  <si>
    <t>(EA) - Setka v1.43-R321-EURUSD-dd1752_M0kass_v1.4.-14.01.15-20.10.27.htm</t>
  </si>
  <si>
    <t>(EA) - Setka v1.43-R321-EURUSD-dd1752_M0kass_v1.4.-14.01.15-20.10.27.lot0.05.htm</t>
  </si>
  <si>
    <t>(EA) - Setka v1.43-R321-EURUSD-dd1752_M0kass_v1.4.-14.01.15-20.10.27.reinvest.htm</t>
  </si>
  <si>
    <t>(EA) - Setka v1.43-R321-EURUSD-dd1752_M0kass_v1.4.-14.01.15-20.10.27.tp_without_loss.htm</t>
  </si>
  <si>
    <t>T:\Sets\467429-EA-Setka1.43-EURJPY_M0kass_V1.2.dd983</t>
  </si>
  <si>
    <t>(EA) - Setka v1.43 R321 - EURJPY_M0kass_V1.2.dd983.20150101-20201027.set</t>
  </si>
  <si>
    <t>(EA) - Setka v1.43 R321 - EURJPY_M0kass_V1.2.dd4738.20150101-20201027.tp_without_loss.htm</t>
  </si>
  <si>
    <t>(EA) - Setka v1.43 R321 - EURJPY_M0kass_V1.2.dd983.20150101-20201027.htm</t>
  </si>
  <si>
    <t>(EA) - Setka v1.43 R321 - EURJPY_M0kass_V1.2.dd983.20150101-20201027.lot0.05.htm</t>
  </si>
  <si>
    <t>(EA) - Setka v1.43 R321 - EURJPY_M0kass_V1.2.dd983.20150101-20201027.reinvest.htm</t>
  </si>
  <si>
    <t>T:\Sets\467437-EA-Setka1.43- EURCHF_dd572_M0kass_v2.20</t>
  </si>
  <si>
    <t>(EA) - Setka v1.43-R321- EURCHF_dd572_M0kass_v2.20180115-20201027.set</t>
  </si>
  <si>
    <t>(EA) - Setka v1.43-R321- EURCHF_dd572_M0kass_v2.20180115-20201027.htm</t>
  </si>
  <si>
    <t>(EA) - Setka v1.43-R321- EURCHF_dd572_M0kass_v2.20180115-20201027.lot0.1.htm</t>
  </si>
  <si>
    <t>(EA) - Setka v1.43-R321- EURCHF_dd572_M0kass_v2.20180115-20201027.reinvest.htm</t>
  </si>
  <si>
    <t>(EA) - Setka v1.43-R321- EURCHF_dd712_M0kass_v2.20180115-20201027.tp_without_loss.htm</t>
  </si>
  <si>
    <t>ducas.2012-2020.DD800.tp6-3.xlsx</t>
  </si>
  <si>
    <t>ducas.2014-2020.DD800.tp6-3.xlsx</t>
  </si>
  <si>
    <t>T:\Sets\467664-EA-Setka1.43 ArtemK EURGBP KD2200 2014-2020</t>
  </si>
  <si>
    <t>(EA) - Setka v1.43-ADX-IMP-R295-SR10- EURGBP KD2200 2014-2020 ArtemK v0.9.set</t>
  </si>
  <si>
    <t>(EA) - Setka v1.43-ADX-IMP-R295-SR10- EURGBP KD2200 2014-2020 ArtemK v0.9 StrategyTester.htm</t>
  </si>
  <si>
    <t>(EA) - Setka v1.43-ADX-IMP-R295-SR10- EURGBP KD4000 2014-2020 ArtemK v0.9.htm</t>
  </si>
  <si>
    <t>ducas.2010-2020.DD1300.xlsx</t>
  </si>
  <si>
    <t>ducas.2010-2020.DD1500.xlsx</t>
  </si>
  <si>
    <t>ducas.2010-2020.DD1800.xlsx</t>
  </si>
  <si>
    <t>ducas.2010-2020.DD2000.xlsx</t>
  </si>
  <si>
    <t>ducas.2010-2020.DD2200.xlsx</t>
  </si>
  <si>
    <t>T:\Sets\468974-Grid Maxi v 1.1 EURJPY m1 (1)</t>
  </si>
  <si>
    <t>T:\Sets\468974-Grid Maxi v 1.2 EURUSD  m1 (1)</t>
  </si>
  <si>
    <t>Ostap.Bender EURUSD m1 v1.2.set</t>
  </si>
  <si>
    <t>Ostap.Bender EURUSD m1 v1.2 2014-2020.htm</t>
  </si>
  <si>
    <t>T:\Sets\469296-EA-Setka v1.43 R321 - EURAUD_M0kass_v1_dd711</t>
  </si>
  <si>
    <t>(EA) - Setka v1.43 R321 - EURAUD_M0kass_v1_dd711_150115-201120.set</t>
  </si>
  <si>
    <t>(EA) - Setka v1.43 R321 - EURAUD_M0kass_v1_dd711_150115-201120.bez_ostanovok_na_NG.htm</t>
  </si>
  <si>
    <t>(EA) - Setka v1.43 R321 - EURAUD_M0kass_v1_dd711_150115-201120.htm</t>
  </si>
  <si>
    <t>(EA) - Setka v1.43 R321 - EURAUD_M0kass_v1_dd711_150115-201120.lot0.02.htm</t>
  </si>
  <si>
    <t>(EA) - Setka v1.43 R321 - EURAUD_M0kass_v1_dd711_150115-201120.lot0.05.htm</t>
  </si>
  <si>
    <t>(EA) - Setka v1.43 R321 - EURAUD_M0kass_v1_dd711_150115-201120.Reinvest.htm</t>
  </si>
  <si>
    <t>(EA) - Setka v1.43 R321 - EURAUD_M0kass_v1_dd711_200115-201120.htm</t>
  </si>
  <si>
    <t>T:\Sets\469879-EA-Setka1.43 GBPUSD_M0kass_V1_dd575_20150115-20201027</t>
  </si>
  <si>
    <t>(EA) - Setka v1.43 R321 - GBPUSD_M0kass_V1_dd575_20150115-20201027.set</t>
  </si>
  <si>
    <t>(EA) - Setka v1.43 R321 - GBPUSD_M0kass_V1_dd575_20150115-20201027.htm</t>
  </si>
  <si>
    <t>(EA) - Setka v1.43 R321 - GBPUSD_M0kass_V1_dd575_20150115-20201027.tp_without_loss.htm</t>
  </si>
  <si>
    <t>T:\Sets\471123-EA-Setka v1.43 R10 EURCHF_V1.5 K10 KD2500 NIM</t>
  </si>
  <si>
    <t>(EA) Setka NIM EURCHF_V1.5 K10 KD2500 0.01 fix.set</t>
  </si>
  <si>
    <t>(EA) Setka (TDS2-DC) NIM 15.02-20.11 (17.05-18.09) EURCHF V1.5 KD2500  fix 0.01.htm</t>
  </si>
  <si>
    <t>(EA) Setka (TDS2-DC) NIM 15.02-20.11 (17.05-18.09) EURCHF V1.5 KD2500  fix 0.02.htm</t>
  </si>
  <si>
    <t>(EA) Setka (TDS2-DC) NIM 15.02-20.11 (17.05-18.09) EURCHF V1.5 KD2500  fix 0.05.htm</t>
  </si>
  <si>
    <t>(EA) Setka (TDS2-DC) NIM 15.02-20.11 (17.05-18.09) EURCHF V1.5 REI KD2500.htm</t>
  </si>
  <si>
    <t>T:\Sets\471373-EA-Setka1.43 R321 - EURAUD_M0kass_v2_dd127_Short</t>
  </si>
  <si>
    <t>(EA) - Setka v1.43 R321 - EURAUD_M0kass_v2_dd127_Short_150115-201221.set</t>
  </si>
  <si>
    <t>(EA) - Setka v1.43 R321 - EURAUD_M0kass_v2_dd127_Short_150115-201221.htm</t>
  </si>
  <si>
    <t>(EA) - Setka v1.43 R321 - EURAUD_M0kass_v2_dd127_Short_150115-201221.lot0.02.htm</t>
  </si>
  <si>
    <t>(EA) - Setka v1.43 R321 - EURAUD_M0kass_v2_dd127_Short_150115-201221.lot0.05.htm</t>
  </si>
  <si>
    <t>(EA) - Setka v1.43 R321 - EURAUD_M0kass_v2_dd127_Short_150115-201221.Reinvest.htm</t>
  </si>
  <si>
    <t>T:\Sets\471429-EA-Setka1.41 - 321-GOLD - ademen- 1.5-DD 5000-2014-2020</t>
  </si>
  <si>
    <t>Setka 1.41 - 321-GOLD - ademen- 1.5-DD 5000-2014-2020.set</t>
  </si>
  <si>
    <t>Setka 1.41 - 321-GOLD - ademen- 1.5-DD 5000-2014-2020.htm</t>
  </si>
  <si>
    <t>T:\Sets\471516-EA-Setka1.43 R321 - EURCAD_M0kass_v3_dd_Short</t>
  </si>
  <si>
    <t>(EA) - Setka v1.43 R321 - EURCAD_M0kass_v3_dd182_Short170115-201221.set</t>
  </si>
  <si>
    <t>(EA) - Setka v1.43 R321 - EURCAD_M0kass_v3_dd182_Short.170115-201221.htm</t>
  </si>
  <si>
    <t>(EA) - Setka v1.43 R321 - EURCAD_M0kass_v3_dd182_Short.170115-201221.lot0.02.htm</t>
  </si>
  <si>
    <t>(EA) - Setka v1.43 R321 - EURCAD_M0kass_v3_dd182_Short.170115-201221.lot0.05.htm</t>
  </si>
  <si>
    <t>(EA) - Setka v1.43 R321 - EURCAD_M0kass_v3_dd182_Short.170115-201221.lot0.1.htm</t>
  </si>
  <si>
    <t>(EA) - Setka v1.43 R321 - EURCAD_M0kass_v3_dd182_Short.170115-201221.Reinvest.htm</t>
  </si>
  <si>
    <t>T:\Sets\472369-EA-Setka1.43 ADX-IMP-R321-SR24 - EURJPY Corvus v1.1 - 20170101-20201210</t>
  </si>
  <si>
    <t>(EA) - Setka v1.43 ADX-IMP-R321-SR24 - EURJPY Corvus v1.1 - 20170101-20201210.set</t>
  </si>
  <si>
    <t>(EA) - Setka v1.43 ADX-IMP-R321-SR24 - EURJPY Corvus v1.1 - 20170101-20201210.htm</t>
  </si>
  <si>
    <t>ducas.2017-2101.lot 0.04.xlsx</t>
  </si>
  <si>
    <t>ducas.2017-2101.xlsx</t>
  </si>
  <si>
    <t>ducas.audchf.2015-2101 wo stop.html</t>
  </si>
  <si>
    <t>ducas.audchf.2015-2101.html</t>
  </si>
  <si>
    <t>ducas.audchf.2015-2101.xlsx</t>
  </si>
  <si>
    <t>ducas.eurjpy.2015-2101 wo stop.html</t>
  </si>
  <si>
    <t>ducas.eurnzd.2014-2101 lot 0.01.xlsx</t>
  </si>
  <si>
    <t>ducas.eurnzd.2015-2101 wo stop.html</t>
  </si>
  <si>
    <t>ducas.eurnzd.2015-2101.html</t>
  </si>
  <si>
    <t>ducas.eurnzd.2015-2101.xlsx</t>
  </si>
  <si>
    <t>T:\Sets\472768-EA-Setka 295 Ostap.Bender AUDJPY v1.1 DST-EUR (slip 300-500ms) Dukas 4$-lot 2012-2020</t>
  </si>
  <si>
    <t>T:\Sets\472768-EA-Setka 295 Ostap.Bender AUDUSD v2.3 DST-EUR (slip 300-500ms) Dukas 4$-lot 2014-2020</t>
  </si>
  <si>
    <t>T:\Sets\472768-EA-Setka 295 Ostap.Bender CHFJPY SL v1.21 DST-EUR (slip 300-500ms) Dukas 4$-lot 2014-2020</t>
  </si>
  <si>
    <t>T:\Sets\472768-EA-Setka 295 Ostap.Bender EURUSD v2.36 DST-EUR (slip 5 Mspred-1.3) Dukas 4$-lot 2013-2020 DD-580 (1)</t>
  </si>
  <si>
    <t>Ostap.Bender EURUSD  v2.36.set</t>
  </si>
  <si>
    <t>T:\Sets\472768-EA-Setka 295 Ostap.Bender GBPCAD LS v5.0 DST-EUR (slip 300-500ms) Dukas 4$-lot 2012-2020</t>
  </si>
  <si>
    <t>Ostap.Bender GBPCAD LS v5.0.set</t>
  </si>
  <si>
    <t>ducas.2014-2020.251.xlsx</t>
  </si>
  <si>
    <t>Ostap.Bender GBPCAD LS v5.0 DST-EUR (slip 300-500ms) Dukas 4$-lot 2012-2020.htm</t>
  </si>
  <si>
    <t>T:\Sets\472768-EA-Setka rm3 AUDCAD V2.22 M1</t>
  </si>
  <si>
    <t>Setka AUDCAD v 2.22.set</t>
  </si>
  <si>
    <t>AUDCAD 2.22 2012-2020 AlpECN-1 Slip 100-400.htm</t>
  </si>
  <si>
    <t>AUDCAD 2.22 2012-2020 AlpProECN Slip 100-400.htm</t>
  </si>
  <si>
    <t>Setka AUDCAD v 2.22 2012-2020 Slip 100-400.htm</t>
  </si>
  <si>
    <t>Setka rm3 AUDCAD V2.22 M1 Dukas 2012-2020 0.8Spread 0ms 4$Tax.htm</t>
  </si>
  <si>
    <t>Setka rm3 AUDCAD V2.22 M1 Dukas 2012-2020 0ms 4$Tax.htm</t>
  </si>
  <si>
    <t>Setka rm3 AUDCAD V2.22 M1 Dukas 2012-2020 1.2Spread 0ms 4$Tax.htm</t>
  </si>
  <si>
    <t>Setka rm3 AUDCAD V2.22 M1 Dukas 2012-2020 100-400ms 4$Tax.htm</t>
  </si>
  <si>
    <t>Setka rm3 AUDCAD V2.22 M1 Dukas 2012-2020 DS0-2 4$Tax.htm</t>
  </si>
  <si>
    <t>Setka RM3 AUDCAD M1 v2.22.set</t>
  </si>
  <si>
    <t>T:\Sets\472768-EA-Setka-Ostap.Bender Setka EURJPY v3.15 (1)</t>
  </si>
  <si>
    <t>Ostap.Bender Setka ADX EURJPY v3.15.set</t>
  </si>
  <si>
    <t>Ostap.Bender Setka EURJPY v3.15 2015-2020 No Slip.htm</t>
  </si>
  <si>
    <t>Ostap.Bender Setka EURJPY v3.15 2015-2020 Slip-100-500 AlpProECN.htm</t>
  </si>
  <si>
    <t>Ostap.Bender Setka EURJPY v3.15 2015-2020 Slip-100-500.htm</t>
  </si>
  <si>
    <t>T:\Sets\472768-EA-Setka-USDJPY Ostap.Bender v 1.24</t>
  </si>
  <si>
    <t>USDJPY Ostap.Bender v 1.24.set</t>
  </si>
  <si>
    <t>USDJPY Ostap.Bender v 1.24 2015-2020 Slip-100-400.htm</t>
  </si>
  <si>
    <t>T:\Sets\4735-EA-Setka1.42-USDCAD-VaBank-Spring-2010-2016-Boris1961-20170224-L11-74vhoda-CDD-1600</t>
  </si>
  <si>
    <t>EAQj-Setka_v1.41-USDCAD-VaBank-Spring-Boris1961-20170124.set</t>
  </si>
  <si>
    <t>EAQj-Setka_v1.42-AUDCAD-VaBank-Spring-2010-2016-Boris1961-16-20170225.htm</t>
  </si>
  <si>
    <t>EAQj-Setka_v1.42-AUDCAD-VaBank-Spring-2010-2016-Boris1961-20170224.htm</t>
  </si>
  <si>
    <t>EAQj-Setka_v1.42-USDCAD-VaBank-Spring-2010-2016-Boris1961-20170224_L11_74vhoda_Aggr_CDD-11500.htm</t>
  </si>
  <si>
    <t>EAQj-Setka_v1.42-USDCAD-VaBank-Spring-2010-2016-Boris1961-20170224_L11_74vhoda_CDD-1600.htm</t>
  </si>
  <si>
    <t>EAQj-Setka_v1.42-USDCAD-VaBank-Spring-2010-2016-Boris1961-20170224_L11_74vhoda_CDD-300.htm</t>
  </si>
  <si>
    <t>EAQj-Setka_v1.42-AUDCAD-VaBank-Spring-Boris1961-20170125.set</t>
  </si>
  <si>
    <t>T:\Sets\475206-EA-Setka NIM AUDCHF_V2.82 K13 KD2450</t>
  </si>
  <si>
    <t>_(EA) Setka NIM AUDCHF_V2.82 K13 KD2450.set</t>
  </si>
  <si>
    <t>(EA) Setka (TDS2-DC) NIM 15.02-20.12 AUDCHF_V2.82 K13 KD2450 0.01fix.htm</t>
  </si>
  <si>
    <t>(EA) Setka (TDS2-DC) NIM 15.02-20.12 AUDCHF_V2.82 K13 KD2450 0.02 fix.htm</t>
  </si>
  <si>
    <t>(EA) Setka (TDS2-DC) NIM 15.02-20.12 AUDCHF_V2.82 K13 KD2450 0.05 fix.htm</t>
  </si>
  <si>
    <t>(EA) Setka (TDS2-DC) NIM 15.02-20.12 AUDCHF_V2.82 K13 KD2450 REI.htm</t>
  </si>
  <si>
    <t>(EA) Setka (TDS2-DC) NIM 15.02-20.12 AUDCHF_V2.82 K13 KD2450.htm</t>
  </si>
  <si>
    <t>(EA) Setka (TDS2-DC-Rel) NIM 15.02-20.12 AUDCHF_V2.82 K13 KD2450 0.01 fix.htm</t>
  </si>
  <si>
    <t>T:\Sets\475206-EA-Setka NIM AUDJPY_V1.45 K10 KD2750</t>
  </si>
  <si>
    <t>_(EA) Setka NIM AUDJPY_V1.45 K10 KD2750.set</t>
  </si>
  <si>
    <t>(EA) Setka (TDS2-DC) NIM 16.01-20.12 AUDJPY V1.45 0.02 fix.htm</t>
  </si>
  <si>
    <t>(EA) Setka (TDS2-DC) NIM 16.01-20.12 AUDJPY V1.45 0.05 fix.htm</t>
  </si>
  <si>
    <t>(EA) Setka (TDS2-DC) NIM 16.01-20.12 AUDJPY V1.45 REI.htm</t>
  </si>
  <si>
    <t>(EA) Setka (TDS2-DC-Rel) NIM 16.01-20.12 AUDJPY V1.45 0.01 fix.htm</t>
  </si>
  <si>
    <t>T:\Sets\475206-EA-Setka NIM AUDNZD_V2.59 K11 KD2350</t>
  </si>
  <si>
    <t>(EA) Setka SR24 (TDS2-DC) NIM 15.05-20.12 AUDNZD V2.59 0.01 fix.htm</t>
  </si>
  <si>
    <t>(EA) Setka SR24 (TDS2-DC) NIM 15.05-20.12 AUDNZD V2.59 0.02 fix.htm</t>
  </si>
  <si>
    <t>(EA) Setka SR24 (TDS2-DC) NIM 15.05-20.12 AUDNZD V2.59 0.05 fix.htm</t>
  </si>
  <si>
    <t>(EA) Setka SR24 (TDS2-DC) NIM 15.05-20.12 AUDNZD V2.59 REI 2450.htm</t>
  </si>
  <si>
    <t>(EA) Setka SR24 (TDS2-DC-Rel) NIM 15.05-20.12 AUDNZD V2.59 0.01 fix.htm</t>
  </si>
  <si>
    <t>T:\Sets\475206-EA-Setka NIM CADCHF_V2.32 K10 KD2110</t>
  </si>
  <si>
    <t>(EA) Setka NIM CADCHF_V2.32 K10 KD2110 0.01 fix.set</t>
  </si>
  <si>
    <t>(EA) Setka (TDS2-DC) NIM 15.02-20.12 CADCHF_V2.32 K10 KD2100 0.01 fix.htm</t>
  </si>
  <si>
    <t>(EA) Setka (TDS2-DC) NIM 15.02-20.12 CADCHF_V2.32 K10 KD2100 0.02 fix.htm</t>
  </si>
  <si>
    <t>(EA) Setka (TDS2-DC) NIM 15.02-20.12 CADCHF_V2.32 K10 KD2100 0.05 fix.htm</t>
  </si>
  <si>
    <t>(EA) Setka (TDS2-DC) NIM 15.02-20.12 CADCHF_V2.32 K10 KD2100 REI.htm</t>
  </si>
  <si>
    <t>(EA) Setka (TDS2-DC-Rel) NIM 15.02-20.12 CADCHF_V2.32 K10 KD2100 0.01 fix.htm</t>
  </si>
  <si>
    <t>_(EA) Setka NIM CADCHF_V2.32 K10 KD2110.set</t>
  </si>
  <si>
    <t>T:\Sets\475206-EA-Setka NIM CADJPY V1.28 K10 KD2675</t>
  </si>
  <si>
    <t>_(EA) Setka NIM CADJPY_V1.28 K10 KD2675 0.01 fix.set</t>
  </si>
  <si>
    <t>(EA) Setka (TDS2-DC) NIM 15.09-20.12 CADJPY V1.28 K10 KD2675 0.01 fix.htm</t>
  </si>
  <si>
    <t>(EA) Setka (TDS2-DC) NIM 15.09-20.12 CADJPY V1.28 K10 KD2675 0.02 fix.htm</t>
  </si>
  <si>
    <t>(EA) Setka (TDS2-DC) NIM 15.09-20.12 CADJPY V1.28 K10 KD2675 0.05 fix.htm</t>
  </si>
  <si>
    <t>(EA) Setka (TDS2-DC) NIM 15.09-20.12 CADJPY V1.28 K10 KD2675 REI.htm</t>
  </si>
  <si>
    <t>(EA) Setka (TDS2-DC-Rel) NIM 15.09-20.12 CADJPY V1.28 K10 KD2675 0.01 fix.htm</t>
  </si>
  <si>
    <t>T:\Sets\475206-EA-Setka NIM CHFJPY_V1.10 K10 KD2450</t>
  </si>
  <si>
    <t>(EA) Setka (TDS2-DC) NIM 15.02-20.12 CHFJPY_V1.10 0.01 fix.htm</t>
  </si>
  <si>
    <t>(EA) Setka (TDS2-DC) NIM 15.02-20.12 CHFJPY_V1.10 0.02 fix.htm</t>
  </si>
  <si>
    <t>(EA) Setka (TDS2-DC) NIM 15.02-20.12 CHFJPY_V1.10 REI 2450.htm</t>
  </si>
  <si>
    <t>(EA) Setka (TDS2-DC-Rel) NIM 15.02-20.12 CHFJPY_V1.10 0.01 fix.htm</t>
  </si>
  <si>
    <t>T:\Sets\475206-EA-Setka NIM EURAUD_V1.44 K9 KD2050</t>
  </si>
  <si>
    <t>_(EA) Setka NIM EURAUD_V1.44 K9 KD2050.set</t>
  </si>
  <si>
    <t>(EA) Setka (TDS2-DC) NIM 15.05-20.12 EURAUD V1.41 K9 KD2050.htm</t>
  </si>
  <si>
    <t>(EA) Setka (TDS2-DC) NIM 15.05-20.12 EURAUD V1.43 K9 KD2050 0.01 fix.htm</t>
  </si>
  <si>
    <t>(EA) Setka (TDS2-DC) NIM 15.05-20.12 EURAUD V1.43 K9 KD2050 0.02 fix.htm</t>
  </si>
  <si>
    <t>(EA) Setka (TDS2-DC) NIM 15.05-20.12 EURAUD V1.43 K9 KD2050.htm</t>
  </si>
  <si>
    <t>(EA) Setka (TDS2-DC-Rel) NIM 15.05-20.12 EURAUD V1.43 K9 KD2050 0.05 fix.htm</t>
  </si>
  <si>
    <t>(EA) Setka (TDS2-DC-Rel) NIM 15.05-20.12 EURAUD V1.43 K9 KD2050 REI.htm</t>
  </si>
  <si>
    <t>(EA) Setka (TDS2-DC-Rel) NIM 15.05-20.12 EURAUD V1.44 K9 KD2050 0.01 fix.htm</t>
  </si>
  <si>
    <t>T:\Sets\475206-EA-Setka NIM EURCAD_V1.13 K10 KD2350</t>
  </si>
  <si>
    <t>(EA) Setka (TDS-DC) NIM 15.09-20.02 EURCAD_V1.13 0.01 fix.htm</t>
  </si>
  <si>
    <t>(EA) Setka (TDS-DC) NIM 15.09-20.02 EURCAD_V1.13 0.02 fix.htm</t>
  </si>
  <si>
    <t>(EA) Setka (TDS-DC) NIM 15.09-20.02 EURCAD_V1.13 0.05 fix.htm</t>
  </si>
  <si>
    <t>(EA) Setka (TDS-DC) NIM 15.09-20.02 EURCAD_V1.13 REI 2350.htm</t>
  </si>
  <si>
    <t>(EA) Setka (TDS-DC-Rel) NIM 15.09-20.02 EURCAD_V1.13 0.01 fix.htm</t>
  </si>
  <si>
    <t>T:\Sets\475206-EA-Setka NIM EURCHF_V1.71 K10 KD2750</t>
  </si>
  <si>
    <t>(EA) Setka (TDS2-DC) NIM 15.02-20.12 EURCHF V1.71 0.01 fix.htm</t>
  </si>
  <si>
    <t>(EA) Setka (TDS2-DC) NIM 15.02-20.12 EURCHF V1.71 0.02 fix.htm</t>
  </si>
  <si>
    <t>(EA) Setka (TDS2-DC) NIM 15.02-20.12 EURCHF V1.71 0.05 fix.htm</t>
  </si>
  <si>
    <t>(EA) Setka (TDS2-DC) NIM 15.02-20.12 EURCHF V1.71 REI 2500.htm</t>
  </si>
  <si>
    <t>(EA) Setka (TDS2-DC-Rel) NIM 15.02-20.12 EURCHF V1.71 KD2500 0.01 fix.htm</t>
  </si>
  <si>
    <t>T:\Sets\475206-EA-Setka NIM EURJPY_V1.37 K11 KD3000</t>
  </si>
  <si>
    <t>(EA) Setka (TDS2-DC) NIM 15.02-20.12 EURJPY V1.37 0.01 fix.htm</t>
  </si>
  <si>
    <t>(EA) Setka (TDS2-DC) NIM 15.02-20.12 EURJPY V1.37 0.02 fix.htm</t>
  </si>
  <si>
    <t>(EA) Setka (TDS2-DC) NIM 15.02-20.12 EURJPY V1.37 0.05 fix.htm</t>
  </si>
  <si>
    <t>(EA) Setka (TDS2-DC) NIM 15.02-20.12 EURJPY V1.37 REI 3000.htm</t>
  </si>
  <si>
    <t>_(EA) Setka NIM EURJPY_V1.37 K11 KD3000.set</t>
  </si>
  <si>
    <t>T:\Sets\475206-EA-Setka NIM NZDCAD_V2.86 K11 KD1760</t>
  </si>
  <si>
    <t>(EA) Setka SR24 (TDS2-DC) NIM 15.02-20.12 NZDCAD V2.86 K11 KD1760 0.02 fix.htm</t>
  </si>
  <si>
    <t>(EA) Setka SR24 (TDS2-DC) NIM 15.02-20.12 NZDCAD V2.86 K11 KD1760 0.05 fix.htm</t>
  </si>
  <si>
    <t>(EA) Setka SR24 (TDS2-DC) NIM 15.02-20.12 NZDCAD V2.86 K11 KD1760 REI 1600.htm</t>
  </si>
  <si>
    <t>(EA) Setka SR24 (TDS2-DC-Rel) NIM 15.02-20.12 NZDCAD V2.86 K11 KD1760 0.01 fix.htm</t>
  </si>
  <si>
    <t>T:\Sets\475206-EA-Setka NIM NZDCHF_V2.99 K12 KD2725</t>
  </si>
  <si>
    <t>(EA) Setka (TDS2-DC) NIM 15.06-20.12 NZDCHF V2.99 K12 KD2725 0.02 fix.htm</t>
  </si>
  <si>
    <t>(EA) Setka (TDS2-DC) NIM 15.06-20.12 NZDCHF V2.99 K12 KD2725 0.05 fix.htm</t>
  </si>
  <si>
    <t>(EA) Setka (TDS2-DC) NIM 15.06-20.12 NZDCHF V2.99 K12 KD2725 REI.htm</t>
  </si>
  <si>
    <t>(EA) Setka (TDS2-DC) NIM 15.06-20.12 NZDCHF V2.99 K13 KD2750 0.01 fix.htm</t>
  </si>
  <si>
    <t>(EA) Setka (TDS2-DC-Rel) NIM 15.06-20.12 NZDCHF V2.99 K13 KD2750 0.01 fix.htm</t>
  </si>
  <si>
    <t>T:\Sets\475206-EA-Setka NIM NZDJPY_V1.12 K11 KD2750</t>
  </si>
  <si>
    <t>(EA) Setka (TDS-DC) NIM 15.02-20.12 NZDJPY_V1.12 0.01 fix.htm</t>
  </si>
  <si>
    <t>(EA) Setka (TDS-DC) NIM 15.02-20.12 NZDJPY_V1.12 0.02 fix.htm</t>
  </si>
  <si>
    <t>(EA) Setka (TDS-DC) NIM 15.02-20.12 NZDJPY_V1.12 REI 2950.htm</t>
  </si>
  <si>
    <t>(EA) Setka (TDS-DC-Rel) NIM 15.02-20.12 NZDJPY_V1.12 0.01 fix.htm</t>
  </si>
  <si>
    <t>T:\Sets\475206-EA-Setka NIM USDCAD_V1.09 K10 KD1780</t>
  </si>
  <si>
    <t>(EA) Setka (TDS2-DC) NIM 15.02-20.12 USDCAD V1.09 0.01 fix.htm</t>
  </si>
  <si>
    <t>(EA) Setka (TDS2-DC) NIM 15.02-20.12 USDCAD V1.09 0.02 fix.htm</t>
  </si>
  <si>
    <t>(EA) Setka (TDS2-DC) NIM 15.02-20.12 USDCAD V1.09 0.05 fix.htm</t>
  </si>
  <si>
    <t>(EA) Setka (TDS2-DC) NIM 15.02-20.12 USDCAD V1.09 REI.htm</t>
  </si>
  <si>
    <t>(EA) Setka (TDS2-DC-Rel) NIM 15.02-20.12 USDCAD V1.09 0.01 fix.htm</t>
  </si>
  <si>
    <t>T:\Sets\475206-EA-Setka NIM USDCHF_V1.29 K9 KD2410</t>
  </si>
  <si>
    <t>_(EA) Setka NIM USDCHF_V1.29 K9 KD2410.set</t>
  </si>
  <si>
    <t>(EA) Setka (TDS2-DC) NIM 15.05-20.12 USDCHF V1.29 K9 KD2410 0.01 fix.htm</t>
  </si>
  <si>
    <t>(EA) Setka (TDS2-DC) NIM 15.05-20.12 USDCHF V1.29 K9 KD2410 0.02 fix.htm</t>
  </si>
  <si>
    <t>(EA) Setka (TDS2-DC) NIM 15.05-20.12 USDCHF V1.29 K9 KD2410 0.05 fix.htm</t>
  </si>
  <si>
    <t>(EA) Setka (TDS2-DC) NIM 15.05-20.12 USDCHF V1.29 K9 KD2410 REI.htm</t>
  </si>
  <si>
    <t>(EA) Setka (TDS2-DC-Rel) NIM 15.05-20.12 USDCHF V1.29 K9 KD2410 0.01 fix.htm</t>
  </si>
  <si>
    <t>T:\Sets\475206-EA-Setka SR24 NIM AUDCAD AS V3.00 KD1570</t>
  </si>
  <si>
    <t>(EA) Setka SR24 (TDS2-DC) NIM 15.02-20.12 AUDCAD AS V3.00 KD1570 0.05 fix.htm</t>
  </si>
  <si>
    <t>(EA) Setka SR24 Rel (TDS2-DC) NIM 15.02-20.12 AUDCAD AS V3.00 KD1570 0.02 fix.htm</t>
  </si>
  <si>
    <t>(EA) Setka SR24 Rel (TDS2-DC) NIM 15.02-20.12 AUDCAD AS V3.00 KD1570.htm</t>
  </si>
  <si>
    <t>ducas.audcad.html</t>
  </si>
  <si>
    <t>robo.ecn.201901-202102.html</t>
  </si>
  <si>
    <t>T:\Sets\475419-EA-Setka NIM AS AUDJPY_V3.10</t>
  </si>
  <si>
    <t>_(EA) Setka NIM AS AUDJPY_V3.10.set</t>
  </si>
  <si>
    <t>(EA) Setka (TDS2-DC) NIM 15.09-20.02 AUDJPY V3.10.htm</t>
  </si>
  <si>
    <t>T:\Sets\4762-EA-Setka1.41-EURUSD-start-5300eur-agressive-daniii88</t>
  </si>
  <si>
    <t>EAQj_-_Setka_v1.41_-_EURUSD__start_5300eur_-_agressive_-_daniii88.set</t>
  </si>
  <si>
    <t>StrategyTester_2015.htm</t>
  </si>
  <si>
    <t>StrategyTester_2016.htm</t>
  </si>
  <si>
    <t>T:\Sets\476813-EA-Setka1.43 Gureyev-(HQP)-EURUSD-181108-1-M1-TpType=1-TDS2-(HQP) Altegron ADX mod</t>
  </si>
  <si>
    <t>(EA) - Setka v1.43 Gureyev-(HQP)-EURUSD-M1-tuned2 ADX and filters.set</t>
  </si>
  <si>
    <t>(EA) - Setka v1.43 Gureyev-(HQP)-EURUSD-M1-tuned2 ADX and filters.html</t>
  </si>
  <si>
    <t>T:\Sets\476813-EA-Setka1.43 Gureyev-(HQP)-EURUSD-M1-tuned2 ADX and filters v2 st34 Altegron</t>
  </si>
  <si>
    <t>(EA) - Setka v1.43 Gureyev-(HQP)-EURUSD-M1-tuned2 ADX and filters v2 st34.set</t>
  </si>
  <si>
    <t>(EA) - Setka v1.43 Gureyev-(HQP)-EURUSD-M1-tuned2 ADX and filters v2 st34.html</t>
  </si>
  <si>
    <t>T:\Sets\4772-EA-Setka1.42-EURUSD-Kristalik-m1</t>
  </si>
  <si>
    <t>(EA)(Qj)-Setka v1.42-EURUSD_16.01.01-17.02.15_3000S(3000S)_243p_10K_6.22L_M(0_0.01_2_3_5_0.025)_GS(27)_TP(17_5_1_10_-7)_(1_2_T_6_25_T).set</t>
  </si>
  <si>
    <t>(EA)(Qj)-Setka v1.42-EURUSD_15.01.01-17.02.15_6000S(3000S)_243p_10K_6.22L_M(0_0.01_2_3_5_0.025)_GS(27)_TP(17_5_1_10_-7)_(1_2_T_6_25_T).htm</t>
  </si>
  <si>
    <t>(EA)(Qj)-Setka v1.42-EURUSD_16.01.01-16.12.31_3000S(3000S)_243p_10K_6.22L_M(0_0.01_2_3_5_0.025)_GS(27)_TP(17_5_1_10_-7)_(1_2_T_6_25_T).htm</t>
  </si>
  <si>
    <t>ОШИБКА: [EA][Qj] - Setka v1.41 Модель EURUSD №2.xlsx файл не содержит отчет MetaTrader!</t>
  </si>
  <si>
    <t>T:\Sets\4772-EA-Setka1.42-EURUSD-Kristalik-m5</t>
  </si>
  <si>
    <t>(EA)(Qj)-Setka v1.42-EURUSD_15.01.01-17.02.15_3000S(4500S)_297p_16K_3.85L_M(1_0.01_3.5_2_6_4.5_12_6.5)_GS(35_5_-4_0_0_10)_TP(10_16_-1)_(5_3_T_4_25_T).set</t>
  </si>
  <si>
    <t>(EA)(Qj)-Setka v1.42-EURUSD_15.01.01-17.02.15_10000S(4500S)_297p_16K_3.85L_M(1_0.01_3.5_2_6_4.5_12_6.5)_GS(35_5_-4_0_0_10)_TP(10_16_-1)_(5_3_T_4_25_T).htm</t>
  </si>
  <si>
    <t>ОШИБКА: (EA)(Qj)-Setka v1.42-EURUSD_15.01.01-17.02.15_3000S(4500S)_297p_16K_3.85L_M(1_0.01_3.5_2_6_4.5_12_6.5)_GS(35_5_-4_0_0_10)_TP(10_16_-1)_(5_3_T_4_25_T).xlsx файл не содержит отчет MetaTrader!</t>
  </si>
  <si>
    <t>(EA)(Qj)-Setka v1.42-EURUSD_16.01.01-16.12.31_3000S(4500S)_297p_16K_3.85L_M(1_0.01_3.5_2_6_4.5_12_6.5)_GS(35_5_-4_0_0_10)_TP(10_16_-1)_(5_3_T_4_25_T).htm</t>
  </si>
  <si>
    <t>T:\Sets\479935-EA-Setka v1.43 ADX-IMP-R321-SR24 - USDJPY Corvus v1.1 - 20180101-20210228-D262</t>
  </si>
  <si>
    <t>(EA) - Setka v1.43 ADX-IMP-R321-SR24 - USDJPY Corvus v1.1 - 20180101-20210228-D262.set</t>
  </si>
  <si>
    <t>(EA) - Setka v1.43 ADX-IMP-R321-SR24 - USDJPY Corvus v1.1 - 20180101-20210228-D262.htm</t>
  </si>
  <si>
    <t>ducas.2018-20210415.xlsx</t>
  </si>
  <si>
    <t>T:\Sets\480017-EA-Setka v1.43 ADX-IMP-R321-SR24 - AUDUSD Corvus v1.2 - 20180101-20210430-D=272</t>
  </si>
  <si>
    <t>(EA) - Setka v1.43 ADX-IMP-R321-SR24 - AUDUSD Corvus v1.2 - 20180101-20210430-D=272.set</t>
  </si>
  <si>
    <t>(EA) - Setka v1.43 ADX-IMP-R321-SR24 - AUDUSD Corvus v1.2 - 20180101-20210430-D=272.htm</t>
  </si>
  <si>
    <t>T:\Sets\480483-umberto sets</t>
  </si>
  <si>
    <t>[Setka] [AUDCAD].set</t>
  </si>
  <si>
    <t>[Setka] [AUDCHF].set</t>
  </si>
  <si>
    <t>[Setka] [AUDJPY].set</t>
  </si>
  <si>
    <t>[Setka] [AUDNZD].set</t>
  </si>
  <si>
    <t>[Setka] [AUDUSD].set</t>
  </si>
  <si>
    <t>[Setka] [CADCHF].set</t>
  </si>
  <si>
    <t>[Setka] [CADJPY].set</t>
  </si>
  <si>
    <t>[Setka] [CHFJPY] .set</t>
  </si>
  <si>
    <t>[Setka] [EURAUD].set</t>
  </si>
  <si>
    <t>[Setka] [EURGBP] .set</t>
  </si>
  <si>
    <t>[Setka] [EURUSD].set</t>
  </si>
  <si>
    <t>[Setka] [GBPAUD] .set</t>
  </si>
  <si>
    <t>[Setka] [GBPCHF] .set</t>
  </si>
  <si>
    <t>[Setka] [NZDCAD] .set</t>
  </si>
  <si>
    <t>[Setka] [NZDCHF] .set</t>
  </si>
  <si>
    <t>[Setka] [USDCAD] .set</t>
  </si>
  <si>
    <t>[Setka] [USDJPY] .set</t>
  </si>
  <si>
    <t>T:\Sets\480551-EA-Setka v1.43-R321-SR24 - GBPUSD - Lihodeev 3848$ 521pips 1</t>
  </si>
  <si>
    <t>[EA] - Setka v1.43- R321-SR24- GBPUSD- Lihodeev 3848  521 пипсов.set</t>
  </si>
  <si>
    <t>ОШИБКА: (EA) - Setka v1.43+ - Модель  - GBPUSD Lihodeev 3900 - 521пункт.xlsx файл не содержит отчет MetaTrader!</t>
  </si>
  <si>
    <t>StrategyTester 3848 521.htm</t>
  </si>
  <si>
    <t>T:\Sets\480580-EA-Setka v1.43 ADX-IMP-R321-SR24 - AUDNZD Corvus v1.1 - 20190101-20210430-D156</t>
  </si>
  <si>
    <t>(EA) - Setka v1.43 ADX-IMP-R321-SR24 - AUDNZD Corvus v1.1 - 20190101-20210430-D156.set</t>
  </si>
  <si>
    <t>(EA) - Setka v1.43 ADX-IMP-R321-SR24 - AUDNZD Corvus v1.1 - 20190101-20210430-D156.htm</t>
  </si>
  <si>
    <t>T:\Sets\480652-EA-Setka1.43-FenixI5-EURUSD</t>
  </si>
  <si>
    <t>(EA) - Setka v1.43 - EURUSD-2014-2021.set</t>
  </si>
  <si>
    <t>T:\Sets\480881-EA-Setka1.43 ADX-IMP-R321-SR24 - EURUSD Corvus v1 - 20180101-20210430-Depo=185</t>
  </si>
  <si>
    <t>(EA) - Setka v1.43 ADX-IMP-R321-SR24 - EURUSD Corvus v1 - 20180101-20210430-Depo=185.set</t>
  </si>
  <si>
    <t>(EA) - Setka v1.43 ADX-IMP-R321-SR24 - EURUSD Corvus v1 - 20180101-20210430-Depo=185.htm</t>
  </si>
  <si>
    <t>T:\Sets\481277-EA-Setka1.43 ADX-IMP-R321-SR24 - GBPCAD KD1670 2015-2021 ArtemK v0.99</t>
  </si>
  <si>
    <t>(EA) - Setka v1.43 ADX-IMP-R321-SR24 - GBPCAD KD1670 2015-2021 ArtemK v0.99.set</t>
  </si>
  <si>
    <t>(EA) - Setka v1.43 ADX-IMP-R321-SR24 - GBPCAD KD1670 2015-2021 ArtemK v0.99.htm</t>
  </si>
  <si>
    <t>alfa.2014-21052021.xlsx</t>
  </si>
  <si>
    <t>alfa.2018-21052021.xlsx</t>
  </si>
  <si>
    <t>ducas.2010-20210415.xlsx</t>
  </si>
  <si>
    <t>robo.2018-21052021.xlsx</t>
  </si>
  <si>
    <t>T:\Sets\481884-EA-Setka1.43-R321- EURCHF_dd147_M0kass_v2.2_200115-210525</t>
  </si>
  <si>
    <t>(EA) - Setka v1.43-R321- EURCHF_dd147_M0kass_v2.2_200115-210525.F4U.set</t>
  </si>
  <si>
    <t>(EA) - Setka v1.43-R321- EURCHF_dd(STOP)147_M0kass_v2.2_200115-210525.F4U.htm</t>
  </si>
  <si>
    <t>(EA) - Setka v1.43-R321- EURCHF_dd147_M0kass_v2.2_200115-210221.F4U.htm</t>
  </si>
  <si>
    <t>(EA) - Setka v1.43-R321- EURCHF_dd147_M0kass_v2.2_200115-210221.lot0.02.F4U.htm</t>
  </si>
  <si>
    <t>(EA) - Setka v1.43-R321- EURCHF_dd147_M0kass_v2.2_200115-210221.lot0.05.F4U.htm</t>
  </si>
  <si>
    <t>(EA) - Setka v1.43-R321- EURCHF_dd147_M0kass_v2.2_200115-210221.REINVEST.F4U.htm</t>
  </si>
  <si>
    <t>T:\Sets\482647-EA-Setka1.43-R321-AUDUSD-dd365_M0kass_v1.1_180115-210528</t>
  </si>
  <si>
    <t>(EA) - Setka v1.43-R321-AUDUSD-dd365_M0kass_v1.1_180115-210528.set</t>
  </si>
  <si>
    <t>(EA) - Setka v1.43-R321-AUDUSD-dd365_M0kass_v1.1_150115-170705.htm</t>
  </si>
  <si>
    <t>(EA) - Setka v1.43-R321-AUDUSD-dd365_M0kass_v1.1_150115-210528.stop365.htm</t>
  </si>
  <si>
    <t>(EA) - Setka v1.43-R321-AUDUSD-dd365_M0kass_v1.1_180115-210528.htm</t>
  </si>
  <si>
    <t>(EA) - Setka v1.43-R321-AUDUSD-dd365_M0kass_v1.1_180115-210528.lot0.02.htm</t>
  </si>
  <si>
    <t>(EA) - Setka v1.43-R321-AUDUSD-dd365_M0kass_v1.1_180115-210528.lot0.05.htm</t>
  </si>
  <si>
    <t>(EA) - Setka v1.43-R321-AUDUSD-dd365_M0kass_v1.1_180115-210528.reinvest.htm</t>
  </si>
  <si>
    <t>(EA) - Setka v1.43-R321-AUDUSD-dd365_M0kass_v1.1_200115-210528.htm</t>
  </si>
  <si>
    <t>ducas.01012015-15042021.xlsx</t>
  </si>
  <si>
    <t>T:\Sets\482931-EA-Setka1.43-RSI-CCI-AS-R321 USDJPY RSICCI v0.01 S2 SB K10 L117 DD379 KD647 57% 1401-2105</t>
  </si>
  <si>
    <t>(EA)-Setka v1.43-RSI-CCI-AS-R321 USDJPY RSICCI v0.01 S2 SB K10 L117 DD379 KD647 57% 1401-2105.set</t>
  </si>
  <si>
    <t>(EA)-Setka v1.43-RSI-CCI-AS-R321 USDJPY RSICCI v0.01 S2 SB K10 L117 DD379 KD647 57% 1401-2105, Alpari.htm</t>
  </si>
  <si>
    <t>(EA)-Setka v1.43-RSI-CCI-AS-R321 USDJPY RSICCI v0.01 S2 SB K10 L117 DD379 KD647 57% 1401-2105, SPRx0.8.htm</t>
  </si>
  <si>
    <t>(EA)-Setka v1.43-RSI-CCI-AS-R321 USDJPY RSICCI v0.01 S2 SB K10 L117 DD379 KD647 57% 1401-2105, SPRx1.2.htm</t>
  </si>
  <si>
    <t>(EA)-Setka v1.43-RSI-CCI-AS-R321 USDJPY RSICCI v0.01 S2 SB K10 L117 DD379 KD647 57% 1401-2105.htm</t>
  </si>
  <si>
    <t>T:\Sets\483010-EA-Setka1.43-R321- EURCHF_dd496_M0kass_v2.19_117%_180115-210611</t>
  </si>
  <si>
    <t>(EA) - Setka v1.43-R321- EURCHF_dd496_M0kass_v2.19_117%_180115-210611.set</t>
  </si>
  <si>
    <t>(EA) - Setka v1.43-R321- EURCHF_dd496_M0kass_v2.19_150615-210611.stop625.htm</t>
  </si>
  <si>
    <t>(EA) - Setka v1.43-R321- EURCHF_dd496_M0kass_v2.19_180115-210611.htm</t>
  </si>
  <si>
    <t>(EA) - Setka v1.43-R321- EURCHF_dd496_M0kass_v2.19_180115-210611.mult0.02.htm</t>
  </si>
  <si>
    <t>(EA) - Setka v1.43-R321- EURCHF_dd496_M0kass_v2.19_180115-210611.mult0.05.htm</t>
  </si>
  <si>
    <t>(EA) - Setka v1.43-R321- EURCHF_dd496_M0kass_v2.19_180115-210611.reinvest.htm</t>
  </si>
  <si>
    <t>T:\Sets\483399-EA-Setka1.43-RSI-CCI-AS-R321 USDJPY RSICCI v1.01 2S SB K11 L130 DD1214 KD1509 117% 1403-2103</t>
  </si>
  <si>
    <t>(EA) - Setka v1.43 R321 RCI-CCI-AS usdjpy H1 K11 Step13 m1.6_stop1200.set</t>
  </si>
  <si>
    <t>StrategyTester, Alpari.htm</t>
  </si>
  <si>
    <t>StrategyTester, spr0.8.htm</t>
  </si>
  <si>
    <t>StrategyTester, spr1.2.htm</t>
  </si>
  <si>
    <t>T:\Sets\483411-EA-Setka1.43 ADX-IMP-R321-SR24 - USDCHF Corvus v1.1 - 20180101-20210615-D414</t>
  </si>
  <si>
    <t>set_name=(EA) - Setka v1.43 ADX-IMP-R321-SR24 - USDCHF Corvus v1.1 - 20180101-20210615-D414.set</t>
  </si>
  <si>
    <t>(EA) - Setka v1.43 ADX-IMP-R321-SR24 - USDCHF Corvus v1.1 - 20180101-20210615-D414.htm</t>
  </si>
  <si>
    <t>T:\Sets\484062-EA-Setka1.43 ADX-IMP-R321-SR24 - EURJPY Corvus v1.2 S4 - 20170510-20210623-D205S</t>
  </si>
  <si>
    <t>(EA) - Setka v1.43 ADX-IMP-R321-SR24 - EURJPY Corvus v1.2 - 20170510-20210623.set</t>
  </si>
  <si>
    <t>(EA) - Setka v1.43 ADX-IMP-R321-SR24 - EURJPY Corvus v1.2 - 20170510-20210623.htm</t>
  </si>
  <si>
    <t>T:\Sets\484091-EA-Setka1.43-RSI-CCI-AS-R321 AUDCAD H1 2A SB K10-10 L162-171 DD1518 KD1746  1401-2101</t>
  </si>
  <si>
    <t>EAQj_-_Setka_v1.41-RSI-CCI-AS_Роман26rus_AUDCAD_H1.set</t>
  </si>
  <si>
    <t>EAQj_-_Setka_v1.41-RSI-CCI-AS_Роман26rus_AUDCAD_H1, Dukas, $8, reinvest.htm</t>
  </si>
  <si>
    <t>EAQj_-_Setka_v1.41-RSI-CCI-AS_Роман26rus_AUDCAD_H1, Dukas, $8.htm</t>
  </si>
  <si>
    <t>T:\Sets\487393-EA-Setka1.44.19-ADX-IMP- GBPUSD - Lihodeev 2.1 S2 DD2330 2016-2021</t>
  </si>
  <si>
    <t>(EA) - Setka v1.44.19-ADX-IMP- GBPUSD - Lihodeev 2.1 S2 DD2330 2016-2021.set</t>
  </si>
  <si>
    <t>T:\Sets\487482-EA-Setka v1.44.19-ADX-IMP- GBPUSD-DD2330 - Lihodeev 2016-2021  2.1</t>
  </si>
  <si>
    <t>[EA] - Setka v1.44.19-ADX-IMP- GBPUSD-DD2330 - Lihodeev 2016-2021  2.1.set</t>
  </si>
  <si>
    <t>ducas.170101-210826.xlsx</t>
  </si>
  <si>
    <t>T:\Sets\4886-EA-Setka1.42-EURUSD-1500-10лет-777Aleksey777</t>
  </si>
  <si>
    <t>1,41_EURUSD_1500_777Aleksey777.set</t>
  </si>
  <si>
    <t>T:\Sets\489310-EA-Setka1.44.19-EURUSD-dd1752_M0kass_v1.4.-14.01.15-21.09.23</t>
  </si>
  <si>
    <t>(EA) - Setka v1.44. 19-EURUSD-dd1752_M0kass_v1.4.-14.01.15-21.09.23.set</t>
  </si>
  <si>
    <t>(EA) - Setka v1.44. 19-EURUSD-dd1752_M0kass_v1.4.-14.01.15-21.09.23.htm</t>
  </si>
  <si>
    <t>ОШИБКА: OPT_TEST_14-21_0.01to0.06.take_proffit_type_0-1.htm файл не содержит отчет MetaTrader!</t>
  </si>
  <si>
    <t>ОШИБКА: OPT_TEST_14-21_REINVEST_take_proffit_type_0-1.htm файл не содержит отчет MetaTrader!</t>
  </si>
  <si>
    <t>T:\Sets\490297-EA-Setka1.44.19-AUDCAD v5.1 Ostap.Bender</t>
  </si>
  <si>
    <t>Setka AUDCAD v5.1 Ostap.Bender.set</t>
  </si>
  <si>
    <t>Setka 1.44.19 AUDCAD v5.1 Ostap.Bender Dukas Slip-300-500 2006-2021.htm</t>
  </si>
  <si>
    <t>T:\Sets\4911-EA-Setka1.42-chex-AUDCAD-0.48-1.5-15-464п-start-2500$</t>
  </si>
  <si>
    <t>EAQj_-_Setka_v1.42_-_AUDCAD_0.48_1.5_15_464п_start_2500$.set</t>
  </si>
  <si>
    <t>EAQj_-_Setka_v1.41_-_StrategyTester_AUDCAD_0.48_1.5_15_464п_start_2500$_2014.01.15-2017.01.03.htm</t>
  </si>
  <si>
    <t>T:\Sets\4942-EA-Setka1.40-18-650п-20161123-GBPUSD</t>
  </si>
  <si>
    <t>EAQj_-_Setka_v1.40_-_18-650п__20161123_-_GBPUSD_start_16000$_-_minlot_-_экспериментальный_-_mod_20170202.set</t>
  </si>
  <si>
    <t>T:\Sets\495815-EA-Setka-AUDJPY v1.1 DD134 Ostap.Bender</t>
  </si>
  <si>
    <t>AUDJPY M1 v1.1.htm</t>
  </si>
  <si>
    <t>AUDJPY M30 v1.1.htm</t>
  </si>
  <si>
    <t>audjpy.alfa.210101-220201.xlsx</t>
  </si>
  <si>
    <t>cadjpy.ducas.140101-220201.lot008.xlsx</t>
  </si>
  <si>
    <t>cadjpy.ducas.140101-220201.xlsx</t>
  </si>
  <si>
    <t>ducas.120101-220201.lot001.xlsx</t>
  </si>
  <si>
    <t>ducas.120101-220201.lot008.xlsx</t>
  </si>
  <si>
    <t>T:\Sets\495815-EA-Setka-EURCAD SL v2.1 DD303 Ostap.Bender</t>
  </si>
  <si>
    <t>Ostap.Bender EURCAD LS v2,1 Compres.set</t>
  </si>
  <si>
    <t>ducas.140101-220201.xlsx</t>
  </si>
  <si>
    <t>EURCAD M1 v2.1 2012-2021.htm</t>
  </si>
  <si>
    <t>gbpusd.ducas.140101-220201.lot002.xlsx</t>
  </si>
  <si>
    <t>gbpusd.ducas.140101-220201.xlsx</t>
  </si>
  <si>
    <t>Ostap.Bender EURCAD LS v2,1.set</t>
  </si>
  <si>
    <t>T:\Sets\495815-EA-Setka-EURUSD v2.2 DD193 Ostap.Bender</t>
  </si>
  <si>
    <t>EURUSD M1 v2.2 2015-2021.htm</t>
  </si>
  <si>
    <t>T:\Sets\496096-(EA) - Setka v1.44.32-RSI-CCI-AS EURCHF S2 - sets kamikadze by 2z_pila</t>
  </si>
  <si>
    <t>EAQJ_ Setka_v1.44_rsi_cci_EURCHF_200_H1_2z_pila.set</t>
  </si>
  <si>
    <t>T:\Sets\498950-EA-Setka1.44.32-EURGBP-D475S</t>
  </si>
  <si>
    <t>ОШИБКА: EURGBP(Comp).set файл не загружен, загружен некорректно или содержит не все необходимые параметры!</t>
  </si>
  <si>
    <t>(EA) - Setka v1.44.32-ADX-IMP EURGBP - 20150101-20220331-D475S.htm</t>
  </si>
  <si>
    <t>T:\Sets\499309-Setka v1.44.32-ADX-IMP- EURCHF - 20150101-20220331-D165</t>
  </si>
  <si>
    <t>EURCHF(com).set</t>
  </si>
  <si>
    <t>(EA) - Setka v1.44.32-ADX-IMP- EURCHF - 20150101-20220331-D165.htm</t>
  </si>
  <si>
    <t>EURCHF.set</t>
  </si>
  <si>
    <t>T:\Sets\4994-EA-Setka-chfjpy15=4590.011.5=35000$</t>
  </si>
  <si>
    <t>v1.41 - chfjpy 15=261 0.01 1.5 = 6000$_8.set</t>
  </si>
  <si>
    <t>ОШИБКА: CHFJPY.xlsx файл не содержит отчет MetaTrader!</t>
  </si>
  <si>
    <t>CHFJPY_0.htm</t>
  </si>
  <si>
    <t>CHFJPY_1.htm</t>
  </si>
  <si>
    <t>CHFJPY_2.htm</t>
  </si>
  <si>
    <t>CHFJPY_7.htm</t>
  </si>
  <si>
    <t>CHFJPY_8.htm</t>
  </si>
  <si>
    <t>ОШИБКА: v1.41 - chfjpy 15=261 0.01 1.4 = 6000$_o8.xlsx файл не содержит отчет MetaTrader!</t>
  </si>
  <si>
    <t>ОШИБКА: v1.41 - chfjpy 15=261 0.01 1.4 = 9000$_o7.xlsx файл не содержит отчет MetaTrader!</t>
  </si>
  <si>
    <t>ОШИБКА: v1.41 - chfjpy 15=275 0.01 1.5 = 20000$_0.xlsx файл не содержит отчет MetaTrader!</t>
  </si>
  <si>
    <t>ОШИБКА: v1.41 - chfjpy 15=352 0.01 1.4 = 13000$_o2.xlsx файл не содержит отчет MetaTrader!</t>
  </si>
  <si>
    <t>ОШИБКА: v1.41 - chfjpy 15=459 0.01 1.4 = 35000$_o1.xlsx файл не содержит отчет MetaTrader!</t>
  </si>
  <si>
    <t>v1.41 - chfjpy 15=261 0.01 1.5 = 9000$_7.set</t>
  </si>
  <si>
    <t>v1.41 - chfjpy 15=275 0.01 1.5 = 20000$_0.set</t>
  </si>
  <si>
    <t>v1.41 - chfjpy 15=352 0.01 1.5 = 13000$_2.set</t>
  </si>
  <si>
    <t>v1.41 - chfjpy 15=459 0.01 1.5 = 35000$_1.set</t>
  </si>
  <si>
    <t>T:\Sets\5007-EA-Setka1.41-13-200п-EURUSD-start-10000$</t>
  </si>
  <si>
    <t>EAQj_-_Setka_v1.41_-_12-185п_EURUSD__start_5000$.set</t>
  </si>
  <si>
    <t>EAQj_-_Setka_v1.41_-_12-185п_EURUSD__start_5000$_99%_20150101-20160101.htm</t>
  </si>
  <si>
    <t>EAQj_-_Setka_v1.41_-_12-185п_EURUSD__start_5000$_99%_20160101-20161210.htm</t>
  </si>
  <si>
    <t>ReportTester-50447737.xlsx</t>
  </si>
  <si>
    <t>EAQj_-_Setka_v1.41_-_13-200п_EURUSD__start_10000$.set</t>
  </si>
  <si>
    <t>T:\Sets\5014-EA-Setka1.42.1-20170317-1.45x14-320-EURUSD-start-5000-EG10</t>
  </si>
  <si>
    <t>EAQj-Setka_v1.42.1-20170317-_1.45x14-320_EURUSD_start_5000-EG10.set</t>
  </si>
  <si>
    <t>T:\Sets\5018-EA-Setka1.42.1-20170317-1.45x14-350-EURUSD-start-5000-EG10</t>
  </si>
  <si>
    <t>EAQj-Setka_v1.42.1-20170317-_1.45x14-350__EURUSD_start_5000-EG10.set</t>
  </si>
  <si>
    <t>T:\Sets\5057-EA-Setka1.41-StrategyTester-AUDCAD-0.1-1.6-12-317п-start-200$</t>
  </si>
  <si>
    <t>EAQj_-_Setka_v1.42_-_AUDCAD_0.1_1.6_12_317п_start_200$.set</t>
  </si>
  <si>
    <t>EAQj-Setka_v1.42.2_AUDCAD_0.1_1.6_12_317п_start_200$_2014.01.15-2017.01.03_Chex_Test_TDS2_SprDC+15_Slip10.htm</t>
  </si>
  <si>
    <t>EAQj_-_Setka_v1.41_-_StrategyTester_AUDCAD_0.1_1.6_12_317п_start_200$_2014.01.15-2017.01.03.htm</t>
  </si>
  <si>
    <t>T:\Sets\5069-EA-Setka-kristalik-CHFJPY-4000S4000S</t>
  </si>
  <si>
    <t>(EA)(Qj)-Setka v1.42-CHFJPY_15.01.01-17.02.15_5000S(4000S)_318p_15K_6.15L_M(0_0.01_1.5_3)_GS(21_5_1_10_-1)_TP(16_11_-1)_(1_3_T_4_25_T).set</t>
  </si>
  <si>
    <t>(EA)(Qj)-Setka v1.42.1-CHFJPY_15.01.01-17.02.15_5000S(4000S)_318p_15K_6.15L_M(0_0.01_1.5_3)_GS(21_5_1_10_-1)_TP(16_11_-1)_(1_3_T_4_25_T).htm</t>
  </si>
  <si>
    <t>ОШИБКА: (EA)(Qj)-Setka v1.42.1-CHFJPY_15.01.01-17.02.15_5000S(4000S)_318p_15K_6.15L_M(0_0.01_1.5_3)_GS(21_5_1_10_-1)_TP(16_11_-1)_(1_3_T_4_25_T).xlsx файл не содержит отчет MetaTrader!</t>
  </si>
  <si>
    <t>(EA)(Qj)-Setka v1.42.2(opt)-CHFJPY_15.01.01-17.02.15_5000S(4000S)_318p_15K_6.15L_M(0_0.01_1.5_3)_GS(21_5_1_10_-1)_TP(16_11_-1)_(1_3_T_4_25_T).htm</t>
  </si>
  <si>
    <t>(EA)(Qj)-Setka v1.42.2-CHFJPY_15.01.01-17.02.15_5000S(4000S)_318p_15K_6.15L_M(0_0.01_1.5_3)_GS(21_5_1_10_-1)_TP(16_11_-1)_(1_3_T_4_25_T).htm</t>
  </si>
  <si>
    <t>T:\Sets\5076-EA-Setka1.42.2-EURUSD-M1-NIGHT-100116-201216-TDS2</t>
  </si>
  <si>
    <t>EAQj-Setka_v1.42.2-EURUSD_M1-NIGHT-Boris1961-20170321.set</t>
  </si>
  <si>
    <t>EAQj-Setka_v1.42.2-EURUSD_M1-NIGHT-100114-201215_TDS2_DC+10_Slip10_01L_CDD3000-Boris1961-20170321.htm</t>
  </si>
  <si>
    <t>EAQj-Setka_v1.42.2-EURUSD_M1-NIGHT-100116-201216_TDS2_DC+10_Slip10_01L_CDD3000-Boris1961-20170321.htm</t>
  </si>
  <si>
    <t>T:\Sets\508095-EA-Setka1.44-TDS2-DC-NIM USDJPY V3.08</t>
  </si>
  <si>
    <t>(EA) Setka 1.44.32 NIM USDJPY_V3.08 SHED.set</t>
  </si>
  <si>
    <t>(EA) Setka 1.44 (TDS2-DC) NIM 16.05-22.09 USDJPY V3.07 0.05 fix.htm</t>
  </si>
  <si>
    <t>(EA) Setka 1.44 (TDS2-DC) NIM 16.05-22.09 USDJPY V3.08 0.01 fix.htm</t>
  </si>
  <si>
    <t>(EA) Setka 1.44 (TDS2-DC) NIM 16.05-22.09 USDJPY V3.08 0.02 fix.htm</t>
  </si>
  <si>
    <t>(EA) Setka 1.44 (TDS2-DC) NIM 16.05-22.09 USDJPY V3.08 REI buy.htm</t>
  </si>
  <si>
    <t>(EA) Setka 1.44 (TDS2-DC) NIM 16.05-22.09 USDJPY V3.08 REI sell.htm</t>
  </si>
  <si>
    <t>(EA) Setka 1.44.32 NIM USDJPY_V3.08.set</t>
  </si>
  <si>
    <t>T:\Sets\5096-EA-Setka1.41-10-221п-EURCAD-start-5000$</t>
  </si>
  <si>
    <t>EAQj_-_Setka_v1.41_-_10-221п_EURCAD__start_3000$_2014-2017.set</t>
  </si>
  <si>
    <t>EAQj_-_Setka_v1.41_-_10-221п_EURCAD__start_5000$_2014-2017.htm</t>
  </si>
  <si>
    <t>T:\Sets\510528-EA-Setka-v1.46-EURUSD-Amba-v2-15kol--2018-2022-Dep6200-MT4 (2)</t>
  </si>
  <si>
    <t>(EA)-Setka-v1.46-EURUSD-Amba-v2-15kol--2018-2022-Dep6200.set</t>
  </si>
  <si>
    <t>(EA)-Setka-v1.46-EURUSD-Amba-V2-15kol--2018-2022-6200.html</t>
  </si>
  <si>
    <t>прибыль в пипсах</t>
  </si>
  <si>
    <t>T:\Sets\511521-EA-Setka1.46-ADX-IMP EURUSD V1.00 S2 mixer17 - 2020-202301</t>
  </si>
  <si>
    <t>(EA) - Setka v1.46-ADX-IMP EURUSD V1.00 S2 mixer17 K=10 KDepo=450.set</t>
  </si>
  <si>
    <t>ducas.2014-2022.xlsx</t>
  </si>
  <si>
    <t>ducas.2020-2022.xlsx</t>
  </si>
  <si>
    <t>T:\Sets\514598-EA-Setka-amba</t>
  </si>
  <si>
    <t>(EA) - Setka v1.46-ADX-IMP-opt___V1__Новый_V1_ФИЛЬТР_0,01.set</t>
  </si>
  <si>
    <t>T:\Sets\5169-EA-Setka1.42-va40pud-AN</t>
  </si>
  <si>
    <t>Qj-Setka 1.42.2 AN 170329 M1 1K 177%Y-25% 2.4mo9,4 RF1.56 #188Y 1.1.14-30.12.16 5crank tits1135.set</t>
  </si>
  <si>
    <t>Qj-Setka 1.42.2 AN 170329 M1 1K 177%Y-25% 2.4mo9,4 RF1.56 #188Y 1.1.14-30.12.16 5crank tits1135.htm</t>
  </si>
  <si>
    <t>Qj-Setka-1.42.2-AUDNZD-M1-va40pud_TDS2_DC+15_Slip10.htm</t>
  </si>
  <si>
    <t>T:\Sets\5169-EA-Setka1.42-va40pud-AU</t>
  </si>
  <si>
    <t>Qj-Setka 1.42.2 AU 170325 M1 1K 286%Y-42% 1.8mo4 RF1.5 #716Y 1.1.14-30.12.16 spr13 tits1888.set</t>
  </si>
  <si>
    <t>Qj-Setka 1.42.2 AU 170325 M1 1K 286%Y-42% 1.8mo4 RF1.5 #716Y 1.1.14-30.12.16 spr13 tits1888.htm</t>
  </si>
  <si>
    <t>T:\Sets\5169-EA-Setka1.42-va40pud-EG</t>
  </si>
  <si>
    <t>Qj-Setka v1.42.2 EG 170329 M1 1K 286%Y-57% 2mo5,6 RF1.2 #516Y 1.1.14-30.12.16 spr20 tits2389.set</t>
  </si>
  <si>
    <t>Qj-Setka v1.42.2 EG 170329 M1 1K 286%Y-57% 2mo5,6 RF1.2 #516Y 1.1.14-30.12.16 spr20 tits2389.htm</t>
  </si>
  <si>
    <t>T:\Sets\5169-EA-Setka1.42-va40pud-EJ</t>
  </si>
  <si>
    <t>Qj-Setka 1.42.2 EJ 170329 M1 1K 624%Y-87% 2.3mo15 RF1.6 #409Y 1.1.14-30.12.16 spr20 5crank tits3919.set</t>
  </si>
  <si>
    <t>Qj-Setka 1.42.2 EJ 170329 M1 1K 624%Y-87% 2.3mo15 RF1.6 #409Y 1.1.14-30.12.16 spr20 5crank tits3919.htm</t>
  </si>
  <si>
    <t>T:\Sets\5169-EA-Setka1.42-va40pud-GC</t>
  </si>
  <si>
    <t>Qj-Setka 1.42.2 GC 170329 M1 1K 290%Y-60,5% 1.25mo3,5 RF0.47 #829Y 1.1.14-30.12.16. spr32 5crank tits6220.set</t>
  </si>
  <si>
    <t>Qj-Setka 1.42.2 GC 170329 M1 1K 290%Y-60,5% 1.25mo3,5 RF0.47 #829Y 1.1.14-30.12.16. spr32 5crank tits6220.htm</t>
  </si>
  <si>
    <t>T:\Sets\5169-EA-Setka1.42-va40pud-NC2</t>
  </si>
  <si>
    <t>Qj-Setka 1.42.2 NC 170324 M1 1K 259%Y-33.2% 2.2mo5.2 RF3.3 #500Y 4.1.16-30.12.16 spr20 5crank tits784.set</t>
  </si>
  <si>
    <t>Qj-Setka 1.42.2 NC 170324 M1 1K 259%Y-33.2% 2.2mo5.2 RF3.3 #500Y 4.1.16-30.12.16 spr20 5crank tits784.htm</t>
  </si>
  <si>
    <t>T:\Sets\5170-EA-Setka1.42-eurusd-m5-extrim</t>
  </si>
  <si>
    <t>1.42_eurusd_m5_extrim.set</t>
  </si>
  <si>
    <t>T:\Sets\518195-[EA] - Setka v1.46 - GBPUSD-03-05-Amba-step10-20-35p-9kol-Dep1200</t>
  </si>
  <si>
    <t>rsi-cci.ducas.140101-220729.set</t>
  </si>
  <si>
    <t>ducas.140101-220729.xlsx</t>
  </si>
  <si>
    <t>rsi-cci.ducas.140101-220729.xlsx</t>
  </si>
  <si>
    <t>rsi-cci2.ducas.140101-220729.xlsx</t>
  </si>
  <si>
    <t>[EA] - Setka v1.46 - GBPUSD-03-05-Amba-step10-20-35p-9kol-Dep1200  2020.04-2023.05.21.html</t>
  </si>
  <si>
    <t>[EA] - Setka v1.46 - GBPUSD-03-05-Amba-step10-20-35p-9kol-Dep1200  2020.04-2023.05.21.xlsx</t>
  </si>
  <si>
    <t>rsi-cci2.ducas.140101-220729.set</t>
  </si>
  <si>
    <t>[EA] - Setka v1.46 - GBPUSD-03-05-Amba-step10-20-35p-9kol-Dep1200.set</t>
  </si>
  <si>
    <t>T:\Sets\5235_EA-Setka1.42-Kristalisk_AUDJPY_Salamandra</t>
  </si>
  <si>
    <t>(EA)(Qj)-Setka v1.42.2-AUDJPY_15.01.01-17.02.15_50000S(10000S)_182p_11K_5.54L_M(0_0.01_1.8_3_5_0.02)_GS(21_5_-1)_TP(21)_(1_3_T_6_15_T)_(1_4_60).htm.set</t>
  </si>
  <si>
    <t>(EA)(Qj)-Setka v1.42.2-AUDJPY_15.01.01-17.02.15_50000S(10000S)_182p_11K_5.54L_M(0_0.01_1.8_3_5_0.02)_GS(21_5_-1)_TP(21)_(1_3_T_6_15_T)_(1_4_60).htm</t>
  </si>
  <si>
    <t>(EA)(Qj)-Setka v1.42.2-AUDJPY_15.01.01-17.02.15_7000S(10000S)_182p_11K_5.54L_M(0_0.01_1.8_3_5_0.02)_GS(21_5_-1)_TP(21)_(1_3_T_6_15_T)_(1_4_60).htm</t>
  </si>
  <si>
    <t>EAQj-Setka_v1.42.2-AUDJPY_15.01.01-17.02.15_7000S10000S_182p_11K_5.54L_M0_0.01_1.8_3_5_0.02_GS21_5_-1_TP21_1_3_T_6_15_T_1_4_60.htm</t>
  </si>
  <si>
    <t>ОШИБКА: [EA][Qj] - Setka v1.41 AUDJPY 2000S(10000$) Salamandra.xlsx файл не содержит отчет MetaTrader!</t>
  </si>
  <si>
    <t>T:\Sets\5246-EA-Setka1.42-Jocker-Spring-AUDCAD</t>
  </si>
  <si>
    <t>[EA] - Setka v1.42.2-AUDCAD-H1-Spring.set</t>
  </si>
  <si>
    <t>[EA] - Setka v1.42.2-AUDCAD-H1-Spring.htm</t>
  </si>
  <si>
    <t>T:\Sets\5246-EA-Setka1.42-Jocker-Spring-AUDJPY</t>
  </si>
  <si>
    <t>[EA] - Setka v1.42.2-AUDJPY-H1-Spring.set</t>
  </si>
  <si>
    <t>[EA] - Setka v1.42.2-AUDJPY-H1-Spring.htm</t>
  </si>
  <si>
    <t>T:\Sets\5246-EA-Setka1.42-Jocker-Spring-AUDNZD</t>
  </si>
  <si>
    <t>[EA] - Setka v1.42.2-AUDNZD-H1-Spring.set</t>
  </si>
  <si>
    <t>[EA] - Setka v1.42.2-AUDNZD-H1-Spring.htm</t>
  </si>
  <si>
    <t>T:\Sets\5246-EA-Setka1.42-Jocker-Spring-AUDUSD</t>
  </si>
  <si>
    <t>[EA] - Setka v1.42.2-AUDUSD-H1-Spring.set</t>
  </si>
  <si>
    <t>[EA] - Setka v1.42.2-AUDUSD-H1-Spring.htm</t>
  </si>
  <si>
    <t>T:\Sets\5246-EA-Setka1.42-Jocker-Spring-EURAUD</t>
  </si>
  <si>
    <t>EA] - Setka v1.42.2-EURAUD-H1-Spring.set</t>
  </si>
  <si>
    <t>EA] - Setka v1.42.2-EURAUD-H1-Spring.htm</t>
  </si>
  <si>
    <t>T:\Sets\5246-EA-Setka1.42-Jocker-Spring-EURCAD</t>
  </si>
  <si>
    <t>[EA] - Setka v1.42.2-EURCAD-H1-Spring.set</t>
  </si>
  <si>
    <t>[EA] - Setka v1.42.2-EURCAD-H1-Spring.htm</t>
  </si>
  <si>
    <t>T:\Sets\5246-EA-Setka1.42-Jocker-Spring-EURGBP</t>
  </si>
  <si>
    <t>[EA] - Setka v1.42.2-EURGBP-H1-Spring.set</t>
  </si>
  <si>
    <t>[EA] - Setka v1.42.2-EURGBP-H1-Spring.htm</t>
  </si>
  <si>
    <t>T:\Sets\5246-EA-Setka1.42-Jocker-Spring-EURJPY</t>
  </si>
  <si>
    <t>[EA] - Setka v1.42.2-EURJPY-H1-Spring.set</t>
  </si>
  <si>
    <t>[EA] - Setka v1.42.2-EURJPY-H1-Spring.htm</t>
  </si>
  <si>
    <t>T:\Sets\5246-EA-Setka1.42-Jocker-Spring-EURUSD</t>
  </si>
  <si>
    <t>[EA] - Setka v1.42.2-EURUSD-H1-Spring.set</t>
  </si>
  <si>
    <t>[EA] - Setka v1.42.2-EURUSD-H1-Spring.htm</t>
  </si>
  <si>
    <t>T:\Sets\5246-EA-Setka1.42-Jocker-Spring-GBPCAD</t>
  </si>
  <si>
    <t>[EA] - Setka v1.42.2-GBPCAD-M15-Spring.set</t>
  </si>
  <si>
    <t>[EA] - Setka v1.42.2-GBPCAD-M15-Spring.htm</t>
  </si>
  <si>
    <t>T:\Sets\5277-EA-Setka-Kristalisk_AUDJPY_2_Salamandra</t>
  </si>
  <si>
    <t>(EA)(Qj)-Setka v1.42.2-AUDJPY_15.01.01-17.02.15_15000S(12000S)_201p_13K_24.38L_M(0_0.01_1.9_3)_GS(10_3_6_5_-1)_TP(16_5_2_8_-1)_(1_3_T_6_20_T)_(1_4_60).set</t>
  </si>
  <si>
    <t>(EA)(Qj)-Setka v1.42.2-AUDJPY_15.01.01-17.02.15_15000S(12000S)_201p_13K_24.38L_M(0_0.01_1.9_3)_GS(10_3_6_5_-1)_TP(16_5_2_8_-1)_(1_3_T_6_20_T)_(1_4_60).htm</t>
  </si>
  <si>
    <t>ОШИБКА: (EA)(Qj)-Setka v1.42.2-AUDJPY_15.01.01-17.02.15_15000S(12000S)_201p_13K_24.38L_M(0_0.01_1.9_3)_GS(10_3_6_5_-1)_TP(16_5_2_8_-1)_(1_3_T_6_20_T)_(1_4_60).xlsx файл не содержит отчет MetaTrader!</t>
  </si>
  <si>
    <t>T:\Sets\5279-EA-Setka1.42-Jocker-M1_GBPUSD-0.1-start-90000</t>
  </si>
  <si>
    <t>EAQj_-_Setka_v1.42.2_-_M1_GBPUSD__0.1_start_90000с_10.2015-2017.set</t>
  </si>
  <si>
    <t>m1 gbpusd 15-17 просадка 341000.htm</t>
  </si>
  <si>
    <t>m1 gbpusd 8.10.2015-5.04.2017 ~40% в мес.htm</t>
  </si>
  <si>
    <t>m5 gbpusd 8.10.2015-5.04.2017 ~40% в мес.htm</t>
  </si>
  <si>
    <t>EAQj_-_Setka_v1.42.2_-_M5_GBPUSD__0.1_start_90000с_10.2015-2017.set</t>
  </si>
  <si>
    <t>T:\Sets\5340-EA-Setka1.43_AUDNZD_Boris1961_20170417</t>
  </si>
  <si>
    <t>[EA][Qj]-Setka_v1.43-AUDNZD-M15_BuyOnly_0,12_CDD-4400_Boris1961_20170417.set</t>
  </si>
  <si>
    <t>[EA][Qj]-Setka_v1.43-AUDNZD-M15_BuyOnly_0,12_CDD-4400_TDS2-SprDC+30_Slip10_Boris1961_20170417.htm</t>
  </si>
  <si>
    <t>[EA][Qj]-Setka_v1.43-AUDNZD-M5_SellOnly_0,08_CDD-4400_TDS2-SprDC+30_Slip10_Boris1961_20170417.htm</t>
  </si>
  <si>
    <t>[EA][Qj]-Setka_v1.43-AUDNZD-M5_SellOnly_0,08_CDD-4400_Boris1961_20170417.set</t>
  </si>
  <si>
    <t>T:\Sets\5343-EA-Setka-mt01-gbpusd</t>
  </si>
  <si>
    <t>mt_01 - 1.41 - 20170210 - gbpusd - мульт 1.4+ conserv ass.set</t>
  </si>
  <si>
    <t>ОШИБКА: DetailedStatement мт01 gbpusd 20151201-20160417.htm файл не содержит отчет MetaTrader!</t>
  </si>
  <si>
    <t>T:\Sets\5343-EA-Setka-mt07-eurusd+gbpusd+eurjpy-0.02_Last4_1.5</t>
  </si>
  <si>
    <t>mt_07 - 1.40 - 20161115 - eurusd - MultiCarr.set</t>
  </si>
  <si>
    <t>ОШИБКА: DetailedStatement мт07 eurusd+gbpusd+eurjpy - 0.02 Last4 1.5+ - 20151201-20160417.htm файл не содержит отчет MetaTrader!</t>
  </si>
  <si>
    <t>mt_07 - 1.40 - 20161208 - gbpusd - MultiCurr.set</t>
  </si>
  <si>
    <t>mt_07 - 1.41 - 20170105 - eurjpy - MultiCarr.set</t>
  </si>
  <si>
    <t>T:\Sets\5343-EA-Setka-mt09-usdjpy-20161201-20170417</t>
  </si>
  <si>
    <t>mt_09 - 1.43 - 20170329 - usdjpy 4-хзнак.set</t>
  </si>
  <si>
    <t>ОШИБКА: DetailedStatement мт09 usdjpy 20161201-20170417.htm файл не содержит отчет MetaTrader!</t>
  </si>
  <si>
    <t>T:\Sets\5343-EA-Setka-mt11-7_pair</t>
  </si>
  <si>
    <t>mt_11 - 1.40 - 20161111 - usdjpy - MultiCur.set</t>
  </si>
  <si>
    <t>ОШИБКА: DetailedStatement мт11 мульти 201612-20170417.htm файл не содержит отчет MetaTrader!</t>
  </si>
  <si>
    <t>mt_11 - 1.40 - 20161201 - eurjpy - MultiCur.set</t>
  </si>
  <si>
    <t>mt_11 - 1.40 - 20161201 - eurusd - MultiCur.set</t>
  </si>
  <si>
    <t>mt_11 - 1.40 - 20161208 - eurcad - MultiCur.set</t>
  </si>
  <si>
    <t>mt_11 - 1.41 - 20161221 - GBPUSD - D1CandleFilter+Reverse.set</t>
  </si>
  <si>
    <t>mt_11 - 1.41 - 20170116 - usdcad - MultiCur.set</t>
  </si>
  <si>
    <t>mt_11 - 1.43 - 20170330 - eurgbp - MultiCur - мульт 1.4+.set</t>
  </si>
  <si>
    <t>T:\Sets\5366-EA-Setka1.42-chfjpy-15-261-0.01x1.4-6000$-8-Sng</t>
  </si>
  <si>
    <t>1.42-20170315-chfjpy-15=261_0.01x1.4=6000$_8_#15_1808_Sng.set</t>
  </si>
  <si>
    <t>1.42-20170315-chfjpy-15=261_0.02x1.4=12000$_#18081_Sng.set</t>
  </si>
  <si>
    <t>T:\Sets\5392-EA-Setka-kristalik-AUDJPY</t>
  </si>
  <si>
    <t>(EA)(Qj)-Setka v1.43-AUDJPY_15.01.01-17.02.15_16000S(12000S)_201p_13K_24.38L_M(0_0.01_1.9_3__3333)_GS(10_3_6_5_-1)_TP(15_5_2_8_-1)_(1_3_T_6_20_T)_(1_4_60).set</t>
  </si>
  <si>
    <t>ОШИБКА: (EA)(Qj)-Setka v1.42.2-AUDJPY_15.01.01-17.02.15_15000S(12000S)_201p_13K_24.38L_M(0_0.01_1.9_3__3333)_GS(10_3_6_5_-1)_TP(15_5_2_8_-1)_(1_3_T_6_20_T)_(1_4_60).xlsx файл не содержит отчет MetaTrader!</t>
  </si>
  <si>
    <t>(EA)(Qj)-Setka v1.43-AUDJPY_15.01.01-17.02.15_16000S(12000S)_201p_13K_24.38L_M(0_0.01_1.9_3__3333)_GS(10_3_6_5_-1)_TP(15_5_2_8_-1)_(1_3_T_6_20_T)_(1_4_60).htm</t>
  </si>
  <si>
    <t>T:\Sets\5392-EA-Setka-kristalik-CHFJPY</t>
  </si>
  <si>
    <t>(EA)(Qj)-Setka v1.43-CHFJPY_15.01.01-17.02.15_7000S(7000S)_201p_13K_12.44L_M(0_0.01_1.7_3_5_0.02__3333)_GS(10_3_6_5_-1)_TP(14_5_3_7_-1)_(1_3_T_6_25_T)_(1_4_60).set</t>
  </si>
  <si>
    <t>(EA)(Qj)-Setka v1.43-CHFJPY_15.01.01-17.02.15_7000S(7000S)_201p_13K_12.44L_M(0_0.01_1.7_3_5_0.02__3333)_GS(10_3_6_5_-1)_TP(14_5_3_7_-1)_(1_3_T_6_25_T)_(1_4_60).htm</t>
  </si>
  <si>
    <t>T:\Sets\5392-EA-Setka-kristalik-EURUSD</t>
  </si>
  <si>
    <t>(EA)(Qj)-Setka_v1.43-EURUSD_15.01.01-17.02.15_50000S(11500S)_234p_13K_22.25L_M(0_0.01_1.7_3_5_0.05__3333)_GS(10_3_3_8_-1_0)_TP(11_5_3_7_-1)_(1_3_T_6_20_T)_(1_8_60).set</t>
  </si>
  <si>
    <t>(EA)(Qj)-Setka v1.43-EURUSD_15.01.01-17.02.15_50000S(11500S)_234p_13K_22.25L_M(0_0.01_1.7_3_5_0.05__3333)_GS(10_3_3_8_-1_0)_TP(11_5_3_7_-1)_(1_3_T_6_20_T)_(1_8_60).htm</t>
  </si>
  <si>
    <t>T:\Sets\5395-EA-Setka1.41-GBPUSD-resolance-158</t>
  </si>
  <si>
    <t>mt_11 - 1.42.2 - 20150101-20170418 - GBPUSD - D1CandleFilter+Reverse_10Kstart_18KTP_5KDDspred15_0,01lot_1,58mult.set</t>
  </si>
  <si>
    <t>mt_11 - 1.42.2 - 20150101-20170418 - GBPUSD - D1CandleFilter+Reverse_10Kstart_18KTP_5KDD_spred15.htm</t>
  </si>
  <si>
    <t>T:\Sets\5395-EA-Setka1.41-GBPUSD-resolance-236</t>
  </si>
  <si>
    <t>mt_11 - 1.42.2 - 20150101-20170418 - GBPUSD - D1CandleFilter+Reverse_50Kstart_180KTP_40KDDspred15_0,02_2,36mult.set</t>
  </si>
  <si>
    <t>mt_11 - 1.42.2 - 20150101-20170418 - GBPUSD - D1CandleFilter+Reverse_50Kstart_182KTP_40KDDspred15.htm</t>
  </si>
  <si>
    <t>T:\Sets\5408-EA-Setka-EURUSD-DANYA+xFalcon-13</t>
  </si>
  <si>
    <t>EURUSD_DANYA+xFalcon_13_колен_10500_денег_1.42.set</t>
  </si>
  <si>
    <t>T:\Sets\6797-EA-Setka1.43-EURUSD-Kutsepal-48000.01 1.7 2013-2018</t>
  </si>
  <si>
    <t>[EA] - Setka v1.43 - EURUSD - Kutsepal - 4800  0.01 1.7.set</t>
  </si>
  <si>
    <t>(EA) - Setka v1.43 - EURUSD - Kutsepal - 4800  0.01 1.7 - StrategyTester 2013-2018.htm</t>
  </si>
  <si>
    <t>ReportTester-2015-2020.xlsx</t>
  </si>
  <si>
    <t>T:\Sets\6913-EA-Setka1.43USDCHF_M12017.01.09-2018.02.23DD4689K3.39Grid22Mult1.5TP45Set377</t>
  </si>
  <si>
    <t>Setka1.43USDCHF_M12017.01.09-2018.02.23DD4689K3.39Grid22Mult1.5TP45Set377.set</t>
  </si>
  <si>
    <t>T:\Sets\8328-EA-Setka1.43-GBPUSD-RSI-H1-400-99</t>
  </si>
  <si>
    <t>setka_1.43_sem757_GBPUSD_rsi_H1_400_99.set</t>
  </si>
  <si>
    <t>T:\Sets\8402-EA-Setka1.43-EURUSD-H1-Gureyev-20190109-300-пунктов-100$-25</t>
  </si>
  <si>
    <t>(EA)-Setka v1.43-EURUSD-H1-Gureyev-20190109-300 пунктов-100$-25 колен.set</t>
  </si>
  <si>
    <t>(EA)-Setka v1.43-EURUSD-H1-Gureyev-20190109-300 пунктов-100$-25 колен.htm</t>
  </si>
  <si>
    <t>T:\Sets\8949-EA-Setka1.43-ADX-IMP-190301-USDJPY-M1-3200-13.7perc-TP145</t>
  </si>
  <si>
    <t>(EA) - Setka v1.43 ADX-IMP-190301 -USDJPY-M1-3200-13.7perc-TP145-2y.set</t>
  </si>
  <si>
    <t>(EA) - Setka v1.43 ADX-IMP-190301 -USDJPY-M1-3200-13.7perc-TP145-2y.htm</t>
  </si>
  <si>
    <t>T:\Sets\9708-EA-Setka1.43-EURJPY-2017-2019-M1-DD1116-P112</t>
  </si>
  <si>
    <t>(EA) - Setka v1.43 - ADX-IMP - EURJPY - 2017-2019-M1-DD1116-P112.set</t>
  </si>
  <si>
    <t>(EA) - Setka v1.43 - ADX-IMP - EURJPY - 2017-2019-M1-DD1116-P112.htm</t>
  </si>
  <si>
    <t>T:\Sets\9899-EA-Setka1.43-USDCHF 2 GMT-3 [DD43 20182019 MT4 test]</t>
  </si>
  <si>
    <t>[EA] - Setka v1.43 - USDCHF 2 GMT-3 [DD43 20182019 MT4 test].set</t>
  </si>
  <si>
    <t>MIG32 USDCHF d1 start 100$ closebydd=100.htm</t>
  </si>
  <si>
    <t>T:\Sets\EA-Setka-777Aleksey777-EURUSD</t>
  </si>
  <si>
    <t>1,41_EURUSD_3000_11колен_777Aleksey777.set</t>
  </si>
  <si>
    <t>T:\Sets\EA-Setka-gbpusd261215-151216</t>
  </si>
  <si>
    <t>T:\Sets\EA-Setka-qq123</t>
  </si>
  <si>
    <t>mysetka_v4.2.set</t>
  </si>
  <si>
    <t>T:\Sets\EA-Setka-Roman26rus-EurUsd-m5</t>
  </si>
  <si>
    <t>EAQj_-_Setka_v1.39_-_EurUsd_m5.set</t>
  </si>
  <si>
    <t>EAQj_-_Setka_v1.39_-_EurUsd_m5.htm</t>
  </si>
  <si>
    <t>T:\Sets\EA-Setka-xFalcon-gbpusd261215-151216</t>
  </si>
  <si>
    <t>GBPUSD.set</t>
  </si>
  <si>
    <t>setka_v1.41gbpusd_m1_start19000_010116-231216.set</t>
  </si>
  <si>
    <t>T:\Sets\EA-Setka1.38+-Модель-BigFoot</t>
  </si>
  <si>
    <t>EAQj_-_Setka_v1.39_-_Модель_-_BigFoot_FixLot_EURUSD_v1.set</t>
  </si>
  <si>
    <t>StrategyTesterReport [EA][Qj] - Setka v1.38+ - Модель - BigFoot.htm</t>
  </si>
  <si>
    <t>T:\Sets\EA-Setka1.38+-Модель-Закрывашка-v.2</t>
  </si>
  <si>
    <t>Z_v.2.set</t>
  </si>
  <si>
    <t>T:\Sets\EA-Setka1.38+-Модель-Закрывашка-v.3</t>
  </si>
  <si>
    <t>EAQj_-_Setka_v1.38+_-_Модель_-_Закрывашка_v.3.set</t>
  </si>
  <si>
    <t>test.htm</t>
  </si>
  <si>
    <t>T:\Sets\EA-Setka1.38-20160928-usdcad-15=453пп-0.02-last4-mult-1.5+-$10000</t>
  </si>
  <si>
    <t>mt_08_-_1.38_-_20160928_-_usdcad_-_15=453пп_0.02_last4_mult_1.5+_$10000.set</t>
  </si>
  <si>
    <t>T:\Sets\EA-Setka1.38-20160929-gbpusd-15=450-505пп-0.04-last4-mult-1.5+-26000</t>
  </si>
  <si>
    <t>mt_0z_-_1.38_-_20160929_-_gbpusd_-_15=450-505пп_0.04_last4_mult_1.5+_26000.set</t>
  </si>
  <si>
    <t>ReportTester-504477371.xlsx</t>
  </si>
  <si>
    <t>T:\Sets\EA-Setka1.38-20160929-gbpusd-15=477пп-0.04-last4-mult-1.5+-25000-buy</t>
  </si>
  <si>
    <t>mt_0z_-_1.38_-_20160929_-_gbpusd_-_15=477пп_0.04_last4_mult_1.5+_25000_buy.set</t>
  </si>
  <si>
    <t>T:\Sets\EA-Setka1.38cakrani-eurusd-MASSIVE-v-1-aggressive-minlot-001-50-102ord-depo200-step2-4-long357</t>
  </si>
  <si>
    <t>EAQj_-_Setka_v1.38cakrani_-_eurusd_-_MASSIVE_v_1_-_aggressive-minlot_001-50-102ord_depo200_step2-4_long357.set</t>
  </si>
  <si>
    <t>ОШИБКА: Размер пути T:\Sets\EA-Setka1.38cakrani-eurusd-MASSIVE-v-1-aggressive-minlot-001-50-102ord-depo200-step2-4-long357\EAQj_-_Setka_v1.38cakrani_-_eurusd_-_модель_-MASSIVE_v_1_-_aggressive-minlot_001-50-102ord_depo200_step2-4_long357.xlsx  больше 218 символов. Исправьте название файла!</t>
  </si>
  <si>
    <t>ОШИБКА: EAQj_-_Setka_v1.38cakrani_-_модель_-MASSIVE_v_2__-_aggressive-minlot_001-50-102ord_depo240_step3-5_long458.xlsx файл не содержит отчет MetaTrader!</t>
  </si>
  <si>
    <t>ОШИБКА: EAQj_-_Setka_v1.38cakrani_-_модель_-MASSIVE_v_3__-_aggressive-minlot_001-50-102ord_depo290_step4-6_long559.xlsx файл не содержит отчет MetaTrader!</t>
  </si>
  <si>
    <t>ОШИБКА: EAQj_-_Setka_v1.38cakrani_-_модель_-MASSIVE_v_4__-_aggressive-minlot_001-50-102ord_depo330_step5-7_long660.xlsx файл не содержит отчет MetaTrader!</t>
  </si>
  <si>
    <t>T:\Sets\EA-Setka1.39-20161005-eurjpy-MultiCarr-as-other</t>
  </si>
  <si>
    <t>mt_07_-_1.39_-_20161005_-_eurjpy_-_MultiCarr_-_as_other.set</t>
  </si>
  <si>
    <t>T:\Sets\EA-Setka1.39-AUDUSD-AutoBigFoot-v.2-ak-20161130-M5</t>
  </si>
  <si>
    <t>AUDUSD_-_Setka_v1.39_-_AutoBigFoot_v.2_-_ak_-_20161128_M5.set</t>
  </si>
  <si>
    <t>AUDUSD_-_Setka_v1.39_-_AutoBigFoot_v.2_-_ak_-_20161130_M5.set</t>
  </si>
  <si>
    <t>EURUSD_-_Setka_v1.39_-_AutoBigFoot_v.2_-_ak_-_20161128_M5.set</t>
  </si>
  <si>
    <t>EURUSD_-_Setka_v1.39_-_AutoBigFoot_v.2_-_ak_-_20161130_M5.set</t>
  </si>
  <si>
    <t>USDCHF_-_Setka_v1.39_-_AutoBigFoot_v.2_-_ak_-_20161128_M5.set</t>
  </si>
  <si>
    <t>USDCHF_-_Setka_v1.39_-_AutoBigFoot_v.2_-_ak_-_20161130_M5.set</t>
  </si>
  <si>
    <t>T:\Sets\EA-Setka1.39-AUDUSD-Tests-Boris1961-20161209</t>
  </si>
  <si>
    <t>[EA][Qj]-Setka_v1.39-AUDUSD(1Order=M1-3-30-300,VolMax=20)-Boris1961-20161209.set</t>
  </si>
  <si>
    <t>[EA][Qj]-Setka_v1.39-AUDUSD(1Order=M1-3-30-300,VolMax=20)-Boris1961-20161209.htm</t>
  </si>
  <si>
    <t>[EA][Qj]-Setka_v1.39-AUDUSD(1Order=M1-3-30-300,VolMax=5)-Boris1961-20161209.htm</t>
  </si>
  <si>
    <t>[EA][Qj]-Setka_v1.39-AUDUSD(1Order=M5-3-50-0,Rev=F,VolMax=20)-Boris1961-20161209.htm</t>
  </si>
  <si>
    <t>[EA][Qj]-Setka_v1.39-AUDUSD(1Order=M5-3-50-0,Rev=F,VolMax=500)-Boris1961-20161209.htm</t>
  </si>
  <si>
    <t>[EA][Qj]-Setka_v1.39-AUDUSD(1Order=M1-3-30-300,VolMax=5)-Boris1961-20161209.set</t>
  </si>
  <si>
    <t>[EA][Qj]-Setka_v1.39-AUDUSD(1Order=M5-3-50-0,Rev=F,VolMax=20)-Boris1961-20161209.set</t>
  </si>
  <si>
    <t>[EA][Qj]-Setka_v1.39-AUDUSD(1Order=M5-3-50-0,Rev=F,VolMax=500)-Boris1961-20161209.set</t>
  </si>
  <si>
    <t>T:\Sets\EA-Setka1.39-AutoBigFoot-sets</t>
  </si>
  <si>
    <t>AUDUSD [EA][Qj] - Setka v1.39 - AutoBigFoot.set</t>
  </si>
  <si>
    <t>ducas.gbpusd.30m.2018-2021.xlsx</t>
  </si>
  <si>
    <t>ducas.gbpusd.5m.2010-2022.xlsx</t>
  </si>
  <si>
    <t>EURUSD (EA)[EA][Qj] - Setka v1.39 - AutoBigFoot.set</t>
  </si>
  <si>
    <t>GBPUSD [EA][Qj] - Setka v1.39 - AutoBigFoot.set</t>
  </si>
  <si>
    <t>NZDUSD [EA][Qj] - Setka v1.39 - AutoBigFoot.set</t>
  </si>
  <si>
    <t>USDCAD [EA][Qj] - Setka v1.39 - AutoBigFoot.set</t>
  </si>
  <si>
    <t>USDCHF [EA][Qj] - Setka v1.39 - AutoBigFoot.set</t>
  </si>
  <si>
    <t>USDJPY [EA][Qj] - Setka v1.39 - AutoBigFoot.set</t>
  </si>
  <si>
    <t>T:\Sets\EA-Setka1.39-AutoBigFoot-v.2-sets</t>
  </si>
  <si>
    <t>AUDUSD [EA][Qj] - Setka v1.39 - AutoBigFoot v.2.set</t>
  </si>
  <si>
    <t>EURUSD [EA][Qj] - Setka v1.39 - AutoBigFoot v.2.set</t>
  </si>
  <si>
    <t>NZDUSD [EA][Qj] - Setka v1.39 - AutoBigFoot v.2.set</t>
  </si>
  <si>
    <t>USDCAD [EA][Qj] - Setka v1.39 - AutoBigFoot v.2.set</t>
  </si>
  <si>
    <t>USDCHF [EA][Qj] - Setka v1.39 - AutoBigFoot v.2.set</t>
  </si>
  <si>
    <t>USDJPY [EA][Qj] - Setka v1.39 - AutoBigFoot v.2.set</t>
  </si>
  <si>
    <t>T:\Sets\EA-Setka1.39-GBPUSD-D1CandleFilter+Reverse+$1000.set-1.41-20161221-maxand+</t>
  </si>
  <si>
    <t>EAQj_-_Setka_v1.39_-_GBPUSD_-_D1CandleFilter+Reverse+$1000.set_-_1.41_-_20161221_-_maxand+.set</t>
  </si>
  <si>
    <t>T:\Sets\EA-Setka1.39-kommanch-EURUSD-start-10000$-AutoMM</t>
  </si>
  <si>
    <t>EAQj_-_Setka_v1.39_-_EURUSD_start_10000$_AutoMM.set</t>
  </si>
  <si>
    <t>EAQj_-_Setka_v1.39_-_EURUSD_start_20000_AutoMM_off_DrawdownMoney_20000.set</t>
  </si>
  <si>
    <t>T:\Sets\EA-Setka1.39-прогон-под-1.41-USDCAD-D1CandleFilter+Reverse+$1000</t>
  </si>
  <si>
    <t>EAQJ_Setka_v1.39_прогон_под__1.41_-_USDCAD_-_D1CandleFilter+Reverse+$1000.set</t>
  </si>
  <si>
    <t>T:\Sets\EA-Setka1.39-Роман26rus-EurUsd-m5-10000-0.05-Mult-1</t>
  </si>
  <si>
    <t>EAQj_-_Setka_v1.39_-_EurUsd_m5_от_Роман26rus_фикс.лот_нач_депо_10000_лот_0.05_Mult_1.set</t>
  </si>
  <si>
    <t>EAQj_-_Setka_v1.39_-_EurUsd_m5_от_Роман26rus_фикс.лот_нач_депо_10000_лот_0.05_Mult_1.htm</t>
  </si>
  <si>
    <t>ReportTester-50447737.html</t>
  </si>
  <si>
    <t>T:\Sets\EA-Setka1.39-Роман26rus-Setka-v1.39-EurUsd-m5-от-10000-auto-lot</t>
  </si>
  <si>
    <t>EAQj_-_Setka_v1.39_-_EurUsd_m5_от_Роман26rus_10000_auto_lot.set</t>
  </si>
  <si>
    <t>сет.htm</t>
  </si>
  <si>
    <t>T:\Sets\EA-Setka1.40-20170124-gbpusd-15=461pp-0.02-1-=-6000$-#03-sng</t>
  </si>
  <si>
    <t>1.40_-_20170124_-__gbpusd_-_15=461pp_0.02_1_=_6000$_#03_sng.set</t>
  </si>
  <si>
    <t>T:\Sets\EA-Setka1.40-Старик-20161219-last4-0.02-1.5+</t>
  </si>
  <si>
    <t>EAQj_-_Setka_v1.40_-_Торги-_gbpusd_-_20161218_-_last3_0.01_1.8_$50000_-_экспериментальный.set</t>
  </si>
  <si>
    <t>EAQj_-_Setka_v1.40_-_Торги-_gbpusd_-_20161218_-_minorder_-_экспериментальный.set</t>
  </si>
  <si>
    <t>EAQj_-_Setka_v1.40_-_Торги-_usdjpy_-_20161219_-_last3_0.01_1.5+_-_экспериментальный.set</t>
  </si>
  <si>
    <t>EAQj_-_Setka_v1.40_-_Торги-_usdjpy_-_20161219_-_last4_0.02_1.5+_-_Ставки_ЕЦБ_и_ФРС.set</t>
  </si>
  <si>
    <t>T:\Sets\EA-Setka1.41-#228-12-185п-EURUSD-start-7000$</t>
  </si>
  <si>
    <t>EAQj_-_Setka_v1.41_-#228_12-185п_EURUSD_start_7000$.set.set</t>
  </si>
  <si>
    <t>EAQj_-_Setka_v1.41_-228_12-185п_EURUSD_start_7000_USD_-_2015.12.12-2016.12.22.htm</t>
  </si>
  <si>
    <t>EAQj_-_Setka_v1.41_-228_12-185п_EURUSD_start_7000_USD_-_2015.12.12-2016.12.22_+CloseAObyDM_7K.htm</t>
  </si>
  <si>
    <t>T:\Sets\EA-Setka1.41-10-177п-GBPUSD-start-5000$-2015-2017</t>
  </si>
  <si>
    <t>EAQj_-_Setka_v1.41_-_10-177п_GBPUSD__start_5000$_2015-2017.set</t>
  </si>
  <si>
    <t>EAQj_-_Setka_v1.41_-_10-177п_GBPUSD_start_5000$_2016-2017.htm</t>
  </si>
  <si>
    <t>StrategyTester_EAQj_-_Setka_v1.41_-_10-177п_GBPUSD__start_5000$_2015-2017.htm</t>
  </si>
  <si>
    <t>T:\Sets\EA-Setka1.41-12-226п-CHFJPY-start-30-000$-2015-2017</t>
  </si>
  <si>
    <t>EAQj_-_Setka_v1.41_-_12-226п_CHFJPY__start_30_000$_2015-2017.set</t>
  </si>
  <si>
    <t>StrategyTester_EAQj_-_Setka_v1.41_-_12-226п_CHFJPY__start_30_000$_2015-2017.htm</t>
  </si>
  <si>
    <t>StrategyTester_EAQj_-_Setka_v1.41_-_12-226п_CHFJPY__start_30_000$_2015-2017_TDS2.htm</t>
  </si>
  <si>
    <t>T:\Sets\EA-Setka1.41-20170216-eursek-15=384-0.01-1.4=1100$-#09</t>
  </si>
  <si>
    <t>1.41_-_20170216_-_eursek_-_15=384_0.01_1.4=1100$_#09.set</t>
  </si>
  <si>
    <t>T:\Sets\EA-Setka1.41-AUDJPY-0.1-1.7-15-306п-start-500000CENT</t>
  </si>
  <si>
    <t>EAQj_-_Setka_v1.41_-_AUDJPY_0.1_1.7_15_306п_start_500000CENT.set</t>
  </si>
  <si>
    <t>EAQj_-_Setka_v1.41_-_StrategyTester_AUDJPY_0.1_1.7_15_306п_start_500000CENT_2015.01.01-2017.01.03.htm</t>
  </si>
  <si>
    <t>T:\Sets\EA-Setka1.41-EURUSD-start-2000$-20160101-20170120-varspred-22K-4kdrop</t>
  </si>
  <si>
    <t>EAQj_-_Setka_v1.41_-EURUSD__start_2000$-20160101-20170120-20spred-31K-66kdrop.set</t>
  </si>
  <si>
    <t>EAQj_-_Setka_v1.41_-EURUSD__start_2000$-20160101-20170120-20spred-31K-66kdrop_-_2016-2017.htm</t>
  </si>
  <si>
    <t>EAQj_-_Setka_v1.41_-EURUSD__start_2000$-20160101-20170120-varspred-22K-4kdrop.htm</t>
  </si>
  <si>
    <t>EAQj_-_Setka_v1.41_-EURUSD__start_2000$-20160101-20170120-varspred-28K-67kdrop.htm</t>
  </si>
  <si>
    <t>T:\Sets\EA-Setka1.41-NSDUSD-0.2-1.6-15-388п-start-300000CENT</t>
  </si>
  <si>
    <t>EAQj_-_Setka_v1.41_-_NSDUSD_0.2_1.6_15_388п_start_300000CENT.set.set</t>
  </si>
  <si>
    <t>EAQj_-_Setka_v1.41_-_StrategyTester_NZDUSD_0.2_1.6_15_388п_start_300000CENT_2015.01.01-2017.01.03.htm</t>
  </si>
  <si>
    <t>T:\Sets\EA-Setka1.41-RSI-CCI-Роман26rus</t>
  </si>
  <si>
    <t>EAQj_-_Setka_v1.41-RSI-CCI_Роман26rus_AUDCAD_H1.set</t>
  </si>
  <si>
    <t>audnzd h1 спред 40 от Роман26rus RCI-CCI сет.htm</t>
  </si>
  <si>
    <t>audusd h1 спред 25 от Роман26rus RCI-CCI сет.htm</t>
  </si>
  <si>
    <t>eurgbp h1 спред 20 от Роман26rus RCI-CCI сет.htm</t>
  </si>
  <si>
    <t>gbpcad m15 от Роман26rus RCI-CCI сет.htm</t>
  </si>
  <si>
    <t>gbpusd h1 от Роман26rus RCI-CCI сет.htm</t>
  </si>
  <si>
    <t>nzdcad m15  спред 50 от Роман26rus RCI-CCI сет.htm</t>
  </si>
  <si>
    <t>rsi audcad h1 спред 35 от Роман26rus RCI-CCI сет.htm</t>
  </si>
  <si>
    <t>rsi audjpy h1 спред 25 от Роман26rus RCI-CCI сет.htm</t>
  </si>
  <si>
    <t>EAQj_-_Setka_v1.41-RSI-CCI_Роман26rus_AUDNZD_H1.set</t>
  </si>
  <si>
    <t>EAQj_-_Setka_v1.41-RSI-CCI_Роман26rus_AUDUSDH1.set</t>
  </si>
  <si>
    <t>EAQj_-_Setka_v1.41-RSI-CCI_Роман26rus_EURGBP_H1.set</t>
  </si>
  <si>
    <t>EAQj_-_Setka_v1.41-RSI-CCI_Роман26rus_EURJPY_H1.set</t>
  </si>
  <si>
    <t>EAQj_-_Setka_v1.41-RSI-CCI_Роман26rus_GBPCAD_M15.set</t>
  </si>
  <si>
    <t>EAQj_-_Setka_v1.41-RSI-CCI_Роман26rus_GBPUSD_H1.set</t>
  </si>
  <si>
    <t>EAQj_-_Setka_v1.41-RSI-CCI_Роман26rus_NZDCAD_m15.set</t>
  </si>
  <si>
    <t>T:\Sets\EA-Setka1.41-USDCAD-VaBank-Spring-2010-2016-Boris1961-20170124</t>
  </si>
  <si>
    <t>EAQj-Setka_v1.41-USDCAD-VaBank-Spring-2010-2016-Boris1961-20170124.htm</t>
  </si>
  <si>
    <t>EAQj-Setka_v1.41-USDCAD-VaBank-Spring-Boris1961-20170124_-_2012-2017.htm</t>
  </si>
  <si>
    <t>T:\Sets\EA-Setka1.41-USDJPY-68-20000$</t>
  </si>
  <si>
    <t>EAQj_-_Setka_v1.41_USDJPY_#68_20000$_99%_20151212-20161223.set</t>
  </si>
  <si>
    <t>T:\Sets\EA-Setka1.41-xFalcom-3Sets</t>
  </si>
  <si>
    <t>eurusd.set</t>
  </si>
  <si>
    <t>usdjpy2019.xlsx</t>
  </si>
  <si>
    <t>gbpusd.set</t>
  </si>
  <si>
    <t>usdjpy.set</t>
  </si>
  <si>
    <t>T:\Sets\EA-Setka1.413-AUDUSD-M1-0,07-0,1-10000-Boris1961-20161230</t>
  </si>
  <si>
    <t>[EA][Qj]-Setka_v1.413-AUDUSD-M1_0,07-0,1_10000_Boris1961_20161230.set</t>
  </si>
  <si>
    <t>AUDUSD-Boris1961-1.41-Optimiz.htm</t>
  </si>
  <si>
    <t>AUDUSD-Boris1961-1.41.htm</t>
  </si>
  <si>
    <t>T:\Sets\EA-Setka1.42.2-EURUSD-13-247-10000-kitaro</t>
  </si>
  <si>
    <t>[EA] - Setka v1.42.2 - EURUSD_13-247_10000_kitaro.set</t>
  </si>
  <si>
    <t>ОШИБКА: [EA] - Setka v1.42.2 - EURUSD_13-247_10000_kitaro.xlsx файл не содержит отчет MetaTrader!</t>
  </si>
  <si>
    <t>T:\Sets\EA-Setka1.42.2TRIXfix-0.01x2000-433audchf-eurchf</t>
  </si>
  <si>
    <t>EAQj_-_Setka_v1.42.2TRIXfix_0.01x2000_433audchf-eurchf.set</t>
  </si>
  <si>
    <t>T:\Sets\EA-Setka1.43-190226-EURJPY-M1-мульт1.4-2500-41perc-TP150</t>
  </si>
  <si>
    <t>(EA) - Setka v1.43 - 190227 -EURJPY-M1 - мульт 1.4+  2500-41perc-TP150.set</t>
  </si>
  <si>
    <t>T:\Sets\EA-Setka1.43-190226-EURJPY-M1-мульт1.4-3950-30perc-TP150</t>
  </si>
  <si>
    <t>(EA) - Setka v1.43 - 190226 -EURJPY-M1 - мульт 1.4+  3950-30perc-TP150.set</t>
  </si>
  <si>
    <t>T:\Sets\EA-Setka1.43-190307-EURUSD-M1-мульт1.4+2000-9.8perc-TP115x9x-10</t>
  </si>
  <si>
    <t>(EA) - Setka v1.43 - 190307 -EURUSD-M1 - мульт 1.4+ 2000-9.8perc-TP115x9x-10.set</t>
  </si>
  <si>
    <t>(EA) - Setka v1.43 - 190307 -EURUSD-M1 - мульт 1.4+ 2000-9.8perc-TP115x9x-10-2y.html</t>
  </si>
  <si>
    <t>(EA) - Setka v1.43 - 190307 -EURUSD-M1 - мульт 1.4+ 860-21.2perc-TP115x9x-10.html</t>
  </si>
  <si>
    <t>T:\Sets\EA-Setka1.43-190307-EURUSD-M1-мульт1.4-2700-10perc-TP100</t>
  </si>
  <si>
    <t>(EA) - Setka v1.43 - 190307 -EURUSD-M1 - мульт 1.4-2700-10perc-TP100.set</t>
  </si>
  <si>
    <t>(EA) - Setka v1.43 - 190225 -EURUSD-M1 - мульт 1.4-2700-10perc-TP100-2y.htm</t>
  </si>
  <si>
    <t>T:\Sets\EA-Setka1.43-ADX-IMP-181112-D1600-EURGBP-20170101-20181231-МТ5</t>
  </si>
  <si>
    <t>(EA) - Setka v1.43 ADX-IMP-190125-EURGBP-M1-1600-FIX-0.01x2x3-ADX1x5.762-RSI2x15x22-2года.set</t>
  </si>
  <si>
    <t>EURGBP K2 TP12 DD1600.html</t>
  </si>
  <si>
    <t>T:\Sets\EA-Setka1.43-ADX-IMP-190125-AUDJPY-M1-DD16893R26%-2года</t>
  </si>
  <si>
    <t>(EA) - Setka v1.43 ADX-IMP-190125-AUDJPY- M1-DD16893 R 26%-2 года.set</t>
  </si>
  <si>
    <t>(EA) - Setka v1.43 ADX-IMP-190125-AUDJPY- M1-DD16893 R 26%-2 года.html</t>
  </si>
  <si>
    <t>T:\Sets\EA-Setka1.43-ADX-IMP-190125-D1200-AUDNZD-20170101-20181231-МТ5</t>
  </si>
  <si>
    <t>(EA) - Setka v1.43 ADX-IMP-190125-AUDNZD-M1-1200-FIX-0.01x2x3-ADX1x5.762-RSI2x15x22-2года.set</t>
  </si>
  <si>
    <t>(EA) - Setka v1.43 ADX-IMP-190125-AUDNZD-M1-1200-FIX-0.01x2x3-ADX1x5.762-RSI2x15x22-.html</t>
  </si>
  <si>
    <t>T:\Sets\EA-Setka1.43-ADX-IMP-190125-EURUSD-1000-1400-0.01x1.5x3-ADX1x5.762-RSI2x15x22-2года</t>
  </si>
  <si>
    <t>(EA) - Setka v1.43 ADX-IMP-190125-EURUSD-1000-1400-0.01x1.5x3-ADX1x5.762-RSI2x15x22-2года.set</t>
  </si>
  <si>
    <t>[EA] - Setka v1.43 ADX-CCI-ALL-Steps-capteen-190125-EURUSD-1000-1400-0.01x1.5x3-ADX1x5.762-RSI2x15x22-2года.htm</t>
  </si>
  <si>
    <t>[EA] - Setka v1.43 ADX-CCI-ALL-Steps-capteen-190125-EURUSD-M1-10000-FIX-0.01x1.5x3-ADX1x5.762-RSI2x15x22-2года.htm</t>
  </si>
  <si>
    <t>(EA) - Setka v1.43 ADX-IMP-190125-EURUSD-M1-10000-FIX-0.01x1.5x3-ADX1x5.762-RSI2x15x22-2года.set</t>
  </si>
  <si>
    <t>T:\Sets\EA-Setka1.43-ADX-IMP-190207-EURUSD-M1-1500-9.54%-0.01x1.5x3-ADX1xM1x5.762-ADX2xM1x224x1.0-3</t>
  </si>
  <si>
    <t>(EA) - Setka v1.43 ADX-IMP-190207-EURUSD-M1-1500-9.54%-0.01x1.5x3-ADX1xM1x5.762-ADX2xM1x224x1.0-3года.set</t>
  </si>
  <si>
    <t>(EA) - Setka v1.43 ADX-IMP-190207-EURUSD-M1-1500-9.54%-0.01x1.5x3-ADX1xM1x5.762-ADX2xM1x224x1.0-3года.htm</t>
  </si>
  <si>
    <t>T:\Sets\EA-Setka1.43-ADX-IMP-190228-EURJPY-M1-мульт1.4+CCI-2-3600-0.01-21.8perc</t>
  </si>
  <si>
    <t>(EA) - Setka v1.43 ADX-IMP- 190228 -EURJPY-M1 - мульт 1.4+ CCI-2 -3600-0.01-21.8perc-dry.set</t>
  </si>
  <si>
    <t>(EA) - Setka v1.43 - 190228 -EURJPY-M1 - мульт 1.4+ CCI-2 -3600-0.01-21.8perc-TP200.htm</t>
  </si>
  <si>
    <t>T:\Sets\EA-Setka1.43-ADX-IMP-capteen-190219-EURUSD-M1-1000-2400-StopDDPERC52</t>
  </si>
  <si>
    <t>[EA] - Setka v1.43 ADX-IMP-capteen-190219-EURUSD-M1-1000-2400-StopDPERCx52.set</t>
  </si>
  <si>
    <t>[EA] - Setka v1.43 ADX-IMP-capteen-190219-EURUSD-M1-1000-2400-StopDPERCx52.htm</t>
  </si>
  <si>
    <t>T:\Sets\EA-Setka1.43-ADX-IMP-EURJPY-2017-2019-M1-DD1116-P112</t>
  </si>
  <si>
    <t>T:\Sets\EA-Setka1.43-ADX-IMP-EURJPY-2017-2019-M1-DD1355-P112-spred</t>
  </si>
  <si>
    <t>(EA) - Setka v1.43 - ADX-IMP - EURJPY - 2017-2019-M1-DD1355-P112-spred.set</t>
  </si>
  <si>
    <t>(EA) - Setka v1.43 - ADX-IMP - EURJPY - 2017-2019-M1-DD1355-P112-spred.htm</t>
  </si>
  <si>
    <t>T:\Sets\EA-Setka1.43-ADX-IMP-EURUSD-blackbear-20181229</t>
  </si>
  <si>
    <t>(EA) - Setka v1.43 - ADX-IMP - EURUSD - black bear - 20181229.set</t>
  </si>
  <si>
    <t>(EA) - Setka v1.43 - ADX-IMP - EURUSD - black bear - 20181229 - FIX.htm</t>
  </si>
  <si>
    <t>(EA) - Setka v1.43 - ADX-IMP - EURUSD - black bear - 20181229 - reinvest.htm</t>
  </si>
  <si>
    <t>T:\Sets\EA-Setka1.43-ADX-IMP-NZDCHF-blackbear-20170101-20181231-TDS2</t>
  </si>
  <si>
    <t>(EA) - Setka v1.43 - ADX-IMP - EURUSD - black bear - 20190105.set</t>
  </si>
  <si>
    <t>(EA) - Setka v1.43 - ADX-IMP - NZDCHF - black bear - 20170101-20181231 - CloseAllOrders_ByDrawdownMoney=1000-TDS2.htm</t>
  </si>
  <si>
    <t>(EA) - Setka v1.43 - ADX-IMP - NZDCHF - black bear - 20170101-20181231 - CurrencyForMinLot=1000-TDS2.htm</t>
  </si>
  <si>
    <t>(EA) - Setka v1.43 - ADX-IMP - NZDCHF - black bear - 20170101-20181231 - FIX-TDS2.htm</t>
  </si>
  <si>
    <t>T:\Sets\EA-Setka1.43-ADX-IMP-R186-USDCHF-M1-500-500-0.01x3.1-adx</t>
  </si>
  <si>
    <t>T:\Sets\EA-Setka1.43-ADX-IMPcapteen-EURUSD-190125-3-M1-160101-190207-CloseByDD-NoPause-TDS2(3)</t>
  </si>
  <si>
    <t>(EA) - Setka v1.43 ADX-IMP capteen-EURUSD-190125-3-M1.set</t>
  </si>
  <si>
    <t>(EA) - Setka v1.43 ADX-IMP capteen-EURUSD-190125-3-M1-K1375-11%-134%-160101-190207-CloseByDD=1100-NoPause-TDS2.htm</t>
  </si>
  <si>
    <t>(EA) - Setka v1.43 ADX-IMP capteen-EURUSD-190125-3-M1-K1500-10%-118%-160101-190207-CloseByDD=1200-NoPause-TDS2.htm</t>
  </si>
  <si>
    <t>(EA) - Setka v1.43 ADX-IMP capteen-EURUSD-190125-3-M1-K1625-9%-106%-160101-190207-CloseByDD=1300-NoPause-TDS2.htm</t>
  </si>
  <si>
    <t>(EA) - Setka v1.43 ADX-IMP capteen-EURUSD-190125-3-M1-K1750-11%-126%-160101-190207-CloseByDD=1400-NoPause-TDS2.htm</t>
  </si>
  <si>
    <t>(EA) - Setka v1.43 ADX-IMP capteen-EURUSD-190125-3-M1-K1875-10%-116%-160101-190207-CloseByDD=1500-NoPause-TDS2.htm</t>
  </si>
  <si>
    <t>(EA) - Setka v1.43 ADX-IMP capteen-EURUSD-190125-3-M1-K1980-11%-130%-160101-190207-CloseByDD=1980-NoPause-TDS2.htm</t>
  </si>
  <si>
    <t>(EA) - Setka v1.43 ADX-IMP capteen-EURUSD-190125-3-M1-K2000-9%-107%-160101-190207-CloseByDD=1600-NoPause-TDS2.htm</t>
  </si>
  <si>
    <t>(EA) - Setka v1.43 ADX-IMP capteen-EURUSD-190125-3-M1-K2125-11%-130%-160101-190207-CloseByDD=1700-NoPause-TDS2.htm</t>
  </si>
  <si>
    <t>T:\Sets\EA-Setka1.43-ADX-IMPEURUSD-bespaniki20190410-126points15steps-10000USDDD60percent</t>
  </si>
  <si>
    <t>(EA) - Setka v1.43 ADX-IMP EURUSD - bespaniki 20190410- 126 points 15steps -  10000US.set</t>
  </si>
  <si>
    <t>ОШИБКА: (EA) - Setka v1.43 ADX-IMP EURUSD - bespaniki 20190410- 126 points 15steps - Model.xlsx файл не содержит отчет MetaTrader!</t>
  </si>
  <si>
    <t>ReportTester-50382213.html</t>
  </si>
  <si>
    <t>T:\Sets\EA-Setka1.43-ADX-IMPMULT-Neu4-180319-EURUSD-AUDNZD-CADCHF-2-H1-1600-К-1600-12-14</t>
  </si>
  <si>
    <t>(EA)-Setka v1.43 ADX-IMP Neu4-150319-EURUSD-2-H1-1600-К-1600-13.set</t>
  </si>
  <si>
    <t>(EA)-Setka v1.43 ADX-IMP Neu4-150319-EURUSD-2-H1-1600-К-1600-13.htm</t>
  </si>
  <si>
    <t>(EA)-Setka v1.43 ADX-IMP Neu4-160319-CADCHF-2-H1-1600-К-1600-14.htm</t>
  </si>
  <si>
    <t>(EA)-Setka v1.43 ADX-IMP Neu4-250219-AUDNZD-2-H1-1600-К-1600-12.htm</t>
  </si>
  <si>
    <t>(EA)-Setka v1.43 ADX-IMP Neu4-160319-CADCHF-2-H1-1600-К-1600-14.set</t>
  </si>
  <si>
    <t>(EA)-Setka v1.43 ADX-IMP Neu4-250219-AUDNZD-2-H1-1600-К-1600-12.set</t>
  </si>
  <si>
    <t>T:\Sets\EA-Setka1.43-ADX-IMPNeu4-AUDNZD-190225-4-H1-TDS2-(HQP)</t>
  </si>
  <si>
    <t>(EA)-Setka v1.43 ADX-IMP Neu4-AUDNZD-190225-4-H1-1600-К-1600-12.set</t>
  </si>
  <si>
    <t>(EA)-Setka v1.43 ADX-IMP Neu4-AUDNZD-190225-4-H1-K100000-151220-190219-0%-0%-TDS2-(HQP).htm</t>
  </si>
  <si>
    <t>(EA)-Setka v1.43 ADX-IMP Neu4-AUDNZD-190225-4-H1-K1600-151220-190219-10%-113%-TDS2-(HQP).htm</t>
  </si>
  <si>
    <t>T:\Sets\EA-Setka1.43-ADX-IMPNeu4-CADCHF-190316-2-H1-TDS2-(HQP)</t>
  </si>
  <si>
    <t>(EA)-Setka v1.43 ADX-IMP Neu4-CADCHF-190316-2-H1-1600-К-1600-14.set</t>
  </si>
  <si>
    <t>(EA)-Setka v1.43 ADX-IMP Neu4-CADCHF-190316-2-H1-K100000-151220-190219-0%-0%-TDS2-(HQP).htm</t>
  </si>
  <si>
    <t>(EA)-Setka v1.43 ADX-IMP Neu4-CADCHF-190316-2-H1-K1600-151220-190219-7%-77%-TDS2-(HQP).htm</t>
  </si>
  <si>
    <t>(EA)-Setka v1.43 ADX-IMP Neu4-CADCHF-190316-2-H1-K1600-151220-190219-9%-110%-Alpari-TDS2-(HQP).htm</t>
  </si>
  <si>
    <t>(EA)-Setka v1.43 ADX-IMP Neu4-CADCHF-190316-2-H1-K6850-151220-190219-2%-28%-TDS2-(HQP).htm</t>
  </si>
  <si>
    <t>T:\Sets\EA-Setka1.43-ADX-IMPNeu4-EURJPY-190315-TDS2-(HQP)</t>
  </si>
  <si>
    <t>(EA)-Setka v1.43 ADX-IMP Neu4-EURJPY-190315-4-H1-1600-К-1600-13.set</t>
  </si>
  <si>
    <t>(EA)-Setka v1.43 ADX-IMP Neu4-EURJPY-190315-1-H1-K100000-160101-190331-0%-0%-Variant1-TDS2-(HQP).htm</t>
  </si>
  <si>
    <t>(EA)-Setka v1.43 ADX-IMP Neu4-EURJPY-190315-1-M1-K100000-160101-190331-0%-0%-Variant1-AlpariECN1-TDS2-(HQP).htm</t>
  </si>
  <si>
    <t>(EA)-Setka v1.43 ADX-IMP Neu4-EURJPY-190315-1-M1-K100000-160101-190331-0%-0%-Variant1-TDS2-(HQP).htm</t>
  </si>
  <si>
    <t>(EA)-Setka v1.43 ADX-IMP Neu4-EURJPY-190315-4-H1-K100000-160101-190331-0%-0%-Variant2-AlpariECN1-TDS2-(HQP).htm</t>
  </si>
  <si>
    <t>(EA)-Setka v1.43 ADX-IMP Neu4-EURJPY-190315-4-H1-K100000-160101-190331-0%-0%-Variant2-TDS2-(HQP).htm</t>
  </si>
  <si>
    <t>(EA)-Setka v1.43 ADX-IMP Neu4-EURJPY-190315-4-H1-K100000-160101-190331-0%-0%-Variant3-AlpariECN1-TDS2-(HQP).htm</t>
  </si>
  <si>
    <t>(EA)-Setka v1.43 ADX-IMP Neu4-EURJPY-190315-4-H1-K100000-160101-190331-0%-0%-Variant3-TDS2-(HQP).htm</t>
  </si>
  <si>
    <t>(EA)-Setka v1.43 ADX-IMP Neu4-EURJPY-190315-4-H1-K2700-160101-190331-10%-118%-Variant3-TDS2-(HQP).htm</t>
  </si>
  <si>
    <t>(EA)-Setka v1.43 ADX-IMP Neu4-EURJPY-190315-4-M1-K100000-160101-190331-0%-0%-Variant2-TDS2-(HQP).htm</t>
  </si>
  <si>
    <t>(EA)-Setka v1.43 ADX-IMP Neu4-EURJPY-190315-4-M1-K100000-160101-190331-0%-0%-Variant3-TDS2-(HQP).htm</t>
  </si>
  <si>
    <t>(EA)-Setka v1.43 ADX-IMP Neu4-EURJPY-190315-4-M1-K2700-160101-190331-10%-118%-Variant3-TDS2-(HQP).htm</t>
  </si>
  <si>
    <t>T:\Sets\EA-Setka1.43-ADX-IMPNeu4-EURUSD-190315-4-H1-TDS2(HQP)</t>
  </si>
  <si>
    <t>(EA)-Setka v1.43 ADX-IMP Neu4-EURUSD-190315-4-H1-1600-К-1600-13.set</t>
  </si>
  <si>
    <t>(EA)-Setka v1.43 ADX-IMP Neu4-EURUSD-190315-4-H1-K100000-151220-190219-0%-0%-TDS2-(HQP).htm</t>
  </si>
  <si>
    <t>(EA)-Setka v1.43 ADX-IMP Neu4-EURUSD-190315-4-H1-K1600-151220-190219-12%-141%-TDS2-(HQP).htm</t>
  </si>
  <si>
    <t>T:\Sets\EA-Setka1.43-ADX-IMPvalerii.badaev-EURJPY-190629-TDS2-(HQP)</t>
  </si>
  <si>
    <t>(EA) - Setka v1.43 ADX-IMP valerii.badaev-EURJPY-190629-2-M1-K100000-170109-190621-0%-0%-TDS2-(HQP).htm</t>
  </si>
  <si>
    <t>(EA) - Setka v1.43 ADX-IMP valerii.badaev-EURJPY-190629-2-M1-K1400-170109-190621-14%-159%-TDS2-(HQP).htm</t>
  </si>
  <si>
    <t>T:\Sets\EA-Setka1.43-CHFJPY-(17)-15-224-(10000-1.4-37-53)-kitaro</t>
  </si>
  <si>
    <t>(EA) - Setka v1.43 - CHFJPY_(17)_15-224_(10000_1.4_37_53)_kitaro.set</t>
  </si>
  <si>
    <t>ОШИБКА: (EA) - Setka v1.43 - CHFJPY_(17)_15-224_(10000_1.4_37_53)_kitaro.xlsx файл не содержит отчет MetaTrader!</t>
  </si>
  <si>
    <t>(EA) - Setka v1.43 - CHFJPY_15-224_(10000_1.4_37_53)_kitaro_259.htm</t>
  </si>
  <si>
    <t>T:\Sets\EA-Setka1.43-EURCHF-Kutsepal-8000.02-0.031.4</t>
  </si>
  <si>
    <t>[EA] - Setka v1.43 - EURCHF- Kutsepal - 800  0.02-0.03  1.4.set</t>
  </si>
  <si>
    <t>ducas.2015-20201001.xlsx</t>
  </si>
  <si>
    <t>[EA] - Setka v1.43 - EURCHF- Kutsepal - 800  0.02-0.03  1.4.htm</t>
  </si>
  <si>
    <t>[EA] - Setka v1.43 - EURCHF- Kutsepal - 800  0.02-0.03  1.4R.htm</t>
  </si>
  <si>
    <t>T:\Sets\EA-Setka1.43-EURJPY-280$-2015-2019-shkar-TDS2</t>
  </si>
  <si>
    <t>T:\Sets\EA-Setka1.43-EURJPY-280$-2019-shkar-TDS2</t>
  </si>
  <si>
    <t>T:\Sets\EA-Setka1.43-eurusd+gbpusd(дефолтные)+audchf-2017101Step151510SngChcSAS117</t>
  </si>
  <si>
    <t>[EA] - Setka v1.43 - audchf - 2017101 Step15 1510 SngChc.set</t>
  </si>
  <si>
    <t>ОШИБКА: DetailedStatement.htm файл не содержит отчет MetaTrader!</t>
  </si>
  <si>
    <t>ОШИБКА: [EA] - Setka v1.43 - eurusd+gbpusd(дефолтные)+audchf - 2017101 Step15 1510 SngChc = SAS117 20180514-20180929.htm файл не содержит отчет MetaTrader!</t>
  </si>
  <si>
    <t>ОШИБКА: [EA] - Setka v1.43 - eurusd+gbpusd(дефолтные)+audchf - 2017101 Step15 1510 SngChc = SAS117.htm файл не содержит отчет MetaTrader!</t>
  </si>
  <si>
    <t>T:\Sets\EA-Setka1.43-EURUSD-2014-2019-DD1650-6.9%</t>
  </si>
  <si>
    <t>(EA) - Setka v1.43 - EURUSD-2014-2019-DD1650-6.9%.htm</t>
  </si>
  <si>
    <t>T:\Sets\EA-Setka1.43-EURUSD-2014-2019-DD3688-4.4%-PROF162</t>
  </si>
  <si>
    <t>(EA) - Setka v1.43 - EURUSD-2014-2019-DD3688-4.4%-PROF162.set</t>
  </si>
  <si>
    <t>(EA) - Setka v1.43 - EURUSD-2014-2019-DD3688-4.4%-PROF162.htm</t>
  </si>
  <si>
    <t>T:\Sets\EA-Setka1.43-EURUSD-2014-2019-DD3688-4.4%-PROF162-TDS2</t>
  </si>
  <si>
    <t>T:\Sets\EA-Setka1.43-EURusd-20190418-dinsv</t>
  </si>
  <si>
    <t>(EA)-setka-EURusd_Sg14_3-1_7-4_m1.5-2_tp15_Bg16_3-2_7-4_m1.5-3_tp17_20190418_dinsv-dry.set</t>
  </si>
  <si>
    <t>(EA)-setka-EURusd_Sg14_3-1_7-4_m1.5-2_tp15_Bg16_3-2_7-4_m1.5-3_tp17_052018-2019_dinsv.htm</t>
  </si>
  <si>
    <t>(EA)-setka-EURusd_Sg14_3-1_7-4_m1.5-2_tp15_Bg16_3-2_7-4_m1.5-3_tp17_2016-2017_dinsv.htm</t>
  </si>
  <si>
    <t>(EA)-setka-EURusd_Sg14_3-1_7-4_m1.5-2_tp15_Bg16_3-2_7-4_m1.5-3_tp17_2016-2019_Reinvest_dinsv_70usd.htm</t>
  </si>
  <si>
    <t>(EA)-setka-EURusd_Sg14_3-1_7-4_m1.5-2_tp15_Bg16_3-2_7-4_m1.5-3_tp17_2017-2018_dinsv.htm</t>
  </si>
  <si>
    <t>(EA)-setka-EURusd_Sg14_3-1_7-4_m1.5-2_tp15_Bg16_3-2_7-4_m1.5-3_tp17_2018-2019_dinsv.htm</t>
  </si>
  <si>
    <t>T:\Sets\EA-Setka1.43-EURUSD-Gureyev20181108-350пунктов3000$10колен-тест(реинвест)</t>
  </si>
  <si>
    <t>(EA) - Setka v1.43 - EURUSD - Gureyev 20181108 - 350 пунктов 3000$ 10 колен - тест (реинвест).htm</t>
  </si>
  <si>
    <t>(EA) - Setka v1.43 - EURUSD - Gureyev 20181108 - 350 пунктов 3000$ 10 колен - тест.htm</t>
  </si>
  <si>
    <t>T:\Sets\EA-Setka1.43-EURUSD-Gureyev20181108-350пунктов3000$10колен.set-201701-201811TDS2</t>
  </si>
  <si>
    <t>(EA) - Setka v1.43 - EURUSD - Gureyev 20181108 - 350 пунктов 3000$ 10 колен.set - StrategyTester.htm</t>
  </si>
  <si>
    <t>T:\Sets\EA-Setka1.43-EURUSD-Gureyev20181108-350пунктов3300$10колен.set-201701-201811</t>
  </si>
  <si>
    <t>(EA) - Setka v1.43 - EURUSD - Gureyev 20181108 - 350 пунктов 3300$ 10 колен.set.set</t>
  </si>
  <si>
    <t>(EA) - Setka v1.43 - EURUSD - Gureyev 20181108 - 350 пунктов 3300$ 10 колен.set - 201701-201811 MT5-WOD.html</t>
  </si>
  <si>
    <t>T:\Sets\EA-Setka1.43-EURusd-Sg14-3-1-7-4-m1.5-2-tp15-Bg16-3-2-7-4-m1.5-3-tp17-20190418-dinsv</t>
  </si>
  <si>
    <t>T:\Sets\EA-Setka1.43-Evgen527AUDUSD</t>
  </si>
  <si>
    <t>(EA) - Setka v1.43 ADX-IMP-AUDUSD-Evgen527-190329-W1.set</t>
  </si>
  <si>
    <t>AUDUSD.htm</t>
  </si>
  <si>
    <t>EA_-_Setka_v1.43_ADX-IMP-AUDUSD-Evgen527-190329-W1.htm</t>
  </si>
  <si>
    <t>EA_-_Setka_v1.43_ADX-IMP-AUDUSD-Evgen527-190329-W1_17.01.16-19.03.20.htm</t>
  </si>
  <si>
    <t>EA_-_Setka_v1.43_ADX-IMP-AUDUSD-Evgen527-190329-W1_REINVEST-Alpari.htm</t>
  </si>
  <si>
    <t>T:\Sets\EA-Setka1.43-GBPUSD-5K-10Grid-1HFilter-maxand</t>
  </si>
  <si>
    <t>[EA] - Setka v1.43 - GBPUSD_5K_10Grid_1HFilter_maxand.set</t>
  </si>
  <si>
    <t>Setka143_GBPUSD_5K_10Grid_1HFilter_maxand[2010-2018.07].htm</t>
  </si>
  <si>
    <t>Setka143_GBPUSD_5K_10Grid_1HFilter_maxand[2016-2018.07].htm</t>
  </si>
  <si>
    <t>T:\Sets\EA-Setka1.43-GBPUSD-Gureyev20181108-450пунктов3500$10колен</t>
  </si>
  <si>
    <t>(EA) - Setka v1.43 - GBPUSD - Gureyev 20181108 - 450 пунктов 3500$ 10 колен - тест.htm</t>
  </si>
  <si>
    <t>ОШИБКА: (EA) - Setka v1.43 - GBPUSD - Gureyev 20181108 - 450 пунктов 3500$ 10 колен.xlsx файл не содержит отчет MetaTrader!</t>
  </si>
  <si>
    <t>T:\Sets\EA-Setka1.43-Gureyev-190220-NZDCHF-H1-4000-10-21,65%-259,33%-170101-190101</t>
  </si>
  <si>
    <t>(EA)-Setka v1.43 Gureyev-190220-NZDCHF-H1-4000-10.set</t>
  </si>
  <si>
    <t>(EA)-Setka v1.43 Gureyev-190220-NZDCHF-H1-4000-10.htm</t>
  </si>
  <si>
    <t>T:\Sets\EA-Setka1.43-Gureyev-AUDJPY-190204-1-M1-K5000-20170101-20190214-15%-179%-filtr2+4-TDS2</t>
  </si>
  <si>
    <t>(EA) - Setka v1.43 Gureyev-AUDJPY-190204-1-M1-K5000-filtr2+filtr4.set</t>
  </si>
  <si>
    <t>(EA) - Setka v1.43 Gureyev-AUDJPY-190204-1-M1-K5000-20170101-20190214-15%-179%-filtr2+4-TDS2.htm</t>
  </si>
  <si>
    <t>T:\Sets\EA-Setka1.43-Kutsepal-EURUSD-190311-1-M1-TDS2-(HQP)</t>
  </si>
  <si>
    <t>(EA) - Setka v1.43 Kutsepal-EURUSD-4800  0.01 1.7.set</t>
  </si>
  <si>
    <t>(EA) - Setka v1.43 Kutsepal-EURUSD-190311-1-M1-K100000-140101-192802-0%-0%-TDS2-(HQP).htm</t>
  </si>
  <si>
    <t>(EA) - Setka v1.43 Kutsepal-EURUSD-190311-1-M1-K100000-160101-192802-0%-0%-TDS2-(HQP).htm</t>
  </si>
  <si>
    <t>(EA) - Setka v1.43 Kutsepal-EURUSD-190311-1-M1-K5800-160101-161231-14%-172%-CforML=5800-TDS2-(HQP).htm</t>
  </si>
  <si>
    <t>(EA) - Setka v1.43 Kutsepal-EURUSD-190311-1-M1-K5800-160101-192802-8%-96%-TDS2-(HQP).htm</t>
  </si>
  <si>
    <t>(EA) - Setka v1.43 Kutsepal-EURUSD-190311-1-M1-K5800-170101-171231-6%-74%-CforML=5800-TDS2-(HQP).htm</t>
  </si>
  <si>
    <t>(EA) - Setka v1.43 Kutsepal-EURUSD-190311-1-M1-K5800-180101-181231-6%-77%-CforML=5800-TDS2-(HQP).htm</t>
  </si>
  <si>
    <t>T:\Sets\EA-Setka1.43-M0kass-EURUSD-190408-1-M1-TDS2-(HQP)</t>
  </si>
  <si>
    <t>(EA)-Setka v1.43 M0kass-EURUSD-190408-1-M1-Filtr4-CforML=1000.set</t>
  </si>
  <si>
    <t>(EA)-Setka v1.43 M0kass-EURUSD-190408-1-M1-K1000-160401-170331-62%-742%-Filtr4-CforML=1000-TDS2-(HQP).htm</t>
  </si>
  <si>
    <t>(EA)-Setka v1.43 M0kass-EURUSD-190408-1-M1-K1000-160401-190331-24%-286%-Filtr4-TDS2-(HQP).htm</t>
  </si>
  <si>
    <t>(EA)-Setka v1.43 M0kass-EURUSD-190408-1-M1-K1000-170401-180331-109%-1302%-Filtr4-CforML=1000-TDS2-(HQP).htm</t>
  </si>
  <si>
    <t>(EA)-Setka v1.43 M0kass-EURUSD-190408-1-M1-K1000-180401-190331-66%-789%-Filtr4-CforML=1000-TDS2-(HQP).htm</t>
  </si>
  <si>
    <t>(EA)-Setka v1.43 M0kass-EURUSD-190408-1-M1-K100000-160101-190331-0%-0%-Filtr4-M5-TDS2-(HQP).htm</t>
  </si>
  <si>
    <t>(EA)-Setka v1.43 M0kass-EURUSD-190408-1-M1-K100000-160101-190331-0%-0%-Filtr4-TDS2-(HQP).htm</t>
  </si>
  <si>
    <t>(EA)-Setka v1.43 M0kass-EURUSD-190408-1-M1-K100000-160101-190331-0%-0%-TDS2-(HQP).htm</t>
  </si>
  <si>
    <t>(EA)-Setka v1.43 M0kass-EURUSD-190408-1-M1-K100000-160401-190331-0%-0%-Filtr4-TDS2-(HQP).htm</t>
  </si>
  <si>
    <t>(EA)-Setka v1.43 M0kass-EURUSD-190408-1-M1-K2350-160101-190331-10%-119%-Filtr4-M5-TDS2-(HQP).htm</t>
  </si>
  <si>
    <t>(EA)-Setka v1.43 M0kass-EURUSD-190408-1-M1-Filtr4-M5.set</t>
  </si>
  <si>
    <t>(EA)-Setka v1.43 M0kass-EURUSD-190408-1-M1-Filtr4.set</t>
  </si>
  <si>
    <t>(EA)-Setka v1.43 M0kass-EURUSD-190408-1-M1.set</t>
  </si>
  <si>
    <t>T:\Sets\EA-Setka1.43-NZDSGD-drawdawn-6000money</t>
  </si>
  <si>
    <t>1.43_setka_-NZDSGD_drawdawn_6000money.set</t>
  </si>
  <si>
    <t>NZDSGD.htm</t>
  </si>
  <si>
    <t>NZDSGD</t>
  </si>
  <si>
    <t>T:\Sets\EA-Setka1.43-RSI-CCI-Neu4-MULT-20160101-20161231-H1-CurrencyForMinLot=3500-TDS2</t>
  </si>
  <si>
    <t>[EA][Qj] - Setka v1.43-RSI-CCI_AUDNZD-H1.set</t>
  </si>
  <si>
    <t>(EA) - Setka v1.43 RSI-CCI-Neu4-AUDNZD-H1-20160101-20161231-CurrencyForMinLot=3500-TDS2.htm</t>
  </si>
  <si>
    <t>(EA) - Setka v1.43 RSI-CCI-Neu4-CADCHF-H1-20160101-20161231-CurrencyForMinLot=3500-TDS2.htm</t>
  </si>
  <si>
    <t>(EA) - Setka v1.43 RSI-CCI-Neu4-EURUSD-H1-20160101-20161231-CurrencyForMinLot=3500-TDS2.htm</t>
  </si>
  <si>
    <t>[EA][Qj] - Setka v1.43-RSI-CCI_CADCHF-H1.set</t>
  </si>
  <si>
    <t>[EA][Qj] - Setka v1.43-RSI-CCI_EURUSD-H1.set</t>
  </si>
  <si>
    <t>T:\Sets\EA-Setka1.43-tsd-AUDNZD-1-M1-2000-R-2000</t>
  </si>
  <si>
    <t>Setka v1.43 tsd-AUDNZD-1-M1-2000-R-2000.set</t>
  </si>
  <si>
    <t>ndzusd2018_2000_2000.htm</t>
  </si>
  <si>
    <t>T:\Sets\EA-Setka1.43-Сэтыссервера-короткиеагрессивныемульт1.8+-20170709</t>
  </si>
  <si>
    <t>mt_05 - 1.43 - 20170608 - audusd - 1.8+ xFalcon.set</t>
  </si>
  <si>
    <t>mt_05 - 1.43 - 20170608 - eurusd - 1.8+ xFalcon.set</t>
  </si>
  <si>
    <t>mt_05 - 1.43 - 20170608 - gbpusd - 1.8+ xFalcon.set</t>
  </si>
  <si>
    <t>mt_05 - 1.43 - 20170608 - usdjpy - 1.8+ xFalcon.set</t>
  </si>
  <si>
    <t>T:\Sets\EA-Setka1.43ADX-IMPAUDUSDh1d500orders=9001IMP=1ADX=1</t>
  </si>
  <si>
    <t>[EA] Setka v1.43 ADX-IMP AUDUSD h1 d500 orders=9 001 IMP=1 ADX=1 compressed.set</t>
  </si>
  <si>
    <t>[EA] Setka v1.43 ADX-IMP AUDUSD h1 d500 orders=9 001 IMP=1 ADX=1 2018-06072019.htm</t>
  </si>
  <si>
    <t>T:\Sets\GBPCAD</t>
  </si>
  <si>
    <t>T:\Sets\original</t>
  </si>
  <si>
    <t>T:\Sets\Ostap sets</t>
  </si>
  <si>
    <t>audcad.ducas.2014-20200905.xlsx</t>
  </si>
  <si>
    <t>audnzd.ducas.2014-20200905.xlsx</t>
  </si>
  <si>
    <t>audusd.ducas.2014-20200905.xlsx</t>
  </si>
  <si>
    <t>euraud.ducas.2014-20200905.xlsx</t>
  </si>
  <si>
    <t>eurchf.ducas.2014-20200905.xlsx</t>
  </si>
  <si>
    <t>usdchf.ducas.2014-20200905.xlsx</t>
  </si>
  <si>
    <t>Ostap.Bender AUDUSD LS v1,5.set</t>
  </si>
  <si>
    <t>Ostap.Bender EURAUD LS v1,5 No Rollover.set</t>
  </si>
  <si>
    <t>Ostap.Bender GBPCAD LS v2,55 compres.set</t>
  </si>
  <si>
    <t>T:\Sets\Scale</t>
  </si>
  <si>
    <t>EURCAD-rm3-0.01-2013-2020.htm</t>
  </si>
  <si>
    <t>EURCAD-rm3-0.02-testminlot-not-set-2013-2020.htm</t>
  </si>
  <si>
    <t>EURCAD-rm3-0.02-testminlot0.01-2013-2020.htm</t>
  </si>
  <si>
    <t>EURCAD-rm3-0.05-testminlot-0.01-2013-2020.htm</t>
  </si>
  <si>
    <t>EURCAD-rm3-0.05-testminlot-not-set-2013-2020.htm</t>
  </si>
  <si>
    <t>EURCAD-rm3-1-testminlot-0.01-2013-2020.htm</t>
  </si>
  <si>
    <t>EURCAD-rm3-1-testminlot-not-set-2013-2020.htm</t>
  </si>
  <si>
    <t>T:\Sets\tuned</t>
  </si>
  <si>
    <t>T:\Sets\[EA] - Setka v1.43 - 1010.ex4</t>
  </si>
  <si>
    <t>T:\Sets\[EA] - Setka v1.43 - 20171103 - eurusd - мульт 1.4+ - Роботест.set</t>
  </si>
  <si>
    <t>T:\Sets\[EA] - Setka v1.43 - 20171103 - gbpusd - мульт 1.4+ - Роботест.set</t>
  </si>
  <si>
    <t>T:\Sets\_(EA) - Setka v1.44.32-ADX-IMP EURGBP - 20150101-20220331-D475S</t>
  </si>
  <si>
    <t>(EA) - Setka v1.44.32-ADX-IMP EURGBP - 20150101-20220331-D475S.set</t>
  </si>
  <si>
    <t>T:\Sets\_(EA) - Setka v2.11 - EURJPY_M0kass_V2.5</t>
  </si>
  <si>
    <t>(EA) - Setka v2.11 - EURJPY_M0kass_V2.5.set</t>
  </si>
  <si>
    <t>(EA) - Setka v2.11 - EURJPY_M0kass_V2.5_dd1115kd1642_01.16-10.22_gain11670.htm</t>
  </si>
  <si>
    <t>(EA) - Setka v2.11 - EURJPY_M0kass_V2.5_dd1115kd1642_01.16-10.22_gain11670.REINVEST.htm</t>
  </si>
  <si>
    <t>ОШИБКА: (EA) - Setka v2.11 - EURJPY_M0kass_V2.5_dd1115kd1642_01.16-10.22_minlot0.01-0.1.htm файл не содержит отчет MetaTrader!</t>
  </si>
  <si>
    <t>(EA) - Setka v2.11 - EURJPY_M0kass_V2.5_dd1607_10.22-12.22_gain904.htm</t>
  </si>
  <si>
    <t>(EA) - Setka v2.11 - EURJPY_M0kass_V2.5_dd2443_01.14-12.22_gain17775.htm</t>
  </si>
  <si>
    <t>T:\Sets\_(EA) - Setka v2.12 - EURCAD_v3.13_M0kass_dd1382_Kd1700_17-04.23yy</t>
  </si>
  <si>
    <t>Setka v2.12 - EURCAD_v3.13_M0kass_dd1382_Kd1700_17-04.23yy.set</t>
  </si>
  <si>
    <t>Setka v2.12 - EURCAD_v3.13_M0kass_9kolen_15-04.23yy.withoutSkip180925-181010.htm</t>
  </si>
  <si>
    <t>Setka v2.12 - EURCAD_v3.13_M0kass_dd1382_Kd1700_17-04.23yy.htm</t>
  </si>
  <si>
    <t>Setka v2.12 - EURCAD_v3.13_M0kass_dd1382_Kd1700_17-04.23yy.REinvest.htm</t>
  </si>
  <si>
    <t>Setka v2.12 - EURCAD_v3.13_M0kass_dd1928_tpWithoutLoss_17-04.23yy.htm</t>
  </si>
  <si>
    <t>Setka v2.12 - EURCAD_v3.13_M0kass_Stop1400_10.2004-04.2023.htm</t>
  </si>
  <si>
    <t>Setka v2.12 - EURCAD_v3.13_M0kass_Stop1400_15-04.23yy.withoutSkip180925-181010.htm</t>
  </si>
  <si>
    <t>ОШИБКА: Test_0.01-0.1_step_0.01_17-04.23.htm файл не содержит отчет MetaTrader!</t>
  </si>
  <si>
    <t>T:\Sets\_dviro</t>
  </si>
  <si>
    <t>(EA)-Setka v2.12 EURUSD dviro-altegron 0.01x1,7x5 W1+H4 K14 L500+ KD12000.set</t>
  </si>
  <si>
    <t>(EA)-Setka v2.12-EURUSD dviro 0.01x1,6x4 K13 L400+ KD4500 (M5+H4+W1) MT4.set</t>
  </si>
  <si>
    <t>T:\Sets\_M0kass_Setka_v2</t>
  </si>
  <si>
    <t>T:\Sets\_nimaq_16 assymetic sets</t>
  </si>
  <si>
    <t>(EA) Setka NIM AS AUDCAD_V3.03 KD2065 KS10B13.set</t>
  </si>
  <si>
    <t>(EA) Setka NIM AS AUDCHF_V3.02 K13 KD2550.set</t>
  </si>
  <si>
    <t>(EA) Setka NIM AS AUDJPY_V3.20 KS10B8 KD2100.set</t>
  </si>
  <si>
    <t>(EA) Setka NIM AS AUDNZD_V3.13 KS11B10 KD2260[2400].set</t>
  </si>
  <si>
    <t>(EA) Setka NIM AS CADCHF_V3.08 K10 KD2660.set</t>
  </si>
  <si>
    <t>(EA) Setka NIM AS CADJPY_V3.05 K10 KD1950.set</t>
  </si>
  <si>
    <t>(EA) Setka NIM AS CADJPY_V3.10 SK9 BK10 KD1790.set</t>
  </si>
  <si>
    <t>(EA) Setka NIM AS CHFJPY_V3.08 K9 KD2100.set</t>
  </si>
  <si>
    <t>(EA) Setka NIM AS EURAUD_V3.34 K9 KD2350.set</t>
  </si>
  <si>
    <t>(EA) Setka NIM AS EURCAD_V3.31 K9 KD2250.set</t>
  </si>
  <si>
    <t>(EA) Setka NIM AS EURCHF_V3.10 K9 KD1050.set</t>
  </si>
  <si>
    <t>(EA) Setka NIM AS EURJPY_V3.05 K10 KD2150.set</t>
  </si>
  <si>
    <t>(EA) Setka NIM AS NZDCAD_V3.02 KS10B11 KD1760.set</t>
  </si>
  <si>
    <t>(EA) Setka NIM AS NZDCHF_V3.02 KS12B11 KD1880.set</t>
  </si>
  <si>
    <t>(EA) Setka NIM AS NZDJPY_V3.10 KS10B11 KD2050.set</t>
  </si>
  <si>
    <t>(EA) Setka NIM AS USDCAD_V3.04 K10 KD1770.set</t>
  </si>
  <si>
    <t>(EA) Setka NIM AS USDCHF_V3.13 KS9B8 KD1800.set</t>
  </si>
  <si>
    <t>T:\Sets\_nimaq_AS AUDCAD</t>
  </si>
  <si>
    <t>(EA) Setka NIM AUDCAD AS V3.03 KD2065 KS10B13 HARD.set</t>
  </si>
  <si>
    <t>(EA) Setka (TDS2-DC) NIM 15.02-20.12 AUDCAD AS V3.03 HARD 0.02 fix.htm</t>
  </si>
  <si>
    <t>(EA) Setka (TDS2-DC) NIM 15.02-20.12 AUDCAD AS V3.03 HARD 0.05 fix.htm</t>
  </si>
  <si>
    <t>(EA) Setka (TDS2-DC) NIM 15.02-20.12 AUDCAD AS V3.03 HARD REI.htm</t>
  </si>
  <si>
    <t>(EA) Setka (TDS2-DC) NIM 15.02-20.12 AUDCAD AS V3.03 HARD.htm</t>
  </si>
  <si>
    <t>(EA) Setka (TDS2-DC-Rel) NIM 15.02-20.12 AUDCAD AS V3.03 HARD 0.01 fix.htm</t>
  </si>
  <si>
    <t>T:\Sets\_nimaq_AS AUDCADV3.0</t>
  </si>
  <si>
    <t>T:\Sets\_nimaq_AS AUDCHF</t>
  </si>
  <si>
    <t>(EA) Setka NIM AUDCHF_V3.02 K13 KD2550.set</t>
  </si>
  <si>
    <t>(EA) Setka (TDS2-DC) NIM 15.02-20.12 AUDCHF_V3.02 0.02 fix.htm</t>
  </si>
  <si>
    <t>(EA) Setka (TDS2-DC) NIM 15.02-20.12 AUDCHF_V3.02 0.05 fix.htm</t>
  </si>
  <si>
    <t>(EA) Setka (TDS2-DC) NIM 15.02-20.12 AUDCHF_V3.02 REIb.htm</t>
  </si>
  <si>
    <t>(EA) Setka (TDS2-DC) NIM 15.02-20.12 AUDCHF_V3.02 REIs.htm</t>
  </si>
  <si>
    <t>(EA) Setka (TDS2-DC) NIM 15.02-20.12 AUDCHF_V3.02.htm</t>
  </si>
  <si>
    <t>T:\Sets\_nimaq_AS AUDJPY</t>
  </si>
  <si>
    <t>(EA) Setka NIM AS AUDJPY_V3.20.set</t>
  </si>
  <si>
    <t>(EA) Setka (TDS2-DC) NIM 15.09-20.02 AUDJPY V3.20 0.02 fix.htm</t>
  </si>
  <si>
    <t>(EA) Setka (TDS2-DC) NIM 15.09-20.02 AUDJPY V3.20 0.05 fix.htm</t>
  </si>
  <si>
    <t>(EA) Setka (TDS2-DC) NIM 15.09-20.02 AUDJPY V3.20 REI.htm</t>
  </si>
  <si>
    <t>(EA) Setka (TDS2-DC-Rel) NIM 15.04-20.12 AUDJPY V3.20 KD2100 0.01 fix.htm</t>
  </si>
  <si>
    <t>_(EA) Setka NIM AS AUDJPY_V3.20.set</t>
  </si>
  <si>
    <t>T:\Sets\_nimaq_AS AUDJPY 3.10</t>
  </si>
  <si>
    <t>T:\Sets\_nimaq_AS AUDNZD</t>
  </si>
  <si>
    <t>(EA) Setka NIM AUDNZD_V3.13 KS11B10 KD2260[2400].set</t>
  </si>
  <si>
    <t>(EA) Setka SR24 (TDS2-DC) NIM 15.05-20.12 AUDNZD AS V3.13 0.01 fix.htm</t>
  </si>
  <si>
    <t>(EA) Setka SR24 (TDS2-DC) NIM 15.05-20.12 AUDNZD AS V3.13 0.02 fix.htm</t>
  </si>
  <si>
    <t>(EA) Setka SR24 (TDS2-DC) NIM 15.05-20.12 AUDNZD AS V3.13 0.05 fix.htm</t>
  </si>
  <si>
    <t>(EA) Setka SR24 (TDS2-DC) NIM 15.05-20.12 AUDNZD AS V3.13 REI.htm</t>
  </si>
  <si>
    <t>T:\Sets\_nimaq_AS CADCHF</t>
  </si>
  <si>
    <t>(EA) Setka (TDS2-DC) NIM 15.02-20.12 CADCHF_V3.08 0.02 fix.htm</t>
  </si>
  <si>
    <t>(EA) Setka (TDS2-DC) NIM 15.02-20.12 CADCHF_V3.08 0.05 fix.htm</t>
  </si>
  <si>
    <t>(EA) Setka (TDS2-DC) NIM 15.02-20.12 CADCHF_V3.08 REI.htm</t>
  </si>
  <si>
    <t>(EA) Setka (TDS2-DC) NIM 15.02-20.12 CADCHF_V3.08.htm</t>
  </si>
  <si>
    <t>T:\Sets\_nimaq_AS CADJPY</t>
  </si>
  <si>
    <t>(EA) Setka (TDS2-DC) 16.05-21.06 AS CADJPY V3.10 0.02 fix.htm</t>
  </si>
  <si>
    <t>(EA) Setka (TDS2-DC) 16.05-21.06 AS CADJPY V3.10 0.05 fix.htm</t>
  </si>
  <si>
    <t>(EA) Setka (TDS2-DC) 16.05-21.06 AS CADJPY V3.10.htm</t>
  </si>
  <si>
    <t>(EA) Setka (TDS2-DC-Rel) 16.05-21.06 AS CADJPY V3.10 0.01 fix.htm</t>
  </si>
  <si>
    <t>T:\Sets\_nimaq_AS CADJPY V3.05</t>
  </si>
  <si>
    <t>(EA) Setka NIM CADJPY_V3.05 K10 KD1950.set</t>
  </si>
  <si>
    <t>(EA) Setka (TDS2-DC) 15.09-20.12 CADJPY V3.05 0.02 fix.htm</t>
  </si>
  <si>
    <t>(EA) Setka (TDS2-DC) 15.09-20.12 CADJPY V3.05 0.05 fix.htm</t>
  </si>
  <si>
    <t>(EA) Setka (TDS2-DC) 15.09-20.12 CADJPY V3.05 REI KD1950.htm</t>
  </si>
  <si>
    <t>(EA) Setka (TDS2-DC-Rel) 15.09-20.12 CADJPY V3.05 0.01 fix.htm</t>
  </si>
  <si>
    <t>T:\Sets\_nimaq_AS CHFJPY</t>
  </si>
  <si>
    <t>(EA) Setka (TDS2-DC) NIM 15.02-20.12 AS CHFJPY_V3.08 0.01 fix.htm</t>
  </si>
  <si>
    <t>(EA) Setka (TDS2-DC) NIM 15.02-20.12 AS CHFJPY_V3.08 0.02 fix.htm</t>
  </si>
  <si>
    <t>(EA) Setka (TDS2-DC) NIM 15.02-20.12 AS CHFJPY_V3.08 0.05 fix.htm</t>
  </si>
  <si>
    <t>(EA) Setka (TDS2-DC) NIM 15.02-20.12 AS CHFJPY_V3.08 buy.htm</t>
  </si>
  <si>
    <t>(EA) Setka (TDS2-DC) NIM 15.02-20.12 AS CHFJPY_V3.08 REI.htm</t>
  </si>
  <si>
    <t>T:\Sets\_nimaq_AS EURAUD</t>
  </si>
  <si>
    <t>(EA) Setka NIM EURAUD AS_V3.34 K9 KD2350.set</t>
  </si>
  <si>
    <t>(EA) Setka (TDS2-DC) NIM 15.04-20.12 AS EURAUD_V3.34 0.01 fix.htm</t>
  </si>
  <si>
    <t>(EA) Setka (TDS2-DC) NIM 15.04-20.12 AS EURAUD_V3.34 0.02 fix.htm</t>
  </si>
  <si>
    <t>(EA) Setka (TDS2-DC) NIM 15.04-20.12 AS EURAUD_V3.34 0.05 fix.htm</t>
  </si>
  <si>
    <t>(EA) Setka (TDS2-DC) NIM 15.04-20.12 AS EURAUD_V3.34 REI 2350 er131.htm</t>
  </si>
  <si>
    <t>T:\Sets\_nimaq_AS EURCAD</t>
  </si>
  <si>
    <t>(EA) Setka NIM EURCAD AS V3.31 K9 KD2250.set</t>
  </si>
  <si>
    <t>(EA) Setka (TDS-DC) NIM 15.02-20.12 AS EURCAD_V3.31 0.02 fix.htm</t>
  </si>
  <si>
    <t>(EA) Setka (TDS-DC) NIM 15.02-20.12 AS EURCAD_V3.31 0.05 fix.htm</t>
  </si>
  <si>
    <t>(EA) Setka (TDS-DC) NIM 15.04-20.12 AS EURCAD_V3.31 0.01 fix.htm</t>
  </si>
  <si>
    <t>(EA) Setka (TDS-DC) NIM 15.09-20.02 AS EURCAD_V3.30 REI 2300.htm</t>
  </si>
  <si>
    <t>T:\Sets\_nimaq_AS EURCHF</t>
  </si>
  <si>
    <t>(EA) Setka NIM EURCHF AS_V3.10 K9 KD1050.set</t>
  </si>
  <si>
    <t>(EA) Setka (TDS2-DC) NIM 15.02-20.12 EURCHF AS V3.10 1ST 0.01 fix.htm</t>
  </si>
  <si>
    <t>(EA) Setka (TDS2-DC) NIM 17.08-20.12 EURCHF AS V3.10 1ST 0.02 fix.htm</t>
  </si>
  <si>
    <t>(EA) Setka (TDS2-DC) NIM 17.08-20.12 EURCHF AS V3.10 1ST 0.05 fix.htm</t>
  </si>
  <si>
    <t>(EA) Setka (TDS2-DC) NIM 17.08-20.12 EURCHF AS V3.10 buy REI 1050.htm</t>
  </si>
  <si>
    <t>(EA) Setka (TDS2-DC) NIM 17.08-20.12 EURCHF AS V3.10 sell REI 1050.htm</t>
  </si>
  <si>
    <t>T:\Sets\_nimaq_AS EURJPY</t>
  </si>
  <si>
    <t>(EA) Setka (TDS-DC) NIM 15.02-20.12 EURJPY_V3.05 0.02 fix.htm</t>
  </si>
  <si>
    <t>(EA) Setka (TDS-DC) NIM 15.02-20.12 EURJPY_V3.05 0.05 fix.htm</t>
  </si>
  <si>
    <t>(EA) Setka (TDS-DC) NIM 15.02-20.12 EURJPY_V3.05 REI.htm</t>
  </si>
  <si>
    <t>(EA) Setka (TDS-DC-Rel) NIM 15.02-20.12 EURJPY_V3.05.htm</t>
  </si>
  <si>
    <t>T:\Sets\_nimaq_AS NZDCAD</t>
  </si>
  <si>
    <t>(EA) Setka SR24 (TDS2-DC) NIM 15.02-20.12 AS NZDCAD V3.03 0.01fix.htm</t>
  </si>
  <si>
    <t>(EA) Setka SR24 (TDS2-DC) NIM 15.02-20.12 AS NZDCAD V3.03 0.02 fix.htm</t>
  </si>
  <si>
    <t>(EA) Setka SR24 (TDS2-DC) NIM 15.02-20.12 AS NZDCAD V3.03 0.05 fix.htm</t>
  </si>
  <si>
    <t>(EA) Setka SR24 (TDS2-DC) NIM 15.02-20.12 AS NZDCAD V3.03 REI.htm</t>
  </si>
  <si>
    <t>T:\Sets\_nimaq_AS NZDCHF</t>
  </si>
  <si>
    <t>(EA) Setka (TDS2-DC) NIM 15.05-20.12 NZDCHF V3.02 0.01 fix.htm</t>
  </si>
  <si>
    <t>(EA) Setka (TDS2-DC) NIM 15.05-20.12 NZDCHF V3.02 0.02 fix.htm</t>
  </si>
  <si>
    <t>(EA) Setka (TDS2-DC) NIM 15.05-20.12 NZDCHF V3.02 0.05 fix.htm</t>
  </si>
  <si>
    <t>(EA) Setka (TDS2-DC) NIM 15.05-20.12 NZDCHF V3.02 REI.htm</t>
  </si>
  <si>
    <t>T:\Sets\_nimaq_AS NZDJPY</t>
  </si>
  <si>
    <t>(EA) Setka NIM NZDJPY AS_V3.10.set</t>
  </si>
  <si>
    <t>(EA) Setka (TDS-DC) NIM 15.02-20.12 NZDJPY_V3.10 0.02 fix.htm</t>
  </si>
  <si>
    <t>(EA) Setka (TDS-DC) NIM 15.02-20.12 NZDJPY_V3.10 0.05 fix.htm</t>
  </si>
  <si>
    <t>(EA) Setka (TDS-DC) NIM 15.02-20.12 NZDJPY_V3.10.htm</t>
  </si>
  <si>
    <t>(EA) Setka (TDS-DC-Rel) NIM 15.02-20.12 NZDJPY_V3.10 0.01 fix.htm</t>
  </si>
  <si>
    <t>_(EA) Setka NIM NZDJPY AS_V3.10.set</t>
  </si>
  <si>
    <t>T:\Sets\_nimaq_AS USDCAD</t>
  </si>
  <si>
    <t>(EA) Setka (TDS2-DC) NIM 15.02-21.05 USDCAD AS V3.04 0.01 fix.htm</t>
  </si>
  <si>
    <t>(EA) Setka (TDS2-DC) NIM 15.02-21.05 USDCAD AS V3.04 0.02 fix.htm</t>
  </si>
  <si>
    <t>(EA) Setka (TDS2-DC) NIM 15.02-21.05 USDCAD AS V3.04 0.05 fix.htm</t>
  </si>
  <si>
    <t>(EA) Setka (TDS2-DC) NIM 15.02-21.05 USDCAD AS V3.04 REI.htm</t>
  </si>
  <si>
    <t>T:\Sets\_nimaq_AS USDCHF</t>
  </si>
  <si>
    <t>(EA) Setka NIM USDCHF_V3.13 KS9B8 KD1800.set</t>
  </si>
  <si>
    <t>(EA) Setka (TDS2-DC) NIM 15.04-20.12 USDCHF V3.12 0.01 fix.htm</t>
  </si>
  <si>
    <t>(EA) Setka (TDS2-DC) NIM 15.04-20.12 USDCHF V3.12 0.02 fix.htm</t>
  </si>
  <si>
    <t>(EA) Setka (TDS2-DC) NIM 15.04-20.12 USDCHF V3.12 0.05 fix.htm</t>
  </si>
  <si>
    <t>(EA) Setka (TDS2-DC) NIM 15.04-20.12 USDCHF V3.13 0.01 fix.htm</t>
  </si>
  <si>
    <t>(EA) Setka (TDS2-DC) NIM 15.04-20.12 USDCHF V3.13 REI 1800.htm</t>
  </si>
  <si>
    <t>T:\Sets\_Setka v2.12 - EURAUD_M0kass_v2.1_dd692_Kd1040_gain7570_15-01.23yy</t>
  </si>
  <si>
    <t>Setka v2.12 - EURAUD_M0kass_v2.1_dd692_Kd1040_gain7570_15-01.23yy.set</t>
  </si>
  <si>
    <t>Setka v2.12 - EURAUD_M0kass_v2.1_dd692_Kd1040_gain7570_15-01.23yy.htm</t>
  </si>
  <si>
    <t>Setka v2.12 - EURAUD_M0kass_v2.1_dd692_Kd1040_gain7570_15-01.23yy.OPT_Versia.htm</t>
  </si>
  <si>
    <t>Setka v2.12 - EURAUD_M0kass_v2.1_dd692_Kd1040_gain7570_15-01.23yy.REINVEST.htm</t>
  </si>
  <si>
    <t>ОШИБКА: Setka v2.12 - EURAUD_M0kass_v2.1_minLot_0.01-0.1_opt_15-01.23yy.htm файл не содержит отчет MetaTrader!</t>
  </si>
  <si>
    <t>T:\Sets\Новая папка</t>
  </si>
  <si>
    <t>reporttester-17030162-2.8-150.xlsx.set</t>
  </si>
  <si>
    <t>main_settings_1_43_R308_SR15</t>
  </si>
  <si>
    <t>TakeProfitChannelHeight</t>
  </si>
  <si>
    <t>filters_part_1_43_R308_SR15</t>
  </si>
  <si>
    <t>trade_control_by_drawdown_1_43_R308_SR15</t>
  </si>
  <si>
    <t>sell_step_settings_1_43_R308_SR15</t>
  </si>
  <si>
    <t>sell_lot_settings_1_43_R308_SR15</t>
  </si>
  <si>
    <t>sell_tp_settings_1_43_R308_SR15</t>
  </si>
  <si>
    <t>buy_step_settings_1_43_R308_SR15</t>
  </si>
  <si>
    <t>buy_lot_settings_1_43_R308_SR15</t>
  </si>
  <si>
    <t>buy_tp_settings_1_43_R308_SR15</t>
  </si>
  <si>
    <t>Indicators_settings_1_43_R308_SR15</t>
  </si>
  <si>
    <t>Use_trend_indicator_settings1_1_43_R308_SR15</t>
  </si>
  <si>
    <t>Use_ADX_indicator_settings_1_43_R308_SR15</t>
  </si>
  <si>
    <t>Use_imp_indicator_settings1_1_43_R308_SR15</t>
  </si>
  <si>
    <t>use_imp_indicator_settings_1_43_R308_SR15</t>
  </si>
  <si>
    <t>Use_ITrend_indicator_settings1_1_43_R308_SR15</t>
  </si>
  <si>
    <t>Use_ITrand_indicator_settings_1_43_R308_SR15</t>
  </si>
  <si>
    <t>without_indicator_settings_1_43_R308_SR15</t>
  </si>
  <si>
    <t>gap_settings_1_43_R308_SR15</t>
  </si>
  <si>
    <t>vol_filter_settings_1_43_R308_SR15</t>
  </si>
  <si>
    <t>sheduler_settings_1_43_R308_SR15</t>
  </si>
  <si>
    <t>sheduler_trade_week_settings_1_43_R308_SR15</t>
  </si>
  <si>
    <t>sheduler_new_positio_pause_settings_1_43_R308_SR15</t>
  </si>
  <si>
    <t>sheduler_trade_day_settings_1_43_R308_SR15</t>
  </si>
  <si>
    <t>sheduler_trade_pause_settings_1_43_R308_SR15</t>
  </si>
  <si>
    <t>sheduler_trade_stop_settings_1_43_R308_SR15</t>
  </si>
  <si>
    <t>sheduler_close_all_order_settings_1_43_R308_SR15</t>
  </si>
  <si>
    <t>other_settings_1_43_R308_SR15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</si>
</sst>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  <numFmt numFmtId="180" formatCode="0.0000000000000"/>
  </numFmts>
  <fonts count="1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9"/>
      <color indexed="81"/>
      <name val="Tahoma"/>
      <family val="2"/>
      <charset val="204"/>
    </font>
    <font>
      <b/>
      <sz val="14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sz val="11"/>
      <color rgb="FF000000"/>
      <name val="Calibri"/>
      <family val="2"/>
      <charset val="204"/>
    </font>
    <font>
      <b/>
      <sz val="12"/>
      <color theme="7" tint="-0.249977111117893"/>
      <name val="Arial Cyr"/>
      <charset val="204"/>
    </font>
    <font>
      <b/>
      <sz val="10"/>
      <color theme="7" tint="-0.249977111117893"/>
      <name val="Arial Cyr"/>
      <charset val="204"/>
    </font>
    <font>
      <sz val="12"/>
      <name val="Arial"/>
      <family val="2"/>
      <charset val="204"/>
    </font>
    <font>
      <sz val="11"/>
      <color indexed="81"/>
      <name val="Arial Cyr"/>
      <charset val="204"/>
    </font>
    <font>
      <b/>
      <sz val="12"/>
      <name val="Arial"/>
      <family val="2"/>
      <charset val="204"/>
    </font>
    <font>
      <sz val="11"/>
      <color indexed="17"/>
      <name val="Arial Cyr"/>
      <charset val="204"/>
    </font>
    <font>
      <sz val="12"/>
      <name val="Arial Cyr"/>
      <charset val="204"/>
    </font>
    <font>
      <u/>
      <sz val="8"/>
      <color theme="10"/>
      <name val="Arial"/>
      <family val="2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3">
    <xf numFmtId="0" fontId="0" fillId="0" borderId="0"/>
    <xf numFmtId="9" fontId="13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3" fillId="0" borderId="0"/>
    <xf numFmtId="9" fontId="13" fillId="0" borderId="0" applyFont="0" applyFill="0" applyBorder="0" applyAlignment="0" applyProtection="0"/>
    <xf numFmtId="0" fontId="11" fillId="0" borderId="0"/>
    <xf numFmtId="0" fontId="11" fillId="0" borderId="0"/>
    <xf numFmtId="0" fontId="110" fillId="0" borderId="0" applyNumberFormat="0" applyFill="0" applyBorder="0" applyAlignment="0" applyProtection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3" fillId="0" borderId="0"/>
    <xf numFmtId="9" fontId="1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07">
    <xf numFmtId="0" fontId="0" fillId="0" borderId="0" xfId="0"/>
    <xf numFmtId="2" fontId="21" fillId="0" borderId="0" xfId="0" applyNumberFormat="1" applyFont="1" applyFill="1" applyBorder="1" applyAlignment="1" applyProtection="1">
      <alignment horizontal="center"/>
      <protection locked="0"/>
    </xf>
    <xf numFmtId="164" fontId="21" fillId="0" borderId="0" xfId="0" applyNumberFormat="1" applyFont="1" applyFill="1" applyBorder="1" applyAlignment="1" applyProtection="1">
      <alignment horizontal="center"/>
      <protection locked="0"/>
    </xf>
    <xf numFmtId="2" fontId="22" fillId="0" borderId="0" xfId="0" applyNumberFormat="1" applyFont="1" applyProtection="1">
      <protection locked="0"/>
    </xf>
    <xf numFmtId="1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165" fontId="23" fillId="0" borderId="0" xfId="0" applyNumberFormat="1" applyFont="1" applyAlignment="1" applyProtection="1">
      <alignment horizontal="center"/>
      <protection locked="0"/>
    </xf>
    <xf numFmtId="167" fontId="15" fillId="0" borderId="1" xfId="0" applyNumberFormat="1" applyFont="1" applyFill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/>
    </xf>
    <xf numFmtId="2" fontId="15" fillId="2" borderId="3" xfId="0" applyNumberFormat="1" applyFont="1" applyFill="1" applyBorder="1" applyAlignment="1" applyProtection="1">
      <alignment horizontal="center"/>
    </xf>
    <xf numFmtId="164" fontId="15" fillId="0" borderId="4" xfId="0" applyNumberFormat="1" applyFont="1" applyBorder="1" applyAlignment="1" applyProtection="1">
      <alignment horizontal="center"/>
    </xf>
    <xf numFmtId="2" fontId="15" fillId="3" borderId="3" xfId="0" applyNumberFormat="1" applyFont="1" applyFill="1" applyBorder="1" applyAlignment="1" applyProtection="1">
      <alignment horizontal="center"/>
    </xf>
    <xf numFmtId="164" fontId="15" fillId="0" borderId="4" xfId="0" applyNumberFormat="1" applyFont="1" applyFill="1" applyBorder="1" applyAlignment="1" applyProtection="1">
      <alignment horizontal="center"/>
    </xf>
    <xf numFmtId="167" fontId="15" fillId="2" borderId="1" xfId="0" applyNumberFormat="1" applyFont="1" applyFill="1" applyBorder="1" applyAlignment="1" applyProtection="1">
      <alignment horizontal="center" vertical="center"/>
    </xf>
    <xf numFmtId="2" fontId="15" fillId="2" borderId="5" xfId="0" applyNumberFormat="1" applyFont="1" applyFill="1" applyBorder="1" applyAlignment="1" applyProtection="1">
      <alignment horizontal="center"/>
    </xf>
    <xf numFmtId="2" fontId="15" fillId="2" borderId="2" xfId="0" applyNumberFormat="1" applyFont="1" applyFill="1" applyBorder="1" applyAlignment="1" applyProtection="1">
      <alignment horizontal="center"/>
    </xf>
    <xf numFmtId="164" fontId="15" fillId="2" borderId="4" xfId="0" applyNumberFormat="1" applyFont="1" applyFill="1" applyBorder="1" applyAlignment="1" applyProtection="1">
      <alignment horizontal="center"/>
    </xf>
    <xf numFmtId="167" fontId="15" fillId="0" borderId="6" xfId="0" applyNumberFormat="1" applyFont="1" applyFill="1" applyBorder="1" applyAlignment="1" applyProtection="1">
      <alignment horizontal="center" vertical="center"/>
    </xf>
    <xf numFmtId="2" fontId="15" fillId="0" borderId="7" xfId="0" applyNumberFormat="1" applyFont="1" applyBorder="1" applyAlignment="1" applyProtection="1">
      <alignment horizontal="center"/>
    </xf>
    <xf numFmtId="2" fontId="15" fillId="2" borderId="8" xfId="0" applyNumberFormat="1" applyFont="1" applyFill="1" applyBorder="1" applyAlignment="1" applyProtection="1">
      <alignment horizontal="center"/>
    </xf>
    <xf numFmtId="164" fontId="15" fillId="0" borderId="9" xfId="0" applyNumberFormat="1" applyFont="1" applyBorder="1" applyAlignment="1" applyProtection="1">
      <alignment horizontal="center"/>
    </xf>
    <xf numFmtId="2" fontId="15" fillId="3" borderId="8" xfId="0" applyNumberFormat="1" applyFont="1" applyFill="1" applyBorder="1" applyAlignment="1" applyProtection="1">
      <alignment horizontal="center"/>
    </xf>
    <xf numFmtId="164" fontId="15" fillId="0" borderId="9" xfId="0" applyNumberFormat="1" applyFont="1" applyFill="1" applyBorder="1" applyAlignment="1" applyProtection="1">
      <alignment horizontal="center"/>
    </xf>
    <xf numFmtId="1" fontId="17" fillId="0" borderId="0" xfId="0" applyNumberFormat="1" applyFont="1" applyFill="1" applyBorder="1" applyAlignment="1" applyProtection="1">
      <alignment horizontal="center"/>
      <protection locked="0"/>
    </xf>
    <xf numFmtId="1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165" fontId="29" fillId="0" borderId="0" xfId="0" applyNumberFormat="1" applyFont="1" applyAlignment="1" applyProtection="1">
      <alignment horizontal="center"/>
      <protection locked="0"/>
    </xf>
    <xf numFmtId="0" fontId="17" fillId="0" borderId="0" xfId="0" applyFont="1" applyProtection="1"/>
    <xf numFmtId="0" fontId="16" fillId="0" borderId="0" xfId="0" applyFont="1" applyProtection="1"/>
    <xf numFmtId="0" fontId="22" fillId="0" borderId="0" xfId="0" applyFont="1" applyFill="1" applyBorder="1" applyProtection="1"/>
    <xf numFmtId="0" fontId="22" fillId="4" borderId="0" xfId="0" applyFont="1" applyFill="1" applyBorder="1" applyProtection="1"/>
    <xf numFmtId="0" fontId="22" fillId="3" borderId="0" xfId="0" applyFont="1" applyFill="1" applyBorder="1" applyProtection="1"/>
    <xf numFmtId="0" fontId="15" fillId="0" borderId="0" xfId="0" applyFont="1" applyProtection="1"/>
    <xf numFmtId="0" fontId="15" fillId="5" borderId="0" xfId="0" applyFont="1" applyFill="1" applyProtection="1"/>
    <xf numFmtId="0" fontId="18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19" fillId="0" borderId="0" xfId="0" applyFont="1" applyProtection="1"/>
    <xf numFmtId="0" fontId="24" fillId="0" borderId="0" xfId="0" applyFont="1" applyProtection="1"/>
    <xf numFmtId="0" fontId="24" fillId="4" borderId="0" xfId="0" applyFont="1" applyFill="1" applyProtection="1"/>
    <xf numFmtId="0" fontId="24" fillId="3" borderId="0" xfId="0" applyFont="1" applyFill="1" applyProtection="1"/>
    <xf numFmtId="165" fontId="24" fillId="0" borderId="0" xfId="0" applyNumberFormat="1" applyFont="1" applyProtection="1"/>
    <xf numFmtId="165" fontId="24" fillId="4" borderId="0" xfId="0" applyNumberFormat="1" applyFont="1" applyFill="1" applyProtection="1"/>
    <xf numFmtId="165" fontId="24" fillId="3" borderId="0" xfId="0" applyNumberFormat="1" applyFont="1" applyFill="1" applyProtection="1"/>
    <xf numFmtId="165" fontId="15" fillId="0" borderId="0" xfId="0" applyNumberFormat="1" applyFont="1" applyProtection="1"/>
    <xf numFmtId="165" fontId="15" fillId="5" borderId="0" xfId="0" applyNumberFormat="1" applyFont="1" applyFill="1" applyProtection="1"/>
    <xf numFmtId="0" fontId="28" fillId="0" borderId="0" xfId="0" applyFont="1" applyProtection="1"/>
    <xf numFmtId="0" fontId="30" fillId="0" borderId="0" xfId="0" applyFont="1" applyProtection="1"/>
    <xf numFmtId="0" fontId="30" fillId="4" borderId="0" xfId="0" applyFont="1" applyFill="1" applyProtection="1"/>
    <xf numFmtId="0" fontId="30" fillId="3" borderId="0" xfId="0" applyFont="1" applyFill="1" applyProtection="1"/>
    <xf numFmtId="0" fontId="31" fillId="0" borderId="0" xfId="0" applyFont="1" applyProtection="1"/>
    <xf numFmtId="0" fontId="31" fillId="5" borderId="0" xfId="0" applyFont="1" applyFill="1" applyProtection="1"/>
    <xf numFmtId="165" fontId="30" fillId="0" borderId="0" xfId="0" applyNumberFormat="1" applyFont="1" applyProtection="1"/>
    <xf numFmtId="165" fontId="30" fillId="4" borderId="0" xfId="0" applyNumberFormat="1" applyFont="1" applyFill="1" applyProtection="1"/>
    <xf numFmtId="0" fontId="15" fillId="4" borderId="0" xfId="0" applyFont="1" applyFill="1" applyProtection="1"/>
    <xf numFmtId="0" fontId="15" fillId="3" borderId="0" xfId="0" applyFont="1" applyFill="1" applyProtection="1"/>
    <xf numFmtId="0" fontId="16" fillId="2" borderId="10" xfId="0" applyFont="1" applyFill="1" applyBorder="1" applyAlignment="1" applyProtection="1">
      <alignment horizontal="center"/>
    </xf>
    <xf numFmtId="0" fontId="16" fillId="0" borderId="11" xfId="0" applyFont="1" applyFill="1" applyBorder="1" applyAlignment="1" applyProtection="1">
      <alignment horizontal="center"/>
    </xf>
    <xf numFmtId="0" fontId="16" fillId="0" borderId="12" xfId="0" applyFont="1" applyBorder="1" applyAlignment="1" applyProtection="1">
      <alignment horizontal="center"/>
    </xf>
    <xf numFmtId="0" fontId="16" fillId="0" borderId="13" xfId="0" applyFont="1" applyBorder="1" applyAlignment="1" applyProtection="1">
      <alignment horizontal="center"/>
    </xf>
    <xf numFmtId="0" fontId="16" fillId="4" borderId="14" xfId="0" applyFont="1" applyFill="1" applyBorder="1" applyAlignment="1" applyProtection="1">
      <alignment horizontal="center"/>
    </xf>
    <xf numFmtId="0" fontId="16" fillId="0" borderId="15" xfId="0" applyFont="1" applyBorder="1" applyAlignment="1" applyProtection="1">
      <alignment horizontal="center"/>
    </xf>
    <xf numFmtId="0" fontId="16" fillId="3" borderId="14" xfId="0" applyFont="1" applyFill="1" applyBorder="1" applyAlignment="1" applyProtection="1">
      <alignment horizontal="center"/>
    </xf>
    <xf numFmtId="0" fontId="16" fillId="0" borderId="15" xfId="0" applyFont="1" applyFill="1" applyBorder="1" applyAlignment="1" applyProtection="1">
      <alignment horizontal="center"/>
    </xf>
    <xf numFmtId="0" fontId="16" fillId="5" borderId="14" xfId="0" applyFont="1" applyFill="1" applyBorder="1" applyAlignment="1" applyProtection="1">
      <alignment horizontal="center"/>
    </xf>
    <xf numFmtId="0" fontId="15" fillId="2" borderId="16" xfId="0" applyFont="1" applyFill="1" applyBorder="1" applyProtection="1"/>
    <xf numFmtId="166" fontId="15" fillId="0" borderId="17" xfId="0" applyNumberFormat="1" applyFont="1" applyFill="1" applyBorder="1" applyAlignment="1" applyProtection="1">
      <alignment horizontal="center" vertical="center"/>
    </xf>
    <xf numFmtId="0" fontId="15" fillId="0" borderId="18" xfId="0" applyFont="1" applyBorder="1" applyProtection="1"/>
    <xf numFmtId="0" fontId="15" fillId="0" borderId="19" xfId="0" applyFont="1" applyBorder="1" applyProtection="1"/>
    <xf numFmtId="0" fontId="15" fillId="4" borderId="20" xfId="0" applyFont="1" applyFill="1" applyBorder="1" applyProtection="1"/>
    <xf numFmtId="0" fontId="15" fillId="0" borderId="21" xfId="0" applyFont="1" applyBorder="1" applyProtection="1"/>
    <xf numFmtId="0" fontId="15" fillId="3" borderId="20" xfId="0" applyFont="1" applyFill="1" applyBorder="1" applyProtection="1"/>
    <xf numFmtId="0" fontId="15" fillId="0" borderId="21" xfId="0" applyFont="1" applyFill="1" applyBorder="1" applyProtection="1"/>
    <xf numFmtId="0" fontId="15" fillId="5" borderId="20" xfId="0" applyFont="1" applyFill="1" applyBorder="1" applyProtection="1"/>
    <xf numFmtId="1" fontId="16" fillId="2" borderId="22" xfId="0" applyNumberFormat="1" applyFont="1" applyFill="1" applyBorder="1" applyAlignment="1" applyProtection="1">
      <alignment horizontal="center"/>
    </xf>
    <xf numFmtId="2" fontId="15" fillId="4" borderId="3" xfId="0" applyNumberFormat="1" applyFont="1" applyFill="1" applyBorder="1" applyAlignment="1" applyProtection="1">
      <alignment horizontal="center"/>
    </xf>
    <xf numFmtId="2" fontId="15" fillId="5" borderId="3" xfId="0" applyNumberFormat="1" applyFont="1" applyFill="1" applyBorder="1" applyAlignment="1" applyProtection="1">
      <alignment horizontal="center"/>
    </xf>
    <xf numFmtId="1" fontId="16" fillId="2" borderId="23" xfId="0" applyNumberFormat="1" applyFont="1" applyFill="1" applyBorder="1" applyAlignment="1" applyProtection="1">
      <alignment horizontal="center"/>
    </xf>
    <xf numFmtId="2" fontId="15" fillId="4" borderId="8" xfId="0" applyNumberFormat="1" applyFont="1" applyFill="1" applyBorder="1" applyAlignment="1" applyProtection="1">
      <alignment horizontal="center"/>
    </xf>
    <xf numFmtId="2" fontId="15" fillId="5" borderId="8" xfId="0" applyNumberFormat="1" applyFont="1" applyFill="1" applyBorder="1" applyAlignment="1" applyProtection="1">
      <alignment horizontal="center"/>
    </xf>
    <xf numFmtId="1" fontId="21" fillId="0" borderId="0" xfId="0" applyNumberFormat="1" applyFont="1" applyFill="1" applyBorder="1" applyAlignment="1" applyProtection="1">
      <alignment horizontal="center"/>
      <protection locked="0"/>
    </xf>
    <xf numFmtId="1" fontId="22" fillId="0" borderId="0" xfId="0" applyNumberFormat="1" applyFont="1" applyFill="1" applyBorder="1" applyProtection="1"/>
    <xf numFmtId="1" fontId="22" fillId="4" borderId="0" xfId="0" applyNumberFormat="1" applyFont="1" applyFill="1" applyBorder="1" applyProtection="1"/>
    <xf numFmtId="1" fontId="22" fillId="3" borderId="0" xfId="0" applyNumberFormat="1" applyFont="1" applyFill="1" applyBorder="1" applyProtection="1"/>
    <xf numFmtId="1" fontId="15" fillId="5" borderId="0" xfId="0" applyNumberFormat="1" applyFont="1" applyFill="1" applyProtection="1"/>
    <xf numFmtId="171" fontId="23" fillId="0" borderId="0" xfId="0" applyNumberFormat="1" applyFont="1" applyAlignment="1" applyProtection="1">
      <alignment horizontal="center"/>
      <protection locked="0"/>
    </xf>
    <xf numFmtId="171" fontId="29" fillId="0" borderId="0" xfId="0" applyNumberFormat="1" applyFont="1" applyAlignment="1" applyProtection="1">
      <alignment horizontal="center"/>
      <protection locked="0"/>
    </xf>
    <xf numFmtId="171" fontId="30" fillId="0" borderId="0" xfId="0" applyNumberFormat="1" applyFont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71" fontId="31" fillId="5" borderId="0" xfId="0" applyNumberFormat="1" applyFont="1" applyFill="1" applyProtection="1"/>
    <xf numFmtId="171" fontId="24" fillId="0" borderId="0" xfId="0" applyNumberFormat="1" applyFont="1" applyProtection="1"/>
    <xf numFmtId="171" fontId="24" fillId="4" borderId="0" xfId="0" applyNumberFormat="1" applyFont="1" applyFill="1" applyProtection="1"/>
    <xf numFmtId="171" fontId="24" fillId="3" borderId="0" xfId="0" applyNumberFormat="1" applyFont="1" applyFill="1" applyProtection="1"/>
    <xf numFmtId="171" fontId="15" fillId="5" borderId="0" xfId="0" applyNumberFormat="1" applyFont="1" applyFill="1" applyProtection="1"/>
    <xf numFmtId="0" fontId="21" fillId="0" borderId="0" xfId="0" applyFont="1" applyProtection="1"/>
    <xf numFmtId="0" fontId="25" fillId="0" borderId="0" xfId="0" applyFont="1" applyProtection="1"/>
    <xf numFmtId="0" fontId="23" fillId="0" borderId="0" xfId="0" applyFont="1" applyProtection="1"/>
    <xf numFmtId="0" fontId="29" fillId="0" borderId="0" xfId="0" applyFont="1" applyProtection="1"/>
    <xf numFmtId="172" fontId="15" fillId="0" borderId="2" xfId="0" applyNumberFormat="1" applyFont="1" applyBorder="1" applyAlignment="1" applyProtection="1">
      <alignment horizontal="center"/>
    </xf>
    <xf numFmtId="172" fontId="15" fillId="2" borderId="5" xfId="0" applyNumberFormat="1" applyFont="1" applyFill="1" applyBorder="1" applyAlignment="1" applyProtection="1">
      <alignment horizontal="center"/>
    </xf>
    <xf numFmtId="172" fontId="15" fillId="2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Border="1" applyAlignment="1" applyProtection="1">
      <alignment horizontal="center"/>
    </xf>
    <xf numFmtId="0" fontId="32" fillId="0" borderId="11" xfId="0" applyFont="1" applyFill="1" applyBorder="1" applyAlignment="1" applyProtection="1">
      <alignment horizontal="center"/>
    </xf>
    <xf numFmtId="172" fontId="15" fillId="6" borderId="5" xfId="0" applyNumberFormat="1" applyFont="1" applyFill="1" applyBorder="1" applyAlignment="1" applyProtection="1">
      <alignment horizontal="center"/>
    </xf>
    <xf numFmtId="172" fontId="15" fillId="6" borderId="24" xfId="0" applyNumberFormat="1" applyFont="1" applyFill="1" applyBorder="1" applyAlignment="1" applyProtection="1">
      <alignment horizontal="center"/>
    </xf>
    <xf numFmtId="171" fontId="32" fillId="0" borderId="1" xfId="0" applyNumberFormat="1" applyFont="1" applyFill="1" applyBorder="1" applyAlignment="1" applyProtection="1">
      <alignment horizontal="center" vertical="center"/>
    </xf>
    <xf numFmtId="171" fontId="32" fillId="2" borderId="1" xfId="0" applyNumberFormat="1" applyFont="1" applyFill="1" applyBorder="1" applyAlignment="1" applyProtection="1">
      <alignment horizontal="center" vertical="center"/>
    </xf>
    <xf numFmtId="171" fontId="32" fillId="0" borderId="6" xfId="0" applyNumberFormat="1" applyFont="1" applyFill="1" applyBorder="1" applyAlignment="1" applyProtection="1">
      <alignment horizontal="center" vertical="center"/>
    </xf>
    <xf numFmtId="2" fontId="15" fillId="6" borderId="5" xfId="0" applyNumberFormat="1" applyFont="1" applyFill="1" applyBorder="1" applyAlignment="1" applyProtection="1">
      <alignment horizontal="center"/>
    </xf>
    <xf numFmtId="2" fontId="15" fillId="6" borderId="24" xfId="0" applyNumberFormat="1" applyFont="1" applyFill="1" applyBorder="1" applyAlignment="1" applyProtection="1">
      <alignment horizontal="center"/>
    </xf>
    <xf numFmtId="172" fontId="15" fillId="0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37" fillId="0" borderId="0" xfId="0" applyFont="1" applyProtection="1"/>
    <xf numFmtId="0" fontId="39" fillId="0" borderId="0" xfId="0" applyFont="1" applyProtection="1"/>
    <xf numFmtId="171" fontId="40" fillId="4" borderId="0" xfId="0" applyNumberFormat="1" applyFont="1" applyFill="1" applyProtection="1"/>
    <xf numFmtId="171" fontId="40" fillId="3" borderId="0" xfId="0" applyNumberFormat="1" applyFont="1" applyFill="1" applyProtection="1"/>
    <xf numFmtId="165" fontId="23" fillId="8" borderId="0" xfId="0" applyNumberFormat="1" applyFont="1" applyFill="1" applyAlignment="1" applyProtection="1">
      <alignment horizontal="center"/>
      <protection locked="0"/>
    </xf>
    <xf numFmtId="1" fontId="17" fillId="8" borderId="0" xfId="0" applyNumberFormat="1" applyFont="1" applyFill="1" applyBorder="1" applyAlignment="1" applyProtection="1">
      <alignment horizontal="center"/>
      <protection locked="0"/>
    </xf>
    <xf numFmtId="171" fontId="19" fillId="8" borderId="0" xfId="0" applyNumberFormat="1" applyFont="1" applyFill="1" applyAlignment="1" applyProtection="1">
      <alignment horizontal="center"/>
      <protection locked="0"/>
    </xf>
    <xf numFmtId="1" fontId="19" fillId="8" borderId="25" xfId="0" applyNumberFormat="1" applyFont="1" applyFill="1" applyBorder="1" applyAlignment="1" applyProtection="1">
      <alignment horizontal="center"/>
      <protection locked="0"/>
    </xf>
    <xf numFmtId="1" fontId="23" fillId="8" borderId="25" xfId="0" applyNumberFormat="1" applyFont="1" applyFill="1" applyBorder="1" applyAlignment="1" applyProtection="1">
      <alignment horizontal="center"/>
      <protection locked="0"/>
    </xf>
    <xf numFmtId="164" fontId="21" fillId="8" borderId="25" xfId="0" applyNumberFormat="1" applyFont="1" applyFill="1" applyBorder="1" applyAlignment="1" applyProtection="1">
      <alignment horizontal="center"/>
      <protection locked="0"/>
    </xf>
    <xf numFmtId="2" fontId="21" fillId="8" borderId="25" xfId="0" applyNumberFormat="1" applyFont="1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0" fontId="22" fillId="0" borderId="11" xfId="0" applyFont="1" applyFill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8" fillId="3" borderId="14" xfId="0" applyFont="1" applyFill="1" applyBorder="1" applyAlignment="1" applyProtection="1">
      <alignment horizontal="center" vertical="center" wrapText="1"/>
    </xf>
    <xf numFmtId="0" fontId="18" fillId="0" borderId="11" xfId="0" applyFont="1" applyFill="1" applyBorder="1" applyAlignment="1" applyProtection="1">
      <alignment horizontal="center" vertical="center" wrapText="1"/>
    </xf>
    <xf numFmtId="0" fontId="35" fillId="0" borderId="0" xfId="0" applyFont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46" fillId="0" borderId="0" xfId="0" applyNumberFormat="1" applyFont="1" applyFill="1" applyProtection="1"/>
    <xf numFmtId="0" fontId="0" fillId="0" borderId="0" xfId="0" applyFill="1" applyProtection="1"/>
    <xf numFmtId="2" fontId="45" fillId="0" borderId="0" xfId="0" applyNumberFormat="1" applyFont="1" applyFill="1" applyBorder="1" applyProtection="1"/>
    <xf numFmtId="9" fontId="45" fillId="0" borderId="0" xfId="0" applyNumberFormat="1" applyFont="1" applyFill="1" applyProtection="1"/>
    <xf numFmtId="0" fontId="38" fillId="0" borderId="0" xfId="0" applyFont="1" applyFill="1" applyProtection="1"/>
    <xf numFmtId="0" fontId="44" fillId="0" borderId="0" xfId="0" applyFont="1" applyFill="1" applyProtection="1"/>
    <xf numFmtId="0" fontId="56" fillId="0" borderId="0" xfId="0" applyFont="1"/>
    <xf numFmtId="0" fontId="55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171" fontId="59" fillId="0" borderId="0" xfId="0" applyNumberFormat="1" applyFont="1" applyAlignment="1" applyProtection="1">
      <alignment horizontal="center"/>
      <protection locked="0"/>
    </xf>
    <xf numFmtId="0" fontId="63" fillId="0" borderId="0" xfId="0" applyFont="1" applyProtection="1"/>
    <xf numFmtId="1" fontId="21" fillId="0" borderId="0" xfId="0" applyNumberFormat="1" applyFont="1" applyAlignment="1" applyProtection="1">
      <alignment horizontal="center"/>
      <protection locked="0"/>
    </xf>
    <xf numFmtId="1" fontId="62" fillId="0" borderId="0" xfId="0" applyNumberFormat="1" applyFont="1" applyProtection="1"/>
    <xf numFmtId="1" fontId="62" fillId="4" borderId="0" xfId="0" applyNumberFormat="1" applyFont="1" applyFill="1" applyProtection="1"/>
    <xf numFmtId="1" fontId="62" fillId="3" borderId="0" xfId="0" applyNumberFormat="1" applyFont="1" applyFill="1" applyProtection="1"/>
    <xf numFmtId="1" fontId="63" fillId="0" borderId="0" xfId="0" applyNumberFormat="1" applyFont="1" applyProtection="1"/>
    <xf numFmtId="1" fontId="63" fillId="5" borderId="0" xfId="0" applyNumberFormat="1" applyFont="1" applyFill="1" applyProtection="1"/>
    <xf numFmtId="171" fontId="17" fillId="8" borderId="0" xfId="0" applyNumberFormat="1" applyFont="1" applyFill="1" applyAlignment="1" applyProtection="1">
      <alignment horizontal="center"/>
      <protection locked="0"/>
    </xf>
    <xf numFmtId="171" fontId="62" fillId="4" borderId="0" xfId="0" applyNumberFormat="1" applyFont="1" applyFill="1" applyProtection="1"/>
    <xf numFmtId="0" fontId="64" fillId="0" borderId="0" xfId="0" applyFont="1" applyProtection="1"/>
    <xf numFmtId="171" fontId="62" fillId="3" borderId="0" xfId="0" applyNumberFormat="1" applyFont="1" applyFill="1" applyProtection="1"/>
    <xf numFmtId="0" fontId="65" fillId="0" borderId="0" xfId="0" applyFont="1" applyProtection="1"/>
    <xf numFmtId="0" fontId="66" fillId="0" borderId="0" xfId="0" applyFont="1" applyProtection="1"/>
    <xf numFmtId="0" fontId="66" fillId="0" borderId="0" xfId="0" applyFont="1" applyAlignment="1" applyProtection="1">
      <alignment horizontal="center"/>
    </xf>
    <xf numFmtId="171" fontId="21" fillId="0" borderId="0" xfId="0" applyNumberFormat="1" applyFont="1" applyAlignment="1" applyProtection="1">
      <alignment horizontal="center"/>
      <protection locked="0"/>
    </xf>
    <xf numFmtId="0" fontId="20" fillId="0" borderId="0" xfId="0" applyFont="1" applyProtection="1"/>
    <xf numFmtId="0" fontId="65" fillId="0" borderId="0" xfId="0" applyFont="1" applyAlignment="1" applyProtection="1">
      <alignment horizontal="left"/>
    </xf>
    <xf numFmtId="0" fontId="67" fillId="0" borderId="0" xfId="0" applyFont="1" applyProtection="1"/>
    <xf numFmtId="0" fontId="68" fillId="0" borderId="0" xfId="0" applyFont="1" applyProtection="1"/>
    <xf numFmtId="0" fontId="69" fillId="0" borderId="0" xfId="0" applyFont="1" applyProtection="1"/>
    <xf numFmtId="0" fontId="70" fillId="0" borderId="0" xfId="0" applyFont="1" applyProtection="1"/>
    <xf numFmtId="1" fontId="24" fillId="0" borderId="0" xfId="0" applyNumberFormat="1" applyFont="1" applyProtection="1"/>
    <xf numFmtId="1" fontId="24" fillId="4" borderId="0" xfId="0" applyNumberFormat="1" applyFont="1" applyFill="1" applyProtection="1"/>
    <xf numFmtId="1" fontId="24" fillId="3" borderId="0" xfId="0" applyNumberFormat="1" applyFont="1" applyFill="1" applyProtection="1"/>
    <xf numFmtId="1" fontId="71" fillId="0" borderId="0" xfId="0" applyNumberFormat="1" applyFont="1" applyProtection="1"/>
    <xf numFmtId="1" fontId="71" fillId="5" borderId="0" xfId="0" applyNumberFormat="1" applyFont="1" applyFill="1" applyProtection="1"/>
    <xf numFmtId="171" fontId="23" fillId="8" borderId="0" xfId="0" applyNumberFormat="1" applyFont="1" applyFill="1" applyAlignment="1" applyProtection="1">
      <alignment horizontal="center"/>
      <protection locked="0"/>
    </xf>
    <xf numFmtId="171" fontId="21" fillId="8" borderId="25" xfId="0" applyNumberFormat="1" applyFont="1" applyFill="1" applyBorder="1" applyAlignment="1" applyProtection="1">
      <alignment horizontal="center"/>
      <protection locked="0"/>
    </xf>
    <xf numFmtId="0" fontId="72" fillId="0" borderId="0" xfId="0" applyFont="1"/>
    <xf numFmtId="0" fontId="0" fillId="4" borderId="0" xfId="0" applyFill="1"/>
    <xf numFmtId="0" fontId="0" fillId="3" borderId="0" xfId="0" applyFill="1"/>
    <xf numFmtId="1" fontId="3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27" fillId="0" borderId="0" xfId="0" applyFont="1" applyProtection="1"/>
    <xf numFmtId="0" fontId="27" fillId="3" borderId="0" xfId="0" applyFont="1" applyFill="1" applyProtection="1"/>
    <xf numFmtId="0" fontId="17" fillId="3" borderId="10" xfId="0" applyFont="1" applyFill="1" applyBorder="1" applyAlignment="1" applyProtection="1">
      <alignment horizontal="center"/>
    </xf>
    <xf numFmtId="1" fontId="17" fillId="2" borderId="31" xfId="0" applyNumberFormat="1" applyFont="1" applyFill="1" applyBorder="1" applyAlignment="1" applyProtection="1">
      <alignment horizontal="center"/>
    </xf>
    <xf numFmtId="1" fontId="17" fillId="3" borderId="31" xfId="0" applyNumberFormat="1" applyFont="1" applyFill="1" applyBorder="1" applyAlignment="1" applyProtection="1">
      <alignment horizontal="center"/>
    </xf>
    <xf numFmtId="0" fontId="16" fillId="2" borderId="14" xfId="0" applyFont="1" applyFill="1" applyBorder="1" applyAlignment="1" applyProtection="1">
      <alignment horizontal="center"/>
    </xf>
    <xf numFmtId="0" fontId="15" fillId="2" borderId="20" xfId="0" applyFont="1" applyFill="1" applyBorder="1" applyProtection="1"/>
    <xf numFmtId="0" fontId="3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26" fillId="0" borderId="0" xfId="0" applyFont="1"/>
    <xf numFmtId="0" fontId="73" fillId="8" borderId="25" xfId="0" applyFont="1" applyFill="1" applyBorder="1" applyAlignment="1" applyProtection="1">
      <alignment horizontal="center"/>
      <protection locked="0"/>
    </xf>
    <xf numFmtId="0" fontId="74" fillId="0" borderId="0" xfId="0" applyFont="1" applyProtection="1"/>
    <xf numFmtId="1" fontId="17" fillId="8" borderId="25" xfId="0" applyNumberFormat="1" applyFont="1" applyFill="1" applyBorder="1" applyAlignment="1" applyProtection="1">
      <alignment horizontal="center"/>
      <protection locked="0"/>
    </xf>
    <xf numFmtId="0" fontId="62" fillId="4" borderId="0" xfId="0" applyFont="1" applyFill="1" applyProtection="1"/>
    <xf numFmtId="0" fontId="62" fillId="3" borderId="0" xfId="0" applyFont="1" applyFill="1" applyProtection="1"/>
    <xf numFmtId="0" fontId="63" fillId="5" borderId="0" xfId="0" applyFont="1" applyFill="1" applyProtection="1"/>
    <xf numFmtId="171" fontId="63" fillId="5" borderId="0" xfId="0" applyNumberFormat="1" applyFont="1" applyFill="1" applyProtection="1"/>
    <xf numFmtId="0" fontId="75" fillId="0" borderId="0" xfId="0" applyFont="1" applyProtection="1"/>
    <xf numFmtId="0" fontId="77" fillId="0" borderId="0" xfId="0" applyFont="1" applyProtection="1"/>
    <xf numFmtId="1" fontId="79" fillId="8" borderId="25" xfId="0" applyNumberFormat="1" applyFont="1" applyFill="1" applyBorder="1" applyAlignment="1" applyProtection="1">
      <alignment horizontal="center"/>
      <protection locked="0"/>
    </xf>
    <xf numFmtId="171" fontId="79" fillId="8" borderId="0" xfId="0" applyNumberFormat="1" applyFont="1" applyFill="1" applyAlignment="1" applyProtection="1">
      <alignment horizontal="center"/>
      <protection locked="0"/>
    </xf>
    <xf numFmtId="0" fontId="80" fillId="4" borderId="0" xfId="0" applyFont="1" applyFill="1" applyProtection="1"/>
    <xf numFmtId="0" fontId="76" fillId="0" borderId="0" xfId="0" applyFont="1" applyProtection="1"/>
    <xf numFmtId="0" fontId="80" fillId="3" borderId="0" xfId="0" applyFont="1" applyFill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80" fillId="4" borderId="0" xfId="0" applyNumberFormat="1" applyFont="1" applyFill="1" applyProtection="1"/>
    <xf numFmtId="171" fontId="80" fillId="3" borderId="0" xfId="0" applyNumberFormat="1" applyFont="1" applyFill="1" applyProtection="1"/>
    <xf numFmtId="165" fontId="75" fillId="8" borderId="0" xfId="0" applyNumberFormat="1" applyFont="1" applyFill="1" applyAlignment="1" applyProtection="1">
      <alignment horizontal="center"/>
      <protection locked="0"/>
    </xf>
    <xf numFmtId="0" fontId="81" fillId="0" borderId="0" xfId="0" applyFont="1" applyProtection="1"/>
    <xf numFmtId="0" fontId="25" fillId="4" borderId="0" xfId="0" applyFont="1" applyFill="1" applyAlignment="1" applyProtection="1">
      <alignment horizontal="center"/>
    </xf>
    <xf numFmtId="1" fontId="75" fillId="0" borderId="0" xfId="0" applyNumberFormat="1" applyFont="1" applyAlignment="1" applyProtection="1">
      <alignment horizontal="center"/>
      <protection locked="0"/>
    </xf>
    <xf numFmtId="1" fontId="75" fillId="3" borderId="0" xfId="0" applyNumberFormat="1" applyFont="1" applyFill="1" applyAlignment="1" applyProtection="1">
      <alignment horizontal="center"/>
    </xf>
    <xf numFmtId="1" fontId="78" fillId="5" borderId="0" xfId="0" applyNumberFormat="1" applyFont="1" applyFill="1" applyAlignment="1" applyProtection="1">
      <alignment horizontal="center"/>
    </xf>
    <xf numFmtId="0" fontId="82" fillId="0" borderId="0" xfId="0" applyFont="1"/>
    <xf numFmtId="0" fontId="81" fillId="0" borderId="0" xfId="0" applyFont="1" applyAlignment="1" applyProtection="1">
      <alignment horizontal="center"/>
      <protection locked="0"/>
    </xf>
    <xf numFmtId="1" fontId="81" fillId="0" borderId="0" xfId="0" applyNumberFormat="1" applyFont="1" applyAlignment="1" applyProtection="1">
      <alignment horizontal="center"/>
      <protection locked="0"/>
    </xf>
    <xf numFmtId="0" fontId="82" fillId="0" borderId="0" xfId="0" applyFont="1" applyProtection="1"/>
    <xf numFmtId="171" fontId="17" fillId="8" borderId="25" xfId="0" applyNumberFormat="1" applyFont="1" applyFill="1" applyBorder="1" applyAlignment="1" applyProtection="1">
      <alignment horizontal="center"/>
      <protection locked="0"/>
    </xf>
    <xf numFmtId="171" fontId="62" fillId="0" borderId="0" xfId="0" applyNumberFormat="1" applyFont="1" applyProtection="1"/>
    <xf numFmtId="1" fontId="21" fillId="8" borderId="25" xfId="0" applyNumberFormat="1" applyFont="1" applyFill="1" applyBorder="1" applyAlignment="1" applyProtection="1">
      <alignment horizontal="center"/>
      <protection locked="0"/>
    </xf>
    <xf numFmtId="165" fontId="21" fillId="0" borderId="0" xfId="0" applyNumberFormat="1" applyFont="1" applyFill="1" applyAlignment="1" applyProtection="1">
      <alignment horizontal="center"/>
      <protection locked="0"/>
    </xf>
    <xf numFmtId="1" fontId="23" fillId="0" borderId="0" xfId="0" applyNumberFormat="1" applyFont="1" applyBorder="1" applyAlignment="1" applyProtection="1">
      <alignment horizontal="center"/>
      <protection locked="0"/>
    </xf>
    <xf numFmtId="1" fontId="29" fillId="0" borderId="0" xfId="0" applyNumberFormat="1" applyFont="1" applyBorder="1" applyAlignment="1" applyProtection="1">
      <alignment horizontal="center"/>
      <protection locked="0"/>
    </xf>
    <xf numFmtId="0" fontId="83" fillId="0" borderId="0" xfId="0" applyFont="1" applyProtection="1"/>
    <xf numFmtId="171" fontId="60" fillId="0" borderId="0" xfId="0" applyNumberFormat="1" applyFont="1" applyProtection="1"/>
    <xf numFmtId="0" fontId="15" fillId="0" borderId="11" xfId="0" applyFont="1" applyFill="1" applyBorder="1" applyAlignment="1" applyProtection="1">
      <alignment horizontal="center"/>
    </xf>
    <xf numFmtId="0" fontId="21" fillId="0" borderId="0" xfId="0" applyNumberFormat="1" applyFont="1" applyFill="1" applyBorder="1" applyAlignment="1" applyProtection="1">
      <alignment horizontal="center"/>
    </xf>
    <xf numFmtId="0" fontId="17" fillId="0" borderId="0" xfId="0" applyNumberFormat="1" applyFont="1" applyFill="1" applyBorder="1" applyAlignment="1" applyProtection="1">
      <alignment horizontal="center"/>
    </xf>
    <xf numFmtId="2" fontId="22" fillId="0" borderId="0" xfId="0" applyNumberFormat="1" applyFont="1" applyProtection="1"/>
    <xf numFmtId="2" fontId="25" fillId="0" borderId="0" xfId="0" applyNumberFormat="1" applyFont="1" applyProtection="1"/>
    <xf numFmtId="171" fontId="29" fillId="0" borderId="0" xfId="0" applyNumberFormat="1" applyFont="1" applyAlignment="1" applyProtection="1">
      <alignment horizontal="center"/>
    </xf>
    <xf numFmtId="171" fontId="21" fillId="0" borderId="0" xfId="0" applyNumberFormat="1" applyFont="1" applyAlignment="1" applyProtection="1">
      <alignment horizontal="center"/>
    </xf>
    <xf numFmtId="171" fontId="59" fillId="0" borderId="0" xfId="0" applyNumberFormat="1" applyFont="1" applyAlignment="1" applyProtection="1">
      <alignment horizontal="center"/>
    </xf>
    <xf numFmtId="171" fontId="60" fillId="4" borderId="0" xfId="0" applyNumberFormat="1" applyFont="1" applyFill="1" applyProtection="1"/>
    <xf numFmtId="171" fontId="60" fillId="3" borderId="0" xfId="0" applyNumberFormat="1" applyFont="1" applyFill="1" applyProtection="1"/>
    <xf numFmtId="171" fontId="61" fillId="5" borderId="0" xfId="0" applyNumberFormat="1" applyFont="1" applyFill="1" applyProtection="1"/>
    <xf numFmtId="165" fontId="29" fillId="0" borderId="0" xfId="0" applyNumberFormat="1" applyFont="1" applyAlignment="1" applyProtection="1">
      <alignment horizontal="center"/>
    </xf>
    <xf numFmtId="164" fontId="21" fillId="0" borderId="0" xfId="0" applyNumberFormat="1" applyFont="1" applyFill="1" applyBorder="1" applyAlignment="1" applyProtection="1">
      <alignment horizontal="center"/>
    </xf>
    <xf numFmtId="164" fontId="23" fillId="0" borderId="0" xfId="0" applyNumberFormat="1" applyFont="1" applyAlignment="1" applyProtection="1">
      <alignment horizontal="center"/>
    </xf>
    <xf numFmtId="165" fontId="23" fillId="0" borderId="0" xfId="0" applyNumberFormat="1" applyFont="1" applyAlignment="1" applyProtection="1">
      <alignment horizontal="center"/>
    </xf>
    <xf numFmtId="0" fontId="35" fillId="0" borderId="14" xfId="0" applyFont="1" applyBorder="1" applyAlignment="1" applyProtection="1">
      <alignment horizontal="center" vertical="center" wrapText="1"/>
    </xf>
    <xf numFmtId="0" fontId="34" fillId="0" borderId="15" xfId="0" applyFont="1" applyBorder="1" applyAlignment="1" applyProtection="1">
      <alignment horizontal="center" vertical="center" wrapText="1"/>
    </xf>
    <xf numFmtId="0" fontId="34" fillId="7" borderId="0" xfId="0" applyFont="1" applyFill="1" applyAlignment="1" applyProtection="1">
      <alignment horizontal="center" vertical="center" wrapText="1"/>
    </xf>
    <xf numFmtId="49" fontId="35" fillId="0" borderId="10" xfId="0" applyNumberFormat="1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9" fontId="0" fillId="7" borderId="0" xfId="0" applyNumberFormat="1" applyFill="1" applyProtection="1"/>
    <xf numFmtId="2" fontId="43" fillId="0" borderId="0" xfId="0" applyNumberFormat="1" applyFont="1" applyProtection="1"/>
    <xf numFmtId="2" fontId="19" fillId="0" borderId="0" xfId="0" applyNumberFormat="1" applyFont="1" applyProtection="1"/>
    <xf numFmtId="2" fontId="23" fillId="0" borderId="0" xfId="0" applyNumberFormat="1" applyFont="1" applyProtection="1"/>
    <xf numFmtId="171" fontId="79" fillId="0" borderId="0" xfId="0" applyNumberFormat="1" applyFont="1" applyFill="1" applyAlignment="1" applyProtection="1">
      <alignment horizontal="center"/>
    </xf>
    <xf numFmtId="165" fontId="75" fillId="0" borderId="0" xfId="0" applyNumberFormat="1" applyFont="1" applyFill="1" applyAlignment="1" applyProtection="1">
      <alignment horizontal="center"/>
    </xf>
    <xf numFmtId="171" fontId="42" fillId="0" borderId="0" xfId="0" applyNumberFormat="1" applyFont="1" applyFill="1" applyAlignment="1" applyProtection="1">
      <alignment horizontal="center"/>
    </xf>
    <xf numFmtId="165" fontId="39" fillId="0" borderId="0" xfId="0" applyNumberFormat="1" applyFont="1" applyFill="1" applyAlignment="1" applyProtection="1">
      <alignment horizontal="center"/>
    </xf>
    <xf numFmtId="171" fontId="1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41" fillId="0" borderId="10" xfId="0" applyFont="1" applyBorder="1" applyAlignment="1" applyProtection="1">
      <alignment horizontal="center" vertical="center" wrapText="1"/>
    </xf>
    <xf numFmtId="0" fontId="55" fillId="0" borderId="0" xfId="0" applyFont="1" applyAlignment="1">
      <alignment horizontal="center"/>
    </xf>
    <xf numFmtId="0" fontId="12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7" fillId="0" borderId="0" xfId="2" applyNumberFormat="1" applyFont="1"/>
    <xf numFmtId="0" fontId="85" fillId="0" borderId="0" xfId="2" applyNumberFormat="1" applyFont="1"/>
    <xf numFmtId="0" fontId="88" fillId="0" borderId="0" xfId="0" applyFont="1"/>
    <xf numFmtId="171" fontId="18" fillId="8" borderId="0" xfId="0" applyNumberFormat="1" applyFont="1" applyFill="1" applyAlignment="1" applyProtection="1">
      <alignment horizontal="center"/>
      <protection locked="0"/>
    </xf>
    <xf numFmtId="0" fontId="69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9" fillId="0" borderId="0" xfId="0" applyFont="1" applyBorder="1"/>
    <xf numFmtId="1" fontId="12" fillId="0" borderId="0" xfId="2" applyNumberFormat="1"/>
    <xf numFmtId="2" fontId="12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92" fillId="15" borderId="0" xfId="0" applyFont="1" applyFill="1" applyAlignment="1">
      <alignment horizontal="center" wrapText="1"/>
    </xf>
    <xf numFmtId="22" fontId="92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92" fillId="15" borderId="0" xfId="0" applyNumberFormat="1" applyFont="1" applyFill="1" applyAlignment="1">
      <alignment horizontal="center" wrapText="1"/>
    </xf>
    <xf numFmtId="175" fontId="92" fillId="15" borderId="0" xfId="0" applyNumberFormat="1" applyFont="1" applyFill="1" applyAlignment="1">
      <alignment horizontal="center" wrapText="1"/>
    </xf>
    <xf numFmtId="178" fontId="92" fillId="15" borderId="0" xfId="0" applyNumberFormat="1" applyFont="1" applyFill="1" applyAlignment="1">
      <alignment horizontal="center"/>
    </xf>
    <xf numFmtId="178" fontId="0" fillId="0" borderId="0" xfId="0" applyNumberFormat="1" applyFill="1"/>
    <xf numFmtId="1" fontId="25" fillId="16" borderId="3" xfId="0" applyNumberFormat="1" applyFont="1" applyFill="1" applyBorder="1" applyAlignment="1" applyProtection="1">
      <alignment horizontal="center"/>
    </xf>
    <xf numFmtId="0" fontId="18" fillId="16" borderId="10" xfId="0" applyFont="1" applyFill="1" applyBorder="1" applyAlignment="1" applyProtection="1">
      <alignment horizontal="center" vertical="center" wrapText="1"/>
    </xf>
    <xf numFmtId="0" fontId="65" fillId="0" borderId="0" xfId="0" applyFont="1" applyAlignment="1" applyProtection="1">
      <alignment horizontal="center"/>
    </xf>
    <xf numFmtId="0" fontId="95" fillId="0" borderId="0" xfId="0" applyFont="1" applyProtection="1"/>
    <xf numFmtId="0" fontId="96" fillId="0" borderId="0" xfId="0" applyFont="1" applyProtection="1"/>
    <xf numFmtId="0" fontId="97" fillId="0" borderId="0" xfId="0" applyFont="1" applyProtection="1"/>
    <xf numFmtId="0" fontId="98" fillId="0" borderId="0" xfId="0" applyFont="1" applyProtection="1"/>
    <xf numFmtId="0" fontId="99" fillId="0" borderId="0" xfId="0" applyFont="1" applyAlignment="1" applyProtection="1">
      <alignment horizontal="center"/>
    </xf>
    <xf numFmtId="0" fontId="100" fillId="0" borderId="0" xfId="0" applyFont="1" applyAlignment="1" applyProtection="1">
      <alignment horizontal="center"/>
    </xf>
    <xf numFmtId="0" fontId="101" fillId="0" borderId="0" xfId="0" applyFont="1" applyAlignment="1" applyProtection="1">
      <alignment horizontal="center"/>
    </xf>
    <xf numFmtId="0" fontId="102" fillId="0" borderId="0" xfId="0" applyFont="1" applyAlignment="1" applyProtection="1">
      <alignment horizontal="center"/>
    </xf>
    <xf numFmtId="0" fontId="103" fillId="0" borderId="0" xfId="0" applyFont="1"/>
    <xf numFmtId="0" fontId="102" fillId="0" borderId="0" xfId="0" applyFont="1" applyProtection="1"/>
    <xf numFmtId="0" fontId="0" fillId="0" borderId="0" xfId="0" applyFill="1" applyProtection="1">
      <protection locked="0"/>
    </xf>
    <xf numFmtId="0" fontId="93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48" fillId="0" borderId="0" xfId="0" applyFont="1" applyFill="1" applyProtection="1">
      <protection locked="0"/>
    </xf>
    <xf numFmtId="0" fontId="58" fillId="0" borderId="0" xfId="0" applyFont="1" applyAlignment="1" applyProtection="1">
      <alignment horizontal="left"/>
      <protection locked="0"/>
    </xf>
    <xf numFmtId="0" fontId="86" fillId="0" borderId="0" xfId="0" applyFont="1" applyFill="1" applyProtection="1">
      <protection locked="0"/>
    </xf>
    <xf numFmtId="3" fontId="41" fillId="0" borderId="0" xfId="0" applyNumberFormat="1" applyFont="1" applyFill="1" applyAlignment="1" applyProtection="1">
      <protection locked="0"/>
    </xf>
    <xf numFmtId="0" fontId="50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34" fillId="16" borderId="37" xfId="0" applyFont="1" applyFill="1" applyBorder="1" applyAlignment="1" applyProtection="1">
      <alignment horizontal="center" vertical="center" wrapTex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94" fillId="0" borderId="0" xfId="0" applyFont="1" applyAlignment="1" applyProtection="1">
      <alignment horizontal="right"/>
    </xf>
    <xf numFmtId="1" fontId="34" fillId="0" borderId="11" xfId="0" applyNumberFormat="1" applyFont="1" applyFill="1" applyBorder="1" applyAlignment="1" applyProtection="1">
      <alignment horizontal="right" vertical="center" indent="1"/>
    </xf>
    <xf numFmtId="1" fontId="34" fillId="0" borderId="12" xfId="0" applyNumberFormat="1" applyFont="1" applyFill="1" applyBorder="1" applyAlignment="1" applyProtection="1">
      <alignment horizontal="right" vertical="center" indent="1"/>
    </xf>
    <xf numFmtId="1" fontId="34" fillId="0" borderId="13" xfId="0" applyNumberFormat="1" applyFont="1" applyFill="1" applyBorder="1" applyAlignment="1" applyProtection="1">
      <alignment horizontal="right" vertical="center" indent="1"/>
    </xf>
    <xf numFmtId="168" fontId="34" fillId="0" borderId="11" xfId="0" applyNumberFormat="1" applyFont="1" applyFill="1" applyBorder="1" applyAlignment="1" applyProtection="1">
      <alignment horizontal="center" vertical="center"/>
    </xf>
    <xf numFmtId="168" fontId="34" fillId="0" borderId="12" xfId="0" applyNumberFormat="1" applyFont="1" applyFill="1" applyBorder="1" applyAlignment="1" applyProtection="1">
      <alignment horizontal="center" vertical="center"/>
    </xf>
    <xf numFmtId="168" fontId="34" fillId="0" borderId="13" xfId="0" applyNumberFormat="1" applyFont="1" applyFill="1" applyBorder="1" applyAlignment="1" applyProtection="1">
      <alignment horizontal="center" vertical="center"/>
    </xf>
    <xf numFmtId="3" fontId="34" fillId="0" borderId="11" xfId="0" applyNumberFormat="1" applyFont="1" applyFill="1" applyBorder="1" applyAlignment="1" applyProtection="1">
      <alignment horizontal="center" vertical="center"/>
    </xf>
    <xf numFmtId="3" fontId="34" fillId="0" borderId="12" xfId="0" applyNumberFormat="1" applyFont="1" applyFill="1" applyBorder="1" applyAlignment="1" applyProtection="1">
      <alignment horizontal="center" vertical="center"/>
    </xf>
    <xf numFmtId="3" fontId="34" fillId="0" borderId="13" xfId="0" applyNumberFormat="1" applyFont="1" applyFill="1" applyBorder="1" applyAlignment="1" applyProtection="1">
      <alignment horizontal="center" vertical="center"/>
    </xf>
    <xf numFmtId="0" fontId="87" fillId="0" borderId="0" xfId="2" applyNumberFormat="1" applyFont="1" applyProtection="1">
      <protection locked="0"/>
    </xf>
    <xf numFmtId="1" fontId="22" fillId="4" borderId="0" xfId="0" applyNumberFormat="1" applyFont="1" applyFill="1" applyBorder="1" applyProtection="1">
      <protection locked="0"/>
    </xf>
    <xf numFmtId="1" fontId="22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26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66" fillId="0" borderId="0" xfId="0" applyFont="1" applyProtection="1">
      <protection locked="0"/>
    </xf>
    <xf numFmtId="0" fontId="66" fillId="0" borderId="0" xfId="0" applyFont="1" applyAlignment="1" applyProtection="1">
      <alignment horizontal="center"/>
      <protection locked="0"/>
    </xf>
    <xf numFmtId="0" fontId="17" fillId="0" borderId="0" xfId="0" applyNumberFormat="1" applyFont="1" applyFill="1" applyBorder="1" applyAlignment="1" applyProtection="1">
      <alignment horizontal="center"/>
      <protection locked="0"/>
    </xf>
    <xf numFmtId="0" fontId="22" fillId="4" borderId="0" xfId="0" applyFont="1" applyFill="1" applyBorder="1" applyProtection="1">
      <protection locked="0"/>
    </xf>
    <xf numFmtId="0" fontId="88" fillId="0" borderId="0" xfId="0" applyFont="1" applyProtection="1">
      <protection locked="0"/>
    </xf>
    <xf numFmtId="0" fontId="21" fillId="0" borderId="0" xfId="0" applyNumberFormat="1" applyFont="1" applyFill="1" applyBorder="1" applyAlignment="1" applyProtection="1">
      <alignment horizontal="center"/>
      <protection locked="0"/>
    </xf>
    <xf numFmtId="0" fontId="22" fillId="3" borderId="0" xfId="0" applyFont="1" applyFill="1" applyBorder="1" applyProtection="1">
      <protection locked="0"/>
    </xf>
    <xf numFmtId="0" fontId="25" fillId="0" borderId="0" xfId="0" applyFont="1" applyProtection="1">
      <protection locked="0"/>
    </xf>
    <xf numFmtId="2" fontId="43" fillId="0" borderId="0" xfId="0" applyNumberFormat="1" applyFont="1" applyProtection="1">
      <protection locked="0"/>
    </xf>
    <xf numFmtId="0" fontId="22" fillId="4" borderId="0" xfId="0" applyFont="1" applyFill="1" applyProtection="1">
      <protection locked="0"/>
    </xf>
    <xf numFmtId="0" fontId="22" fillId="3" borderId="0" xfId="0" applyFont="1" applyFill="1" applyProtection="1">
      <protection locked="0"/>
    </xf>
    <xf numFmtId="0" fontId="70" fillId="0" borderId="0" xfId="0" applyFont="1" applyProtection="1">
      <protection locked="0"/>
    </xf>
    <xf numFmtId="0" fontId="24" fillId="4" borderId="0" xfId="0" applyFont="1" applyFill="1" applyProtection="1">
      <protection locked="0"/>
    </xf>
    <xf numFmtId="0" fontId="24" fillId="3" borderId="0" xfId="0" applyFont="1" applyFill="1" applyProtection="1">
      <protection locked="0"/>
    </xf>
    <xf numFmtId="171" fontId="24" fillId="4" borderId="0" xfId="0" applyNumberFormat="1" applyFont="1" applyFill="1" applyProtection="1">
      <protection locked="0"/>
    </xf>
    <xf numFmtId="0" fontId="82" fillId="0" borderId="0" xfId="0" applyFont="1" applyProtection="1">
      <protection locked="0"/>
    </xf>
    <xf numFmtId="171" fontId="24" fillId="3" borderId="0" xfId="0" applyNumberFormat="1" applyFont="1" applyFill="1" applyProtection="1">
      <protection locked="0"/>
    </xf>
    <xf numFmtId="0" fontId="65" fillId="0" borderId="0" xfId="0" applyFont="1" applyProtection="1">
      <protection locked="0"/>
    </xf>
    <xf numFmtId="2" fontId="19" fillId="0" borderId="0" xfId="0" applyNumberFormat="1" applyFont="1" applyProtection="1">
      <protection locked="0"/>
    </xf>
    <xf numFmtId="2" fontId="23" fillId="0" borderId="0" xfId="0" applyNumberFormat="1" applyFont="1" applyProtection="1">
      <protection locked="0"/>
    </xf>
    <xf numFmtId="0" fontId="65" fillId="0" borderId="0" xfId="0" applyFont="1" applyAlignment="1" applyProtection="1">
      <alignment horizontal="left"/>
      <protection locked="0"/>
    </xf>
    <xf numFmtId="0" fontId="77" fillId="0" borderId="0" xfId="0" applyFont="1" applyProtection="1">
      <protection locked="0"/>
    </xf>
    <xf numFmtId="0" fontId="80" fillId="4" borderId="0" xfId="0" applyFont="1" applyFill="1" applyProtection="1">
      <protection locked="0"/>
    </xf>
    <xf numFmtId="0" fontId="80" fillId="3" borderId="0" xfId="0" applyFont="1" applyFill="1" applyProtection="1">
      <protection locked="0"/>
    </xf>
    <xf numFmtId="171" fontId="80" fillId="4" borderId="0" xfId="0" applyNumberFormat="1" applyFont="1" applyFill="1" applyProtection="1">
      <protection locked="0"/>
    </xf>
    <xf numFmtId="171" fontId="80" fillId="3" borderId="0" xfId="0" applyNumberFormat="1" applyFont="1" applyFill="1" applyProtection="1">
      <protection locked="0"/>
    </xf>
    <xf numFmtId="171" fontId="79" fillId="0" borderId="0" xfId="0" applyNumberFormat="1" applyFont="1" applyFill="1" applyAlignment="1" applyProtection="1">
      <alignment horizontal="center"/>
      <protection locked="0"/>
    </xf>
    <xf numFmtId="165" fontId="75" fillId="0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>
      <protection locked="0"/>
    </xf>
    <xf numFmtId="171" fontId="62" fillId="3" borderId="0" xfId="0" applyNumberFormat="1" applyFont="1" applyFill="1" applyProtection="1">
      <protection locked="0"/>
    </xf>
    <xf numFmtId="0" fontId="39" fillId="0" borderId="0" xfId="0" applyFont="1" applyProtection="1">
      <protection locked="0"/>
    </xf>
    <xf numFmtId="171" fontId="42" fillId="0" borderId="0" xfId="0" applyNumberFormat="1" applyFont="1" applyFill="1" applyAlignment="1" applyProtection="1">
      <alignment horizontal="center"/>
      <protection locked="0"/>
    </xf>
    <xf numFmtId="171" fontId="40" fillId="4" borderId="0" xfId="0" applyNumberFormat="1" applyFont="1" applyFill="1" applyProtection="1">
      <protection locked="0"/>
    </xf>
    <xf numFmtId="171" fontId="40" fillId="3" borderId="0" xfId="0" applyNumberFormat="1" applyFont="1" applyFill="1" applyProtection="1">
      <protection locked="0"/>
    </xf>
    <xf numFmtId="165" fontId="39" fillId="0" borderId="0" xfId="0" applyNumberFormat="1" applyFont="1" applyFill="1" applyAlignment="1" applyProtection="1">
      <alignment horizontal="center"/>
      <protection locked="0"/>
    </xf>
    <xf numFmtId="171" fontId="62" fillId="4" borderId="0" xfId="0" applyNumberFormat="1" applyFont="1" applyFill="1" applyProtection="1">
      <protection locked="0"/>
    </xf>
    <xf numFmtId="0" fontId="85" fillId="0" borderId="0" xfId="2" applyNumberFormat="1" applyFont="1" applyProtection="1">
      <protection locked="0"/>
    </xf>
    <xf numFmtId="0" fontId="64" fillId="0" borderId="0" xfId="0" applyFont="1" applyProtection="1">
      <protection locked="0"/>
    </xf>
    <xf numFmtId="171" fontId="17" fillId="0" borderId="0" xfId="0" applyNumberFormat="1" applyFont="1" applyFill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69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9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0" fontId="0" fillId="0" borderId="0" xfId="0" applyBorder="1"/>
    <xf numFmtId="49" fontId="0" fillId="0" borderId="0" xfId="0" quotePrefix="1" applyNumberFormat="1"/>
    <xf numFmtId="0" fontId="108" fillId="0" borderId="0" xfId="0" applyFont="1"/>
    <xf numFmtId="10" fontId="108" fillId="0" borderId="0" xfId="0" applyNumberFormat="1" applyFont="1"/>
    <xf numFmtId="2" fontId="108" fillId="0" borderId="0" xfId="0" applyNumberFormat="1" applyFont="1"/>
    <xf numFmtId="0" fontId="41" fillId="0" borderId="0" xfId="0" applyFont="1" applyFill="1" applyAlignment="1" applyProtection="1">
      <alignment horizontal="right"/>
      <protection locked="0"/>
    </xf>
    <xf numFmtId="0" fontId="48" fillId="0" borderId="0" xfId="0" applyFont="1" applyFill="1" applyAlignment="1" applyProtection="1">
      <alignment horizontal="center" vertical="center"/>
      <protection locked="0"/>
    </xf>
    <xf numFmtId="14" fontId="34" fillId="0" borderId="0" xfId="0" applyNumberFormat="1" applyFont="1" applyFill="1" applyProtection="1">
      <protection locked="0"/>
    </xf>
    <xf numFmtId="14" fontId="34" fillId="0" borderId="0" xfId="0" applyNumberFormat="1" applyFont="1" applyFill="1" applyAlignment="1" applyProtection="1">
      <protection locked="0"/>
    </xf>
    <xf numFmtId="0" fontId="0" fillId="20" borderId="16" xfId="0" applyFill="1" applyBorder="1" applyAlignment="1">
      <alignment horizontal="center"/>
    </xf>
    <xf numFmtId="1" fontId="22" fillId="20" borderId="17" xfId="0" applyNumberFormat="1" applyFont="1" applyFill="1" applyBorder="1" applyAlignment="1">
      <alignment horizontal="right" vertical="center" indent="1"/>
    </xf>
    <xf numFmtId="1" fontId="22" fillId="20" borderId="18" xfId="0" applyNumberFormat="1" applyFont="1" applyFill="1" applyBorder="1" applyAlignment="1">
      <alignment horizontal="right" vertical="center" indent="1"/>
    </xf>
    <xf numFmtId="1" fontId="22" fillId="20" borderId="44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22" fillId="20" borderId="1" xfId="0" applyNumberFormat="1" applyFont="1" applyFill="1" applyBorder="1" applyAlignment="1">
      <alignment horizontal="right" vertical="center" indent="1"/>
    </xf>
    <xf numFmtId="1" fontId="22" fillId="20" borderId="5" xfId="0" applyNumberFormat="1" applyFont="1" applyFill="1" applyBorder="1" applyAlignment="1">
      <alignment horizontal="right" vertical="center" indent="1"/>
    </xf>
    <xf numFmtId="1" fontId="22" fillId="20" borderId="38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5" xfId="0" applyFill="1" applyBorder="1" applyAlignment="1">
      <alignment horizontal="center"/>
    </xf>
    <xf numFmtId="1" fontId="22" fillId="20" borderId="46" xfId="0" applyNumberFormat="1" applyFont="1" applyFill="1" applyBorder="1" applyAlignment="1">
      <alignment horizontal="right" vertical="center" indent="1"/>
    </xf>
    <xf numFmtId="1" fontId="22" fillId="20" borderId="39" xfId="0" applyNumberFormat="1" applyFont="1" applyFill="1" applyBorder="1" applyAlignment="1">
      <alignment horizontal="right" vertical="center" indent="1"/>
    </xf>
    <xf numFmtId="1" fontId="22" fillId="20" borderId="47" xfId="0" applyNumberFormat="1" applyFont="1" applyFill="1" applyBorder="1" applyAlignment="1">
      <alignment horizontal="right" vertical="center" indent="1"/>
    </xf>
    <xf numFmtId="0" fontId="0" fillId="20" borderId="45" xfId="0" applyNumberFormat="1" applyFill="1" applyBorder="1" applyAlignment="1">
      <alignment horizontal="center"/>
    </xf>
    <xf numFmtId="0" fontId="0" fillId="20" borderId="36" xfId="0" applyFill="1" applyBorder="1"/>
    <xf numFmtId="0" fontId="34" fillId="20" borderId="36" xfId="0" applyFont="1" applyFill="1" applyBorder="1"/>
    <xf numFmtId="0" fontId="55" fillId="0" borderId="0" xfId="0" applyFont="1" applyFill="1" applyAlignment="1">
      <alignment horizontal="center"/>
    </xf>
    <xf numFmtId="0" fontId="41" fillId="0" borderId="0" xfId="0" applyFont="1" applyFill="1" applyAlignment="1" applyProtection="1">
      <alignment horizontal="right"/>
      <protection locked="0"/>
    </xf>
    <xf numFmtId="0" fontId="0" fillId="0" borderId="0" xfId="0"/>
    <xf numFmtId="0" fontId="34" fillId="0" borderId="13" xfId="0" applyFont="1" applyBorder="1" applyAlignment="1" applyProtection="1">
      <alignment horizontal="center" vertical="center" wrapText="1"/>
    </xf>
    <xf numFmtId="0" fontId="48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41" fillId="0" borderId="0" xfId="0" applyNumberFormat="1" applyFont="1" applyFill="1" applyProtection="1">
      <protection locked="0"/>
    </xf>
    <xf numFmtId="0" fontId="86" fillId="0" borderId="0" xfId="0" applyFont="1" applyProtection="1"/>
    <xf numFmtId="176" fontId="50" fillId="0" borderId="0" xfId="1" applyNumberFormat="1" applyFont="1" applyFill="1" applyProtection="1">
      <protection locked="0"/>
    </xf>
    <xf numFmtId="9" fontId="50" fillId="0" borderId="0" xfId="1" applyNumberFormat="1" applyFont="1" applyFill="1" applyProtection="1">
      <protection locked="0"/>
    </xf>
    <xf numFmtId="2" fontId="41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3" xfId="0" applyFill="1" applyBorder="1" applyAlignment="1">
      <alignment horizontal="center" vertical="center"/>
    </xf>
    <xf numFmtId="0" fontId="113" fillId="0" borderId="0" xfId="2" applyNumberFormat="1" applyFont="1" applyFill="1" applyProtection="1">
      <protection locked="0"/>
    </xf>
    <xf numFmtId="0" fontId="13" fillId="0" borderId="0" xfId="0" applyFont="1" applyFill="1" applyProtection="1">
      <protection locked="0"/>
    </xf>
    <xf numFmtId="1" fontId="114" fillId="20" borderId="11" xfId="0" applyNumberFormat="1" applyFont="1" applyFill="1" applyBorder="1" applyAlignment="1">
      <alignment horizontal="right" vertical="center" indent="1"/>
    </xf>
    <xf numFmtId="1" fontId="115" fillId="20" borderId="10" xfId="0" applyNumberFormat="1" applyFont="1" applyFill="1" applyBorder="1" applyAlignment="1">
      <alignment horizontal="right" vertical="center"/>
    </xf>
    <xf numFmtId="1" fontId="114" fillId="20" borderId="15" xfId="0" applyNumberFormat="1" applyFont="1" applyFill="1" applyBorder="1" applyAlignment="1">
      <alignment horizontal="right" vertical="center" indent="1"/>
    </xf>
    <xf numFmtId="1" fontId="114" fillId="20" borderId="12" xfId="0" applyNumberFormat="1" applyFont="1" applyFill="1" applyBorder="1" applyAlignment="1">
      <alignment horizontal="right" vertical="center" indent="1"/>
    </xf>
    <xf numFmtId="0" fontId="116" fillId="0" borderId="0" xfId="0" applyFont="1"/>
    <xf numFmtId="0" fontId="116" fillId="0" borderId="29" xfId="0" applyFont="1" applyBorder="1"/>
    <xf numFmtId="0" fontId="34" fillId="0" borderId="49" xfId="0" applyFont="1" applyBorder="1"/>
    <xf numFmtId="0" fontId="117" fillId="0" borderId="49" xfId="0" applyFont="1" applyBorder="1"/>
    <xf numFmtId="0" fontId="0" fillId="0" borderId="51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1" fontId="118" fillId="0" borderId="33" xfId="0" applyNumberFormat="1" applyFont="1" applyBorder="1" applyAlignment="1">
      <alignment horizontal="right" indent="10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118" fillId="0" borderId="27" xfId="0" applyNumberFormat="1" applyFont="1" applyBorder="1" applyAlignment="1">
      <alignment horizontal="right" indent="10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118" fillId="0" borderId="28" xfId="0" applyNumberFormat="1" applyFont="1" applyBorder="1" applyAlignment="1">
      <alignment horizontal="right" indent="10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49" fillId="0" borderId="0" xfId="0" applyFont="1"/>
    <xf numFmtId="0" fontId="0" fillId="20" borderId="0" xfId="0" applyFont="1" applyFill="1"/>
    <xf numFmtId="0" fontId="41" fillId="0" borderId="0" xfId="0" applyFont="1" applyProtection="1"/>
    <xf numFmtId="0" fontId="41" fillId="0" borderId="0" xfId="0" applyFont="1" applyAlignment="1" applyProtection="1"/>
    <xf numFmtId="0" fontId="41" fillId="0" borderId="0" xfId="0" applyFont="1" applyFill="1" applyProtection="1"/>
    <xf numFmtId="0" fontId="34" fillId="20" borderId="26" xfId="0" applyFont="1" applyFill="1" applyBorder="1" applyAlignment="1" applyProtection="1">
      <alignment horizontal="center"/>
    </xf>
    <xf numFmtId="0" fontId="34" fillId="0" borderId="26" xfId="0" applyFont="1" applyFill="1" applyBorder="1" applyProtection="1"/>
    <xf numFmtId="0" fontId="0" fillId="0" borderId="0" xfId="0" applyFont="1" applyProtection="1"/>
    <xf numFmtId="0" fontId="0" fillId="0" borderId="0" xfId="0" applyFont="1" applyFill="1" applyAlignment="1" applyProtection="1">
      <alignment horizontal="center"/>
      <protection locked="0"/>
    </xf>
    <xf numFmtId="0" fontId="0" fillId="7" borderId="50" xfId="0" applyFill="1" applyBorder="1" applyProtection="1"/>
    <xf numFmtId="0" fontId="36" fillId="7" borderId="50" xfId="0" applyFont="1" applyFill="1" applyBorder="1" applyProtection="1"/>
    <xf numFmtId="0" fontId="76" fillId="7" borderId="50" xfId="0" applyFont="1" applyFill="1" applyBorder="1" applyProtection="1"/>
    <xf numFmtId="0" fontId="38" fillId="7" borderId="50" xfId="0" applyFont="1" applyFill="1" applyBorder="1" applyProtection="1"/>
    <xf numFmtId="0" fontId="0" fillId="7" borderId="49" xfId="0" applyFill="1" applyBorder="1" applyProtection="1"/>
    <xf numFmtId="1" fontId="22" fillId="20" borderId="10" xfId="0" applyNumberFormat="1" applyFont="1" applyFill="1" applyBorder="1" applyAlignment="1">
      <alignment horizontal="right" vertical="center"/>
    </xf>
    <xf numFmtId="1" fontId="114" fillId="20" borderId="10" xfId="0" applyNumberFormat="1" applyFont="1" applyFill="1" applyBorder="1" applyAlignment="1">
      <alignment horizontal="right" vertical="center"/>
    </xf>
    <xf numFmtId="1" fontId="22" fillId="20" borderId="10" xfId="0" applyNumberFormat="1" applyFont="1" applyFill="1" applyBorder="1" applyAlignment="1">
      <alignment horizontal="right" vertical="center" indent="1"/>
    </xf>
    <xf numFmtId="1" fontId="114" fillId="20" borderId="10" xfId="0" applyNumberFormat="1" applyFont="1" applyFill="1" applyBorder="1" applyAlignment="1">
      <alignment horizontal="right" vertical="center" indent="1"/>
    </xf>
    <xf numFmtId="1" fontId="114" fillId="20" borderId="11" xfId="0" applyNumberFormat="1" applyFont="1" applyFill="1" applyBorder="1" applyAlignment="1">
      <alignment horizontal="right" vertical="center"/>
    </xf>
    <xf numFmtId="1" fontId="114" fillId="20" borderId="12" xfId="0" applyNumberFormat="1" applyFont="1" applyFill="1" applyBorder="1" applyAlignment="1">
      <alignment horizontal="right" vertical="center"/>
    </xf>
    <xf numFmtId="1" fontId="114" fillId="20" borderId="15" xfId="0" applyNumberFormat="1" applyFont="1" applyFill="1" applyBorder="1" applyAlignment="1">
      <alignment horizontal="right" vertical="center"/>
    </xf>
    <xf numFmtId="168" fontId="12" fillId="17" borderId="19" xfId="2" applyNumberFormat="1" applyFill="1" applyBorder="1" applyAlignment="1" applyProtection="1">
      <alignment horizontal="right" vertical="center"/>
    </xf>
    <xf numFmtId="168" fontId="12" fillId="17" borderId="2" xfId="2" applyNumberFormat="1" applyFill="1" applyBorder="1" applyAlignment="1" applyProtection="1">
      <alignment horizontal="right" vertical="center"/>
    </xf>
    <xf numFmtId="176" fontId="12" fillId="24" borderId="19" xfId="1" applyNumberFormat="1" applyFont="1" applyFill="1" applyBorder="1" applyAlignment="1" applyProtection="1">
      <alignment horizontal="center" vertical="center"/>
    </xf>
    <xf numFmtId="176" fontId="12" fillId="24" borderId="2" xfId="1" applyNumberFormat="1" applyFont="1" applyFill="1" applyBorder="1" applyAlignment="1" applyProtection="1">
      <alignment horizontal="center" vertical="center"/>
    </xf>
    <xf numFmtId="176" fontId="12" fillId="24" borderId="38" xfId="1" applyNumberFormat="1" applyFont="1" applyFill="1" applyBorder="1" applyAlignment="1" applyProtection="1">
      <alignment horizontal="center" vertical="center"/>
    </xf>
    <xf numFmtId="175" fontId="12" fillId="24" borderId="19" xfId="2" applyNumberFormat="1" applyFill="1" applyBorder="1" applyAlignment="1" applyProtection="1">
      <alignment horizontal="right" vertical="center"/>
    </xf>
    <xf numFmtId="175" fontId="12" fillId="24" borderId="2" xfId="2" applyNumberFormat="1" applyFill="1" applyBorder="1" applyAlignment="1" applyProtection="1">
      <alignment horizontal="right" vertical="center"/>
    </xf>
    <xf numFmtId="0" fontId="34" fillId="24" borderId="13" xfId="0" applyFont="1" applyFill="1" applyBorder="1" applyAlignment="1" applyProtection="1">
      <alignment horizontal="center" vertical="center"/>
    </xf>
    <xf numFmtId="0" fontId="34" fillId="17" borderId="13" xfId="0" applyFont="1" applyFill="1" applyBorder="1" applyAlignment="1" applyProtection="1">
      <alignment horizontal="center" vertical="center"/>
    </xf>
    <xf numFmtId="0" fontId="0" fillId="0" borderId="0" xfId="0"/>
    <xf numFmtId="0" fontId="0" fillId="0" borderId="0" xfId="0" applyFill="1" applyBorder="1"/>
    <xf numFmtId="0" fontId="13" fillId="0" borderId="0" xfId="5"/>
    <xf numFmtId="0" fontId="51" fillId="0" borderId="0" xfId="5" applyFont="1" applyAlignment="1">
      <alignment vertical="top"/>
    </xf>
    <xf numFmtId="49" fontId="13" fillId="0" borderId="0" xfId="5" applyNumberFormat="1"/>
    <xf numFmtId="22" fontId="13" fillId="0" borderId="0" xfId="5" applyNumberFormat="1"/>
    <xf numFmtId="0" fontId="13" fillId="0" borderId="0" xfId="5" applyFont="1"/>
    <xf numFmtId="0" fontId="52" fillId="0" borderId="0" xfId="5" applyFont="1" applyAlignment="1">
      <alignment horizontal="center"/>
    </xf>
    <xf numFmtId="0" fontId="13" fillId="0" borderId="10" xfId="5" applyBorder="1" applyAlignment="1">
      <alignment horizontal="center" vertical="center" wrapText="1"/>
    </xf>
    <xf numFmtId="0" fontId="41" fillId="0" borderId="11" xfId="5" applyFont="1" applyBorder="1" applyAlignment="1">
      <alignment horizontal="center" vertical="center" wrapText="1"/>
    </xf>
    <xf numFmtId="0" fontId="50" fillId="0" borderId="12" xfId="5" applyFont="1" applyBorder="1" applyAlignment="1">
      <alignment horizontal="center" vertical="center" wrapText="1"/>
    </xf>
    <xf numFmtId="0" fontId="50" fillId="0" borderId="13" xfId="5" applyFont="1" applyBorder="1" applyAlignment="1">
      <alignment horizontal="center" vertical="center" wrapText="1"/>
    </xf>
    <xf numFmtId="1" fontId="50" fillId="0" borderId="13" xfId="5" applyNumberFormat="1" applyFont="1" applyBorder="1" applyAlignment="1">
      <alignment horizontal="center" vertical="center" wrapText="1"/>
    </xf>
    <xf numFmtId="0" fontId="50" fillId="0" borderId="10" xfId="5" applyFont="1" applyBorder="1" applyAlignment="1">
      <alignment horizontal="center" vertical="center"/>
    </xf>
    <xf numFmtId="0" fontId="4" fillId="0" borderId="0" xfId="103"/>
    <xf numFmtId="0" fontId="48" fillId="9" borderId="33" xfId="5" applyFont="1" applyFill="1" applyBorder="1" applyAlignment="1">
      <alignment horizontal="center" vertical="center"/>
    </xf>
    <xf numFmtId="0" fontId="48" fillId="9" borderId="21" xfId="5" applyFont="1" applyFill="1" applyBorder="1" applyAlignment="1">
      <alignment horizontal="left" vertical="top"/>
    </xf>
    <xf numFmtId="169" fontId="48" fillId="9" borderId="18" xfId="5" applyNumberFormat="1" applyFont="1" applyFill="1" applyBorder="1" applyAlignment="1">
      <alignment horizontal="right" vertical="center"/>
    </xf>
    <xf numFmtId="174" fontId="48" fillId="9" borderId="18" xfId="5" applyNumberFormat="1" applyFont="1" applyFill="1" applyBorder="1" applyAlignment="1">
      <alignment horizontal="right" vertical="center" indent="1"/>
    </xf>
    <xf numFmtId="1" fontId="48" fillId="9" borderId="44" xfId="5" applyNumberFormat="1" applyFont="1" applyFill="1" applyBorder="1" applyAlignment="1">
      <alignment horizontal="right" vertical="center" indent="1"/>
    </xf>
    <xf numFmtId="0" fontId="48" fillId="9" borderId="27" xfId="5" applyFont="1" applyFill="1" applyBorder="1" applyAlignment="1">
      <alignment horizontal="center" vertical="center"/>
    </xf>
    <xf numFmtId="0" fontId="48" fillId="9" borderId="4" xfId="5" applyFont="1" applyFill="1" applyBorder="1" applyAlignment="1">
      <alignment horizontal="left" vertical="top"/>
    </xf>
    <xf numFmtId="169" fontId="48" fillId="9" borderId="5" xfId="5" applyNumberFormat="1" applyFont="1" applyFill="1" applyBorder="1" applyAlignment="1">
      <alignment horizontal="right" vertical="center"/>
    </xf>
    <xf numFmtId="174" fontId="48" fillId="9" borderId="5" xfId="5" applyNumberFormat="1" applyFont="1" applyFill="1" applyBorder="1" applyAlignment="1">
      <alignment horizontal="right" vertical="center" indent="1"/>
    </xf>
    <xf numFmtId="1" fontId="48" fillId="9" borderId="38" xfId="5" applyNumberFormat="1" applyFont="1" applyFill="1" applyBorder="1" applyAlignment="1">
      <alignment horizontal="right" vertical="center" indent="1"/>
    </xf>
    <xf numFmtId="0" fontId="4" fillId="0" borderId="0" xfId="104"/>
    <xf numFmtId="0" fontId="48" fillId="22" borderId="27" xfId="5" applyFont="1" applyFill="1" applyBorder="1" applyAlignment="1">
      <alignment horizontal="center" vertical="center"/>
    </xf>
    <xf numFmtId="0" fontId="48" fillId="22" borderId="4" xfId="5" applyFont="1" applyFill="1" applyBorder="1" applyAlignment="1">
      <alignment horizontal="left" vertical="top"/>
    </xf>
    <xf numFmtId="169" fontId="48" fillId="22" borderId="5" xfId="5" applyNumberFormat="1" applyFont="1" applyFill="1" applyBorder="1" applyAlignment="1">
      <alignment horizontal="right" vertical="center"/>
    </xf>
    <xf numFmtId="174" fontId="48" fillId="22" borderId="5" xfId="5" applyNumberFormat="1" applyFont="1" applyFill="1" applyBorder="1" applyAlignment="1">
      <alignment horizontal="right" vertical="center" indent="1"/>
    </xf>
    <xf numFmtId="1" fontId="48" fillId="22" borderId="38" xfId="5" applyNumberFormat="1" applyFont="1" applyFill="1" applyBorder="1" applyAlignment="1">
      <alignment horizontal="right" vertical="center" indent="1"/>
    </xf>
    <xf numFmtId="0" fontId="48" fillId="23" borderId="27" xfId="5" applyFont="1" applyFill="1" applyBorder="1" applyAlignment="1">
      <alignment horizontal="center" vertical="center"/>
    </xf>
    <xf numFmtId="0" fontId="48" fillId="23" borderId="4" xfId="5" applyFont="1" applyFill="1" applyBorder="1" applyAlignment="1">
      <alignment horizontal="left" vertical="top"/>
    </xf>
    <xf numFmtId="169" fontId="48" fillId="23" borderId="5" xfId="5" applyNumberFormat="1" applyFont="1" applyFill="1" applyBorder="1" applyAlignment="1">
      <alignment horizontal="right" vertical="center"/>
    </xf>
    <xf numFmtId="174" fontId="48" fillId="23" borderId="5" xfId="5" applyNumberFormat="1" applyFont="1" applyFill="1" applyBorder="1" applyAlignment="1">
      <alignment horizontal="right" vertical="center" indent="1"/>
    </xf>
    <xf numFmtId="1" fontId="48" fillId="23" borderId="38" xfId="5" applyNumberFormat="1" applyFont="1" applyFill="1" applyBorder="1" applyAlignment="1">
      <alignment horizontal="right" vertical="center" indent="1"/>
    </xf>
    <xf numFmtId="0" fontId="48" fillId="17" borderId="27" xfId="5" applyFont="1" applyFill="1" applyBorder="1" applyAlignment="1">
      <alignment horizontal="center" vertical="center"/>
    </xf>
    <xf numFmtId="0" fontId="48" fillId="17" borderId="4" xfId="5" applyFont="1" applyFill="1" applyBorder="1" applyAlignment="1">
      <alignment horizontal="left" vertical="top"/>
    </xf>
    <xf numFmtId="169" fontId="48" fillId="17" borderId="5" xfId="5" applyNumberFormat="1" applyFont="1" applyFill="1" applyBorder="1" applyAlignment="1">
      <alignment horizontal="right" vertical="center"/>
    </xf>
    <xf numFmtId="174" fontId="48" fillId="17" borderId="5" xfId="5" applyNumberFormat="1" applyFont="1" applyFill="1" applyBorder="1" applyAlignment="1">
      <alignment horizontal="right" vertical="center" indent="1"/>
    </xf>
    <xf numFmtId="1" fontId="48" fillId="17" borderId="38" xfId="5" applyNumberFormat="1" applyFont="1" applyFill="1" applyBorder="1" applyAlignment="1">
      <alignment horizontal="right" vertical="center" indent="1"/>
    </xf>
    <xf numFmtId="0" fontId="48" fillId="20" borderId="27" xfId="5" applyFont="1" applyFill="1" applyBorder="1" applyAlignment="1">
      <alignment horizontal="center" vertical="center"/>
    </xf>
    <xf numFmtId="0" fontId="4" fillId="20" borderId="4" xfId="104" applyFill="1" applyBorder="1" applyAlignment="1">
      <alignment vertical="top"/>
    </xf>
    <xf numFmtId="169" fontId="48" fillId="20" borderId="5" xfId="5" applyNumberFormat="1" applyFont="1" applyFill="1" applyBorder="1" applyAlignment="1">
      <alignment horizontal="right" vertical="center"/>
    </xf>
    <xf numFmtId="174" fontId="48" fillId="20" borderId="5" xfId="5" applyNumberFormat="1" applyFont="1" applyFill="1" applyBorder="1" applyAlignment="1">
      <alignment horizontal="right" vertical="center" indent="1"/>
    </xf>
    <xf numFmtId="1" fontId="48" fillId="20" borderId="38" xfId="5" applyNumberFormat="1" applyFont="1" applyFill="1" applyBorder="1" applyAlignment="1">
      <alignment horizontal="right" vertical="center" indent="1"/>
    </xf>
    <xf numFmtId="0" fontId="4" fillId="20" borderId="4" xfId="104" applyFill="1" applyBorder="1"/>
    <xf numFmtId="0" fontId="48" fillId="20" borderId="4" xfId="5" applyFont="1" applyFill="1" applyBorder="1" applyAlignment="1">
      <alignment vertical="center"/>
    </xf>
    <xf numFmtId="0" fontId="48" fillId="20" borderId="4" xfId="5" applyFont="1" applyFill="1" applyBorder="1" applyAlignment="1">
      <alignment horizontal="left" vertical="top"/>
    </xf>
    <xf numFmtId="0" fontId="48" fillId="20" borderId="28" xfId="5" applyFont="1" applyFill="1" applyBorder="1" applyAlignment="1">
      <alignment horizontal="center" vertical="center"/>
    </xf>
    <xf numFmtId="0" fontId="4" fillId="0" borderId="6" xfId="104" applyBorder="1"/>
    <xf numFmtId="169" fontId="48" fillId="20" borderId="24" xfId="5" applyNumberFormat="1" applyFont="1" applyFill="1" applyBorder="1" applyAlignment="1">
      <alignment horizontal="right" vertical="center"/>
    </xf>
    <xf numFmtId="174" fontId="48" fillId="20" borderId="24" xfId="5" applyNumberFormat="1" applyFont="1" applyFill="1" applyBorder="1" applyAlignment="1">
      <alignment horizontal="right" vertical="center" indent="1"/>
    </xf>
    <xf numFmtId="1" fontId="48" fillId="20" borderId="43" xfId="5" applyNumberFormat="1" applyFont="1" applyFill="1" applyBorder="1" applyAlignment="1">
      <alignment horizontal="right" vertical="center" indent="1"/>
    </xf>
    <xf numFmtId="14" fontId="107" fillId="17" borderId="39" xfId="107" applyNumberFormat="1" applyFont="1" applyFill="1" applyBorder="1" applyAlignment="1">
      <alignment horizontal="center" vertical="center"/>
    </xf>
    <xf numFmtId="10" fontId="107" fillId="17" borderId="39" xfId="107" applyNumberFormat="1" applyFont="1" applyFill="1" applyBorder="1" applyAlignment="1">
      <alignment horizontal="center" vertical="center"/>
    </xf>
    <xf numFmtId="10" fontId="107" fillId="17" borderId="39" xfId="107" applyNumberFormat="1" applyFont="1" applyFill="1" applyBorder="1" applyAlignment="1">
      <alignment horizontal="center" vertical="center" wrapText="1"/>
    </xf>
    <xf numFmtId="0" fontId="25" fillId="0" borderId="14" xfId="0" applyFont="1" applyFill="1" applyBorder="1" applyAlignment="1" applyProtection="1">
      <alignment horizontal="center" vertical="center" wrapText="1"/>
    </xf>
    <xf numFmtId="0" fontId="34" fillId="25" borderId="11" xfId="0" applyFont="1" applyFill="1" applyBorder="1" applyAlignment="1" applyProtection="1">
      <alignment horizontal="center" vertical="center"/>
    </xf>
    <xf numFmtId="0" fontId="34" fillId="26" borderId="12" xfId="0" applyFont="1" applyFill="1" applyBorder="1" applyAlignment="1" applyProtection="1">
      <alignment horizontal="center" vertical="center"/>
    </xf>
    <xf numFmtId="1" fontId="12" fillId="25" borderId="17" xfId="2" applyNumberFormat="1" applyFill="1" applyBorder="1" applyAlignment="1" applyProtection="1">
      <alignment horizontal="right" vertical="center"/>
    </xf>
    <xf numFmtId="1" fontId="12" fillId="25" borderId="17" xfId="2" applyNumberFormat="1" applyFill="1" applyBorder="1" applyAlignment="1" applyProtection="1">
      <alignment horizontal="right" vertical="center" indent="1"/>
    </xf>
    <xf numFmtId="1" fontId="12" fillId="26" borderId="18" xfId="2" applyNumberFormat="1" applyFill="1" applyBorder="1" applyAlignment="1" applyProtection="1">
      <alignment horizontal="right" vertical="center" indent="1"/>
    </xf>
    <xf numFmtId="1" fontId="12" fillId="24" borderId="19" xfId="2" applyNumberFormat="1" applyFill="1" applyBorder="1" applyAlignment="1" applyProtection="1">
      <alignment horizontal="right" vertical="center" indent="1"/>
    </xf>
    <xf numFmtId="1" fontId="12" fillId="25" borderId="1" xfId="2" applyNumberFormat="1" applyFill="1" applyBorder="1" applyAlignment="1" applyProtection="1">
      <alignment horizontal="right" vertical="center" indent="1"/>
    </xf>
    <xf numFmtId="1" fontId="12" fillId="26" borderId="5" xfId="2" applyNumberFormat="1" applyFill="1" applyBorder="1" applyAlignment="1" applyProtection="1">
      <alignment horizontal="right" vertical="center" indent="1"/>
    </xf>
    <xf numFmtId="1" fontId="12" fillId="24" borderId="2" xfId="2" applyNumberFormat="1" applyFill="1" applyBorder="1" applyAlignment="1" applyProtection="1">
      <alignment horizontal="right" vertical="center" indent="1"/>
    </xf>
    <xf numFmtId="1" fontId="12" fillId="25" borderId="4" xfId="2" applyNumberFormat="1" applyFill="1" applyBorder="1" applyAlignment="1" applyProtection="1">
      <alignment horizontal="right" vertical="center" indent="1"/>
    </xf>
    <xf numFmtId="168" fontId="12" fillId="25" borderId="17" xfId="2" applyNumberFormat="1" applyFill="1" applyBorder="1" applyAlignment="1" applyProtection="1">
      <alignment horizontal="right" vertical="center"/>
    </xf>
    <xf numFmtId="168" fontId="12" fillId="25" borderId="1" xfId="2" applyNumberFormat="1" applyFill="1" applyBorder="1" applyAlignment="1" applyProtection="1">
      <alignment horizontal="right" vertical="center"/>
    </xf>
    <xf numFmtId="168" fontId="12" fillId="25" borderId="4" xfId="2" applyNumberFormat="1" applyFill="1" applyBorder="1" applyAlignment="1" applyProtection="1">
      <alignment horizontal="right" vertical="center"/>
    </xf>
    <xf numFmtId="168" fontId="12" fillId="26" borderId="18" xfId="2" applyNumberFormat="1" applyFill="1" applyBorder="1" applyAlignment="1" applyProtection="1">
      <alignment horizontal="right" vertical="center"/>
    </xf>
    <xf numFmtId="168" fontId="12" fillId="26" borderId="5" xfId="2" applyNumberFormat="1" applyFill="1" applyBorder="1" applyAlignment="1" applyProtection="1">
      <alignment horizontal="right" vertical="center"/>
    </xf>
    <xf numFmtId="168" fontId="12" fillId="25" borderId="17" xfId="2" applyNumberFormat="1" applyFill="1" applyBorder="1" applyAlignment="1" applyProtection="1">
      <alignment horizontal="right" vertical="center" indent="1"/>
    </xf>
    <xf numFmtId="168" fontId="12" fillId="25" borderId="1" xfId="2" applyNumberFormat="1" applyFill="1" applyBorder="1" applyAlignment="1" applyProtection="1">
      <alignment horizontal="right" vertical="center" indent="1"/>
    </xf>
    <xf numFmtId="168" fontId="12" fillId="25" borderId="4" xfId="2" applyNumberFormat="1" applyFill="1" applyBorder="1" applyAlignment="1" applyProtection="1">
      <alignment horizontal="right" vertical="center" indent="1"/>
    </xf>
    <xf numFmtId="168" fontId="12" fillId="24" borderId="19" xfId="2" applyNumberFormat="1" applyFill="1" applyBorder="1" applyAlignment="1" applyProtection="1">
      <alignment horizontal="right" vertical="center" indent="1"/>
    </xf>
    <xf numFmtId="168" fontId="12" fillId="24" borderId="2" xfId="2" applyNumberFormat="1" applyFill="1" applyBorder="1" applyAlignment="1" applyProtection="1">
      <alignment horizontal="right" vertical="center" indent="1"/>
    </xf>
    <xf numFmtId="176" fontId="12" fillId="25" borderId="17" xfId="1" applyNumberFormat="1" applyFont="1" applyFill="1" applyBorder="1" applyAlignment="1" applyProtection="1">
      <alignment horizontal="center" vertical="center"/>
    </xf>
    <xf numFmtId="176" fontId="12" fillId="25" borderId="1" xfId="1" applyNumberFormat="1" applyFont="1" applyFill="1" applyBorder="1" applyAlignment="1" applyProtection="1">
      <alignment horizontal="center" vertical="center"/>
    </xf>
    <xf numFmtId="176" fontId="12" fillId="25" borderId="4" xfId="1" applyNumberFormat="1" applyFont="1" applyFill="1" applyBorder="1" applyAlignment="1" applyProtection="1">
      <alignment horizontal="center" vertical="center"/>
    </xf>
    <xf numFmtId="176" fontId="12" fillId="26" borderId="18" xfId="1" applyNumberFormat="1" applyFont="1" applyFill="1" applyBorder="1" applyAlignment="1" applyProtection="1">
      <alignment horizontal="center" vertical="center"/>
    </xf>
    <xf numFmtId="176" fontId="12" fillId="26" borderId="5" xfId="1" applyNumberFormat="1" applyFont="1" applyFill="1" applyBorder="1" applyAlignment="1" applyProtection="1">
      <alignment horizontal="center" vertical="center"/>
    </xf>
    <xf numFmtId="0" fontId="34" fillId="26" borderId="13" xfId="0" applyFont="1" applyFill="1" applyBorder="1" applyAlignment="1" applyProtection="1">
      <alignment horizontal="center" vertical="center"/>
    </xf>
    <xf numFmtId="1" fontId="12" fillId="26" borderId="19" xfId="2" applyNumberFormat="1" applyFill="1" applyBorder="1" applyAlignment="1" applyProtection="1">
      <alignment horizontal="right" vertical="center"/>
    </xf>
    <xf numFmtId="1" fontId="12" fillId="24" borderId="38" xfId="2" applyNumberFormat="1" applyFill="1" applyBorder="1" applyAlignment="1" applyProtection="1">
      <alignment horizontal="right" vertical="center" indent="1"/>
    </xf>
    <xf numFmtId="175" fontId="12" fillId="25" borderId="17" xfId="2" applyNumberFormat="1" applyFill="1" applyBorder="1" applyAlignment="1" applyProtection="1">
      <alignment horizontal="right" vertical="center"/>
    </xf>
    <xf numFmtId="175" fontId="12" fillId="26" borderId="19" xfId="2" applyNumberFormat="1" applyFill="1" applyBorder="1" applyAlignment="1" applyProtection="1">
      <alignment horizontal="right" vertical="center"/>
    </xf>
    <xf numFmtId="175" fontId="12" fillId="25" borderId="1" xfId="2" applyNumberFormat="1" applyFill="1" applyBorder="1" applyAlignment="1" applyProtection="1">
      <alignment horizontal="right" vertical="center"/>
    </xf>
    <xf numFmtId="175" fontId="12" fillId="25" borderId="4" xfId="2" applyNumberFormat="1" applyFill="1" applyBorder="1" applyAlignment="1" applyProtection="1">
      <alignment horizontal="right" vertical="center"/>
    </xf>
    <xf numFmtId="175" fontId="12" fillId="26" borderId="18" xfId="2" applyNumberFormat="1" applyFill="1" applyBorder="1" applyAlignment="1" applyProtection="1">
      <alignment horizontal="right" vertical="center"/>
    </xf>
    <xf numFmtId="175" fontId="12" fillId="26" borderId="5" xfId="2" applyNumberFormat="1" applyFill="1" applyBorder="1" applyAlignment="1" applyProtection="1">
      <alignment horizontal="right" vertical="center"/>
    </xf>
    <xf numFmtId="0" fontId="107" fillId="17" borderId="39" xfId="107" applyFont="1" applyFill="1" applyBorder="1" applyAlignment="1">
      <alignment horizontal="center" vertical="center" wrapText="1"/>
    </xf>
    <xf numFmtId="0" fontId="13" fillId="0" borderId="0" xfId="5"/>
    <xf numFmtId="0" fontId="0" fillId="0" borderId="0" xfId="5" applyFont="1"/>
    <xf numFmtId="0" fontId="0" fillId="0" borderId="0" xfId="0"/>
    <xf numFmtId="0" fontId="0" fillId="0" borderId="0" xfId="0" applyProtection="1">
      <protection locked="0"/>
    </xf>
    <xf numFmtId="0" fontId="41" fillId="0" borderId="0" xfId="0" applyFont="1" applyFill="1" applyProtection="1">
      <protection locked="0"/>
    </xf>
    <xf numFmtId="49" fontId="0" fillId="0" borderId="0" xfId="0" quotePrefix="1" applyNumberFormat="1"/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3" xfId="0" applyFill="1" applyBorder="1" applyAlignment="1">
      <alignment horizontal="center" vertical="center"/>
    </xf>
    <xf numFmtId="179" fontId="0" fillId="0" borderId="0" xfId="0" applyNumberFormat="1"/>
    <xf numFmtId="1" fontId="22" fillId="20" borderId="10" xfId="0" applyNumberFormat="1" applyFont="1" applyFill="1" applyBorder="1" applyAlignment="1">
      <alignment horizontal="right" vertical="center"/>
    </xf>
    <xf numFmtId="1" fontId="114" fillId="20" borderId="10" xfId="0" applyNumberFormat="1" applyFont="1" applyFill="1" applyBorder="1" applyAlignment="1">
      <alignment horizontal="right" vertical="center"/>
    </xf>
    <xf numFmtId="1" fontId="114" fillId="20" borderId="1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13" fillId="0" borderId="0" xfId="5"/>
    <xf numFmtId="49" fontId="13" fillId="0" borderId="0" xfId="5" applyNumberFormat="1"/>
    <xf numFmtId="49" fontId="0" fillId="0" borderId="0" xfId="5" applyNumberFormat="1" applyFont="1"/>
    <xf numFmtId="0" fontId="128" fillId="0" borderId="0" xfId="0" applyFont="1" applyProtection="1">
      <protection locked="0"/>
    </xf>
    <xf numFmtId="2" fontId="107" fillId="17" borderId="5" xfId="107" applyNumberFormat="1" applyFont="1" applyFill="1" applyBorder="1" applyAlignment="1">
      <alignment horizontal="center" vertical="center" wrapText="1"/>
    </xf>
    <xf numFmtId="168" fontId="108" fillId="0" borderId="0" xfId="0" applyNumberFormat="1" applyFont="1"/>
    <xf numFmtId="168" fontId="107" fillId="17" borderId="5" xfId="107" applyNumberFormat="1" applyFont="1" applyFill="1" applyBorder="1" applyAlignment="1">
      <alignment horizontal="center" vertical="center" wrapText="1"/>
    </xf>
    <xf numFmtId="173" fontId="51" fillId="0" borderId="0" xfId="5" applyNumberFormat="1" applyFont="1" applyAlignment="1">
      <alignment horizontal="center"/>
    </xf>
    <xf numFmtId="171" fontId="25" fillId="28" borderId="10" xfId="0" applyNumberFormat="1" applyFont="1" applyFill="1" applyBorder="1" applyAlignment="1" applyProtection="1">
      <alignment horizontal="center"/>
      <protection locked="0"/>
    </xf>
    <xf numFmtId="0" fontId="35" fillId="0" borderId="0" xfId="5" applyFont="1" applyAlignment="1">
      <alignment vertical="top"/>
    </xf>
    <xf numFmtId="0" fontId="25" fillId="0" borderId="0" xfId="0" applyFont="1" applyAlignment="1">
      <alignment vertical="center"/>
    </xf>
    <xf numFmtId="173" fontId="25" fillId="0" borderId="0" xfId="5" applyNumberFormat="1" applyFont="1" applyAlignment="1">
      <alignment horizontal="left" vertical="center" indent="1"/>
    </xf>
    <xf numFmtId="49" fontId="41" fillId="0" borderId="0" xfId="5" applyNumberFormat="1" applyFont="1" applyAlignment="1">
      <alignment horizontal="right" indent="1"/>
    </xf>
    <xf numFmtId="0" fontId="50" fillId="0" borderId="0" xfId="5" applyFont="1" applyAlignment="1">
      <alignment horizontal="right" indent="1"/>
    </xf>
    <xf numFmtId="1" fontId="34" fillId="28" borderId="10" xfId="5" applyNumberFormat="1" applyFont="1" applyFill="1" applyBorder="1" applyAlignment="1">
      <alignment horizontal="center" vertical="center"/>
    </xf>
    <xf numFmtId="49" fontId="127" fillId="28" borderId="10" xfId="0" applyNumberFormat="1" applyFont="1" applyFill="1" applyBorder="1" applyAlignment="1">
      <alignment horizontal="center" vertical="center"/>
    </xf>
    <xf numFmtId="0" fontId="2" fillId="0" borderId="0" xfId="2" applyFont="1"/>
    <xf numFmtId="2" fontId="0" fillId="0" borderId="0" xfId="0" applyNumberFormat="1"/>
    <xf numFmtId="180" fontId="0" fillId="0" borderId="0" xfId="5" applyNumberFormat="1" applyFont="1"/>
    <xf numFmtId="180" fontId="13" fillId="0" borderId="0" xfId="5" applyNumberFormat="1"/>
    <xf numFmtId="20" fontId="13" fillId="0" borderId="0" xfId="5" applyNumberFormat="1"/>
    <xf numFmtId="20" fontId="0" fillId="0" borderId="0" xfId="5" applyNumberFormat="1" applyFont="1"/>
    <xf numFmtId="0" fontId="0" fillId="29" borderId="0" xfId="0" applyFill="1"/>
    <xf numFmtId="1" fontId="25" fillId="14" borderId="26" xfId="0" applyNumberFormat="1" applyFont="1" applyFill="1" applyBorder="1" applyAlignment="1" applyProtection="1">
      <alignment horizontal="center"/>
    </xf>
    <xf numFmtId="0" fontId="34" fillId="25" borderId="15" xfId="0" applyFont="1" applyFill="1" applyBorder="1" applyAlignment="1" applyProtection="1">
      <alignment horizontal="center" vertical="center"/>
    </xf>
    <xf numFmtId="1" fontId="12" fillId="25" borderId="21" xfId="2" applyNumberFormat="1" applyFill="1" applyBorder="1" applyAlignment="1" applyProtection="1">
      <alignment horizontal="right" vertical="center" indent="1"/>
    </xf>
    <xf numFmtId="0" fontId="0" fillId="16" borderId="42" xfId="0" applyFill="1" applyBorder="1" applyProtection="1"/>
    <xf numFmtId="0" fontId="0" fillId="0" borderId="0" xfId="0"/>
    <xf numFmtId="167" fontId="15" fillId="0" borderId="1" xfId="0" applyNumberFormat="1" applyFont="1" applyFill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/>
    </xf>
    <xf numFmtId="2" fontId="15" fillId="2" borderId="3" xfId="0" applyNumberFormat="1" applyFont="1" applyFill="1" applyBorder="1" applyAlignment="1" applyProtection="1">
      <alignment horizontal="center"/>
    </xf>
    <xf numFmtId="2" fontId="15" fillId="3" borderId="3" xfId="0" applyNumberFormat="1" applyFont="1" applyFill="1" applyBorder="1" applyAlignment="1" applyProtection="1">
      <alignment horizontal="center"/>
    </xf>
    <xf numFmtId="167" fontId="15" fillId="2" borderId="1" xfId="0" applyNumberFormat="1" applyFont="1" applyFill="1" applyBorder="1" applyAlignment="1" applyProtection="1">
      <alignment horizontal="center" vertical="center"/>
    </xf>
    <xf numFmtId="2" fontId="15" fillId="2" borderId="5" xfId="0" applyNumberFormat="1" applyFont="1" applyFill="1" applyBorder="1" applyAlignment="1" applyProtection="1">
      <alignment horizontal="center"/>
    </xf>
    <xf numFmtId="2" fontId="15" fillId="2" borderId="2" xfId="0" applyNumberFormat="1" applyFont="1" applyFill="1" applyBorder="1" applyAlignment="1" applyProtection="1">
      <alignment horizontal="center"/>
    </xf>
    <xf numFmtId="167" fontId="15" fillId="0" borderId="6" xfId="0" applyNumberFormat="1" applyFont="1" applyFill="1" applyBorder="1" applyAlignment="1" applyProtection="1">
      <alignment horizontal="center" vertical="center"/>
    </xf>
    <xf numFmtId="2" fontId="15" fillId="0" borderId="7" xfId="0" applyNumberFormat="1" applyFont="1" applyBorder="1" applyAlignment="1" applyProtection="1">
      <alignment horizontal="center"/>
    </xf>
    <xf numFmtId="2" fontId="15" fillId="3" borderId="8" xfId="0" applyNumberFormat="1" applyFont="1" applyFill="1" applyBorder="1" applyAlignment="1" applyProtection="1">
      <alignment horizontal="center"/>
    </xf>
    <xf numFmtId="166" fontId="15" fillId="0" borderId="17" xfId="0" applyNumberFormat="1" applyFont="1" applyFill="1" applyBorder="1" applyAlignment="1" applyProtection="1">
      <alignment horizontal="center" vertical="center"/>
    </xf>
    <xf numFmtId="0" fontId="15" fillId="0" borderId="18" xfId="0" applyFont="1" applyBorder="1" applyProtection="1"/>
    <xf numFmtId="0" fontId="15" fillId="0" borderId="19" xfId="0" applyFont="1" applyBorder="1" applyProtection="1"/>
    <xf numFmtId="0" fontId="15" fillId="4" borderId="20" xfId="0" applyFont="1" applyFill="1" applyBorder="1" applyProtection="1"/>
    <xf numFmtId="0" fontId="15" fillId="3" borderId="20" xfId="0" applyFont="1" applyFill="1" applyBorder="1" applyProtection="1"/>
    <xf numFmtId="2" fontId="15" fillId="4" borderId="3" xfId="0" applyNumberFormat="1" applyFont="1" applyFill="1" applyBorder="1" applyAlignment="1" applyProtection="1">
      <alignment horizontal="center"/>
    </xf>
    <xf numFmtId="2" fontId="15" fillId="4" borderId="8" xfId="0" applyNumberFormat="1" applyFont="1" applyFill="1" applyBorder="1" applyAlignment="1" applyProtection="1">
      <alignment horizontal="center"/>
    </xf>
    <xf numFmtId="1" fontId="22" fillId="0" borderId="0" xfId="0" applyNumberFormat="1" applyFont="1" applyFill="1" applyBorder="1" applyProtection="1"/>
    <xf numFmtId="172" fontId="15" fillId="0" borderId="2" xfId="0" applyNumberFormat="1" applyFont="1" applyBorder="1" applyAlignment="1" applyProtection="1">
      <alignment horizontal="center"/>
    </xf>
    <xf numFmtId="172" fontId="15" fillId="2" borderId="5" xfId="0" applyNumberFormat="1" applyFont="1" applyFill="1" applyBorder="1" applyAlignment="1" applyProtection="1">
      <alignment horizontal="center"/>
    </xf>
    <xf numFmtId="172" fontId="15" fillId="2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Border="1" applyAlignment="1" applyProtection="1">
      <alignment horizontal="center"/>
    </xf>
    <xf numFmtId="172" fontId="15" fillId="6" borderId="5" xfId="0" applyNumberFormat="1" applyFont="1" applyFill="1" applyBorder="1" applyAlignment="1" applyProtection="1">
      <alignment horizontal="center"/>
    </xf>
    <xf numFmtId="172" fontId="15" fillId="6" borderId="24" xfId="0" applyNumberFormat="1" applyFont="1" applyFill="1" applyBorder="1" applyAlignment="1" applyProtection="1">
      <alignment horizontal="center"/>
    </xf>
    <xf numFmtId="171" fontId="32" fillId="0" borderId="1" xfId="0" applyNumberFormat="1" applyFont="1" applyFill="1" applyBorder="1" applyAlignment="1" applyProtection="1">
      <alignment horizontal="center" vertical="center"/>
    </xf>
    <xf numFmtId="171" fontId="32" fillId="2" borderId="1" xfId="0" applyNumberFormat="1" applyFont="1" applyFill="1" applyBorder="1" applyAlignment="1" applyProtection="1">
      <alignment horizontal="center" vertical="center"/>
    </xf>
    <xf numFmtId="171" fontId="32" fillId="0" borderId="6" xfId="0" applyNumberFormat="1" applyFont="1" applyFill="1" applyBorder="1" applyAlignment="1" applyProtection="1">
      <alignment horizontal="center" vertical="center"/>
    </xf>
    <xf numFmtId="2" fontId="15" fillId="6" borderId="5" xfId="0" applyNumberFormat="1" applyFont="1" applyFill="1" applyBorder="1" applyAlignment="1" applyProtection="1">
      <alignment horizontal="center"/>
    </xf>
    <xf numFmtId="2" fontId="15" fillId="6" borderId="24" xfId="0" applyNumberFormat="1" applyFont="1" applyFill="1" applyBorder="1" applyAlignment="1" applyProtection="1">
      <alignment horizontal="center"/>
    </xf>
    <xf numFmtId="172" fontId="15" fillId="0" borderId="2" xfId="0" applyNumberFormat="1" applyFont="1" applyFill="1" applyBorder="1" applyAlignment="1" applyProtection="1">
      <alignment horizontal="center"/>
    </xf>
    <xf numFmtId="172" fontId="1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3" fillId="2" borderId="4" xfId="0" applyNumberFormat="1" applyFont="1" applyFill="1" applyBorder="1" applyProtection="1"/>
    <xf numFmtId="9" fontId="1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25" fillId="0" borderId="14" xfId="0" applyFont="1" applyFill="1" applyBorder="1" applyAlignment="1" applyProtection="1">
      <alignment horizontal="center" vertical="center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22" fillId="0" borderId="11" xfId="0" applyFont="1" applyFill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8" fillId="3" borderId="14" xfId="0" applyFont="1" applyFill="1" applyBorder="1" applyAlignment="1" applyProtection="1">
      <alignment horizontal="center" vertical="center" wrapText="1"/>
    </xf>
    <xf numFmtId="0" fontId="18" fillId="0" borderId="11" xfId="0" applyFont="1" applyFill="1" applyBorder="1" applyAlignment="1" applyProtection="1">
      <alignment horizontal="center" vertical="center" wrapText="1"/>
    </xf>
    <xf numFmtId="168" fontId="48" fillId="8" borderId="6" xfId="0" applyNumberFormat="1" applyFont="1" applyFill="1" applyBorder="1" applyProtection="1"/>
    <xf numFmtId="168" fontId="48" fillId="8" borderId="1" xfId="0" applyNumberFormat="1" applyFont="1" applyFill="1" applyBorder="1" applyProtection="1"/>
    <xf numFmtId="168" fontId="4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41" fillId="0" borderId="30" xfId="0" applyFont="1" applyFill="1" applyBorder="1" applyAlignment="1" applyProtection="1">
      <alignment horizontal="center"/>
    </xf>
    <xf numFmtId="9" fontId="13" fillId="2" borderId="3" xfId="0" applyNumberFormat="1" applyFont="1" applyFill="1" applyBorder="1" applyAlignment="1" applyProtection="1">
      <alignment horizontal="right"/>
    </xf>
    <xf numFmtId="9" fontId="13" fillId="6" borderId="3" xfId="0" applyNumberFormat="1" applyFont="1" applyFill="1" applyBorder="1" applyAlignment="1" applyProtection="1">
      <alignment horizontal="right"/>
    </xf>
    <xf numFmtId="9" fontId="13" fillId="6" borderId="8" xfId="0" applyNumberFormat="1" applyFont="1" applyFill="1" applyBorder="1" applyAlignment="1" applyProtection="1">
      <alignment horizontal="right"/>
    </xf>
    <xf numFmtId="0" fontId="58" fillId="0" borderId="0" xfId="0" applyFont="1" applyAlignment="1">
      <alignment horizontal="left"/>
    </xf>
    <xf numFmtId="166" fontId="15" fillId="0" borderId="30" xfId="0" applyNumberFormat="1" applyFont="1" applyFill="1" applyBorder="1" applyAlignment="1" applyProtection="1">
      <alignment horizontal="center" vertical="center"/>
    </xf>
    <xf numFmtId="0" fontId="15" fillId="0" borderId="32" xfId="0" applyFont="1" applyBorder="1" applyProtection="1"/>
    <xf numFmtId="0" fontId="4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35" fillId="0" borderId="14" xfId="0" applyFont="1" applyBorder="1" applyAlignment="1" applyProtection="1">
      <alignment horizontal="center" vertical="center" wrapText="1"/>
    </xf>
    <xf numFmtId="0" fontId="34" fillId="0" borderId="15" xfId="0" applyFont="1" applyBorder="1" applyAlignment="1" applyProtection="1">
      <alignment horizontal="center" vertical="center" wrapText="1"/>
    </xf>
    <xf numFmtId="0" fontId="34" fillId="7" borderId="0" xfId="0" applyFont="1" applyFill="1" applyAlignment="1" applyProtection="1">
      <alignment horizontal="center" vertical="center" wrapText="1"/>
    </xf>
    <xf numFmtId="49" fontId="35" fillId="0" borderId="10" xfId="0" applyNumberFormat="1" applyFont="1" applyBorder="1" applyAlignment="1" applyProtection="1">
      <alignment horizontal="center" vertical="center" wrapText="1"/>
    </xf>
    <xf numFmtId="0" fontId="34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41" fillId="0" borderId="10" xfId="0" applyFont="1" applyBorder="1" applyAlignment="1" applyProtection="1">
      <alignment horizontal="center" vertical="center" wrapText="1"/>
    </xf>
    <xf numFmtId="175" fontId="0" fillId="0" borderId="0" xfId="0" applyNumberFormat="1"/>
    <xf numFmtId="0" fontId="0" fillId="13" borderId="0" xfId="0" applyFill="1"/>
    <xf numFmtId="0" fontId="0" fillId="0" borderId="0" xfId="0" applyBorder="1"/>
    <xf numFmtId="1" fontId="25" fillId="16" borderId="3" xfId="0" applyNumberFormat="1" applyFont="1" applyFill="1" applyBorder="1" applyAlignment="1" applyProtection="1">
      <alignment horizontal="center"/>
    </xf>
    <xf numFmtId="0" fontId="18" fillId="16" borderId="10" xfId="0" applyFont="1" applyFill="1" applyBorder="1" applyAlignment="1" applyProtection="1">
      <alignment horizontal="center" vertical="center" wrapText="1"/>
    </xf>
    <xf numFmtId="0" fontId="15" fillId="16" borderId="16" xfId="0" applyFont="1" applyFill="1" applyBorder="1" applyProtection="1"/>
    <xf numFmtId="1" fontId="25" fillId="16" borderId="22" xfId="0" applyNumberFormat="1" applyFont="1" applyFill="1" applyBorder="1" applyAlignment="1" applyProtection="1">
      <alignment horizontal="center"/>
    </xf>
    <xf numFmtId="1" fontId="25" fillId="16" borderId="23" xfId="0" applyNumberFormat="1" applyFont="1" applyFill="1" applyBorder="1" applyAlignment="1" applyProtection="1">
      <alignment horizontal="center"/>
    </xf>
    <xf numFmtId="1" fontId="25" fillId="14" borderId="22" xfId="0" applyNumberFormat="1" applyFont="1" applyFill="1" applyBorder="1" applyAlignment="1" applyProtection="1">
      <alignment horizontal="center"/>
    </xf>
    <xf numFmtId="1" fontId="25" fillId="16" borderId="26" xfId="0" applyNumberFormat="1" applyFont="1" applyFill="1" applyBorder="1" applyAlignment="1" applyProtection="1">
      <alignment horizontal="center"/>
    </xf>
    <xf numFmtId="1" fontId="25" fillId="16" borderId="66" xfId="0" applyNumberFormat="1" applyFont="1" applyFill="1" applyBorder="1" applyAlignment="1" applyProtection="1">
      <alignment horizontal="center"/>
    </xf>
    <xf numFmtId="0" fontId="34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20" borderId="36" xfId="0" applyFill="1" applyBorder="1"/>
    <xf numFmtId="0" fontId="34" fillId="20" borderId="36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34" fillId="0" borderId="13" xfId="0" applyFont="1" applyBorder="1" applyAlignment="1" applyProtection="1">
      <alignment horizontal="center" vertical="center" wrapText="1"/>
    </xf>
    <xf numFmtId="1" fontId="22" fillId="20" borderId="10" xfId="0" applyNumberFormat="1" applyFont="1" applyFill="1" applyBorder="1" applyAlignment="1">
      <alignment horizontal="right" vertical="center" indent="1"/>
    </xf>
    <xf numFmtId="1" fontId="114" fillId="20" borderId="11" xfId="0" applyNumberFormat="1" applyFont="1" applyFill="1" applyBorder="1" applyAlignment="1">
      <alignment horizontal="right" vertical="center" indent="1"/>
    </xf>
    <xf numFmtId="1" fontId="114" fillId="20" borderId="10" xfId="0" applyNumberFormat="1" applyFont="1" applyFill="1" applyBorder="1" applyAlignment="1">
      <alignment horizontal="right" vertical="center" indent="1"/>
    </xf>
    <xf numFmtId="1" fontId="115" fillId="20" borderId="10" xfId="0" applyNumberFormat="1" applyFont="1" applyFill="1" applyBorder="1" applyAlignment="1">
      <alignment horizontal="right" vertical="center"/>
    </xf>
    <xf numFmtId="0" fontId="0" fillId="0" borderId="57" xfId="0" applyBorder="1"/>
    <xf numFmtId="0" fontId="0" fillId="0" borderId="58" xfId="0" applyBorder="1"/>
    <xf numFmtId="177" fontId="0" fillId="0" borderId="59" xfId="0" applyNumberFormat="1" applyBorder="1"/>
    <xf numFmtId="0" fontId="0" fillId="0" borderId="61" xfId="0" applyNumberFormat="1" applyBorder="1"/>
    <xf numFmtId="0" fontId="0" fillId="0" borderId="62" xfId="0" applyNumberFormat="1" applyBorder="1"/>
    <xf numFmtId="0" fontId="0" fillId="0" borderId="59" xfId="0" applyBorder="1"/>
    <xf numFmtId="0" fontId="0" fillId="0" borderId="60" xfId="0" applyBorder="1"/>
    <xf numFmtId="10" fontId="0" fillId="0" borderId="61" xfId="0" applyNumberFormat="1" applyBorder="1"/>
    <xf numFmtId="10" fontId="0" fillId="0" borderId="62" xfId="0" applyNumberFormat="1" applyBorder="1"/>
    <xf numFmtId="0" fontId="0" fillId="0" borderId="59" xfId="0" applyNumberFormat="1" applyBorder="1"/>
    <xf numFmtId="1" fontId="25" fillId="16" borderId="45" xfId="0" applyNumberFormat="1" applyFont="1" applyFill="1" applyBorder="1" applyAlignment="1" applyProtection="1">
      <alignment horizontal="center"/>
    </xf>
    <xf numFmtId="171" fontId="32" fillId="0" borderId="46" xfId="0" applyNumberFormat="1" applyFont="1" applyFill="1" applyBorder="1" applyAlignment="1" applyProtection="1">
      <alignment horizontal="center" vertical="center"/>
    </xf>
    <xf numFmtId="172" fontId="15" fillId="0" borderId="67" xfId="0" applyNumberFormat="1" applyFont="1" applyFill="1" applyBorder="1" applyAlignment="1" applyProtection="1">
      <alignment horizontal="center"/>
    </xf>
    <xf numFmtId="2" fontId="15" fillId="4" borderId="68" xfId="0" applyNumberFormat="1" applyFont="1" applyFill="1" applyBorder="1" applyAlignment="1" applyProtection="1">
      <alignment horizontal="center"/>
    </xf>
    <xf numFmtId="172" fontId="15" fillId="6" borderId="39" xfId="0" applyNumberFormat="1" applyFont="1" applyFill="1" applyBorder="1" applyAlignment="1" applyProtection="1">
      <alignment horizontal="center"/>
    </xf>
    <xf numFmtId="172" fontId="15" fillId="0" borderId="67" xfId="0" applyNumberFormat="1" applyFont="1" applyBorder="1" applyAlignment="1" applyProtection="1">
      <alignment horizontal="center"/>
    </xf>
    <xf numFmtId="2" fontId="15" fillId="3" borderId="68" xfId="0" applyNumberFormat="1" applyFont="1" applyFill="1" applyBorder="1" applyAlignment="1" applyProtection="1">
      <alignment horizontal="center"/>
    </xf>
    <xf numFmtId="167" fontId="15" fillId="0" borderId="46" xfId="0" applyNumberFormat="1" applyFont="1" applyFill="1" applyBorder="1" applyAlignment="1" applyProtection="1">
      <alignment horizontal="center" vertical="center"/>
    </xf>
    <xf numFmtId="2" fontId="15" fillId="6" borderId="39" xfId="0" applyNumberFormat="1" applyFont="1" applyFill="1" applyBorder="1" applyAlignment="1" applyProtection="1">
      <alignment horizontal="center"/>
    </xf>
    <xf numFmtId="2" fontId="15" fillId="0" borderId="67" xfId="0" applyNumberFormat="1" applyFont="1" applyBorder="1" applyAlignment="1" applyProtection="1">
      <alignment horizontal="center"/>
    </xf>
    <xf numFmtId="168" fontId="0" fillId="0" borderId="69" xfId="0" applyNumberFormat="1" applyBorder="1" applyProtection="1"/>
    <xf numFmtId="10" fontId="0" fillId="0" borderId="68" xfId="0" applyNumberFormat="1" applyBorder="1" applyProtection="1"/>
    <xf numFmtId="168" fontId="0" fillId="0" borderId="68" xfId="0" applyNumberFormat="1" applyBorder="1" applyProtection="1"/>
    <xf numFmtId="168" fontId="48" fillId="8" borderId="46" xfId="0" applyNumberFormat="1" applyFont="1" applyFill="1" applyBorder="1" applyProtection="1"/>
    <xf numFmtId="9" fontId="13" fillId="6" borderId="68" xfId="0" applyNumberFormat="1" applyFont="1" applyFill="1" applyBorder="1" applyAlignment="1" applyProtection="1">
      <alignment horizontal="right"/>
    </xf>
    <xf numFmtId="0" fontId="0" fillId="0" borderId="63" xfId="0" applyBorder="1" applyProtection="1"/>
    <xf numFmtId="9" fontId="0" fillId="0" borderId="67" xfId="0" applyNumberFormat="1" applyBorder="1" applyProtection="1"/>
    <xf numFmtId="172" fontId="0" fillId="6" borderId="63" xfId="0" applyNumberFormat="1" applyFill="1" applyBorder="1" applyProtection="1"/>
    <xf numFmtId="9" fontId="0" fillId="6" borderId="67" xfId="0" applyNumberFormat="1" applyFill="1" applyBorder="1" applyProtection="1"/>
    <xf numFmtId="169" fontId="0" fillId="0" borderId="69" xfId="0" applyNumberFormat="1" applyBorder="1" applyProtection="1"/>
    <xf numFmtId="170" fontId="47" fillId="8" borderId="68" xfId="0" applyNumberFormat="1" applyFont="1" applyFill="1" applyBorder="1" applyProtection="1"/>
    <xf numFmtId="171" fontId="48" fillId="8" borderId="69" xfId="0" applyNumberFormat="1" applyFont="1" applyFill="1" applyBorder="1" applyProtection="1"/>
    <xf numFmtId="9" fontId="0" fillId="0" borderId="68" xfId="0" applyNumberFormat="1" applyBorder="1" applyAlignment="1" applyProtection="1">
      <alignment horizontal="right" indent="1"/>
    </xf>
    <xf numFmtId="1" fontId="0" fillId="0" borderId="63" xfId="0" applyNumberFormat="1" applyBorder="1" applyAlignment="1" applyProtection="1">
      <alignment horizontal="right" indent="1"/>
    </xf>
    <xf numFmtId="1" fontId="0" fillId="0" borderId="67" xfId="0" applyNumberFormat="1" applyBorder="1" applyAlignment="1" applyProtection="1">
      <alignment horizontal="right" indent="1"/>
    </xf>
    <xf numFmtId="9" fontId="0" fillId="0" borderId="63" xfId="0" applyNumberFormat="1" applyBorder="1" applyAlignment="1" applyProtection="1">
      <alignment horizontal="right" indent="1"/>
    </xf>
    <xf numFmtId="9" fontId="0" fillId="0" borderId="67" xfId="0" applyNumberFormat="1" applyBorder="1" applyAlignment="1" applyProtection="1">
      <alignment horizontal="right" indent="1"/>
    </xf>
    <xf numFmtId="1" fontId="25" fillId="16" borderId="16" xfId="0" applyNumberFormat="1" applyFont="1" applyFill="1" applyBorder="1" applyAlignment="1" applyProtection="1">
      <alignment horizontal="center"/>
    </xf>
    <xf numFmtId="171" fontId="32" fillId="0" borderId="17" xfId="0" applyNumberFormat="1" applyFont="1" applyFill="1" applyBorder="1" applyAlignment="1" applyProtection="1">
      <alignment horizontal="center" vertical="center"/>
    </xf>
    <xf numFmtId="172" fontId="15" fillId="0" borderId="19" xfId="0" applyNumberFormat="1" applyFont="1" applyFill="1" applyBorder="1" applyAlignment="1" applyProtection="1">
      <alignment horizontal="center"/>
    </xf>
    <xf numFmtId="2" fontId="15" fillId="4" borderId="20" xfId="0" applyNumberFormat="1" applyFont="1" applyFill="1" applyBorder="1" applyAlignment="1" applyProtection="1">
      <alignment horizontal="center"/>
    </xf>
    <xf numFmtId="172" fontId="15" fillId="6" borderId="18" xfId="0" applyNumberFormat="1" applyFont="1" applyFill="1" applyBorder="1" applyAlignment="1" applyProtection="1">
      <alignment horizontal="center"/>
    </xf>
    <xf numFmtId="172" fontId="15" fillId="0" borderId="19" xfId="0" applyNumberFormat="1" applyFont="1" applyBorder="1" applyAlignment="1" applyProtection="1">
      <alignment horizontal="center"/>
    </xf>
    <xf numFmtId="2" fontId="15" fillId="3" borderId="20" xfId="0" applyNumberFormat="1" applyFont="1" applyFill="1" applyBorder="1" applyAlignment="1" applyProtection="1">
      <alignment horizontal="center"/>
    </xf>
    <xf numFmtId="167" fontId="15" fillId="0" borderId="17" xfId="0" applyNumberFormat="1" applyFont="1" applyFill="1" applyBorder="1" applyAlignment="1" applyProtection="1">
      <alignment horizontal="center" vertical="center"/>
    </xf>
    <xf numFmtId="2" fontId="15" fillId="6" borderId="18" xfId="0" applyNumberFormat="1" applyFont="1" applyFill="1" applyBorder="1" applyAlignment="1" applyProtection="1">
      <alignment horizontal="center"/>
    </xf>
    <xf numFmtId="2" fontId="15" fillId="0" borderId="19" xfId="0" applyNumberFormat="1" applyFont="1" applyBorder="1" applyAlignment="1" applyProtection="1">
      <alignment horizontal="center"/>
    </xf>
    <xf numFmtId="168" fontId="0" fillId="0" borderId="33" xfId="0" applyNumberFormat="1" applyBorder="1" applyProtection="1"/>
    <xf numFmtId="10" fontId="0" fillId="0" borderId="20" xfId="0" applyNumberFormat="1" applyBorder="1" applyProtection="1"/>
    <xf numFmtId="168" fontId="0" fillId="0" borderId="20" xfId="0" applyNumberFormat="1" applyBorder="1" applyProtection="1"/>
    <xf numFmtId="168" fontId="48" fillId="8" borderId="17" xfId="0" applyNumberFormat="1" applyFont="1" applyFill="1" applyBorder="1" applyProtection="1"/>
    <xf numFmtId="9" fontId="13" fillId="6" borderId="20" xfId="0" applyNumberFormat="1" applyFont="1" applyFill="1" applyBorder="1" applyAlignment="1" applyProtection="1">
      <alignment horizontal="right"/>
    </xf>
    <xf numFmtId="9" fontId="0" fillId="0" borderId="19" xfId="0" applyNumberFormat="1" applyBorder="1" applyProtection="1"/>
    <xf numFmtId="172" fontId="0" fillId="6" borderId="21" xfId="0" applyNumberFormat="1" applyFill="1" applyBorder="1" applyProtection="1"/>
    <xf numFmtId="9" fontId="0" fillId="6" borderId="19" xfId="0" applyNumberFormat="1" applyFill="1" applyBorder="1" applyProtection="1"/>
    <xf numFmtId="169" fontId="0" fillId="0" borderId="33" xfId="0" applyNumberFormat="1" applyBorder="1" applyProtection="1"/>
    <xf numFmtId="170" fontId="47" fillId="8" borderId="20" xfId="0" applyNumberFormat="1" applyFont="1" applyFill="1" applyBorder="1" applyProtection="1"/>
    <xf numFmtId="171" fontId="48" fillId="8" borderId="33" xfId="0" applyNumberFormat="1" applyFont="1" applyFill="1" applyBorder="1" applyProtection="1"/>
    <xf numFmtId="9" fontId="0" fillId="0" borderId="20" xfId="0" applyNumberFormat="1" applyBorder="1" applyAlignment="1" applyProtection="1">
      <alignment horizontal="right" indent="1"/>
    </xf>
    <xf numFmtId="1" fontId="0" fillId="0" borderId="21" xfId="0" applyNumberFormat="1" applyBorder="1" applyAlignment="1" applyProtection="1">
      <alignment horizontal="right" indent="1"/>
    </xf>
    <xf numFmtId="1" fontId="0" fillId="0" borderId="19" xfId="0" applyNumberFormat="1" applyBorder="1" applyAlignment="1" applyProtection="1">
      <alignment horizontal="right" indent="1"/>
    </xf>
    <xf numFmtId="9" fontId="0" fillId="0" borderId="21" xfId="0" applyNumberFormat="1" applyBorder="1" applyAlignment="1" applyProtection="1">
      <alignment horizontal="right" indent="1"/>
    </xf>
    <xf numFmtId="9" fontId="0" fillId="0" borderId="19" xfId="0" applyNumberFormat="1" applyBorder="1" applyAlignment="1" applyProtection="1">
      <alignment horizontal="right" indent="1"/>
    </xf>
    <xf numFmtId="0" fontId="0" fillId="7" borderId="75" xfId="0" applyFill="1" applyBorder="1" applyProtection="1"/>
    <xf numFmtId="0" fontId="0" fillId="11" borderId="75" xfId="0" applyFill="1" applyBorder="1" applyProtection="1"/>
    <xf numFmtId="9" fontId="0" fillId="7" borderId="75" xfId="0" applyNumberFormat="1" applyFill="1" applyBorder="1" applyProtection="1"/>
    <xf numFmtId="1" fontId="25" fillId="30" borderId="70" xfId="0" applyNumberFormat="1" applyFont="1" applyFill="1" applyBorder="1" applyAlignment="1" applyProtection="1">
      <alignment horizontal="center"/>
    </xf>
    <xf numFmtId="171" fontId="32" fillId="30" borderId="71" xfId="0" applyNumberFormat="1" applyFont="1" applyFill="1" applyBorder="1" applyAlignment="1" applyProtection="1">
      <alignment horizontal="center" vertical="center"/>
    </xf>
    <xf numFmtId="172" fontId="15" fillId="30" borderId="72" xfId="0" applyNumberFormat="1" applyFont="1" applyFill="1" applyBorder="1" applyAlignment="1" applyProtection="1">
      <alignment horizontal="center"/>
    </xf>
    <xf numFmtId="2" fontId="15" fillId="30" borderId="73" xfId="0" applyNumberFormat="1" applyFont="1" applyFill="1" applyBorder="1" applyAlignment="1" applyProtection="1">
      <alignment horizontal="center"/>
    </xf>
    <xf numFmtId="172" fontId="15" fillId="30" borderId="74" xfId="0" applyNumberFormat="1" applyFont="1" applyFill="1" applyBorder="1" applyAlignment="1" applyProtection="1">
      <alignment horizontal="center"/>
    </xf>
    <xf numFmtId="167" fontId="15" fillId="30" borderId="71" xfId="0" applyNumberFormat="1" applyFont="1" applyFill="1" applyBorder="1" applyAlignment="1" applyProtection="1">
      <alignment horizontal="center" vertical="center"/>
    </xf>
    <xf numFmtId="2" fontId="15" fillId="30" borderId="74" xfId="0" applyNumberFormat="1" applyFont="1" applyFill="1" applyBorder="1" applyAlignment="1" applyProtection="1">
      <alignment horizontal="center"/>
    </xf>
    <xf numFmtId="2" fontId="15" fillId="30" borderId="72" xfId="0" applyNumberFormat="1" applyFont="1" applyFill="1" applyBorder="1" applyAlignment="1" applyProtection="1">
      <alignment horizontal="center"/>
    </xf>
    <xf numFmtId="168" fontId="0" fillId="30" borderId="76" xfId="0" applyNumberFormat="1" applyFill="1" applyBorder="1" applyProtection="1"/>
    <xf numFmtId="10" fontId="0" fillId="30" borderId="73" xfId="0" applyNumberFormat="1" applyFill="1" applyBorder="1" applyProtection="1"/>
    <xf numFmtId="168" fontId="0" fillId="30" borderId="73" xfId="0" applyNumberFormat="1" applyFill="1" applyBorder="1" applyProtection="1"/>
    <xf numFmtId="168" fontId="48" fillId="30" borderId="71" xfId="0" applyNumberFormat="1" applyFont="1" applyFill="1" applyBorder="1" applyProtection="1"/>
    <xf numFmtId="9" fontId="13" fillId="30" borderId="73" xfId="0" applyNumberFormat="1" applyFont="1" applyFill="1" applyBorder="1" applyAlignment="1" applyProtection="1">
      <alignment horizontal="right"/>
    </xf>
    <xf numFmtId="0" fontId="0" fillId="30" borderId="77" xfId="0" applyFill="1" applyBorder="1" applyProtection="1"/>
    <xf numFmtId="9" fontId="0" fillId="30" borderId="72" xfId="0" applyNumberFormat="1" applyFill="1" applyBorder="1" applyProtection="1"/>
    <xf numFmtId="172" fontId="0" fillId="30" borderId="77" xfId="0" applyNumberFormat="1" applyFill="1" applyBorder="1" applyProtection="1"/>
    <xf numFmtId="169" fontId="0" fillId="30" borderId="76" xfId="0" applyNumberFormat="1" applyFill="1" applyBorder="1" applyProtection="1"/>
    <xf numFmtId="170" fontId="47" fillId="30" borderId="73" xfId="0" applyNumberFormat="1" applyFont="1" applyFill="1" applyBorder="1" applyProtection="1"/>
    <xf numFmtId="171" fontId="48" fillId="30" borderId="76" xfId="0" applyNumberFormat="1" applyFont="1" applyFill="1" applyBorder="1" applyProtection="1"/>
    <xf numFmtId="9" fontId="0" fillId="30" borderId="73" xfId="0" applyNumberFormat="1" applyFill="1" applyBorder="1" applyAlignment="1" applyProtection="1">
      <alignment horizontal="right" indent="1"/>
    </xf>
    <xf numFmtId="1" fontId="0" fillId="30" borderId="77" xfId="0" applyNumberFormat="1" applyFill="1" applyBorder="1" applyAlignment="1" applyProtection="1">
      <alignment horizontal="right" indent="1"/>
    </xf>
    <xf numFmtId="1" fontId="0" fillId="30" borderId="72" xfId="0" applyNumberFormat="1" applyFill="1" applyBorder="1" applyAlignment="1" applyProtection="1">
      <alignment horizontal="right" indent="1"/>
    </xf>
    <xf numFmtId="9" fontId="0" fillId="30" borderId="77" xfId="0" applyNumberFormat="1" applyFill="1" applyBorder="1" applyAlignment="1" applyProtection="1">
      <alignment horizontal="right" indent="1"/>
    </xf>
    <xf numFmtId="9" fontId="0" fillId="30" borderId="78" xfId="0" applyNumberFormat="1" applyFill="1" applyBorder="1" applyAlignment="1" applyProtection="1">
      <alignment horizontal="right" indent="1"/>
    </xf>
    <xf numFmtId="0" fontId="0" fillId="11" borderId="79" xfId="0" applyFill="1" applyBorder="1" applyProtection="1"/>
    <xf numFmtId="1" fontId="25" fillId="30" borderId="75" xfId="0" applyNumberFormat="1" applyFont="1" applyFill="1" applyBorder="1" applyAlignment="1" applyProtection="1">
      <alignment horizontal="center"/>
    </xf>
    <xf numFmtId="0" fontId="0" fillId="11" borderId="0" xfId="0" applyFill="1" applyBorder="1"/>
    <xf numFmtId="0" fontId="0" fillId="11" borderId="0" xfId="0" applyFill="1" applyBorder="1" applyProtection="1"/>
    <xf numFmtId="1" fontId="25" fillId="16" borderId="65" xfId="0" applyNumberFormat="1" applyFont="1" applyFill="1" applyBorder="1" applyAlignment="1" applyProtection="1">
      <alignment horizontal="center"/>
    </xf>
    <xf numFmtId="1" fontId="25" fillId="16" borderId="25" xfId="0" applyNumberFormat="1" applyFont="1" applyFill="1" applyBorder="1" applyAlignment="1" applyProtection="1">
      <alignment horizontal="center"/>
    </xf>
    <xf numFmtId="0" fontId="34" fillId="11" borderId="56" xfId="0" applyFont="1" applyFill="1" applyBorder="1" applyAlignment="1" applyProtection="1">
      <alignment horizontal="center" vertical="center" wrapText="1"/>
    </xf>
    <xf numFmtId="0" fontId="0" fillId="11" borderId="56" xfId="0" applyFill="1" applyBorder="1" applyProtection="1"/>
    <xf numFmtId="9" fontId="0" fillId="11" borderId="56" xfId="0" applyNumberFormat="1" applyFill="1" applyBorder="1" applyProtection="1"/>
    <xf numFmtId="9" fontId="0" fillId="11" borderId="74" xfId="0" applyNumberFormat="1" applyFill="1" applyBorder="1" applyProtection="1"/>
    <xf numFmtId="10" fontId="127" fillId="28" borderId="80" xfId="0" applyNumberFormat="1" applyFont="1" applyFill="1" applyBorder="1" applyAlignment="1">
      <alignment vertical="center"/>
    </xf>
    <xf numFmtId="0" fontId="48" fillId="20" borderId="0" xfId="0" applyFont="1" applyFill="1" applyBorder="1" applyAlignment="1" applyProtection="1">
      <alignment horizontal="right" indent="1"/>
      <protection locked="0"/>
    </xf>
    <xf numFmtId="0" fontId="0" fillId="7" borderId="35" xfId="0" applyFill="1" applyBorder="1"/>
    <xf numFmtId="0" fontId="0" fillId="7" borderId="79" xfId="0" applyFill="1" applyBorder="1" applyProtection="1"/>
    <xf numFmtId="1" fontId="17" fillId="28" borderId="5" xfId="0" applyNumberFormat="1" applyFont="1" applyFill="1" applyBorder="1" applyAlignment="1" applyProtection="1">
      <alignment horizontal="center"/>
      <protection locked="0"/>
    </xf>
    <xf numFmtId="0" fontId="36" fillId="7" borderId="79" xfId="0" applyFont="1" applyFill="1" applyBorder="1" applyProtection="1"/>
    <xf numFmtId="0" fontId="76" fillId="7" borderId="79" xfId="0" applyFont="1" applyFill="1" applyBorder="1" applyProtection="1"/>
    <xf numFmtId="0" fontId="64" fillId="7" borderId="79" xfId="0" applyFont="1" applyFill="1" applyBorder="1" applyProtection="1"/>
    <xf numFmtId="0" fontId="48" fillId="28" borderId="5" xfId="0" applyFont="1" applyFill="1" applyBorder="1" applyAlignment="1">
      <alignment horizontal="right" indent="1"/>
    </xf>
    <xf numFmtId="2" fontId="46" fillId="28" borderId="5" xfId="0" applyNumberFormat="1" applyFont="1" applyFill="1" applyBorder="1" applyAlignment="1" applyProtection="1">
      <alignment horizontal="right" indent="1"/>
      <protection locked="0"/>
    </xf>
    <xf numFmtId="2" fontId="45" fillId="28" borderId="5" xfId="0" applyNumberFormat="1" applyFont="1" applyFill="1" applyBorder="1" applyAlignment="1" applyProtection="1">
      <alignment horizontal="right" indent="1"/>
      <protection locked="0"/>
    </xf>
    <xf numFmtId="9" fontId="45" fillId="28" borderId="5" xfId="0" applyNumberFormat="1" applyFont="1" applyFill="1" applyBorder="1" applyAlignment="1" applyProtection="1">
      <alignment horizontal="right" indent="1"/>
      <protection locked="0"/>
    </xf>
    <xf numFmtId="1" fontId="52" fillId="28" borderId="5" xfId="0" applyNumberFormat="1" applyFont="1" applyFill="1" applyBorder="1" applyAlignment="1" applyProtection="1">
      <alignment horizontal="right" indent="1"/>
      <protection locked="0"/>
    </xf>
    <xf numFmtId="49" fontId="48" fillId="28" borderId="5" xfId="105" applyNumberFormat="1" applyFont="1" applyFill="1" applyBorder="1" applyAlignment="1">
      <alignment horizontal="right" indent="1"/>
    </xf>
    <xf numFmtId="168" fontId="45" fillId="28" borderId="5" xfId="0" applyNumberFormat="1" applyFont="1" applyFill="1" applyBorder="1" applyAlignment="1" applyProtection="1">
      <alignment horizontal="right" indent="1"/>
      <protection locked="0"/>
    </xf>
    <xf numFmtId="1" fontId="19" fillId="28" borderId="5" xfId="0" applyNumberFormat="1" applyFont="1" applyFill="1" applyBorder="1" applyAlignment="1" applyProtection="1">
      <alignment horizontal="center"/>
      <protection locked="0"/>
    </xf>
    <xf numFmtId="171" fontId="19" fillId="28" borderId="5" xfId="0" applyNumberFormat="1" applyFont="1" applyFill="1" applyBorder="1" applyAlignment="1" applyProtection="1">
      <alignment horizontal="center"/>
      <protection locked="0"/>
    </xf>
    <xf numFmtId="1" fontId="79" fillId="28" borderId="5" xfId="0" applyNumberFormat="1" applyFont="1" applyFill="1" applyBorder="1" applyAlignment="1" applyProtection="1">
      <alignment horizontal="center"/>
      <protection locked="0"/>
    </xf>
    <xf numFmtId="171" fontId="79" fillId="28" borderId="5" xfId="0" applyNumberFormat="1" applyFont="1" applyFill="1" applyBorder="1" applyAlignment="1" applyProtection="1">
      <alignment horizontal="center"/>
      <protection locked="0"/>
    </xf>
    <xf numFmtId="171" fontId="17" fillId="28" borderId="5" xfId="0" applyNumberFormat="1" applyFont="1" applyFill="1" applyBorder="1" applyAlignment="1" applyProtection="1">
      <alignment horizontal="center"/>
      <protection locked="0"/>
    </xf>
    <xf numFmtId="0" fontId="20" fillId="28" borderId="5" xfId="0" applyFont="1" applyFill="1" applyBorder="1" applyAlignment="1" applyProtection="1">
      <alignment horizontal="center"/>
      <protection locked="0"/>
    </xf>
    <xf numFmtId="2" fontId="17" fillId="28" borderId="5" xfId="0" applyNumberFormat="1" applyFont="1" applyFill="1" applyBorder="1" applyAlignment="1" applyProtection="1">
      <alignment horizontal="center"/>
      <protection locked="0"/>
    </xf>
    <xf numFmtId="164" fontId="17" fillId="28" borderId="5" xfId="0" applyNumberFormat="1" applyFont="1" applyFill="1" applyBorder="1" applyAlignment="1" applyProtection="1">
      <alignment horizontal="center"/>
      <protection locked="0"/>
    </xf>
    <xf numFmtId="165" fontId="19" fillId="28" borderId="5" xfId="0" applyNumberFormat="1" applyFont="1" applyFill="1" applyBorder="1" applyAlignment="1" applyProtection="1">
      <alignment horizontal="center"/>
      <protection locked="0"/>
    </xf>
    <xf numFmtId="165" fontId="79" fillId="28" borderId="5" xfId="0" applyNumberFormat="1" applyFont="1" applyFill="1" applyBorder="1" applyAlignment="1" applyProtection="1">
      <alignment horizontal="center"/>
      <protection locked="0"/>
    </xf>
    <xf numFmtId="165" fontId="79" fillId="0" borderId="0" xfId="0" applyNumberFormat="1" applyFont="1" applyFill="1" applyAlignment="1" applyProtection="1">
      <alignment horizontal="center"/>
    </xf>
    <xf numFmtId="165" fontId="17" fillId="28" borderId="5" xfId="0" applyNumberFormat="1" applyFont="1" applyFill="1" applyBorder="1" applyAlignment="1" applyProtection="1">
      <alignment horizontal="center"/>
      <protection locked="0"/>
    </xf>
    <xf numFmtId="165" fontId="42" fillId="0" borderId="0" xfId="0" applyNumberFormat="1" applyFont="1" applyFill="1" applyAlignment="1" applyProtection="1">
      <alignment horizontal="center"/>
    </xf>
    <xf numFmtId="0" fontId="48" fillId="28" borderId="5" xfId="0" applyFont="1" applyFill="1" applyBorder="1" applyAlignment="1" applyProtection="1">
      <alignment horizontal="right"/>
      <protection locked="0"/>
    </xf>
    <xf numFmtId="49" fontId="123" fillId="28" borderId="10" xfId="5" applyNumberFormat="1" applyFont="1" applyFill="1" applyBorder="1" applyAlignment="1">
      <alignment horizontal="center"/>
    </xf>
    <xf numFmtId="0" fontId="124" fillId="28" borderId="10" xfId="5" applyNumberFormat="1" applyFont="1" applyFill="1" applyBorder="1" applyAlignment="1">
      <alignment horizontal="center"/>
    </xf>
    <xf numFmtId="0" fontId="13" fillId="21" borderId="19" xfId="5" applyFont="1" applyFill="1" applyBorder="1" applyAlignment="1">
      <alignment horizontal="right" indent="1"/>
    </xf>
    <xf numFmtId="0" fontId="13" fillId="21" borderId="2" xfId="5" applyFont="1" applyFill="1" applyBorder="1" applyAlignment="1">
      <alignment horizontal="right" indent="1"/>
    </xf>
    <xf numFmtId="0" fontId="13" fillId="22" borderId="2" xfId="5" applyFont="1" applyFill="1" applyBorder="1" applyAlignment="1">
      <alignment horizontal="right" indent="1"/>
    </xf>
    <xf numFmtId="0" fontId="13" fillId="23" borderId="2" xfId="5" applyFont="1" applyFill="1" applyBorder="1" applyAlignment="1">
      <alignment horizontal="right" indent="1"/>
    </xf>
    <xf numFmtId="0" fontId="13" fillId="17" borderId="2" xfId="5" applyFont="1" applyFill="1" applyBorder="1" applyAlignment="1">
      <alignment horizontal="right" indent="1"/>
    </xf>
    <xf numFmtId="0" fontId="13" fillId="20" borderId="2" xfId="5" applyFont="1" applyFill="1" applyBorder="1" applyAlignment="1">
      <alignment horizontal="right" indent="1"/>
    </xf>
    <xf numFmtId="0" fontId="13" fillId="0" borderId="2" xfId="5" applyFont="1" applyBorder="1" applyAlignment="1">
      <alignment horizontal="right" indent="1"/>
    </xf>
    <xf numFmtId="0" fontId="13" fillId="0" borderId="7" xfId="5" applyFont="1" applyBorder="1" applyAlignment="1">
      <alignment horizontal="right" indent="1"/>
    </xf>
    <xf numFmtId="168" fontId="0" fillId="0" borderId="20" xfId="0" applyNumberFormat="1" applyBorder="1" applyAlignment="1" applyProtection="1">
      <alignment horizontal="right" indent="1"/>
    </xf>
    <xf numFmtId="0" fontId="0" fillId="7" borderId="25" xfId="0" applyFill="1" applyBorder="1" applyProtection="1"/>
    <xf numFmtId="0" fontId="0" fillId="11" borderId="25" xfId="0" applyFill="1" applyBorder="1" applyProtection="1"/>
    <xf numFmtId="0" fontId="0" fillId="11" borderId="18" xfId="0" applyFill="1" applyBorder="1" applyProtection="1"/>
    <xf numFmtId="179" fontId="92" fillId="15" borderId="0" xfId="0" applyNumberFormat="1" applyFont="1" applyFill="1" applyAlignment="1">
      <alignment horizontal="center"/>
    </xf>
    <xf numFmtId="179" fontId="0" fillId="0" borderId="0" xfId="0" applyNumberFormat="1" applyFill="1"/>
    <xf numFmtId="0" fontId="0" fillId="0" borderId="81" xfId="0" applyBorder="1"/>
    <xf numFmtId="0" fontId="0" fillId="0" borderId="82" xfId="0" applyBorder="1"/>
    <xf numFmtId="0" fontId="0" fillId="0" borderId="83" xfId="0" applyBorder="1"/>
    <xf numFmtId="0" fontId="0" fillId="0" borderId="81" xfId="0" pivotButton="1" applyBorder="1"/>
    <xf numFmtId="177" fontId="0" fillId="0" borderId="81" xfId="0" applyNumberFormat="1" applyBorder="1"/>
    <xf numFmtId="0" fontId="0" fillId="0" borderId="85" xfId="0" applyBorder="1"/>
    <xf numFmtId="0" fontId="0" fillId="0" borderId="85" xfId="0" applyNumberFormat="1" applyBorder="1"/>
    <xf numFmtId="10" fontId="0" fillId="0" borderId="85" xfId="0" applyNumberFormat="1" applyBorder="1"/>
    <xf numFmtId="0" fontId="0" fillId="0" borderId="86" xfId="0" applyNumberFormat="1" applyBorder="1"/>
    <xf numFmtId="0" fontId="0" fillId="0" borderId="87" xfId="0" applyBorder="1"/>
    <xf numFmtId="0" fontId="0" fillId="0" borderId="81" xfId="0" applyNumberFormat="1" applyBorder="1"/>
    <xf numFmtId="0" fontId="0" fillId="0" borderId="87" xfId="0" applyNumberFormat="1" applyBorder="1"/>
    <xf numFmtId="0" fontId="0" fillId="0" borderId="84" xfId="0" applyNumberFormat="1" applyBorder="1"/>
    <xf numFmtId="0" fontId="0" fillId="0" borderId="88" xfId="0" applyNumberFormat="1" applyBorder="1"/>
    <xf numFmtId="0" fontId="0" fillId="0" borderId="84" xfId="0" applyBorder="1"/>
    <xf numFmtId="0" fontId="0" fillId="0" borderId="89" xfId="0" applyBorder="1"/>
    <xf numFmtId="0" fontId="130" fillId="0" borderId="56" xfId="9" applyFont="1" applyBorder="1" applyAlignment="1">
      <alignment horizontal="left" vertical="center"/>
    </xf>
    <xf numFmtId="0" fontId="108" fillId="0" borderId="56" xfId="0" applyFont="1" applyBorder="1" applyAlignment="1">
      <alignment horizontal="left" vertical="center"/>
    </xf>
    <xf numFmtId="0" fontId="108" fillId="28" borderId="56" xfId="0" applyFont="1" applyFill="1" applyBorder="1" applyAlignment="1">
      <alignment horizontal="left" vertical="center"/>
    </xf>
    <xf numFmtId="0" fontId="108" fillId="18" borderId="56" xfId="0" applyFont="1" applyFill="1" applyBorder="1" applyAlignment="1">
      <alignment horizontal="left" vertical="center"/>
    </xf>
    <xf numFmtId="2" fontId="108" fillId="18" borderId="56" xfId="0" applyNumberFormat="1" applyFont="1" applyFill="1" applyBorder="1" applyAlignment="1">
      <alignment horizontal="left" vertical="center"/>
    </xf>
    <xf numFmtId="168" fontId="108" fillId="18" borderId="56" xfId="0" applyNumberFormat="1" applyFont="1" applyFill="1" applyBorder="1" applyAlignment="1">
      <alignment horizontal="left" vertical="center"/>
    </xf>
    <xf numFmtId="0" fontId="108" fillId="19" borderId="56" xfId="0" applyFont="1" applyFill="1" applyBorder="1" applyAlignment="1">
      <alignment horizontal="left" vertical="center"/>
    </xf>
    <xf numFmtId="168" fontId="108" fillId="19" borderId="56" xfId="0" applyNumberFormat="1" applyFont="1" applyFill="1" applyBorder="1" applyAlignment="1">
      <alignment horizontal="left" vertical="center"/>
    </xf>
    <xf numFmtId="2" fontId="108" fillId="19" borderId="56" xfId="0" applyNumberFormat="1" applyFont="1" applyFill="1" applyBorder="1" applyAlignment="1">
      <alignment horizontal="left" vertical="center"/>
    </xf>
    <xf numFmtId="2" fontId="108" fillId="0" borderId="56" xfId="0" applyNumberFormat="1" applyFont="1" applyBorder="1" applyAlignment="1">
      <alignment horizontal="left" vertical="center"/>
    </xf>
    <xf numFmtId="14" fontId="108" fillId="0" borderId="56" xfId="0" applyNumberFormat="1" applyFont="1" applyBorder="1" applyAlignment="1">
      <alignment horizontal="left" vertical="center"/>
    </xf>
    <xf numFmtId="10" fontId="108" fillId="0" borderId="56" xfId="0" applyNumberFormat="1" applyFont="1" applyBorder="1" applyAlignment="1">
      <alignment horizontal="left" vertical="center"/>
    </xf>
    <xf numFmtId="22" fontId="108" fillId="0" borderId="56" xfId="0" applyNumberFormat="1" applyFont="1" applyBorder="1" applyAlignment="1">
      <alignment horizontal="left" vertical="center"/>
    </xf>
    <xf numFmtId="0" fontId="130" fillId="0" borderId="12" xfId="9" applyFont="1" applyBorder="1" applyAlignment="1">
      <alignment horizontal="left" vertical="center"/>
    </xf>
    <xf numFmtId="0" fontId="108" fillId="0" borderId="12" xfId="0" applyFont="1" applyBorder="1" applyAlignment="1">
      <alignment horizontal="left" vertical="center"/>
    </xf>
    <xf numFmtId="0" fontId="108" fillId="28" borderId="12" xfId="0" applyFont="1" applyFill="1" applyBorder="1" applyAlignment="1">
      <alignment horizontal="left" vertical="center"/>
    </xf>
    <xf numFmtId="0" fontId="108" fillId="18" borderId="12" xfId="0" applyFont="1" applyFill="1" applyBorder="1" applyAlignment="1">
      <alignment horizontal="left" vertical="center"/>
    </xf>
    <xf numFmtId="2" fontId="108" fillId="18" borderId="12" xfId="0" applyNumberFormat="1" applyFont="1" applyFill="1" applyBorder="1" applyAlignment="1">
      <alignment horizontal="left" vertical="center"/>
    </xf>
    <xf numFmtId="168" fontId="108" fillId="18" borderId="12" xfId="0" applyNumberFormat="1" applyFont="1" applyFill="1" applyBorder="1" applyAlignment="1">
      <alignment horizontal="left" vertical="center"/>
    </xf>
    <xf numFmtId="0" fontId="108" fillId="19" borderId="12" xfId="0" applyFont="1" applyFill="1" applyBorder="1" applyAlignment="1">
      <alignment horizontal="left" vertical="center"/>
    </xf>
    <xf numFmtId="168" fontId="108" fillId="19" borderId="12" xfId="0" applyNumberFormat="1" applyFont="1" applyFill="1" applyBorder="1" applyAlignment="1">
      <alignment horizontal="left" vertical="center"/>
    </xf>
    <xf numFmtId="2" fontId="108" fillId="19" borderId="12" xfId="0" applyNumberFormat="1" applyFont="1" applyFill="1" applyBorder="1" applyAlignment="1">
      <alignment horizontal="left" vertical="center"/>
    </xf>
    <xf numFmtId="2" fontId="108" fillId="0" borderId="12" xfId="0" applyNumberFormat="1" applyFont="1" applyBorder="1" applyAlignment="1">
      <alignment horizontal="left" vertical="center"/>
    </xf>
    <xf numFmtId="14" fontId="108" fillId="0" borderId="12" xfId="0" applyNumberFormat="1" applyFont="1" applyBorder="1" applyAlignment="1">
      <alignment horizontal="left" vertical="center"/>
    </xf>
    <xf numFmtId="10" fontId="108" fillId="0" borderId="12" xfId="0" applyNumberFormat="1" applyFont="1" applyBorder="1" applyAlignment="1">
      <alignment horizontal="left" vertical="center"/>
    </xf>
    <xf numFmtId="22" fontId="108" fillId="0" borderId="12" xfId="0" applyNumberFormat="1" applyFont="1" applyBorder="1" applyAlignment="1">
      <alignment horizontal="left" vertical="center"/>
    </xf>
    <xf numFmtId="0" fontId="130" fillId="0" borderId="91" xfId="9" applyFont="1" applyBorder="1" applyAlignment="1">
      <alignment horizontal="left" vertical="center"/>
    </xf>
    <xf numFmtId="0" fontId="108" fillId="0" borderId="91" xfId="0" applyFont="1" applyBorder="1" applyAlignment="1">
      <alignment horizontal="left" vertical="center"/>
    </xf>
    <xf numFmtId="0" fontId="108" fillId="28" borderId="91" xfId="0" applyFont="1" applyFill="1" applyBorder="1" applyAlignment="1">
      <alignment horizontal="left" vertical="center"/>
    </xf>
    <xf numFmtId="0" fontId="108" fillId="18" borderId="91" xfId="0" applyFont="1" applyFill="1" applyBorder="1" applyAlignment="1">
      <alignment horizontal="left" vertical="center"/>
    </xf>
    <xf numFmtId="2" fontId="108" fillId="18" borderId="91" xfId="0" applyNumberFormat="1" applyFont="1" applyFill="1" applyBorder="1" applyAlignment="1">
      <alignment horizontal="left" vertical="center"/>
    </xf>
    <xf numFmtId="168" fontId="108" fillId="18" borderId="91" xfId="0" applyNumberFormat="1" applyFont="1" applyFill="1" applyBorder="1" applyAlignment="1">
      <alignment horizontal="left" vertical="center"/>
    </xf>
    <xf numFmtId="0" fontId="108" fillId="19" borderId="91" xfId="0" applyFont="1" applyFill="1" applyBorder="1" applyAlignment="1">
      <alignment horizontal="left" vertical="center"/>
    </xf>
    <xf numFmtId="168" fontId="108" fillId="19" borderId="91" xfId="0" applyNumberFormat="1" applyFont="1" applyFill="1" applyBorder="1" applyAlignment="1">
      <alignment horizontal="left" vertical="center"/>
    </xf>
    <xf numFmtId="2" fontId="108" fillId="19" borderId="91" xfId="0" applyNumberFormat="1" applyFont="1" applyFill="1" applyBorder="1" applyAlignment="1">
      <alignment horizontal="left" vertical="center"/>
    </xf>
    <xf numFmtId="2" fontId="108" fillId="0" borderId="91" xfId="0" applyNumberFormat="1" applyFont="1" applyBorder="1" applyAlignment="1">
      <alignment horizontal="left" vertical="center"/>
    </xf>
    <xf numFmtId="14" fontId="108" fillId="0" borderId="91" xfId="0" applyNumberFormat="1" applyFont="1" applyBorder="1" applyAlignment="1">
      <alignment horizontal="left" vertical="center"/>
    </xf>
    <xf numFmtId="10" fontId="108" fillId="0" borderId="91" xfId="0" applyNumberFormat="1" applyFont="1" applyBorder="1" applyAlignment="1">
      <alignment horizontal="left" vertical="center"/>
    </xf>
    <xf numFmtId="22" fontId="108" fillId="0" borderId="91" xfId="0" applyNumberFormat="1" applyFont="1" applyBorder="1" applyAlignment="1">
      <alignment horizontal="left" vertical="center"/>
    </xf>
    <xf numFmtId="0" fontId="130" fillId="0" borderId="92" xfId="9" applyFont="1" applyBorder="1" applyAlignment="1">
      <alignment horizontal="left" vertical="center"/>
    </xf>
    <xf numFmtId="0" fontId="108" fillId="0" borderId="92" xfId="0" applyFont="1" applyBorder="1" applyAlignment="1">
      <alignment horizontal="left" vertical="center"/>
    </xf>
    <xf numFmtId="14" fontId="108" fillId="0" borderId="92" xfId="0" applyNumberFormat="1" applyFont="1" applyBorder="1" applyAlignment="1">
      <alignment horizontal="left" vertical="center"/>
    </xf>
    <xf numFmtId="10" fontId="108" fillId="0" borderId="92" xfId="0" applyNumberFormat="1" applyFont="1" applyBorder="1" applyAlignment="1">
      <alignment horizontal="left" vertical="center"/>
    </xf>
    <xf numFmtId="2" fontId="108" fillId="0" borderId="92" xfId="0" applyNumberFormat="1" applyFont="1" applyBorder="1" applyAlignment="1">
      <alignment horizontal="left" vertical="center"/>
    </xf>
    <xf numFmtId="22" fontId="108" fillId="0" borderId="92" xfId="0" applyNumberFormat="1" applyFont="1" applyBorder="1" applyAlignment="1">
      <alignment horizontal="left" vertical="center"/>
    </xf>
    <xf numFmtId="0" fontId="130" fillId="0" borderId="90" xfId="9" applyFont="1" applyBorder="1" applyAlignment="1">
      <alignment horizontal="left" vertical="center"/>
    </xf>
    <xf numFmtId="0" fontId="108" fillId="0" borderId="90" xfId="0" applyFont="1" applyBorder="1" applyAlignment="1">
      <alignment horizontal="left" vertical="center"/>
    </xf>
    <xf numFmtId="14" fontId="108" fillId="0" borderId="90" xfId="0" applyNumberFormat="1" applyFont="1" applyBorder="1" applyAlignment="1">
      <alignment horizontal="left" vertical="center"/>
    </xf>
    <xf numFmtId="10" fontId="108" fillId="0" borderId="90" xfId="0" applyNumberFormat="1" applyFont="1" applyBorder="1" applyAlignment="1">
      <alignment horizontal="left" vertical="center"/>
    </xf>
    <xf numFmtId="2" fontId="108" fillId="0" borderId="90" xfId="0" applyNumberFormat="1" applyFont="1" applyBorder="1" applyAlignment="1">
      <alignment horizontal="left" vertical="center"/>
    </xf>
    <xf numFmtId="22" fontId="108" fillId="0" borderId="90" xfId="0" applyNumberFormat="1" applyFont="1" applyBorder="1" applyAlignment="1">
      <alignment horizontal="left" vertical="center"/>
    </xf>
    <xf numFmtId="0" fontId="130" fillId="0" borderId="93" xfId="9" applyFont="1" applyBorder="1" applyAlignment="1">
      <alignment horizontal="left" vertical="center"/>
    </xf>
    <xf numFmtId="0" fontId="108" fillId="0" borderId="93" xfId="0" applyFont="1" applyBorder="1" applyAlignment="1">
      <alignment horizontal="left" vertical="center"/>
    </xf>
    <xf numFmtId="14" fontId="108" fillId="0" borderId="93" xfId="0" applyNumberFormat="1" applyFont="1" applyBorder="1" applyAlignment="1">
      <alignment horizontal="left" vertical="center"/>
    </xf>
    <xf numFmtId="10" fontId="108" fillId="0" borderId="93" xfId="0" applyNumberFormat="1" applyFont="1" applyBorder="1" applyAlignment="1">
      <alignment horizontal="left" vertical="center"/>
    </xf>
    <xf numFmtId="2" fontId="108" fillId="0" borderId="93" xfId="0" applyNumberFormat="1" applyFont="1" applyBorder="1" applyAlignment="1">
      <alignment horizontal="left" vertical="center"/>
    </xf>
    <xf numFmtId="22" fontId="108" fillId="0" borderId="93" xfId="0" applyNumberFormat="1" applyFont="1" applyBorder="1" applyAlignment="1">
      <alignment horizontal="left" vertical="center"/>
    </xf>
    <xf numFmtId="0" fontId="108" fillId="29" borderId="91" xfId="0" applyFont="1" applyFill="1" applyBorder="1" applyAlignment="1">
      <alignment horizontal="left" vertical="center"/>
    </xf>
    <xf numFmtId="0" fontId="108" fillId="29" borderId="92" xfId="0" applyFont="1" applyFill="1" applyBorder="1" applyAlignment="1">
      <alignment horizontal="left" vertical="center"/>
    </xf>
    <xf numFmtId="0" fontId="108" fillId="29" borderId="93" xfId="0" applyFont="1" applyFill="1" applyBorder="1" applyAlignment="1">
      <alignment horizontal="left" vertical="center"/>
    </xf>
    <xf numFmtId="0" fontId="108" fillId="29" borderId="90" xfId="0" applyFont="1" applyFill="1" applyBorder="1" applyAlignment="1">
      <alignment horizontal="left" vertical="center"/>
    </xf>
    <xf numFmtId="1" fontId="17" fillId="3" borderId="34" xfId="0" applyNumberFormat="1" applyFont="1" applyFill="1" applyBorder="1" applyAlignment="1" applyProtection="1">
      <alignment horizontal="center"/>
    </xf>
    <xf numFmtId="1" fontId="17" fillId="12" borderId="34" xfId="0" applyNumberFormat="1" applyFont="1" applyFill="1" applyBorder="1" applyAlignment="1" applyProtection="1">
      <alignment horizontal="center"/>
    </xf>
    <xf numFmtId="1" fontId="17" fillId="12" borderId="35" xfId="0" applyNumberFormat="1" applyFont="1" applyFill="1" applyBorder="1" applyAlignment="1" applyProtection="1">
      <alignment horizontal="center"/>
    </xf>
    <xf numFmtId="1" fontId="17" fillId="3" borderId="36" xfId="0" applyNumberFormat="1" applyFont="1" applyFill="1" applyBorder="1" applyAlignment="1" applyProtection="1">
      <alignment horizontal="center"/>
    </xf>
    <xf numFmtId="1" fontId="17" fillId="3" borderId="37" xfId="0" applyNumberFormat="1" applyFont="1" applyFill="1" applyBorder="1" applyAlignment="1" applyProtection="1">
      <alignment horizontal="center"/>
    </xf>
    <xf numFmtId="1" fontId="17" fillId="3" borderId="14" xfId="0" applyNumberFormat="1" applyFont="1" applyFill="1" applyBorder="1" applyAlignment="1" applyProtection="1">
      <alignment horizontal="center"/>
    </xf>
    <xf numFmtId="2" fontId="108" fillId="0" borderId="92" xfId="0" applyNumberFormat="1" applyFont="1" applyBorder="1" applyAlignment="1">
      <alignment horizontal="left" vertical="center"/>
    </xf>
    <xf numFmtId="2" fontId="108" fillId="0" borderId="90" xfId="0" applyNumberFormat="1" applyFont="1" applyBorder="1" applyAlignment="1">
      <alignment horizontal="left" vertical="center"/>
    </xf>
    <xf numFmtId="2" fontId="108" fillId="0" borderId="93" xfId="0" applyNumberFormat="1" applyFont="1" applyBorder="1" applyAlignment="1">
      <alignment horizontal="left" vertical="center"/>
    </xf>
    <xf numFmtId="0" fontId="108" fillId="19" borderId="92" xfId="0" applyFont="1" applyFill="1" applyBorder="1" applyAlignment="1">
      <alignment horizontal="left" vertical="center"/>
    </xf>
    <xf numFmtId="0" fontId="108" fillId="19" borderId="90" xfId="0" applyFont="1" applyFill="1" applyBorder="1" applyAlignment="1">
      <alignment horizontal="left" vertical="center"/>
    </xf>
    <xf numFmtId="0" fontId="108" fillId="19" borderId="93" xfId="0" applyFont="1" applyFill="1" applyBorder="1" applyAlignment="1">
      <alignment horizontal="left" vertical="center"/>
    </xf>
    <xf numFmtId="168" fontId="108" fillId="19" borderId="92" xfId="0" applyNumberFormat="1" applyFont="1" applyFill="1" applyBorder="1" applyAlignment="1">
      <alignment horizontal="left" vertical="center"/>
    </xf>
    <xf numFmtId="168" fontId="108" fillId="19" borderId="90" xfId="0" applyNumberFormat="1" applyFont="1" applyFill="1" applyBorder="1" applyAlignment="1">
      <alignment horizontal="left" vertical="center"/>
    </xf>
    <xf numFmtId="168" fontId="108" fillId="19" borderId="93" xfId="0" applyNumberFormat="1" applyFont="1" applyFill="1" applyBorder="1" applyAlignment="1">
      <alignment horizontal="left" vertical="center"/>
    </xf>
    <xf numFmtId="2" fontId="108" fillId="19" borderId="92" xfId="0" applyNumberFormat="1" applyFont="1" applyFill="1" applyBorder="1" applyAlignment="1">
      <alignment horizontal="left" vertical="center"/>
    </xf>
    <xf numFmtId="2" fontId="108" fillId="19" borderId="90" xfId="0" applyNumberFormat="1" applyFont="1" applyFill="1" applyBorder="1" applyAlignment="1">
      <alignment horizontal="left" vertical="center"/>
    </xf>
    <xf numFmtId="2" fontId="108" fillId="19" borderId="93" xfId="0" applyNumberFormat="1" applyFont="1" applyFill="1" applyBorder="1" applyAlignment="1">
      <alignment horizontal="left" vertical="center"/>
    </xf>
    <xf numFmtId="2" fontId="108" fillId="18" borderId="92" xfId="0" applyNumberFormat="1" applyFont="1" applyFill="1" applyBorder="1" applyAlignment="1">
      <alignment horizontal="left" vertical="center"/>
    </xf>
    <xf numFmtId="2" fontId="108" fillId="18" borderId="90" xfId="0" applyNumberFormat="1" applyFont="1" applyFill="1" applyBorder="1" applyAlignment="1">
      <alignment horizontal="left" vertical="center"/>
    </xf>
    <xf numFmtId="2" fontId="108" fillId="18" borderId="93" xfId="0" applyNumberFormat="1" applyFont="1" applyFill="1" applyBorder="1" applyAlignment="1">
      <alignment horizontal="left" vertical="center"/>
    </xf>
    <xf numFmtId="0" fontId="130" fillId="0" borderId="92" xfId="9" applyFont="1" applyBorder="1" applyAlignment="1">
      <alignment horizontal="left" vertical="center"/>
    </xf>
    <xf numFmtId="0" fontId="130" fillId="0" borderId="90" xfId="9" applyFont="1" applyBorder="1" applyAlignment="1">
      <alignment horizontal="left" vertical="center"/>
    </xf>
    <xf numFmtId="0" fontId="130" fillId="0" borderId="93" xfId="9" applyFont="1" applyBorder="1" applyAlignment="1">
      <alignment horizontal="left" vertical="center"/>
    </xf>
    <xf numFmtId="0" fontId="108" fillId="0" borderId="92" xfId="0" applyFont="1" applyBorder="1" applyAlignment="1">
      <alignment horizontal="left" vertical="center"/>
    </xf>
    <xf numFmtId="0" fontId="108" fillId="0" borderId="90" xfId="0" applyFont="1" applyBorder="1" applyAlignment="1">
      <alignment horizontal="left" vertical="center"/>
    </xf>
    <xf numFmtId="0" fontId="108" fillId="0" borderId="93" xfId="0" applyFont="1" applyBorder="1" applyAlignment="1">
      <alignment horizontal="left" vertical="center"/>
    </xf>
    <xf numFmtId="0" fontId="108" fillId="28" borderId="92" xfId="0" applyFont="1" applyFill="1" applyBorder="1" applyAlignment="1">
      <alignment horizontal="left" vertical="center"/>
    </xf>
    <xf numFmtId="0" fontId="108" fillId="28" borderId="90" xfId="0" applyFont="1" applyFill="1" applyBorder="1" applyAlignment="1">
      <alignment horizontal="left" vertical="center"/>
    </xf>
    <xf numFmtId="0" fontId="108" fillId="28" borderId="93" xfId="0" applyFont="1" applyFill="1" applyBorder="1" applyAlignment="1">
      <alignment horizontal="left" vertical="center"/>
    </xf>
    <xf numFmtId="0" fontId="108" fillId="18" borderId="92" xfId="0" applyFont="1" applyFill="1" applyBorder="1" applyAlignment="1">
      <alignment horizontal="left" vertical="center"/>
    </xf>
    <xf numFmtId="0" fontId="108" fillId="18" borderId="90" xfId="0" applyFont="1" applyFill="1" applyBorder="1" applyAlignment="1">
      <alignment horizontal="left" vertical="center"/>
    </xf>
    <xf numFmtId="0" fontId="108" fillId="18" borderId="93" xfId="0" applyFont="1" applyFill="1" applyBorder="1" applyAlignment="1">
      <alignment horizontal="left" vertical="center"/>
    </xf>
    <xf numFmtId="168" fontId="108" fillId="18" borderId="92" xfId="0" applyNumberFormat="1" applyFont="1" applyFill="1" applyBorder="1" applyAlignment="1">
      <alignment horizontal="left" vertical="center"/>
    </xf>
    <xf numFmtId="168" fontId="108" fillId="18" borderId="90" xfId="0" applyNumberFormat="1" applyFont="1" applyFill="1" applyBorder="1" applyAlignment="1">
      <alignment horizontal="left" vertical="center"/>
    </xf>
    <xf numFmtId="168" fontId="108" fillId="18" borderId="93" xfId="0" applyNumberFormat="1" applyFont="1" applyFill="1" applyBorder="1" applyAlignment="1">
      <alignment horizontal="left" vertical="center"/>
    </xf>
    <xf numFmtId="0" fontId="109" fillId="17" borderId="5" xfId="0" applyFont="1" applyFill="1" applyBorder="1" applyAlignment="1">
      <alignment horizontal="left" vertical="center"/>
    </xf>
    <xf numFmtId="0" fontId="107" fillId="17" borderId="39" xfId="107" applyFont="1" applyFill="1" applyBorder="1" applyAlignment="1">
      <alignment horizontal="left" vertical="center" wrapText="1"/>
    </xf>
    <xf numFmtId="0" fontId="107" fillId="18" borderId="56" xfId="107" applyFont="1" applyFill="1" applyBorder="1" applyAlignment="1">
      <alignment horizontal="left" vertical="center" wrapText="1"/>
    </xf>
    <xf numFmtId="0" fontId="107" fillId="17" borderId="39" xfId="107" applyFont="1" applyFill="1" applyBorder="1" applyAlignment="1">
      <alignment horizontal="center" vertical="center" wrapText="1"/>
    </xf>
    <xf numFmtId="0" fontId="107" fillId="17" borderId="56" xfId="107" applyFont="1" applyFill="1" applyBorder="1" applyAlignment="1">
      <alignment horizontal="center" vertical="center" wrapText="1"/>
    </xf>
    <xf numFmtId="0" fontId="107" fillId="17" borderId="5" xfId="107" applyFont="1" applyFill="1" applyBorder="1" applyAlignment="1">
      <alignment horizontal="left" vertical="center" wrapText="1"/>
    </xf>
    <xf numFmtId="0" fontId="107" fillId="18" borderId="39" xfId="107" applyFont="1" applyFill="1" applyBorder="1" applyAlignment="1">
      <alignment horizontal="left" vertical="center" wrapText="1"/>
    </xf>
    <xf numFmtId="2" fontId="107" fillId="17" borderId="5" xfId="107" applyNumberFormat="1" applyFont="1" applyFill="1" applyBorder="1" applyAlignment="1">
      <alignment horizontal="left" vertical="center" wrapText="1"/>
    </xf>
    <xf numFmtId="2" fontId="107" fillId="18" borderId="39" xfId="107" applyNumberFormat="1" applyFont="1" applyFill="1" applyBorder="1" applyAlignment="1">
      <alignment horizontal="left" vertical="center" wrapText="1"/>
    </xf>
    <xf numFmtId="0" fontId="107" fillId="17" borderId="5" xfId="107" applyFont="1" applyFill="1" applyBorder="1" applyAlignment="1">
      <alignment horizontal="left" vertical="center"/>
    </xf>
    <xf numFmtId="0" fontId="110" fillId="17" borderId="39" xfId="9" applyFill="1" applyBorder="1" applyAlignment="1">
      <alignment horizontal="left" vertical="center"/>
    </xf>
    <xf numFmtId="2" fontId="107" fillId="17" borderId="5" xfId="107" applyNumberFormat="1" applyFont="1" applyFill="1" applyBorder="1" applyAlignment="1">
      <alignment horizontal="center" vertical="center" wrapText="1"/>
    </xf>
    <xf numFmtId="2" fontId="107" fillId="17" borderId="39" xfId="107" applyNumberFormat="1" applyFont="1" applyFill="1" applyBorder="1" applyAlignment="1">
      <alignment horizontal="center" vertical="center" wrapText="1"/>
    </xf>
    <xf numFmtId="0" fontId="107" fillId="17" borderId="5" xfId="107" applyFont="1" applyFill="1" applyBorder="1" applyAlignment="1">
      <alignment horizontal="center" vertical="center" wrapText="1"/>
    </xf>
    <xf numFmtId="0" fontId="109" fillId="17" borderId="5" xfId="0" applyFont="1" applyFill="1" applyBorder="1" applyAlignment="1">
      <alignment horizontal="center" vertical="center" wrapText="1"/>
    </xf>
    <xf numFmtId="0" fontId="109" fillId="17" borderId="39" xfId="0" applyFont="1" applyFill="1" applyBorder="1" applyAlignment="1">
      <alignment horizontal="center" vertical="center" wrapText="1"/>
    </xf>
    <xf numFmtId="0" fontId="107" fillId="17" borderId="56" xfId="107" applyFont="1" applyFill="1" applyBorder="1" applyAlignment="1">
      <alignment horizontal="left" vertical="center" wrapText="1"/>
    </xf>
    <xf numFmtId="0" fontId="107" fillId="17" borderId="38" xfId="107" applyFont="1" applyFill="1" applyBorder="1" applyAlignment="1">
      <alignment horizontal="center" vertical="center"/>
    </xf>
    <xf numFmtId="0" fontId="107" fillId="17" borderId="4" xfId="107" applyFont="1" applyFill="1" applyBorder="1" applyAlignment="1">
      <alignment horizontal="center" vertical="center"/>
    </xf>
    <xf numFmtId="10" fontId="107" fillId="17" borderId="5" xfId="107" applyNumberFormat="1" applyFont="1" applyFill="1" applyBorder="1" applyAlignment="1">
      <alignment horizontal="center" vertical="center" wrapText="1"/>
    </xf>
    <xf numFmtId="10" fontId="107" fillId="17" borderId="39" xfId="107" applyNumberFormat="1" applyFont="1" applyFill="1" applyBorder="1" applyAlignment="1">
      <alignment horizontal="center" vertical="center" wrapText="1"/>
    </xf>
    <xf numFmtId="0" fontId="107" fillId="19" borderId="5" xfId="107" applyFont="1" applyFill="1" applyBorder="1" applyAlignment="1">
      <alignment horizontal="left" vertical="center" wrapText="1"/>
    </xf>
    <xf numFmtId="2" fontId="107" fillId="17" borderId="63" xfId="107" applyNumberFormat="1" applyFont="1" applyFill="1" applyBorder="1" applyAlignment="1">
      <alignment horizontal="center" vertical="center" wrapText="1"/>
    </xf>
    <xf numFmtId="2" fontId="107" fillId="17" borderId="64" xfId="107" applyNumberFormat="1" applyFont="1" applyFill="1" applyBorder="1" applyAlignment="1">
      <alignment horizontal="center" vertical="center" wrapText="1"/>
    </xf>
    <xf numFmtId="0" fontId="109" fillId="17" borderId="39" xfId="0" applyFont="1" applyFill="1" applyBorder="1" applyAlignment="1">
      <alignment horizontal="center" vertical="center"/>
    </xf>
    <xf numFmtId="0" fontId="109" fillId="17" borderId="56" xfId="0" applyFont="1" applyFill="1" applyBorder="1" applyAlignment="1">
      <alignment horizontal="center" vertical="center"/>
    </xf>
    <xf numFmtId="0" fontId="107" fillId="17" borderId="5" xfId="107" applyFont="1" applyFill="1" applyBorder="1" applyAlignment="1">
      <alignment horizontal="left" vertical="center" indent="1"/>
    </xf>
    <xf numFmtId="0" fontId="107" fillId="19" borderId="18" xfId="107" applyFont="1" applyFill="1" applyBorder="1" applyAlignment="1">
      <alignment horizontal="left" vertical="center" wrapText="1"/>
    </xf>
    <xf numFmtId="0" fontId="109" fillId="17" borderId="56" xfId="0" applyFont="1" applyFill="1" applyBorder="1" applyAlignment="1">
      <alignment horizontal="center" vertical="center" wrapText="1"/>
    </xf>
    <xf numFmtId="0" fontId="107" fillId="17" borderId="39" xfId="107" applyFont="1" applyFill="1" applyBorder="1" applyAlignment="1">
      <alignment horizontal="left" vertical="center"/>
    </xf>
    <xf numFmtId="0" fontId="107" fillId="17" borderId="38" xfId="107" applyFont="1" applyFill="1" applyBorder="1" applyAlignment="1">
      <alignment horizontal="center" vertical="center" wrapText="1"/>
    </xf>
    <xf numFmtId="0" fontId="107" fillId="17" borderId="26" xfId="107" applyFont="1" applyFill="1" applyBorder="1" applyAlignment="1">
      <alignment horizontal="center" vertical="center" wrapText="1"/>
    </xf>
    <xf numFmtId="0" fontId="107" fillId="17" borderId="4" xfId="107" applyFont="1" applyFill="1" applyBorder="1" applyAlignment="1">
      <alignment horizontal="center" vertical="center" wrapText="1"/>
    </xf>
    <xf numFmtId="0" fontId="125" fillId="0" borderId="0" xfId="0" applyFont="1" applyAlignment="1">
      <alignment horizontal="right" vertical="center"/>
    </xf>
    <xf numFmtId="0" fontId="125" fillId="0" borderId="0" xfId="0" applyFont="1" applyBorder="1" applyAlignment="1">
      <alignment horizontal="right" vertical="center"/>
    </xf>
    <xf numFmtId="49" fontId="127" fillId="28" borderId="36" xfId="0" applyNumberFormat="1" applyFont="1" applyFill="1" applyBorder="1" applyAlignment="1">
      <alignment horizontal="center" vertical="center"/>
    </xf>
    <xf numFmtId="49" fontId="127" fillId="28" borderId="14" xfId="0" applyNumberFormat="1" applyFont="1" applyFill="1" applyBorder="1" applyAlignment="1">
      <alignment horizontal="center" vertical="center"/>
    </xf>
    <xf numFmtId="0" fontId="107" fillId="17" borderId="39" xfId="107" applyFont="1" applyFill="1" applyBorder="1" applyAlignment="1">
      <alignment horizontal="center" vertical="center"/>
    </xf>
    <xf numFmtId="0" fontId="107" fillId="17" borderId="56" xfId="107" applyFont="1" applyFill="1" applyBorder="1" applyAlignment="1">
      <alignment horizontal="center" vertical="center"/>
    </xf>
    <xf numFmtId="0" fontId="110" fillId="17" borderId="39" xfId="9" applyFill="1" applyBorder="1" applyAlignment="1">
      <alignment horizontal="center" vertical="center" wrapText="1"/>
    </xf>
    <xf numFmtId="0" fontId="110" fillId="17" borderId="56" xfId="9" applyFill="1" applyBorder="1" applyAlignment="1">
      <alignment horizontal="center" vertical="center" wrapText="1"/>
    </xf>
    <xf numFmtId="0" fontId="109" fillId="17" borderId="39" xfId="5" applyFont="1" applyFill="1" applyBorder="1" applyAlignment="1">
      <alignment horizontal="left" vertical="center" wrapText="1"/>
    </xf>
    <xf numFmtId="0" fontId="109" fillId="17" borderId="56" xfId="5" applyFont="1" applyFill="1" applyBorder="1" applyAlignment="1">
      <alignment horizontal="left" vertical="center" wrapText="1"/>
    </xf>
    <xf numFmtId="0" fontId="107" fillId="17" borderId="38" xfId="107" applyFont="1" applyFill="1" applyBorder="1" applyAlignment="1">
      <alignment horizontal="left" vertical="center" indent="1"/>
    </xf>
    <xf numFmtId="0" fontId="107" fillId="17" borderId="26" xfId="107" applyFont="1" applyFill="1" applyBorder="1" applyAlignment="1">
      <alignment horizontal="left" vertical="center" indent="1"/>
    </xf>
    <xf numFmtId="0" fontId="107" fillId="17" borderId="4" xfId="107" applyFont="1" applyFill="1" applyBorder="1" applyAlignment="1">
      <alignment horizontal="left" vertical="center" indent="1"/>
    </xf>
    <xf numFmtId="0" fontId="107" fillId="17" borderId="47" xfId="107" applyFont="1" applyFill="1" applyBorder="1" applyAlignment="1">
      <alignment horizontal="center" vertical="center" wrapText="1"/>
    </xf>
    <xf numFmtId="0" fontId="107" fillId="17" borderId="65" xfId="107" applyFont="1" applyFill="1" applyBorder="1" applyAlignment="1">
      <alignment horizontal="center" vertical="center" wrapText="1"/>
    </xf>
    <xf numFmtId="0" fontId="107" fillId="17" borderId="63" xfId="107" applyFont="1" applyFill="1" applyBorder="1" applyAlignment="1">
      <alignment horizontal="center" vertical="center" wrapText="1"/>
    </xf>
    <xf numFmtId="173" fontId="51" fillId="0" borderId="0" xfId="5" applyNumberFormat="1" applyFont="1" applyAlignment="1">
      <alignment horizontal="center"/>
    </xf>
    <xf numFmtId="0" fontId="5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8" fillId="0" borderId="36" xfId="0" applyFont="1" applyFill="1" applyBorder="1" applyAlignment="1" applyProtection="1">
      <alignment horizontal="center" vertical="center" wrapText="1"/>
    </xf>
    <xf numFmtId="0" fontId="18" fillId="0" borderId="14" xfId="0" applyFont="1" applyFill="1" applyBorder="1" applyAlignment="1" applyProtection="1">
      <alignment horizontal="center" vertical="center" wrapText="1"/>
    </xf>
    <xf numFmtId="0" fontId="25" fillId="0" borderId="36" xfId="0" applyFont="1" applyFill="1" applyBorder="1" applyAlignment="1" applyProtection="1">
      <alignment horizontal="center" vertical="center"/>
    </xf>
    <xf numFmtId="0" fontId="25" fillId="0" borderId="14" xfId="0" applyFont="1" applyFill="1" applyBorder="1" applyAlignment="1" applyProtection="1">
      <alignment horizontal="center" vertical="center"/>
    </xf>
    <xf numFmtId="0" fontId="34" fillId="27" borderId="11" xfId="0" applyFont="1" applyFill="1" applyBorder="1" applyAlignment="1" applyProtection="1">
      <alignment horizontal="center" vertical="center" wrapText="1"/>
    </xf>
    <xf numFmtId="0" fontId="34" fillId="27" borderId="13" xfId="0" applyFont="1" applyFill="1" applyBorder="1" applyAlignment="1" applyProtection="1">
      <alignment horizontal="center" vertical="center" wrapText="1"/>
    </xf>
    <xf numFmtId="0" fontId="34" fillId="27" borderId="12" xfId="0" applyFont="1" applyFill="1" applyBorder="1" applyAlignment="1" applyProtection="1">
      <alignment horizontal="center" vertical="center" wrapText="1"/>
    </xf>
    <xf numFmtId="0" fontId="57" fillId="0" borderId="0" xfId="0" applyFont="1" applyAlignment="1">
      <alignment horizontal="left"/>
    </xf>
    <xf numFmtId="0" fontId="34" fillId="0" borderId="15" xfId="0" applyFont="1" applyBorder="1" applyAlignment="1" applyProtection="1">
      <alignment horizontal="center" vertical="center" wrapText="1"/>
    </xf>
    <xf numFmtId="0" fontId="34" fillId="0" borderId="13" xfId="0" applyFont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center"/>
    </xf>
    <xf numFmtId="0" fontId="34" fillId="0" borderId="26" xfId="0" applyFont="1" applyBorder="1" applyAlignment="1" applyProtection="1">
      <alignment horizontal="center"/>
    </xf>
    <xf numFmtId="0" fontId="34" fillId="20" borderId="25" xfId="0" applyFont="1" applyFill="1" applyBorder="1" applyAlignment="1" applyProtection="1">
      <alignment horizontal="left"/>
    </xf>
    <xf numFmtId="0" fontId="54" fillId="0" borderId="36" xfId="0" applyFont="1" applyFill="1" applyBorder="1" applyAlignment="1" applyProtection="1">
      <alignment horizontal="center" vertical="center" wrapText="1"/>
    </xf>
    <xf numFmtId="0" fontId="54" fillId="0" borderId="14" xfId="0" applyFont="1" applyFill="1" applyBorder="1" applyAlignment="1" applyProtection="1">
      <alignment horizontal="center" vertical="center" wrapText="1"/>
    </xf>
    <xf numFmtId="0" fontId="34" fillId="20" borderId="54" xfId="0" applyFont="1" applyFill="1" applyBorder="1" applyAlignment="1" applyProtection="1">
      <alignment horizontal="center" vertical="center" wrapText="1"/>
    </xf>
    <xf numFmtId="0" fontId="34" fillId="20" borderId="0" xfId="0" applyFont="1" applyFill="1" applyAlignment="1" applyProtection="1">
      <alignment horizontal="center" vertical="center" wrapText="1"/>
    </xf>
    <xf numFmtId="0" fontId="34" fillId="20" borderId="55" xfId="0" applyFont="1" applyFill="1" applyBorder="1" applyAlignment="1" applyProtection="1">
      <alignment horizontal="center" vertical="center" wrapText="1"/>
    </xf>
    <xf numFmtId="0" fontId="34" fillId="20" borderId="53" xfId="0" applyFont="1" applyFill="1" applyBorder="1" applyAlignment="1" applyProtection="1">
      <alignment horizontal="center" vertical="center" wrapText="1"/>
    </xf>
    <xf numFmtId="0" fontId="41" fillId="20" borderId="40" xfId="0" applyFont="1" applyFill="1" applyBorder="1" applyAlignment="1">
      <alignment horizontal="center"/>
    </xf>
    <xf numFmtId="0" fontId="41" fillId="20" borderId="41" xfId="0" applyFont="1" applyFill="1" applyBorder="1" applyAlignment="1">
      <alignment horizontal="center"/>
    </xf>
    <xf numFmtId="0" fontId="41" fillId="20" borderId="42" xfId="0" applyFont="1" applyFill="1" applyBorder="1" applyAlignment="1">
      <alignment horizontal="center"/>
    </xf>
    <xf numFmtId="0" fontId="34" fillId="20" borderId="29" xfId="0" applyFont="1" applyFill="1" applyBorder="1" applyAlignment="1">
      <alignment horizontal="center" vertical="center" wrapText="1"/>
    </xf>
    <xf numFmtId="0" fontId="34" fillId="20" borderId="28" xfId="0" applyFont="1" applyFill="1" applyBorder="1" applyAlignment="1">
      <alignment horizontal="center" vertical="center" wrapText="1"/>
    </xf>
    <xf numFmtId="0" fontId="41" fillId="20" borderId="40" xfId="0" applyFont="1" applyFill="1" applyBorder="1" applyAlignment="1">
      <alignment horizontal="center" vertical="center"/>
    </xf>
    <xf numFmtId="0" fontId="41" fillId="20" borderId="23" xfId="0" applyFont="1" applyFill="1" applyBorder="1" applyAlignment="1">
      <alignment horizontal="center" vertical="center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116" fillId="0" borderId="40" xfId="0" applyFont="1" applyBorder="1" applyAlignment="1">
      <alignment horizontal="center"/>
    </xf>
    <xf numFmtId="0" fontId="116" fillId="0" borderId="42" xfId="0" applyFont="1" applyBorder="1" applyAlignment="1">
      <alignment horizontal="center"/>
    </xf>
    <xf numFmtId="0" fontId="116" fillId="0" borderId="48" xfId="0" applyFont="1" applyBorder="1" applyAlignment="1">
      <alignment horizontal="center"/>
    </xf>
    <xf numFmtId="0" fontId="116" fillId="0" borderId="32" xfId="0" applyFont="1" applyBorder="1" applyAlignment="1">
      <alignment horizontal="center"/>
    </xf>
    <xf numFmtId="0" fontId="116" fillId="21" borderId="48" xfId="0" applyFont="1" applyFill="1" applyBorder="1" applyAlignment="1" applyProtection="1">
      <alignment horizontal="center"/>
      <protection locked="0"/>
    </xf>
    <xf numFmtId="0" fontId="116" fillId="21" borderId="32" xfId="0" applyFont="1" applyFill="1" applyBorder="1" applyAlignment="1" applyProtection="1">
      <alignment horizontal="center"/>
      <protection locked="0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4" fillId="0" borderId="50" xfId="0" applyFont="1" applyBorder="1" applyAlignment="1">
      <alignment horizontal="left" wrapText="1"/>
    </xf>
    <xf numFmtId="0" fontId="34" fillId="0" borderId="33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5" fillId="0" borderId="15" xfId="0" applyFont="1" applyFill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vertical="center"/>
    </xf>
    <xf numFmtId="0" fontId="2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48" fillId="0" borderId="14" xfId="0" applyFont="1" applyBorder="1" applyAlignment="1" applyProtection="1">
      <alignment horizontal="center" vertical="center" wrapText="1"/>
    </xf>
    <xf numFmtId="0" fontId="129" fillId="0" borderId="14" xfId="0" applyFont="1" applyBorder="1" applyAlignment="1" applyProtection="1">
      <alignment horizontal="center" vertical="center" wrapText="1"/>
    </xf>
    <xf numFmtId="16" fontId="34" fillId="0" borderId="0" xfId="0" applyNumberFormat="1" applyFont="1" applyAlignment="1">
      <alignment horizontal="left" wrapText="1"/>
    </xf>
  </cellXfs>
  <cellStyles count="233">
    <cellStyle name="Гиперссылка" xfId="9" builtinId="8"/>
    <cellStyle name="Обычный" xfId="0" builtinId="0"/>
    <cellStyle name="Обычный 2" xfId="2"/>
    <cellStyle name="Обычный 2 10" xfId="108"/>
    <cellStyle name="Обычный 2 11" xfId="209"/>
    <cellStyle name="Обычный 2 2" xfId="7"/>
    <cellStyle name="Обычный 2 2 2" xfId="14"/>
    <cellStyle name="Обычный 2 2 2 2" xfId="17"/>
    <cellStyle name="Обычный 2 2 2 2 2" xfId="29"/>
    <cellStyle name="Обычный 2 2 2 2 2 2" xfId="78"/>
    <cellStyle name="Обычный 2 2 2 2 2 2 2" xfId="181"/>
    <cellStyle name="Обычный 2 2 2 2 2 3" xfId="104"/>
    <cellStyle name="Обычный 2 2 2 2 2 3 2" xfId="207"/>
    <cellStyle name="Обычный 2 2 2 2 2 4" xfId="132"/>
    <cellStyle name="Обычный 2 2 2 2 3" xfId="66"/>
    <cellStyle name="Обычный 2 2 2 2 3 2" xfId="169"/>
    <cellStyle name="Обычный 2 2 2 2 4" xfId="120"/>
    <cellStyle name="Обычный 2 2 2 2 5" xfId="221"/>
    <cellStyle name="Обычный 2 2 2 3" xfId="30"/>
    <cellStyle name="Обычный 2 2 2 3 2" xfId="79"/>
    <cellStyle name="Обычный 2 2 2 3 2 2" xfId="182"/>
    <cellStyle name="Обычный 2 2 2 3 3" xfId="133"/>
    <cellStyle name="Обычный 2 2 2 4" xfId="63"/>
    <cellStyle name="Обычный 2 2 2 4 2" xfId="166"/>
    <cellStyle name="Обычный 2 2 2 5" xfId="117"/>
    <cellStyle name="Обычный 2 2 2 6" xfId="218"/>
    <cellStyle name="Обычный 2 2 3" xfId="18"/>
    <cellStyle name="Обычный 2 2 3 2" xfId="31"/>
    <cellStyle name="Обычный 2 2 3 2 2" xfId="80"/>
    <cellStyle name="Обычный 2 2 3 2 2 2" xfId="183"/>
    <cellStyle name="Обычный 2 2 3 2 3" xfId="134"/>
    <cellStyle name="Обычный 2 2 3 3" xfId="67"/>
    <cellStyle name="Обычный 2 2 3 3 2" xfId="170"/>
    <cellStyle name="Обычный 2 2 3 4" xfId="121"/>
    <cellStyle name="Обычный 2 2 3 5" xfId="222"/>
    <cellStyle name="Обычный 2 2 4" xfId="32"/>
    <cellStyle name="Обычный 2 2 4 2" xfId="81"/>
    <cellStyle name="Обычный 2 2 4 2 2" xfId="184"/>
    <cellStyle name="Обычный 2 2 4 3" xfId="135"/>
    <cellStyle name="Обычный 2 2 5" xfId="57"/>
    <cellStyle name="Обычный 2 2 5 2" xfId="160"/>
    <cellStyle name="Обычный 2 2 6" xfId="111"/>
    <cellStyle name="Обычный 2 2 7" xfId="212"/>
    <cellStyle name="Обычный 2 3" xfId="8"/>
    <cellStyle name="Обычный 2 3 2" xfId="15"/>
    <cellStyle name="Обычный 2 3 2 2" xfId="19"/>
    <cellStyle name="Обычный 2 3 2 2 2" xfId="33"/>
    <cellStyle name="Обычный 2 3 2 2 2 2" xfId="82"/>
    <cellStyle name="Обычный 2 3 2 2 2 2 2" xfId="185"/>
    <cellStyle name="Обычный 2 3 2 2 2 3" xfId="136"/>
    <cellStyle name="Обычный 2 3 2 2 3" xfId="68"/>
    <cellStyle name="Обычный 2 3 2 2 3 2" xfId="171"/>
    <cellStyle name="Обычный 2 3 2 2 4" xfId="122"/>
    <cellStyle name="Обычный 2 3 2 2 5" xfId="223"/>
    <cellStyle name="Обычный 2 3 2 3" xfId="34"/>
    <cellStyle name="Обычный 2 3 2 3 2" xfId="83"/>
    <cellStyle name="Обычный 2 3 2 3 2 2" xfId="186"/>
    <cellStyle name="Обычный 2 3 2 3 3" xfId="137"/>
    <cellStyle name="Обычный 2 3 2 4" xfId="64"/>
    <cellStyle name="Обычный 2 3 2 4 2" xfId="167"/>
    <cellStyle name="Обычный 2 3 2 5" xfId="118"/>
    <cellStyle name="Обычный 2 3 2 6" xfId="219"/>
    <cellStyle name="Обычный 2 3 3" xfId="20"/>
    <cellStyle name="Обычный 2 3 3 2" xfId="35"/>
    <cellStyle name="Обычный 2 3 3 2 2" xfId="84"/>
    <cellStyle name="Обычный 2 3 3 2 2 2" xfId="187"/>
    <cellStyle name="Обычный 2 3 3 2 3" xfId="138"/>
    <cellStyle name="Обычный 2 3 3 3" xfId="69"/>
    <cellStyle name="Обычный 2 3 3 3 2" xfId="172"/>
    <cellStyle name="Обычный 2 3 3 4" xfId="123"/>
    <cellStyle name="Обычный 2 3 3 5" xfId="224"/>
    <cellStyle name="Обычный 2 3 4" xfId="36"/>
    <cellStyle name="Обычный 2 3 4 2" xfId="85"/>
    <cellStyle name="Обычный 2 3 4 2 2" xfId="188"/>
    <cellStyle name="Обычный 2 3 4 3" xfId="139"/>
    <cellStyle name="Обычный 2 3 5" xfId="58"/>
    <cellStyle name="Обычный 2 3 5 2" xfId="161"/>
    <cellStyle name="Обычный 2 3 6" xfId="112"/>
    <cellStyle name="Обычный 2 3 7" xfId="213"/>
    <cellStyle name="Обычный 2 4" xfId="3"/>
    <cellStyle name="Обычный 2 4 2" xfId="12"/>
    <cellStyle name="Обычный 2 4 2 2" xfId="21"/>
    <cellStyle name="Обычный 2 4 2 2 2" xfId="37"/>
    <cellStyle name="Обычный 2 4 2 2 2 2" xfId="86"/>
    <cellStyle name="Обычный 2 4 2 2 2 2 2" xfId="189"/>
    <cellStyle name="Обычный 2 4 2 2 2 3" xfId="140"/>
    <cellStyle name="Обычный 2 4 2 2 3" xfId="70"/>
    <cellStyle name="Обычный 2 4 2 2 3 2" xfId="173"/>
    <cellStyle name="Обычный 2 4 2 2 4" xfId="124"/>
    <cellStyle name="Обычный 2 4 2 2 5" xfId="225"/>
    <cellStyle name="Обычный 2 4 2 3" xfId="38"/>
    <cellStyle name="Обычный 2 4 2 3 2" xfId="87"/>
    <cellStyle name="Обычный 2 4 2 3 2 2" xfId="190"/>
    <cellStyle name="Обычный 2 4 2 3 3" xfId="141"/>
    <cellStyle name="Обычный 2 4 2 4" xfId="61"/>
    <cellStyle name="Обычный 2 4 2 4 2" xfId="164"/>
    <cellStyle name="Обычный 2 4 2 5" xfId="115"/>
    <cellStyle name="Обычный 2 4 2 6" xfId="216"/>
    <cellStyle name="Обычный 2 4 3" xfId="22"/>
    <cellStyle name="Обычный 2 4 3 2" xfId="39"/>
    <cellStyle name="Обычный 2 4 3 2 2" xfId="88"/>
    <cellStyle name="Обычный 2 4 3 2 2 2" xfId="191"/>
    <cellStyle name="Обычный 2 4 3 2 3" xfId="142"/>
    <cellStyle name="Обычный 2 4 3 3" xfId="71"/>
    <cellStyle name="Обычный 2 4 3 3 2" xfId="174"/>
    <cellStyle name="Обычный 2 4 3 4" xfId="125"/>
    <cellStyle name="Обычный 2 4 3 5" xfId="226"/>
    <cellStyle name="Обычный 2 4 4" xfId="40"/>
    <cellStyle name="Обычный 2 4 4 2" xfId="89"/>
    <cellStyle name="Обычный 2 4 4 2 2" xfId="192"/>
    <cellStyle name="Обычный 2 4 4 3" xfId="143"/>
    <cellStyle name="Обычный 2 4 5" xfId="55"/>
    <cellStyle name="Обычный 2 4 5 2" xfId="158"/>
    <cellStyle name="Обычный 2 4 6" xfId="109"/>
    <cellStyle name="Обычный 2 4 7" xfId="210"/>
    <cellStyle name="Обычный 2 5" xfId="10"/>
    <cellStyle name="Обычный 2 5 2" xfId="16"/>
    <cellStyle name="Обычный 2 5 2 2" xfId="23"/>
    <cellStyle name="Обычный 2 5 2 2 2" xfId="41"/>
    <cellStyle name="Обычный 2 5 2 2 2 2" xfId="90"/>
    <cellStyle name="Обычный 2 5 2 2 2 2 2" xfId="193"/>
    <cellStyle name="Обычный 2 5 2 2 2 3" xfId="144"/>
    <cellStyle name="Обычный 2 5 2 2 3" xfId="72"/>
    <cellStyle name="Обычный 2 5 2 2 3 2" xfId="175"/>
    <cellStyle name="Обычный 2 5 2 2 4" xfId="126"/>
    <cellStyle name="Обычный 2 5 2 2 5" xfId="227"/>
    <cellStyle name="Обычный 2 5 2 3" xfId="42"/>
    <cellStyle name="Обычный 2 5 2 3 2" xfId="91"/>
    <cellStyle name="Обычный 2 5 2 3 2 2" xfId="194"/>
    <cellStyle name="Обычный 2 5 2 3 3" xfId="145"/>
    <cellStyle name="Обычный 2 5 2 4" xfId="65"/>
    <cellStyle name="Обычный 2 5 2 4 2" xfId="168"/>
    <cellStyle name="Обычный 2 5 2 5" xfId="119"/>
    <cellStyle name="Обычный 2 5 2 6" xfId="220"/>
    <cellStyle name="Обычный 2 5 3" xfId="24"/>
    <cellStyle name="Обычный 2 5 3 2" xfId="43"/>
    <cellStyle name="Обычный 2 5 3 2 2" xfId="92"/>
    <cellStyle name="Обычный 2 5 3 2 2 2" xfId="195"/>
    <cellStyle name="Обычный 2 5 3 2 3" xfId="146"/>
    <cellStyle name="Обычный 2 5 3 3" xfId="73"/>
    <cellStyle name="Обычный 2 5 3 3 2" xfId="176"/>
    <cellStyle name="Обычный 2 5 3 4" xfId="127"/>
    <cellStyle name="Обычный 2 5 3 5" xfId="228"/>
    <cellStyle name="Обычный 2 5 4" xfId="44"/>
    <cellStyle name="Обычный 2 5 4 2" xfId="93"/>
    <cellStyle name="Обычный 2 5 4 2 2" xfId="196"/>
    <cellStyle name="Обычный 2 5 4 3" xfId="147"/>
    <cellStyle name="Обычный 2 5 5" xfId="59"/>
    <cellStyle name="Обычный 2 5 5 2" xfId="162"/>
    <cellStyle name="Обычный 2 5 6" xfId="113"/>
    <cellStyle name="Обычный 2 5 7" xfId="214"/>
    <cellStyle name="Обычный 2 6" xfId="11"/>
    <cellStyle name="Обычный 2 6 2" xfId="25"/>
    <cellStyle name="Обычный 2 6 2 2" xfId="45"/>
    <cellStyle name="Обычный 2 6 2 2 2" xfId="94"/>
    <cellStyle name="Обычный 2 6 2 2 2 2" xfId="197"/>
    <cellStyle name="Обычный 2 6 2 2 3" xfId="148"/>
    <cellStyle name="Обычный 2 6 2 3" xfId="74"/>
    <cellStyle name="Обычный 2 6 2 3 2" xfId="177"/>
    <cellStyle name="Обычный 2 6 2 4" xfId="128"/>
    <cellStyle name="Обычный 2 6 2 5" xfId="229"/>
    <cellStyle name="Обычный 2 6 3" xfId="46"/>
    <cellStyle name="Обычный 2 6 3 2" xfId="95"/>
    <cellStyle name="Обычный 2 6 3 2 2" xfId="198"/>
    <cellStyle name="Обычный 2 6 3 3" xfId="149"/>
    <cellStyle name="Обычный 2 6 4" xfId="60"/>
    <cellStyle name="Обычный 2 6 4 2" xfId="163"/>
    <cellStyle name="Обычный 2 6 5" xfId="114"/>
    <cellStyle name="Обычный 2 6 6" xfId="215"/>
    <cellStyle name="Обычный 2 7" xfId="26"/>
    <cellStyle name="Обычный 2 7 2" xfId="47"/>
    <cellStyle name="Обычный 2 7 2 2" xfId="96"/>
    <cellStyle name="Обычный 2 7 2 2 2" xfId="103"/>
    <cellStyle name="Обычный 2 7 2 2 2 2" xfId="206"/>
    <cellStyle name="Обычный 2 7 2 2 3" xfId="199"/>
    <cellStyle name="Обычный 2 7 2 3" xfId="150"/>
    <cellStyle name="Обычный 2 7 3" xfId="75"/>
    <cellStyle name="Обычный 2 7 3 2" xfId="178"/>
    <cellStyle name="Обычный 2 7 4" xfId="129"/>
    <cellStyle name="Обычный 2 7 5" xfId="230"/>
    <cellStyle name="Обычный 2 8" xfId="48"/>
    <cellStyle name="Обычный 2 8 2" xfId="97"/>
    <cellStyle name="Обычный 2 8 2 2" xfId="200"/>
    <cellStyle name="Обычный 2 8 3" xfId="151"/>
    <cellStyle name="Обычный 2 9" xfId="54"/>
    <cellStyle name="Обычный 2 9 2" xfId="157"/>
    <cellStyle name="Обычный 3" xfId="5"/>
    <cellStyle name="Обычный 4" xfId="4"/>
    <cellStyle name="Обычный 4 2" xfId="13"/>
    <cellStyle name="Обычный 4 2 2" xfId="27"/>
    <cellStyle name="Обычный 4 2 2 2" xfId="49"/>
    <cellStyle name="Обычный 4 2 2 2 2" xfId="98"/>
    <cellStyle name="Обычный 4 2 2 2 2 2" xfId="201"/>
    <cellStyle name="Обычный 4 2 2 2 3" xfId="152"/>
    <cellStyle name="Обычный 4 2 2 3" xfId="76"/>
    <cellStyle name="Обычный 4 2 2 3 2" xfId="179"/>
    <cellStyle name="Обычный 4 2 2 4" xfId="130"/>
    <cellStyle name="Обычный 4 2 2 5" xfId="231"/>
    <cellStyle name="Обычный 4 2 3" xfId="50"/>
    <cellStyle name="Обычный 4 2 3 2" xfId="99"/>
    <cellStyle name="Обычный 4 2 3 2 2" xfId="202"/>
    <cellStyle name="Обычный 4 2 3 3" xfId="153"/>
    <cellStyle name="Обычный 4 2 4" xfId="62"/>
    <cellStyle name="Обычный 4 2 4 2" xfId="165"/>
    <cellStyle name="Обычный 4 2 5" xfId="116"/>
    <cellStyle name="Обычный 4 2 6" xfId="217"/>
    <cellStyle name="Обычный 4 3" xfId="28"/>
    <cellStyle name="Обычный 4 3 2" xfId="51"/>
    <cellStyle name="Обычный 4 3 2 2" xfId="100"/>
    <cellStyle name="Обычный 4 3 2 2 2" xfId="203"/>
    <cellStyle name="Обычный 4 3 2 3" xfId="154"/>
    <cellStyle name="Обычный 4 3 3" xfId="77"/>
    <cellStyle name="Обычный 4 3 3 2" xfId="180"/>
    <cellStyle name="Обычный 4 3 4" xfId="131"/>
    <cellStyle name="Обычный 4 3 5" xfId="232"/>
    <cellStyle name="Обычный 4 4" xfId="52"/>
    <cellStyle name="Обычный 4 4 2" xfId="101"/>
    <cellStyle name="Обычный 4 4 2 2" xfId="204"/>
    <cellStyle name="Обычный 4 4 3" xfId="155"/>
    <cellStyle name="Обычный 4 5" xfId="53"/>
    <cellStyle name="Обычный 4 5 2" xfId="102"/>
    <cellStyle name="Обычный 4 5 2 2" xfId="205"/>
    <cellStyle name="Обычный 4 5 3" xfId="107"/>
    <cellStyle name="Обычный 4 5 3 2" xfId="208"/>
    <cellStyle name="Обычный 4 5 4" xfId="156"/>
    <cellStyle name="Обычный 4 6" xfId="56"/>
    <cellStyle name="Обычный 4 6 2" xfId="159"/>
    <cellStyle name="Обычный 4 7" xfId="110"/>
    <cellStyle name="Обычный 4 8" xfId="211"/>
    <cellStyle name="Обычный 5" xfId="105"/>
    <cellStyle name="Процентный" xfId="1" builtinId="5"/>
    <cellStyle name="Процентный 2" xfId="6"/>
    <cellStyle name="Процентный 3" xfId="106"/>
  </cellStyles>
  <dxfs count="6">
    <dxf>
      <font>
        <b/>
        <i val="0"/>
      </font>
      <fill>
        <patternFill>
          <bgColor theme="6"/>
        </patternFill>
      </fill>
    </dxf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339966"/>
      <color rgb="FFFFFF99"/>
      <color rgb="FFFFFFCC"/>
      <color rgb="FFFFFF66"/>
      <color rgb="FFFF993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4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v1.43+ - Анализатор статистики сеток - elavr-dagaz_v2.5.xlsm]Анализ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'Анализ результатов'!$R$3:$T$125</c:f>
              <c:multiLvlStrCache>
                <c:ptCount val="123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</c:lvl>
                <c:lvl>
                  <c:pt idx="0">
                    <c:v>сен</c:v>
                  </c:pt>
                  <c:pt idx="3">
                    <c:v>окт</c:v>
                  </c:pt>
                  <c:pt idx="6">
                    <c:v>ноя</c:v>
                  </c:pt>
                  <c:pt idx="9">
                    <c:v>дек</c:v>
                  </c:pt>
                  <c:pt idx="12">
                    <c:v>янв</c:v>
                  </c:pt>
                  <c:pt idx="15">
                    <c:v>фев</c:v>
                  </c:pt>
                  <c:pt idx="18">
                    <c:v>мар</c:v>
                  </c:pt>
                  <c:pt idx="21">
                    <c:v>апр</c:v>
                  </c:pt>
                  <c:pt idx="24">
                    <c:v>май</c:v>
                  </c:pt>
                  <c:pt idx="27">
                    <c:v>июн</c:v>
                  </c:pt>
                  <c:pt idx="30">
                    <c:v>июл</c:v>
                  </c:pt>
                  <c:pt idx="33">
                    <c:v>авг</c:v>
                  </c:pt>
                  <c:pt idx="36">
                    <c:v>сен</c:v>
                  </c:pt>
                  <c:pt idx="39">
                    <c:v>окт</c:v>
                  </c:pt>
                  <c:pt idx="42">
                    <c:v>ноя</c:v>
                  </c:pt>
                  <c:pt idx="45">
                    <c:v>дек</c:v>
                  </c:pt>
                  <c:pt idx="48">
                    <c:v>янв</c:v>
                  </c:pt>
                  <c:pt idx="51">
                    <c:v>фев</c:v>
                  </c:pt>
                  <c:pt idx="54">
                    <c:v>мар</c:v>
                  </c:pt>
                  <c:pt idx="57">
                    <c:v>апр</c:v>
                  </c:pt>
                  <c:pt idx="60">
                    <c:v>май</c:v>
                  </c:pt>
                  <c:pt idx="63">
                    <c:v>июн</c:v>
                  </c:pt>
                  <c:pt idx="66">
                    <c:v>июл</c:v>
                  </c:pt>
                  <c:pt idx="69">
                    <c:v>авг</c:v>
                  </c:pt>
                  <c:pt idx="72">
                    <c:v>сен</c:v>
                  </c:pt>
                  <c:pt idx="75">
                    <c:v>окт</c:v>
                  </c:pt>
                  <c:pt idx="78">
                    <c:v>ноя</c:v>
                  </c:pt>
                  <c:pt idx="81">
                    <c:v>дек</c:v>
                  </c:pt>
                  <c:pt idx="84">
                    <c:v>янв</c:v>
                  </c:pt>
                  <c:pt idx="87">
                    <c:v>фев</c:v>
                  </c:pt>
                  <c:pt idx="90">
                    <c:v>мар</c:v>
                  </c:pt>
                  <c:pt idx="93">
                    <c:v>апр</c:v>
                  </c:pt>
                  <c:pt idx="96">
                    <c:v>май</c:v>
                  </c:pt>
                  <c:pt idx="99">
                    <c:v>июн</c:v>
                  </c:pt>
                  <c:pt idx="102">
                    <c:v>июл</c:v>
                  </c:pt>
                  <c:pt idx="105">
                    <c:v>авг</c:v>
                  </c:pt>
                  <c:pt idx="108">
                    <c:v>сен</c:v>
                  </c:pt>
                  <c:pt idx="111">
                    <c:v>окт</c:v>
                  </c:pt>
                  <c:pt idx="114">
                    <c:v>ноя</c:v>
                  </c:pt>
                  <c:pt idx="117">
                    <c:v>дек</c:v>
                  </c:pt>
                  <c:pt idx="120">
                    <c:v>янв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48">
                    <c:v>2021</c:v>
                  </c:pt>
                  <c:pt idx="84">
                    <c:v>2022</c:v>
                  </c:pt>
                  <c:pt idx="120">
                    <c:v>2023</c:v>
                  </c:pt>
                </c:lvl>
              </c:multiLvlStrCache>
            </c:multiLvlStrRef>
          </c:cat>
          <c:val>
            <c:numRef>
              <c:f>'Анализ результатов'!$U$3:$U$125</c:f>
              <c:numCache>
                <c:formatCode>Основной</c:formatCode>
                <c:ptCount val="123"/>
                <c:pt idx="0">
                  <c:v>20.119999999999997</c:v>
                </c:pt>
                <c:pt idx="1">
                  <c:v>10.32</c:v>
                </c:pt>
                <c:pt idx="2">
                  <c:v>9.8000000000000007</c:v>
                </c:pt>
                <c:pt idx="3">
                  <c:v>316.63999999999987</c:v>
                </c:pt>
                <c:pt idx="4">
                  <c:v>97.210000000000008</c:v>
                </c:pt>
                <c:pt idx="5">
                  <c:v>219.43000000000004</c:v>
                </c:pt>
                <c:pt idx="6">
                  <c:v>196.0100000000001</c:v>
                </c:pt>
                <c:pt idx="7">
                  <c:v>134.34000000000003</c:v>
                </c:pt>
                <c:pt idx="8">
                  <c:v>61.669999999999987</c:v>
                </c:pt>
                <c:pt idx="9">
                  <c:v>214.18000000000004</c:v>
                </c:pt>
                <c:pt idx="10">
                  <c:v>101.10000000000001</c:v>
                </c:pt>
                <c:pt idx="11">
                  <c:v>113.08000000000001</c:v>
                </c:pt>
                <c:pt idx="12">
                  <c:v>324.94999999999982</c:v>
                </c:pt>
                <c:pt idx="13">
                  <c:v>188.25</c:v>
                </c:pt>
                <c:pt idx="14">
                  <c:v>136.7000000000001</c:v>
                </c:pt>
                <c:pt idx="15">
                  <c:v>507.12999999999977</c:v>
                </c:pt>
                <c:pt idx="16">
                  <c:v>294.09999999999985</c:v>
                </c:pt>
                <c:pt idx="17">
                  <c:v>213.02999999999994</c:v>
                </c:pt>
                <c:pt idx="18">
                  <c:v>4031.9000000000128</c:v>
                </c:pt>
                <c:pt idx="19">
                  <c:v>1504.6900000000023</c:v>
                </c:pt>
                <c:pt idx="20">
                  <c:v>2527.2100000000064</c:v>
                </c:pt>
                <c:pt idx="21">
                  <c:v>761.54999999999916</c:v>
                </c:pt>
                <c:pt idx="22">
                  <c:v>468.67999999999989</c:v>
                </c:pt>
                <c:pt idx="23">
                  <c:v>292.86999999999972</c:v>
                </c:pt>
                <c:pt idx="24">
                  <c:v>940.40999999999906</c:v>
                </c:pt>
                <c:pt idx="25">
                  <c:v>357.7399999999999</c:v>
                </c:pt>
                <c:pt idx="26">
                  <c:v>582.6699999999995</c:v>
                </c:pt>
                <c:pt idx="27">
                  <c:v>1374.9600000000005</c:v>
                </c:pt>
                <c:pt idx="28">
                  <c:v>473.73999999999978</c:v>
                </c:pt>
                <c:pt idx="29">
                  <c:v>901.21999999999912</c:v>
                </c:pt>
                <c:pt idx="30">
                  <c:v>1938.5700000000015</c:v>
                </c:pt>
                <c:pt idx="31">
                  <c:v>258.01000000000028</c:v>
                </c:pt>
                <c:pt idx="32">
                  <c:v>1680.5599999999997</c:v>
                </c:pt>
                <c:pt idx="33">
                  <c:v>971.05999999999881</c:v>
                </c:pt>
                <c:pt idx="34">
                  <c:v>497.93999999999954</c:v>
                </c:pt>
                <c:pt idx="35">
                  <c:v>473.12000000000006</c:v>
                </c:pt>
                <c:pt idx="36">
                  <c:v>853.85999999999933</c:v>
                </c:pt>
                <c:pt idx="37">
                  <c:v>488.65000000000003</c:v>
                </c:pt>
                <c:pt idx="38">
                  <c:v>365.20999999999975</c:v>
                </c:pt>
                <c:pt idx="39">
                  <c:v>431.7199999999998</c:v>
                </c:pt>
                <c:pt idx="40">
                  <c:v>154.84000000000003</c:v>
                </c:pt>
                <c:pt idx="41">
                  <c:v>276.87999999999994</c:v>
                </c:pt>
                <c:pt idx="42">
                  <c:v>869.93999999999869</c:v>
                </c:pt>
                <c:pt idx="43">
                  <c:v>431.90999999999963</c:v>
                </c:pt>
                <c:pt idx="44">
                  <c:v>438.0299999999998</c:v>
                </c:pt>
                <c:pt idx="45">
                  <c:v>631.50999999999965</c:v>
                </c:pt>
                <c:pt idx="46">
                  <c:v>228.61000000000007</c:v>
                </c:pt>
                <c:pt idx="47">
                  <c:v>402.89999999999986</c:v>
                </c:pt>
                <c:pt idx="48">
                  <c:v>271.69</c:v>
                </c:pt>
                <c:pt idx="49">
                  <c:v>149.19000000000005</c:v>
                </c:pt>
                <c:pt idx="50">
                  <c:v>122.5</c:v>
                </c:pt>
                <c:pt idx="51">
                  <c:v>547.83999999999958</c:v>
                </c:pt>
                <c:pt idx="52">
                  <c:v>226.53000000000006</c:v>
                </c:pt>
                <c:pt idx="53">
                  <c:v>321.30999999999995</c:v>
                </c:pt>
                <c:pt idx="54">
                  <c:v>719.32999999999913</c:v>
                </c:pt>
                <c:pt idx="55">
                  <c:v>493.85999999999996</c:v>
                </c:pt>
                <c:pt idx="56">
                  <c:v>225.47000000000014</c:v>
                </c:pt>
                <c:pt idx="57">
                  <c:v>865.16999999999928</c:v>
                </c:pt>
                <c:pt idx="58">
                  <c:v>270.79000000000013</c:v>
                </c:pt>
                <c:pt idx="59">
                  <c:v>594.38000000000011</c:v>
                </c:pt>
                <c:pt idx="60">
                  <c:v>465.36999999999966</c:v>
                </c:pt>
                <c:pt idx="61">
                  <c:v>206.1100000000001</c:v>
                </c:pt>
                <c:pt idx="62">
                  <c:v>259.2600000000001</c:v>
                </c:pt>
                <c:pt idx="63">
                  <c:v>626.32999999999936</c:v>
                </c:pt>
                <c:pt idx="64">
                  <c:v>456.6</c:v>
                </c:pt>
                <c:pt idx="65">
                  <c:v>169.7300000000001</c:v>
                </c:pt>
                <c:pt idx="66">
                  <c:v>332.76</c:v>
                </c:pt>
                <c:pt idx="67">
                  <c:v>204.25000000000009</c:v>
                </c:pt>
                <c:pt idx="68">
                  <c:v>128.51000000000002</c:v>
                </c:pt>
                <c:pt idx="69">
                  <c:v>275.42999999999989</c:v>
                </c:pt>
                <c:pt idx="70">
                  <c:v>185.81000000000006</c:v>
                </c:pt>
                <c:pt idx="71">
                  <c:v>89.620000000000019</c:v>
                </c:pt>
                <c:pt idx="72">
                  <c:v>302.49999999999983</c:v>
                </c:pt>
                <c:pt idx="73">
                  <c:v>66.13000000000001</c:v>
                </c:pt>
                <c:pt idx="74">
                  <c:v>236.37000000000003</c:v>
                </c:pt>
                <c:pt idx="75">
                  <c:v>519.21999999999969</c:v>
                </c:pt>
                <c:pt idx="76">
                  <c:v>405.98999999999978</c:v>
                </c:pt>
                <c:pt idx="77">
                  <c:v>113.23000000000003</c:v>
                </c:pt>
                <c:pt idx="78">
                  <c:v>1003.5099999999993</c:v>
                </c:pt>
                <c:pt idx="79">
                  <c:v>750.88</c:v>
                </c:pt>
                <c:pt idx="80">
                  <c:v>252.63000000000005</c:v>
                </c:pt>
                <c:pt idx="81">
                  <c:v>405.50999999999971</c:v>
                </c:pt>
                <c:pt idx="82">
                  <c:v>170.29000000000008</c:v>
                </c:pt>
                <c:pt idx="83">
                  <c:v>235.22000000000006</c:v>
                </c:pt>
                <c:pt idx="84">
                  <c:v>313.20999999999992</c:v>
                </c:pt>
                <c:pt idx="85">
                  <c:v>86.320000000000036</c:v>
                </c:pt>
                <c:pt idx="86">
                  <c:v>226.89000000000007</c:v>
                </c:pt>
                <c:pt idx="87">
                  <c:v>1453.0400000000016</c:v>
                </c:pt>
                <c:pt idx="88">
                  <c:v>841.7799999999994</c:v>
                </c:pt>
                <c:pt idx="89">
                  <c:v>611.25999999999976</c:v>
                </c:pt>
                <c:pt idx="90">
                  <c:v>1701.0500000000025</c:v>
                </c:pt>
                <c:pt idx="91">
                  <c:v>920.18999999999869</c:v>
                </c:pt>
                <c:pt idx="92">
                  <c:v>780.85999999999922</c:v>
                </c:pt>
                <c:pt idx="93">
                  <c:v>712.33999999999912</c:v>
                </c:pt>
                <c:pt idx="94">
                  <c:v>383.78</c:v>
                </c:pt>
                <c:pt idx="95">
                  <c:v>328.55999999999989</c:v>
                </c:pt>
                <c:pt idx="96">
                  <c:v>1867.2500000000041</c:v>
                </c:pt>
                <c:pt idx="97">
                  <c:v>1321.7400000000014</c:v>
                </c:pt>
                <c:pt idx="98">
                  <c:v>545.5100000000001</c:v>
                </c:pt>
                <c:pt idx="99">
                  <c:v>1210.1599999999999</c:v>
                </c:pt>
                <c:pt idx="100">
                  <c:v>714.93999999999926</c:v>
                </c:pt>
                <c:pt idx="101">
                  <c:v>495.2199999999998</c:v>
                </c:pt>
                <c:pt idx="102">
                  <c:v>1665.07</c:v>
                </c:pt>
                <c:pt idx="103">
                  <c:v>1059.119999999999</c:v>
                </c:pt>
                <c:pt idx="104">
                  <c:v>605.9499999999997</c:v>
                </c:pt>
                <c:pt idx="105">
                  <c:v>1221.9099999999999</c:v>
                </c:pt>
                <c:pt idx="106">
                  <c:v>855.54999999999973</c:v>
                </c:pt>
                <c:pt idx="107">
                  <c:v>366.36000000000007</c:v>
                </c:pt>
                <c:pt idx="108">
                  <c:v>1663.7000000000019</c:v>
                </c:pt>
                <c:pt idx="109">
                  <c:v>975.5899999999998</c:v>
                </c:pt>
                <c:pt idx="110">
                  <c:v>688.10999999999956</c:v>
                </c:pt>
                <c:pt idx="111">
                  <c:v>1515.2100000000005</c:v>
                </c:pt>
                <c:pt idx="112">
                  <c:v>694.56999999999914</c:v>
                </c:pt>
                <c:pt idx="113">
                  <c:v>820.63999999999976</c:v>
                </c:pt>
                <c:pt idx="114">
                  <c:v>2153.9600000000046</c:v>
                </c:pt>
                <c:pt idx="115">
                  <c:v>672.0599999999996</c:v>
                </c:pt>
                <c:pt idx="116">
                  <c:v>1481.9000000000012</c:v>
                </c:pt>
                <c:pt idx="117">
                  <c:v>881.99999999999864</c:v>
                </c:pt>
                <c:pt idx="118">
                  <c:v>337.66</c:v>
                </c:pt>
                <c:pt idx="119">
                  <c:v>544.3399999999998</c:v>
                </c:pt>
                <c:pt idx="120">
                  <c:v>944.10999999999945</c:v>
                </c:pt>
                <c:pt idx="121">
                  <c:v>251.5900000000002</c:v>
                </c:pt>
                <c:pt idx="122">
                  <c:v>692.52000000000021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214144"/>
        <c:axId val="150215680"/>
      </c:barChart>
      <c:catAx>
        <c:axId val="150214144"/>
        <c:scaling>
          <c:orientation val="minMax"/>
        </c:scaling>
        <c:delete val="0"/>
        <c:axPos val="b"/>
        <c:majorTickMark val="out"/>
        <c:minorTickMark val="none"/>
        <c:tickLblPos val="nextTo"/>
        <c:crossAx val="150215680"/>
        <c:crosses val="autoZero"/>
        <c:auto val="1"/>
        <c:lblAlgn val="ctr"/>
        <c:lblOffset val="100"/>
        <c:noMultiLvlLbl val="0"/>
      </c:catAx>
      <c:valAx>
        <c:axId val="150215680"/>
        <c:scaling>
          <c:orientation val="minMax"/>
        </c:scaling>
        <c:delete val="0"/>
        <c:axPos val="l"/>
        <c:majorGridlines/>
        <c:numFmt formatCode="Основной" sourceLinked="1"/>
        <c:majorTickMark val="out"/>
        <c:minorTickMark val="none"/>
        <c:tickLblPos val="nextTo"/>
        <c:crossAx val="150214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[(EA) - Setka v1.43+ - Анализатор статистики сеток - elavr-dagaz_v2.5.xlsm]Анализ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numFmt formatCode="0,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2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2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4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4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5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5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6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6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6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7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7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7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8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8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8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2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3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5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6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97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98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99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0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1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2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4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5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6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07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08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09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0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1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3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4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5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6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17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18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19"/>
            <c:invertIfNegative val="0"/>
            <c:bubble3D val="0"/>
            <c:spPr>
              <a:solidFill>
                <a:srgbClr val="00B050"/>
              </a:solidFill>
            </c:spPr>
          </c:dPt>
          <c:dPt>
            <c:idx val="120"/>
            <c:invertIfNegative val="0"/>
            <c:bubble3D val="0"/>
            <c:spPr>
              <a:solidFill>
                <a:srgbClr val="0070C0"/>
              </a:solidFill>
            </c:spPr>
          </c:dPt>
          <c:dPt>
            <c:idx val="12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122"/>
            <c:invertIfNegative val="0"/>
            <c:bubble3D val="0"/>
            <c:spPr>
              <a:solidFill>
                <a:srgbClr val="00B050"/>
              </a:solidFill>
            </c:spPr>
          </c:dPt>
          <c:dLbls>
            <c:numFmt formatCode="0,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'Анализ результатов'!$W$3:$Y$125</c:f>
              <c:multiLvlStrCache>
                <c:ptCount val="123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</c:lvl>
                <c:lvl>
                  <c:pt idx="0">
                    <c:v>сен</c:v>
                  </c:pt>
                  <c:pt idx="3">
                    <c:v>окт</c:v>
                  </c:pt>
                  <c:pt idx="6">
                    <c:v>ноя</c:v>
                  </c:pt>
                  <c:pt idx="9">
                    <c:v>дек</c:v>
                  </c:pt>
                  <c:pt idx="12">
                    <c:v>янв</c:v>
                  </c:pt>
                  <c:pt idx="15">
                    <c:v>фев</c:v>
                  </c:pt>
                  <c:pt idx="18">
                    <c:v>мар</c:v>
                  </c:pt>
                  <c:pt idx="21">
                    <c:v>апр</c:v>
                  </c:pt>
                  <c:pt idx="24">
                    <c:v>май</c:v>
                  </c:pt>
                  <c:pt idx="27">
                    <c:v>июн</c:v>
                  </c:pt>
                  <c:pt idx="30">
                    <c:v>июл</c:v>
                  </c:pt>
                  <c:pt idx="33">
                    <c:v>авг</c:v>
                  </c:pt>
                  <c:pt idx="36">
                    <c:v>сен</c:v>
                  </c:pt>
                  <c:pt idx="39">
                    <c:v>окт</c:v>
                  </c:pt>
                  <c:pt idx="42">
                    <c:v>ноя</c:v>
                  </c:pt>
                  <c:pt idx="45">
                    <c:v>дек</c:v>
                  </c:pt>
                  <c:pt idx="48">
                    <c:v>янв</c:v>
                  </c:pt>
                  <c:pt idx="51">
                    <c:v>фев</c:v>
                  </c:pt>
                  <c:pt idx="54">
                    <c:v>мар</c:v>
                  </c:pt>
                  <c:pt idx="57">
                    <c:v>апр</c:v>
                  </c:pt>
                  <c:pt idx="60">
                    <c:v>май</c:v>
                  </c:pt>
                  <c:pt idx="63">
                    <c:v>июн</c:v>
                  </c:pt>
                  <c:pt idx="66">
                    <c:v>июл</c:v>
                  </c:pt>
                  <c:pt idx="69">
                    <c:v>авг</c:v>
                  </c:pt>
                  <c:pt idx="72">
                    <c:v>сен</c:v>
                  </c:pt>
                  <c:pt idx="75">
                    <c:v>окт</c:v>
                  </c:pt>
                  <c:pt idx="78">
                    <c:v>ноя</c:v>
                  </c:pt>
                  <c:pt idx="81">
                    <c:v>дек</c:v>
                  </c:pt>
                  <c:pt idx="84">
                    <c:v>янв</c:v>
                  </c:pt>
                  <c:pt idx="87">
                    <c:v>фев</c:v>
                  </c:pt>
                  <c:pt idx="90">
                    <c:v>мар</c:v>
                  </c:pt>
                  <c:pt idx="93">
                    <c:v>апр</c:v>
                  </c:pt>
                  <c:pt idx="96">
                    <c:v>май</c:v>
                  </c:pt>
                  <c:pt idx="99">
                    <c:v>июн</c:v>
                  </c:pt>
                  <c:pt idx="102">
                    <c:v>июл</c:v>
                  </c:pt>
                  <c:pt idx="105">
                    <c:v>авг</c:v>
                  </c:pt>
                  <c:pt idx="108">
                    <c:v>сен</c:v>
                  </c:pt>
                  <c:pt idx="111">
                    <c:v>окт</c:v>
                  </c:pt>
                  <c:pt idx="114">
                    <c:v>ноя</c:v>
                  </c:pt>
                  <c:pt idx="117">
                    <c:v>дек</c:v>
                  </c:pt>
                  <c:pt idx="120">
                    <c:v>янв</c:v>
                  </c:pt>
                </c:lvl>
                <c:lvl>
                  <c:pt idx="0">
                    <c:v>2019</c:v>
                  </c:pt>
                  <c:pt idx="12">
                    <c:v>2020</c:v>
                  </c:pt>
                  <c:pt idx="48">
                    <c:v>2021</c:v>
                  </c:pt>
                  <c:pt idx="84">
                    <c:v>2022</c:v>
                  </c:pt>
                  <c:pt idx="120">
                    <c:v>2023</c:v>
                  </c:pt>
                </c:lvl>
              </c:multiLvlStrCache>
            </c:multiLvlStrRef>
          </c:cat>
          <c:val>
            <c:numRef>
              <c:f>'Анализ результатов'!$Z$3:$Z$125</c:f>
              <c:numCache>
                <c:formatCode>0,00%</c:formatCode>
                <c:ptCount val="12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734720"/>
        <c:axId val="150736256"/>
      </c:barChart>
      <c:catAx>
        <c:axId val="150734720"/>
        <c:scaling>
          <c:orientation val="minMax"/>
        </c:scaling>
        <c:delete val="0"/>
        <c:axPos val="b"/>
        <c:majorTickMark val="out"/>
        <c:minorTickMark val="none"/>
        <c:tickLblPos val="nextTo"/>
        <c:crossAx val="150736256"/>
        <c:crosses val="autoZero"/>
        <c:auto val="1"/>
        <c:lblAlgn val="ctr"/>
        <c:lblOffset val="100"/>
        <c:noMultiLvlLbl val="0"/>
      </c:catAx>
      <c:valAx>
        <c:axId val="150736256"/>
        <c:scaling>
          <c:orientation val="minMax"/>
        </c:scaling>
        <c:delete val="0"/>
        <c:axPos val="l"/>
        <c:majorGridlines/>
        <c:numFmt formatCode="0,00%" sourceLinked="0"/>
        <c:majorTickMark val="out"/>
        <c:minorTickMark val="none"/>
        <c:tickLblPos val="nextTo"/>
        <c:crossAx val="15073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[(EA) - Setka v1.43+ - Анализатор статистики сеток - elavr-dagaz_v2.5.xlsm]Анализ результатов!PivotTableChartLegSizeByMonth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результатов'!$AD$4:$AD$45</c:f>
              <c:numCache>
                <c:formatCode>Основной</c:formatCode>
                <c:ptCount val="41"/>
                <c:pt idx="0">
                  <c:v>1</c:v>
                </c:pt>
                <c:pt idx="1">
                  <c:v>16</c:v>
                </c:pt>
                <c:pt idx="2">
                  <c:v>9</c:v>
                </c:pt>
                <c:pt idx="3">
                  <c:v>10</c:v>
                </c:pt>
                <c:pt idx="4">
                  <c:v>14</c:v>
                </c:pt>
                <c:pt idx="5">
                  <c:v>20</c:v>
                </c:pt>
                <c:pt idx="6">
                  <c:v>143</c:v>
                </c:pt>
                <c:pt idx="7">
                  <c:v>48</c:v>
                </c:pt>
                <c:pt idx="8">
                  <c:v>43</c:v>
                </c:pt>
                <c:pt idx="9">
                  <c:v>49</c:v>
                </c:pt>
                <c:pt idx="10">
                  <c:v>52</c:v>
                </c:pt>
                <c:pt idx="11">
                  <c:v>50</c:v>
                </c:pt>
                <c:pt idx="12">
                  <c:v>35</c:v>
                </c:pt>
                <c:pt idx="13">
                  <c:v>27</c:v>
                </c:pt>
                <c:pt idx="14">
                  <c:v>41</c:v>
                </c:pt>
                <c:pt idx="15">
                  <c:v>30</c:v>
                </c:pt>
                <c:pt idx="16">
                  <c:v>25</c:v>
                </c:pt>
                <c:pt idx="17">
                  <c:v>27</c:v>
                </c:pt>
                <c:pt idx="18">
                  <c:v>35</c:v>
                </c:pt>
                <c:pt idx="19">
                  <c:v>19</c:v>
                </c:pt>
                <c:pt idx="20">
                  <c:v>23</c:v>
                </c:pt>
                <c:pt idx="21">
                  <c:v>28</c:v>
                </c:pt>
                <c:pt idx="22">
                  <c:v>23</c:v>
                </c:pt>
                <c:pt idx="23">
                  <c:v>22</c:v>
                </c:pt>
                <c:pt idx="24">
                  <c:v>16</c:v>
                </c:pt>
                <c:pt idx="25">
                  <c:v>13</c:v>
                </c:pt>
                <c:pt idx="26">
                  <c:v>30</c:v>
                </c:pt>
                <c:pt idx="27">
                  <c:v>25</c:v>
                </c:pt>
                <c:pt idx="28">
                  <c:v>25</c:v>
                </c:pt>
                <c:pt idx="29">
                  <c:v>38</c:v>
                </c:pt>
                <c:pt idx="30">
                  <c:v>84</c:v>
                </c:pt>
                <c:pt idx="31">
                  <c:v>50</c:v>
                </c:pt>
                <c:pt idx="32">
                  <c:v>57</c:v>
                </c:pt>
                <c:pt idx="33">
                  <c:v>55</c:v>
                </c:pt>
                <c:pt idx="34">
                  <c:v>46</c:v>
                </c:pt>
                <c:pt idx="35">
                  <c:v>35</c:v>
                </c:pt>
                <c:pt idx="36">
                  <c:v>63</c:v>
                </c:pt>
                <c:pt idx="37">
                  <c:v>63</c:v>
                </c:pt>
                <c:pt idx="38">
                  <c:v>76</c:v>
                </c:pt>
                <c:pt idx="39">
                  <c:v>48</c:v>
                </c:pt>
                <c:pt idx="40">
                  <c:v>32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результатов'!$AE$4:$AE$45</c:f>
              <c:numCache>
                <c:formatCode>Основной</c:formatCode>
                <c:ptCount val="41"/>
                <c:pt idx="0">
                  <c:v>1</c:v>
                </c:pt>
                <c:pt idx="1">
                  <c:v>9</c:v>
                </c:pt>
                <c:pt idx="2">
                  <c:v>6</c:v>
                </c:pt>
                <c:pt idx="3">
                  <c:v>6</c:v>
                </c:pt>
                <c:pt idx="4">
                  <c:v>3</c:v>
                </c:pt>
                <c:pt idx="5">
                  <c:v>8</c:v>
                </c:pt>
                <c:pt idx="6">
                  <c:v>65</c:v>
                </c:pt>
                <c:pt idx="7">
                  <c:v>24</c:v>
                </c:pt>
                <c:pt idx="8">
                  <c:v>11</c:v>
                </c:pt>
                <c:pt idx="9">
                  <c:v>23</c:v>
                </c:pt>
                <c:pt idx="10">
                  <c:v>16</c:v>
                </c:pt>
                <c:pt idx="11">
                  <c:v>26</c:v>
                </c:pt>
                <c:pt idx="12">
                  <c:v>20</c:v>
                </c:pt>
                <c:pt idx="13">
                  <c:v>9</c:v>
                </c:pt>
                <c:pt idx="14">
                  <c:v>14</c:v>
                </c:pt>
                <c:pt idx="15">
                  <c:v>8</c:v>
                </c:pt>
                <c:pt idx="16">
                  <c:v>13</c:v>
                </c:pt>
                <c:pt idx="17">
                  <c:v>12</c:v>
                </c:pt>
                <c:pt idx="18">
                  <c:v>15</c:v>
                </c:pt>
                <c:pt idx="19">
                  <c:v>10</c:v>
                </c:pt>
                <c:pt idx="20">
                  <c:v>10</c:v>
                </c:pt>
                <c:pt idx="21">
                  <c:v>12</c:v>
                </c:pt>
                <c:pt idx="22">
                  <c:v>10</c:v>
                </c:pt>
                <c:pt idx="23">
                  <c:v>2</c:v>
                </c:pt>
                <c:pt idx="24">
                  <c:v>9</c:v>
                </c:pt>
                <c:pt idx="25">
                  <c:v>9</c:v>
                </c:pt>
                <c:pt idx="26">
                  <c:v>11</c:v>
                </c:pt>
                <c:pt idx="27">
                  <c:v>12</c:v>
                </c:pt>
                <c:pt idx="28">
                  <c:v>15</c:v>
                </c:pt>
                <c:pt idx="29">
                  <c:v>13</c:v>
                </c:pt>
                <c:pt idx="30">
                  <c:v>28</c:v>
                </c:pt>
                <c:pt idx="31">
                  <c:v>11</c:v>
                </c:pt>
                <c:pt idx="32">
                  <c:v>24</c:v>
                </c:pt>
                <c:pt idx="33">
                  <c:v>29</c:v>
                </c:pt>
                <c:pt idx="34">
                  <c:v>35</c:v>
                </c:pt>
                <c:pt idx="35">
                  <c:v>23</c:v>
                </c:pt>
                <c:pt idx="36">
                  <c:v>22</c:v>
                </c:pt>
                <c:pt idx="37">
                  <c:v>39</c:v>
                </c:pt>
                <c:pt idx="38">
                  <c:v>24</c:v>
                </c:pt>
                <c:pt idx="39">
                  <c:v>28</c:v>
                </c:pt>
                <c:pt idx="40">
                  <c:v>13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результатов'!$AF$4:$AF$45</c:f>
              <c:numCache>
                <c:formatCode>Основной</c:formatCode>
                <c:ptCount val="41"/>
                <c:pt idx="0">
                  <c:v>2</c:v>
                </c:pt>
                <c:pt idx="1">
                  <c:v>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35</c:v>
                </c:pt>
                <c:pt idx="7">
                  <c:v>9</c:v>
                </c:pt>
                <c:pt idx="8">
                  <c:v>7</c:v>
                </c:pt>
                <c:pt idx="9">
                  <c:v>10</c:v>
                </c:pt>
                <c:pt idx="10">
                  <c:v>8</c:v>
                </c:pt>
                <c:pt idx="11">
                  <c:v>10</c:v>
                </c:pt>
                <c:pt idx="12">
                  <c:v>8</c:v>
                </c:pt>
                <c:pt idx="13">
                  <c:v>10</c:v>
                </c:pt>
                <c:pt idx="14">
                  <c:v>7</c:v>
                </c:pt>
                <c:pt idx="15">
                  <c:v>14</c:v>
                </c:pt>
                <c:pt idx="16">
                  <c:v>5</c:v>
                </c:pt>
                <c:pt idx="17">
                  <c:v>5</c:v>
                </c:pt>
                <c:pt idx="18">
                  <c:v>9</c:v>
                </c:pt>
                <c:pt idx="19">
                  <c:v>2</c:v>
                </c:pt>
                <c:pt idx="20">
                  <c:v>4</c:v>
                </c:pt>
                <c:pt idx="21">
                  <c:v>6</c:v>
                </c:pt>
                <c:pt idx="22">
                  <c:v>6</c:v>
                </c:pt>
                <c:pt idx="23">
                  <c:v>4</c:v>
                </c:pt>
                <c:pt idx="24">
                  <c:v>4</c:v>
                </c:pt>
                <c:pt idx="25">
                  <c:v>1</c:v>
                </c:pt>
                <c:pt idx="26">
                  <c:v>3</c:v>
                </c:pt>
                <c:pt idx="27">
                  <c:v>13</c:v>
                </c:pt>
                <c:pt idx="28">
                  <c:v>5</c:v>
                </c:pt>
                <c:pt idx="29">
                  <c:v>11</c:v>
                </c:pt>
                <c:pt idx="30">
                  <c:v>20</c:v>
                </c:pt>
                <c:pt idx="31">
                  <c:v>12</c:v>
                </c:pt>
                <c:pt idx="32">
                  <c:v>17</c:v>
                </c:pt>
                <c:pt idx="33">
                  <c:v>13</c:v>
                </c:pt>
                <c:pt idx="34">
                  <c:v>17</c:v>
                </c:pt>
                <c:pt idx="35">
                  <c:v>8</c:v>
                </c:pt>
                <c:pt idx="36">
                  <c:v>17</c:v>
                </c:pt>
                <c:pt idx="37">
                  <c:v>19</c:v>
                </c:pt>
                <c:pt idx="38">
                  <c:v>16</c:v>
                </c:pt>
                <c:pt idx="39">
                  <c:v>15</c:v>
                </c:pt>
                <c:pt idx="40">
                  <c:v>3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результатов'!$AG$4:$AG$45</c:f>
              <c:numCache>
                <c:formatCode>Основной</c:formatCode>
                <c:ptCount val="41"/>
                <c:pt idx="0">
                  <c:v>1</c:v>
                </c:pt>
                <c:pt idx="1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15</c:v>
                </c:pt>
                <c:pt idx="7">
                  <c:v>8</c:v>
                </c:pt>
                <c:pt idx="8">
                  <c:v>3</c:v>
                </c:pt>
                <c:pt idx="9">
                  <c:v>6</c:v>
                </c:pt>
                <c:pt idx="10">
                  <c:v>3</c:v>
                </c:pt>
                <c:pt idx="11">
                  <c:v>6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3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7</c:v>
                </c:pt>
                <c:pt idx="23">
                  <c:v>2</c:v>
                </c:pt>
                <c:pt idx="25">
                  <c:v>2</c:v>
                </c:pt>
                <c:pt idx="26">
                  <c:v>1</c:v>
                </c:pt>
                <c:pt idx="27">
                  <c:v>9</c:v>
                </c:pt>
                <c:pt idx="28">
                  <c:v>3</c:v>
                </c:pt>
                <c:pt idx="29">
                  <c:v>13</c:v>
                </c:pt>
                <c:pt idx="30">
                  <c:v>13</c:v>
                </c:pt>
                <c:pt idx="31">
                  <c:v>3</c:v>
                </c:pt>
                <c:pt idx="32">
                  <c:v>12</c:v>
                </c:pt>
                <c:pt idx="33">
                  <c:v>4</c:v>
                </c:pt>
                <c:pt idx="34">
                  <c:v>9</c:v>
                </c:pt>
                <c:pt idx="35">
                  <c:v>4</c:v>
                </c:pt>
                <c:pt idx="36">
                  <c:v>4</c:v>
                </c:pt>
                <c:pt idx="37">
                  <c:v>11</c:v>
                </c:pt>
                <c:pt idx="38">
                  <c:v>16</c:v>
                </c:pt>
                <c:pt idx="39">
                  <c:v>14</c:v>
                </c:pt>
                <c:pt idx="40">
                  <c:v>4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результатов'!$AH$4:$AH$45</c:f>
              <c:numCache>
                <c:formatCode>Основной</c:formatCode>
                <c:ptCount val="41"/>
                <c:pt idx="1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15</c:v>
                </c:pt>
                <c:pt idx="7">
                  <c:v>5</c:v>
                </c:pt>
                <c:pt idx="8">
                  <c:v>2</c:v>
                </c:pt>
                <c:pt idx="9">
                  <c:v>5</c:v>
                </c:pt>
                <c:pt idx="10">
                  <c:v>7</c:v>
                </c:pt>
                <c:pt idx="11">
                  <c:v>6</c:v>
                </c:pt>
                <c:pt idx="12">
                  <c:v>4</c:v>
                </c:pt>
                <c:pt idx="13">
                  <c:v>2</c:v>
                </c:pt>
                <c:pt idx="15">
                  <c:v>4</c:v>
                </c:pt>
                <c:pt idx="16">
                  <c:v>3</c:v>
                </c:pt>
                <c:pt idx="18">
                  <c:v>1</c:v>
                </c:pt>
                <c:pt idx="19">
                  <c:v>3</c:v>
                </c:pt>
                <c:pt idx="20">
                  <c:v>4</c:v>
                </c:pt>
                <c:pt idx="21">
                  <c:v>1</c:v>
                </c:pt>
                <c:pt idx="22">
                  <c:v>5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3</c:v>
                </c:pt>
                <c:pt idx="29">
                  <c:v>2</c:v>
                </c:pt>
                <c:pt idx="30">
                  <c:v>9</c:v>
                </c:pt>
                <c:pt idx="31">
                  <c:v>2</c:v>
                </c:pt>
                <c:pt idx="32">
                  <c:v>7</c:v>
                </c:pt>
                <c:pt idx="33">
                  <c:v>3</c:v>
                </c:pt>
                <c:pt idx="34">
                  <c:v>4</c:v>
                </c:pt>
                <c:pt idx="35">
                  <c:v>3</c:v>
                </c:pt>
                <c:pt idx="36">
                  <c:v>6</c:v>
                </c:pt>
                <c:pt idx="37">
                  <c:v>5</c:v>
                </c:pt>
                <c:pt idx="38">
                  <c:v>9</c:v>
                </c:pt>
                <c:pt idx="39">
                  <c:v>10</c:v>
                </c:pt>
                <c:pt idx="40">
                  <c:v>3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результатов'!$AI$4:$AI$45</c:f>
              <c:numCache>
                <c:formatCode>Основной</c:formatCode>
                <c:ptCount val="41"/>
                <c:pt idx="2">
                  <c:v>2</c:v>
                </c:pt>
                <c:pt idx="3">
                  <c:v>2</c:v>
                </c:pt>
                <c:pt idx="5">
                  <c:v>2</c:v>
                </c:pt>
                <c:pt idx="6">
                  <c:v>10</c:v>
                </c:pt>
                <c:pt idx="7">
                  <c:v>3</c:v>
                </c:pt>
                <c:pt idx="8">
                  <c:v>4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4</c:v>
                </c:pt>
                <c:pt idx="15">
                  <c:v>5</c:v>
                </c:pt>
                <c:pt idx="16">
                  <c:v>3</c:v>
                </c:pt>
                <c:pt idx="17">
                  <c:v>1</c:v>
                </c:pt>
                <c:pt idx="18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6">
                  <c:v>2</c:v>
                </c:pt>
                <c:pt idx="27">
                  <c:v>4</c:v>
                </c:pt>
                <c:pt idx="29">
                  <c:v>2</c:v>
                </c:pt>
                <c:pt idx="30">
                  <c:v>2</c:v>
                </c:pt>
                <c:pt idx="31">
                  <c:v>1</c:v>
                </c:pt>
                <c:pt idx="32">
                  <c:v>2</c:v>
                </c:pt>
                <c:pt idx="33">
                  <c:v>4</c:v>
                </c:pt>
                <c:pt idx="34">
                  <c:v>8</c:v>
                </c:pt>
                <c:pt idx="35">
                  <c:v>1</c:v>
                </c:pt>
                <c:pt idx="36">
                  <c:v>2</c:v>
                </c:pt>
                <c:pt idx="37">
                  <c:v>4</c:v>
                </c:pt>
                <c:pt idx="38">
                  <c:v>4</c:v>
                </c:pt>
                <c:pt idx="39">
                  <c:v>3</c:v>
                </c:pt>
                <c:pt idx="40">
                  <c:v>2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результатов'!$AJ$4:$AJ$45</c:f>
              <c:numCache>
                <c:formatCode>Основной</c:formatCode>
                <c:ptCount val="41"/>
                <c:pt idx="3">
                  <c:v>1</c:v>
                </c:pt>
                <c:pt idx="4">
                  <c:v>2</c:v>
                </c:pt>
                <c:pt idx="6">
                  <c:v>5</c:v>
                </c:pt>
                <c:pt idx="7">
                  <c:v>4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8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1</c:v>
                </c:pt>
                <c:pt idx="23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4</c:v>
                </c:pt>
                <c:pt idx="31">
                  <c:v>1</c:v>
                </c:pt>
                <c:pt idx="32">
                  <c:v>1</c:v>
                </c:pt>
                <c:pt idx="33">
                  <c:v>3</c:v>
                </c:pt>
                <c:pt idx="34">
                  <c:v>2</c:v>
                </c:pt>
                <c:pt idx="35">
                  <c:v>1</c:v>
                </c:pt>
                <c:pt idx="36">
                  <c:v>4</c:v>
                </c:pt>
                <c:pt idx="37">
                  <c:v>3</c:v>
                </c:pt>
                <c:pt idx="38">
                  <c:v>3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результатов'!$AK$4:$AK$45</c:f>
              <c:numCache>
                <c:formatCode>Основной</c:formatCode>
                <c:ptCount val="41"/>
                <c:pt idx="6">
                  <c:v>5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7">
                  <c:v>2</c:v>
                </c:pt>
                <c:pt idx="18">
                  <c:v>1</c:v>
                </c:pt>
                <c:pt idx="20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30">
                  <c:v>3</c:v>
                </c:pt>
                <c:pt idx="32">
                  <c:v>1</c:v>
                </c:pt>
                <c:pt idx="33">
                  <c:v>4</c:v>
                </c:pt>
                <c:pt idx="34">
                  <c:v>1</c:v>
                </c:pt>
                <c:pt idx="35">
                  <c:v>2</c:v>
                </c:pt>
                <c:pt idx="36">
                  <c:v>3</c:v>
                </c:pt>
                <c:pt idx="37">
                  <c:v>2</c:v>
                </c:pt>
                <c:pt idx="38">
                  <c:v>3</c:v>
                </c:pt>
                <c:pt idx="39">
                  <c:v>3</c:v>
                </c:pt>
                <c:pt idx="40">
                  <c:v>1</c:v>
                </c:pt>
              </c:numCache>
            </c:numRef>
          </c:val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результатов'!$AL$4:$AL$45</c:f>
              <c:numCache>
                <c:formatCode>Основной</c:formatCode>
                <c:ptCount val="41"/>
                <c:pt idx="1">
                  <c:v>1</c:v>
                </c:pt>
                <c:pt idx="3">
                  <c:v>1</c:v>
                </c:pt>
                <c:pt idx="4">
                  <c:v>1</c:v>
                </c:pt>
                <c:pt idx="6">
                  <c:v>4</c:v>
                </c:pt>
                <c:pt idx="9">
                  <c:v>3</c:v>
                </c:pt>
                <c:pt idx="11">
                  <c:v>2</c:v>
                </c:pt>
                <c:pt idx="13">
                  <c:v>2</c:v>
                </c:pt>
                <c:pt idx="14">
                  <c:v>2</c:v>
                </c:pt>
                <c:pt idx="17">
                  <c:v>1</c:v>
                </c:pt>
                <c:pt idx="20">
                  <c:v>1</c:v>
                </c:pt>
                <c:pt idx="22">
                  <c:v>1</c:v>
                </c:pt>
                <c:pt idx="26">
                  <c:v>1</c:v>
                </c:pt>
                <c:pt idx="30">
                  <c:v>2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2</c:v>
                </c:pt>
                <c:pt idx="37">
                  <c:v>3</c:v>
                </c:pt>
                <c:pt idx="38">
                  <c:v>2</c:v>
                </c:pt>
                <c:pt idx="40">
                  <c:v>1</c:v>
                </c:pt>
              </c:numCache>
            </c:numRef>
          </c:val>
        </c:ser>
        <c:ser>
          <c:idx val="9"/>
          <c:order val="9"/>
          <c:tx>
            <c:strRef>
              <c:f>'Анализ результатов'!$AM$2:$AM$3</c:f>
              <c:strCache>
                <c:ptCount val="1"/>
                <c:pt idx="0">
                  <c:v>10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результатов'!$AM$4:$AM$45</c:f>
              <c:numCache>
                <c:formatCode>Основной</c:formatCode>
                <c:ptCount val="41"/>
                <c:pt idx="1">
                  <c:v>1</c:v>
                </c:pt>
                <c:pt idx="2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9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4">
                  <c:v>1</c:v>
                </c:pt>
                <c:pt idx="17">
                  <c:v>2</c:v>
                </c:pt>
                <c:pt idx="20">
                  <c:v>1</c:v>
                </c:pt>
                <c:pt idx="23">
                  <c:v>1</c:v>
                </c:pt>
                <c:pt idx="26">
                  <c:v>1</c:v>
                </c:pt>
                <c:pt idx="28">
                  <c:v>1</c:v>
                </c:pt>
                <c:pt idx="29">
                  <c:v>1</c:v>
                </c:pt>
                <c:pt idx="32">
                  <c:v>3</c:v>
                </c:pt>
                <c:pt idx="33">
                  <c:v>1</c:v>
                </c:pt>
                <c:pt idx="34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'Анализ результатов'!$AN$2:$AN$3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результатов'!$AN$4:$AN$45</c:f>
              <c:numCache>
                <c:formatCode>Основной</c:formatCode>
                <c:ptCount val="41"/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12">
                  <c:v>2</c:v>
                </c:pt>
                <c:pt idx="14">
                  <c:v>1</c:v>
                </c:pt>
                <c:pt idx="15">
                  <c:v>1</c:v>
                </c:pt>
                <c:pt idx="18">
                  <c:v>1</c:v>
                </c:pt>
                <c:pt idx="19">
                  <c:v>1</c:v>
                </c:pt>
                <c:pt idx="24">
                  <c:v>1</c:v>
                </c:pt>
                <c:pt idx="29">
                  <c:v>1</c:v>
                </c:pt>
                <c:pt idx="30">
                  <c:v>2</c:v>
                </c:pt>
                <c:pt idx="33">
                  <c:v>2</c:v>
                </c:pt>
                <c:pt idx="34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'Анализ результатов'!$AO$2:$AO$3</c:f>
              <c:strCache>
                <c:ptCount val="1"/>
                <c:pt idx="0">
                  <c:v>12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результатов'!$AO$4:$AO$45</c:f>
              <c:numCache>
                <c:formatCode>Основной</c:formatCode>
                <c:ptCount val="41"/>
                <c:pt idx="5">
                  <c:v>1</c:v>
                </c:pt>
                <c:pt idx="6">
                  <c:v>1</c:v>
                </c:pt>
                <c:pt idx="8">
                  <c:v>1</c:v>
                </c:pt>
                <c:pt idx="18">
                  <c:v>1</c:v>
                </c:pt>
                <c:pt idx="21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'Анализ результатов'!$AP$2:$AP$3</c:f>
              <c:strCache>
                <c:ptCount val="1"/>
                <c:pt idx="0">
                  <c:v>13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результатов'!$AP$4:$AP$45</c:f>
              <c:numCache>
                <c:formatCode>Основной</c:formatCode>
                <c:ptCount val="41"/>
                <c:pt idx="25">
                  <c:v>1</c:v>
                </c:pt>
                <c:pt idx="29">
                  <c:v>2</c:v>
                </c:pt>
                <c:pt idx="30">
                  <c:v>1</c:v>
                </c:pt>
                <c:pt idx="31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'Анализ результатов'!$AQ$2:$AQ$3</c:f>
              <c:strCache>
                <c:ptCount val="1"/>
                <c:pt idx="0">
                  <c:v>14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результатов'!$AQ$4:$AQ$45</c:f>
              <c:numCache>
                <c:formatCode>Основной</c:formatCode>
                <c:ptCount val="41"/>
                <c:pt idx="9">
                  <c:v>1</c:v>
                </c:pt>
                <c:pt idx="19">
                  <c:v>1</c:v>
                </c:pt>
                <c:pt idx="26">
                  <c:v>1</c:v>
                </c:pt>
                <c:pt idx="34">
                  <c:v>1</c:v>
                </c:pt>
                <c:pt idx="35">
                  <c:v>1</c:v>
                </c:pt>
                <c:pt idx="4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'Анализ результатов'!$AR$2:$AR$3</c:f>
              <c:strCache>
                <c:ptCount val="1"/>
                <c:pt idx="0">
                  <c:v>15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результатов'!$AR$4:$AR$45</c:f>
              <c:numCache>
                <c:formatCode>Основной</c:formatCode>
                <c:ptCount val="41"/>
                <c:pt idx="32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'Анализ результатов'!$AS$2:$AS$3</c:f>
              <c:strCache>
                <c:ptCount val="1"/>
                <c:pt idx="0">
                  <c:v>16</c:v>
                </c:pt>
              </c:strCache>
            </c:strRef>
          </c:tx>
          <c:invertIfNegative val="0"/>
          <c:cat>
            <c:multiLvlStrRef>
              <c:f>'Анализ результатов'!$AB$4:$AC$45</c:f>
              <c:multiLvlStrCache>
                <c:ptCount val="41"/>
                <c:lvl>
                  <c:pt idx="0">
                    <c:v>сен</c:v>
                  </c:pt>
                  <c:pt idx="1">
                    <c:v>окт</c:v>
                  </c:pt>
                  <c:pt idx="2">
                    <c:v>ноя</c:v>
                  </c:pt>
                  <c:pt idx="3">
                    <c:v>дек</c:v>
                  </c:pt>
                  <c:pt idx="4">
                    <c:v>янв</c:v>
                  </c:pt>
                  <c:pt idx="5">
                    <c:v>фев</c:v>
                  </c:pt>
                  <c:pt idx="6">
                    <c:v>мар</c:v>
                  </c:pt>
                  <c:pt idx="7">
                    <c:v>апр</c:v>
                  </c:pt>
                  <c:pt idx="8">
                    <c:v>май</c:v>
                  </c:pt>
                  <c:pt idx="9">
                    <c:v>июн</c:v>
                  </c:pt>
                  <c:pt idx="10">
                    <c:v>июл</c:v>
                  </c:pt>
                  <c:pt idx="11">
                    <c:v>авг</c:v>
                  </c:pt>
                  <c:pt idx="12">
                    <c:v>сен</c:v>
                  </c:pt>
                  <c:pt idx="13">
                    <c:v>окт</c:v>
                  </c:pt>
                  <c:pt idx="14">
                    <c:v>ноя</c:v>
                  </c:pt>
                  <c:pt idx="15">
                    <c:v>дек</c:v>
                  </c:pt>
                  <c:pt idx="16">
                    <c:v>янв</c:v>
                  </c:pt>
                  <c:pt idx="17">
                    <c:v>фев</c:v>
                  </c:pt>
                  <c:pt idx="18">
                    <c:v>мар</c:v>
                  </c:pt>
                  <c:pt idx="19">
                    <c:v>апр</c:v>
                  </c:pt>
                  <c:pt idx="20">
                    <c:v>май</c:v>
                  </c:pt>
                  <c:pt idx="21">
                    <c:v>июн</c:v>
                  </c:pt>
                  <c:pt idx="22">
                    <c:v>июл</c:v>
                  </c:pt>
                  <c:pt idx="23">
                    <c:v>авг</c:v>
                  </c:pt>
                  <c:pt idx="24">
                    <c:v>сен</c:v>
                  </c:pt>
                  <c:pt idx="25">
                    <c:v>окт</c:v>
                  </c:pt>
                  <c:pt idx="26">
                    <c:v>ноя</c:v>
                  </c:pt>
                  <c:pt idx="27">
                    <c:v>дек</c:v>
                  </c:pt>
                  <c:pt idx="28">
                    <c:v>янв</c:v>
                  </c:pt>
                  <c:pt idx="29">
                    <c:v>фев</c:v>
                  </c:pt>
                  <c:pt idx="30">
                    <c:v>мар</c:v>
                  </c:pt>
                  <c:pt idx="31">
                    <c:v>апр</c:v>
                  </c:pt>
                  <c:pt idx="32">
                    <c:v>май</c:v>
                  </c:pt>
                  <c:pt idx="33">
                    <c:v>июн</c:v>
                  </c:pt>
                  <c:pt idx="34">
                    <c:v>июл</c:v>
                  </c:pt>
                  <c:pt idx="35">
                    <c:v>авг</c:v>
                  </c:pt>
                  <c:pt idx="36">
                    <c:v>сен</c:v>
                  </c:pt>
                  <c:pt idx="37">
                    <c:v>окт</c:v>
                  </c:pt>
                  <c:pt idx="38">
                    <c:v>ноя</c:v>
                  </c:pt>
                  <c:pt idx="39">
                    <c:v>дек</c:v>
                  </c:pt>
                  <c:pt idx="40">
                    <c:v>янв</c:v>
                  </c:pt>
                </c:lvl>
                <c:lvl>
                  <c:pt idx="0">
                    <c:v>2019</c:v>
                  </c:pt>
                  <c:pt idx="4">
                    <c:v>2020</c:v>
                  </c:pt>
                  <c:pt idx="16">
                    <c:v>2021</c:v>
                  </c:pt>
                  <c:pt idx="28">
                    <c:v>2022</c:v>
                  </c:pt>
                  <c:pt idx="40">
                    <c:v>2023</c:v>
                  </c:pt>
                </c:lvl>
              </c:multiLvlStrCache>
            </c:multiLvlStrRef>
          </c:cat>
          <c:val>
            <c:numRef>
              <c:f>'Анализ результатов'!$AS$4:$AS$45</c:f>
              <c:numCache>
                <c:formatCode>Основной</c:formatCode>
                <c:ptCount val="41"/>
                <c:pt idx="6">
                  <c:v>1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115264"/>
        <c:axId val="151116800"/>
      </c:barChart>
      <c:catAx>
        <c:axId val="151115264"/>
        <c:scaling>
          <c:orientation val="minMax"/>
        </c:scaling>
        <c:delete val="0"/>
        <c:axPos val="l"/>
        <c:majorTickMark val="out"/>
        <c:minorTickMark val="none"/>
        <c:tickLblPos val="nextTo"/>
        <c:crossAx val="151116800"/>
        <c:crosses val="autoZero"/>
        <c:auto val="1"/>
        <c:lblAlgn val="ctr"/>
        <c:lblOffset val="100"/>
        <c:noMultiLvlLbl val="0"/>
      </c:catAx>
      <c:valAx>
        <c:axId val="151116800"/>
        <c:scaling>
          <c:orientation val="minMax"/>
        </c:scaling>
        <c:delete val="0"/>
        <c:axPos val="b"/>
        <c:majorGridlines/>
        <c:numFmt formatCode="Основной" sourceLinked="1"/>
        <c:majorTickMark val="out"/>
        <c:minorTickMark val="none"/>
        <c:tickLblPos val="nextTo"/>
        <c:crossAx val="151115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95250</xdr:rowOff>
        </xdr:from>
        <xdr:to>
          <xdr:col>1</xdr:col>
          <xdr:colOff>733425</xdr:colOff>
          <xdr:row>0</xdr:row>
          <xdr:rowOff>381000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Добавить папку сета в базу данных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838200</xdr:colOff>
          <xdr:row>0</xdr:row>
          <xdr:rowOff>95250</xdr:rowOff>
        </xdr:from>
        <xdr:to>
          <xdr:col>2</xdr:col>
          <xdr:colOff>952500</xdr:colOff>
          <xdr:row>0</xdr:row>
          <xdr:rowOff>381000</xdr:rowOff>
        </xdr:to>
        <xdr:sp macro="" textlink="">
          <xdr:nvSpPr>
            <xdr:cNvPr id="54274" name="Button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Загрузить директорию с папками сетов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1057275</xdr:colOff>
          <xdr:row>0</xdr:row>
          <xdr:rowOff>95250</xdr:rowOff>
        </xdr:from>
        <xdr:to>
          <xdr:col>5</xdr:col>
          <xdr:colOff>571500</xdr:colOff>
          <xdr:row>0</xdr:row>
          <xdr:rowOff>381000</xdr:rowOff>
        </xdr:to>
        <xdr:sp macro="" textlink="">
          <xdr:nvSpPr>
            <xdr:cNvPr id="54275" name="Check Box 3" hidden="1">
              <a:extLst>
                <a:ext uri="{63B3BB69-23CF-44E3-9099-C40C66FF867C}">
                  <a14:compatExt spid="_x0000_s5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ru-RU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Загружать только отсутствующие папки с сетами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</xdr:row>
          <xdr:rowOff>47625</xdr:rowOff>
        </xdr:from>
        <xdr:to>
          <xdr:col>6</xdr:col>
          <xdr:colOff>19050</xdr:colOff>
          <xdr:row>3</xdr:row>
          <xdr:rowOff>28575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Обновить котировки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5</xdr:row>
          <xdr:rowOff>9525</xdr:rowOff>
        </xdr:from>
        <xdr:to>
          <xdr:col>18</xdr:col>
          <xdr:colOff>171450</xdr:colOff>
          <xdr:row>6</xdr:row>
          <xdr:rowOff>9525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9</xdr:row>
          <xdr:rowOff>19050</xdr:rowOff>
        </xdr:from>
        <xdr:to>
          <xdr:col>18</xdr:col>
          <xdr:colOff>171450</xdr:colOff>
          <xdr:row>10</xdr:row>
          <xdr:rowOff>9525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657225</xdr:colOff>
          <xdr:row>7</xdr:row>
          <xdr:rowOff>9525</xdr:rowOff>
        </xdr:from>
        <xdr:to>
          <xdr:col>18</xdr:col>
          <xdr:colOff>152400</xdr:colOff>
          <xdr:row>8</xdr:row>
          <xdr:rowOff>9525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3</xdr:row>
          <xdr:rowOff>0</xdr:rowOff>
        </xdr:from>
        <xdr:to>
          <xdr:col>18</xdr:col>
          <xdr:colOff>171450</xdr:colOff>
          <xdr:row>4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</xdr:row>
          <xdr:rowOff>9525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11</xdr:row>
          <xdr:rowOff>0</xdr:rowOff>
        </xdr:from>
        <xdr:to>
          <xdr:col>18</xdr:col>
          <xdr:colOff>161925</xdr:colOff>
          <xdr:row>11</xdr:row>
          <xdr:rowOff>180975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</xdr:row>
          <xdr:rowOff>0</xdr:rowOff>
        </xdr:from>
        <xdr:to>
          <xdr:col>37</xdr:col>
          <xdr:colOff>304800</xdr:colOff>
          <xdr:row>2</xdr:row>
          <xdr:rowOff>161925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3</xdr:row>
          <xdr:rowOff>180975</xdr:rowOff>
        </xdr:from>
        <xdr:to>
          <xdr:col>37</xdr:col>
          <xdr:colOff>304800</xdr:colOff>
          <xdr:row>6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7</xdr:row>
          <xdr:rowOff>9525</xdr:rowOff>
        </xdr:from>
        <xdr:to>
          <xdr:col>37</xdr:col>
          <xdr:colOff>304800</xdr:colOff>
          <xdr:row>9</xdr:row>
          <xdr:rowOff>19050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276225</xdr:colOff>
          <xdr:row>10</xdr:row>
          <xdr:rowOff>28575</xdr:rowOff>
        </xdr:from>
        <xdr:to>
          <xdr:col>37</xdr:col>
          <xdr:colOff>304800</xdr:colOff>
          <xdr:row>12</xdr:row>
          <xdr:rowOff>47625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14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15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6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-" refreshedDate="45009.706132291663" createdVersion="3" refreshedVersion="4" minRefreshableVersion="3" recordCount="3258">
  <cacheSource type="worksheet">
    <worksheetSource ref="A1:O1" sheet="Данные из терминала"/>
  </cacheSource>
  <cacheFields count="15">
    <cacheField name="№№ сетки" numFmtId="0">
      <sharedItems containsSemiMixedTypes="0" containsString="0" containsNumber="1" containsInteger="1" minValue="1" maxValue="3258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6" count="16">
        <n v="3"/>
        <n v="4"/>
        <n v="1"/>
        <n v="2"/>
        <n v="5"/>
        <n v="10"/>
        <n v="9"/>
        <n v="6"/>
        <n v="7"/>
        <n v="12"/>
        <n v="16"/>
        <n v="8"/>
        <n v="11"/>
        <n v="14"/>
        <n v="13"/>
        <n v="15"/>
      </sharedItems>
    </cacheField>
    <cacheField name="Максимальный лот" numFmtId="0">
      <sharedItems containsSemiMixedTypes="0" containsString="0" containsNumber="1" minValue="0.01" maxValue="3.81"/>
    </cacheField>
    <cacheField name="Общая лотность" numFmtId="0">
      <sharedItems containsSemiMixedTypes="0" containsString="0" containsNumber="1" minValue="0.01" maxValue="9.4500000000000011"/>
    </cacheField>
    <cacheField name="Дата открытия" numFmtId="22">
      <sharedItems containsSemiMixedTypes="0" containsNonDate="0" containsDate="1" containsString="0" minDate="2019-09-26T14:54:00" maxDate="2023-01-18T18:42:00"/>
    </cacheField>
    <cacheField name="Цена открытия" numFmtId="0">
      <sharedItems containsSemiMixedTypes="0" containsString="0" containsNumber="1" minValue="0.95501000000000003" maxValue="1.22675"/>
    </cacheField>
    <cacheField name="Дальний ордер дата" numFmtId="22">
      <sharedItems containsSemiMixedTypes="0" containsNonDate="0" containsDate="1" containsString="0" minDate="2019-09-26T16:40:00" maxDate="2023-01-18T18:42:00"/>
    </cacheField>
    <cacheField name="Дальний ордер цена" numFmtId="0">
      <sharedItems containsSemiMixedTypes="0" containsString="0" containsNumber="1" minValue="0.95459000000000005" maxValue="1.23027"/>
    </cacheField>
    <cacheField name="Дата закрытия" numFmtId="177">
      <sharedItems containsSemiMixedTypes="0" containsNonDate="0" containsDate="1" containsString="0" minDate="2019-09-26T18:16:00" maxDate="2023-01-18T19:12:00"/>
    </cacheField>
    <cacheField name="Цена закрытия" numFmtId="0">
      <sharedItems containsSemiMixedTypes="0" containsString="0" containsNumber="1" minValue="0.95416999999999996" maxValue="1.2271799999999999"/>
    </cacheField>
    <cacheField name="Размер сетки пипс " numFmtId="0">
      <sharedItems containsSemiMixedTypes="0" containsString="0" containsNumber="1" minValue="0" maxValue="496.80000000000109"/>
    </cacheField>
    <cacheField name="Пипсов до TP" numFmtId="0">
      <sharedItems containsSemiMixedTypes="0" containsString="0" containsNumber="1" minValue="5" maxValue="115.40000000000146"/>
    </cacheField>
    <cacheField name="Прибыль" numFmtId="0">
      <sharedItems containsSemiMixedTypes="0" containsString="0" containsNumber="1" minValue="1" maxValue="1417.1799999999998"/>
    </cacheField>
    <cacheField name="Время сетки" numFmtId="175">
      <sharedItems containsSemiMixedTypes="0" containsNonDate="0" containsDate="1" containsString="0" minDate="1899-12-30T00:00:00" maxDate="1900-01-23T11:58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-" refreshedDate="45009.706133217594" createdVersion="2" refreshedVersion="4" recordCount="3258">
  <cacheSource type="worksheet">
    <worksheetSource ref="J1:Q1" sheet="Данные из терминала"/>
  </cacheSource>
  <cacheFields count="9">
    <cacheField name="Дата закрытия" numFmtId="177">
      <sharedItems containsSemiMixedTypes="0" containsNonDate="0" containsDate="1" containsString="0" minDate="2019-09-26T18:16:00" maxDate="2023-01-18T19:12:00" count="3258">
        <d v="2019-09-26T18:16:00"/>
        <d v="2019-09-27T15:41:00"/>
        <d v="2019-09-26T22:33:00"/>
        <d v="2019-09-30T14:15:00"/>
        <d v="2019-09-27T18:08:00"/>
        <d v="2019-10-01T18:16:00"/>
        <d v="2019-10-01T09:09:00"/>
        <d v="2019-10-15T16:38:00"/>
        <d v="2019-10-02T16:12:00"/>
        <d v="2019-10-02T18:34:00"/>
        <d v="2019-10-02T20:37:00"/>
        <d v="2019-10-03T11:26:00"/>
        <d v="2019-10-03T14:07:00"/>
        <d v="2019-10-03T16:59:00"/>
        <d v="2019-10-07T15:04:00"/>
        <d v="2019-10-09T11:18:00"/>
        <d v="2019-10-10T09:48:00"/>
        <d v="2019-10-11T13:45:00"/>
        <d v="2019-10-11T16:46:00"/>
        <d v="2019-10-15T17:54:00"/>
        <d v="2019-10-15T19:25:00"/>
        <d v="2019-10-16T09:15:00"/>
        <d v="2019-10-23T12:56:00"/>
        <d v="2019-10-16T18:19:00"/>
        <d v="2019-10-17T03:53:00"/>
        <d v="2019-10-17T10:22:00"/>
        <d v="2019-10-17T11:38:00"/>
        <d v="2019-10-17T16:35:00"/>
        <d v="2019-10-18T14:17:00"/>
        <d v="2019-10-18T20:13:00"/>
        <d v="2019-10-21T11:10:00"/>
        <d v="2019-10-24T10:28:00"/>
        <d v="2019-10-24T14:57:00"/>
        <d v="2019-10-24T15:55:00"/>
        <d v="2019-10-24T16:30:00"/>
        <d v="2019-10-30T12:39:00"/>
        <d v="2019-10-25T15:41:00"/>
        <d v="2019-10-25T19:34:00"/>
        <d v="2019-10-29T10:39:00"/>
        <d v="2019-10-30T20:38:00"/>
        <d v="2019-10-30T20:50:00"/>
        <d v="2019-11-04T21:40:00"/>
        <d v="2019-10-30T22:16:00"/>
        <d v="2019-11-01T17:07:00"/>
        <d v="2019-11-18T09:10:00"/>
        <d v="2019-11-05T17:01:00"/>
        <d v="2019-11-06T18:43:00"/>
        <d v="2019-11-07T04:44:00"/>
        <d v="2019-11-07T17:02:00"/>
        <d v="2019-11-08T13:01:00"/>
        <d v="2019-11-12T10:35:00"/>
        <d v="2019-11-12T13:10:00"/>
        <d v="2019-11-13T19:03:00"/>
        <d v="2019-11-14T13:09:00"/>
        <d v="2019-11-22T17:46:00"/>
        <d v="2019-11-18T17:21:00"/>
        <d v="2019-11-20T16:41:00"/>
        <d v="2019-11-21T11:00:00"/>
        <d v="2019-11-22T10:30:00"/>
        <d v="2019-12-02T15:54:00"/>
        <d v="2019-11-27T10:02:00"/>
        <d v="2019-11-29T15:00:00"/>
        <d v="2019-12-06T17:43:00"/>
        <d v="2019-12-02T17:26:00"/>
        <d v="2019-12-03T18:29:00"/>
        <d v="2019-12-04T15:41:00"/>
        <d v="2019-12-05T16:51:00"/>
        <d v="2019-12-10T13:15:00"/>
        <d v="2019-12-13T17:08:00"/>
        <d v="2019-12-10T18:17:00"/>
        <d v="2019-12-11T20:59:00"/>
        <d v="2019-12-11T21:47:00"/>
        <d v="2019-12-12T15:34:00"/>
        <d v="2019-12-12T22:46:00"/>
        <d v="2019-12-17T14:47:00"/>
        <d v="2019-12-13T18:11:00"/>
        <d v="2019-12-18T04:17:00"/>
        <d v="2019-12-27T09:14:00"/>
        <d v="2019-12-18T15:09:00"/>
        <d v="2019-12-19T15:17:00"/>
        <d v="2019-12-20T13:12:00"/>
        <d v="2020-01-03T09:20:00"/>
        <d v="2019-12-27T19:42:00"/>
        <d v="2019-12-30T04:22:00"/>
        <d v="2019-12-30T18:05:00"/>
        <d v="2019-12-31T11:47:00"/>
        <d v="2020-01-06T11:39:00"/>
        <d v="2020-01-03T11:17:00"/>
        <d v="2020-01-07T15:57:00"/>
        <d v="2020-01-15T13:09:00"/>
        <d v="2020-01-08T09:35:00"/>
        <d v="2020-01-08T10:13:00"/>
        <d v="2020-01-08T13:21:00"/>
        <d v="2020-01-08T15:15:00"/>
        <d v="2020-01-08T23:57:00"/>
        <d v="2020-01-09T17:39:00"/>
        <d v="2020-01-10T16:18:00"/>
        <d v="2020-01-14T15:22:00"/>
        <d v="2020-01-17T12:25:00"/>
        <d v="2020-01-16T14:32:00"/>
        <d v="2020-01-31T17:54:00"/>
        <d v="2020-01-17T17:44:00"/>
        <d v="2020-01-21T23:43:00"/>
        <d v="2020-01-22T16:59:00"/>
        <d v="2020-01-23T16:17:00"/>
        <d v="2020-01-23T17:20:00"/>
        <d v="2020-01-24T11:58:00"/>
        <d v="2020-01-24T18:33:00"/>
        <d v="2020-01-27T11:30:00"/>
        <d v="2020-01-28T15:09:00"/>
        <d v="2020-02-03T17:00:00"/>
        <d v="2020-02-27T10:05:00"/>
        <d v="2020-02-04T17:29:00"/>
        <d v="2020-02-05T11:41:00"/>
        <d v="2020-02-06T17:00:00"/>
        <d v="2020-02-07T10:10:00"/>
        <d v="2020-02-07T12:14:00"/>
        <d v="2020-02-07T18:27:00"/>
        <d v="2020-02-12T17:04:00"/>
        <d v="2020-02-12T19:15:00"/>
        <d v="2020-02-13T16:07:00"/>
        <d v="2020-02-13T17:19:00"/>
        <d v="2020-02-14T02:13:00"/>
        <d v="2020-02-14T19:17:00"/>
        <d v="2020-02-18T14:23:00"/>
        <d v="2020-02-19T13:34:00"/>
        <d v="2020-02-19T16:56:00"/>
        <d v="2020-02-20T09:20:00"/>
        <d v="2020-02-20T18:27:00"/>
        <d v="2020-02-24T09:01:00"/>
        <d v="2020-02-24T11:49:00"/>
        <d v="2020-02-25T13:15:00"/>
        <d v="2020-02-26T15:47:00"/>
        <d v="2020-02-28T15:22:00"/>
        <d v="2020-02-27T10:37:00"/>
        <d v="2020-02-27T14:33:00"/>
        <d v="2020-02-27T15:50:00"/>
        <d v="2020-02-27T17:12:00"/>
        <d v="2020-02-27T23:10:00"/>
        <d v="2020-02-28T07:24:00"/>
        <d v="2020-02-28T10:10:00"/>
        <d v="2020-02-28T11:08:00"/>
        <d v="2020-02-28T18:56:00"/>
        <d v="2020-02-28T16:30:00"/>
        <d v="2020-03-10T07:30:00"/>
        <d v="2020-02-28T21:32:00"/>
        <d v="2020-02-28T22:25:00"/>
        <d v="2020-03-02T01:00:00"/>
        <d v="2020-03-02T09:47:00"/>
        <d v="2020-03-02T10:07:00"/>
        <d v="2020-03-02T13:27:00"/>
        <d v="2020-03-02T15:31:00"/>
        <d v="2020-03-02T15:50:00"/>
        <d v="2020-03-02T16:33:00"/>
        <d v="2020-03-02T18:08:00"/>
        <d v="2020-03-02T18:56:00"/>
        <d v="2020-03-03T17:00:00"/>
        <d v="2020-03-03T20:51:00"/>
        <d v="2020-03-04T10:37:00"/>
        <d v="2020-03-04T18:00:00"/>
        <d v="2020-03-05T11:25:00"/>
        <d v="2020-03-05T13:42:00"/>
        <d v="2020-03-05T18:43:00"/>
        <d v="2020-03-05T19:51:00"/>
        <d v="2020-03-05T22:29:00"/>
        <d v="2020-03-06T04:11:00"/>
        <d v="2020-03-06T10:28:00"/>
        <d v="2020-03-06T11:41:00"/>
        <d v="2020-03-06T12:21:00"/>
        <d v="2020-03-06T13:12:00"/>
        <d v="2020-03-06T16:16:00"/>
        <d v="2020-03-09T00:00:00"/>
        <d v="2020-03-09T00:38:00"/>
        <d v="2020-03-09T01:27:00"/>
        <d v="2020-03-09T03:41:00"/>
        <d v="2020-03-09T05:45:00"/>
        <d v="2020-03-09T07:11:00"/>
        <d v="2020-03-09T09:06:00"/>
        <d v="2020-03-09T09:19:00"/>
        <d v="2020-03-09T12:06:00"/>
        <d v="2020-03-09T14:07:00"/>
        <d v="2020-03-09T15:01:00"/>
        <d v="2020-03-09T15:36:00"/>
        <d v="2020-03-09T16:48:00"/>
        <d v="2020-03-09T18:16:00"/>
        <d v="2020-03-09T19:24:00"/>
        <d v="2020-03-09T19:56:00"/>
        <d v="2020-03-09T20:32:00"/>
        <d v="2020-03-11T07:21:00"/>
        <d v="2020-03-10T07:56:00"/>
        <d v="2020-03-10T08:59:00"/>
        <d v="2020-03-10T11:04:00"/>
        <d v="2020-03-10T11:37:00"/>
        <d v="2020-03-10T12:40:00"/>
        <d v="2020-03-10T16:17:00"/>
        <d v="2020-03-10T17:57:00"/>
        <d v="2020-03-10T18:15:00"/>
        <d v="2020-03-10T18:38:00"/>
        <d v="2020-03-10T20:23:00"/>
        <d v="2020-03-10T21:20:00"/>
        <d v="2020-03-10T22:33:00"/>
        <d v="2020-03-11T10:13:00"/>
        <d v="2020-03-11T08:45:00"/>
        <d v="2020-03-11T14:11:00"/>
        <d v="2020-03-11T11:44:00"/>
        <d v="2020-03-11T16:52:00"/>
        <d v="2020-03-12T03:28:00"/>
        <d v="2020-03-11T17:38:00"/>
        <d v="2020-03-11T23:15:00"/>
        <d v="2020-03-12T10:23:00"/>
        <d v="2020-03-12T14:45:00"/>
        <d v="2020-03-12T11:45:00"/>
        <d v="2020-03-12T12:11:00"/>
        <d v="2020-03-12T13:29:00"/>
        <d v="2020-03-12T14:23:00"/>
        <d v="2020-03-12T15:02:00"/>
        <d v="2020-03-12T15:57:00"/>
        <d v="2020-03-12T16:26:00"/>
        <d v="2020-03-12T16:31:00"/>
        <d v="2020-03-12T18:51:00"/>
        <d v="2020-03-12T17:08:00"/>
        <d v="2020-03-12T17:34:00"/>
        <d v="2020-03-13T02:23:00"/>
        <d v="2020-03-12T20:02:00"/>
        <d v="2020-03-12T20:22:00"/>
        <d v="2020-03-12T21:42:00"/>
        <d v="2020-03-12T22:07:00"/>
        <d v="2020-03-13T04:57:00"/>
        <d v="2020-03-13T09:26:00"/>
        <d v="2020-03-13T05:51:00"/>
        <d v="2020-03-13T10:17:00"/>
        <d v="2020-03-13T11:33:00"/>
        <d v="2020-03-13T10:39:00"/>
        <d v="2020-03-16T00:00:00"/>
        <d v="2020-03-13T12:40:00"/>
        <d v="2020-03-13T13:44:00"/>
        <d v="2020-03-13T14:31:00"/>
        <d v="2020-03-13T14:51:00"/>
        <d v="2020-03-13T16:22:00"/>
        <d v="2020-03-13T17:48:00"/>
        <d v="2020-03-13T18:34:00"/>
        <d v="2020-03-13T19:48:00"/>
        <d v="2020-03-13T20:55:00"/>
        <d v="2020-03-13T22:15:00"/>
        <d v="2020-03-16T02:05:00"/>
        <d v="2020-03-16T02:22:00"/>
        <d v="2020-03-16T02:34:00"/>
        <d v="2020-03-16T06:58:00"/>
        <d v="2020-03-16T02:42:00"/>
        <d v="2020-03-16T03:18:00"/>
        <d v="2020-03-16T04:50:00"/>
        <d v="2020-03-16T12:21:00"/>
        <d v="2020-03-16T08:03:00"/>
        <d v="2020-03-16T08:37:00"/>
        <d v="2020-03-16T09:24:00"/>
        <d v="2020-03-16T09:35:00"/>
        <d v="2020-03-16T10:36:00"/>
        <d v="2020-03-16T10:58:00"/>
        <d v="2020-03-16T12:39:00"/>
        <d v="2020-03-16T12:48:00"/>
        <d v="2020-03-16T13:47:00"/>
        <d v="2020-03-16T14:45:00"/>
        <d v="2020-03-16T13:58:00"/>
        <d v="2020-03-16T18:05:00"/>
        <d v="2020-03-16T15:54:00"/>
        <d v="2020-03-16T16:13:00"/>
        <d v="2020-03-17T09:30:00"/>
        <d v="2020-03-16T19:00:00"/>
        <d v="2020-03-16T21:57:00"/>
        <d v="2020-03-16T22:27:00"/>
        <d v="2020-03-17T04:37:00"/>
        <d v="2020-03-18T07:41:00"/>
        <d v="2020-03-17T10:31:00"/>
        <d v="2020-03-17T10:47:00"/>
        <d v="2020-03-17T11:00:00"/>
        <d v="2020-03-17T12:03:00"/>
        <d v="2020-03-17T12:21:00"/>
        <d v="2020-03-17T13:48:00"/>
        <d v="2020-03-17T16:26:00"/>
        <d v="2020-03-17T18:56:00"/>
        <d v="2020-03-18T03:02:00"/>
        <d v="2020-03-18T09:42:00"/>
        <d v="2020-03-18T11:36:00"/>
        <d v="2020-03-18T09:56:00"/>
        <d v="2020-03-18T10:30:00"/>
        <d v="2020-03-18T10:52:00"/>
        <d v="2020-03-18T13:18:00"/>
        <d v="2020-03-18T22:02:00"/>
        <d v="2020-03-18T14:21:00"/>
        <d v="2020-03-18T14:55:00"/>
        <d v="2020-03-18T15:32:00"/>
        <d v="2020-03-18T16:35:00"/>
        <d v="2020-03-18T16:58:00"/>
        <d v="2020-03-18T17:43:00"/>
        <d v="2020-03-18T17:55:00"/>
        <d v="2020-03-18T18:35:00"/>
        <d v="2020-03-19T02:59:00"/>
        <d v="2020-03-19T00:54:00"/>
        <d v="2020-03-19T08:19:00"/>
        <d v="2020-03-19T03:10:00"/>
        <d v="2020-03-19T04:58:00"/>
        <d v="2020-03-19T09:18:00"/>
        <d v="2020-03-19T08:36:00"/>
        <d v="2020-03-19T08:48:00"/>
        <d v="2020-03-19T10:25:00"/>
        <d v="2020-03-19T10:08:00"/>
        <d v="2020-03-19T10:52:00"/>
        <d v="2020-03-19T14:54:00"/>
        <d v="2020-03-19T11:40:00"/>
        <d v="2020-03-19T12:17:00"/>
        <d v="2020-03-19T12:57:00"/>
        <d v="2020-03-19T13:14:00"/>
        <d v="2020-03-19T14:11:00"/>
        <d v="2020-03-19T17:06:00"/>
        <d v="2020-03-19T15:59:00"/>
        <d v="2020-03-19T16:25:00"/>
        <d v="2020-03-20T03:50:00"/>
        <d v="2020-03-19T17:38:00"/>
        <d v="2020-03-19T18:27:00"/>
        <d v="2020-03-19T19:51:00"/>
        <d v="2020-03-19T20:33:00"/>
        <d v="2020-03-19T21:53:00"/>
        <d v="2020-03-19T23:14:00"/>
        <d v="2020-03-20T11:42:00"/>
        <d v="2020-03-20T06:40:00"/>
        <d v="2020-03-20T08:41:00"/>
        <d v="2020-03-20T09:25:00"/>
        <d v="2020-03-20T10:39:00"/>
        <d v="2020-03-20T12:28:00"/>
        <d v="2020-03-20T12:05:00"/>
        <d v="2020-03-20T12:55:00"/>
        <d v="2020-03-20T13:45:00"/>
        <d v="2020-03-20T13:12:00"/>
        <d v="2020-03-20T13:52:00"/>
        <d v="2020-03-20T14:09:00"/>
        <d v="2020-03-20T14:38:00"/>
        <d v="2020-03-20T16:00:00"/>
        <d v="2020-03-20T16:17:00"/>
        <d v="2020-03-20T17:05:00"/>
        <d v="2020-03-20T22:58:00"/>
        <d v="2020-03-20T17:50:00"/>
        <d v="2020-03-20T18:35:00"/>
        <d v="2020-03-20T19:52:00"/>
        <d v="2020-03-20T20:01:00"/>
        <d v="2020-03-20T20:31:00"/>
        <d v="2020-03-20T21:04:00"/>
        <d v="2020-03-20T21:33:00"/>
        <d v="2020-03-23T00:20:00"/>
        <d v="2020-03-23T01:09:00"/>
        <d v="2020-03-23T02:43:00"/>
        <d v="2020-03-23T01:29:00"/>
        <d v="2020-03-23T02:20:00"/>
        <d v="2020-03-23T03:39:00"/>
        <d v="2020-03-23T09:45:00"/>
        <d v="2020-03-23T04:13:00"/>
        <d v="2020-03-23T06:14:00"/>
        <d v="2020-03-23T07:21:00"/>
        <d v="2020-03-23T08:27:00"/>
        <d v="2020-03-23T14:04:00"/>
        <d v="2020-03-23T11:33:00"/>
        <d v="2020-03-23T13:46:00"/>
        <d v="2020-03-23T14:35:00"/>
        <d v="2020-03-23T14:46:00"/>
        <d v="2020-03-23T15:11:00"/>
        <d v="2020-03-23T15:03:00"/>
        <d v="2020-03-23T15:46:00"/>
        <d v="2020-03-23T16:31:00"/>
        <d v="2020-03-23T17:27:00"/>
        <d v="2020-03-23T19:27:00"/>
        <d v="2020-03-23T18:09:00"/>
        <d v="2020-03-23T18:46:00"/>
        <d v="2020-03-23T20:03:00"/>
        <d v="2020-03-24T01:25:00"/>
        <d v="2020-03-23T20:39:00"/>
        <d v="2020-03-23T22:14:00"/>
        <d v="2020-03-24T15:39:00"/>
        <d v="2020-03-24T02:49:00"/>
        <d v="2020-03-24T08:45:00"/>
        <d v="2020-03-24T09:26:00"/>
        <d v="2020-03-24T10:19:00"/>
        <d v="2020-03-24T11:45:00"/>
        <d v="2020-03-24T12:10:00"/>
        <d v="2020-03-24T15:18:00"/>
        <d v="2020-03-24T18:07:00"/>
        <d v="2020-03-24T16:25:00"/>
        <d v="2020-03-24T17:39:00"/>
        <d v="2020-03-24T18:41:00"/>
        <d v="2020-03-24T22:49:00"/>
        <d v="2020-03-24T19:26:00"/>
        <d v="2020-03-24T19:44:00"/>
        <d v="2020-03-24T21:14:00"/>
        <d v="2020-03-25T02:53:00"/>
        <d v="2020-03-24T23:22:00"/>
        <d v="2020-03-25T03:53:00"/>
        <d v="2020-03-25T07:21:00"/>
        <d v="2020-03-25T04:58:00"/>
        <d v="2020-03-25T08:01:00"/>
        <d v="2020-03-25T10:03:00"/>
        <d v="2020-03-25T09:01:00"/>
        <d v="2020-03-25T10:32:00"/>
        <d v="2020-03-25T12:49:00"/>
        <d v="2020-03-25T10:51:00"/>
        <d v="2020-03-25T11:17:00"/>
        <d v="2020-03-25T17:58:00"/>
        <d v="2020-03-25T14:16:00"/>
        <d v="2020-03-25T15:54:00"/>
        <d v="2020-03-25T17:26:00"/>
        <d v="2020-03-27T15:06:00"/>
        <d v="2020-03-25T18:45:00"/>
        <d v="2020-03-25T19:21:00"/>
        <d v="2020-03-25T20:17:00"/>
        <d v="2020-03-25T22:05:00"/>
        <d v="2020-03-26T02:34:00"/>
        <d v="2020-03-26T02:54:00"/>
        <d v="2020-03-26T09:07:00"/>
        <d v="2020-03-26T09:57:00"/>
        <d v="2020-03-26T11:14:00"/>
        <d v="2020-03-26T12:42:00"/>
        <d v="2020-03-26T14:56:00"/>
        <d v="2020-03-26T16:58:00"/>
        <d v="2020-03-26T17:57:00"/>
        <d v="2020-03-26T18:52:00"/>
        <d v="2020-03-26T20:58:00"/>
        <d v="2020-03-26T21:59:00"/>
        <d v="2020-03-27T01:45:00"/>
        <d v="2020-03-27T04:53:00"/>
        <d v="2020-03-27T17:00:00"/>
        <d v="2020-03-27T15:21:00"/>
        <d v="2020-03-30T09:59:00"/>
        <d v="2020-03-27T17:50:00"/>
        <d v="2020-03-27T19:52:00"/>
        <d v="2020-03-27T20:58:00"/>
        <d v="2020-03-27T22:03:00"/>
        <d v="2020-03-30T02:53:00"/>
        <d v="2020-03-31T18:55:00"/>
        <d v="2020-03-30T13:03:00"/>
        <d v="2020-03-30T14:23:00"/>
        <d v="2020-03-30T15:12:00"/>
        <d v="2020-03-30T15:56:00"/>
        <d v="2020-03-30T18:55:00"/>
        <d v="2020-03-31T03:52:00"/>
        <d v="2020-03-31T04:31:00"/>
        <d v="2020-03-31T09:39:00"/>
        <d v="2020-03-31T11:58:00"/>
        <d v="2020-03-31T13:23:00"/>
        <d v="2020-03-31T19:47:00"/>
        <d v="2020-03-31T20:58:00"/>
        <d v="2020-04-01T09:41:00"/>
        <d v="2020-03-31T21:58:00"/>
        <d v="2020-03-31T22:56:00"/>
        <d v="2020-04-01T08:37:00"/>
        <d v="2020-04-07T13:05:00"/>
        <d v="2020-04-01T10:06:00"/>
        <d v="2020-04-01T10:59:00"/>
        <d v="2020-04-01T12:14:00"/>
        <d v="2020-04-01T15:31:00"/>
        <d v="2020-04-01T17:42:00"/>
        <d v="2020-04-01T20:06:00"/>
        <d v="2020-04-02T11:12:00"/>
        <d v="2020-04-02T13:59:00"/>
        <d v="2020-04-02T15:07:00"/>
        <d v="2020-04-02T15:52:00"/>
        <d v="2020-04-02T16:42:00"/>
        <d v="2020-04-02T16:55:00"/>
        <d v="2020-04-02T17:50:00"/>
        <d v="2020-04-02T18:36:00"/>
        <d v="2020-04-02T19:23:00"/>
        <d v="2020-04-02T19:57:00"/>
        <d v="2020-04-02T20:38:00"/>
        <d v="2020-04-03T09:27:00"/>
        <d v="2020-04-03T10:57:00"/>
        <d v="2020-04-03T14:21:00"/>
        <d v="2020-04-03T15:59:00"/>
        <d v="2020-04-03T17:36:00"/>
        <d v="2020-04-06T11:32:00"/>
        <d v="2020-04-06T15:45:00"/>
        <d v="2020-04-06T16:35:00"/>
        <d v="2020-04-08T09:04:00"/>
        <d v="2020-04-07T15:17:00"/>
        <d v="2020-04-07T17:16:00"/>
        <d v="2020-04-08T15:48:00"/>
        <d v="2020-04-09T09:07:00"/>
        <d v="2020-04-09T10:51:00"/>
        <d v="2020-04-13T17:55:00"/>
        <d v="2020-04-09T12:52:00"/>
        <d v="2020-04-09T15:49:00"/>
        <d v="2020-04-09T17:58:00"/>
        <d v="2020-04-09T20:31:00"/>
        <d v="2020-04-13T09:38:00"/>
        <d v="2020-04-14T04:55:00"/>
        <d v="2020-04-15T10:51:00"/>
        <d v="2020-04-14T12:43:00"/>
        <d v="2020-04-14T15:01:00"/>
        <d v="2020-04-14T15:31:00"/>
        <d v="2020-04-14T17:50:00"/>
        <d v="2020-04-14T20:54:00"/>
        <d v="2020-04-15T19:50:00"/>
        <d v="2020-04-15T13:31:00"/>
        <d v="2020-04-15T15:19:00"/>
        <d v="2020-04-16T03:22:00"/>
        <d v="2020-04-15T21:22:00"/>
        <d v="2020-04-17T16:50:00"/>
        <d v="2020-04-16T04:59:00"/>
        <d v="2020-04-16T07:25:00"/>
        <d v="2020-04-16T10:46:00"/>
        <d v="2020-04-16T12:30:00"/>
        <d v="2020-04-16T17:41:00"/>
        <d v="2020-04-16T19:33:00"/>
        <d v="2020-04-17T10:12:00"/>
        <d v="2020-04-20T09:00:00"/>
        <d v="2020-04-20T12:01:00"/>
        <d v="2020-04-20T13:38:00"/>
        <d v="2020-04-21T16:49:00"/>
        <d v="2020-04-21T04:48:00"/>
        <d v="2020-04-21T11:01:00"/>
        <d v="2020-04-21T16:02:00"/>
        <d v="2020-04-22T17:23:00"/>
        <d v="2020-04-21T17:23:00"/>
        <d v="2020-04-22T10:20:00"/>
        <d v="2020-04-22T14:14:00"/>
        <d v="2020-04-23T17:14:00"/>
        <d v="2020-04-22T18:04:00"/>
        <d v="2020-04-22T19:26:00"/>
        <d v="2020-04-23T02:51:00"/>
        <d v="2020-04-23T10:15:00"/>
        <d v="2020-04-23T12:52:00"/>
        <d v="2020-04-23T13:36:00"/>
        <d v="2020-04-23T20:06:00"/>
        <d v="2020-04-23T17:22:00"/>
        <d v="2020-04-24T13:39:00"/>
        <d v="2020-04-23T20:15:00"/>
        <d v="2020-04-23T20:49:00"/>
        <d v="2020-04-24T03:53:00"/>
        <d v="2020-04-24T09:10:00"/>
        <d v="2020-04-24T09:57:00"/>
        <d v="2020-04-24T10:09:00"/>
        <d v="2020-05-04T17:14:00"/>
        <d v="2020-04-24T14:17:00"/>
        <d v="2020-04-24T15:22:00"/>
        <d v="2020-04-24T17:19:00"/>
        <d v="2020-04-24T17:51:00"/>
        <d v="2020-04-24T23:05:00"/>
        <d v="2020-04-27T04:32:00"/>
        <d v="2020-04-27T13:40:00"/>
        <d v="2020-04-28T11:14:00"/>
        <d v="2020-04-28T12:20:00"/>
        <d v="2020-04-29T10:04:00"/>
        <d v="2020-04-29T16:34:00"/>
        <d v="2020-04-29T20:58:00"/>
        <d v="2020-04-30T09:59:00"/>
        <d v="2020-04-30T17:19:00"/>
        <d v="2020-04-30T17:52:00"/>
        <d v="2020-04-30T18:35:00"/>
        <d v="2020-04-30T21:16:00"/>
        <d v="2020-05-01T09:09:00"/>
        <d v="2020-05-01T11:22:00"/>
        <d v="2020-05-01T12:26:00"/>
        <d v="2020-05-01T17:27:00"/>
        <d v="2020-05-01T17:35:00"/>
        <d v="2020-05-08T17:57:00"/>
        <d v="2020-05-04T19:28:00"/>
        <d v="2020-05-05T10:02:00"/>
        <d v="2020-05-05T11:34:00"/>
        <d v="2020-05-05T17:55:00"/>
        <d v="2020-05-06T09:07:00"/>
        <d v="2020-05-06T11:19:00"/>
        <d v="2020-05-06T13:04:00"/>
        <d v="2020-05-07T09:39:00"/>
        <d v="2020-05-07T11:55:00"/>
        <d v="2020-05-07T12:11:00"/>
        <d v="2020-05-07T17:01:00"/>
        <d v="2020-05-11T11:37:00"/>
        <d v="2020-05-12T13:25:00"/>
        <d v="2020-05-11T18:12:00"/>
        <d v="2020-05-12T03:19:00"/>
        <d v="2020-05-13T10:00:00"/>
        <d v="2020-05-12T14:12:00"/>
        <d v="2020-05-12T15:12:00"/>
        <d v="2020-05-12T16:11:00"/>
        <d v="2020-05-13T14:55:00"/>
        <d v="2020-05-13T10:39:00"/>
        <d v="2020-05-13T16:45:00"/>
        <d v="2020-05-13T16:01:00"/>
        <d v="2020-05-13T16:16:00"/>
        <d v="2020-05-15T15:41:00"/>
        <d v="2020-05-13T17:55:00"/>
        <d v="2020-05-13T19:18:00"/>
        <d v="2020-05-13T20:04:00"/>
        <d v="2020-05-14T13:09:00"/>
        <d v="2020-05-14T19:58:00"/>
        <d v="2020-05-22T07:05:00"/>
        <d v="2020-05-18T15:35:00"/>
        <d v="2020-05-18T16:37:00"/>
        <d v="2020-05-18T18:19:00"/>
        <d v="2020-05-19T09:23:00"/>
        <d v="2020-05-19T11:51:00"/>
        <d v="2020-05-19T13:41:00"/>
        <d v="2020-05-20T10:05:00"/>
        <d v="2020-05-20T14:10:00"/>
        <d v="2020-05-20T16:02:00"/>
        <d v="2020-05-20T17:02:00"/>
        <d v="2020-05-21T14:13:00"/>
        <d v="2020-05-21T15:25:00"/>
        <d v="2020-05-26T10:39:00"/>
        <d v="2020-05-22T10:12:00"/>
        <d v="2020-05-22T12:55:00"/>
        <d v="2020-05-22T17:56:00"/>
        <d v="2020-05-25T09:10:00"/>
        <d v="2020-05-27T12:06:00"/>
        <d v="2020-05-26T11:44:00"/>
        <d v="2020-05-26T14:56:00"/>
        <d v="2020-05-26T18:12:00"/>
        <d v="2020-05-26T21:33:00"/>
        <d v="2020-05-27T12:26:00"/>
        <d v="2020-05-27T15:05:00"/>
        <d v="2020-05-27T12:55:00"/>
        <d v="2020-05-27T22:41:00"/>
        <d v="2020-05-27T16:51:00"/>
        <d v="2020-05-27T17:55:00"/>
        <d v="2020-05-27T18:45:00"/>
        <d v="2020-06-09T11:19:00"/>
        <d v="2020-05-28T15:50:00"/>
        <d v="2020-05-28T17:27:00"/>
        <d v="2020-05-28T18:18:00"/>
        <d v="2020-05-28T19:00:00"/>
        <d v="2020-05-29T07:17:00"/>
        <d v="2020-05-29T11:58:00"/>
        <d v="2020-05-29T12:06:00"/>
        <d v="2020-05-29T15:17:00"/>
        <d v="2020-06-01T04:22:00"/>
        <d v="2020-06-01T10:47:00"/>
        <d v="2020-06-01T18:01:00"/>
        <d v="2020-06-02T11:18:00"/>
        <d v="2020-06-02T12:04:00"/>
        <d v="2020-06-02T16:53:00"/>
        <d v="2020-06-03T03:41:00"/>
        <d v="2020-06-03T06:52:00"/>
        <d v="2020-06-03T10:19:00"/>
        <d v="2020-06-03T12:52:00"/>
        <d v="2020-06-03T17:00:00"/>
        <d v="2020-06-03T17:27:00"/>
        <d v="2020-06-03T18:34:00"/>
        <d v="2020-06-03T22:49:00"/>
        <d v="2020-06-04T14:46:00"/>
        <d v="2020-06-04T16:16:00"/>
        <d v="2020-06-04T16:35:00"/>
        <d v="2020-06-04T17:00:00"/>
        <d v="2020-06-04T17:17:00"/>
        <d v="2020-06-04T18:05:00"/>
        <d v="2020-06-04T20:13:00"/>
        <d v="2020-06-04T21:12:00"/>
        <d v="2020-06-05T08:49:00"/>
        <d v="2020-06-05T09:37:00"/>
        <d v="2020-06-09T16:14:00"/>
        <d v="2020-06-11T08:09:00"/>
        <d v="2020-06-09T16:57:00"/>
        <d v="2020-06-09T18:21:00"/>
        <d v="2020-06-10T08:44:00"/>
        <d v="2020-06-10T11:15:00"/>
        <d v="2020-06-10T14:19:00"/>
        <d v="2020-06-10T21:04:00"/>
        <d v="2020-06-10T22:27:00"/>
        <d v="2020-06-11T11:33:00"/>
        <d v="2020-06-11T14:23:00"/>
        <d v="2020-06-11T12:04:00"/>
        <d v="2020-06-11T12:32:00"/>
        <d v="2020-06-11T17:07:00"/>
        <d v="2020-06-11T15:13:00"/>
        <d v="2020-06-11T20:00:00"/>
        <d v="2020-06-11T18:18:00"/>
        <d v="2020-06-15T17:46:00"/>
        <d v="2020-06-11T20:40:00"/>
        <d v="2020-06-11T21:58:00"/>
        <d v="2020-06-11T23:22:00"/>
        <d v="2020-06-12T03:58:00"/>
        <d v="2020-06-12T13:49:00"/>
        <d v="2020-06-12T16:06:00"/>
        <d v="2020-06-12T17:02:00"/>
        <d v="2020-06-12T20:01:00"/>
        <d v="2020-06-15T09:05:00"/>
        <d v="2020-06-16T16:06:00"/>
        <d v="2020-06-15T20:49:00"/>
        <d v="2020-06-16T02:36:00"/>
        <d v="2020-06-16T10:08:00"/>
        <d v="2020-06-16T11:52:00"/>
        <d v="2020-06-17T10:03:00"/>
        <d v="2020-06-16T16:52:00"/>
        <d v="2020-06-16T17:18:00"/>
        <d v="2020-06-16T17:45:00"/>
        <d v="2020-06-16T18:01:00"/>
        <d v="2020-06-17T11:56:00"/>
        <d v="2020-06-18T07:53:00"/>
        <d v="2020-06-17T12:49:00"/>
        <d v="2020-06-17T15:16:00"/>
        <d v="2020-06-17T16:55:00"/>
        <d v="2020-06-17T18:35:00"/>
        <d v="2020-06-18T15:03:00"/>
        <d v="2020-06-18T11:36:00"/>
        <d v="2020-06-19T15:30:00"/>
        <d v="2020-06-18T16:57:00"/>
        <d v="2020-06-18T17:24:00"/>
        <d v="2020-06-18T19:35:00"/>
        <d v="2020-06-19T17:41:00"/>
        <d v="2020-06-22T11:52:00"/>
        <d v="2020-06-19T21:14:00"/>
        <d v="2020-06-24T16:20:00"/>
        <d v="2020-06-22T16:04:00"/>
        <d v="2020-06-22T17:45:00"/>
        <d v="2020-06-23T01:51:00"/>
        <d v="2020-06-23T05:13:00"/>
        <d v="2020-06-23T10:15:00"/>
        <d v="2020-06-23T15:00:00"/>
        <d v="2020-06-23T16:05:00"/>
        <d v="2020-06-23T17:17:00"/>
        <d v="2020-06-29T09:18:00"/>
        <d v="2020-06-24T22:57:00"/>
        <d v="2020-06-25T06:47:00"/>
        <d v="2020-06-25T09:30:00"/>
        <d v="2020-06-25T10:13:00"/>
        <d v="2020-06-25T11:58:00"/>
        <d v="2020-06-25T13:35:00"/>
        <d v="2020-06-25T14:23:00"/>
        <d v="2020-06-25T15:05:00"/>
        <d v="2020-06-26T17:42:00"/>
        <d v="2020-06-29T17:24:00"/>
        <d v="2020-06-29T12:49:00"/>
        <d v="2020-06-30T18:05:00"/>
        <d v="2020-06-29T19:56:00"/>
        <d v="2020-06-30T09:08:00"/>
        <d v="2020-06-30T12:30:00"/>
        <d v="2020-06-30T14:58:00"/>
        <d v="2020-07-01T07:56:00"/>
        <d v="2020-07-01T16:35:00"/>
        <d v="2020-07-01T12:30:00"/>
        <d v="2020-07-01T12:59:00"/>
        <d v="2020-07-01T14:06:00"/>
        <d v="2020-07-01T14:34:00"/>
        <d v="2020-07-02T17:33:00"/>
        <d v="2020-07-01T17:00:00"/>
        <d v="2020-07-02T10:27:00"/>
        <d v="2020-07-02T11:33:00"/>
        <d v="2020-07-06T04:42:00"/>
        <d v="2020-07-02T19:11:00"/>
        <d v="2020-07-03T13:14:00"/>
        <d v="2020-07-07T11:28:00"/>
        <d v="2020-07-06T09:47:00"/>
        <d v="2020-07-06T14:14:00"/>
        <d v="2020-07-06T16:46:00"/>
        <d v="2020-07-08T16:32:00"/>
        <d v="2020-07-08T09:12:00"/>
        <d v="2020-07-09T17:19:00"/>
        <d v="2020-07-08T17:24:00"/>
        <d v="2020-07-08T19:18:00"/>
        <d v="2020-07-09T06:46:00"/>
        <d v="2020-07-10T16:31:00"/>
        <d v="2020-07-09T17:44:00"/>
        <d v="2020-07-09T23:22:00"/>
        <d v="2020-07-16T13:00:00"/>
        <d v="2020-07-10T17:50:00"/>
        <d v="2020-07-13T05:35:00"/>
        <d v="2020-07-13T13:58:00"/>
        <d v="2020-07-13T16:28:00"/>
        <d v="2020-07-13T17:24:00"/>
        <d v="2020-07-14T12:37:00"/>
        <d v="2020-07-14T14:27:00"/>
        <d v="2020-07-14T16:58:00"/>
        <d v="2020-07-15T01:45:00"/>
        <d v="2020-07-15T10:42:00"/>
        <d v="2020-07-16T16:45:00"/>
        <d v="2020-07-16T20:06:00"/>
        <d v="2020-07-17T11:57:00"/>
        <d v="2020-07-20T15:58:00"/>
        <d v="2020-07-17T14:02:00"/>
        <d v="2020-07-17T19:45:00"/>
        <d v="2020-07-20T07:59:00"/>
        <d v="2020-07-20T09:04:00"/>
        <d v="2020-07-20T11:34:00"/>
        <d v="2020-07-20T18:10:00"/>
        <d v="2020-07-20T16:43:00"/>
        <d v="2020-07-31T19:08:00"/>
        <d v="2020-07-21T02:45:00"/>
        <d v="2020-07-21T10:04:00"/>
        <d v="2020-07-21T13:17:00"/>
        <d v="2020-07-21T16:54:00"/>
        <d v="2020-07-21T17:18:00"/>
        <d v="2020-07-21T17:50:00"/>
        <d v="2020-07-21T19:22:00"/>
        <d v="2020-07-21T20:31:00"/>
        <d v="2020-07-22T10:08:00"/>
        <d v="2020-07-22T12:41:00"/>
        <d v="2020-07-22T13:08:00"/>
        <d v="2020-07-22T15:19:00"/>
        <d v="2020-07-22T15:39:00"/>
        <d v="2020-07-23T16:56:00"/>
        <d v="2020-07-23T17:30:00"/>
        <d v="2020-07-23T18:35:00"/>
        <d v="2020-07-24T15:52:00"/>
        <d v="2020-07-24T17:09:00"/>
        <d v="2020-07-24T17:18:00"/>
        <d v="2020-07-24T20:20:00"/>
        <d v="2020-07-24T23:19:00"/>
        <d v="2020-07-27T03:09:00"/>
        <d v="2020-07-27T03:38:00"/>
        <d v="2020-07-27T05:45:00"/>
        <d v="2020-07-27T13:17:00"/>
        <d v="2020-07-27T14:57:00"/>
        <d v="2020-07-27T17:00:00"/>
        <d v="2020-07-27T17:34:00"/>
        <d v="2020-07-29T10:00:00"/>
        <d v="2020-07-29T10:41:00"/>
        <d v="2020-07-29T16:33:00"/>
        <d v="2020-07-29T17:43:00"/>
        <d v="2020-07-29T20:41:00"/>
        <d v="2020-07-29T22:23:00"/>
        <d v="2020-07-29T23:46:00"/>
        <d v="2020-07-30T15:58:00"/>
        <d v="2020-07-30T16:39:00"/>
        <d v="2020-07-30T19:41:00"/>
        <d v="2020-07-31T03:01:00"/>
        <d v="2020-07-31T03:19:00"/>
        <d v="2020-07-31T05:02:00"/>
        <d v="2020-07-31T05:44:00"/>
        <d v="2020-07-31T09:44:00"/>
        <d v="2020-08-04T10:25:00"/>
        <d v="2020-07-31T23:44:00"/>
        <d v="2020-08-03T03:11:00"/>
        <d v="2020-08-03T09:41:00"/>
        <d v="2020-08-03T12:57:00"/>
        <d v="2020-08-03T15:57:00"/>
        <d v="2020-08-04T15:40:00"/>
        <d v="2020-08-04T12:34:00"/>
        <d v="2020-08-04T18:16:00"/>
        <d v="2020-08-06T12:02:00"/>
        <d v="2020-08-04T20:06:00"/>
        <d v="2020-08-04T22:48:00"/>
        <d v="2020-08-05T09:44:00"/>
        <d v="2020-08-05T11:51:00"/>
        <d v="2020-08-05T15:15:00"/>
        <d v="2020-08-05T16:27:00"/>
        <d v="2020-08-05T16:36:00"/>
        <d v="2020-08-05T18:21:00"/>
        <d v="2020-08-06T09:05:00"/>
        <d v="2020-08-06T19:06:00"/>
        <d v="2020-08-06T14:02:00"/>
        <d v="2020-08-06T16:18:00"/>
        <d v="2020-08-06T17:07:00"/>
        <d v="2020-08-06T17:31:00"/>
        <d v="2020-08-07T05:29:00"/>
        <d v="2020-08-06T20:47:00"/>
        <d v="2020-08-11T13:38:00"/>
        <d v="2020-08-07T11:05:00"/>
        <d v="2020-08-07T12:13:00"/>
        <d v="2020-08-07T15:31:00"/>
        <d v="2020-08-07T16:09:00"/>
        <d v="2020-08-07T16:19:00"/>
        <d v="2020-08-07T16:25:00"/>
        <d v="2020-08-07T17:02:00"/>
        <d v="2020-08-07T18:50:00"/>
        <d v="2020-08-10T09:46:00"/>
        <d v="2020-08-10T11:36:00"/>
        <d v="2020-08-10T13:55:00"/>
        <d v="2020-08-10T18:42:00"/>
        <d v="2020-08-11T03:41:00"/>
        <d v="2020-08-11T09:29:00"/>
        <d v="2020-08-11T21:31:00"/>
        <d v="2020-08-11T14:42:00"/>
        <d v="2020-08-11T15:47:00"/>
        <d v="2020-08-11T16:55:00"/>
        <d v="2020-08-12T11:30:00"/>
        <d v="2020-08-12T03:39:00"/>
        <d v="2020-08-12T05:04:00"/>
        <d v="2020-08-14T12:25:00"/>
        <d v="2020-08-12T12:33:00"/>
        <d v="2020-08-12T15:37:00"/>
        <d v="2020-08-12T17:26:00"/>
        <d v="2020-08-12T17:56:00"/>
        <d v="2020-08-13T04:09:00"/>
        <d v="2020-08-13T13:11:00"/>
        <d v="2020-08-13T16:47:00"/>
        <d v="2020-08-14T16:10:00"/>
        <d v="2020-08-19T18:04:00"/>
        <d v="2020-08-14T17:47:00"/>
        <d v="2020-08-14T19:44:00"/>
        <d v="2020-08-17T05:18:00"/>
        <d v="2020-08-17T15:36:00"/>
        <d v="2020-08-18T03:46:00"/>
        <d v="2020-08-18T10:13:00"/>
        <d v="2020-08-18T11:55:00"/>
        <d v="2020-08-18T15:19:00"/>
        <d v="2020-08-18T16:28:00"/>
        <d v="2020-08-21T03:02:00"/>
        <d v="2020-08-19T19:18:00"/>
        <d v="2020-08-19T21:06:00"/>
        <d v="2020-08-19T21:14:00"/>
        <d v="2020-08-20T04:20:00"/>
        <d v="2020-08-20T11:21:00"/>
        <d v="2020-08-20T16:09:00"/>
        <d v="2020-08-21T10:31:00"/>
        <d v="2020-08-24T11:00:00"/>
        <d v="2020-08-21T11:22:00"/>
        <d v="2020-08-21T13:26:00"/>
        <d v="2020-08-21T14:37:00"/>
        <d v="2020-08-21T15:05:00"/>
        <d v="2020-08-21T16:51:00"/>
        <d v="2020-08-24T18:14:00"/>
        <d v="2020-08-24T12:10:00"/>
        <d v="2020-08-24T15:05:00"/>
        <d v="2020-08-25T11:00:00"/>
        <d v="2020-08-26T14:59:00"/>
        <d v="2020-08-25T12:17:00"/>
        <d v="2020-08-25T16:15:00"/>
        <d v="2020-08-26T03:08:00"/>
        <d v="2020-08-26T17:28:00"/>
        <d v="2020-08-27T14:03:00"/>
        <d v="2020-08-26T20:02:00"/>
        <d v="2020-08-27T01:40:00"/>
        <d v="2020-08-27T15:48:00"/>
        <d v="2020-08-27T16:34:00"/>
        <d v="2020-08-27T16:06:00"/>
        <d v="2020-08-27T18:25:00"/>
        <d v="2020-09-02T04:05:00"/>
        <d v="2020-08-27T20:47:00"/>
        <d v="2020-08-27T21:12:00"/>
        <d v="2020-08-28T05:56:00"/>
        <d v="2020-08-28T10:04:00"/>
        <d v="2020-08-28T11:15:00"/>
        <d v="2020-08-28T14:38:00"/>
        <d v="2020-08-28T17:46:00"/>
        <d v="2020-08-31T00:36:00"/>
        <d v="2020-08-31T03:01:00"/>
        <d v="2020-08-31T13:48:00"/>
        <d v="2020-08-31T14:26:00"/>
        <d v="2020-08-31T17:32:00"/>
        <d v="2020-09-01T04:55:00"/>
        <d v="2020-09-01T05:38:00"/>
        <d v="2020-09-01T10:57:00"/>
        <d v="2020-09-01T13:55:00"/>
        <d v="2020-09-01T16:21:00"/>
        <d v="2020-09-10T13:06:00"/>
        <d v="2020-09-02T10:07:00"/>
        <d v="2020-09-02T11:50:00"/>
        <d v="2020-09-02T14:25:00"/>
        <d v="2020-09-02T16:16:00"/>
        <d v="2020-09-02T21:40:00"/>
        <d v="2020-09-03T06:22:00"/>
        <d v="2020-09-03T09:06:00"/>
        <d v="2020-09-04T15:38:00"/>
        <d v="2020-09-04T15:52:00"/>
        <d v="2020-09-04T16:39:00"/>
        <d v="2020-09-08T03:51:00"/>
        <d v="2020-09-08T12:54:00"/>
        <d v="2020-09-08T13:32:00"/>
        <d v="2020-09-08T15:12:00"/>
        <d v="2020-09-08T16:30:00"/>
        <d v="2020-09-09T00:57:00"/>
        <d v="2020-09-09T12:01:00"/>
        <d v="2020-09-10T19:46:00"/>
        <d v="2020-09-10T15:07:00"/>
        <d v="2020-09-10T15:31:00"/>
        <d v="2020-09-10T16:11:00"/>
        <d v="2020-09-10T16:49:00"/>
        <d v="2020-09-11T12:14:00"/>
        <d v="2020-09-10T21:23:00"/>
        <d v="2020-09-10T22:19:00"/>
        <d v="2020-09-11T20:11:00"/>
        <d v="2020-09-14T10:49:00"/>
        <d v="2020-09-15T16:51:00"/>
        <d v="2020-09-14T13:32:00"/>
        <d v="2020-09-14T15:49:00"/>
        <d v="2020-09-15T06:03:00"/>
        <d v="2020-09-16T11:15:00"/>
        <d v="2020-09-16T03:13:00"/>
        <d v="2020-09-16T15:48:00"/>
        <d v="2020-09-17T16:55:00"/>
        <d v="2020-09-16T16:53:00"/>
        <d v="2020-09-16T17:20:00"/>
        <d v="2020-09-16T21:07:00"/>
        <d v="2020-09-16T21:44:00"/>
        <d v="2020-09-16T21:52:00"/>
        <d v="2020-09-17T03:15:00"/>
        <d v="2020-09-17T04:55:00"/>
        <d v="2020-09-21T11:23:00"/>
        <d v="2020-09-17T18:30:00"/>
        <d v="2020-09-18T09:43:00"/>
        <d v="2020-09-18T17:45:00"/>
        <d v="2020-09-21T07:05:00"/>
        <d v="2020-09-29T17:01:00"/>
        <d v="2020-09-21T12:39:00"/>
        <d v="2020-09-21T15:27:00"/>
        <d v="2020-09-21T16:42:00"/>
        <d v="2020-09-21T18:25:00"/>
        <d v="2020-09-22T09:35:00"/>
        <d v="2020-09-22T10:16:00"/>
        <d v="2020-09-22T16:57:00"/>
        <d v="2020-09-23T03:33:00"/>
        <d v="2020-09-23T16:26:00"/>
        <d v="2020-09-23T17:04:00"/>
        <d v="2020-09-23T21:55:00"/>
        <d v="2020-09-24T08:01:00"/>
        <d v="2020-09-24T12:31:00"/>
        <d v="2020-09-24T15:44:00"/>
        <d v="2020-09-25T12:42:00"/>
        <d v="2020-09-25T14:57:00"/>
        <d v="2020-09-25T17:08:00"/>
        <d v="2020-09-25T18:10:00"/>
        <d v="2020-10-02T08:01:00"/>
        <d v="2020-09-30T03:05:00"/>
        <d v="2020-09-30T17:17:00"/>
        <d v="2020-09-30T17:48:00"/>
        <d v="2020-09-30T18:08:00"/>
        <d v="2020-10-01T06:08:00"/>
        <d v="2020-10-01T14:14:00"/>
        <d v="2020-10-01T14:36:00"/>
        <d v="2020-10-02T10:00:00"/>
        <d v="2020-10-02T15:53:00"/>
        <d v="2020-10-05T10:55:00"/>
        <d v="2020-10-06T21:53:00"/>
        <d v="2020-10-05T12:41:00"/>
        <d v="2020-10-05T14:46:00"/>
        <d v="2020-10-05T16:31:00"/>
        <d v="2020-10-06T06:32:00"/>
        <d v="2020-10-06T10:07:00"/>
        <d v="2020-10-06T15:22:00"/>
        <d v="2020-10-07T14:29:00"/>
        <d v="2020-10-07T01:04:00"/>
        <d v="2020-10-08T16:08:00"/>
        <d v="2020-10-09T04:22:00"/>
        <d v="2020-10-13T16:18:00"/>
        <d v="2020-10-09T11:00:00"/>
        <d v="2020-10-09T16:00:00"/>
        <d v="2020-10-09T17:47:00"/>
        <d v="2020-10-09T23:49:00"/>
        <d v="2020-10-12T10:44:00"/>
        <d v="2020-10-19T12:28:00"/>
        <d v="2020-10-13T19:03:00"/>
        <d v="2020-10-14T10:18:00"/>
        <d v="2020-10-14T12:13:00"/>
        <d v="2020-10-15T11:05:00"/>
        <d v="2020-10-19T06:26:00"/>
        <d v="2020-10-23T03:09:00"/>
        <d v="2020-10-20T11:50:00"/>
        <d v="2020-10-20T12:33:00"/>
        <d v="2020-10-20T17:08:00"/>
        <d v="2020-10-21T06:30:00"/>
        <d v="2020-10-21T10:58:00"/>
        <d v="2020-10-21T17:05:00"/>
        <d v="2020-10-21T17:36:00"/>
        <d v="2020-10-23T11:13:00"/>
        <d v="2020-10-26T10:46:00"/>
        <d v="2020-10-23T15:09:00"/>
        <d v="2020-10-23T22:59:00"/>
        <d v="2020-10-27T14:02:00"/>
        <d v="2020-10-26T11:39:00"/>
        <d v="2020-10-27T10:14:00"/>
        <d v="2020-10-27T22:54:00"/>
        <d v="2020-11-03T17:50:00"/>
        <d v="2020-10-28T10:10:00"/>
        <d v="2020-10-28T12:48:00"/>
        <d v="2020-10-28T13:45:00"/>
        <d v="2020-10-28T14:39:00"/>
        <d v="2020-10-29T11:59:00"/>
        <d v="2020-10-29T15:07:00"/>
        <d v="2020-10-29T15:42:00"/>
        <d v="2020-10-29T15:50:00"/>
        <d v="2020-10-29T17:08:00"/>
        <d v="2020-10-30T10:52:00"/>
        <d v="2020-10-30T17:33:00"/>
        <d v="2020-11-02T01:46:00"/>
        <d v="2020-11-04T02:58:00"/>
        <d v="2020-11-04T01:03:00"/>
        <d v="2020-11-04T02:08:00"/>
        <d v="2020-11-04T06:32:00"/>
        <d v="2020-11-04T03:25:00"/>
        <d v="2020-11-04T04:17:00"/>
        <d v="2020-11-04T09:21:00"/>
        <d v="2020-11-04T07:10:00"/>
        <d v="2020-11-04T10:24:00"/>
        <d v="2020-11-04T16:37:00"/>
        <d v="2020-11-04T12:47:00"/>
        <d v="2020-11-04T13:15:00"/>
        <d v="2020-11-04T13:47:00"/>
        <d v="2020-11-04T14:14:00"/>
        <d v="2020-11-04T18:54:00"/>
        <d v="2020-11-09T17:37:00"/>
        <d v="2020-11-05T06:36:00"/>
        <d v="2020-11-05T10:17:00"/>
        <d v="2020-11-05T10:25:00"/>
        <d v="2020-11-05T11:28:00"/>
        <d v="2020-11-05T12:23:00"/>
        <d v="2020-11-05T14:17:00"/>
        <d v="2020-11-05T21:43:00"/>
        <d v="2020-11-06T01:49:00"/>
        <d v="2020-11-06T05:21:00"/>
        <d v="2020-11-06T09:55:00"/>
        <d v="2020-11-06T11:44:00"/>
        <d v="2020-11-06T12:41:00"/>
        <d v="2020-11-06T14:05:00"/>
        <d v="2020-11-06T17:53:00"/>
        <d v="2020-11-09T01:10:00"/>
        <d v="2020-11-09T13:52:00"/>
        <d v="2020-11-09T15:05:00"/>
        <d v="2020-11-09T15:48:00"/>
        <d v="2020-11-12T13:12:00"/>
        <d v="2020-11-09T17:48:00"/>
        <d v="2020-11-09T18:07:00"/>
        <d v="2020-11-10T11:46:00"/>
        <d v="2020-11-10T12:48:00"/>
        <d v="2020-11-11T10:15:00"/>
        <d v="2020-11-11T12:54:00"/>
        <d v="2020-11-11T13:37:00"/>
        <d v="2020-11-11T16:08:00"/>
        <d v="2020-11-11T16:39:00"/>
        <d v="2020-11-19T12:16:00"/>
        <d v="2020-11-12T17:45:00"/>
        <d v="2020-11-13T11:50:00"/>
        <d v="2020-11-13T20:11:00"/>
        <d v="2020-11-16T09:51:00"/>
        <d v="2020-11-16T22:59:00"/>
        <d v="2020-11-17T10:39:00"/>
        <d v="2020-11-17T13:15:00"/>
        <d v="2020-11-17T15:44:00"/>
        <d v="2020-11-18T10:14:00"/>
        <d v="2020-11-19T21:41:00"/>
        <d v="2020-11-23T17:01:00"/>
        <d v="2020-11-23T12:58:00"/>
        <d v="2020-11-24T10:02:00"/>
        <d v="2020-11-23T17:58:00"/>
        <d v="2020-11-24T16:09:00"/>
        <d v="2020-11-24T11:42:00"/>
        <d v="2020-11-24T18:25:00"/>
        <d v="2020-11-26T14:29:00"/>
        <d v="2020-11-24T22:51:00"/>
        <d v="2020-11-25T03:16:00"/>
        <d v="2020-11-25T10:09:00"/>
        <d v="2020-11-25T17:44:00"/>
        <d v="2020-11-26T03:36:00"/>
        <d v="2020-11-26T08:23:00"/>
        <d v="2020-11-27T07:48:00"/>
        <d v="2020-11-30T22:11:00"/>
        <d v="2020-11-27T15:37:00"/>
        <d v="2020-11-27T17:52:00"/>
        <d v="2020-11-30T01:39:00"/>
        <d v="2020-11-30T10:36:00"/>
        <d v="2020-11-30T13:22:00"/>
        <d v="2020-11-30T16:28:00"/>
        <d v="2020-11-30T17:06:00"/>
        <d v="2020-12-01T10:33:00"/>
        <d v="2020-12-07T10:27:00"/>
        <d v="2020-12-01T15:52:00"/>
        <d v="2020-12-01T17:17:00"/>
        <d v="2020-12-01T17:46:00"/>
        <d v="2020-12-01T22:37:00"/>
        <d v="2020-12-02T09:39:00"/>
        <d v="2020-12-02T15:35:00"/>
        <d v="2020-12-02T17:02:00"/>
        <d v="2020-12-02T23:06:00"/>
        <d v="2020-12-03T10:00:00"/>
        <d v="2020-12-03T14:31:00"/>
        <d v="2020-12-03T14:58:00"/>
        <d v="2020-12-03T16:17:00"/>
        <d v="2020-12-03T17:16:00"/>
        <d v="2020-12-04T11:11:00"/>
        <d v="2020-12-04T16:32:00"/>
        <d v="2020-12-07T15:11:00"/>
        <d v="2020-12-07T11:04:00"/>
        <d v="2020-12-07T20:35:00"/>
        <d v="2020-12-07T16:39:00"/>
        <d v="2020-12-09T08:23:00"/>
        <d v="2020-12-08T10:01:00"/>
        <d v="2020-12-08T17:27:00"/>
        <d v="2020-12-09T14:23:00"/>
        <d v="2020-12-10T14:45:00"/>
        <d v="2020-12-09T16:50:00"/>
        <d v="2020-12-09T17:51:00"/>
        <d v="2020-12-09T19:17:00"/>
        <d v="2020-12-11T17:57:00"/>
        <d v="2020-12-10T15:36:00"/>
        <d v="2020-12-10T16:45:00"/>
        <d v="2020-12-11T03:09:00"/>
        <d v="2020-12-14T09:37:00"/>
        <d v="2020-12-14T17:19:00"/>
        <d v="2020-12-14T14:35:00"/>
        <d v="2020-12-15T13:20:00"/>
        <d v="2020-12-15T14:59:00"/>
        <d v="2020-12-15T20:05:00"/>
        <d v="2020-12-16T21:00:00"/>
        <d v="2020-12-16T09:08:00"/>
        <d v="2020-12-16T10:30:00"/>
        <d v="2020-12-16T22:05:00"/>
        <d v="2020-12-21T04:30:00"/>
        <d v="2020-12-16T22:22:00"/>
        <d v="2020-12-17T04:55:00"/>
        <d v="2020-12-17T14:56:00"/>
        <d v="2020-12-17T19:08:00"/>
        <d v="2020-12-21T15:41:00"/>
        <d v="2020-12-21T09:37:00"/>
        <d v="2020-12-21T11:44:00"/>
        <d v="2020-12-21T12:06:00"/>
        <d v="2020-12-21T12:23:00"/>
        <d v="2020-12-22T17:53:00"/>
        <d v="2020-12-21T17:54:00"/>
        <d v="2020-12-21T19:52:00"/>
        <d v="2020-12-22T13:59:00"/>
        <d v="2020-12-23T16:32:00"/>
        <d v="2020-12-22T17:56:00"/>
        <d v="2020-12-22T20:49:00"/>
        <d v="2020-12-28T13:44:00"/>
        <d v="2020-12-28T07:38:00"/>
        <d v="2020-12-28T16:45:00"/>
        <d v="2020-12-31T17:35:00"/>
        <d v="2020-12-29T04:21:00"/>
        <d v="2020-12-29T10:27:00"/>
        <d v="2020-12-29T16:36:00"/>
        <d v="2020-12-30T02:54:00"/>
        <d v="2021-01-11T15:32:00"/>
        <d v="2021-01-11T18:35:00"/>
        <d v="2021-01-11T16:20:00"/>
        <d v="2021-01-12T03:27:00"/>
        <d v="2021-01-12T09:25:00"/>
        <d v="2021-01-12T10:13:00"/>
        <d v="2021-01-12T11:25:00"/>
        <d v="2021-01-12T12:43:00"/>
        <d v="2021-01-12T19:02:00"/>
        <d v="2021-01-12T15:57:00"/>
        <d v="2021-01-13T13:37:00"/>
        <d v="2021-01-13T03:52:00"/>
        <d v="2021-01-14T19:53:00"/>
        <d v="2021-01-13T19:17:00"/>
        <d v="2021-01-14T04:30:00"/>
        <d v="2021-01-14T14:59:00"/>
        <d v="2021-01-14T15:28:00"/>
        <d v="2021-01-15T10:03:00"/>
        <d v="2021-01-14T20:21:00"/>
        <d v="2021-01-19T10:04:00"/>
        <d v="2021-01-15T14:21:00"/>
        <d v="2021-01-15T16:19:00"/>
        <d v="2021-01-15T16:55:00"/>
        <d v="2021-01-18T01:44:00"/>
        <d v="2021-01-18T11:52:00"/>
        <d v="2021-01-18T14:57:00"/>
        <d v="2021-01-20T14:51:00"/>
        <d v="2021-01-19T12:05:00"/>
        <d v="2021-01-19T16:14:00"/>
        <d v="2021-01-20T02:30:00"/>
        <d v="2021-01-21T03:04:00"/>
        <d v="2021-01-20T16:51:00"/>
        <d v="2021-01-25T16:46:00"/>
        <d v="2021-01-21T11:38:00"/>
        <d v="2021-01-21T15:12:00"/>
        <d v="2021-01-21T15:51:00"/>
        <d v="2021-01-21T17:12:00"/>
        <d v="2021-01-21T22:51:00"/>
        <d v="2021-01-22T10:38:00"/>
        <d v="2021-01-22T13:36:00"/>
        <d v="2021-01-26T15:36:00"/>
        <d v="2021-01-26T09:37:00"/>
        <d v="2021-01-27T11:14:00"/>
        <d v="2021-01-26T17:33:00"/>
        <d v="2021-01-27T19:41:00"/>
        <d v="2021-01-27T14:12:00"/>
        <d v="2021-01-27T16:31:00"/>
        <d v="2021-02-01T10:49:00"/>
        <d v="2021-01-27T21:00:00"/>
        <d v="2021-01-28T12:46:00"/>
        <d v="2021-01-28T15:58:00"/>
        <d v="2021-01-29T13:01:00"/>
        <d v="2021-01-29T14:46:00"/>
        <d v="2021-01-29T16:03:00"/>
        <d v="2021-02-05T20:47:00"/>
        <d v="2021-02-01T12:37:00"/>
        <d v="2021-02-01T19:01:00"/>
        <d v="2021-02-02T12:14:00"/>
        <d v="2021-02-02T12:33:00"/>
        <d v="2021-02-02T16:47:00"/>
        <d v="2021-02-02T19:25:00"/>
        <d v="2021-02-03T11:07:00"/>
        <d v="2021-02-03T14:19:00"/>
        <d v="2021-02-04T08:15:00"/>
        <d v="2021-02-04T10:09:00"/>
        <d v="2021-02-04T17:16:00"/>
        <d v="2021-02-05T04:43:00"/>
        <d v="2021-02-17T10:03:00"/>
        <d v="2021-02-08T16:32:00"/>
        <d v="2021-02-09T04:11:00"/>
        <d v="2021-02-09T10:45:00"/>
        <d v="2021-02-09T11:21:00"/>
        <d v="2021-02-09T21:33:00"/>
        <d v="2021-02-11T15:11:00"/>
        <d v="2021-02-15T04:20:00"/>
        <d v="2021-02-16T05:30:00"/>
        <d v="2021-02-16T12:41:00"/>
        <d v="2021-02-18T22:25:00"/>
        <d v="2021-02-17T10:52:00"/>
        <d v="2021-02-17T11:49:00"/>
        <d v="2021-02-17T15:30:00"/>
        <d v="2021-02-17T15:42:00"/>
        <d v="2021-02-17T17:53:00"/>
        <d v="2021-02-24T17:13:00"/>
        <d v="2021-02-19T13:01:00"/>
        <d v="2021-02-22T13:25:00"/>
        <d v="2021-02-22T18:59:00"/>
        <d v="2021-02-23T17:35:00"/>
        <d v="2021-02-24T10:31:00"/>
        <d v="2021-02-24T22:16:00"/>
        <d v="2021-02-25T20:31:00"/>
        <d v="2021-02-25T07:13:00"/>
        <d v="2021-02-25T10:01:00"/>
        <d v="2021-02-25T11:11:00"/>
        <d v="2021-02-25T12:21:00"/>
        <d v="2021-02-25T16:41:00"/>
        <d v="2021-03-03T09:40:00"/>
        <d v="2021-02-25T22:36:00"/>
        <d v="2021-02-26T02:17:00"/>
        <d v="2021-02-26T06:43:00"/>
        <d v="2021-02-26T09:31:00"/>
        <d v="2021-02-26T11:50:00"/>
        <d v="2021-02-26T13:21:00"/>
        <d v="2021-02-26T18:21:00"/>
        <d v="2021-02-26T19:04:00"/>
        <d v="2021-02-26T23:00:00"/>
        <d v="2021-03-01T10:10:00"/>
        <d v="2021-03-01T10:34:00"/>
        <d v="2021-03-01T11:21:00"/>
        <d v="2021-03-01T17:07:00"/>
        <d v="2021-03-02T03:40:00"/>
        <d v="2021-03-02T04:51:00"/>
        <d v="2021-03-02T09:17:00"/>
        <d v="2021-03-02T11:08:00"/>
        <d v="2021-03-03T15:09:00"/>
        <d v="2021-03-03T11:35:00"/>
        <d v="2021-03-11T09:28:00"/>
        <d v="2021-03-04T01:21:00"/>
        <d v="2021-03-04T11:20:00"/>
        <d v="2021-03-04T19:22:00"/>
        <d v="2021-03-04T20:57:00"/>
        <d v="2021-03-05T02:34:00"/>
        <d v="2021-03-05T10:04:00"/>
        <d v="2021-03-05T10:51:00"/>
        <d v="2021-03-05T15:30:00"/>
        <d v="2021-03-05T17:01:00"/>
        <d v="2021-03-05T19:37:00"/>
        <d v="2021-03-08T04:46:00"/>
        <d v="2021-03-08T09:40:00"/>
        <d v="2021-03-08T15:04:00"/>
        <d v="2021-03-08T18:00:00"/>
        <d v="2021-03-12T12:05:00"/>
        <d v="2021-03-11T10:29:00"/>
        <d v="2021-03-11T15:13:00"/>
        <d v="2021-03-11T17:50:00"/>
        <d v="2021-03-11T18:44:00"/>
        <d v="2021-03-11T20:03:00"/>
        <d v="2021-03-12T22:43:00"/>
        <d v="2021-03-15T08:06:00"/>
        <d v="2021-03-15T03:28:00"/>
        <d v="2021-03-16T13:26:00"/>
        <d v="2021-03-15T16:31:00"/>
        <d v="2021-03-15T17:37:00"/>
        <d v="2021-03-16T15:23:00"/>
        <d v="2021-03-17T20:00:00"/>
        <d v="2021-03-16T15:47:00"/>
        <d v="2021-03-16T17:21:00"/>
        <d v="2021-03-18T14:20:00"/>
        <d v="2021-03-17T20:36:00"/>
        <d v="2021-03-18T09:01:00"/>
        <d v="2021-03-22T17:35:00"/>
        <d v="2021-03-18T15:09:00"/>
        <d v="2021-03-18T20:44:00"/>
        <d v="2021-03-19T11:30:00"/>
        <d v="2021-03-19T15:00:00"/>
        <d v="2021-03-19T15:35:00"/>
        <d v="2021-03-22T00:00:00"/>
        <d v="2021-03-23T10:26:00"/>
        <d v="2021-04-05T16:56:00"/>
        <d v="2021-03-23T15:27:00"/>
        <d v="2021-03-23T20:27:00"/>
        <d v="2021-03-24T09:22:00"/>
        <d v="2021-03-24T22:26:00"/>
        <d v="2021-03-25T09:59:00"/>
        <d v="2021-03-25T14:44:00"/>
        <d v="2021-03-25T17:03:00"/>
        <d v="2021-03-25T18:58:00"/>
        <d v="2021-03-29T11:19:00"/>
        <d v="2021-03-29T18:01:00"/>
        <d v="2021-03-30T09:28:00"/>
        <d v="2021-03-30T10:46:00"/>
        <d v="2021-03-30T16:27:00"/>
        <d v="2021-03-30T20:58:00"/>
        <d v="2021-03-31T05:58:00"/>
        <d v="2021-03-31T22:51:00"/>
        <d v="2021-04-01T07:57:00"/>
        <d v="2021-04-05T10:02:00"/>
        <d v="2021-04-30T21:04:00"/>
        <d v="2021-04-06T10:46:00"/>
        <d v="2021-04-06T15:37:00"/>
        <d v="2021-04-06T17:00:00"/>
        <d v="2021-04-06T18:52:00"/>
        <d v="2021-04-07T09:35:00"/>
        <d v="2021-04-07T12:10:00"/>
        <d v="2021-04-07T17:11:00"/>
        <d v="2021-04-07T17:44:00"/>
        <d v="2021-04-08T16:52:00"/>
        <d v="2021-04-08T19:25:00"/>
        <d v="2021-04-09T17:36:00"/>
        <d v="2021-04-09T20:11:00"/>
        <d v="2021-04-12T12:40:00"/>
        <d v="2021-04-13T15:38:00"/>
        <d v="2021-04-13T16:37:00"/>
        <d v="2021-04-13T22:56:00"/>
        <d v="2021-04-14T19:19:00"/>
        <d v="2021-04-16T10:59:00"/>
        <d v="2021-04-16T13:52:00"/>
        <d v="2021-04-19T10:03:00"/>
        <d v="2021-04-19T10:48:00"/>
        <d v="2021-04-19T12:55:00"/>
        <d v="2021-04-20T03:06:00"/>
        <d v="2021-04-22T05:14:00"/>
        <d v="2021-04-22T13:06:00"/>
        <d v="2021-04-22T16:00:00"/>
        <d v="2021-04-23T10:15:00"/>
        <d v="2021-04-23T12:05:00"/>
        <d v="2021-04-23T15:22:00"/>
        <d v="2021-04-23T19:47:00"/>
        <d v="2021-04-28T17:25:00"/>
        <d v="2021-04-28T21:19:00"/>
        <d v="2021-04-29T03:07:00"/>
        <d v="2021-05-06T16:40:00"/>
        <d v="2021-05-04T09:46:00"/>
        <d v="2021-05-04T18:12:00"/>
        <d v="2021-05-05T09:31:00"/>
        <d v="2021-05-12T15:30:00"/>
        <d v="2021-05-07T10:14:00"/>
        <d v="2021-05-07T15:30:00"/>
        <d v="2021-05-07T17:14:00"/>
        <d v="2021-05-07T18:38:00"/>
        <d v="2021-05-07T22:19:00"/>
        <d v="2021-05-10T11:45:00"/>
        <d v="2021-05-11T12:00:00"/>
        <d v="2021-05-11T16:03:00"/>
        <d v="2021-05-12T15:53:00"/>
        <d v="2021-05-12T16:17:00"/>
        <d v="2021-05-14T09:28:00"/>
        <d v="2021-05-12T17:02:00"/>
        <d v="2021-05-12T17:42:00"/>
        <d v="2021-05-13T11:43:00"/>
        <d v="2021-05-19T22:00:00"/>
        <d v="2021-05-14T11:24:00"/>
        <d v="2021-05-14T14:41:00"/>
        <d v="2021-05-14T15:31:00"/>
        <d v="2021-05-14T16:53:00"/>
        <d v="2021-05-17T12:47:00"/>
        <d v="2021-05-18T04:18:00"/>
        <d v="2021-05-18T10:48:00"/>
        <d v="2021-05-18T15:40:00"/>
        <d v="2021-05-18T20:45:00"/>
        <d v="2021-05-19T08:45:00"/>
        <d v="2021-05-19T16:38:00"/>
        <d v="2021-05-20T16:17:00"/>
        <d v="2021-05-21T14:58:00"/>
        <d v="2021-05-20T18:57:00"/>
        <d v="2021-05-21T03:12:00"/>
        <d v="2021-05-24T12:59:00"/>
        <d v="2021-05-21T15:09:00"/>
        <d v="2021-05-21T16:45:00"/>
        <d v="2021-05-21T19:51:00"/>
        <d v="2021-05-24T11:38:00"/>
        <d v="2021-05-26T18:15:00"/>
        <d v="2021-05-24T17:00:00"/>
        <d v="2021-05-25T09:20:00"/>
        <d v="2021-05-26T08:20:00"/>
        <d v="2021-05-28T20:43:00"/>
        <d v="2021-05-26T20:09:00"/>
        <d v="2021-05-28T08:43:00"/>
        <d v="2021-05-28T13:47:00"/>
        <d v="2021-06-02T11:05:00"/>
        <d v="2021-05-31T17:42:00"/>
        <d v="2021-06-01T09:52:00"/>
        <d v="2021-06-01T17:00:00"/>
        <d v="2021-06-02T18:14:00"/>
        <d v="2021-06-02T12:32:00"/>
        <d v="2021-06-03T10:00:00"/>
        <d v="2021-06-04T15:53:00"/>
        <d v="2021-06-03T15:15:00"/>
        <d v="2021-06-03T16:32:00"/>
        <d v="2021-06-03T17:55:00"/>
        <d v="2021-06-03T18:53:00"/>
        <d v="2021-06-04T08:57:00"/>
        <d v="2021-06-10T10:37:00"/>
        <d v="2021-06-07T16:29:00"/>
        <d v="2021-06-07T17:32:00"/>
        <d v="2021-06-08T17:42:00"/>
        <d v="2021-06-09T16:07:00"/>
        <d v="2021-06-10T16:50:00"/>
        <d v="2021-06-10T16:26:00"/>
        <d v="2021-06-11T13:00:00"/>
        <d v="2021-06-11T05:58:00"/>
        <d v="2021-06-23T16:01:00"/>
        <d v="2021-06-11T14:59:00"/>
        <d v="2021-06-11T16:47:00"/>
        <d v="2021-06-11T17:39:00"/>
        <d v="2021-06-11T18:18:00"/>
        <d v="2021-06-15T14:27:00"/>
        <d v="2021-06-16T21:00:00"/>
        <d v="2021-06-16T21:10:00"/>
        <d v="2021-06-16T21:35:00"/>
        <d v="2021-06-16T22:45:00"/>
        <d v="2021-06-16T23:59:00"/>
        <d v="2021-06-17T09:09:00"/>
        <d v="2021-06-17T10:10:00"/>
        <d v="2021-06-17T11:53:00"/>
        <d v="2021-06-17T13:51:00"/>
        <d v="2021-06-17T18:20:00"/>
        <d v="2021-06-18T09:53:00"/>
        <d v="2021-06-18T15:18:00"/>
        <d v="2021-06-18T16:17:00"/>
        <d v="2021-06-18T17:02:00"/>
        <d v="2021-06-18T17:55:00"/>
        <d v="2021-06-21T06:45:00"/>
        <d v="2021-06-28T14:46:00"/>
        <d v="2021-06-23T16:55:00"/>
        <d v="2021-06-25T16:26:00"/>
        <d v="2021-07-06T08:57:00"/>
        <d v="2021-06-29T05:07:00"/>
        <d v="2021-06-29T10:24:00"/>
        <d v="2021-06-29T13:49:00"/>
        <d v="2021-06-29T15:03:00"/>
        <d v="2021-06-29T17:00:00"/>
        <d v="2021-06-30T15:29:00"/>
        <d v="2021-06-30T16:41:00"/>
        <d v="2021-06-30T17:56:00"/>
        <d v="2021-07-01T18:23:00"/>
        <d v="2021-07-02T15:06:00"/>
        <d v="2021-07-02T15:38:00"/>
        <d v="2021-07-02T16:36:00"/>
        <d v="2021-07-06T11:24:00"/>
        <d v="2021-07-08T13:52:00"/>
        <d v="2021-07-06T12:33:00"/>
        <d v="2021-07-06T16:05:00"/>
        <d v="2021-07-06T18:15:00"/>
        <d v="2021-07-06T19:21:00"/>
        <d v="2021-07-07T16:09:00"/>
        <d v="2021-07-07T17:09:00"/>
        <d v="2021-07-07T22:57:00"/>
        <d v="2021-07-13T15:30:00"/>
        <d v="2021-07-08T15:49:00"/>
        <d v="2021-07-08T16:34:00"/>
        <d v="2021-07-09T13:20:00"/>
        <d v="2021-07-09T17:45:00"/>
        <d v="2021-07-12T16:46:00"/>
        <d v="2021-07-14T19:04:00"/>
        <d v="2021-07-13T20:01:00"/>
        <d v="2021-07-14T12:09:00"/>
        <d v="2021-07-15T15:57:00"/>
        <d v="2021-07-15T08:47:00"/>
        <d v="2021-07-15T11:42:00"/>
        <d v="2021-07-19T16:34:00"/>
        <d v="2021-07-15T19:15:00"/>
        <d v="2021-07-16T14:54:00"/>
        <d v="2021-07-19T10:06:00"/>
        <d v="2021-07-20T07:28:00"/>
        <d v="2021-07-21T17:37:00"/>
        <d v="2021-07-20T15:08:00"/>
        <d v="2021-07-20T16:34:00"/>
        <d v="2021-07-21T10:32:00"/>
        <d v="2021-07-22T15:04:00"/>
        <d v="2021-07-22T14:47:00"/>
        <d v="2021-07-22T16:01:00"/>
        <d v="2021-07-22T17:11:00"/>
        <d v="2021-07-22T16:15:00"/>
        <d v="2021-07-26T16:35:00"/>
        <d v="2021-07-22T18:19:00"/>
        <d v="2021-07-23T14:31:00"/>
        <d v="2021-07-23T17:15:00"/>
        <d v="2021-07-27T11:16:00"/>
        <d v="2021-07-27T15:08:00"/>
        <d v="2021-07-28T16:20:00"/>
        <d v="2021-07-27T18:08:00"/>
        <d v="2021-07-28T21:39:00"/>
        <d v="2021-07-28T21:00:00"/>
        <d v="2021-08-04T11:36:00"/>
        <d v="2021-07-29T08:42:00"/>
        <d v="2021-07-29T11:12:00"/>
        <d v="2021-07-29T17:15:00"/>
        <d v="2021-07-30T11:06:00"/>
        <d v="2021-08-02T12:55:00"/>
        <d v="2021-08-04T15:37:00"/>
        <d v="2021-08-04T17:03:00"/>
        <d v="2021-08-13T17:55:00"/>
        <d v="2021-08-05T03:54:00"/>
        <d v="2021-08-05T20:43:00"/>
        <d v="2021-08-06T11:27:00"/>
        <d v="2021-08-06T16:46:00"/>
        <d v="2021-08-06T17:21:00"/>
        <d v="2021-08-09T02:10:00"/>
        <d v="2021-08-09T17:19:00"/>
        <d v="2021-08-09T22:59:00"/>
        <d v="2021-08-10T13:00:00"/>
        <d v="2021-08-17T15:33:00"/>
        <d v="2021-08-23T12:03:00"/>
        <d v="2021-08-17T17:30:00"/>
        <d v="2021-08-18T01:22:00"/>
        <d v="2021-08-18T14:01:00"/>
        <d v="2021-08-18T18:15:00"/>
        <d v="2021-08-19T02:59:00"/>
        <d v="2021-08-20T11:37:00"/>
        <d v="2021-08-20T15:20:00"/>
        <d v="2021-09-08T17:31:00"/>
        <d v="2021-08-23T15:35:00"/>
        <d v="2021-08-23T21:14:00"/>
        <d v="2021-08-24T15:42:00"/>
        <d v="2021-08-24T17:37:00"/>
        <d v="2021-08-25T11:17:00"/>
        <d v="2021-08-25T17:05:00"/>
        <d v="2021-08-25T21:10:00"/>
        <d v="2021-08-27T17:00:00"/>
        <d v="2021-08-27T17:06:00"/>
        <d v="2021-08-31T06:18:00"/>
        <d v="2021-08-31T13:45:00"/>
        <d v="2021-09-01T15:55:00"/>
        <d v="2021-09-01T17:54:00"/>
        <d v="2021-09-02T16:45:00"/>
        <d v="2021-09-02T17:56:00"/>
        <d v="2021-09-03T03:40:00"/>
        <d v="2021-09-03T15:30:00"/>
        <d v="2021-09-03T15:53:00"/>
        <d v="2021-09-14T15:30:00"/>
        <d v="2021-09-13T03:53:00"/>
        <d v="2021-09-14T22:05:00"/>
        <d v="2021-09-14T15:55:00"/>
        <d v="2021-10-19T04:32:00"/>
        <d v="2021-09-15T19:37:00"/>
        <d v="2021-09-16T09:54:00"/>
        <d v="2021-09-16T12:10:00"/>
        <d v="2021-09-16T15:30:00"/>
        <d v="2021-09-17T16:52:00"/>
        <d v="2021-09-20T04:09:00"/>
        <d v="2021-09-22T21:00:00"/>
        <d v="2021-09-22T21:37:00"/>
        <d v="2021-09-23T03:22:00"/>
        <d v="2021-09-24T14:38:00"/>
        <d v="2021-09-24T16:04:00"/>
        <d v="2021-09-27T10:04:00"/>
        <d v="2021-09-28T09:38:00"/>
        <d v="2021-09-28T18:02:00"/>
        <d v="2021-09-29T10:06:00"/>
        <d v="2021-09-29T14:16:00"/>
        <d v="2021-09-29T17:08:00"/>
        <d v="2021-09-29T19:39:00"/>
        <d v="2021-09-30T13:21:00"/>
        <d v="2021-09-30T19:13:00"/>
        <d v="2021-10-05T08:36:00"/>
        <d v="2021-10-05T16:08:00"/>
        <d v="2021-10-06T07:43:00"/>
        <d v="2021-10-06T10:34:00"/>
        <d v="2021-10-06T10:57:00"/>
        <d v="2021-10-11T22:58:00"/>
        <d v="2021-10-12T15:27:00"/>
        <d v="2021-10-12T19:54:00"/>
        <d v="2021-10-13T15:34:00"/>
        <d v="2021-10-25T14:41:00"/>
        <d v="2021-10-19T12:56:00"/>
        <d v="2021-10-21T05:37:00"/>
        <d v="2021-10-22T10:39:00"/>
        <d v="2021-10-22T17:13:00"/>
        <d v="2021-10-25T06:10:00"/>
        <d v="2021-10-28T16:09:00"/>
        <d v="2021-10-26T17:57:00"/>
        <d v="2021-10-27T12:31:00"/>
        <d v="2021-10-27T18:14:00"/>
        <d v="2021-10-28T11:51:00"/>
        <d v="2021-10-28T15:20:00"/>
        <d v="2021-10-29T15:07:00"/>
        <d v="2021-10-28T16:54:00"/>
        <d v="2021-10-28T18:47:00"/>
        <d v="2021-11-01T20:11:00"/>
        <d v="2021-10-29T17:03:00"/>
        <d v="2021-10-29T17:52:00"/>
        <d v="2021-10-29T18:27:00"/>
        <d v="2021-10-29T19:02:00"/>
        <d v="2021-11-03T16:00:00"/>
        <d v="2021-11-03T20:00:00"/>
        <d v="2021-11-04T08:42:00"/>
        <d v="2021-11-03T20:46:00"/>
        <d v="2021-11-05T19:08:00"/>
        <d v="2021-11-04T16:37:00"/>
        <d v="2021-11-05T14:30:00"/>
        <d v="2021-11-05T14:58:00"/>
        <d v="2021-11-10T13:18:00"/>
        <d v="2021-11-08T10:54:00"/>
        <d v="2021-11-08T15:05:00"/>
        <d v="2021-11-08T17:18:00"/>
        <d v="2021-11-09T07:32:00"/>
        <d v="2021-11-09T16:45:00"/>
        <d v="2021-11-30T09:57:00"/>
        <d v="2021-11-10T15:30:00"/>
        <d v="2021-11-10T17:23:00"/>
        <d v="2021-11-10T19:13:00"/>
        <d v="2021-11-10T20:06:00"/>
        <d v="2021-11-10T22:49:00"/>
        <d v="2021-11-11T04:57:00"/>
        <d v="2021-11-11T09:58:00"/>
        <d v="2021-11-11T19:53:00"/>
        <d v="2021-11-12T16:31:00"/>
        <d v="2021-11-15T10:44:00"/>
        <d v="2021-11-15T17:30:00"/>
        <d v="2021-11-15T19:17:00"/>
        <d v="2021-11-16T12:36:00"/>
        <d v="2021-11-16T16:06:00"/>
        <d v="2021-11-16T19:14:00"/>
        <d v="2021-11-16T22:55:00"/>
        <d v="2021-11-17T17:46:00"/>
        <d v="2021-11-19T10:42:00"/>
        <d v="2021-11-19T11:28:00"/>
        <d v="2021-11-19T12:13:00"/>
        <d v="2021-11-19T14:43:00"/>
        <d v="2021-11-19T23:57:00"/>
        <d v="2021-11-22T09:07:00"/>
        <d v="2021-11-22T16:00:00"/>
        <d v="2021-11-22T16:16:00"/>
        <d v="2021-11-22T20:50:00"/>
        <d v="2021-11-24T05:54:00"/>
        <d v="2021-11-24T10:23:00"/>
        <d v="2021-11-24T11:51:00"/>
        <d v="2021-11-24T15:38:00"/>
        <d v="2021-11-24T16:06:00"/>
        <d v="2021-11-24T18:09:00"/>
        <d v="2021-11-30T17:51:00"/>
        <d v="2021-11-30T10:47:00"/>
        <d v="2021-11-30T15:34:00"/>
        <d v="2021-11-30T16:46:00"/>
        <d v="2021-11-30T19:34:00"/>
        <d v="2021-12-01T10:41:00"/>
        <d v="2021-11-30T22:16:00"/>
        <d v="2021-12-01T09:59:00"/>
        <d v="2021-12-01T10:02:00"/>
        <d v="2021-12-01T16:26:00"/>
        <d v="2021-12-01T22:03:00"/>
        <d v="2021-12-03T15:30:00"/>
        <d v="2021-12-02T17:55:00"/>
        <d v="2021-12-02T19:00:00"/>
        <d v="2021-12-03T03:11:00"/>
        <d v="2021-12-03T16:09:00"/>
        <d v="2021-12-03T18:40:00"/>
        <d v="2021-12-03T17:01:00"/>
        <d v="2021-12-06T06:59:00"/>
        <d v="2021-12-03T20:34:00"/>
        <d v="2021-12-06T12:24:00"/>
        <d v="2021-12-06T17:46:00"/>
        <d v="2021-12-08T04:19:00"/>
        <d v="2021-12-07T11:04:00"/>
        <d v="2021-12-07T13:51:00"/>
        <d v="2021-12-07T15:28:00"/>
        <d v="2021-12-09T17:40:00"/>
        <d v="2021-12-08T14:38:00"/>
        <d v="2021-12-08T15:23:00"/>
        <d v="2021-12-08T17:07:00"/>
        <d v="2021-12-08T19:19:00"/>
        <d v="2021-12-10T15:33:00"/>
        <d v="2021-12-10T12:27:00"/>
        <d v="2021-12-10T17:16:00"/>
        <d v="2021-12-10T16:46:00"/>
        <d v="2021-12-13T08:35:00"/>
        <d v="2021-12-10T18:27:00"/>
        <d v="2021-12-13T19:27:00"/>
        <d v="2021-12-14T10:02:00"/>
        <d v="2021-12-14T11:56:00"/>
        <d v="2021-12-14T17:33:00"/>
        <d v="2021-12-15T21:53:00"/>
        <d v="2021-12-15T16:30:00"/>
        <d v="2021-12-15T21:00:00"/>
        <d v="2021-12-15T21:26:00"/>
        <d v="2021-12-16T17:31:00"/>
        <d v="2021-12-15T22:18:00"/>
        <d v="2021-12-16T09:54:00"/>
        <d v="2021-12-16T14:35:00"/>
        <d v="2021-12-16T15:21:00"/>
        <d v="2021-12-16T15:54:00"/>
        <d v="2021-12-17T07:48:00"/>
        <d v="2021-12-17T15:58:00"/>
        <d v="2021-12-17T11:08:00"/>
        <d v="2021-12-20T15:50:00"/>
        <d v="2021-12-17T17:38:00"/>
        <d v="2021-12-21T17:05:00"/>
        <d v="2021-12-21T10:24:00"/>
        <d v="2021-12-21T15:02:00"/>
        <d v="2021-12-22T12:23:00"/>
        <d v="2021-12-23T16:08:00"/>
        <d v="2021-12-22T13:39:00"/>
        <d v="2021-12-22T17:50:00"/>
        <d v="2021-12-22T22:57:00"/>
        <d v="2021-12-23T19:41:00"/>
        <d v="2021-12-28T16:52:00"/>
        <d v="2021-12-24T12:00:00"/>
        <d v="2021-12-29T15:38:00"/>
        <d v="2021-12-29T10:02:00"/>
        <d v="2021-12-30T08:23:00"/>
        <d v="2021-12-31T15:54:00"/>
        <d v="2021-12-30T15:59:00"/>
        <d v="2021-12-30T20:42:00"/>
        <d v="2021-12-31T07:58:00"/>
        <d v="2022-01-03T09:38:00"/>
        <d v="2021-12-31T17:29:00"/>
        <d v="2022-01-05T16:21:00"/>
        <d v="2022-01-03T16:14:00"/>
        <d v="2022-01-03T18:54:00"/>
        <d v="2022-01-04T14:01:00"/>
        <d v="2022-01-04T21:00:00"/>
        <d v="2022-01-06T08:57:00"/>
        <d v="2022-01-06T12:19:00"/>
        <d v="2022-01-06T18:04:00"/>
        <d v="2022-01-06T16:34:00"/>
        <d v="2022-01-07T12:07:00"/>
        <d v="2022-01-10T14:33:00"/>
        <d v="2022-01-07T15:30:00"/>
        <d v="2022-01-07T15:48:00"/>
        <d v="2022-01-07T16:30:00"/>
        <d v="2022-01-07T17:09:00"/>
        <d v="2022-01-07T18:58:00"/>
        <d v="2022-01-10T17:50:00"/>
        <d v="2022-01-10T15:41:00"/>
        <d v="2022-01-14T19:50:00"/>
        <d v="2022-01-11T03:26:00"/>
        <d v="2022-01-11T10:21:00"/>
        <d v="2022-01-11T18:02:00"/>
        <d v="2022-01-11T21:15:00"/>
        <d v="2022-01-12T15:32:00"/>
        <d v="2022-01-12T17:00:00"/>
        <d v="2022-01-12T18:43:00"/>
        <d v="2022-01-13T09:31:00"/>
        <d v="2022-01-13T16:34:00"/>
        <d v="2022-01-14T07:20:00"/>
        <d v="2022-02-01T09:54:00"/>
        <d v="2022-01-17T13:41:00"/>
        <d v="2022-01-17T15:23:00"/>
        <d v="2022-01-18T05:50:00"/>
        <d v="2022-01-18T15:05:00"/>
        <d v="2022-01-18T17:03:00"/>
        <d v="2022-01-18T18:10:00"/>
        <d v="2022-01-20T20:08:00"/>
        <d v="2022-01-21T03:03:00"/>
        <d v="2022-01-24T07:59:00"/>
        <d v="2022-01-24T13:27:00"/>
        <d v="2022-01-24T16:41:00"/>
        <d v="2022-01-25T10:34:00"/>
        <d v="2022-01-25T11:52:00"/>
        <d v="2022-01-26T15:30:00"/>
        <d v="2022-01-26T21:05:00"/>
        <d v="2022-01-26T21:36:00"/>
        <d v="2022-01-26T21:41:00"/>
        <d v="2022-01-27T09:53:00"/>
        <d v="2022-01-27T12:57:00"/>
        <d v="2022-01-27T13:38:00"/>
        <d v="2022-01-27T15:33:00"/>
        <d v="2022-01-27T17:34:00"/>
        <d v="2022-01-28T09:23:00"/>
        <d v="2022-02-11T20:42:00"/>
        <d v="2022-02-01T13:42:00"/>
        <d v="2022-02-02T04:37:00"/>
        <d v="2022-02-02T12:00:00"/>
        <d v="2022-02-02T13:50:00"/>
        <d v="2022-02-02T15:15:00"/>
        <d v="2022-02-03T15:40:00"/>
        <d v="2022-02-03T16:40:00"/>
        <d v="2022-02-03T17:18:00"/>
        <d v="2022-02-03T17:41:00"/>
        <d v="2022-02-03T18:21:00"/>
        <d v="2022-02-03T21:07:00"/>
        <d v="2022-02-04T03:07:00"/>
        <d v="2022-02-04T12:09:00"/>
        <d v="2022-02-04T18:15:00"/>
        <d v="2022-02-04T19:39:00"/>
        <d v="2022-02-07T14:48:00"/>
        <d v="2022-02-09T12:47:00"/>
        <d v="2022-02-09T19:37:00"/>
        <d v="2022-02-10T11:28:00"/>
        <d v="2022-02-10T17:02:00"/>
        <d v="2022-02-10T17:17:00"/>
        <d v="2022-02-10T17:31:00"/>
        <d v="2022-02-10T18:12:00"/>
        <d v="2022-02-16T10:22:00"/>
        <d v="2022-02-11T21:02:00"/>
        <d v="2022-02-11T21:50:00"/>
        <d v="2022-02-14T09:48:00"/>
        <d v="2022-02-14T10:28:00"/>
        <d v="2022-02-14T10:36:00"/>
        <d v="2022-02-14T16:01:00"/>
        <d v="2022-02-14T17:13:00"/>
        <d v="2022-02-14T21:21:00"/>
        <d v="2022-02-17T05:56:00"/>
        <d v="2022-02-16T21:05:00"/>
        <d v="2022-02-17T08:30:00"/>
        <d v="2022-02-17T11:09:00"/>
        <d v="2022-02-17T09:44:00"/>
        <d v="2022-02-21T05:16:00"/>
        <d v="2022-02-18T13:29:00"/>
        <d v="2022-02-18T16:01:00"/>
        <d v="2022-02-18T17:45:00"/>
        <d v="2022-02-21T14:48:00"/>
        <d v="2022-02-22T12:40:00"/>
        <d v="2022-02-21T20:15:00"/>
        <d v="2022-02-21T21:01:00"/>
        <d v="2022-02-22T01:43:00"/>
        <d v="2022-02-22T05:37:00"/>
        <d v="2022-02-23T09:03:00"/>
        <d v="2022-02-23T11:58:00"/>
        <d v="2022-02-23T18:07:00"/>
        <d v="2022-02-24T20:56:00"/>
        <d v="2022-02-24T02:29:00"/>
        <d v="2022-02-24T04:51:00"/>
        <d v="2022-02-24T06:11:00"/>
        <d v="2022-02-24T11:54:00"/>
        <d v="2022-02-24T13:18:00"/>
        <d v="2022-02-24T15:53:00"/>
        <d v="2022-02-24T16:17:00"/>
        <d v="2022-02-24T17:08:00"/>
        <d v="2022-02-24T18:21:00"/>
        <d v="2022-02-25T10:37:00"/>
        <d v="2022-02-24T22:20:00"/>
        <d v="2022-02-25T05:57:00"/>
        <d v="2022-02-25T14:19:00"/>
        <d v="2022-02-25T12:34:00"/>
        <d v="2022-02-28T00:00:00"/>
        <d v="2022-02-25T15:35:00"/>
        <d v="2022-02-25T15:57:00"/>
        <d v="2022-02-25T16:47:00"/>
        <d v="2022-02-25T17:12:00"/>
        <d v="2022-02-25T18:15:00"/>
        <d v="2022-02-25T22:01:00"/>
        <d v="2022-02-28T09:33:00"/>
        <d v="2022-02-28T04:42:00"/>
        <d v="2022-02-28T10:46:00"/>
        <d v="2022-02-28T12:54:00"/>
        <d v="2022-02-28T15:24:00"/>
        <d v="2022-02-28T15:51:00"/>
        <d v="2022-02-28T19:36:00"/>
        <d v="2022-02-28T16:38:00"/>
        <d v="2022-02-28T17:56:00"/>
        <d v="2022-02-28T18:28:00"/>
        <d v="2022-03-01T10:01:00"/>
        <d v="2022-03-01T04:11:00"/>
        <d v="2022-03-01T11:38:00"/>
        <d v="2022-03-02T18:33:00"/>
        <d v="2022-03-01T14:48:00"/>
        <d v="2022-03-01T15:22:00"/>
        <d v="2022-03-01T17:03:00"/>
        <d v="2022-03-01T18:16:00"/>
        <d v="2022-03-01T18:27:00"/>
        <d v="2022-03-02T08:46:00"/>
        <d v="2022-03-02T09:20:00"/>
        <d v="2022-03-02T10:12:00"/>
        <d v="2022-03-02T11:04:00"/>
        <d v="2022-03-02T16:43:00"/>
        <d v="2022-03-02T17:26:00"/>
        <d v="2022-03-02T20:06:00"/>
        <d v="2022-03-02T19:21:00"/>
        <d v="2022-03-03T03:05:00"/>
        <d v="2022-03-02T20:37:00"/>
        <d v="2022-03-07T14:36:00"/>
        <d v="2022-03-03T10:33:00"/>
        <d v="2022-03-03T11:20:00"/>
        <d v="2022-03-03T14:58:00"/>
        <d v="2022-03-03T17:22:00"/>
        <d v="2022-03-03T19:24:00"/>
        <d v="2022-03-04T02:23:00"/>
        <d v="2022-03-04T08:47:00"/>
        <d v="2022-03-04T12:09:00"/>
        <d v="2022-03-04T13:11:00"/>
        <d v="2022-03-04T13:58:00"/>
        <d v="2022-03-04T14:16:00"/>
        <d v="2022-03-04T14:55:00"/>
        <d v="2022-03-04T15:36:00"/>
        <d v="2022-03-04T16:53:00"/>
        <d v="2022-03-07T01:03:00"/>
        <d v="2022-03-07T02:58:00"/>
        <d v="2022-03-07T12:08:00"/>
        <d v="2022-03-07T17:25:00"/>
        <d v="2022-03-07T15:20:00"/>
        <d v="2022-03-07T20:26:00"/>
        <d v="2022-03-07T18:33:00"/>
        <d v="2022-03-07T21:29:00"/>
        <d v="2022-03-08T10:10:00"/>
        <d v="2022-03-08T09:01:00"/>
        <d v="2022-03-08T11:08:00"/>
        <d v="2022-03-08T10:23:00"/>
        <d v="2022-03-08T14:09:00"/>
        <d v="2022-03-08T12:31:00"/>
        <d v="2022-03-08T17:19:00"/>
        <d v="2022-03-08T15:53:00"/>
        <d v="2022-03-08T19:15:00"/>
        <d v="2022-03-08T17:56:00"/>
        <d v="2022-03-08T20:41:00"/>
        <d v="2022-03-09T10:18:00"/>
        <d v="2022-03-08T23:42:00"/>
        <d v="2022-03-10T16:20:00"/>
        <d v="2022-03-09T11:27:00"/>
        <d v="2022-03-09T12:04:00"/>
        <d v="2022-03-09T14:02:00"/>
        <d v="2022-03-09T14:46:00"/>
        <d v="2022-03-09T15:16:00"/>
        <d v="2022-03-09T15:57:00"/>
        <d v="2022-03-09T16:08:00"/>
        <d v="2022-03-09T16:43:00"/>
        <d v="2022-03-09T17:40:00"/>
        <d v="2022-03-09T18:24:00"/>
        <d v="2022-03-09T19:38:00"/>
        <d v="2022-03-10T11:00:00"/>
        <d v="2022-03-10T11:41:00"/>
        <d v="2022-03-10T11:54:00"/>
        <d v="2022-03-10T13:16:00"/>
        <d v="2022-03-10T14:45:00"/>
        <d v="2022-03-10T15:32:00"/>
        <d v="2022-03-11T13:26:00"/>
        <d v="2022-03-10T16:29:00"/>
        <d v="2022-03-10T17:31:00"/>
        <d v="2022-03-10T20:12:00"/>
        <d v="2022-03-10T22:58:00"/>
        <d v="2022-03-11T03:26:00"/>
        <d v="2022-03-11T10:09:00"/>
        <d v="2022-03-11T10:39:00"/>
        <d v="2022-03-11T11:36:00"/>
        <d v="2022-03-11T14:54:00"/>
        <d v="2022-03-14T10:46:00"/>
        <d v="2022-03-11T16:26:00"/>
        <d v="2022-03-11T16:38:00"/>
        <d v="2022-03-11T17:39:00"/>
        <d v="2022-03-11T18:29:00"/>
        <d v="2022-03-11T19:09:00"/>
        <d v="2022-03-14T04:35:00"/>
        <d v="2022-03-14T13:53:00"/>
        <d v="2022-03-14T11:45:00"/>
        <d v="2022-03-14T16:41:00"/>
        <d v="2022-03-14T15:36:00"/>
        <d v="2022-03-14T21:51:00"/>
        <d v="2022-03-14T17:39:00"/>
        <d v="2022-03-14T18:34:00"/>
        <d v="2022-03-15T04:34:00"/>
        <d v="2022-03-14T23:16:00"/>
        <d v="2022-03-15T17:21:00"/>
        <d v="2022-03-15T09:21:00"/>
        <d v="2022-03-15T09:44:00"/>
        <d v="2022-03-15T10:11:00"/>
        <d v="2022-03-16T04:44:00"/>
        <d v="2022-03-15T18:11:00"/>
        <d v="2022-03-15T20:20:00"/>
        <d v="2022-03-16T19:59:00"/>
        <d v="2022-03-16T10:17:00"/>
        <d v="2022-03-16T12:12:00"/>
        <d v="2022-03-16T13:44:00"/>
        <d v="2022-03-16T16:14:00"/>
        <d v="2022-03-16T16:59:00"/>
        <d v="2022-03-16T20:52:00"/>
        <d v="2022-03-18T12:33:00"/>
        <d v="2022-03-16T21:18:00"/>
        <d v="2022-03-16T21:43:00"/>
        <d v="2022-03-17T02:37:00"/>
        <d v="2022-03-17T10:03:00"/>
        <d v="2022-03-17T14:00:00"/>
        <d v="2022-03-17T15:40:00"/>
        <d v="2022-03-17T16:00:00"/>
        <d v="2022-03-17T17:55:00"/>
        <d v="2022-03-17T18:50:00"/>
        <d v="2022-03-18T18:16:00"/>
        <d v="2022-03-18T13:54:00"/>
        <d v="2022-03-18T15:09:00"/>
        <d v="2022-03-21T19:18:00"/>
        <d v="2022-03-22T11:09:00"/>
        <d v="2022-03-21T21:48:00"/>
        <d v="2022-03-22T02:40:00"/>
        <d v="2022-03-22T08:01:00"/>
        <d v="2022-03-23T11:47:00"/>
        <d v="2022-03-22T14:16:00"/>
        <d v="2022-03-22T15:54:00"/>
        <d v="2022-03-23T00:18:00"/>
        <d v="2022-03-25T03:10:00"/>
        <d v="2022-03-23T13:40:00"/>
        <d v="2022-03-23T15:25:00"/>
        <d v="2022-03-24T15:58:00"/>
        <d v="2022-03-25T15:21:00"/>
        <d v="2022-03-29T09:44:00"/>
        <d v="2022-03-25T17:51:00"/>
        <d v="2022-03-28T03:47:00"/>
        <d v="2022-03-28T08:33:00"/>
        <d v="2022-03-28T10:12:00"/>
        <d v="2022-03-28T11:03:00"/>
        <d v="2022-03-28T14:57:00"/>
        <d v="2022-03-28T16:10:00"/>
        <d v="2022-03-31T16:12:00"/>
        <d v="2022-03-29T12:08:00"/>
        <d v="2022-03-29T12:45:00"/>
        <d v="2022-03-29T14:41:00"/>
        <d v="2022-03-29T15:20:00"/>
        <d v="2022-03-29T16:25:00"/>
        <d v="2022-03-30T05:50:00"/>
        <d v="2022-03-30T10:08:00"/>
        <d v="2022-03-30T11:37:00"/>
        <d v="2022-03-30T11:50:00"/>
        <d v="2022-03-30T12:19:00"/>
        <d v="2022-03-30T16:34:00"/>
        <d v="2022-03-30T16:58:00"/>
        <d v="2022-03-30T17:52:00"/>
        <d v="2022-03-31T03:59:00"/>
        <d v="2022-03-31T17:58:00"/>
        <d v="2022-03-31T17:10:00"/>
        <d v="2022-04-21T10:15:00"/>
        <d v="2022-03-31T18:30:00"/>
        <d v="2022-03-31T19:09:00"/>
        <d v="2022-03-31T21:10:00"/>
        <d v="2022-04-01T10:24:00"/>
        <d v="2022-04-01T12:20:00"/>
        <d v="2022-04-01T12:39:00"/>
        <d v="2022-04-01T15:23:00"/>
        <d v="2022-04-01T17:21:00"/>
        <d v="2022-04-04T10:48:00"/>
        <d v="2022-04-04T12:44:00"/>
        <d v="2022-04-04T14:59:00"/>
        <d v="2022-04-04T16:27:00"/>
        <d v="2022-04-04T19:36:00"/>
        <d v="2022-04-05T13:36:00"/>
        <d v="2022-04-05T17:14:00"/>
        <d v="2022-04-05T18:29:00"/>
        <d v="2022-04-06T08:58:00"/>
        <d v="2022-04-06T21:07:00"/>
        <d v="2022-04-07T11:11:00"/>
        <d v="2022-04-07T19:12:00"/>
        <d v="2022-04-07T22:27:00"/>
        <d v="2022-04-08T10:17:00"/>
        <d v="2022-04-08T14:37:00"/>
        <d v="2022-04-08T16:18:00"/>
        <d v="2022-04-11T18:56:00"/>
        <d v="2022-04-12T04:15:00"/>
        <d v="2022-04-12T10:01:00"/>
        <d v="2022-04-12T18:31:00"/>
        <d v="2022-04-12T19:34:00"/>
        <d v="2022-04-13T03:26:00"/>
        <d v="2022-04-13T10:06:00"/>
        <d v="2022-04-13T15:30:00"/>
        <d v="2022-04-13T16:26:00"/>
        <d v="2022-04-14T14:53:00"/>
        <d v="2022-04-14T15:50:00"/>
        <d v="2022-04-14T16:17:00"/>
        <d v="2022-04-14T16:37:00"/>
        <d v="2022-04-18T03:51:00"/>
        <d v="2022-04-18T11:28:00"/>
        <d v="2022-04-18T18:59:00"/>
        <d v="2022-04-19T05:18:00"/>
        <d v="2022-04-21T17:46:00"/>
        <d v="2022-04-21T10:41:00"/>
        <d v="2022-05-04T21:51:00"/>
        <d v="2022-04-21T19:25:00"/>
        <d v="2022-04-21T22:14:00"/>
        <d v="2022-04-22T10:02:00"/>
        <d v="2022-04-22T11:06:00"/>
        <d v="2022-04-22T16:59:00"/>
        <d v="2022-04-22T17:30:00"/>
        <d v="2022-04-22T18:01:00"/>
        <d v="2022-04-25T07:53:00"/>
        <d v="2022-04-25T09:13:00"/>
        <d v="2022-04-25T09:33:00"/>
        <d v="2022-04-25T13:58:00"/>
        <d v="2022-04-25T16:26:00"/>
        <d v="2022-04-25T17:22:00"/>
        <d v="2022-04-25T17:52:00"/>
        <d v="2022-04-26T09:56:00"/>
        <d v="2022-04-26T10:56:00"/>
        <d v="2022-04-26T14:58:00"/>
        <d v="2022-04-26T17:39:00"/>
        <d v="2022-04-26T21:41:00"/>
        <d v="2022-04-27T09:10:00"/>
        <d v="2022-04-27T09:38:00"/>
        <d v="2022-04-27T10:19:00"/>
        <d v="2022-04-27T11:46:00"/>
        <d v="2022-04-27T14:30:00"/>
        <d v="2022-04-27T15:00:00"/>
        <d v="2022-04-27T15:32:00"/>
        <d v="2022-04-27T16:28:00"/>
        <d v="2022-04-27T17:31:00"/>
        <d v="2022-04-28T06:18:00"/>
        <d v="2022-04-28T06:57:00"/>
        <d v="2022-04-28T08:42:00"/>
        <d v="2022-04-28T11:22:00"/>
        <d v="2022-04-28T11:56:00"/>
        <d v="2022-04-28T13:33:00"/>
        <d v="2022-04-28T14:55:00"/>
        <d v="2022-04-28T15:18:00"/>
        <d v="2022-04-28T15:58:00"/>
        <d v="2022-04-28T17:48:00"/>
        <d v="2022-04-28T19:19:00"/>
        <d v="2022-04-29T01:52:00"/>
        <d v="2022-04-29T15:17:00"/>
        <d v="2022-05-02T03:46:00"/>
        <d v="2022-05-02T10:59:00"/>
        <d v="2022-05-02T14:04:00"/>
        <d v="2022-05-02T16:20:00"/>
        <d v="2022-05-02T18:07:00"/>
        <d v="2022-05-02T19:59:00"/>
        <d v="2022-05-03T10:06:00"/>
        <d v="2022-05-03T12:03:00"/>
        <d v="2022-05-03T19:07:00"/>
        <d v="2022-05-04T09:00:00"/>
        <d v="2022-05-04T21:30:00"/>
        <d v="2022-05-04T22:02:00"/>
        <d v="2022-05-04T22:29:00"/>
        <d v="2022-05-04T22:40:00"/>
        <d v="2022-05-05T09:33:00"/>
        <d v="2022-05-04T23:09:00"/>
        <d v="2022-05-05T04:30:00"/>
        <d v="2022-05-06T11:07:00"/>
        <d v="2022-05-05T10:25:00"/>
        <d v="2022-05-05T14:14:00"/>
        <d v="2022-05-05T14:54:00"/>
        <d v="2022-05-05T15:55:00"/>
        <d v="2022-05-05T17:17:00"/>
        <d v="2022-05-05T17:56:00"/>
        <d v="2022-05-05T19:03:00"/>
        <d v="2022-05-06T09:17:00"/>
        <d v="2022-05-06T09:54:00"/>
        <d v="2022-05-06T21:34:00"/>
        <d v="2022-05-06T11:29:00"/>
        <d v="2022-05-06T13:07:00"/>
        <d v="2022-05-06T13:31:00"/>
        <d v="2022-05-06T15:30:00"/>
        <d v="2022-05-06T16:27:00"/>
        <d v="2022-05-06T17:54:00"/>
        <d v="2022-05-06T18:24:00"/>
        <d v="2022-05-09T15:06:00"/>
        <d v="2022-05-09T03:18:00"/>
        <d v="2022-05-09T10:54:00"/>
        <d v="2022-05-09T17:12:00"/>
        <d v="2022-05-09T18:57:00"/>
        <d v="2022-05-10T12:50:00"/>
        <d v="2022-05-10T08:41:00"/>
        <d v="2022-05-11T11:47:00"/>
        <d v="2022-05-10T16:48:00"/>
        <d v="2022-05-10T17:34:00"/>
        <d v="2022-05-10T18:09:00"/>
        <d v="2022-05-11T15:30:00"/>
        <d v="2022-05-11T16:11:00"/>
        <d v="2022-05-11T15:51:00"/>
        <d v="2022-05-11T18:58:00"/>
        <d v="2022-05-11T16:25:00"/>
        <d v="2022-05-11T16:31:00"/>
        <d v="2022-05-17T09:08:00"/>
        <d v="2022-05-11T20:00:00"/>
        <d v="2022-05-12T03:11:00"/>
        <d v="2022-05-12T08:50:00"/>
        <d v="2022-05-12T10:06:00"/>
        <d v="2022-05-12T10:14:00"/>
        <d v="2022-05-12T11:03:00"/>
        <d v="2022-05-12T11:59:00"/>
        <d v="2022-05-12T14:31:00"/>
        <d v="2022-05-12T14:54:00"/>
        <d v="2022-05-12T17:00:00"/>
        <d v="2022-05-12T18:47:00"/>
        <d v="2022-05-12T18:59:00"/>
        <d v="2022-05-12T19:51:00"/>
        <d v="2022-05-13T12:53:00"/>
        <d v="2022-05-13T16:08:00"/>
        <d v="2022-05-18T22:03:00"/>
        <d v="2022-05-17T10:08:00"/>
        <d v="2022-05-17T11:14:00"/>
        <d v="2022-05-17T11:52:00"/>
        <d v="2022-05-17T13:17:00"/>
        <d v="2022-05-17T14:21:00"/>
        <d v="2022-05-17T14:39:00"/>
        <d v="2022-05-17T21:08:00"/>
        <d v="2022-05-17T23:54:00"/>
        <d v="2022-05-18T16:47:00"/>
        <d v="2022-05-19T13:38:00"/>
        <d v="2022-05-19T10:02:00"/>
        <d v="2022-05-20T21:08:00"/>
        <d v="2022-05-19T13:49:00"/>
        <d v="2022-05-19T15:36:00"/>
        <d v="2022-05-19T16:07:00"/>
        <d v="2022-05-19T16:45:00"/>
        <d v="2022-05-19T17:24:00"/>
        <d v="2022-05-19T17:55:00"/>
        <d v="2022-05-19T20:55:00"/>
        <d v="2022-05-20T08:55:00"/>
        <d v="2022-05-20T11:58:00"/>
        <d v="2022-05-23T03:23:00"/>
        <d v="2022-05-25T15:18:00"/>
        <d v="2022-05-23T08:49:00"/>
        <d v="2022-05-23T11:00:00"/>
        <d v="2022-05-23T11:16:00"/>
        <d v="2022-05-23T11:52:00"/>
        <d v="2022-05-23T12:41:00"/>
        <d v="2022-05-23T18:13:00"/>
        <d v="2022-05-23T21:40:00"/>
        <d v="2022-05-24T10:00:00"/>
        <d v="2022-05-24T10:23:00"/>
        <d v="2022-05-24T16:49:00"/>
        <d v="2022-05-26T03:34:00"/>
        <d v="2022-05-25T20:01:00"/>
        <d v="2022-05-26T08:56:00"/>
        <d v="2022-05-26T12:54:00"/>
        <d v="2022-05-27T13:03:00"/>
        <d v="2022-05-26T12:58:00"/>
        <d v="2022-05-26T16:39:00"/>
        <d v="2022-05-26T18:24:00"/>
        <d v="2022-05-27T02:07:00"/>
        <d v="2022-05-27T04:48:00"/>
        <d v="2022-05-27T16:53:00"/>
        <d v="2022-05-27T18:00:00"/>
        <d v="2022-05-30T04:36:00"/>
        <d v="2022-05-31T04:02:00"/>
        <d v="2022-05-30T09:36:00"/>
        <d v="2022-05-30T12:04:00"/>
        <d v="2022-05-30T14:09:00"/>
        <d v="2022-05-30T17:55:00"/>
        <d v="2022-05-31T21:35:00"/>
        <d v="2022-05-31T09:48:00"/>
        <d v="2022-05-31T13:02:00"/>
        <d v="2022-05-31T13:51:00"/>
        <d v="2022-05-31T15:40:00"/>
        <d v="2022-06-01T14:55:00"/>
        <d v="2022-06-01T11:06:00"/>
        <d v="2022-06-02T11:34:00"/>
        <d v="2022-06-01T16:49:00"/>
        <d v="2022-06-01T17:00:00"/>
        <d v="2022-06-01T18:06:00"/>
        <d v="2022-06-01T18:34:00"/>
        <d v="2022-06-06T17:37:00"/>
        <d v="2022-06-02T15:50:00"/>
        <d v="2022-06-02T17:14:00"/>
        <d v="2022-06-02T18:02:00"/>
        <d v="2022-06-02T19:24:00"/>
        <d v="2022-06-03T03:30:00"/>
        <d v="2022-06-03T16:53:00"/>
        <d v="2022-06-06T11:11:00"/>
        <d v="2022-06-07T17:49:00"/>
        <d v="2022-06-06T18:14:00"/>
        <d v="2022-06-07T04:26:00"/>
        <d v="2022-06-07T08:34:00"/>
        <d v="2022-06-07T14:11:00"/>
        <d v="2022-06-08T11:42:00"/>
        <d v="2022-06-08T12:42:00"/>
        <d v="2022-06-09T10:57:00"/>
        <d v="2022-06-08T14:17:00"/>
        <d v="2022-06-08T16:53:00"/>
        <d v="2022-06-09T14:43:00"/>
        <d v="2022-06-09T14:45:00"/>
        <d v="2022-06-09T22:08:00"/>
        <d v="2022-06-10T08:07:00"/>
        <d v="2022-06-10T11:29:00"/>
        <d v="2022-06-10T10:04:00"/>
        <d v="2022-06-15T11:44:00"/>
        <d v="2022-06-10T12:16:00"/>
        <d v="2022-06-10T14:25:00"/>
        <d v="2022-06-10T15:30:00"/>
        <d v="2022-06-10T16:51:00"/>
        <d v="2022-06-13T01:01:00"/>
        <d v="2022-06-13T02:48:00"/>
        <d v="2022-06-13T09:57:00"/>
        <d v="2022-06-13T10:50:00"/>
        <d v="2022-06-13T14:21:00"/>
        <d v="2022-06-13T16:38:00"/>
        <d v="2022-06-13T17:15:00"/>
        <d v="2022-06-13T21:59:00"/>
        <d v="2022-06-13T22:24:00"/>
        <d v="2022-06-14T04:46:00"/>
        <d v="2022-06-14T13:26:00"/>
        <d v="2022-06-14T17:10:00"/>
        <d v="2022-06-14T17:43:00"/>
        <d v="2022-06-14T22:02:00"/>
        <d v="2022-06-15T15:08:00"/>
        <d v="2022-06-15T21:40:00"/>
        <d v="2022-06-15T18:13:00"/>
        <d v="2022-06-15T19:56:00"/>
        <d v="2022-06-15T21:04:00"/>
        <d v="2022-06-16T04:46:00"/>
        <d v="2022-06-15T23:02:00"/>
        <d v="2022-06-16T03:02:00"/>
        <d v="2022-06-16T15:49:00"/>
        <d v="2022-06-16T09:34:00"/>
        <d v="2022-06-16T10:41:00"/>
        <d v="2022-06-16T14:59:00"/>
        <d v="2022-06-17T09:51:00"/>
        <d v="2022-06-16T16:02:00"/>
        <d v="2022-06-16T16:32:00"/>
        <d v="2022-06-16T17:23:00"/>
        <d v="2022-06-16T17:28:00"/>
        <d v="2022-06-16T17:55:00"/>
        <d v="2022-06-16T18:13:00"/>
        <d v="2022-06-16T18:51:00"/>
        <d v="2022-06-16T19:19:00"/>
        <d v="2022-06-16T20:28:00"/>
        <d v="2022-06-20T05:32:00"/>
        <d v="2022-06-17T14:51:00"/>
        <d v="2022-06-17T16:36:00"/>
        <d v="2022-06-17T17:02:00"/>
        <d v="2022-06-21T21:49:00"/>
        <d v="2022-06-20T09:09:00"/>
        <d v="2022-06-20T12:12:00"/>
        <d v="2022-06-20T17:53:00"/>
        <d v="2022-06-21T04:05:00"/>
        <d v="2022-06-21T10:15:00"/>
        <d v="2022-06-21T10:53:00"/>
        <d v="2022-06-21T11:58:00"/>
        <d v="2022-06-22T13:03:00"/>
        <d v="2022-06-22T03:49:00"/>
        <d v="2022-06-22T09:48:00"/>
        <d v="2022-06-22T10:05:00"/>
        <d v="2022-06-23T10:15:00"/>
        <d v="2022-06-22T16:02:00"/>
        <d v="2022-06-22T16:41:00"/>
        <d v="2022-06-22T17:37:00"/>
        <d v="2022-06-23T17:00:00"/>
        <d v="2022-06-23T11:44:00"/>
        <d v="2022-06-23T18:56:00"/>
        <d v="2022-06-23T18:12:00"/>
        <d v="2022-06-23T22:03:00"/>
        <d v="2022-06-28T15:16:00"/>
        <d v="2022-06-24T07:18:00"/>
        <d v="2022-06-24T12:28:00"/>
        <d v="2022-06-24T17:00:00"/>
        <d v="2022-06-27T02:08:00"/>
        <d v="2022-06-27T10:28:00"/>
        <d v="2022-06-27T16:46:00"/>
        <d v="2022-06-27T17:48:00"/>
        <d v="2022-06-27T18:15:00"/>
        <d v="2022-06-30T18:48:00"/>
        <d v="2022-06-28T15:48:00"/>
        <d v="2022-06-28T16:07:00"/>
        <d v="2022-06-28T17:03:00"/>
        <d v="2022-06-29T07:31:00"/>
        <d v="2022-06-29T09:10:00"/>
        <d v="2022-06-29T16:27:00"/>
        <d v="2022-06-29T19:28:00"/>
        <d v="2022-06-30T10:02:00"/>
        <d v="2022-06-30T11:55:00"/>
        <d v="2022-06-30T13:04:00"/>
        <d v="2022-06-30T14:30:00"/>
        <d v="2022-07-01T15:14:00"/>
        <d v="2022-06-30T19:50:00"/>
        <d v="2022-07-01T12:41:00"/>
        <d v="2022-07-01T21:44:00"/>
        <d v="2022-07-01T17:03:00"/>
        <d v="2022-07-05T10:09:00"/>
        <d v="2022-07-04T03:01:00"/>
        <d v="2022-07-04T12:33:00"/>
        <d v="2022-07-08T17:57:00"/>
        <d v="2022-07-05T10:29:00"/>
        <d v="2022-07-05T10:51:00"/>
        <d v="2022-07-05T11:06:00"/>
        <d v="2022-07-05T11:24:00"/>
        <d v="2022-07-05T12:34:00"/>
        <d v="2022-07-05T16:10:00"/>
        <d v="2022-07-05T17:35:00"/>
        <d v="2022-07-05T17:49:00"/>
        <d v="2022-07-06T07:53:00"/>
        <d v="2022-07-06T11:41:00"/>
        <d v="2022-07-06T12:16:00"/>
        <d v="2022-07-06T13:09:00"/>
        <d v="2022-07-06T13:41:00"/>
        <d v="2022-07-06T14:53:00"/>
        <d v="2022-07-06T15:28:00"/>
        <d v="2022-07-06T16:59:00"/>
        <d v="2022-07-06T18:50:00"/>
        <d v="2022-07-07T12:04:00"/>
        <d v="2022-07-07T15:11:00"/>
        <d v="2022-07-07T15:58:00"/>
        <d v="2022-07-07T18:22:00"/>
        <d v="2022-07-08T06:18:00"/>
        <d v="2022-07-08T10:19:00"/>
        <d v="2022-07-11T09:52:00"/>
        <d v="2022-07-13T15:07:00"/>
        <d v="2022-07-11T10:49:00"/>
        <d v="2022-07-11T12:59:00"/>
        <d v="2022-07-11T14:41:00"/>
        <d v="2022-07-11T15:34:00"/>
        <d v="2022-07-11T20:01:00"/>
        <d v="2022-07-11T22:18:00"/>
        <d v="2022-07-12T04:05:00"/>
        <d v="2022-07-12T08:11:00"/>
        <d v="2022-07-12T10:11:00"/>
        <d v="2022-07-13T04:44:00"/>
        <d v="2022-07-13T10:23:00"/>
        <d v="2022-07-13T15:30:00"/>
        <d v="2022-07-13T15:29:00"/>
        <d v="2022-07-13T16:01:00"/>
        <d v="2022-07-13T16:12:00"/>
        <d v="2022-07-13T17:17:00"/>
        <d v="2022-07-13T22:33:00"/>
        <d v="2022-07-14T18:03:00"/>
        <d v="2022-07-14T02:27:00"/>
        <d v="2022-07-14T03:35:00"/>
        <d v="2022-07-14T09:13:00"/>
        <d v="2022-07-14T09:59:00"/>
        <d v="2022-07-14T13:27:00"/>
        <d v="2022-07-14T14:01:00"/>
        <d v="2022-07-14T19:46:00"/>
        <d v="2022-07-14T18:39:00"/>
        <d v="2022-07-14T21:13:00"/>
        <d v="2022-07-19T04:59:00"/>
        <d v="2022-07-15T05:08:00"/>
        <d v="2022-07-15T12:16:00"/>
        <d v="2022-07-15T14:34:00"/>
        <d v="2022-07-15T15:37:00"/>
        <d v="2022-07-15T16:05:00"/>
        <d v="2022-07-15T17:28:00"/>
        <d v="2022-07-15T17:37:00"/>
        <d v="2022-07-15T18:20:00"/>
        <d v="2022-07-18T04:16:00"/>
        <d v="2022-07-18T10:01:00"/>
        <d v="2022-07-18T12:46:00"/>
        <d v="2022-07-18T13:21:00"/>
        <d v="2022-07-18T16:48:00"/>
        <d v="2022-07-18T17:16:00"/>
        <d v="2022-07-19T09:43:00"/>
        <d v="2022-07-20T13:34:00"/>
        <d v="2022-07-19T10:54:00"/>
        <d v="2022-07-19T12:43:00"/>
        <d v="2022-07-19T13:07:00"/>
        <d v="2022-07-19T17:13:00"/>
        <d v="2022-07-20T10:01:00"/>
        <d v="2022-07-20T10:22:00"/>
        <d v="2022-07-20T16:12:00"/>
        <d v="2022-07-20T14:49:00"/>
        <d v="2022-07-20T18:16:00"/>
        <d v="2022-07-21T06:06:00"/>
        <d v="2022-07-20T19:42:00"/>
        <d v="2022-07-20T20:02:00"/>
        <d v="2022-07-21T11:06:00"/>
        <d v="2022-07-21T15:08:00"/>
        <d v="2022-07-21T11:41:00"/>
        <d v="2022-07-21T16:10:00"/>
        <d v="2022-07-21T15:31:00"/>
        <d v="2022-07-21T15:41:00"/>
        <d v="2022-07-21T16:53:00"/>
        <d v="2022-07-21T16:36:00"/>
        <d v="2022-07-21T18:04:00"/>
        <d v="2022-07-21T17:26:00"/>
        <d v="2022-07-21T19:44:00"/>
        <d v="2022-07-21T18:44:00"/>
        <d v="2022-07-21T22:59:00"/>
        <d v="2022-07-22T04:24:00"/>
        <d v="2022-07-22T10:02:00"/>
        <d v="2022-07-22T06:31:00"/>
        <d v="2022-07-22T10:16:00"/>
        <d v="2022-07-22T14:55:00"/>
        <d v="2022-07-22T21:47:00"/>
        <d v="2022-07-22T16:44:00"/>
        <d v="2022-07-22T17:18:00"/>
        <d v="2022-07-25T12:06:00"/>
        <d v="2022-07-25T03:35:00"/>
        <d v="2022-07-25T10:17:00"/>
        <d v="2022-07-25T13:31:00"/>
        <d v="2022-07-25T14:20:00"/>
        <d v="2022-07-25T15:01:00"/>
        <d v="2022-07-25T16:28:00"/>
        <d v="2022-07-25T17:27:00"/>
        <d v="2022-07-26T04:36:00"/>
        <d v="2022-07-26T08:58:00"/>
        <d v="2022-07-27T21:40:00"/>
        <d v="2022-07-26T10:54:00"/>
        <d v="2022-07-26T11:08:00"/>
        <d v="2022-07-26T12:21:00"/>
        <d v="2022-07-26T13:05:00"/>
        <d v="2022-07-26T14:42:00"/>
        <d v="2022-07-26T18:36:00"/>
        <d v="2022-08-02T09:33:00"/>
        <d v="2022-08-01T17:00:00"/>
        <d v="2022-08-01T17:49:00"/>
        <d v="2022-08-02T03:38:00"/>
        <d v="2022-08-04T17:53:00"/>
        <d v="2022-08-02T10:32:00"/>
        <d v="2022-08-02T15:16:00"/>
        <d v="2022-08-02T16:48:00"/>
        <d v="2022-08-02T17:02:00"/>
        <d v="2022-08-02T20:16:00"/>
        <d v="2022-08-02T23:28:00"/>
        <d v="2022-08-03T09:41:00"/>
        <d v="2022-08-03T16:20:00"/>
        <d v="2022-08-03T17:00:00"/>
        <d v="2022-08-03T17:19:00"/>
        <d v="2022-08-05T15:30:00"/>
        <d v="2022-08-04T18:17:00"/>
        <d v="2022-08-04T19:32:00"/>
        <d v="2022-08-05T20:04:00"/>
        <d v="2022-08-05T15:47:00"/>
        <d v="2022-08-05T16:20:00"/>
        <d v="2022-08-12T15:43:00"/>
        <d v="2022-08-08T10:34:00"/>
        <d v="2022-08-10T13:51:00"/>
        <d v="2022-08-10T14:53:00"/>
        <d v="2022-08-10T15:30:00"/>
        <d v="2022-08-10T17:12:00"/>
        <d v="2022-08-11T10:33:00"/>
        <d v="2022-08-11T11:57:00"/>
        <d v="2022-08-11T15:20:00"/>
        <d v="2022-08-26T16:31:00"/>
        <d v="2022-08-12T17:03:00"/>
        <d v="2022-08-12T17:46:00"/>
        <d v="2022-08-15T09:30:00"/>
        <d v="2022-08-15T11:42:00"/>
        <d v="2022-08-15T12:21:00"/>
        <d v="2022-08-15T17:13:00"/>
        <d v="2022-08-15T19:06:00"/>
        <d v="2022-08-15T21:00:00"/>
        <d v="2022-08-16T10:04:00"/>
        <d v="2022-08-16T12:01:00"/>
        <d v="2022-08-17T10:18:00"/>
        <d v="2022-08-17T15:32:00"/>
        <d v="2022-08-18T07:26:00"/>
        <d v="2022-08-18T09:01:00"/>
        <d v="2022-08-18T16:24:00"/>
        <d v="2022-08-18T18:55:00"/>
        <d v="2022-08-19T04:42:00"/>
        <d v="2022-08-19T13:02:00"/>
        <d v="2022-08-19T17:56:00"/>
        <d v="2022-08-22T03:58:00"/>
        <d v="2022-08-22T10:01:00"/>
        <d v="2022-08-22T10:48:00"/>
        <d v="2022-08-22T16:41:00"/>
        <d v="2022-08-26T09:54:00"/>
        <d v="2022-08-26T17:52:00"/>
        <d v="2022-08-26T17:09:00"/>
        <d v="2022-08-29T13:42:00"/>
        <d v="2022-08-26T19:26:00"/>
        <d v="2022-08-26T20:19:00"/>
        <d v="2022-08-29T01:58:00"/>
        <d v="2022-08-29T04:37:00"/>
        <d v="2022-08-30T17:43:00"/>
        <d v="2022-08-29T14:53:00"/>
        <d v="2022-08-29T15:24:00"/>
        <d v="2022-08-29T17:06:00"/>
        <d v="2022-08-29T20:00:00"/>
        <d v="2022-08-30T10:39:00"/>
        <d v="2022-08-30T12:01:00"/>
        <d v="2022-08-30T12:22:00"/>
        <d v="2022-08-30T19:07:00"/>
        <d v="2022-08-31T10:44:00"/>
        <d v="2022-08-31T07:06:00"/>
        <d v="2022-08-31T15:16:00"/>
        <d v="2022-08-31T11:36:00"/>
        <d v="2022-08-31T15:33:00"/>
        <d v="2022-08-31T15:52:00"/>
        <d v="2022-08-31T16:30:00"/>
        <d v="2022-08-31T17:17:00"/>
        <d v="2022-09-01T03:13:00"/>
        <d v="2022-08-31T17:40:00"/>
        <d v="2022-08-31T18:21:00"/>
        <d v="2022-09-02T09:49:00"/>
        <d v="2022-09-01T06:48:00"/>
        <d v="2022-09-01T13:30:00"/>
        <d v="2022-09-01T14:56:00"/>
        <d v="2022-09-01T15:33:00"/>
        <d v="2022-09-01T16:27:00"/>
        <d v="2022-09-01T17:00:00"/>
        <d v="2022-09-01T17:44:00"/>
        <d v="2022-09-01T20:00:00"/>
        <d v="2022-09-02T19:27:00"/>
        <d v="2022-09-02T10:29:00"/>
        <d v="2022-09-02T12:43:00"/>
        <d v="2022-09-02T12:59:00"/>
        <d v="2022-09-02T15:30:00"/>
        <d v="2022-09-02T17:48:00"/>
        <d v="2022-09-06T01:24:00"/>
        <d v="2022-09-02T20:23:00"/>
        <d v="2022-09-05T00:00:00"/>
        <d v="2022-09-05T01:15:00"/>
        <d v="2022-09-05T05:21:00"/>
        <d v="2022-09-05T08:04:00"/>
        <d v="2022-09-06T14:34:00"/>
        <d v="2022-09-06T09:53:00"/>
        <d v="2022-09-06T18:04:00"/>
        <d v="2022-09-06T15:56:00"/>
        <d v="2022-09-06T17:00:00"/>
        <d v="2022-09-07T03:31:00"/>
        <d v="2022-09-07T10:56:00"/>
        <d v="2022-09-07T14:04:00"/>
        <d v="2022-09-07T16:34:00"/>
        <d v="2022-09-07T14:37:00"/>
        <d v="2022-09-08T16:10:00"/>
        <d v="2022-09-07T17:10:00"/>
        <d v="2022-09-07T18:25:00"/>
        <d v="2022-09-07T19:41:00"/>
        <d v="2022-09-07T20:04:00"/>
        <d v="2022-09-07T22:58:00"/>
        <d v="2022-09-08T09:04:00"/>
        <d v="2022-09-08T13:24:00"/>
        <d v="2022-09-08T14:40:00"/>
        <d v="2022-09-08T15:54:00"/>
        <d v="2022-09-08T16:38:00"/>
        <d v="2022-09-08T17:02:00"/>
        <d v="2022-09-08T17:22:00"/>
        <d v="2022-09-08T19:11:00"/>
        <d v="2022-09-08T20:10:00"/>
        <d v="2022-09-13T15:31:00"/>
        <d v="2022-09-09T05:21:00"/>
        <d v="2022-09-09T06:29:00"/>
        <d v="2022-09-09T07:14:00"/>
        <d v="2022-09-09T10:11:00"/>
        <d v="2022-09-09T10:29:00"/>
        <d v="2022-09-12T00:00:00"/>
        <d v="2022-09-12T09:31:00"/>
        <d v="2022-09-12T09:45:00"/>
        <d v="2022-09-12T10:20:00"/>
        <d v="2022-09-12T11:58:00"/>
        <d v="2022-09-13T12:00:00"/>
        <d v="2022-09-13T12:32:00"/>
        <d v="2022-09-13T13:57:00"/>
        <d v="2022-09-20T03:04:00"/>
        <d v="2022-09-13T17:52:00"/>
        <d v="2022-09-13T20:44:00"/>
        <d v="2022-09-13T23:51:00"/>
        <d v="2022-09-14T09:46:00"/>
        <d v="2022-09-14T15:30:00"/>
        <d v="2022-09-14T16:42:00"/>
        <d v="2022-09-14T17:04:00"/>
        <d v="2022-09-14T22:11:00"/>
        <d v="2022-09-15T08:18:00"/>
        <d v="2022-09-16T09:00:00"/>
        <d v="2022-09-16T10:44:00"/>
        <d v="2022-09-16T15:12:00"/>
        <d v="2022-09-19T08:37:00"/>
        <d v="2022-09-19T10:00:00"/>
        <d v="2022-09-20T11:25:00"/>
        <d v="2022-09-28T18:47:00"/>
        <d v="2022-09-20T14:46:00"/>
        <d v="2022-09-20T20:31:00"/>
        <d v="2022-09-21T08:58:00"/>
        <d v="2022-09-21T09:57:00"/>
        <d v="2022-09-21T10:36:00"/>
        <d v="2022-09-21T14:54:00"/>
        <d v="2022-09-21T17:31:00"/>
        <d v="2022-09-27T11:02:00"/>
        <d v="2022-09-27T12:35:00"/>
        <d v="2022-09-27T17:00:00"/>
        <d v="2022-09-27T18:23:00"/>
        <d v="2022-09-27T19:04:00"/>
        <d v="2022-09-27T19:50:00"/>
        <d v="2022-09-28T03:48:00"/>
        <d v="2022-09-28T04:49:00"/>
        <d v="2022-09-28T09:59:00"/>
        <d v="2022-09-28T11:40:00"/>
        <d v="2022-09-28T13:05:00"/>
        <d v="2022-09-28T13:46:00"/>
        <d v="2022-09-28T14:07:00"/>
        <d v="2022-09-29T08:45:00"/>
        <d v="2022-09-28T19:55:00"/>
        <d v="2022-09-28T21:51:00"/>
        <d v="2022-09-29T12:43:00"/>
        <d v="2022-09-29T10:30:00"/>
        <d v="2022-09-29T15:35:00"/>
        <d v="2022-09-29T13:53:00"/>
        <d v="2022-09-29T14:42:00"/>
        <d v="2022-09-29T16:18:00"/>
        <d v="2022-09-30T13:14:00"/>
        <d v="2022-09-29T16:29:00"/>
        <d v="2022-09-29T16:59:00"/>
        <d v="2022-09-29T17:29:00"/>
        <d v="2022-09-29T17:44:00"/>
        <d v="2022-09-29T19:13:00"/>
        <d v="2022-09-29T21:38:00"/>
        <d v="2022-09-29T22:36:00"/>
        <d v="2022-09-29T23:58:00"/>
        <d v="2022-09-30T09:00:00"/>
        <d v="2022-09-30T10:07:00"/>
        <d v="2022-09-30T10:51:00"/>
        <d v="2022-09-30T17:37:00"/>
        <d v="2022-09-30T13:49:00"/>
        <d v="2022-09-30T14:50:00"/>
        <d v="2022-09-30T15:30:00"/>
        <d v="2022-09-30T16:19:00"/>
        <d v="2022-09-30T19:05:00"/>
        <d v="2022-09-30T21:21:00"/>
        <d v="2022-10-03T07:07:00"/>
        <d v="2022-10-03T04:46:00"/>
        <d v="2022-10-03T08:51:00"/>
        <d v="2022-10-03T09:44:00"/>
        <d v="2022-10-03T11:33:00"/>
        <d v="2022-10-03T12:20:00"/>
        <d v="2022-10-03T17:02:00"/>
        <d v="2022-10-03T12:30:00"/>
        <d v="2022-10-03T12:40:00"/>
        <d v="2022-10-03T14:47:00"/>
        <d v="2022-10-03T20:55:00"/>
        <d v="2022-10-03T17:24:00"/>
        <d v="2022-10-03T18:07:00"/>
        <d v="2022-10-03T22:59:00"/>
        <d v="2022-10-05T14:57:00"/>
        <d v="2022-10-04T06:41:00"/>
        <d v="2022-10-04T09:06:00"/>
        <d v="2022-10-04T10:00:00"/>
        <d v="2022-10-04T13:08:00"/>
        <d v="2022-10-04T13:30:00"/>
        <d v="2022-10-04T15:24:00"/>
        <d v="2022-10-04T17:00:00"/>
        <d v="2022-10-04T17:05:00"/>
        <d v="2022-10-04T18:01:00"/>
        <d v="2022-10-04T18:57:00"/>
        <d v="2022-10-04T21:38:00"/>
        <d v="2022-10-05T09:45:00"/>
        <d v="2022-10-06T02:40:00"/>
        <d v="2022-10-05T15:45:00"/>
        <d v="2022-10-05T16:18:00"/>
        <d v="2022-10-05T16:46:00"/>
        <d v="2022-10-05T17:00:00"/>
        <d v="2022-10-05T17:19:00"/>
        <d v="2022-10-06T14:26:00"/>
        <d v="2022-10-13T18:09:00"/>
        <d v="2022-10-06T16:03:00"/>
        <d v="2022-10-06T16:50:00"/>
        <d v="2022-10-06T18:45:00"/>
        <d v="2022-10-06T18:58:00"/>
        <d v="2022-10-06T21:58:00"/>
        <d v="2022-10-07T09:12:00"/>
        <d v="2022-10-07T15:30:00"/>
        <d v="2022-10-07T15:46:00"/>
        <d v="2022-10-07T21:30:00"/>
        <d v="2022-10-10T03:32:00"/>
        <d v="2022-10-10T08:58:00"/>
        <d v="2022-10-10T10:41:00"/>
        <d v="2022-10-10T13:54:00"/>
        <d v="2022-10-10T17:54:00"/>
        <d v="2022-10-11T05:08:00"/>
        <d v="2022-10-11T07:57:00"/>
        <d v="2022-10-11T21:57:00"/>
        <d v="2022-10-12T03:02:00"/>
        <d v="2022-10-12T04:49:00"/>
        <d v="2022-10-12T15:30:00"/>
        <d v="2022-10-12T17:21:00"/>
        <d v="2022-10-12T17:41:00"/>
        <d v="2022-10-12T19:49:00"/>
        <d v="2022-10-13T09:58:00"/>
        <d v="2022-10-13T15:30:00"/>
        <d v="2022-10-14T12:11:00"/>
        <d v="2022-10-13T18:36:00"/>
        <d v="2022-10-13T19:04:00"/>
        <d v="2022-10-13T20:27:00"/>
        <d v="2022-10-14T04:44:00"/>
        <d v="2022-10-14T15:55:00"/>
        <d v="2022-10-14T14:42:00"/>
        <d v="2022-10-14T16:32:00"/>
        <d v="2022-10-14T16:04:00"/>
        <d v="2022-10-14T18:04:00"/>
        <d v="2022-10-14T16:44:00"/>
        <d v="2022-10-14T16:59:00"/>
        <d v="2022-10-14T19:09:00"/>
        <d v="2022-10-17T10:43:00"/>
        <d v="2022-10-14T19:54:00"/>
        <d v="2022-10-17T14:49:00"/>
        <d v="2022-10-17T12:15:00"/>
        <d v="2022-10-17T15:42:00"/>
        <d v="2022-10-18T13:54:00"/>
        <d v="2022-10-17T16:39:00"/>
        <d v="2022-10-17T17:32:00"/>
        <d v="2022-10-17T17:54:00"/>
        <d v="2022-10-17T18:41:00"/>
        <d v="2022-10-18T07:02:00"/>
        <d v="2022-10-18T09:48:00"/>
        <d v="2022-10-18T15:39:00"/>
        <d v="2022-10-18T17:32:00"/>
        <d v="2022-10-18T16:29:00"/>
        <d v="2022-10-19T01:54:00"/>
        <d v="2022-10-18T18:24:00"/>
        <d v="2022-10-19T08:24:00"/>
        <d v="2022-10-20T14:08:00"/>
        <d v="2022-10-19T09:57:00"/>
        <d v="2022-10-19T11:25:00"/>
        <d v="2022-10-19T12:45:00"/>
        <d v="2022-10-19T13:23:00"/>
        <d v="2022-10-19T19:07:00"/>
        <d v="2022-10-19T20:05:00"/>
        <d v="2022-10-20T16:32:00"/>
        <d v="2022-10-20T15:22:00"/>
        <d v="2022-10-20T17:19:00"/>
        <d v="2022-10-20T19:21:00"/>
        <d v="2022-10-20T17:54:00"/>
        <d v="2022-10-21T15:58:00"/>
        <d v="2022-10-20T20:07:00"/>
        <d v="2022-10-20T21:08:00"/>
        <d v="2022-10-21T07:16:00"/>
        <d v="2022-10-21T11:41:00"/>
        <d v="2022-10-21T11:56:00"/>
        <d v="2022-10-21T12:36:00"/>
        <d v="2022-10-21T15:12:00"/>
        <d v="2022-10-24T12:31:00"/>
        <d v="2022-10-21T16:27:00"/>
        <d v="2022-10-21T17:06:00"/>
        <d v="2022-10-21T17:40:00"/>
        <d v="2022-10-21T18:14:00"/>
        <d v="2022-10-21T18:44:00"/>
        <d v="2022-10-21T22:10:00"/>
        <d v="2022-10-24T00:46:00"/>
        <d v="2022-10-24T02:39:00"/>
        <d v="2022-10-24T15:12:00"/>
        <d v="2022-10-25T14:05:00"/>
        <d v="2022-10-24T16:44:00"/>
        <d v="2022-10-24T17:35:00"/>
        <d v="2022-10-25T02:23:00"/>
        <d v="2022-10-25T16:13:00"/>
        <d v="2022-10-27T15:26:00"/>
        <d v="2022-10-25T18:07:00"/>
        <d v="2022-10-26T09:11:00"/>
        <d v="2022-10-26T10:18:00"/>
        <d v="2022-10-26T11:38:00"/>
        <d v="2022-10-26T16:55:00"/>
        <d v="2022-10-26T17:06:00"/>
        <d v="2022-10-26T17:49:00"/>
        <d v="2022-10-26T21:32:00"/>
        <d v="2022-10-27T17:24:00"/>
        <d v="2022-10-27T16:03:00"/>
        <d v="2022-10-27T16:48:00"/>
        <d v="2022-10-27T17:48:00"/>
        <d v="2022-10-28T16:07:00"/>
        <d v="2022-10-27T18:37:00"/>
        <d v="2022-10-27T19:55:00"/>
        <d v="2022-10-27T21:08:00"/>
        <d v="2022-10-28T10:13:00"/>
        <d v="2022-10-28T11:04:00"/>
        <d v="2022-10-28T17:12:00"/>
        <d v="2022-10-28T23:29:00"/>
        <d v="2022-10-28T18:13:00"/>
        <d v="2022-10-31T09:55:00"/>
        <d v="2022-11-01T07:46:00"/>
        <d v="2022-10-31T14:37:00"/>
        <d v="2022-10-31T15:01:00"/>
        <d v="2022-10-31T17:15:00"/>
        <d v="2022-11-01T16:04:00"/>
        <d v="2022-11-01T10:05:00"/>
        <d v="2022-11-01T12:25:00"/>
        <d v="2022-11-01T14:25:00"/>
        <d v="2022-11-01T18:06:00"/>
        <d v="2022-11-01T16:40:00"/>
        <d v="2022-11-01T18:31:00"/>
        <d v="2022-11-01T19:59:00"/>
        <d v="2022-11-02T17:01:00"/>
        <d v="2022-11-02T04:47:00"/>
        <d v="2022-11-02T10:25:00"/>
        <d v="2022-11-02T14:59:00"/>
        <d v="2022-11-02T20:00:00"/>
        <d v="2022-11-02T20:38:00"/>
        <d v="2022-11-04T14:36:00"/>
        <d v="2022-11-02T21:17:00"/>
        <d v="2022-11-02T22:44:00"/>
        <d v="2022-11-03T08:05:00"/>
        <d v="2022-11-03T10:28:00"/>
        <d v="2022-11-03T11:13:00"/>
        <d v="2022-11-03T12:29:00"/>
        <d v="2022-11-03T18:38:00"/>
        <d v="2022-11-04T14:30:00"/>
        <d v="2022-11-04T14:45:00"/>
        <d v="2022-11-04T14:57:00"/>
        <d v="2022-11-04T15:47:00"/>
        <d v="2022-11-04T15:31:00"/>
        <d v="2022-11-04T16:00:00"/>
        <d v="2022-11-04T17:53:00"/>
        <d v="2022-11-04T16:41:00"/>
        <d v="2022-11-04T20:28:00"/>
        <d v="2022-11-07T00:03:00"/>
        <d v="2022-11-07T10:16:00"/>
        <d v="2022-11-07T03:21:00"/>
        <d v="2022-11-08T11:02:00"/>
        <d v="2022-11-07T10:39:00"/>
        <d v="2022-11-07T11:01:00"/>
        <d v="2022-11-07T16:03:00"/>
        <d v="2022-11-07T19:07:00"/>
        <d v="2022-11-07T21:00:00"/>
        <d v="2022-11-08T17:00:00"/>
        <d v="2022-11-09T15:15:00"/>
        <d v="2022-11-08T17:43:00"/>
        <d v="2022-11-08T18:38:00"/>
        <d v="2022-11-09T17:09:00"/>
        <d v="2022-11-09T16:33:00"/>
        <d v="2022-11-09T17:34:00"/>
        <d v="2022-11-09T18:19:00"/>
        <d v="2022-11-09T20:02:00"/>
        <d v="2022-11-10T08:44:00"/>
        <d v="2022-11-10T09:28:00"/>
        <d v="2022-11-10T15:30:00"/>
        <d v="2022-11-10T10:31:00"/>
        <d v="2022-11-10T11:19:00"/>
        <d v="2022-11-10T12:22:00"/>
        <d v="2022-11-15T20:27:00"/>
        <d v="2022-11-10T16:48:00"/>
        <d v="2022-11-10T17:01:00"/>
        <d v="2022-11-10T21:16:00"/>
        <d v="2022-11-11T07:12:00"/>
        <d v="2022-11-11T08:02:00"/>
        <d v="2022-11-11T09:17:00"/>
        <d v="2022-11-11T10:25:00"/>
        <d v="2022-11-11T12:01:00"/>
        <d v="2022-11-11T13:32:00"/>
        <d v="2022-11-11T14:04:00"/>
        <d v="2022-11-11T14:29:00"/>
        <d v="2022-11-11T14:58:00"/>
        <d v="2022-11-11T15:24:00"/>
        <d v="2022-11-11T17:14:00"/>
        <d v="2022-11-11T18:50:00"/>
        <d v="2022-11-11T20:29:00"/>
        <d v="2022-11-11T21:39:00"/>
        <d v="2022-11-14T10:12:00"/>
        <d v="2022-11-14T14:57:00"/>
        <d v="2022-11-14T17:15:00"/>
        <d v="2022-11-14T18:05:00"/>
        <d v="2022-11-14T20:22:00"/>
        <d v="2022-11-15T09:08:00"/>
        <d v="2022-11-15T09:47:00"/>
        <d v="2022-11-15T10:21:00"/>
        <d v="2022-11-15T12:31:00"/>
        <d v="2022-11-15T12:38:00"/>
        <d v="2022-11-15T15:30:00"/>
        <d v="2022-11-15T21:56:00"/>
        <d v="2022-11-16T20:32:00"/>
        <d v="2022-11-16T04:02:00"/>
        <d v="2022-11-16T04:14:00"/>
        <d v="2022-11-16T08:01:00"/>
        <d v="2022-11-16T09:05:00"/>
        <d v="2022-11-16T09:54:00"/>
        <d v="2022-11-16T11:06:00"/>
        <d v="2022-11-16T11:19:00"/>
        <d v="2022-11-16T11:59:00"/>
        <d v="2022-11-16T22:37:00"/>
        <d v="2022-11-17T04:09:00"/>
        <d v="2022-11-17T08:37:00"/>
        <d v="2022-11-17T11:34:00"/>
        <d v="2022-11-17T09:36:00"/>
        <d v="2022-11-17T10:18:00"/>
        <d v="2022-11-17T20:18:00"/>
        <d v="2022-11-17T12:11:00"/>
        <d v="2022-11-17T12:45:00"/>
        <d v="2022-11-17T13:40:00"/>
        <d v="2022-11-17T14:44:00"/>
        <d v="2022-11-17T15:59:00"/>
        <d v="2022-11-18T16:43:00"/>
        <d v="2022-11-18T02:54:00"/>
        <d v="2022-11-18T05:49:00"/>
        <d v="2022-11-18T09:02:00"/>
        <d v="2022-11-18T11:27:00"/>
        <d v="2022-11-18T17:53:00"/>
        <d v="2022-11-18T19:15:00"/>
        <d v="2022-11-22T19:57:00"/>
        <d v="2022-11-18T21:33:00"/>
        <d v="2022-11-21T02:39:00"/>
        <d v="2022-11-21T03:30:00"/>
        <d v="2022-11-21T04:12:00"/>
        <d v="2022-11-21T06:34:00"/>
        <d v="2022-11-21T08:40:00"/>
        <d v="2022-11-21T11:08:00"/>
        <d v="2022-11-21T19:19:00"/>
        <d v="2022-11-25T15:19:00"/>
        <d v="2022-11-23T02:02:00"/>
        <d v="2022-11-23T04:57:00"/>
        <d v="2022-11-23T08:52:00"/>
        <d v="2022-11-23T15:30:00"/>
        <d v="2022-11-23T16:14:00"/>
        <d v="2022-11-23T16:46:00"/>
        <d v="2022-11-23T17:42:00"/>
        <d v="2022-11-23T21:01:00"/>
        <d v="2022-11-23T21:26:00"/>
        <d v="2022-11-24T01:20:00"/>
        <d v="2022-11-24T04:18:00"/>
        <d v="2022-11-24T05:10:00"/>
        <d v="2022-11-24T16:00:00"/>
        <d v="2022-11-25T06:07:00"/>
        <d v="2022-11-25T12:28:00"/>
        <d v="2022-11-25T17:52:00"/>
        <d v="2022-11-28T00:00:00"/>
        <d v="2022-11-28T10:06:00"/>
        <d v="2022-11-28T03:34:00"/>
        <d v="2022-11-28T16:53:00"/>
        <d v="2022-11-28T12:21:00"/>
        <d v="2022-11-28T13:04:00"/>
        <d v="2022-11-30T21:01:00"/>
        <d v="2022-11-28T17:25:00"/>
        <d v="2022-11-28T17:53:00"/>
        <d v="2022-11-28T20:04:00"/>
        <d v="2022-11-29T15:50:00"/>
        <d v="2022-11-29T18:13:00"/>
        <d v="2022-11-29T20:48:00"/>
        <d v="2022-11-29T21:49:00"/>
        <d v="2022-11-30T17:19:00"/>
        <d v="2022-12-02T15:35:00"/>
        <d v="2022-11-30T21:54:00"/>
        <d v="2022-12-01T01:43:00"/>
        <d v="2022-12-01T07:43:00"/>
        <d v="2022-12-01T10:56:00"/>
        <d v="2022-12-01T12:08:00"/>
        <d v="2022-12-01T14:32:00"/>
        <d v="2022-12-01T15:20:00"/>
        <d v="2022-12-01T15:34:00"/>
        <d v="2022-12-01T15:57:00"/>
        <d v="2022-12-01T16:11:00"/>
        <d v="2022-12-01T17:48:00"/>
        <d v="2022-12-01T18:35:00"/>
        <d v="2022-12-01T19:30:00"/>
        <d v="2022-12-01T22:32:00"/>
        <d v="2022-12-02T08:18:00"/>
        <d v="2022-12-02T09:40:00"/>
        <d v="2022-12-02T10:41:00"/>
        <d v="2022-12-02T14:42:00"/>
        <d v="2022-12-05T17:01:00"/>
        <d v="2022-12-02T16:23:00"/>
        <d v="2022-12-02T18:10:00"/>
        <d v="2022-12-02T19:14:00"/>
        <d v="2022-12-02T21:57:00"/>
        <d v="2022-12-05T02:19:00"/>
        <d v="2022-12-05T05:28:00"/>
        <d v="2022-12-05T13:47:00"/>
        <d v="2022-12-05T14:54:00"/>
        <d v="2022-12-06T14:30:00"/>
        <d v="2022-12-05T18:21:00"/>
        <d v="2022-12-05T18:56:00"/>
        <d v="2022-12-05T21:21:00"/>
        <d v="2022-12-06T08:12:00"/>
        <d v="2022-12-06T17:02:00"/>
        <d v="2022-12-06T18:11:00"/>
        <d v="2022-12-06T18:56:00"/>
        <d v="2022-12-07T12:19:00"/>
        <d v="2022-12-06T20:14:00"/>
        <d v="2022-12-07T02:41:00"/>
        <d v="2022-12-07T08:33:00"/>
        <d v="2022-12-07T18:16:00"/>
        <d v="2022-12-07T12:48:00"/>
        <d v="2022-12-07T14:38:00"/>
        <d v="2022-12-07T15:53:00"/>
        <d v="2022-12-08T16:47:00"/>
        <d v="2022-12-08T03:17:00"/>
        <d v="2022-12-08T11:40:00"/>
        <d v="2022-12-09T15:30:00"/>
        <d v="2022-12-08T18:32:00"/>
        <d v="2022-12-08T21:57:00"/>
        <d v="2022-12-09T03:06:00"/>
        <d v="2022-12-09T15:40:00"/>
        <d v="2022-12-09T15:46:00"/>
        <d v="2022-12-09T17:00:00"/>
        <d v="2022-12-09T17:09:00"/>
        <d v="2022-12-09T18:30:00"/>
        <d v="2022-12-09T22:51:00"/>
        <d v="2022-12-12T10:47:00"/>
        <d v="2022-12-12T03:11:00"/>
        <d v="2022-12-12T17:54:00"/>
        <d v="2022-12-12T11:45:00"/>
        <d v="2022-12-12T15:56:00"/>
        <d v="2022-12-13T15:19:00"/>
        <d v="2022-12-12T20:27:00"/>
        <d v="2022-12-15T11:00:00"/>
        <d v="2022-12-13T15:30:00"/>
        <d v="2022-12-13T16:19:00"/>
        <d v="2022-12-14T11:26:00"/>
        <d v="2022-12-14T19:19:00"/>
        <d v="2022-12-14T20:35:00"/>
        <d v="2022-12-14T21:44:00"/>
        <d v="2022-12-14T21:49:00"/>
        <d v="2022-12-15T15:43:00"/>
        <d v="2022-12-15T17:09:00"/>
        <d v="2022-12-15T16:06:00"/>
        <d v="2022-12-15T16:07:00"/>
        <d v="2022-12-16T02:29:00"/>
        <d v="2022-12-15T19:05:00"/>
        <d v="2022-12-16T11:37:00"/>
        <d v="2022-12-16T04:32:00"/>
        <d v="2022-12-19T08:53:00"/>
        <d v="2022-12-16T14:56:00"/>
        <d v="2022-12-16T17:11:00"/>
        <d v="2022-12-16T18:23:00"/>
        <d v="2022-12-16T21:32:00"/>
        <d v="2022-12-19T01:46:00"/>
        <d v="2022-12-19T12:45:00"/>
        <d v="2022-12-19T10:22:00"/>
        <d v="2022-12-19T11:22:00"/>
        <d v="2022-12-19T18:45:00"/>
        <d v="2022-12-19T17:45:00"/>
        <d v="2022-12-20T07:26:00"/>
        <d v="2022-12-20T05:02:00"/>
        <d v="2022-12-20T10:01:00"/>
        <d v="2022-12-20T15:02:00"/>
        <d v="2022-12-20T10:51:00"/>
        <d v="2022-12-20T16:57:00"/>
        <d v="2022-12-20T18:42:00"/>
        <d v="2022-12-21T10:15:00"/>
        <d v="2022-12-20T19:59:00"/>
        <d v="2022-12-20T21:02:00"/>
        <d v="2022-12-21T16:44:00"/>
        <d v="2022-12-21T15:09:00"/>
        <d v="2022-12-21T17:38:00"/>
        <d v="2022-12-21T18:35:00"/>
        <d v="2022-12-22T04:15:00"/>
        <d v="2022-12-22T15:34:00"/>
        <d v="2022-12-22T10:24:00"/>
        <d v="2022-12-23T09:56:00"/>
        <d v="2022-12-22T18:37:00"/>
        <d v="2022-12-27T16:17:00"/>
        <d v="2022-12-23T15:43:00"/>
        <d v="2022-12-27T00:01:00"/>
        <d v="2022-12-27T08:47:00"/>
        <d v="2022-12-27T12:28:00"/>
        <d v="2022-12-27T17:22:00"/>
        <d v="2022-12-28T17:48:00"/>
        <d v="2022-12-28T14:54:00"/>
        <d v="2022-12-28T16:35:00"/>
        <d v="2022-12-29T11:57:00"/>
        <d v="2022-12-29T08:36:00"/>
        <d v="2023-01-03T09:48:00"/>
        <d v="2022-12-29T15:45:00"/>
        <d v="2022-12-29T17:57:00"/>
        <d v="2022-12-29T19:53:00"/>
        <d v="2023-01-04T09:44:00"/>
        <d v="2023-01-03T10:04:00"/>
        <d v="2023-01-03T10:30:00"/>
        <d v="2023-01-03T12:28:00"/>
        <d v="2023-01-03T12:57:00"/>
        <d v="2023-01-03T17:59:00"/>
        <d v="2023-01-04T17:25:00"/>
        <d v="2023-01-04T10:07:00"/>
        <d v="2023-01-04T10:31:00"/>
        <d v="2023-01-04T16:57:00"/>
        <d v="2023-01-04T18:22:00"/>
        <d v="2023-01-04T21:03:00"/>
        <d v="2023-01-04T18:50:00"/>
        <d v="2023-01-05T02:26:00"/>
        <d v="2023-01-05T09:45:00"/>
        <d v="2023-01-05T10:26:00"/>
        <d v="2023-01-05T15:15:00"/>
        <d v="2023-01-06T17:05:00"/>
        <d v="2023-01-05T15:33:00"/>
        <d v="2023-01-05T15:54:00"/>
        <d v="2023-01-05T16:54:00"/>
        <d v="2023-01-05T17:33:00"/>
        <d v="2023-01-05T17:57:00"/>
        <d v="2023-01-05T23:06:00"/>
        <d v="2023-01-06T11:21:00"/>
        <d v="2023-01-06T14:04:00"/>
        <d v="2023-01-18T04:51:00"/>
        <d v="2023-01-06T17:39:00"/>
        <d v="2023-01-06T18:38:00"/>
        <d v="2023-01-06T21:12:00"/>
        <d v="2023-01-09T01:59:00"/>
        <d v="2023-01-09T03:45:00"/>
        <d v="2023-01-09T09:00:00"/>
        <d v="2023-01-09T10:15:00"/>
        <d v="2023-01-09T15:12:00"/>
        <d v="2023-01-09T16:52:00"/>
        <d v="2023-01-09T18:48:00"/>
        <d v="2023-01-10T16:36:00"/>
        <d v="2023-01-11T16:28:00"/>
        <d v="2023-01-11T16:49:00"/>
        <d v="2023-01-12T07:19:00"/>
        <d v="2023-01-12T11:37:00"/>
        <d v="2023-01-12T15:28:00"/>
        <d v="2023-01-12T17:36:00"/>
        <d v="2023-01-12T18:15:00"/>
        <d v="2023-01-12T19:12:00"/>
        <d v="2023-01-13T17:48:00"/>
        <d v="2023-01-13T19:58:00"/>
        <d v="2023-01-16T02:34:00"/>
        <d v="2023-01-16T03:40:00"/>
        <d v="2023-01-17T14:56:00"/>
        <d v="2023-01-17T16:15:00"/>
        <d v="2023-01-18T09:44:00"/>
        <d v="2023-01-18T13:59:00"/>
        <d v="2023-01-18T10:06:00"/>
        <d v="2023-01-18T11:16:00"/>
        <d v="2023-01-18T15:30:00"/>
        <d v="2023-01-18T17:38:00"/>
        <d v="2023-01-18T16:15:00"/>
        <d v="2023-01-18T19:12:00"/>
      </sharedItems>
      <fieldGroup par="8" base="0">
        <rangePr groupBy="months" startDate="2019-09-26T18:16:00" endDate="2023-01-18T19:12:00"/>
        <groupItems count="14">
          <s v="&lt;26.09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8.01.2023"/>
        </groupItems>
      </fieldGroup>
    </cacheField>
    <cacheField name="Цена закрытия" numFmtId="0">
      <sharedItems containsSemiMixedTypes="0" containsString="0" containsNumber="1" minValue="0.95416999999999996" maxValue="1.2271799999999999"/>
    </cacheField>
    <cacheField name="Размер сетки пипс " numFmtId="0">
      <sharedItems containsSemiMixedTypes="0" containsString="0" containsNumber="1" minValue="0" maxValue="496.80000000000109"/>
    </cacheField>
    <cacheField name="Пипсов до TP" numFmtId="0">
      <sharedItems containsSemiMixedTypes="0" containsString="0" containsNumber="1" minValue="5" maxValue="115.40000000000146"/>
    </cacheField>
    <cacheField name="Прибыль" numFmtId="0">
      <sharedItems containsSemiMixedTypes="0" containsString="0" containsNumber="1" minValue="1" maxValue="1417.1799999999998"/>
    </cacheField>
    <cacheField name="Время сетки" numFmtId="175">
      <sharedItems containsSemiMixedTypes="0" containsNonDate="0" containsDate="1" containsString="0" minDate="1899-12-30T00:00:00" maxDate="1900-01-23T11:58:00"/>
    </cacheField>
    <cacheField name="Profit Sell" numFmtId="2">
      <sharedItems containsSemiMixedTypes="0" containsString="0" containsNumber="1" minValue="0" maxValue="1417.1799999999998"/>
    </cacheField>
    <cacheField name="Profit Buy" numFmtId="2">
      <sharedItems containsSemiMixedTypes="0" containsString="0" containsNumber="1" minValue="0" maxValue="899.73999999999978"/>
    </cacheField>
    <cacheField name="Годы" numFmtId="0" databaseField="0">
      <fieldGroup base="0">
        <rangePr groupBy="years" startDate="2019-09-26T18:16:00" endDate="2023-01-18T19:12:00"/>
        <groupItems count="7">
          <s v="&lt;26.09.2019"/>
          <s v="2019"/>
          <s v="2020"/>
          <s v="2021"/>
          <s v="2022"/>
          <s v="2023"/>
          <s v="&gt;18.01.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-" refreshedDate="45009.706158333334" createdVersion="2" refreshedVersion="4" recordCount="3258">
  <cacheSource type="worksheet">
    <worksheetSource ref="J1:R1" sheet="Данные из терминала"/>
  </cacheSource>
  <cacheFields count="10">
    <cacheField name="Дата закрытия" numFmtId="177">
      <sharedItems containsSemiMixedTypes="0" containsNonDate="0" containsDate="1" containsString="0" minDate="2019-09-26T18:16:00" maxDate="2023-01-18T19:12:00" count="3258">
        <d v="2019-09-26T18:16:00"/>
        <d v="2019-09-27T15:41:00"/>
        <d v="2019-09-26T22:33:00"/>
        <d v="2019-09-30T14:15:00"/>
        <d v="2019-09-27T18:08:00"/>
        <d v="2019-10-01T18:16:00"/>
        <d v="2019-10-01T09:09:00"/>
        <d v="2019-10-15T16:38:00"/>
        <d v="2019-10-02T16:12:00"/>
        <d v="2019-10-02T18:34:00"/>
        <d v="2019-10-02T20:37:00"/>
        <d v="2019-10-03T11:26:00"/>
        <d v="2019-10-03T14:07:00"/>
        <d v="2019-10-03T16:59:00"/>
        <d v="2019-10-07T15:04:00"/>
        <d v="2019-10-09T11:18:00"/>
        <d v="2019-10-10T09:48:00"/>
        <d v="2019-10-11T13:45:00"/>
        <d v="2019-10-11T16:46:00"/>
        <d v="2019-10-15T17:54:00"/>
        <d v="2019-10-15T19:25:00"/>
        <d v="2019-10-16T09:15:00"/>
        <d v="2019-10-23T12:56:00"/>
        <d v="2019-10-16T18:19:00"/>
        <d v="2019-10-17T03:53:00"/>
        <d v="2019-10-17T10:22:00"/>
        <d v="2019-10-17T11:38:00"/>
        <d v="2019-10-17T16:35:00"/>
        <d v="2019-10-18T14:17:00"/>
        <d v="2019-10-18T20:13:00"/>
        <d v="2019-10-21T11:10:00"/>
        <d v="2019-10-24T10:28:00"/>
        <d v="2019-10-24T14:57:00"/>
        <d v="2019-10-24T15:55:00"/>
        <d v="2019-10-24T16:30:00"/>
        <d v="2019-10-30T12:39:00"/>
        <d v="2019-10-25T15:41:00"/>
        <d v="2019-10-25T19:34:00"/>
        <d v="2019-10-29T10:39:00"/>
        <d v="2019-10-30T20:38:00"/>
        <d v="2019-10-30T20:50:00"/>
        <d v="2019-11-04T21:40:00"/>
        <d v="2019-10-30T22:16:00"/>
        <d v="2019-11-01T17:07:00"/>
        <d v="2019-11-18T09:10:00"/>
        <d v="2019-11-05T17:01:00"/>
        <d v="2019-11-06T18:43:00"/>
        <d v="2019-11-07T04:44:00"/>
        <d v="2019-11-07T17:02:00"/>
        <d v="2019-11-08T13:01:00"/>
        <d v="2019-11-12T10:35:00"/>
        <d v="2019-11-12T13:10:00"/>
        <d v="2019-11-13T19:03:00"/>
        <d v="2019-11-14T13:09:00"/>
        <d v="2019-11-22T17:46:00"/>
        <d v="2019-11-18T17:21:00"/>
        <d v="2019-11-20T16:41:00"/>
        <d v="2019-11-21T11:00:00"/>
        <d v="2019-11-22T10:30:00"/>
        <d v="2019-12-02T15:54:00"/>
        <d v="2019-11-27T10:02:00"/>
        <d v="2019-11-29T15:00:00"/>
        <d v="2019-12-06T17:43:00"/>
        <d v="2019-12-02T17:26:00"/>
        <d v="2019-12-03T18:29:00"/>
        <d v="2019-12-04T15:41:00"/>
        <d v="2019-12-05T16:51:00"/>
        <d v="2019-12-10T13:15:00"/>
        <d v="2019-12-13T17:08:00"/>
        <d v="2019-12-10T18:17:00"/>
        <d v="2019-12-11T20:59:00"/>
        <d v="2019-12-11T21:47:00"/>
        <d v="2019-12-12T15:34:00"/>
        <d v="2019-12-12T22:46:00"/>
        <d v="2019-12-17T14:47:00"/>
        <d v="2019-12-13T18:11:00"/>
        <d v="2019-12-18T04:17:00"/>
        <d v="2019-12-27T09:14:00"/>
        <d v="2019-12-18T15:09:00"/>
        <d v="2019-12-19T15:17:00"/>
        <d v="2019-12-20T13:12:00"/>
        <d v="2020-01-03T09:20:00"/>
        <d v="2019-12-27T19:42:00"/>
        <d v="2019-12-30T04:22:00"/>
        <d v="2019-12-30T18:05:00"/>
        <d v="2019-12-31T11:47:00"/>
        <d v="2020-01-06T11:39:00"/>
        <d v="2020-01-03T11:17:00"/>
        <d v="2020-01-07T15:57:00"/>
        <d v="2020-01-15T13:09:00"/>
        <d v="2020-01-08T09:35:00"/>
        <d v="2020-01-08T10:13:00"/>
        <d v="2020-01-08T13:21:00"/>
        <d v="2020-01-08T15:15:00"/>
        <d v="2020-01-08T23:57:00"/>
        <d v="2020-01-09T17:39:00"/>
        <d v="2020-01-10T16:18:00"/>
        <d v="2020-01-14T15:22:00"/>
        <d v="2020-01-17T12:25:00"/>
        <d v="2020-01-16T14:32:00"/>
        <d v="2020-01-31T17:54:00"/>
        <d v="2020-01-17T17:44:00"/>
        <d v="2020-01-21T23:43:00"/>
        <d v="2020-01-22T16:59:00"/>
        <d v="2020-01-23T16:17:00"/>
        <d v="2020-01-23T17:20:00"/>
        <d v="2020-01-24T11:58:00"/>
        <d v="2020-01-24T18:33:00"/>
        <d v="2020-01-27T11:30:00"/>
        <d v="2020-01-28T15:09:00"/>
        <d v="2020-02-03T17:00:00"/>
        <d v="2020-02-27T10:05:00"/>
        <d v="2020-02-04T17:29:00"/>
        <d v="2020-02-05T11:41:00"/>
        <d v="2020-02-06T17:00:00"/>
        <d v="2020-02-07T10:10:00"/>
        <d v="2020-02-07T12:14:00"/>
        <d v="2020-02-07T18:27:00"/>
        <d v="2020-02-12T17:04:00"/>
        <d v="2020-02-12T19:15:00"/>
        <d v="2020-02-13T16:07:00"/>
        <d v="2020-02-13T17:19:00"/>
        <d v="2020-02-14T02:13:00"/>
        <d v="2020-02-14T19:17:00"/>
        <d v="2020-02-18T14:23:00"/>
        <d v="2020-02-19T13:34:00"/>
        <d v="2020-02-19T16:56:00"/>
        <d v="2020-02-20T09:20:00"/>
        <d v="2020-02-20T18:27:00"/>
        <d v="2020-02-24T09:01:00"/>
        <d v="2020-02-24T11:49:00"/>
        <d v="2020-02-25T13:15:00"/>
        <d v="2020-02-26T15:47:00"/>
        <d v="2020-02-28T15:22:00"/>
        <d v="2020-02-27T10:37:00"/>
        <d v="2020-02-27T14:33:00"/>
        <d v="2020-02-27T15:50:00"/>
        <d v="2020-02-27T17:12:00"/>
        <d v="2020-02-27T23:10:00"/>
        <d v="2020-02-28T07:24:00"/>
        <d v="2020-02-28T10:10:00"/>
        <d v="2020-02-28T11:08:00"/>
        <d v="2020-02-28T18:56:00"/>
        <d v="2020-02-28T16:30:00"/>
        <d v="2020-03-10T07:30:00"/>
        <d v="2020-02-28T21:32:00"/>
        <d v="2020-02-28T22:25:00"/>
        <d v="2020-03-02T01:00:00"/>
        <d v="2020-03-02T09:47:00"/>
        <d v="2020-03-02T10:07:00"/>
        <d v="2020-03-02T13:27:00"/>
        <d v="2020-03-02T15:31:00"/>
        <d v="2020-03-02T15:50:00"/>
        <d v="2020-03-02T16:33:00"/>
        <d v="2020-03-02T18:08:00"/>
        <d v="2020-03-02T18:56:00"/>
        <d v="2020-03-03T17:00:00"/>
        <d v="2020-03-03T20:51:00"/>
        <d v="2020-03-04T10:37:00"/>
        <d v="2020-03-04T18:00:00"/>
        <d v="2020-03-05T11:25:00"/>
        <d v="2020-03-05T13:42:00"/>
        <d v="2020-03-05T18:43:00"/>
        <d v="2020-03-05T19:51:00"/>
        <d v="2020-03-05T22:29:00"/>
        <d v="2020-03-06T04:11:00"/>
        <d v="2020-03-06T10:28:00"/>
        <d v="2020-03-06T11:41:00"/>
        <d v="2020-03-06T12:21:00"/>
        <d v="2020-03-06T13:12:00"/>
        <d v="2020-03-06T16:16:00"/>
        <d v="2020-03-09T00:00:00"/>
        <d v="2020-03-09T00:38:00"/>
        <d v="2020-03-09T01:27:00"/>
        <d v="2020-03-09T03:41:00"/>
        <d v="2020-03-09T05:45:00"/>
        <d v="2020-03-09T07:11:00"/>
        <d v="2020-03-09T09:06:00"/>
        <d v="2020-03-09T09:19:00"/>
        <d v="2020-03-09T12:06:00"/>
        <d v="2020-03-09T14:07:00"/>
        <d v="2020-03-09T15:01:00"/>
        <d v="2020-03-09T15:36:00"/>
        <d v="2020-03-09T16:48:00"/>
        <d v="2020-03-09T18:16:00"/>
        <d v="2020-03-09T19:24:00"/>
        <d v="2020-03-09T19:56:00"/>
        <d v="2020-03-09T20:32:00"/>
        <d v="2020-03-11T07:21:00"/>
        <d v="2020-03-10T07:56:00"/>
        <d v="2020-03-10T08:59:00"/>
        <d v="2020-03-10T11:04:00"/>
        <d v="2020-03-10T11:37:00"/>
        <d v="2020-03-10T12:40:00"/>
        <d v="2020-03-10T16:17:00"/>
        <d v="2020-03-10T17:57:00"/>
        <d v="2020-03-10T18:15:00"/>
        <d v="2020-03-10T18:38:00"/>
        <d v="2020-03-10T20:23:00"/>
        <d v="2020-03-10T21:20:00"/>
        <d v="2020-03-10T22:33:00"/>
        <d v="2020-03-11T10:13:00"/>
        <d v="2020-03-11T08:45:00"/>
        <d v="2020-03-11T14:11:00"/>
        <d v="2020-03-11T11:44:00"/>
        <d v="2020-03-11T16:52:00"/>
        <d v="2020-03-12T03:28:00"/>
        <d v="2020-03-11T17:38:00"/>
        <d v="2020-03-11T23:15:00"/>
        <d v="2020-03-12T10:23:00"/>
        <d v="2020-03-12T14:45:00"/>
        <d v="2020-03-12T11:45:00"/>
        <d v="2020-03-12T12:11:00"/>
        <d v="2020-03-12T13:29:00"/>
        <d v="2020-03-12T14:23:00"/>
        <d v="2020-03-12T15:02:00"/>
        <d v="2020-03-12T15:57:00"/>
        <d v="2020-03-12T16:26:00"/>
        <d v="2020-03-12T16:31:00"/>
        <d v="2020-03-12T18:51:00"/>
        <d v="2020-03-12T17:08:00"/>
        <d v="2020-03-12T17:34:00"/>
        <d v="2020-03-13T02:23:00"/>
        <d v="2020-03-12T20:02:00"/>
        <d v="2020-03-12T20:22:00"/>
        <d v="2020-03-12T21:42:00"/>
        <d v="2020-03-12T22:07:00"/>
        <d v="2020-03-13T04:57:00"/>
        <d v="2020-03-13T09:26:00"/>
        <d v="2020-03-13T05:51:00"/>
        <d v="2020-03-13T10:17:00"/>
        <d v="2020-03-13T11:33:00"/>
        <d v="2020-03-13T10:39:00"/>
        <d v="2020-03-16T00:00:00"/>
        <d v="2020-03-13T12:40:00"/>
        <d v="2020-03-13T13:44:00"/>
        <d v="2020-03-13T14:31:00"/>
        <d v="2020-03-13T14:51:00"/>
        <d v="2020-03-13T16:22:00"/>
        <d v="2020-03-13T17:48:00"/>
        <d v="2020-03-13T18:34:00"/>
        <d v="2020-03-13T19:48:00"/>
        <d v="2020-03-13T20:55:00"/>
        <d v="2020-03-13T22:15:00"/>
        <d v="2020-03-16T02:05:00"/>
        <d v="2020-03-16T02:22:00"/>
        <d v="2020-03-16T02:34:00"/>
        <d v="2020-03-16T06:58:00"/>
        <d v="2020-03-16T02:42:00"/>
        <d v="2020-03-16T03:18:00"/>
        <d v="2020-03-16T04:50:00"/>
        <d v="2020-03-16T12:21:00"/>
        <d v="2020-03-16T08:03:00"/>
        <d v="2020-03-16T08:37:00"/>
        <d v="2020-03-16T09:24:00"/>
        <d v="2020-03-16T09:35:00"/>
        <d v="2020-03-16T10:36:00"/>
        <d v="2020-03-16T10:58:00"/>
        <d v="2020-03-16T12:39:00"/>
        <d v="2020-03-16T12:48:00"/>
        <d v="2020-03-16T13:47:00"/>
        <d v="2020-03-16T14:45:00"/>
        <d v="2020-03-16T13:58:00"/>
        <d v="2020-03-16T18:05:00"/>
        <d v="2020-03-16T15:54:00"/>
        <d v="2020-03-16T16:13:00"/>
        <d v="2020-03-17T09:30:00"/>
        <d v="2020-03-16T19:00:00"/>
        <d v="2020-03-16T21:57:00"/>
        <d v="2020-03-16T22:27:00"/>
        <d v="2020-03-17T04:37:00"/>
        <d v="2020-03-18T07:41:00"/>
        <d v="2020-03-17T10:31:00"/>
        <d v="2020-03-17T10:47:00"/>
        <d v="2020-03-17T11:00:00"/>
        <d v="2020-03-17T12:03:00"/>
        <d v="2020-03-17T12:21:00"/>
        <d v="2020-03-17T13:48:00"/>
        <d v="2020-03-17T16:26:00"/>
        <d v="2020-03-17T18:56:00"/>
        <d v="2020-03-18T03:02:00"/>
        <d v="2020-03-18T09:42:00"/>
        <d v="2020-03-18T11:36:00"/>
        <d v="2020-03-18T09:56:00"/>
        <d v="2020-03-18T10:30:00"/>
        <d v="2020-03-18T10:52:00"/>
        <d v="2020-03-18T13:18:00"/>
        <d v="2020-03-18T22:02:00"/>
        <d v="2020-03-18T14:21:00"/>
        <d v="2020-03-18T14:55:00"/>
        <d v="2020-03-18T15:32:00"/>
        <d v="2020-03-18T16:35:00"/>
        <d v="2020-03-18T16:58:00"/>
        <d v="2020-03-18T17:43:00"/>
        <d v="2020-03-18T17:55:00"/>
        <d v="2020-03-18T18:35:00"/>
        <d v="2020-03-19T02:59:00"/>
        <d v="2020-03-19T00:54:00"/>
        <d v="2020-03-19T08:19:00"/>
        <d v="2020-03-19T03:10:00"/>
        <d v="2020-03-19T04:58:00"/>
        <d v="2020-03-19T09:18:00"/>
        <d v="2020-03-19T08:36:00"/>
        <d v="2020-03-19T08:48:00"/>
        <d v="2020-03-19T10:25:00"/>
        <d v="2020-03-19T10:08:00"/>
        <d v="2020-03-19T10:52:00"/>
        <d v="2020-03-19T14:54:00"/>
        <d v="2020-03-19T11:40:00"/>
        <d v="2020-03-19T12:17:00"/>
        <d v="2020-03-19T12:57:00"/>
        <d v="2020-03-19T13:14:00"/>
        <d v="2020-03-19T14:11:00"/>
        <d v="2020-03-19T17:06:00"/>
        <d v="2020-03-19T15:59:00"/>
        <d v="2020-03-19T16:25:00"/>
        <d v="2020-03-20T03:50:00"/>
        <d v="2020-03-19T17:38:00"/>
        <d v="2020-03-19T18:27:00"/>
        <d v="2020-03-19T19:51:00"/>
        <d v="2020-03-19T20:33:00"/>
        <d v="2020-03-19T21:53:00"/>
        <d v="2020-03-19T23:14:00"/>
        <d v="2020-03-20T11:42:00"/>
        <d v="2020-03-20T06:40:00"/>
        <d v="2020-03-20T08:41:00"/>
        <d v="2020-03-20T09:25:00"/>
        <d v="2020-03-20T10:39:00"/>
        <d v="2020-03-20T12:28:00"/>
        <d v="2020-03-20T12:05:00"/>
        <d v="2020-03-20T12:55:00"/>
        <d v="2020-03-20T13:45:00"/>
        <d v="2020-03-20T13:12:00"/>
        <d v="2020-03-20T13:52:00"/>
        <d v="2020-03-20T14:09:00"/>
        <d v="2020-03-20T14:38:00"/>
        <d v="2020-03-20T16:00:00"/>
        <d v="2020-03-20T16:17:00"/>
        <d v="2020-03-20T17:05:00"/>
        <d v="2020-03-20T22:58:00"/>
        <d v="2020-03-20T17:50:00"/>
        <d v="2020-03-20T18:35:00"/>
        <d v="2020-03-20T19:52:00"/>
        <d v="2020-03-20T20:01:00"/>
        <d v="2020-03-20T20:31:00"/>
        <d v="2020-03-20T21:04:00"/>
        <d v="2020-03-20T21:33:00"/>
        <d v="2020-03-23T00:20:00"/>
        <d v="2020-03-23T01:09:00"/>
        <d v="2020-03-23T02:43:00"/>
        <d v="2020-03-23T01:29:00"/>
        <d v="2020-03-23T02:20:00"/>
        <d v="2020-03-23T03:39:00"/>
        <d v="2020-03-23T09:45:00"/>
        <d v="2020-03-23T04:13:00"/>
        <d v="2020-03-23T06:14:00"/>
        <d v="2020-03-23T07:21:00"/>
        <d v="2020-03-23T08:27:00"/>
        <d v="2020-03-23T14:04:00"/>
        <d v="2020-03-23T11:33:00"/>
        <d v="2020-03-23T13:46:00"/>
        <d v="2020-03-23T14:35:00"/>
        <d v="2020-03-23T14:46:00"/>
        <d v="2020-03-23T15:11:00"/>
        <d v="2020-03-23T15:03:00"/>
        <d v="2020-03-23T15:46:00"/>
        <d v="2020-03-23T16:31:00"/>
        <d v="2020-03-23T17:27:00"/>
        <d v="2020-03-23T19:27:00"/>
        <d v="2020-03-23T18:09:00"/>
        <d v="2020-03-23T18:46:00"/>
        <d v="2020-03-23T20:03:00"/>
        <d v="2020-03-24T01:25:00"/>
        <d v="2020-03-23T20:39:00"/>
        <d v="2020-03-23T22:14:00"/>
        <d v="2020-03-24T15:39:00"/>
        <d v="2020-03-24T02:49:00"/>
        <d v="2020-03-24T08:45:00"/>
        <d v="2020-03-24T09:26:00"/>
        <d v="2020-03-24T10:19:00"/>
        <d v="2020-03-24T11:45:00"/>
        <d v="2020-03-24T12:10:00"/>
        <d v="2020-03-24T15:18:00"/>
        <d v="2020-03-24T18:07:00"/>
        <d v="2020-03-24T16:25:00"/>
        <d v="2020-03-24T17:39:00"/>
        <d v="2020-03-24T18:41:00"/>
        <d v="2020-03-24T22:49:00"/>
        <d v="2020-03-24T19:26:00"/>
        <d v="2020-03-24T19:44:00"/>
        <d v="2020-03-24T21:14:00"/>
        <d v="2020-03-25T02:53:00"/>
        <d v="2020-03-24T23:22:00"/>
        <d v="2020-03-25T03:53:00"/>
        <d v="2020-03-25T07:21:00"/>
        <d v="2020-03-25T04:58:00"/>
        <d v="2020-03-25T08:01:00"/>
        <d v="2020-03-25T10:03:00"/>
        <d v="2020-03-25T09:01:00"/>
        <d v="2020-03-25T10:32:00"/>
        <d v="2020-03-25T12:49:00"/>
        <d v="2020-03-25T10:51:00"/>
        <d v="2020-03-25T11:17:00"/>
        <d v="2020-03-25T17:58:00"/>
        <d v="2020-03-25T14:16:00"/>
        <d v="2020-03-25T15:54:00"/>
        <d v="2020-03-25T17:26:00"/>
        <d v="2020-03-27T15:06:00"/>
        <d v="2020-03-25T18:45:00"/>
        <d v="2020-03-25T19:21:00"/>
        <d v="2020-03-25T20:17:00"/>
        <d v="2020-03-25T22:05:00"/>
        <d v="2020-03-26T02:34:00"/>
        <d v="2020-03-26T02:54:00"/>
        <d v="2020-03-26T09:07:00"/>
        <d v="2020-03-26T09:57:00"/>
        <d v="2020-03-26T11:14:00"/>
        <d v="2020-03-26T12:42:00"/>
        <d v="2020-03-26T14:56:00"/>
        <d v="2020-03-26T16:58:00"/>
        <d v="2020-03-26T17:57:00"/>
        <d v="2020-03-26T18:52:00"/>
        <d v="2020-03-26T20:58:00"/>
        <d v="2020-03-26T21:59:00"/>
        <d v="2020-03-27T01:45:00"/>
        <d v="2020-03-27T04:53:00"/>
        <d v="2020-03-27T17:00:00"/>
        <d v="2020-03-27T15:21:00"/>
        <d v="2020-03-30T09:59:00"/>
        <d v="2020-03-27T17:50:00"/>
        <d v="2020-03-27T19:52:00"/>
        <d v="2020-03-27T20:58:00"/>
        <d v="2020-03-27T22:03:00"/>
        <d v="2020-03-30T02:53:00"/>
        <d v="2020-03-31T18:55:00"/>
        <d v="2020-03-30T13:03:00"/>
        <d v="2020-03-30T14:23:00"/>
        <d v="2020-03-30T15:12:00"/>
        <d v="2020-03-30T15:56:00"/>
        <d v="2020-03-30T18:55:00"/>
        <d v="2020-03-31T03:52:00"/>
        <d v="2020-03-31T04:31:00"/>
        <d v="2020-03-31T09:39:00"/>
        <d v="2020-03-31T11:58:00"/>
        <d v="2020-03-31T13:23:00"/>
        <d v="2020-03-31T19:47:00"/>
        <d v="2020-03-31T20:58:00"/>
        <d v="2020-04-01T09:41:00"/>
        <d v="2020-03-31T21:58:00"/>
        <d v="2020-03-31T22:56:00"/>
        <d v="2020-04-01T08:37:00"/>
        <d v="2020-04-07T13:05:00"/>
        <d v="2020-04-01T10:06:00"/>
        <d v="2020-04-01T10:59:00"/>
        <d v="2020-04-01T12:14:00"/>
        <d v="2020-04-01T15:31:00"/>
        <d v="2020-04-01T17:42:00"/>
        <d v="2020-04-01T20:06:00"/>
        <d v="2020-04-02T11:12:00"/>
        <d v="2020-04-02T13:59:00"/>
        <d v="2020-04-02T15:07:00"/>
        <d v="2020-04-02T15:52:00"/>
        <d v="2020-04-02T16:42:00"/>
        <d v="2020-04-02T16:55:00"/>
        <d v="2020-04-02T17:50:00"/>
        <d v="2020-04-02T18:36:00"/>
        <d v="2020-04-02T19:23:00"/>
        <d v="2020-04-02T19:57:00"/>
        <d v="2020-04-02T20:38:00"/>
        <d v="2020-04-03T09:27:00"/>
        <d v="2020-04-03T10:57:00"/>
        <d v="2020-04-03T14:21:00"/>
        <d v="2020-04-03T15:59:00"/>
        <d v="2020-04-03T17:36:00"/>
        <d v="2020-04-06T11:32:00"/>
        <d v="2020-04-06T15:45:00"/>
        <d v="2020-04-06T16:35:00"/>
        <d v="2020-04-08T09:04:00"/>
        <d v="2020-04-07T15:17:00"/>
        <d v="2020-04-07T17:16:00"/>
        <d v="2020-04-08T15:48:00"/>
        <d v="2020-04-09T09:07:00"/>
        <d v="2020-04-09T10:51:00"/>
        <d v="2020-04-13T17:55:00"/>
        <d v="2020-04-09T12:52:00"/>
        <d v="2020-04-09T15:49:00"/>
        <d v="2020-04-09T17:58:00"/>
        <d v="2020-04-09T20:31:00"/>
        <d v="2020-04-13T09:38:00"/>
        <d v="2020-04-14T04:55:00"/>
        <d v="2020-04-15T10:51:00"/>
        <d v="2020-04-14T12:43:00"/>
        <d v="2020-04-14T15:01:00"/>
        <d v="2020-04-14T15:31:00"/>
        <d v="2020-04-14T17:50:00"/>
        <d v="2020-04-14T20:54:00"/>
        <d v="2020-04-15T19:50:00"/>
        <d v="2020-04-15T13:31:00"/>
        <d v="2020-04-15T15:19:00"/>
        <d v="2020-04-16T03:22:00"/>
        <d v="2020-04-15T21:22:00"/>
        <d v="2020-04-17T16:50:00"/>
        <d v="2020-04-16T04:59:00"/>
        <d v="2020-04-16T07:25:00"/>
        <d v="2020-04-16T10:46:00"/>
        <d v="2020-04-16T12:30:00"/>
        <d v="2020-04-16T17:41:00"/>
        <d v="2020-04-16T19:33:00"/>
        <d v="2020-04-17T10:12:00"/>
        <d v="2020-04-20T09:00:00"/>
        <d v="2020-04-20T12:01:00"/>
        <d v="2020-04-20T13:38:00"/>
        <d v="2020-04-21T16:49:00"/>
        <d v="2020-04-21T04:48:00"/>
        <d v="2020-04-21T11:01:00"/>
        <d v="2020-04-21T16:02:00"/>
        <d v="2020-04-22T17:23:00"/>
        <d v="2020-04-21T17:23:00"/>
        <d v="2020-04-22T10:20:00"/>
        <d v="2020-04-22T14:14:00"/>
        <d v="2020-04-23T17:14:00"/>
        <d v="2020-04-22T18:04:00"/>
        <d v="2020-04-22T19:26:00"/>
        <d v="2020-04-23T02:51:00"/>
        <d v="2020-04-23T10:15:00"/>
        <d v="2020-04-23T12:52:00"/>
        <d v="2020-04-23T13:36:00"/>
        <d v="2020-04-23T20:06:00"/>
        <d v="2020-04-23T17:22:00"/>
        <d v="2020-04-24T13:39:00"/>
        <d v="2020-04-23T20:15:00"/>
        <d v="2020-04-23T20:49:00"/>
        <d v="2020-04-24T03:53:00"/>
        <d v="2020-04-24T09:10:00"/>
        <d v="2020-04-24T09:57:00"/>
        <d v="2020-04-24T10:09:00"/>
        <d v="2020-05-04T17:14:00"/>
        <d v="2020-04-24T14:17:00"/>
        <d v="2020-04-24T15:22:00"/>
        <d v="2020-04-24T17:19:00"/>
        <d v="2020-04-24T17:51:00"/>
        <d v="2020-04-24T23:05:00"/>
        <d v="2020-04-27T04:32:00"/>
        <d v="2020-04-27T13:40:00"/>
        <d v="2020-04-28T11:14:00"/>
        <d v="2020-04-28T12:20:00"/>
        <d v="2020-04-29T10:04:00"/>
        <d v="2020-04-29T16:34:00"/>
        <d v="2020-04-29T20:58:00"/>
        <d v="2020-04-30T09:59:00"/>
        <d v="2020-04-30T17:19:00"/>
        <d v="2020-04-30T17:52:00"/>
        <d v="2020-04-30T18:35:00"/>
        <d v="2020-04-30T21:16:00"/>
        <d v="2020-05-01T09:09:00"/>
        <d v="2020-05-01T11:22:00"/>
        <d v="2020-05-01T12:26:00"/>
        <d v="2020-05-01T17:27:00"/>
        <d v="2020-05-01T17:35:00"/>
        <d v="2020-05-08T17:57:00"/>
        <d v="2020-05-04T19:28:00"/>
        <d v="2020-05-05T10:02:00"/>
        <d v="2020-05-05T11:34:00"/>
        <d v="2020-05-05T17:55:00"/>
        <d v="2020-05-06T09:07:00"/>
        <d v="2020-05-06T11:19:00"/>
        <d v="2020-05-06T13:04:00"/>
        <d v="2020-05-07T09:39:00"/>
        <d v="2020-05-07T11:55:00"/>
        <d v="2020-05-07T12:11:00"/>
        <d v="2020-05-07T17:01:00"/>
        <d v="2020-05-11T11:37:00"/>
        <d v="2020-05-12T13:25:00"/>
        <d v="2020-05-11T18:12:00"/>
        <d v="2020-05-12T03:19:00"/>
        <d v="2020-05-13T10:00:00"/>
        <d v="2020-05-12T14:12:00"/>
        <d v="2020-05-12T15:12:00"/>
        <d v="2020-05-12T16:11:00"/>
        <d v="2020-05-13T14:55:00"/>
        <d v="2020-05-13T10:39:00"/>
        <d v="2020-05-13T16:45:00"/>
        <d v="2020-05-13T16:01:00"/>
        <d v="2020-05-13T16:16:00"/>
        <d v="2020-05-15T15:41:00"/>
        <d v="2020-05-13T17:55:00"/>
        <d v="2020-05-13T19:18:00"/>
        <d v="2020-05-13T20:04:00"/>
        <d v="2020-05-14T13:09:00"/>
        <d v="2020-05-14T19:58:00"/>
        <d v="2020-05-22T07:05:00"/>
        <d v="2020-05-18T15:35:00"/>
        <d v="2020-05-18T16:37:00"/>
        <d v="2020-05-18T18:19:00"/>
        <d v="2020-05-19T09:23:00"/>
        <d v="2020-05-19T11:51:00"/>
        <d v="2020-05-19T13:41:00"/>
        <d v="2020-05-20T10:05:00"/>
        <d v="2020-05-20T14:10:00"/>
        <d v="2020-05-20T16:02:00"/>
        <d v="2020-05-20T17:02:00"/>
        <d v="2020-05-21T14:13:00"/>
        <d v="2020-05-21T15:25:00"/>
        <d v="2020-05-26T10:39:00"/>
        <d v="2020-05-22T10:12:00"/>
        <d v="2020-05-22T12:55:00"/>
        <d v="2020-05-22T17:56:00"/>
        <d v="2020-05-25T09:10:00"/>
        <d v="2020-05-27T12:06:00"/>
        <d v="2020-05-26T11:44:00"/>
        <d v="2020-05-26T14:56:00"/>
        <d v="2020-05-26T18:12:00"/>
        <d v="2020-05-26T21:33:00"/>
        <d v="2020-05-27T12:26:00"/>
        <d v="2020-05-27T15:05:00"/>
        <d v="2020-05-27T12:55:00"/>
        <d v="2020-05-27T22:41:00"/>
        <d v="2020-05-27T16:51:00"/>
        <d v="2020-05-27T17:55:00"/>
        <d v="2020-05-27T18:45:00"/>
        <d v="2020-06-09T11:19:00"/>
        <d v="2020-05-28T15:50:00"/>
        <d v="2020-05-28T17:27:00"/>
        <d v="2020-05-28T18:18:00"/>
        <d v="2020-05-28T19:00:00"/>
        <d v="2020-05-29T07:17:00"/>
        <d v="2020-05-29T11:58:00"/>
        <d v="2020-05-29T12:06:00"/>
        <d v="2020-05-29T15:17:00"/>
        <d v="2020-06-01T04:22:00"/>
        <d v="2020-06-01T10:47:00"/>
        <d v="2020-06-01T18:01:00"/>
        <d v="2020-06-02T11:18:00"/>
        <d v="2020-06-02T12:04:00"/>
        <d v="2020-06-02T16:53:00"/>
        <d v="2020-06-03T03:41:00"/>
        <d v="2020-06-03T06:52:00"/>
        <d v="2020-06-03T10:19:00"/>
        <d v="2020-06-03T12:52:00"/>
        <d v="2020-06-03T17:00:00"/>
        <d v="2020-06-03T17:27:00"/>
        <d v="2020-06-03T18:34:00"/>
        <d v="2020-06-03T22:49:00"/>
        <d v="2020-06-04T14:46:00"/>
        <d v="2020-06-04T16:16:00"/>
        <d v="2020-06-04T16:35:00"/>
        <d v="2020-06-04T17:00:00"/>
        <d v="2020-06-04T17:17:00"/>
        <d v="2020-06-04T18:05:00"/>
        <d v="2020-06-04T20:13:00"/>
        <d v="2020-06-04T21:12:00"/>
        <d v="2020-06-05T08:49:00"/>
        <d v="2020-06-05T09:37:00"/>
        <d v="2020-06-09T16:14:00"/>
        <d v="2020-06-11T08:09:00"/>
        <d v="2020-06-09T16:57:00"/>
        <d v="2020-06-09T18:21:00"/>
        <d v="2020-06-10T08:44:00"/>
        <d v="2020-06-10T11:15:00"/>
        <d v="2020-06-10T14:19:00"/>
        <d v="2020-06-10T21:04:00"/>
        <d v="2020-06-10T22:27:00"/>
        <d v="2020-06-11T11:33:00"/>
        <d v="2020-06-11T14:23:00"/>
        <d v="2020-06-11T12:04:00"/>
        <d v="2020-06-11T12:32:00"/>
        <d v="2020-06-11T17:07:00"/>
        <d v="2020-06-11T15:13:00"/>
        <d v="2020-06-11T20:00:00"/>
        <d v="2020-06-11T18:18:00"/>
        <d v="2020-06-15T17:46:00"/>
        <d v="2020-06-11T20:40:00"/>
        <d v="2020-06-11T21:58:00"/>
        <d v="2020-06-11T23:22:00"/>
        <d v="2020-06-12T03:58:00"/>
        <d v="2020-06-12T13:49:00"/>
        <d v="2020-06-12T16:06:00"/>
        <d v="2020-06-12T17:02:00"/>
        <d v="2020-06-12T20:01:00"/>
        <d v="2020-06-15T09:05:00"/>
        <d v="2020-06-16T16:06:00"/>
        <d v="2020-06-15T20:49:00"/>
        <d v="2020-06-16T02:36:00"/>
        <d v="2020-06-16T10:08:00"/>
        <d v="2020-06-16T11:52:00"/>
        <d v="2020-06-17T10:03:00"/>
        <d v="2020-06-16T16:52:00"/>
        <d v="2020-06-16T17:18:00"/>
        <d v="2020-06-16T17:45:00"/>
        <d v="2020-06-16T18:01:00"/>
        <d v="2020-06-17T11:56:00"/>
        <d v="2020-06-18T07:53:00"/>
        <d v="2020-06-17T12:49:00"/>
        <d v="2020-06-17T15:16:00"/>
        <d v="2020-06-17T16:55:00"/>
        <d v="2020-06-17T18:35:00"/>
        <d v="2020-06-18T15:03:00"/>
        <d v="2020-06-18T11:36:00"/>
        <d v="2020-06-19T15:30:00"/>
        <d v="2020-06-18T16:57:00"/>
        <d v="2020-06-18T17:24:00"/>
        <d v="2020-06-18T19:35:00"/>
        <d v="2020-06-19T17:41:00"/>
        <d v="2020-06-22T11:52:00"/>
        <d v="2020-06-19T21:14:00"/>
        <d v="2020-06-24T16:20:00"/>
        <d v="2020-06-22T16:04:00"/>
        <d v="2020-06-22T17:45:00"/>
        <d v="2020-06-23T01:51:00"/>
        <d v="2020-06-23T05:13:00"/>
        <d v="2020-06-23T10:15:00"/>
        <d v="2020-06-23T15:00:00"/>
        <d v="2020-06-23T16:05:00"/>
        <d v="2020-06-23T17:17:00"/>
        <d v="2020-06-29T09:18:00"/>
        <d v="2020-06-24T22:57:00"/>
        <d v="2020-06-25T06:47:00"/>
        <d v="2020-06-25T09:30:00"/>
        <d v="2020-06-25T10:13:00"/>
        <d v="2020-06-25T11:58:00"/>
        <d v="2020-06-25T13:35:00"/>
        <d v="2020-06-25T14:23:00"/>
        <d v="2020-06-25T15:05:00"/>
        <d v="2020-06-26T17:42:00"/>
        <d v="2020-06-29T17:24:00"/>
        <d v="2020-06-29T12:49:00"/>
        <d v="2020-06-30T18:05:00"/>
        <d v="2020-06-29T19:56:00"/>
        <d v="2020-06-30T09:08:00"/>
        <d v="2020-06-30T12:30:00"/>
        <d v="2020-06-30T14:58:00"/>
        <d v="2020-07-01T07:56:00"/>
        <d v="2020-07-01T16:35:00"/>
        <d v="2020-07-01T12:30:00"/>
        <d v="2020-07-01T12:59:00"/>
        <d v="2020-07-01T14:06:00"/>
        <d v="2020-07-01T14:34:00"/>
        <d v="2020-07-02T17:33:00"/>
        <d v="2020-07-01T17:00:00"/>
        <d v="2020-07-02T10:27:00"/>
        <d v="2020-07-02T11:33:00"/>
        <d v="2020-07-06T04:42:00"/>
        <d v="2020-07-02T19:11:00"/>
        <d v="2020-07-03T13:14:00"/>
        <d v="2020-07-07T11:28:00"/>
        <d v="2020-07-06T09:47:00"/>
        <d v="2020-07-06T14:14:00"/>
        <d v="2020-07-06T16:46:00"/>
        <d v="2020-07-08T16:32:00"/>
        <d v="2020-07-08T09:12:00"/>
        <d v="2020-07-09T17:19:00"/>
        <d v="2020-07-08T17:24:00"/>
        <d v="2020-07-08T19:18:00"/>
        <d v="2020-07-09T06:46:00"/>
        <d v="2020-07-10T16:31:00"/>
        <d v="2020-07-09T17:44:00"/>
        <d v="2020-07-09T23:22:00"/>
        <d v="2020-07-16T13:00:00"/>
        <d v="2020-07-10T17:50:00"/>
        <d v="2020-07-13T05:35:00"/>
        <d v="2020-07-13T13:58:00"/>
        <d v="2020-07-13T16:28:00"/>
        <d v="2020-07-13T17:24:00"/>
        <d v="2020-07-14T12:37:00"/>
        <d v="2020-07-14T14:27:00"/>
        <d v="2020-07-14T16:58:00"/>
        <d v="2020-07-15T01:45:00"/>
        <d v="2020-07-15T10:42:00"/>
        <d v="2020-07-16T16:45:00"/>
        <d v="2020-07-16T20:06:00"/>
        <d v="2020-07-17T11:57:00"/>
        <d v="2020-07-20T15:58:00"/>
        <d v="2020-07-17T14:02:00"/>
        <d v="2020-07-17T19:45:00"/>
        <d v="2020-07-20T07:59:00"/>
        <d v="2020-07-20T09:04:00"/>
        <d v="2020-07-20T11:34:00"/>
        <d v="2020-07-20T18:10:00"/>
        <d v="2020-07-20T16:43:00"/>
        <d v="2020-07-31T19:08:00"/>
        <d v="2020-07-21T02:45:00"/>
        <d v="2020-07-21T10:04:00"/>
        <d v="2020-07-21T13:17:00"/>
        <d v="2020-07-21T16:54:00"/>
        <d v="2020-07-21T17:18:00"/>
        <d v="2020-07-21T17:50:00"/>
        <d v="2020-07-21T19:22:00"/>
        <d v="2020-07-21T20:31:00"/>
        <d v="2020-07-22T10:08:00"/>
        <d v="2020-07-22T12:41:00"/>
        <d v="2020-07-22T13:08:00"/>
        <d v="2020-07-22T15:19:00"/>
        <d v="2020-07-22T15:39:00"/>
        <d v="2020-07-23T16:56:00"/>
        <d v="2020-07-23T17:30:00"/>
        <d v="2020-07-23T18:35:00"/>
        <d v="2020-07-24T15:52:00"/>
        <d v="2020-07-24T17:09:00"/>
        <d v="2020-07-24T17:18:00"/>
        <d v="2020-07-24T20:20:00"/>
        <d v="2020-07-24T23:19:00"/>
        <d v="2020-07-27T03:09:00"/>
        <d v="2020-07-27T03:38:00"/>
        <d v="2020-07-27T05:45:00"/>
        <d v="2020-07-27T13:17:00"/>
        <d v="2020-07-27T14:57:00"/>
        <d v="2020-07-27T17:00:00"/>
        <d v="2020-07-27T17:34:00"/>
        <d v="2020-07-29T10:00:00"/>
        <d v="2020-07-29T10:41:00"/>
        <d v="2020-07-29T16:33:00"/>
        <d v="2020-07-29T17:43:00"/>
        <d v="2020-07-29T20:41:00"/>
        <d v="2020-07-29T22:23:00"/>
        <d v="2020-07-29T23:46:00"/>
        <d v="2020-07-30T15:58:00"/>
        <d v="2020-07-30T16:39:00"/>
        <d v="2020-07-30T19:41:00"/>
        <d v="2020-07-31T03:01:00"/>
        <d v="2020-07-31T03:19:00"/>
        <d v="2020-07-31T05:02:00"/>
        <d v="2020-07-31T05:44:00"/>
        <d v="2020-07-31T09:44:00"/>
        <d v="2020-08-04T10:25:00"/>
        <d v="2020-07-31T23:44:00"/>
        <d v="2020-08-03T03:11:00"/>
        <d v="2020-08-03T09:41:00"/>
        <d v="2020-08-03T12:57:00"/>
        <d v="2020-08-03T15:57:00"/>
        <d v="2020-08-04T15:40:00"/>
        <d v="2020-08-04T12:34:00"/>
        <d v="2020-08-04T18:16:00"/>
        <d v="2020-08-06T12:02:00"/>
        <d v="2020-08-04T20:06:00"/>
        <d v="2020-08-04T22:48:00"/>
        <d v="2020-08-05T09:44:00"/>
        <d v="2020-08-05T11:51:00"/>
        <d v="2020-08-05T15:15:00"/>
        <d v="2020-08-05T16:27:00"/>
        <d v="2020-08-05T16:36:00"/>
        <d v="2020-08-05T18:21:00"/>
        <d v="2020-08-06T09:05:00"/>
        <d v="2020-08-06T19:06:00"/>
        <d v="2020-08-06T14:02:00"/>
        <d v="2020-08-06T16:18:00"/>
        <d v="2020-08-06T17:07:00"/>
        <d v="2020-08-06T17:31:00"/>
        <d v="2020-08-07T05:29:00"/>
        <d v="2020-08-06T20:47:00"/>
        <d v="2020-08-11T13:38:00"/>
        <d v="2020-08-07T11:05:00"/>
        <d v="2020-08-07T12:13:00"/>
        <d v="2020-08-07T15:31:00"/>
        <d v="2020-08-07T16:09:00"/>
        <d v="2020-08-07T16:19:00"/>
        <d v="2020-08-07T16:25:00"/>
        <d v="2020-08-07T17:02:00"/>
        <d v="2020-08-07T18:50:00"/>
        <d v="2020-08-10T09:46:00"/>
        <d v="2020-08-10T11:36:00"/>
        <d v="2020-08-10T13:55:00"/>
        <d v="2020-08-10T18:42:00"/>
        <d v="2020-08-11T03:41:00"/>
        <d v="2020-08-11T09:29:00"/>
        <d v="2020-08-11T21:31:00"/>
        <d v="2020-08-11T14:42:00"/>
        <d v="2020-08-11T15:47:00"/>
        <d v="2020-08-11T16:55:00"/>
        <d v="2020-08-12T11:30:00"/>
        <d v="2020-08-12T03:39:00"/>
        <d v="2020-08-12T05:04:00"/>
        <d v="2020-08-14T12:25:00"/>
        <d v="2020-08-12T12:33:00"/>
        <d v="2020-08-12T15:37:00"/>
        <d v="2020-08-12T17:26:00"/>
        <d v="2020-08-12T17:56:00"/>
        <d v="2020-08-13T04:09:00"/>
        <d v="2020-08-13T13:11:00"/>
        <d v="2020-08-13T16:47:00"/>
        <d v="2020-08-14T16:10:00"/>
        <d v="2020-08-19T18:04:00"/>
        <d v="2020-08-14T17:47:00"/>
        <d v="2020-08-14T19:44:00"/>
        <d v="2020-08-17T05:18:00"/>
        <d v="2020-08-17T15:36:00"/>
        <d v="2020-08-18T03:46:00"/>
        <d v="2020-08-18T10:13:00"/>
        <d v="2020-08-18T11:55:00"/>
        <d v="2020-08-18T15:19:00"/>
        <d v="2020-08-18T16:28:00"/>
        <d v="2020-08-21T03:02:00"/>
        <d v="2020-08-19T19:18:00"/>
        <d v="2020-08-19T21:06:00"/>
        <d v="2020-08-19T21:14:00"/>
        <d v="2020-08-20T04:20:00"/>
        <d v="2020-08-20T11:21:00"/>
        <d v="2020-08-20T16:09:00"/>
        <d v="2020-08-21T10:31:00"/>
        <d v="2020-08-24T11:00:00"/>
        <d v="2020-08-21T11:22:00"/>
        <d v="2020-08-21T13:26:00"/>
        <d v="2020-08-21T14:37:00"/>
        <d v="2020-08-21T15:05:00"/>
        <d v="2020-08-21T16:51:00"/>
        <d v="2020-08-24T18:14:00"/>
        <d v="2020-08-24T12:10:00"/>
        <d v="2020-08-24T15:05:00"/>
        <d v="2020-08-25T11:00:00"/>
        <d v="2020-08-26T14:59:00"/>
        <d v="2020-08-25T12:17:00"/>
        <d v="2020-08-25T16:15:00"/>
        <d v="2020-08-26T03:08:00"/>
        <d v="2020-08-26T17:28:00"/>
        <d v="2020-08-27T14:03:00"/>
        <d v="2020-08-26T20:02:00"/>
        <d v="2020-08-27T01:40:00"/>
        <d v="2020-08-27T15:48:00"/>
        <d v="2020-08-27T16:34:00"/>
        <d v="2020-08-27T16:06:00"/>
        <d v="2020-08-27T18:25:00"/>
        <d v="2020-09-02T04:05:00"/>
        <d v="2020-08-27T20:47:00"/>
        <d v="2020-08-27T21:12:00"/>
        <d v="2020-08-28T05:56:00"/>
        <d v="2020-08-28T10:04:00"/>
        <d v="2020-08-28T11:15:00"/>
        <d v="2020-08-28T14:38:00"/>
        <d v="2020-08-28T17:46:00"/>
        <d v="2020-08-31T00:36:00"/>
        <d v="2020-08-31T03:01:00"/>
        <d v="2020-08-31T13:48:00"/>
        <d v="2020-08-31T14:26:00"/>
        <d v="2020-08-31T17:32:00"/>
        <d v="2020-09-01T04:55:00"/>
        <d v="2020-09-01T05:38:00"/>
        <d v="2020-09-01T10:57:00"/>
        <d v="2020-09-01T13:55:00"/>
        <d v="2020-09-01T16:21:00"/>
        <d v="2020-09-10T13:06:00"/>
        <d v="2020-09-02T10:07:00"/>
        <d v="2020-09-02T11:50:00"/>
        <d v="2020-09-02T14:25:00"/>
        <d v="2020-09-02T16:16:00"/>
        <d v="2020-09-02T21:40:00"/>
        <d v="2020-09-03T06:22:00"/>
        <d v="2020-09-03T09:06:00"/>
        <d v="2020-09-04T15:38:00"/>
        <d v="2020-09-04T15:52:00"/>
        <d v="2020-09-04T16:39:00"/>
        <d v="2020-09-08T03:51:00"/>
        <d v="2020-09-08T12:54:00"/>
        <d v="2020-09-08T13:32:00"/>
        <d v="2020-09-08T15:12:00"/>
        <d v="2020-09-08T16:30:00"/>
        <d v="2020-09-09T00:57:00"/>
        <d v="2020-09-09T12:01:00"/>
        <d v="2020-09-10T19:46:00"/>
        <d v="2020-09-10T15:07:00"/>
        <d v="2020-09-10T15:31:00"/>
        <d v="2020-09-10T16:11:00"/>
        <d v="2020-09-10T16:49:00"/>
        <d v="2020-09-11T12:14:00"/>
        <d v="2020-09-10T21:23:00"/>
        <d v="2020-09-10T22:19:00"/>
        <d v="2020-09-11T20:11:00"/>
        <d v="2020-09-14T10:49:00"/>
        <d v="2020-09-15T16:51:00"/>
        <d v="2020-09-14T13:32:00"/>
        <d v="2020-09-14T15:49:00"/>
        <d v="2020-09-15T06:03:00"/>
        <d v="2020-09-16T11:15:00"/>
        <d v="2020-09-16T03:13:00"/>
        <d v="2020-09-16T15:48:00"/>
        <d v="2020-09-17T16:55:00"/>
        <d v="2020-09-16T16:53:00"/>
        <d v="2020-09-16T17:20:00"/>
        <d v="2020-09-16T21:07:00"/>
        <d v="2020-09-16T21:44:00"/>
        <d v="2020-09-16T21:52:00"/>
        <d v="2020-09-17T03:15:00"/>
        <d v="2020-09-17T04:55:00"/>
        <d v="2020-09-21T11:23:00"/>
        <d v="2020-09-17T18:30:00"/>
        <d v="2020-09-18T09:43:00"/>
        <d v="2020-09-18T17:45:00"/>
        <d v="2020-09-21T07:05:00"/>
        <d v="2020-09-29T17:01:00"/>
        <d v="2020-09-21T12:39:00"/>
        <d v="2020-09-21T15:27:00"/>
        <d v="2020-09-21T16:42:00"/>
        <d v="2020-09-21T18:25:00"/>
        <d v="2020-09-22T09:35:00"/>
        <d v="2020-09-22T10:16:00"/>
        <d v="2020-09-22T16:57:00"/>
        <d v="2020-09-23T03:33:00"/>
        <d v="2020-09-23T16:26:00"/>
        <d v="2020-09-23T17:04:00"/>
        <d v="2020-09-23T21:55:00"/>
        <d v="2020-09-24T08:01:00"/>
        <d v="2020-09-24T12:31:00"/>
        <d v="2020-09-24T15:44:00"/>
        <d v="2020-09-25T12:42:00"/>
        <d v="2020-09-25T14:57:00"/>
        <d v="2020-09-25T17:08:00"/>
        <d v="2020-09-25T18:10:00"/>
        <d v="2020-10-02T08:01:00"/>
        <d v="2020-09-30T03:05:00"/>
        <d v="2020-09-30T17:17:00"/>
        <d v="2020-09-30T17:48:00"/>
        <d v="2020-09-30T18:08:00"/>
        <d v="2020-10-01T06:08:00"/>
        <d v="2020-10-01T14:14:00"/>
        <d v="2020-10-01T14:36:00"/>
        <d v="2020-10-02T10:00:00"/>
        <d v="2020-10-02T15:53:00"/>
        <d v="2020-10-05T10:55:00"/>
        <d v="2020-10-06T21:53:00"/>
        <d v="2020-10-05T12:41:00"/>
        <d v="2020-10-05T14:46:00"/>
        <d v="2020-10-05T16:31:00"/>
        <d v="2020-10-06T06:32:00"/>
        <d v="2020-10-06T10:07:00"/>
        <d v="2020-10-06T15:22:00"/>
        <d v="2020-10-07T14:29:00"/>
        <d v="2020-10-07T01:04:00"/>
        <d v="2020-10-08T16:08:00"/>
        <d v="2020-10-09T04:22:00"/>
        <d v="2020-10-13T16:18:00"/>
        <d v="2020-10-09T11:00:00"/>
        <d v="2020-10-09T16:00:00"/>
        <d v="2020-10-09T17:47:00"/>
        <d v="2020-10-09T23:49:00"/>
        <d v="2020-10-12T10:44:00"/>
        <d v="2020-10-19T12:28:00"/>
        <d v="2020-10-13T19:03:00"/>
        <d v="2020-10-14T10:18:00"/>
        <d v="2020-10-14T12:13:00"/>
        <d v="2020-10-15T11:05:00"/>
        <d v="2020-10-19T06:26:00"/>
        <d v="2020-10-23T03:09:00"/>
        <d v="2020-10-20T11:50:00"/>
        <d v="2020-10-20T12:33:00"/>
        <d v="2020-10-20T17:08:00"/>
        <d v="2020-10-21T06:30:00"/>
        <d v="2020-10-21T10:58:00"/>
        <d v="2020-10-21T17:05:00"/>
        <d v="2020-10-21T17:36:00"/>
        <d v="2020-10-23T11:13:00"/>
        <d v="2020-10-26T10:46:00"/>
        <d v="2020-10-23T15:09:00"/>
        <d v="2020-10-23T22:59:00"/>
        <d v="2020-10-27T14:02:00"/>
        <d v="2020-10-26T11:39:00"/>
        <d v="2020-10-27T10:14:00"/>
        <d v="2020-10-27T22:54:00"/>
        <d v="2020-11-03T17:50:00"/>
        <d v="2020-10-28T10:10:00"/>
        <d v="2020-10-28T12:48:00"/>
        <d v="2020-10-28T13:45:00"/>
        <d v="2020-10-28T14:39:00"/>
        <d v="2020-10-29T11:59:00"/>
        <d v="2020-10-29T15:07:00"/>
        <d v="2020-10-29T15:42:00"/>
        <d v="2020-10-29T15:50:00"/>
        <d v="2020-10-29T17:08:00"/>
        <d v="2020-10-30T10:52:00"/>
        <d v="2020-10-30T17:33:00"/>
        <d v="2020-11-02T01:46:00"/>
        <d v="2020-11-04T02:58:00"/>
        <d v="2020-11-04T01:03:00"/>
        <d v="2020-11-04T02:08:00"/>
        <d v="2020-11-04T06:32:00"/>
        <d v="2020-11-04T03:25:00"/>
        <d v="2020-11-04T04:17:00"/>
        <d v="2020-11-04T09:21:00"/>
        <d v="2020-11-04T07:10:00"/>
        <d v="2020-11-04T10:24:00"/>
        <d v="2020-11-04T16:37:00"/>
        <d v="2020-11-04T12:47:00"/>
        <d v="2020-11-04T13:15:00"/>
        <d v="2020-11-04T13:47:00"/>
        <d v="2020-11-04T14:14:00"/>
        <d v="2020-11-04T18:54:00"/>
        <d v="2020-11-09T17:37:00"/>
        <d v="2020-11-05T06:36:00"/>
        <d v="2020-11-05T10:17:00"/>
        <d v="2020-11-05T10:25:00"/>
        <d v="2020-11-05T11:28:00"/>
        <d v="2020-11-05T12:23:00"/>
        <d v="2020-11-05T14:17:00"/>
        <d v="2020-11-05T21:43:00"/>
        <d v="2020-11-06T01:49:00"/>
        <d v="2020-11-06T05:21:00"/>
        <d v="2020-11-06T09:55:00"/>
        <d v="2020-11-06T11:44:00"/>
        <d v="2020-11-06T12:41:00"/>
        <d v="2020-11-06T14:05:00"/>
        <d v="2020-11-06T17:53:00"/>
        <d v="2020-11-09T01:10:00"/>
        <d v="2020-11-09T13:52:00"/>
        <d v="2020-11-09T15:05:00"/>
        <d v="2020-11-09T15:48:00"/>
        <d v="2020-11-12T13:12:00"/>
        <d v="2020-11-09T17:48:00"/>
        <d v="2020-11-09T18:07:00"/>
        <d v="2020-11-10T11:46:00"/>
        <d v="2020-11-10T12:48:00"/>
        <d v="2020-11-11T10:15:00"/>
        <d v="2020-11-11T12:54:00"/>
        <d v="2020-11-11T13:37:00"/>
        <d v="2020-11-11T16:08:00"/>
        <d v="2020-11-11T16:39:00"/>
        <d v="2020-11-19T12:16:00"/>
        <d v="2020-11-12T17:45:00"/>
        <d v="2020-11-13T11:50:00"/>
        <d v="2020-11-13T20:11:00"/>
        <d v="2020-11-16T09:51:00"/>
        <d v="2020-11-16T22:59:00"/>
        <d v="2020-11-17T10:39:00"/>
        <d v="2020-11-17T13:15:00"/>
        <d v="2020-11-17T15:44:00"/>
        <d v="2020-11-18T10:14:00"/>
        <d v="2020-11-19T21:41:00"/>
        <d v="2020-11-23T17:01:00"/>
        <d v="2020-11-23T12:58:00"/>
        <d v="2020-11-24T10:02:00"/>
        <d v="2020-11-23T17:58:00"/>
        <d v="2020-11-24T16:09:00"/>
        <d v="2020-11-24T11:42:00"/>
        <d v="2020-11-24T18:25:00"/>
        <d v="2020-11-26T14:29:00"/>
        <d v="2020-11-24T22:51:00"/>
        <d v="2020-11-25T03:16:00"/>
        <d v="2020-11-25T10:09:00"/>
        <d v="2020-11-25T17:44:00"/>
        <d v="2020-11-26T03:36:00"/>
        <d v="2020-11-26T08:23:00"/>
        <d v="2020-11-27T07:48:00"/>
        <d v="2020-11-30T22:11:00"/>
        <d v="2020-11-27T15:37:00"/>
        <d v="2020-11-27T17:52:00"/>
        <d v="2020-11-30T01:39:00"/>
        <d v="2020-11-30T10:36:00"/>
        <d v="2020-11-30T13:22:00"/>
        <d v="2020-11-30T16:28:00"/>
        <d v="2020-11-30T17:06:00"/>
        <d v="2020-12-01T10:33:00"/>
        <d v="2020-12-07T10:27:00"/>
        <d v="2020-12-01T15:52:00"/>
        <d v="2020-12-01T17:17:00"/>
        <d v="2020-12-01T17:46:00"/>
        <d v="2020-12-01T22:37:00"/>
        <d v="2020-12-02T09:39:00"/>
        <d v="2020-12-02T15:35:00"/>
        <d v="2020-12-02T17:02:00"/>
        <d v="2020-12-02T23:06:00"/>
        <d v="2020-12-03T10:00:00"/>
        <d v="2020-12-03T14:31:00"/>
        <d v="2020-12-03T14:58:00"/>
        <d v="2020-12-03T16:17:00"/>
        <d v="2020-12-03T17:16:00"/>
        <d v="2020-12-04T11:11:00"/>
        <d v="2020-12-04T16:32:00"/>
        <d v="2020-12-07T15:11:00"/>
        <d v="2020-12-07T11:04:00"/>
        <d v="2020-12-07T20:35:00"/>
        <d v="2020-12-07T16:39:00"/>
        <d v="2020-12-09T08:23:00"/>
        <d v="2020-12-08T10:01:00"/>
        <d v="2020-12-08T17:27:00"/>
        <d v="2020-12-09T14:23:00"/>
        <d v="2020-12-10T14:45:00"/>
        <d v="2020-12-09T16:50:00"/>
        <d v="2020-12-09T17:51:00"/>
        <d v="2020-12-09T19:17:00"/>
        <d v="2020-12-11T17:57:00"/>
        <d v="2020-12-10T15:36:00"/>
        <d v="2020-12-10T16:45:00"/>
        <d v="2020-12-11T03:09:00"/>
        <d v="2020-12-14T09:37:00"/>
        <d v="2020-12-14T17:19:00"/>
        <d v="2020-12-14T14:35:00"/>
        <d v="2020-12-15T13:20:00"/>
        <d v="2020-12-15T14:59:00"/>
        <d v="2020-12-15T20:05:00"/>
        <d v="2020-12-16T21:00:00"/>
        <d v="2020-12-16T09:08:00"/>
        <d v="2020-12-16T10:30:00"/>
        <d v="2020-12-16T22:05:00"/>
        <d v="2020-12-21T04:30:00"/>
        <d v="2020-12-16T22:22:00"/>
        <d v="2020-12-17T04:55:00"/>
        <d v="2020-12-17T14:56:00"/>
        <d v="2020-12-17T19:08:00"/>
        <d v="2020-12-21T15:41:00"/>
        <d v="2020-12-21T09:37:00"/>
        <d v="2020-12-21T11:44:00"/>
        <d v="2020-12-21T12:06:00"/>
        <d v="2020-12-21T12:23:00"/>
        <d v="2020-12-22T17:53:00"/>
        <d v="2020-12-21T17:54:00"/>
        <d v="2020-12-21T19:52:00"/>
        <d v="2020-12-22T13:59:00"/>
        <d v="2020-12-23T16:32:00"/>
        <d v="2020-12-22T17:56:00"/>
        <d v="2020-12-22T20:49:00"/>
        <d v="2020-12-28T13:44:00"/>
        <d v="2020-12-28T07:38:00"/>
        <d v="2020-12-28T16:45:00"/>
        <d v="2020-12-31T17:35:00"/>
        <d v="2020-12-29T04:21:00"/>
        <d v="2020-12-29T10:27:00"/>
        <d v="2020-12-29T16:36:00"/>
        <d v="2020-12-30T02:54:00"/>
        <d v="2021-01-11T15:32:00"/>
        <d v="2021-01-11T18:35:00"/>
        <d v="2021-01-11T16:20:00"/>
        <d v="2021-01-12T03:27:00"/>
        <d v="2021-01-12T09:25:00"/>
        <d v="2021-01-12T10:13:00"/>
        <d v="2021-01-12T11:25:00"/>
        <d v="2021-01-12T12:43:00"/>
        <d v="2021-01-12T19:02:00"/>
        <d v="2021-01-12T15:57:00"/>
        <d v="2021-01-13T13:37:00"/>
        <d v="2021-01-13T03:52:00"/>
        <d v="2021-01-14T19:53:00"/>
        <d v="2021-01-13T19:17:00"/>
        <d v="2021-01-14T04:30:00"/>
        <d v="2021-01-14T14:59:00"/>
        <d v="2021-01-14T15:28:00"/>
        <d v="2021-01-15T10:03:00"/>
        <d v="2021-01-14T20:21:00"/>
        <d v="2021-01-19T10:04:00"/>
        <d v="2021-01-15T14:21:00"/>
        <d v="2021-01-15T16:19:00"/>
        <d v="2021-01-15T16:55:00"/>
        <d v="2021-01-18T01:44:00"/>
        <d v="2021-01-18T11:52:00"/>
        <d v="2021-01-18T14:57:00"/>
        <d v="2021-01-20T14:51:00"/>
        <d v="2021-01-19T12:05:00"/>
        <d v="2021-01-19T16:14:00"/>
        <d v="2021-01-20T02:30:00"/>
        <d v="2021-01-21T03:04:00"/>
        <d v="2021-01-20T16:51:00"/>
        <d v="2021-01-25T16:46:00"/>
        <d v="2021-01-21T11:38:00"/>
        <d v="2021-01-21T15:12:00"/>
        <d v="2021-01-21T15:51:00"/>
        <d v="2021-01-21T17:12:00"/>
        <d v="2021-01-21T22:51:00"/>
        <d v="2021-01-22T10:38:00"/>
        <d v="2021-01-22T13:36:00"/>
        <d v="2021-01-26T15:36:00"/>
        <d v="2021-01-26T09:37:00"/>
        <d v="2021-01-27T11:14:00"/>
        <d v="2021-01-26T17:33:00"/>
        <d v="2021-01-27T19:41:00"/>
        <d v="2021-01-27T14:12:00"/>
        <d v="2021-01-27T16:31:00"/>
        <d v="2021-02-01T10:49:00"/>
        <d v="2021-01-27T21:00:00"/>
        <d v="2021-01-28T12:46:00"/>
        <d v="2021-01-28T15:58:00"/>
        <d v="2021-01-29T13:01:00"/>
        <d v="2021-01-29T14:46:00"/>
        <d v="2021-01-29T16:03:00"/>
        <d v="2021-02-05T20:47:00"/>
        <d v="2021-02-01T12:37:00"/>
        <d v="2021-02-01T19:01:00"/>
        <d v="2021-02-02T12:14:00"/>
        <d v="2021-02-02T12:33:00"/>
        <d v="2021-02-02T16:47:00"/>
        <d v="2021-02-02T19:25:00"/>
        <d v="2021-02-03T11:07:00"/>
        <d v="2021-02-03T14:19:00"/>
        <d v="2021-02-04T08:15:00"/>
        <d v="2021-02-04T10:09:00"/>
        <d v="2021-02-04T17:16:00"/>
        <d v="2021-02-05T04:43:00"/>
        <d v="2021-02-17T10:03:00"/>
        <d v="2021-02-08T16:32:00"/>
        <d v="2021-02-09T04:11:00"/>
        <d v="2021-02-09T10:45:00"/>
        <d v="2021-02-09T11:21:00"/>
        <d v="2021-02-09T21:33:00"/>
        <d v="2021-02-11T15:11:00"/>
        <d v="2021-02-15T04:20:00"/>
        <d v="2021-02-16T05:30:00"/>
        <d v="2021-02-16T12:41:00"/>
        <d v="2021-02-18T22:25:00"/>
        <d v="2021-02-17T10:52:00"/>
        <d v="2021-02-17T11:49:00"/>
        <d v="2021-02-17T15:30:00"/>
        <d v="2021-02-17T15:42:00"/>
        <d v="2021-02-17T17:53:00"/>
        <d v="2021-02-24T17:13:00"/>
        <d v="2021-02-19T13:01:00"/>
        <d v="2021-02-22T13:25:00"/>
        <d v="2021-02-22T18:59:00"/>
        <d v="2021-02-23T17:35:00"/>
        <d v="2021-02-24T10:31:00"/>
        <d v="2021-02-24T22:16:00"/>
        <d v="2021-02-25T20:31:00"/>
        <d v="2021-02-25T07:13:00"/>
        <d v="2021-02-25T10:01:00"/>
        <d v="2021-02-25T11:11:00"/>
        <d v="2021-02-25T12:21:00"/>
        <d v="2021-02-25T16:41:00"/>
        <d v="2021-03-03T09:40:00"/>
        <d v="2021-02-25T22:36:00"/>
        <d v="2021-02-26T02:17:00"/>
        <d v="2021-02-26T06:43:00"/>
        <d v="2021-02-26T09:31:00"/>
        <d v="2021-02-26T11:50:00"/>
        <d v="2021-02-26T13:21:00"/>
        <d v="2021-02-26T18:21:00"/>
        <d v="2021-02-26T19:04:00"/>
        <d v="2021-02-26T23:00:00"/>
        <d v="2021-03-01T10:10:00"/>
        <d v="2021-03-01T10:34:00"/>
        <d v="2021-03-01T11:21:00"/>
        <d v="2021-03-01T17:07:00"/>
        <d v="2021-03-02T03:40:00"/>
        <d v="2021-03-02T04:51:00"/>
        <d v="2021-03-02T09:17:00"/>
        <d v="2021-03-02T11:08:00"/>
        <d v="2021-03-03T15:09:00"/>
        <d v="2021-03-03T11:35:00"/>
        <d v="2021-03-11T09:28:00"/>
        <d v="2021-03-04T01:21:00"/>
        <d v="2021-03-04T11:20:00"/>
        <d v="2021-03-04T19:22:00"/>
        <d v="2021-03-04T20:57:00"/>
        <d v="2021-03-05T02:34:00"/>
        <d v="2021-03-05T10:04:00"/>
        <d v="2021-03-05T10:51:00"/>
        <d v="2021-03-05T15:30:00"/>
        <d v="2021-03-05T17:01:00"/>
        <d v="2021-03-05T19:37:00"/>
        <d v="2021-03-08T04:46:00"/>
        <d v="2021-03-08T09:40:00"/>
        <d v="2021-03-08T15:04:00"/>
        <d v="2021-03-08T18:00:00"/>
        <d v="2021-03-12T12:05:00"/>
        <d v="2021-03-11T10:29:00"/>
        <d v="2021-03-11T15:13:00"/>
        <d v="2021-03-11T17:50:00"/>
        <d v="2021-03-11T18:44:00"/>
        <d v="2021-03-11T20:03:00"/>
        <d v="2021-03-12T22:43:00"/>
        <d v="2021-03-15T08:06:00"/>
        <d v="2021-03-15T03:28:00"/>
        <d v="2021-03-16T13:26:00"/>
        <d v="2021-03-15T16:31:00"/>
        <d v="2021-03-15T17:37:00"/>
        <d v="2021-03-16T15:23:00"/>
        <d v="2021-03-17T20:00:00"/>
        <d v="2021-03-16T15:47:00"/>
        <d v="2021-03-16T17:21:00"/>
        <d v="2021-03-18T14:20:00"/>
        <d v="2021-03-17T20:36:00"/>
        <d v="2021-03-18T09:01:00"/>
        <d v="2021-03-22T17:35:00"/>
        <d v="2021-03-18T15:09:00"/>
        <d v="2021-03-18T20:44:00"/>
        <d v="2021-03-19T11:30:00"/>
        <d v="2021-03-19T15:00:00"/>
        <d v="2021-03-19T15:35:00"/>
        <d v="2021-03-22T00:00:00"/>
        <d v="2021-03-23T10:26:00"/>
        <d v="2021-04-05T16:56:00"/>
        <d v="2021-03-23T15:27:00"/>
        <d v="2021-03-23T20:27:00"/>
        <d v="2021-03-24T09:22:00"/>
        <d v="2021-03-24T22:26:00"/>
        <d v="2021-03-25T09:59:00"/>
        <d v="2021-03-25T14:44:00"/>
        <d v="2021-03-25T17:03:00"/>
        <d v="2021-03-25T18:58:00"/>
        <d v="2021-03-29T11:19:00"/>
        <d v="2021-03-29T18:01:00"/>
        <d v="2021-03-30T09:28:00"/>
        <d v="2021-03-30T10:46:00"/>
        <d v="2021-03-30T16:27:00"/>
        <d v="2021-03-30T20:58:00"/>
        <d v="2021-03-31T05:58:00"/>
        <d v="2021-03-31T22:51:00"/>
        <d v="2021-04-01T07:57:00"/>
        <d v="2021-04-05T10:02:00"/>
        <d v="2021-04-30T21:04:00"/>
        <d v="2021-04-06T10:46:00"/>
        <d v="2021-04-06T15:37:00"/>
        <d v="2021-04-06T17:00:00"/>
        <d v="2021-04-06T18:52:00"/>
        <d v="2021-04-07T09:35:00"/>
        <d v="2021-04-07T12:10:00"/>
        <d v="2021-04-07T17:11:00"/>
        <d v="2021-04-07T17:44:00"/>
        <d v="2021-04-08T16:52:00"/>
        <d v="2021-04-08T19:25:00"/>
        <d v="2021-04-09T17:36:00"/>
        <d v="2021-04-09T20:11:00"/>
        <d v="2021-04-12T12:40:00"/>
        <d v="2021-04-13T15:38:00"/>
        <d v="2021-04-13T16:37:00"/>
        <d v="2021-04-13T22:56:00"/>
        <d v="2021-04-14T19:19:00"/>
        <d v="2021-04-16T10:59:00"/>
        <d v="2021-04-16T13:52:00"/>
        <d v="2021-04-19T10:03:00"/>
        <d v="2021-04-19T10:48:00"/>
        <d v="2021-04-19T12:55:00"/>
        <d v="2021-04-20T03:06:00"/>
        <d v="2021-04-22T05:14:00"/>
        <d v="2021-04-22T13:06:00"/>
        <d v="2021-04-22T16:00:00"/>
        <d v="2021-04-23T10:15:00"/>
        <d v="2021-04-23T12:05:00"/>
        <d v="2021-04-23T15:22:00"/>
        <d v="2021-04-23T19:47:00"/>
        <d v="2021-04-28T17:25:00"/>
        <d v="2021-04-28T21:19:00"/>
        <d v="2021-04-29T03:07:00"/>
        <d v="2021-05-06T16:40:00"/>
        <d v="2021-05-04T09:46:00"/>
        <d v="2021-05-04T18:12:00"/>
        <d v="2021-05-05T09:31:00"/>
        <d v="2021-05-12T15:30:00"/>
        <d v="2021-05-07T10:14:00"/>
        <d v="2021-05-07T15:30:00"/>
        <d v="2021-05-07T17:14:00"/>
        <d v="2021-05-07T18:38:00"/>
        <d v="2021-05-07T22:19:00"/>
        <d v="2021-05-10T11:45:00"/>
        <d v="2021-05-11T12:00:00"/>
        <d v="2021-05-11T16:03:00"/>
        <d v="2021-05-12T15:53:00"/>
        <d v="2021-05-12T16:17:00"/>
        <d v="2021-05-14T09:28:00"/>
        <d v="2021-05-12T17:02:00"/>
        <d v="2021-05-12T17:42:00"/>
        <d v="2021-05-13T11:43:00"/>
        <d v="2021-05-19T22:00:00"/>
        <d v="2021-05-14T11:24:00"/>
        <d v="2021-05-14T14:41:00"/>
        <d v="2021-05-14T15:31:00"/>
        <d v="2021-05-14T16:53:00"/>
        <d v="2021-05-17T12:47:00"/>
        <d v="2021-05-18T04:18:00"/>
        <d v="2021-05-18T10:48:00"/>
        <d v="2021-05-18T15:40:00"/>
        <d v="2021-05-18T20:45:00"/>
        <d v="2021-05-19T08:45:00"/>
        <d v="2021-05-19T16:38:00"/>
        <d v="2021-05-20T16:17:00"/>
        <d v="2021-05-21T14:58:00"/>
        <d v="2021-05-20T18:57:00"/>
        <d v="2021-05-21T03:12:00"/>
        <d v="2021-05-24T12:59:00"/>
        <d v="2021-05-21T15:09:00"/>
        <d v="2021-05-21T16:45:00"/>
        <d v="2021-05-21T19:51:00"/>
        <d v="2021-05-24T11:38:00"/>
        <d v="2021-05-26T18:15:00"/>
        <d v="2021-05-24T17:00:00"/>
        <d v="2021-05-25T09:20:00"/>
        <d v="2021-05-26T08:20:00"/>
        <d v="2021-05-28T20:43:00"/>
        <d v="2021-05-26T20:09:00"/>
        <d v="2021-05-28T08:43:00"/>
        <d v="2021-05-28T13:47:00"/>
        <d v="2021-06-02T11:05:00"/>
        <d v="2021-05-31T17:42:00"/>
        <d v="2021-06-01T09:52:00"/>
        <d v="2021-06-01T17:00:00"/>
        <d v="2021-06-02T18:14:00"/>
        <d v="2021-06-02T12:32:00"/>
        <d v="2021-06-03T10:00:00"/>
        <d v="2021-06-04T15:53:00"/>
        <d v="2021-06-03T15:15:00"/>
        <d v="2021-06-03T16:32:00"/>
        <d v="2021-06-03T17:55:00"/>
        <d v="2021-06-03T18:53:00"/>
        <d v="2021-06-04T08:57:00"/>
        <d v="2021-06-10T10:37:00"/>
        <d v="2021-06-07T16:29:00"/>
        <d v="2021-06-07T17:32:00"/>
        <d v="2021-06-08T17:42:00"/>
        <d v="2021-06-09T16:07:00"/>
        <d v="2021-06-10T16:50:00"/>
        <d v="2021-06-10T16:26:00"/>
        <d v="2021-06-11T13:00:00"/>
        <d v="2021-06-11T05:58:00"/>
        <d v="2021-06-23T16:01:00"/>
        <d v="2021-06-11T14:59:00"/>
        <d v="2021-06-11T16:47:00"/>
        <d v="2021-06-11T17:39:00"/>
        <d v="2021-06-11T18:18:00"/>
        <d v="2021-06-15T14:27:00"/>
        <d v="2021-06-16T21:00:00"/>
        <d v="2021-06-16T21:10:00"/>
        <d v="2021-06-16T21:35:00"/>
        <d v="2021-06-16T22:45:00"/>
        <d v="2021-06-16T23:59:00"/>
        <d v="2021-06-17T09:09:00"/>
        <d v="2021-06-17T10:10:00"/>
        <d v="2021-06-17T11:53:00"/>
        <d v="2021-06-17T13:51:00"/>
        <d v="2021-06-17T18:20:00"/>
        <d v="2021-06-18T09:53:00"/>
        <d v="2021-06-18T15:18:00"/>
        <d v="2021-06-18T16:17:00"/>
        <d v="2021-06-18T17:02:00"/>
        <d v="2021-06-18T17:55:00"/>
        <d v="2021-06-21T06:45:00"/>
        <d v="2021-06-28T14:46:00"/>
        <d v="2021-06-23T16:55:00"/>
        <d v="2021-06-25T16:26:00"/>
        <d v="2021-07-06T08:57:00"/>
        <d v="2021-06-29T05:07:00"/>
        <d v="2021-06-29T10:24:00"/>
        <d v="2021-06-29T13:49:00"/>
        <d v="2021-06-29T15:03:00"/>
        <d v="2021-06-29T17:00:00"/>
        <d v="2021-06-30T15:29:00"/>
        <d v="2021-06-30T16:41:00"/>
        <d v="2021-06-30T17:56:00"/>
        <d v="2021-07-01T18:23:00"/>
        <d v="2021-07-02T15:06:00"/>
        <d v="2021-07-02T15:38:00"/>
        <d v="2021-07-02T16:36:00"/>
        <d v="2021-07-06T11:24:00"/>
        <d v="2021-07-08T13:52:00"/>
        <d v="2021-07-06T12:33:00"/>
        <d v="2021-07-06T16:05:00"/>
        <d v="2021-07-06T18:15:00"/>
        <d v="2021-07-06T19:21:00"/>
        <d v="2021-07-07T16:09:00"/>
        <d v="2021-07-07T17:09:00"/>
        <d v="2021-07-07T22:57:00"/>
        <d v="2021-07-13T15:30:00"/>
        <d v="2021-07-08T15:49:00"/>
        <d v="2021-07-08T16:34:00"/>
        <d v="2021-07-09T13:20:00"/>
        <d v="2021-07-09T17:45:00"/>
        <d v="2021-07-12T16:46:00"/>
        <d v="2021-07-14T19:04:00"/>
        <d v="2021-07-13T20:01:00"/>
        <d v="2021-07-14T12:09:00"/>
        <d v="2021-07-15T15:57:00"/>
        <d v="2021-07-15T08:47:00"/>
        <d v="2021-07-15T11:42:00"/>
        <d v="2021-07-19T16:34:00"/>
        <d v="2021-07-15T19:15:00"/>
        <d v="2021-07-16T14:54:00"/>
        <d v="2021-07-19T10:06:00"/>
        <d v="2021-07-20T07:28:00"/>
        <d v="2021-07-21T17:37:00"/>
        <d v="2021-07-20T15:08:00"/>
        <d v="2021-07-20T16:34:00"/>
        <d v="2021-07-21T10:32:00"/>
        <d v="2021-07-22T15:04:00"/>
        <d v="2021-07-22T14:47:00"/>
        <d v="2021-07-22T16:01:00"/>
        <d v="2021-07-22T17:11:00"/>
        <d v="2021-07-22T16:15:00"/>
        <d v="2021-07-26T16:35:00"/>
        <d v="2021-07-22T18:19:00"/>
        <d v="2021-07-23T14:31:00"/>
        <d v="2021-07-23T17:15:00"/>
        <d v="2021-07-27T11:16:00"/>
        <d v="2021-07-27T15:08:00"/>
        <d v="2021-07-28T16:20:00"/>
        <d v="2021-07-27T18:08:00"/>
        <d v="2021-07-28T21:39:00"/>
        <d v="2021-07-28T21:00:00"/>
        <d v="2021-08-04T11:36:00"/>
        <d v="2021-07-29T08:42:00"/>
        <d v="2021-07-29T11:12:00"/>
        <d v="2021-07-29T17:15:00"/>
        <d v="2021-07-30T11:06:00"/>
        <d v="2021-08-02T12:55:00"/>
        <d v="2021-08-04T15:37:00"/>
        <d v="2021-08-04T17:03:00"/>
        <d v="2021-08-13T17:55:00"/>
        <d v="2021-08-05T03:54:00"/>
        <d v="2021-08-05T20:43:00"/>
        <d v="2021-08-06T11:27:00"/>
        <d v="2021-08-06T16:46:00"/>
        <d v="2021-08-06T17:21:00"/>
        <d v="2021-08-09T02:10:00"/>
        <d v="2021-08-09T17:19:00"/>
        <d v="2021-08-09T22:59:00"/>
        <d v="2021-08-10T13:00:00"/>
        <d v="2021-08-17T15:33:00"/>
        <d v="2021-08-23T12:03:00"/>
        <d v="2021-08-17T17:30:00"/>
        <d v="2021-08-18T01:22:00"/>
        <d v="2021-08-18T14:01:00"/>
        <d v="2021-08-18T18:15:00"/>
        <d v="2021-08-19T02:59:00"/>
        <d v="2021-08-20T11:37:00"/>
        <d v="2021-08-20T15:20:00"/>
        <d v="2021-09-08T17:31:00"/>
        <d v="2021-08-23T15:35:00"/>
        <d v="2021-08-23T21:14:00"/>
        <d v="2021-08-24T15:42:00"/>
        <d v="2021-08-24T17:37:00"/>
        <d v="2021-08-25T11:17:00"/>
        <d v="2021-08-25T17:05:00"/>
        <d v="2021-08-25T21:10:00"/>
        <d v="2021-08-27T17:00:00"/>
        <d v="2021-08-27T17:06:00"/>
        <d v="2021-08-31T06:18:00"/>
        <d v="2021-08-31T13:45:00"/>
        <d v="2021-09-01T15:55:00"/>
        <d v="2021-09-01T17:54:00"/>
        <d v="2021-09-02T16:45:00"/>
        <d v="2021-09-02T17:56:00"/>
        <d v="2021-09-03T03:40:00"/>
        <d v="2021-09-03T15:30:00"/>
        <d v="2021-09-03T15:53:00"/>
        <d v="2021-09-14T15:30:00"/>
        <d v="2021-09-13T03:53:00"/>
        <d v="2021-09-14T22:05:00"/>
        <d v="2021-09-14T15:55:00"/>
        <d v="2021-10-19T04:32:00"/>
        <d v="2021-09-15T19:37:00"/>
        <d v="2021-09-16T09:54:00"/>
        <d v="2021-09-16T12:10:00"/>
        <d v="2021-09-16T15:30:00"/>
        <d v="2021-09-17T16:52:00"/>
        <d v="2021-09-20T04:09:00"/>
        <d v="2021-09-22T21:00:00"/>
        <d v="2021-09-22T21:37:00"/>
        <d v="2021-09-23T03:22:00"/>
        <d v="2021-09-24T14:38:00"/>
        <d v="2021-09-24T16:04:00"/>
        <d v="2021-09-27T10:04:00"/>
        <d v="2021-09-28T09:38:00"/>
        <d v="2021-09-28T18:02:00"/>
        <d v="2021-09-29T10:06:00"/>
        <d v="2021-09-29T14:16:00"/>
        <d v="2021-09-29T17:08:00"/>
        <d v="2021-09-29T19:39:00"/>
        <d v="2021-09-30T13:21:00"/>
        <d v="2021-09-30T19:13:00"/>
        <d v="2021-10-05T08:36:00"/>
        <d v="2021-10-05T16:08:00"/>
        <d v="2021-10-06T07:43:00"/>
        <d v="2021-10-06T10:34:00"/>
        <d v="2021-10-06T10:57:00"/>
        <d v="2021-10-11T22:58:00"/>
        <d v="2021-10-12T15:27:00"/>
        <d v="2021-10-12T19:54:00"/>
        <d v="2021-10-13T15:34:00"/>
        <d v="2021-10-25T14:41:00"/>
        <d v="2021-10-19T12:56:00"/>
        <d v="2021-10-21T05:37:00"/>
        <d v="2021-10-22T10:39:00"/>
        <d v="2021-10-22T17:13:00"/>
        <d v="2021-10-25T06:10:00"/>
        <d v="2021-10-28T16:09:00"/>
        <d v="2021-10-26T17:57:00"/>
        <d v="2021-10-27T12:31:00"/>
        <d v="2021-10-27T18:14:00"/>
        <d v="2021-10-28T11:51:00"/>
        <d v="2021-10-28T15:20:00"/>
        <d v="2021-10-29T15:07:00"/>
        <d v="2021-10-28T16:54:00"/>
        <d v="2021-10-28T18:47:00"/>
        <d v="2021-11-01T20:11:00"/>
        <d v="2021-10-29T17:03:00"/>
        <d v="2021-10-29T17:52:00"/>
        <d v="2021-10-29T18:27:00"/>
        <d v="2021-10-29T19:02:00"/>
        <d v="2021-11-03T16:00:00"/>
        <d v="2021-11-03T20:00:00"/>
        <d v="2021-11-04T08:42:00"/>
        <d v="2021-11-03T20:46:00"/>
        <d v="2021-11-05T19:08:00"/>
        <d v="2021-11-04T16:37:00"/>
        <d v="2021-11-05T14:30:00"/>
        <d v="2021-11-05T14:58:00"/>
        <d v="2021-11-10T13:18:00"/>
        <d v="2021-11-08T10:54:00"/>
        <d v="2021-11-08T15:05:00"/>
        <d v="2021-11-08T17:18:00"/>
        <d v="2021-11-09T07:32:00"/>
        <d v="2021-11-09T16:45:00"/>
        <d v="2021-11-30T09:57:00"/>
        <d v="2021-11-10T15:30:00"/>
        <d v="2021-11-10T17:23:00"/>
        <d v="2021-11-10T19:13:00"/>
        <d v="2021-11-10T20:06:00"/>
        <d v="2021-11-10T22:49:00"/>
        <d v="2021-11-11T04:57:00"/>
        <d v="2021-11-11T09:58:00"/>
        <d v="2021-11-11T19:53:00"/>
        <d v="2021-11-12T16:31:00"/>
        <d v="2021-11-15T10:44:00"/>
        <d v="2021-11-15T17:30:00"/>
        <d v="2021-11-15T19:17:00"/>
        <d v="2021-11-16T12:36:00"/>
        <d v="2021-11-16T16:06:00"/>
        <d v="2021-11-16T19:14:00"/>
        <d v="2021-11-16T22:55:00"/>
        <d v="2021-11-17T17:46:00"/>
        <d v="2021-11-19T10:42:00"/>
        <d v="2021-11-19T11:28:00"/>
        <d v="2021-11-19T12:13:00"/>
        <d v="2021-11-19T14:43:00"/>
        <d v="2021-11-19T23:57:00"/>
        <d v="2021-11-22T09:07:00"/>
        <d v="2021-11-22T16:00:00"/>
        <d v="2021-11-22T16:16:00"/>
        <d v="2021-11-22T20:50:00"/>
        <d v="2021-11-24T05:54:00"/>
        <d v="2021-11-24T10:23:00"/>
        <d v="2021-11-24T11:51:00"/>
        <d v="2021-11-24T15:38:00"/>
        <d v="2021-11-24T16:06:00"/>
        <d v="2021-11-24T18:09:00"/>
        <d v="2021-11-30T17:51:00"/>
        <d v="2021-11-30T10:47:00"/>
        <d v="2021-11-30T15:34:00"/>
        <d v="2021-11-30T16:46:00"/>
        <d v="2021-11-30T19:34:00"/>
        <d v="2021-12-01T10:41:00"/>
        <d v="2021-11-30T22:16:00"/>
        <d v="2021-12-01T09:59:00"/>
        <d v="2021-12-01T10:02:00"/>
        <d v="2021-12-01T16:26:00"/>
        <d v="2021-12-01T22:03:00"/>
        <d v="2021-12-03T15:30:00"/>
        <d v="2021-12-02T17:55:00"/>
        <d v="2021-12-02T19:00:00"/>
        <d v="2021-12-03T03:11:00"/>
        <d v="2021-12-03T16:09:00"/>
        <d v="2021-12-03T18:40:00"/>
        <d v="2021-12-03T17:01:00"/>
        <d v="2021-12-06T06:59:00"/>
        <d v="2021-12-03T20:34:00"/>
        <d v="2021-12-06T12:24:00"/>
        <d v="2021-12-06T17:46:00"/>
        <d v="2021-12-08T04:19:00"/>
        <d v="2021-12-07T11:04:00"/>
        <d v="2021-12-07T13:51:00"/>
        <d v="2021-12-07T15:28:00"/>
        <d v="2021-12-09T17:40:00"/>
        <d v="2021-12-08T14:38:00"/>
        <d v="2021-12-08T15:23:00"/>
        <d v="2021-12-08T17:07:00"/>
        <d v="2021-12-08T19:19:00"/>
        <d v="2021-12-10T15:33:00"/>
        <d v="2021-12-10T12:27:00"/>
        <d v="2021-12-10T17:16:00"/>
        <d v="2021-12-10T16:46:00"/>
        <d v="2021-12-13T08:35:00"/>
        <d v="2021-12-10T18:27:00"/>
        <d v="2021-12-13T19:27:00"/>
        <d v="2021-12-14T10:02:00"/>
        <d v="2021-12-14T11:56:00"/>
        <d v="2021-12-14T17:33:00"/>
        <d v="2021-12-15T21:53:00"/>
        <d v="2021-12-15T16:30:00"/>
        <d v="2021-12-15T21:00:00"/>
        <d v="2021-12-15T21:26:00"/>
        <d v="2021-12-16T17:31:00"/>
        <d v="2021-12-15T22:18:00"/>
        <d v="2021-12-16T09:54:00"/>
        <d v="2021-12-16T14:35:00"/>
        <d v="2021-12-16T15:21:00"/>
        <d v="2021-12-16T15:54:00"/>
        <d v="2021-12-17T07:48:00"/>
        <d v="2021-12-17T15:58:00"/>
        <d v="2021-12-17T11:08:00"/>
        <d v="2021-12-20T15:50:00"/>
        <d v="2021-12-17T17:38:00"/>
        <d v="2021-12-21T17:05:00"/>
        <d v="2021-12-21T10:24:00"/>
        <d v="2021-12-21T15:02:00"/>
        <d v="2021-12-22T12:23:00"/>
        <d v="2021-12-23T16:08:00"/>
        <d v="2021-12-22T13:39:00"/>
        <d v="2021-12-22T17:50:00"/>
        <d v="2021-12-22T22:57:00"/>
        <d v="2021-12-23T19:41:00"/>
        <d v="2021-12-28T16:52:00"/>
        <d v="2021-12-24T12:00:00"/>
        <d v="2021-12-29T15:38:00"/>
        <d v="2021-12-29T10:02:00"/>
        <d v="2021-12-30T08:23:00"/>
        <d v="2021-12-31T15:54:00"/>
        <d v="2021-12-30T15:59:00"/>
        <d v="2021-12-30T20:42:00"/>
        <d v="2021-12-31T07:58:00"/>
        <d v="2022-01-03T09:38:00"/>
        <d v="2021-12-31T17:29:00"/>
        <d v="2022-01-05T16:21:00"/>
        <d v="2022-01-03T16:14:00"/>
        <d v="2022-01-03T18:54:00"/>
        <d v="2022-01-04T14:01:00"/>
        <d v="2022-01-04T21:00:00"/>
        <d v="2022-01-06T08:57:00"/>
        <d v="2022-01-06T12:19:00"/>
        <d v="2022-01-06T18:04:00"/>
        <d v="2022-01-06T16:34:00"/>
        <d v="2022-01-07T12:07:00"/>
        <d v="2022-01-10T14:33:00"/>
        <d v="2022-01-07T15:30:00"/>
        <d v="2022-01-07T15:48:00"/>
        <d v="2022-01-07T16:30:00"/>
        <d v="2022-01-07T17:09:00"/>
        <d v="2022-01-07T18:58:00"/>
        <d v="2022-01-10T17:50:00"/>
        <d v="2022-01-10T15:41:00"/>
        <d v="2022-01-14T19:50:00"/>
        <d v="2022-01-11T03:26:00"/>
        <d v="2022-01-11T10:21:00"/>
        <d v="2022-01-11T18:02:00"/>
        <d v="2022-01-11T21:15:00"/>
        <d v="2022-01-12T15:32:00"/>
        <d v="2022-01-12T17:00:00"/>
        <d v="2022-01-12T18:43:00"/>
        <d v="2022-01-13T09:31:00"/>
        <d v="2022-01-13T16:34:00"/>
        <d v="2022-01-14T07:20:00"/>
        <d v="2022-02-01T09:54:00"/>
        <d v="2022-01-17T13:41:00"/>
        <d v="2022-01-17T15:23:00"/>
        <d v="2022-01-18T05:50:00"/>
        <d v="2022-01-18T15:05:00"/>
        <d v="2022-01-18T17:03:00"/>
        <d v="2022-01-18T18:10:00"/>
        <d v="2022-01-20T20:08:00"/>
        <d v="2022-01-21T03:03:00"/>
        <d v="2022-01-24T07:59:00"/>
        <d v="2022-01-24T13:27:00"/>
        <d v="2022-01-24T16:41:00"/>
        <d v="2022-01-25T10:34:00"/>
        <d v="2022-01-25T11:52:00"/>
        <d v="2022-01-26T15:30:00"/>
        <d v="2022-01-26T21:05:00"/>
        <d v="2022-01-26T21:36:00"/>
        <d v="2022-01-26T21:41:00"/>
        <d v="2022-01-27T09:53:00"/>
        <d v="2022-01-27T12:57:00"/>
        <d v="2022-01-27T13:38:00"/>
        <d v="2022-01-27T15:33:00"/>
        <d v="2022-01-27T17:34:00"/>
        <d v="2022-01-28T09:23:00"/>
        <d v="2022-02-11T20:42:00"/>
        <d v="2022-02-01T13:42:00"/>
        <d v="2022-02-02T04:37:00"/>
        <d v="2022-02-02T12:00:00"/>
        <d v="2022-02-02T13:50:00"/>
        <d v="2022-02-02T15:15:00"/>
        <d v="2022-02-03T15:40:00"/>
        <d v="2022-02-03T16:40:00"/>
        <d v="2022-02-03T17:18:00"/>
        <d v="2022-02-03T17:41:00"/>
        <d v="2022-02-03T18:21:00"/>
        <d v="2022-02-03T21:07:00"/>
        <d v="2022-02-04T03:07:00"/>
        <d v="2022-02-04T12:09:00"/>
        <d v="2022-02-04T18:15:00"/>
        <d v="2022-02-04T19:39:00"/>
        <d v="2022-02-07T14:48:00"/>
        <d v="2022-02-09T12:47:00"/>
        <d v="2022-02-09T19:37:00"/>
        <d v="2022-02-10T11:28:00"/>
        <d v="2022-02-10T17:02:00"/>
        <d v="2022-02-10T17:17:00"/>
        <d v="2022-02-10T17:31:00"/>
        <d v="2022-02-10T18:12:00"/>
        <d v="2022-02-16T10:22:00"/>
        <d v="2022-02-11T21:02:00"/>
        <d v="2022-02-11T21:50:00"/>
        <d v="2022-02-14T09:48:00"/>
        <d v="2022-02-14T10:28:00"/>
        <d v="2022-02-14T10:36:00"/>
        <d v="2022-02-14T16:01:00"/>
        <d v="2022-02-14T17:13:00"/>
        <d v="2022-02-14T21:21:00"/>
        <d v="2022-02-17T05:56:00"/>
        <d v="2022-02-16T21:05:00"/>
        <d v="2022-02-17T08:30:00"/>
        <d v="2022-02-17T11:09:00"/>
        <d v="2022-02-17T09:44:00"/>
        <d v="2022-02-21T05:16:00"/>
        <d v="2022-02-18T13:29:00"/>
        <d v="2022-02-18T16:01:00"/>
        <d v="2022-02-18T17:45:00"/>
        <d v="2022-02-21T14:48:00"/>
        <d v="2022-02-22T12:40:00"/>
        <d v="2022-02-21T20:15:00"/>
        <d v="2022-02-21T21:01:00"/>
        <d v="2022-02-22T01:43:00"/>
        <d v="2022-02-22T05:37:00"/>
        <d v="2022-02-23T09:03:00"/>
        <d v="2022-02-23T11:58:00"/>
        <d v="2022-02-23T18:07:00"/>
        <d v="2022-02-24T20:56:00"/>
        <d v="2022-02-24T02:29:00"/>
        <d v="2022-02-24T04:51:00"/>
        <d v="2022-02-24T06:11:00"/>
        <d v="2022-02-24T11:54:00"/>
        <d v="2022-02-24T13:18:00"/>
        <d v="2022-02-24T15:53:00"/>
        <d v="2022-02-24T16:17:00"/>
        <d v="2022-02-24T17:08:00"/>
        <d v="2022-02-24T18:21:00"/>
        <d v="2022-02-25T10:37:00"/>
        <d v="2022-02-24T22:20:00"/>
        <d v="2022-02-25T05:57:00"/>
        <d v="2022-02-25T14:19:00"/>
        <d v="2022-02-25T12:34:00"/>
        <d v="2022-02-28T00:00:00"/>
        <d v="2022-02-25T15:35:00"/>
        <d v="2022-02-25T15:57:00"/>
        <d v="2022-02-25T16:47:00"/>
        <d v="2022-02-25T17:12:00"/>
        <d v="2022-02-25T18:15:00"/>
        <d v="2022-02-25T22:01:00"/>
        <d v="2022-02-28T09:33:00"/>
        <d v="2022-02-28T04:42:00"/>
        <d v="2022-02-28T10:46:00"/>
        <d v="2022-02-28T12:54:00"/>
        <d v="2022-02-28T15:24:00"/>
        <d v="2022-02-28T15:51:00"/>
        <d v="2022-02-28T19:36:00"/>
        <d v="2022-02-28T16:38:00"/>
        <d v="2022-02-28T17:56:00"/>
        <d v="2022-02-28T18:28:00"/>
        <d v="2022-03-01T10:01:00"/>
        <d v="2022-03-01T04:11:00"/>
        <d v="2022-03-01T11:38:00"/>
        <d v="2022-03-02T18:33:00"/>
        <d v="2022-03-01T14:48:00"/>
        <d v="2022-03-01T15:22:00"/>
        <d v="2022-03-01T17:03:00"/>
        <d v="2022-03-01T18:16:00"/>
        <d v="2022-03-01T18:27:00"/>
        <d v="2022-03-02T08:46:00"/>
        <d v="2022-03-02T09:20:00"/>
        <d v="2022-03-02T10:12:00"/>
        <d v="2022-03-02T11:04:00"/>
        <d v="2022-03-02T16:43:00"/>
        <d v="2022-03-02T17:26:00"/>
        <d v="2022-03-02T20:06:00"/>
        <d v="2022-03-02T19:21:00"/>
        <d v="2022-03-03T03:05:00"/>
        <d v="2022-03-02T20:37:00"/>
        <d v="2022-03-07T14:36:00"/>
        <d v="2022-03-03T10:33:00"/>
        <d v="2022-03-03T11:20:00"/>
        <d v="2022-03-03T14:58:00"/>
        <d v="2022-03-03T17:22:00"/>
        <d v="2022-03-03T19:24:00"/>
        <d v="2022-03-04T02:23:00"/>
        <d v="2022-03-04T08:47:00"/>
        <d v="2022-03-04T12:09:00"/>
        <d v="2022-03-04T13:11:00"/>
        <d v="2022-03-04T13:58:00"/>
        <d v="2022-03-04T14:16:00"/>
        <d v="2022-03-04T14:55:00"/>
        <d v="2022-03-04T15:36:00"/>
        <d v="2022-03-04T16:53:00"/>
        <d v="2022-03-07T01:03:00"/>
        <d v="2022-03-07T02:58:00"/>
        <d v="2022-03-07T12:08:00"/>
        <d v="2022-03-07T17:25:00"/>
        <d v="2022-03-07T15:20:00"/>
        <d v="2022-03-07T20:26:00"/>
        <d v="2022-03-07T18:33:00"/>
        <d v="2022-03-07T21:29:00"/>
        <d v="2022-03-08T10:10:00"/>
        <d v="2022-03-08T09:01:00"/>
        <d v="2022-03-08T11:08:00"/>
        <d v="2022-03-08T10:23:00"/>
        <d v="2022-03-08T14:09:00"/>
        <d v="2022-03-08T12:31:00"/>
        <d v="2022-03-08T17:19:00"/>
        <d v="2022-03-08T15:53:00"/>
        <d v="2022-03-08T19:15:00"/>
        <d v="2022-03-08T17:56:00"/>
        <d v="2022-03-08T20:41:00"/>
        <d v="2022-03-09T10:18:00"/>
        <d v="2022-03-08T23:42:00"/>
        <d v="2022-03-10T16:20:00"/>
        <d v="2022-03-09T11:27:00"/>
        <d v="2022-03-09T12:04:00"/>
        <d v="2022-03-09T14:02:00"/>
        <d v="2022-03-09T14:46:00"/>
        <d v="2022-03-09T15:16:00"/>
        <d v="2022-03-09T15:57:00"/>
        <d v="2022-03-09T16:08:00"/>
        <d v="2022-03-09T16:43:00"/>
        <d v="2022-03-09T17:40:00"/>
        <d v="2022-03-09T18:24:00"/>
        <d v="2022-03-09T19:38:00"/>
        <d v="2022-03-10T11:00:00"/>
        <d v="2022-03-10T11:41:00"/>
        <d v="2022-03-10T11:54:00"/>
        <d v="2022-03-10T13:16:00"/>
        <d v="2022-03-10T14:45:00"/>
        <d v="2022-03-10T15:32:00"/>
        <d v="2022-03-11T13:26:00"/>
        <d v="2022-03-10T16:29:00"/>
        <d v="2022-03-10T17:31:00"/>
        <d v="2022-03-10T20:12:00"/>
        <d v="2022-03-10T22:58:00"/>
        <d v="2022-03-11T03:26:00"/>
        <d v="2022-03-11T10:09:00"/>
        <d v="2022-03-11T10:39:00"/>
        <d v="2022-03-11T11:36:00"/>
        <d v="2022-03-11T14:54:00"/>
        <d v="2022-03-14T10:46:00"/>
        <d v="2022-03-11T16:26:00"/>
        <d v="2022-03-11T16:38:00"/>
        <d v="2022-03-11T17:39:00"/>
        <d v="2022-03-11T18:29:00"/>
        <d v="2022-03-11T19:09:00"/>
        <d v="2022-03-14T04:35:00"/>
        <d v="2022-03-14T13:53:00"/>
        <d v="2022-03-14T11:45:00"/>
        <d v="2022-03-14T16:41:00"/>
        <d v="2022-03-14T15:36:00"/>
        <d v="2022-03-14T21:51:00"/>
        <d v="2022-03-14T17:39:00"/>
        <d v="2022-03-14T18:34:00"/>
        <d v="2022-03-15T04:34:00"/>
        <d v="2022-03-14T23:16:00"/>
        <d v="2022-03-15T17:21:00"/>
        <d v="2022-03-15T09:21:00"/>
        <d v="2022-03-15T09:44:00"/>
        <d v="2022-03-15T10:11:00"/>
        <d v="2022-03-16T04:44:00"/>
        <d v="2022-03-15T18:11:00"/>
        <d v="2022-03-15T20:20:00"/>
        <d v="2022-03-16T19:59:00"/>
        <d v="2022-03-16T10:17:00"/>
        <d v="2022-03-16T12:12:00"/>
        <d v="2022-03-16T13:44:00"/>
        <d v="2022-03-16T16:14:00"/>
        <d v="2022-03-16T16:59:00"/>
        <d v="2022-03-16T20:52:00"/>
        <d v="2022-03-18T12:33:00"/>
        <d v="2022-03-16T21:18:00"/>
        <d v="2022-03-16T21:43:00"/>
        <d v="2022-03-17T02:37:00"/>
        <d v="2022-03-17T10:03:00"/>
        <d v="2022-03-17T14:00:00"/>
        <d v="2022-03-17T15:40:00"/>
        <d v="2022-03-17T16:00:00"/>
        <d v="2022-03-17T17:55:00"/>
        <d v="2022-03-17T18:50:00"/>
        <d v="2022-03-18T18:16:00"/>
        <d v="2022-03-18T13:54:00"/>
        <d v="2022-03-18T15:09:00"/>
        <d v="2022-03-21T19:18:00"/>
        <d v="2022-03-22T11:09:00"/>
        <d v="2022-03-21T21:48:00"/>
        <d v="2022-03-22T02:40:00"/>
        <d v="2022-03-22T08:01:00"/>
        <d v="2022-03-23T11:47:00"/>
        <d v="2022-03-22T14:16:00"/>
        <d v="2022-03-22T15:54:00"/>
        <d v="2022-03-23T00:18:00"/>
        <d v="2022-03-25T03:10:00"/>
        <d v="2022-03-23T13:40:00"/>
        <d v="2022-03-23T15:25:00"/>
        <d v="2022-03-24T15:58:00"/>
        <d v="2022-03-25T15:21:00"/>
        <d v="2022-03-29T09:44:00"/>
        <d v="2022-03-25T17:51:00"/>
        <d v="2022-03-28T03:47:00"/>
        <d v="2022-03-28T08:33:00"/>
        <d v="2022-03-28T10:12:00"/>
        <d v="2022-03-28T11:03:00"/>
        <d v="2022-03-28T14:57:00"/>
        <d v="2022-03-28T16:10:00"/>
        <d v="2022-03-31T16:12:00"/>
        <d v="2022-03-29T12:08:00"/>
        <d v="2022-03-29T12:45:00"/>
        <d v="2022-03-29T14:41:00"/>
        <d v="2022-03-29T15:20:00"/>
        <d v="2022-03-29T16:25:00"/>
        <d v="2022-03-30T05:50:00"/>
        <d v="2022-03-30T10:08:00"/>
        <d v="2022-03-30T11:37:00"/>
        <d v="2022-03-30T11:50:00"/>
        <d v="2022-03-30T12:19:00"/>
        <d v="2022-03-30T16:34:00"/>
        <d v="2022-03-30T16:58:00"/>
        <d v="2022-03-30T17:52:00"/>
        <d v="2022-03-31T03:59:00"/>
        <d v="2022-03-31T17:58:00"/>
        <d v="2022-03-31T17:10:00"/>
        <d v="2022-04-21T10:15:00"/>
        <d v="2022-03-31T18:30:00"/>
        <d v="2022-03-31T19:09:00"/>
        <d v="2022-03-31T21:10:00"/>
        <d v="2022-04-01T10:24:00"/>
        <d v="2022-04-01T12:20:00"/>
        <d v="2022-04-01T12:39:00"/>
        <d v="2022-04-01T15:23:00"/>
        <d v="2022-04-01T17:21:00"/>
        <d v="2022-04-04T10:48:00"/>
        <d v="2022-04-04T12:44:00"/>
        <d v="2022-04-04T14:59:00"/>
        <d v="2022-04-04T16:27:00"/>
        <d v="2022-04-04T19:36:00"/>
        <d v="2022-04-05T13:36:00"/>
        <d v="2022-04-05T17:14:00"/>
        <d v="2022-04-05T18:29:00"/>
        <d v="2022-04-06T08:58:00"/>
        <d v="2022-04-06T21:07:00"/>
        <d v="2022-04-07T11:11:00"/>
        <d v="2022-04-07T19:12:00"/>
        <d v="2022-04-07T22:27:00"/>
        <d v="2022-04-08T10:17:00"/>
        <d v="2022-04-08T14:37:00"/>
        <d v="2022-04-08T16:18:00"/>
        <d v="2022-04-11T18:56:00"/>
        <d v="2022-04-12T04:15:00"/>
        <d v="2022-04-12T10:01:00"/>
        <d v="2022-04-12T18:31:00"/>
        <d v="2022-04-12T19:34:00"/>
        <d v="2022-04-13T03:26:00"/>
        <d v="2022-04-13T10:06:00"/>
        <d v="2022-04-13T15:30:00"/>
        <d v="2022-04-13T16:26:00"/>
        <d v="2022-04-14T14:53:00"/>
        <d v="2022-04-14T15:50:00"/>
        <d v="2022-04-14T16:17:00"/>
        <d v="2022-04-14T16:37:00"/>
        <d v="2022-04-18T03:51:00"/>
        <d v="2022-04-18T11:28:00"/>
        <d v="2022-04-18T18:59:00"/>
        <d v="2022-04-19T05:18:00"/>
        <d v="2022-04-21T17:46:00"/>
        <d v="2022-04-21T10:41:00"/>
        <d v="2022-05-04T21:51:00"/>
        <d v="2022-04-21T19:25:00"/>
        <d v="2022-04-21T22:14:00"/>
        <d v="2022-04-22T10:02:00"/>
        <d v="2022-04-22T11:06:00"/>
        <d v="2022-04-22T16:59:00"/>
        <d v="2022-04-22T17:30:00"/>
        <d v="2022-04-22T18:01:00"/>
        <d v="2022-04-25T07:53:00"/>
        <d v="2022-04-25T09:13:00"/>
        <d v="2022-04-25T09:33:00"/>
        <d v="2022-04-25T13:58:00"/>
        <d v="2022-04-25T16:26:00"/>
        <d v="2022-04-25T17:22:00"/>
        <d v="2022-04-25T17:52:00"/>
        <d v="2022-04-26T09:56:00"/>
        <d v="2022-04-26T10:56:00"/>
        <d v="2022-04-26T14:58:00"/>
        <d v="2022-04-26T17:39:00"/>
        <d v="2022-04-26T21:41:00"/>
        <d v="2022-04-27T09:10:00"/>
        <d v="2022-04-27T09:38:00"/>
        <d v="2022-04-27T10:19:00"/>
        <d v="2022-04-27T11:46:00"/>
        <d v="2022-04-27T14:30:00"/>
        <d v="2022-04-27T15:00:00"/>
        <d v="2022-04-27T15:32:00"/>
        <d v="2022-04-27T16:28:00"/>
        <d v="2022-04-27T17:31:00"/>
        <d v="2022-04-28T06:18:00"/>
        <d v="2022-04-28T06:57:00"/>
        <d v="2022-04-28T08:42:00"/>
        <d v="2022-04-28T11:22:00"/>
        <d v="2022-04-28T11:56:00"/>
        <d v="2022-04-28T13:33:00"/>
        <d v="2022-04-28T14:55:00"/>
        <d v="2022-04-28T15:18:00"/>
        <d v="2022-04-28T15:58:00"/>
        <d v="2022-04-28T17:48:00"/>
        <d v="2022-04-28T19:19:00"/>
        <d v="2022-04-29T01:52:00"/>
        <d v="2022-04-29T15:17:00"/>
        <d v="2022-05-02T03:46:00"/>
        <d v="2022-05-02T10:59:00"/>
        <d v="2022-05-02T14:04:00"/>
        <d v="2022-05-02T16:20:00"/>
        <d v="2022-05-02T18:07:00"/>
        <d v="2022-05-02T19:59:00"/>
        <d v="2022-05-03T10:06:00"/>
        <d v="2022-05-03T12:03:00"/>
        <d v="2022-05-03T19:07:00"/>
        <d v="2022-05-04T09:00:00"/>
        <d v="2022-05-04T21:30:00"/>
        <d v="2022-05-04T22:02:00"/>
        <d v="2022-05-04T22:29:00"/>
        <d v="2022-05-04T22:40:00"/>
        <d v="2022-05-05T09:33:00"/>
        <d v="2022-05-04T23:09:00"/>
        <d v="2022-05-05T04:30:00"/>
        <d v="2022-05-06T11:07:00"/>
        <d v="2022-05-05T10:25:00"/>
        <d v="2022-05-05T14:14:00"/>
        <d v="2022-05-05T14:54:00"/>
        <d v="2022-05-05T15:55:00"/>
        <d v="2022-05-05T17:17:00"/>
        <d v="2022-05-05T17:56:00"/>
        <d v="2022-05-05T19:03:00"/>
        <d v="2022-05-06T09:17:00"/>
        <d v="2022-05-06T09:54:00"/>
        <d v="2022-05-06T21:34:00"/>
        <d v="2022-05-06T11:29:00"/>
        <d v="2022-05-06T13:07:00"/>
        <d v="2022-05-06T13:31:00"/>
        <d v="2022-05-06T15:30:00"/>
        <d v="2022-05-06T16:27:00"/>
        <d v="2022-05-06T17:54:00"/>
        <d v="2022-05-06T18:24:00"/>
        <d v="2022-05-09T15:06:00"/>
        <d v="2022-05-09T03:18:00"/>
        <d v="2022-05-09T10:54:00"/>
        <d v="2022-05-09T17:12:00"/>
        <d v="2022-05-09T18:57:00"/>
        <d v="2022-05-10T12:50:00"/>
        <d v="2022-05-10T08:41:00"/>
        <d v="2022-05-11T11:47:00"/>
        <d v="2022-05-10T16:48:00"/>
        <d v="2022-05-10T17:34:00"/>
        <d v="2022-05-10T18:09:00"/>
        <d v="2022-05-11T15:30:00"/>
        <d v="2022-05-11T16:11:00"/>
        <d v="2022-05-11T15:51:00"/>
        <d v="2022-05-11T18:58:00"/>
        <d v="2022-05-11T16:25:00"/>
        <d v="2022-05-11T16:31:00"/>
        <d v="2022-05-17T09:08:00"/>
        <d v="2022-05-11T20:00:00"/>
        <d v="2022-05-12T03:11:00"/>
        <d v="2022-05-12T08:50:00"/>
        <d v="2022-05-12T10:06:00"/>
        <d v="2022-05-12T10:14:00"/>
        <d v="2022-05-12T11:03:00"/>
        <d v="2022-05-12T11:59:00"/>
        <d v="2022-05-12T14:31:00"/>
        <d v="2022-05-12T14:54:00"/>
        <d v="2022-05-12T17:00:00"/>
        <d v="2022-05-12T18:47:00"/>
        <d v="2022-05-12T18:59:00"/>
        <d v="2022-05-12T19:51:00"/>
        <d v="2022-05-13T12:53:00"/>
        <d v="2022-05-13T16:08:00"/>
        <d v="2022-05-18T22:03:00"/>
        <d v="2022-05-17T10:08:00"/>
        <d v="2022-05-17T11:14:00"/>
        <d v="2022-05-17T11:52:00"/>
        <d v="2022-05-17T13:17:00"/>
        <d v="2022-05-17T14:21:00"/>
        <d v="2022-05-17T14:39:00"/>
        <d v="2022-05-17T21:08:00"/>
        <d v="2022-05-17T23:54:00"/>
        <d v="2022-05-18T16:47:00"/>
        <d v="2022-05-19T13:38:00"/>
        <d v="2022-05-19T10:02:00"/>
        <d v="2022-05-20T21:08:00"/>
        <d v="2022-05-19T13:49:00"/>
        <d v="2022-05-19T15:36:00"/>
        <d v="2022-05-19T16:07:00"/>
        <d v="2022-05-19T16:45:00"/>
        <d v="2022-05-19T17:24:00"/>
        <d v="2022-05-19T17:55:00"/>
        <d v="2022-05-19T20:55:00"/>
        <d v="2022-05-20T08:55:00"/>
        <d v="2022-05-20T11:58:00"/>
        <d v="2022-05-23T03:23:00"/>
        <d v="2022-05-25T15:18:00"/>
        <d v="2022-05-23T08:49:00"/>
        <d v="2022-05-23T11:00:00"/>
        <d v="2022-05-23T11:16:00"/>
        <d v="2022-05-23T11:52:00"/>
        <d v="2022-05-23T12:41:00"/>
        <d v="2022-05-23T18:13:00"/>
        <d v="2022-05-23T21:40:00"/>
        <d v="2022-05-24T10:00:00"/>
        <d v="2022-05-24T10:23:00"/>
        <d v="2022-05-24T16:49:00"/>
        <d v="2022-05-26T03:34:00"/>
        <d v="2022-05-25T20:01:00"/>
        <d v="2022-05-26T08:56:00"/>
        <d v="2022-05-26T12:54:00"/>
        <d v="2022-05-27T13:03:00"/>
        <d v="2022-05-26T12:58:00"/>
        <d v="2022-05-26T16:39:00"/>
        <d v="2022-05-26T18:24:00"/>
        <d v="2022-05-27T02:07:00"/>
        <d v="2022-05-27T04:48:00"/>
        <d v="2022-05-27T16:53:00"/>
        <d v="2022-05-27T18:00:00"/>
        <d v="2022-05-30T04:36:00"/>
        <d v="2022-05-31T04:02:00"/>
        <d v="2022-05-30T09:36:00"/>
        <d v="2022-05-30T12:04:00"/>
        <d v="2022-05-30T14:09:00"/>
        <d v="2022-05-30T17:55:00"/>
        <d v="2022-05-31T21:35:00"/>
        <d v="2022-05-31T09:48:00"/>
        <d v="2022-05-31T13:02:00"/>
        <d v="2022-05-31T13:51:00"/>
        <d v="2022-05-31T15:40:00"/>
        <d v="2022-06-01T14:55:00"/>
        <d v="2022-06-01T11:06:00"/>
        <d v="2022-06-02T11:34:00"/>
        <d v="2022-06-01T16:49:00"/>
        <d v="2022-06-01T17:00:00"/>
        <d v="2022-06-01T18:06:00"/>
        <d v="2022-06-01T18:34:00"/>
        <d v="2022-06-06T17:37:00"/>
        <d v="2022-06-02T15:50:00"/>
        <d v="2022-06-02T17:14:00"/>
        <d v="2022-06-02T18:02:00"/>
        <d v="2022-06-02T19:24:00"/>
        <d v="2022-06-03T03:30:00"/>
        <d v="2022-06-03T16:53:00"/>
        <d v="2022-06-06T11:11:00"/>
        <d v="2022-06-07T17:49:00"/>
        <d v="2022-06-06T18:14:00"/>
        <d v="2022-06-07T04:26:00"/>
        <d v="2022-06-07T08:34:00"/>
        <d v="2022-06-07T14:11:00"/>
        <d v="2022-06-08T11:42:00"/>
        <d v="2022-06-08T12:42:00"/>
        <d v="2022-06-09T10:57:00"/>
        <d v="2022-06-08T14:17:00"/>
        <d v="2022-06-08T16:53:00"/>
        <d v="2022-06-09T14:43:00"/>
        <d v="2022-06-09T14:45:00"/>
        <d v="2022-06-09T22:08:00"/>
        <d v="2022-06-10T08:07:00"/>
        <d v="2022-06-10T11:29:00"/>
        <d v="2022-06-10T10:04:00"/>
        <d v="2022-06-15T11:44:00"/>
        <d v="2022-06-10T12:16:00"/>
        <d v="2022-06-10T14:25:00"/>
        <d v="2022-06-10T15:30:00"/>
        <d v="2022-06-10T16:51:00"/>
        <d v="2022-06-13T01:01:00"/>
        <d v="2022-06-13T02:48:00"/>
        <d v="2022-06-13T09:57:00"/>
        <d v="2022-06-13T10:50:00"/>
        <d v="2022-06-13T14:21:00"/>
        <d v="2022-06-13T16:38:00"/>
        <d v="2022-06-13T17:15:00"/>
        <d v="2022-06-13T21:59:00"/>
        <d v="2022-06-13T22:24:00"/>
        <d v="2022-06-14T04:46:00"/>
        <d v="2022-06-14T13:26:00"/>
        <d v="2022-06-14T17:10:00"/>
        <d v="2022-06-14T17:43:00"/>
        <d v="2022-06-14T22:02:00"/>
        <d v="2022-06-15T15:08:00"/>
        <d v="2022-06-15T21:40:00"/>
        <d v="2022-06-15T18:13:00"/>
        <d v="2022-06-15T19:56:00"/>
        <d v="2022-06-15T21:04:00"/>
        <d v="2022-06-16T04:46:00"/>
        <d v="2022-06-15T23:02:00"/>
        <d v="2022-06-16T03:02:00"/>
        <d v="2022-06-16T15:49:00"/>
        <d v="2022-06-16T09:34:00"/>
        <d v="2022-06-16T10:41:00"/>
        <d v="2022-06-16T14:59:00"/>
        <d v="2022-06-17T09:51:00"/>
        <d v="2022-06-16T16:02:00"/>
        <d v="2022-06-16T16:32:00"/>
        <d v="2022-06-16T17:23:00"/>
        <d v="2022-06-16T17:28:00"/>
        <d v="2022-06-16T17:55:00"/>
        <d v="2022-06-16T18:13:00"/>
        <d v="2022-06-16T18:51:00"/>
        <d v="2022-06-16T19:19:00"/>
        <d v="2022-06-16T20:28:00"/>
        <d v="2022-06-20T05:32:00"/>
        <d v="2022-06-17T14:51:00"/>
        <d v="2022-06-17T16:36:00"/>
        <d v="2022-06-17T17:02:00"/>
        <d v="2022-06-21T21:49:00"/>
        <d v="2022-06-20T09:09:00"/>
        <d v="2022-06-20T12:12:00"/>
        <d v="2022-06-20T17:53:00"/>
        <d v="2022-06-21T04:05:00"/>
        <d v="2022-06-21T10:15:00"/>
        <d v="2022-06-21T10:53:00"/>
        <d v="2022-06-21T11:58:00"/>
        <d v="2022-06-22T13:03:00"/>
        <d v="2022-06-22T03:49:00"/>
        <d v="2022-06-22T09:48:00"/>
        <d v="2022-06-22T10:05:00"/>
        <d v="2022-06-23T10:15:00"/>
        <d v="2022-06-22T16:02:00"/>
        <d v="2022-06-22T16:41:00"/>
        <d v="2022-06-22T17:37:00"/>
        <d v="2022-06-23T17:00:00"/>
        <d v="2022-06-23T11:44:00"/>
        <d v="2022-06-23T18:56:00"/>
        <d v="2022-06-23T18:12:00"/>
        <d v="2022-06-23T22:03:00"/>
        <d v="2022-06-28T15:16:00"/>
        <d v="2022-06-24T07:18:00"/>
        <d v="2022-06-24T12:28:00"/>
        <d v="2022-06-24T17:00:00"/>
        <d v="2022-06-27T02:08:00"/>
        <d v="2022-06-27T10:28:00"/>
        <d v="2022-06-27T16:46:00"/>
        <d v="2022-06-27T17:48:00"/>
        <d v="2022-06-27T18:15:00"/>
        <d v="2022-06-30T18:48:00"/>
        <d v="2022-06-28T15:48:00"/>
        <d v="2022-06-28T16:07:00"/>
        <d v="2022-06-28T17:03:00"/>
        <d v="2022-06-29T07:31:00"/>
        <d v="2022-06-29T09:10:00"/>
        <d v="2022-06-29T16:27:00"/>
        <d v="2022-06-29T19:28:00"/>
        <d v="2022-06-30T10:02:00"/>
        <d v="2022-06-30T11:55:00"/>
        <d v="2022-06-30T13:04:00"/>
        <d v="2022-06-30T14:30:00"/>
        <d v="2022-07-01T15:14:00"/>
        <d v="2022-06-30T19:50:00"/>
        <d v="2022-07-01T12:41:00"/>
        <d v="2022-07-01T21:44:00"/>
        <d v="2022-07-01T17:03:00"/>
        <d v="2022-07-05T10:09:00"/>
        <d v="2022-07-04T03:01:00"/>
        <d v="2022-07-04T12:33:00"/>
        <d v="2022-07-08T17:57:00"/>
        <d v="2022-07-05T10:29:00"/>
        <d v="2022-07-05T10:51:00"/>
        <d v="2022-07-05T11:06:00"/>
        <d v="2022-07-05T11:24:00"/>
        <d v="2022-07-05T12:34:00"/>
        <d v="2022-07-05T16:10:00"/>
        <d v="2022-07-05T17:35:00"/>
        <d v="2022-07-05T17:49:00"/>
        <d v="2022-07-06T07:53:00"/>
        <d v="2022-07-06T11:41:00"/>
        <d v="2022-07-06T12:16:00"/>
        <d v="2022-07-06T13:09:00"/>
        <d v="2022-07-06T13:41:00"/>
        <d v="2022-07-06T14:53:00"/>
        <d v="2022-07-06T15:28:00"/>
        <d v="2022-07-06T16:59:00"/>
        <d v="2022-07-06T18:50:00"/>
        <d v="2022-07-07T12:04:00"/>
        <d v="2022-07-07T15:11:00"/>
        <d v="2022-07-07T15:58:00"/>
        <d v="2022-07-07T18:22:00"/>
        <d v="2022-07-08T06:18:00"/>
        <d v="2022-07-08T10:19:00"/>
        <d v="2022-07-11T09:52:00"/>
        <d v="2022-07-13T15:07:00"/>
        <d v="2022-07-11T10:49:00"/>
        <d v="2022-07-11T12:59:00"/>
        <d v="2022-07-11T14:41:00"/>
        <d v="2022-07-11T15:34:00"/>
        <d v="2022-07-11T20:01:00"/>
        <d v="2022-07-11T22:18:00"/>
        <d v="2022-07-12T04:05:00"/>
        <d v="2022-07-12T08:11:00"/>
        <d v="2022-07-12T10:11:00"/>
        <d v="2022-07-13T04:44:00"/>
        <d v="2022-07-13T10:23:00"/>
        <d v="2022-07-13T15:30:00"/>
        <d v="2022-07-13T15:29:00"/>
        <d v="2022-07-13T16:01:00"/>
        <d v="2022-07-13T16:12:00"/>
        <d v="2022-07-13T17:17:00"/>
        <d v="2022-07-13T22:33:00"/>
        <d v="2022-07-14T18:03:00"/>
        <d v="2022-07-14T02:27:00"/>
        <d v="2022-07-14T03:35:00"/>
        <d v="2022-07-14T09:13:00"/>
        <d v="2022-07-14T09:59:00"/>
        <d v="2022-07-14T13:27:00"/>
        <d v="2022-07-14T14:01:00"/>
        <d v="2022-07-14T19:46:00"/>
        <d v="2022-07-14T18:39:00"/>
        <d v="2022-07-14T21:13:00"/>
        <d v="2022-07-19T04:59:00"/>
        <d v="2022-07-15T05:08:00"/>
        <d v="2022-07-15T12:16:00"/>
        <d v="2022-07-15T14:34:00"/>
        <d v="2022-07-15T15:37:00"/>
        <d v="2022-07-15T16:05:00"/>
        <d v="2022-07-15T17:28:00"/>
        <d v="2022-07-15T17:37:00"/>
        <d v="2022-07-15T18:20:00"/>
        <d v="2022-07-18T04:16:00"/>
        <d v="2022-07-18T10:01:00"/>
        <d v="2022-07-18T12:46:00"/>
        <d v="2022-07-18T13:21:00"/>
        <d v="2022-07-18T16:48:00"/>
        <d v="2022-07-18T17:16:00"/>
        <d v="2022-07-19T09:43:00"/>
        <d v="2022-07-20T13:34:00"/>
        <d v="2022-07-19T10:54:00"/>
        <d v="2022-07-19T12:43:00"/>
        <d v="2022-07-19T13:07:00"/>
        <d v="2022-07-19T17:13:00"/>
        <d v="2022-07-20T10:01:00"/>
        <d v="2022-07-20T10:22:00"/>
        <d v="2022-07-20T16:12:00"/>
        <d v="2022-07-20T14:49:00"/>
        <d v="2022-07-20T18:16:00"/>
        <d v="2022-07-21T06:06:00"/>
        <d v="2022-07-20T19:42:00"/>
        <d v="2022-07-20T20:02:00"/>
        <d v="2022-07-21T11:06:00"/>
        <d v="2022-07-21T15:08:00"/>
        <d v="2022-07-21T11:41:00"/>
        <d v="2022-07-21T16:10:00"/>
        <d v="2022-07-21T15:31:00"/>
        <d v="2022-07-21T15:41:00"/>
        <d v="2022-07-21T16:53:00"/>
        <d v="2022-07-21T16:36:00"/>
        <d v="2022-07-21T18:04:00"/>
        <d v="2022-07-21T17:26:00"/>
        <d v="2022-07-21T19:44:00"/>
        <d v="2022-07-21T18:44:00"/>
        <d v="2022-07-21T22:59:00"/>
        <d v="2022-07-22T04:24:00"/>
        <d v="2022-07-22T10:02:00"/>
        <d v="2022-07-22T06:31:00"/>
        <d v="2022-07-22T10:16:00"/>
        <d v="2022-07-22T14:55:00"/>
        <d v="2022-07-22T21:47:00"/>
        <d v="2022-07-22T16:44:00"/>
        <d v="2022-07-22T17:18:00"/>
        <d v="2022-07-25T12:06:00"/>
        <d v="2022-07-25T03:35:00"/>
        <d v="2022-07-25T10:17:00"/>
        <d v="2022-07-25T13:31:00"/>
        <d v="2022-07-25T14:20:00"/>
        <d v="2022-07-25T15:01:00"/>
        <d v="2022-07-25T16:28:00"/>
        <d v="2022-07-25T17:27:00"/>
        <d v="2022-07-26T04:36:00"/>
        <d v="2022-07-26T08:58:00"/>
        <d v="2022-07-27T21:40:00"/>
        <d v="2022-07-26T10:54:00"/>
        <d v="2022-07-26T11:08:00"/>
        <d v="2022-07-26T12:21:00"/>
        <d v="2022-07-26T13:05:00"/>
        <d v="2022-07-26T14:42:00"/>
        <d v="2022-07-26T18:36:00"/>
        <d v="2022-08-02T09:33:00"/>
        <d v="2022-08-01T17:00:00"/>
        <d v="2022-08-01T17:49:00"/>
        <d v="2022-08-02T03:38:00"/>
        <d v="2022-08-04T17:53:00"/>
        <d v="2022-08-02T10:32:00"/>
        <d v="2022-08-02T15:16:00"/>
        <d v="2022-08-02T16:48:00"/>
        <d v="2022-08-02T17:02:00"/>
        <d v="2022-08-02T20:16:00"/>
        <d v="2022-08-02T23:28:00"/>
        <d v="2022-08-03T09:41:00"/>
        <d v="2022-08-03T16:20:00"/>
        <d v="2022-08-03T17:00:00"/>
        <d v="2022-08-03T17:19:00"/>
        <d v="2022-08-05T15:30:00"/>
        <d v="2022-08-04T18:17:00"/>
        <d v="2022-08-04T19:32:00"/>
        <d v="2022-08-05T20:04:00"/>
        <d v="2022-08-05T15:47:00"/>
        <d v="2022-08-05T16:20:00"/>
        <d v="2022-08-12T15:43:00"/>
        <d v="2022-08-08T10:34:00"/>
        <d v="2022-08-10T13:51:00"/>
        <d v="2022-08-10T14:53:00"/>
        <d v="2022-08-10T15:30:00"/>
        <d v="2022-08-10T17:12:00"/>
        <d v="2022-08-11T10:33:00"/>
        <d v="2022-08-11T11:57:00"/>
        <d v="2022-08-11T15:20:00"/>
        <d v="2022-08-26T16:31:00"/>
        <d v="2022-08-12T17:03:00"/>
        <d v="2022-08-12T17:46:00"/>
        <d v="2022-08-15T09:30:00"/>
        <d v="2022-08-15T11:42:00"/>
        <d v="2022-08-15T12:21:00"/>
        <d v="2022-08-15T17:13:00"/>
        <d v="2022-08-15T19:06:00"/>
        <d v="2022-08-15T21:00:00"/>
        <d v="2022-08-16T10:04:00"/>
        <d v="2022-08-16T12:01:00"/>
        <d v="2022-08-17T10:18:00"/>
        <d v="2022-08-17T15:32:00"/>
        <d v="2022-08-18T07:26:00"/>
        <d v="2022-08-18T09:01:00"/>
        <d v="2022-08-18T16:24:00"/>
        <d v="2022-08-18T18:55:00"/>
        <d v="2022-08-19T04:42:00"/>
        <d v="2022-08-19T13:02:00"/>
        <d v="2022-08-19T17:56:00"/>
        <d v="2022-08-22T03:58:00"/>
        <d v="2022-08-22T10:01:00"/>
        <d v="2022-08-22T10:48:00"/>
        <d v="2022-08-22T16:41:00"/>
        <d v="2022-08-26T09:54:00"/>
        <d v="2022-08-26T17:52:00"/>
        <d v="2022-08-26T17:09:00"/>
        <d v="2022-08-29T13:42:00"/>
        <d v="2022-08-26T19:26:00"/>
        <d v="2022-08-26T20:19:00"/>
        <d v="2022-08-29T01:58:00"/>
        <d v="2022-08-29T04:37:00"/>
        <d v="2022-08-30T17:43:00"/>
        <d v="2022-08-29T14:53:00"/>
        <d v="2022-08-29T15:24:00"/>
        <d v="2022-08-29T17:06:00"/>
        <d v="2022-08-29T20:00:00"/>
        <d v="2022-08-30T10:39:00"/>
        <d v="2022-08-30T12:01:00"/>
        <d v="2022-08-30T12:22:00"/>
        <d v="2022-08-30T19:07:00"/>
        <d v="2022-08-31T10:44:00"/>
        <d v="2022-08-31T07:06:00"/>
        <d v="2022-08-31T15:16:00"/>
        <d v="2022-08-31T11:36:00"/>
        <d v="2022-08-31T15:33:00"/>
        <d v="2022-08-31T15:52:00"/>
        <d v="2022-08-31T16:30:00"/>
        <d v="2022-08-31T17:17:00"/>
        <d v="2022-09-01T03:13:00"/>
        <d v="2022-08-31T17:40:00"/>
        <d v="2022-08-31T18:21:00"/>
        <d v="2022-09-02T09:49:00"/>
        <d v="2022-09-01T06:48:00"/>
        <d v="2022-09-01T13:30:00"/>
        <d v="2022-09-01T14:56:00"/>
        <d v="2022-09-01T15:33:00"/>
        <d v="2022-09-01T16:27:00"/>
        <d v="2022-09-01T17:00:00"/>
        <d v="2022-09-01T17:44:00"/>
        <d v="2022-09-01T20:00:00"/>
        <d v="2022-09-02T19:27:00"/>
        <d v="2022-09-02T10:29:00"/>
        <d v="2022-09-02T12:43:00"/>
        <d v="2022-09-02T12:59:00"/>
        <d v="2022-09-02T15:30:00"/>
        <d v="2022-09-02T17:48:00"/>
        <d v="2022-09-06T01:24:00"/>
        <d v="2022-09-02T20:23:00"/>
        <d v="2022-09-05T00:00:00"/>
        <d v="2022-09-05T01:15:00"/>
        <d v="2022-09-05T05:21:00"/>
        <d v="2022-09-05T08:04:00"/>
        <d v="2022-09-06T14:34:00"/>
        <d v="2022-09-06T09:53:00"/>
        <d v="2022-09-06T18:04:00"/>
        <d v="2022-09-06T15:56:00"/>
        <d v="2022-09-06T17:00:00"/>
        <d v="2022-09-07T03:31:00"/>
        <d v="2022-09-07T10:56:00"/>
        <d v="2022-09-07T14:04:00"/>
        <d v="2022-09-07T16:34:00"/>
        <d v="2022-09-07T14:37:00"/>
        <d v="2022-09-08T16:10:00"/>
        <d v="2022-09-07T17:10:00"/>
        <d v="2022-09-07T18:25:00"/>
        <d v="2022-09-07T19:41:00"/>
        <d v="2022-09-07T20:04:00"/>
        <d v="2022-09-07T22:58:00"/>
        <d v="2022-09-08T09:04:00"/>
        <d v="2022-09-08T13:24:00"/>
        <d v="2022-09-08T14:40:00"/>
        <d v="2022-09-08T15:54:00"/>
        <d v="2022-09-08T16:38:00"/>
        <d v="2022-09-08T17:02:00"/>
        <d v="2022-09-08T17:22:00"/>
        <d v="2022-09-08T19:11:00"/>
        <d v="2022-09-08T20:10:00"/>
        <d v="2022-09-13T15:31:00"/>
        <d v="2022-09-09T05:21:00"/>
        <d v="2022-09-09T06:29:00"/>
        <d v="2022-09-09T07:14:00"/>
        <d v="2022-09-09T10:11:00"/>
        <d v="2022-09-09T10:29:00"/>
        <d v="2022-09-12T00:00:00"/>
        <d v="2022-09-12T09:31:00"/>
        <d v="2022-09-12T09:45:00"/>
        <d v="2022-09-12T10:20:00"/>
        <d v="2022-09-12T11:58:00"/>
        <d v="2022-09-13T12:00:00"/>
        <d v="2022-09-13T12:32:00"/>
        <d v="2022-09-13T13:57:00"/>
        <d v="2022-09-20T03:04:00"/>
        <d v="2022-09-13T17:52:00"/>
        <d v="2022-09-13T20:44:00"/>
        <d v="2022-09-13T23:51:00"/>
        <d v="2022-09-14T09:46:00"/>
        <d v="2022-09-14T15:30:00"/>
        <d v="2022-09-14T16:42:00"/>
        <d v="2022-09-14T17:04:00"/>
        <d v="2022-09-14T22:11:00"/>
        <d v="2022-09-15T08:18:00"/>
        <d v="2022-09-16T09:00:00"/>
        <d v="2022-09-16T10:44:00"/>
        <d v="2022-09-16T15:12:00"/>
        <d v="2022-09-19T08:37:00"/>
        <d v="2022-09-19T10:00:00"/>
        <d v="2022-09-20T11:25:00"/>
        <d v="2022-09-28T18:47:00"/>
        <d v="2022-09-20T14:46:00"/>
        <d v="2022-09-20T20:31:00"/>
        <d v="2022-09-21T08:58:00"/>
        <d v="2022-09-21T09:57:00"/>
        <d v="2022-09-21T10:36:00"/>
        <d v="2022-09-21T14:54:00"/>
        <d v="2022-09-21T17:31:00"/>
        <d v="2022-09-27T11:02:00"/>
        <d v="2022-09-27T12:35:00"/>
        <d v="2022-09-27T17:00:00"/>
        <d v="2022-09-27T18:23:00"/>
        <d v="2022-09-27T19:04:00"/>
        <d v="2022-09-27T19:50:00"/>
        <d v="2022-09-28T03:48:00"/>
        <d v="2022-09-28T04:49:00"/>
        <d v="2022-09-28T09:59:00"/>
        <d v="2022-09-28T11:40:00"/>
        <d v="2022-09-28T13:05:00"/>
        <d v="2022-09-28T13:46:00"/>
        <d v="2022-09-28T14:07:00"/>
        <d v="2022-09-29T08:45:00"/>
        <d v="2022-09-28T19:55:00"/>
        <d v="2022-09-28T21:51:00"/>
        <d v="2022-09-29T12:43:00"/>
        <d v="2022-09-29T10:30:00"/>
        <d v="2022-09-29T15:35:00"/>
        <d v="2022-09-29T13:53:00"/>
        <d v="2022-09-29T14:42:00"/>
        <d v="2022-09-29T16:18:00"/>
        <d v="2022-09-30T13:14:00"/>
        <d v="2022-09-29T16:29:00"/>
        <d v="2022-09-29T16:59:00"/>
        <d v="2022-09-29T17:29:00"/>
        <d v="2022-09-29T17:44:00"/>
        <d v="2022-09-29T19:13:00"/>
        <d v="2022-09-29T21:38:00"/>
        <d v="2022-09-29T22:36:00"/>
        <d v="2022-09-29T23:58:00"/>
        <d v="2022-09-30T09:00:00"/>
        <d v="2022-09-30T10:07:00"/>
        <d v="2022-09-30T10:51:00"/>
        <d v="2022-09-30T17:37:00"/>
        <d v="2022-09-30T13:49:00"/>
        <d v="2022-09-30T14:50:00"/>
        <d v="2022-09-30T15:30:00"/>
        <d v="2022-09-30T16:19:00"/>
        <d v="2022-09-30T19:05:00"/>
        <d v="2022-09-30T21:21:00"/>
        <d v="2022-10-03T07:07:00"/>
        <d v="2022-10-03T04:46:00"/>
        <d v="2022-10-03T08:51:00"/>
        <d v="2022-10-03T09:44:00"/>
        <d v="2022-10-03T11:33:00"/>
        <d v="2022-10-03T12:20:00"/>
        <d v="2022-10-03T17:02:00"/>
        <d v="2022-10-03T12:30:00"/>
        <d v="2022-10-03T12:40:00"/>
        <d v="2022-10-03T14:47:00"/>
        <d v="2022-10-03T20:55:00"/>
        <d v="2022-10-03T17:24:00"/>
        <d v="2022-10-03T18:07:00"/>
        <d v="2022-10-03T22:59:00"/>
        <d v="2022-10-05T14:57:00"/>
        <d v="2022-10-04T06:41:00"/>
        <d v="2022-10-04T09:06:00"/>
        <d v="2022-10-04T10:00:00"/>
        <d v="2022-10-04T13:08:00"/>
        <d v="2022-10-04T13:30:00"/>
        <d v="2022-10-04T15:24:00"/>
        <d v="2022-10-04T17:00:00"/>
        <d v="2022-10-04T17:05:00"/>
        <d v="2022-10-04T18:01:00"/>
        <d v="2022-10-04T18:57:00"/>
        <d v="2022-10-04T21:38:00"/>
        <d v="2022-10-05T09:45:00"/>
        <d v="2022-10-06T02:40:00"/>
        <d v="2022-10-05T15:45:00"/>
        <d v="2022-10-05T16:18:00"/>
        <d v="2022-10-05T16:46:00"/>
        <d v="2022-10-05T17:00:00"/>
        <d v="2022-10-05T17:19:00"/>
        <d v="2022-10-06T14:26:00"/>
        <d v="2022-10-13T18:09:00"/>
        <d v="2022-10-06T16:03:00"/>
        <d v="2022-10-06T16:50:00"/>
        <d v="2022-10-06T18:45:00"/>
        <d v="2022-10-06T18:58:00"/>
        <d v="2022-10-06T21:58:00"/>
        <d v="2022-10-07T09:12:00"/>
        <d v="2022-10-07T15:30:00"/>
        <d v="2022-10-07T15:46:00"/>
        <d v="2022-10-07T21:30:00"/>
        <d v="2022-10-10T03:32:00"/>
        <d v="2022-10-10T08:58:00"/>
        <d v="2022-10-10T10:41:00"/>
        <d v="2022-10-10T13:54:00"/>
        <d v="2022-10-10T17:54:00"/>
        <d v="2022-10-11T05:08:00"/>
        <d v="2022-10-11T07:57:00"/>
        <d v="2022-10-11T21:57:00"/>
        <d v="2022-10-12T03:02:00"/>
        <d v="2022-10-12T04:49:00"/>
        <d v="2022-10-12T15:30:00"/>
        <d v="2022-10-12T17:21:00"/>
        <d v="2022-10-12T17:41:00"/>
        <d v="2022-10-12T19:49:00"/>
        <d v="2022-10-13T09:58:00"/>
        <d v="2022-10-13T15:30:00"/>
        <d v="2022-10-14T12:11:00"/>
        <d v="2022-10-13T18:36:00"/>
        <d v="2022-10-13T19:04:00"/>
        <d v="2022-10-13T20:27:00"/>
        <d v="2022-10-14T04:44:00"/>
        <d v="2022-10-14T15:55:00"/>
        <d v="2022-10-14T14:42:00"/>
        <d v="2022-10-14T16:32:00"/>
        <d v="2022-10-14T16:04:00"/>
        <d v="2022-10-14T18:04:00"/>
        <d v="2022-10-14T16:44:00"/>
        <d v="2022-10-14T16:59:00"/>
        <d v="2022-10-14T19:09:00"/>
        <d v="2022-10-17T10:43:00"/>
        <d v="2022-10-14T19:54:00"/>
        <d v="2022-10-17T14:49:00"/>
        <d v="2022-10-17T12:15:00"/>
        <d v="2022-10-17T15:42:00"/>
        <d v="2022-10-18T13:54:00"/>
        <d v="2022-10-17T16:39:00"/>
        <d v="2022-10-17T17:32:00"/>
        <d v="2022-10-17T17:54:00"/>
        <d v="2022-10-17T18:41:00"/>
        <d v="2022-10-18T07:02:00"/>
        <d v="2022-10-18T09:48:00"/>
        <d v="2022-10-18T15:39:00"/>
        <d v="2022-10-18T17:32:00"/>
        <d v="2022-10-18T16:29:00"/>
        <d v="2022-10-19T01:54:00"/>
        <d v="2022-10-18T18:24:00"/>
        <d v="2022-10-19T08:24:00"/>
        <d v="2022-10-20T14:08:00"/>
        <d v="2022-10-19T09:57:00"/>
        <d v="2022-10-19T11:25:00"/>
        <d v="2022-10-19T12:45:00"/>
        <d v="2022-10-19T13:23:00"/>
        <d v="2022-10-19T19:07:00"/>
        <d v="2022-10-19T20:05:00"/>
        <d v="2022-10-20T16:32:00"/>
        <d v="2022-10-20T15:22:00"/>
        <d v="2022-10-20T17:19:00"/>
        <d v="2022-10-20T19:21:00"/>
        <d v="2022-10-20T17:54:00"/>
        <d v="2022-10-21T15:58:00"/>
        <d v="2022-10-20T20:07:00"/>
        <d v="2022-10-20T21:08:00"/>
        <d v="2022-10-21T07:16:00"/>
        <d v="2022-10-21T11:41:00"/>
        <d v="2022-10-21T11:56:00"/>
        <d v="2022-10-21T12:36:00"/>
        <d v="2022-10-21T15:12:00"/>
        <d v="2022-10-24T12:31:00"/>
        <d v="2022-10-21T16:27:00"/>
        <d v="2022-10-21T17:06:00"/>
        <d v="2022-10-21T17:40:00"/>
        <d v="2022-10-21T18:14:00"/>
        <d v="2022-10-21T18:44:00"/>
        <d v="2022-10-21T22:10:00"/>
        <d v="2022-10-24T00:46:00"/>
        <d v="2022-10-24T02:39:00"/>
        <d v="2022-10-24T15:12:00"/>
        <d v="2022-10-25T14:05:00"/>
        <d v="2022-10-24T16:44:00"/>
        <d v="2022-10-24T17:35:00"/>
        <d v="2022-10-25T02:23:00"/>
        <d v="2022-10-25T16:13:00"/>
        <d v="2022-10-27T15:26:00"/>
        <d v="2022-10-25T18:07:00"/>
        <d v="2022-10-26T09:11:00"/>
        <d v="2022-10-26T10:18:00"/>
        <d v="2022-10-26T11:38:00"/>
        <d v="2022-10-26T16:55:00"/>
        <d v="2022-10-26T17:06:00"/>
        <d v="2022-10-26T17:49:00"/>
        <d v="2022-10-26T21:32:00"/>
        <d v="2022-10-27T17:24:00"/>
        <d v="2022-10-27T16:03:00"/>
        <d v="2022-10-27T16:48:00"/>
        <d v="2022-10-27T17:48:00"/>
        <d v="2022-10-28T16:07:00"/>
        <d v="2022-10-27T18:37:00"/>
        <d v="2022-10-27T19:55:00"/>
        <d v="2022-10-27T21:08:00"/>
        <d v="2022-10-28T10:13:00"/>
        <d v="2022-10-28T11:04:00"/>
        <d v="2022-10-28T17:12:00"/>
        <d v="2022-10-28T23:29:00"/>
        <d v="2022-10-28T18:13:00"/>
        <d v="2022-10-31T09:55:00"/>
        <d v="2022-11-01T07:46:00"/>
        <d v="2022-10-31T14:37:00"/>
        <d v="2022-10-31T15:01:00"/>
        <d v="2022-10-31T17:15:00"/>
        <d v="2022-11-01T16:04:00"/>
        <d v="2022-11-01T10:05:00"/>
        <d v="2022-11-01T12:25:00"/>
        <d v="2022-11-01T14:25:00"/>
        <d v="2022-11-01T18:06:00"/>
        <d v="2022-11-01T16:40:00"/>
        <d v="2022-11-01T18:31:00"/>
        <d v="2022-11-01T19:59:00"/>
        <d v="2022-11-02T17:01:00"/>
        <d v="2022-11-02T04:47:00"/>
        <d v="2022-11-02T10:25:00"/>
        <d v="2022-11-02T14:59:00"/>
        <d v="2022-11-02T20:00:00"/>
        <d v="2022-11-02T20:38:00"/>
        <d v="2022-11-04T14:36:00"/>
        <d v="2022-11-02T21:17:00"/>
        <d v="2022-11-02T22:44:00"/>
        <d v="2022-11-03T08:05:00"/>
        <d v="2022-11-03T10:28:00"/>
        <d v="2022-11-03T11:13:00"/>
        <d v="2022-11-03T12:29:00"/>
        <d v="2022-11-03T18:38:00"/>
        <d v="2022-11-04T14:30:00"/>
        <d v="2022-11-04T14:45:00"/>
        <d v="2022-11-04T14:57:00"/>
        <d v="2022-11-04T15:47:00"/>
        <d v="2022-11-04T15:31:00"/>
        <d v="2022-11-04T16:00:00"/>
        <d v="2022-11-04T17:53:00"/>
        <d v="2022-11-04T16:41:00"/>
        <d v="2022-11-04T20:28:00"/>
        <d v="2022-11-07T00:03:00"/>
        <d v="2022-11-07T10:16:00"/>
        <d v="2022-11-07T03:21:00"/>
        <d v="2022-11-08T11:02:00"/>
        <d v="2022-11-07T10:39:00"/>
        <d v="2022-11-07T11:01:00"/>
        <d v="2022-11-07T16:03:00"/>
        <d v="2022-11-07T19:07:00"/>
        <d v="2022-11-07T21:00:00"/>
        <d v="2022-11-08T17:00:00"/>
        <d v="2022-11-09T15:15:00"/>
        <d v="2022-11-08T17:43:00"/>
        <d v="2022-11-08T18:38:00"/>
        <d v="2022-11-09T17:09:00"/>
        <d v="2022-11-09T16:33:00"/>
        <d v="2022-11-09T17:34:00"/>
        <d v="2022-11-09T18:19:00"/>
        <d v="2022-11-09T20:02:00"/>
        <d v="2022-11-10T08:44:00"/>
        <d v="2022-11-10T09:28:00"/>
        <d v="2022-11-10T15:30:00"/>
        <d v="2022-11-10T10:31:00"/>
        <d v="2022-11-10T11:19:00"/>
        <d v="2022-11-10T12:22:00"/>
        <d v="2022-11-15T20:27:00"/>
        <d v="2022-11-10T16:48:00"/>
        <d v="2022-11-10T17:01:00"/>
        <d v="2022-11-10T21:16:00"/>
        <d v="2022-11-11T07:12:00"/>
        <d v="2022-11-11T08:02:00"/>
        <d v="2022-11-11T09:17:00"/>
        <d v="2022-11-11T10:25:00"/>
        <d v="2022-11-11T12:01:00"/>
        <d v="2022-11-11T13:32:00"/>
        <d v="2022-11-11T14:04:00"/>
        <d v="2022-11-11T14:29:00"/>
        <d v="2022-11-11T14:58:00"/>
        <d v="2022-11-11T15:24:00"/>
        <d v="2022-11-11T17:14:00"/>
        <d v="2022-11-11T18:50:00"/>
        <d v="2022-11-11T20:29:00"/>
        <d v="2022-11-11T21:39:00"/>
        <d v="2022-11-14T10:12:00"/>
        <d v="2022-11-14T14:57:00"/>
        <d v="2022-11-14T17:15:00"/>
        <d v="2022-11-14T18:05:00"/>
        <d v="2022-11-14T20:22:00"/>
        <d v="2022-11-15T09:08:00"/>
        <d v="2022-11-15T09:47:00"/>
        <d v="2022-11-15T10:21:00"/>
        <d v="2022-11-15T12:31:00"/>
        <d v="2022-11-15T12:38:00"/>
        <d v="2022-11-15T15:30:00"/>
        <d v="2022-11-15T21:56:00"/>
        <d v="2022-11-16T20:32:00"/>
        <d v="2022-11-16T04:02:00"/>
        <d v="2022-11-16T04:14:00"/>
        <d v="2022-11-16T08:01:00"/>
        <d v="2022-11-16T09:05:00"/>
        <d v="2022-11-16T09:54:00"/>
        <d v="2022-11-16T11:06:00"/>
        <d v="2022-11-16T11:19:00"/>
        <d v="2022-11-16T11:59:00"/>
        <d v="2022-11-16T22:37:00"/>
        <d v="2022-11-17T04:09:00"/>
        <d v="2022-11-17T08:37:00"/>
        <d v="2022-11-17T11:34:00"/>
        <d v="2022-11-17T09:36:00"/>
        <d v="2022-11-17T10:18:00"/>
        <d v="2022-11-17T20:18:00"/>
        <d v="2022-11-17T12:11:00"/>
        <d v="2022-11-17T12:45:00"/>
        <d v="2022-11-17T13:40:00"/>
        <d v="2022-11-17T14:44:00"/>
        <d v="2022-11-17T15:59:00"/>
        <d v="2022-11-18T16:43:00"/>
        <d v="2022-11-18T02:54:00"/>
        <d v="2022-11-18T05:49:00"/>
        <d v="2022-11-18T09:02:00"/>
        <d v="2022-11-18T11:27:00"/>
        <d v="2022-11-18T17:53:00"/>
        <d v="2022-11-18T19:15:00"/>
        <d v="2022-11-22T19:57:00"/>
        <d v="2022-11-18T21:33:00"/>
        <d v="2022-11-21T02:39:00"/>
        <d v="2022-11-21T03:30:00"/>
        <d v="2022-11-21T04:12:00"/>
        <d v="2022-11-21T06:34:00"/>
        <d v="2022-11-21T08:40:00"/>
        <d v="2022-11-21T11:08:00"/>
        <d v="2022-11-21T19:19:00"/>
        <d v="2022-11-25T15:19:00"/>
        <d v="2022-11-23T02:02:00"/>
        <d v="2022-11-23T04:57:00"/>
        <d v="2022-11-23T08:52:00"/>
        <d v="2022-11-23T15:30:00"/>
        <d v="2022-11-23T16:14:00"/>
        <d v="2022-11-23T16:46:00"/>
        <d v="2022-11-23T17:42:00"/>
        <d v="2022-11-23T21:01:00"/>
        <d v="2022-11-23T21:26:00"/>
        <d v="2022-11-24T01:20:00"/>
        <d v="2022-11-24T04:18:00"/>
        <d v="2022-11-24T05:10:00"/>
        <d v="2022-11-24T16:00:00"/>
        <d v="2022-11-25T06:07:00"/>
        <d v="2022-11-25T12:28:00"/>
        <d v="2022-11-25T17:52:00"/>
        <d v="2022-11-28T00:00:00"/>
        <d v="2022-11-28T10:06:00"/>
        <d v="2022-11-28T03:34:00"/>
        <d v="2022-11-28T16:53:00"/>
        <d v="2022-11-28T12:21:00"/>
        <d v="2022-11-28T13:04:00"/>
        <d v="2022-11-30T21:01:00"/>
        <d v="2022-11-28T17:25:00"/>
        <d v="2022-11-28T17:53:00"/>
        <d v="2022-11-28T20:04:00"/>
        <d v="2022-11-29T15:50:00"/>
        <d v="2022-11-29T18:13:00"/>
        <d v="2022-11-29T20:48:00"/>
        <d v="2022-11-29T21:49:00"/>
        <d v="2022-11-30T17:19:00"/>
        <d v="2022-12-02T15:35:00"/>
        <d v="2022-11-30T21:54:00"/>
        <d v="2022-12-01T01:43:00"/>
        <d v="2022-12-01T07:43:00"/>
        <d v="2022-12-01T10:56:00"/>
        <d v="2022-12-01T12:08:00"/>
        <d v="2022-12-01T14:32:00"/>
        <d v="2022-12-01T15:20:00"/>
        <d v="2022-12-01T15:34:00"/>
        <d v="2022-12-01T15:57:00"/>
        <d v="2022-12-01T16:11:00"/>
        <d v="2022-12-01T17:48:00"/>
        <d v="2022-12-01T18:35:00"/>
        <d v="2022-12-01T19:30:00"/>
        <d v="2022-12-01T22:32:00"/>
        <d v="2022-12-02T08:18:00"/>
        <d v="2022-12-02T09:40:00"/>
        <d v="2022-12-02T10:41:00"/>
        <d v="2022-12-02T14:42:00"/>
        <d v="2022-12-05T17:01:00"/>
        <d v="2022-12-02T16:23:00"/>
        <d v="2022-12-02T18:10:00"/>
        <d v="2022-12-02T19:14:00"/>
        <d v="2022-12-02T21:57:00"/>
        <d v="2022-12-05T02:19:00"/>
        <d v="2022-12-05T05:28:00"/>
        <d v="2022-12-05T13:47:00"/>
        <d v="2022-12-05T14:54:00"/>
        <d v="2022-12-06T14:30:00"/>
        <d v="2022-12-05T18:21:00"/>
        <d v="2022-12-05T18:56:00"/>
        <d v="2022-12-05T21:21:00"/>
        <d v="2022-12-06T08:12:00"/>
        <d v="2022-12-06T17:02:00"/>
        <d v="2022-12-06T18:11:00"/>
        <d v="2022-12-06T18:56:00"/>
        <d v="2022-12-07T12:19:00"/>
        <d v="2022-12-06T20:14:00"/>
        <d v="2022-12-07T02:41:00"/>
        <d v="2022-12-07T08:33:00"/>
        <d v="2022-12-07T18:16:00"/>
        <d v="2022-12-07T12:48:00"/>
        <d v="2022-12-07T14:38:00"/>
        <d v="2022-12-07T15:53:00"/>
        <d v="2022-12-08T16:47:00"/>
        <d v="2022-12-08T03:17:00"/>
        <d v="2022-12-08T11:40:00"/>
        <d v="2022-12-09T15:30:00"/>
        <d v="2022-12-08T18:32:00"/>
        <d v="2022-12-08T21:57:00"/>
        <d v="2022-12-09T03:06:00"/>
        <d v="2022-12-09T15:40:00"/>
        <d v="2022-12-09T15:46:00"/>
        <d v="2022-12-09T17:00:00"/>
        <d v="2022-12-09T17:09:00"/>
        <d v="2022-12-09T18:30:00"/>
        <d v="2022-12-09T22:51:00"/>
        <d v="2022-12-12T10:47:00"/>
        <d v="2022-12-12T03:11:00"/>
        <d v="2022-12-12T17:54:00"/>
        <d v="2022-12-12T11:45:00"/>
        <d v="2022-12-12T15:56:00"/>
        <d v="2022-12-13T15:19:00"/>
        <d v="2022-12-12T20:27:00"/>
        <d v="2022-12-15T11:00:00"/>
        <d v="2022-12-13T15:30:00"/>
        <d v="2022-12-13T16:19:00"/>
        <d v="2022-12-14T11:26:00"/>
        <d v="2022-12-14T19:19:00"/>
        <d v="2022-12-14T20:35:00"/>
        <d v="2022-12-14T21:44:00"/>
        <d v="2022-12-14T21:49:00"/>
        <d v="2022-12-15T15:43:00"/>
        <d v="2022-12-15T17:09:00"/>
        <d v="2022-12-15T16:06:00"/>
        <d v="2022-12-15T16:07:00"/>
        <d v="2022-12-16T02:29:00"/>
        <d v="2022-12-15T19:05:00"/>
        <d v="2022-12-16T11:37:00"/>
        <d v="2022-12-16T04:32:00"/>
        <d v="2022-12-19T08:53:00"/>
        <d v="2022-12-16T14:56:00"/>
        <d v="2022-12-16T17:11:00"/>
        <d v="2022-12-16T18:23:00"/>
        <d v="2022-12-16T21:32:00"/>
        <d v="2022-12-19T01:46:00"/>
        <d v="2022-12-19T12:45:00"/>
        <d v="2022-12-19T10:22:00"/>
        <d v="2022-12-19T11:22:00"/>
        <d v="2022-12-19T18:45:00"/>
        <d v="2022-12-19T17:45:00"/>
        <d v="2022-12-20T07:26:00"/>
        <d v="2022-12-20T05:02:00"/>
        <d v="2022-12-20T10:01:00"/>
        <d v="2022-12-20T15:02:00"/>
        <d v="2022-12-20T10:51:00"/>
        <d v="2022-12-20T16:57:00"/>
        <d v="2022-12-20T18:42:00"/>
        <d v="2022-12-21T10:15:00"/>
        <d v="2022-12-20T19:59:00"/>
        <d v="2022-12-20T21:02:00"/>
        <d v="2022-12-21T16:44:00"/>
        <d v="2022-12-21T15:09:00"/>
        <d v="2022-12-21T17:38:00"/>
        <d v="2022-12-21T18:35:00"/>
        <d v="2022-12-22T04:15:00"/>
        <d v="2022-12-22T15:34:00"/>
        <d v="2022-12-22T10:24:00"/>
        <d v="2022-12-23T09:56:00"/>
        <d v="2022-12-22T18:37:00"/>
        <d v="2022-12-27T16:17:00"/>
        <d v="2022-12-23T15:43:00"/>
        <d v="2022-12-27T00:01:00"/>
        <d v="2022-12-27T08:47:00"/>
        <d v="2022-12-27T12:28:00"/>
        <d v="2022-12-27T17:22:00"/>
        <d v="2022-12-28T17:48:00"/>
        <d v="2022-12-28T14:54:00"/>
        <d v="2022-12-28T16:35:00"/>
        <d v="2022-12-29T11:57:00"/>
        <d v="2022-12-29T08:36:00"/>
        <d v="2023-01-03T09:48:00"/>
        <d v="2022-12-29T15:45:00"/>
        <d v="2022-12-29T17:57:00"/>
        <d v="2022-12-29T19:53:00"/>
        <d v="2023-01-04T09:44:00"/>
        <d v="2023-01-03T10:04:00"/>
        <d v="2023-01-03T10:30:00"/>
        <d v="2023-01-03T12:28:00"/>
        <d v="2023-01-03T12:57:00"/>
        <d v="2023-01-03T17:59:00"/>
        <d v="2023-01-04T17:25:00"/>
        <d v="2023-01-04T10:07:00"/>
        <d v="2023-01-04T10:31:00"/>
        <d v="2023-01-04T16:57:00"/>
        <d v="2023-01-04T18:22:00"/>
        <d v="2023-01-04T21:03:00"/>
        <d v="2023-01-04T18:50:00"/>
        <d v="2023-01-05T02:26:00"/>
        <d v="2023-01-05T09:45:00"/>
        <d v="2023-01-05T10:26:00"/>
        <d v="2023-01-05T15:15:00"/>
        <d v="2023-01-06T17:05:00"/>
        <d v="2023-01-05T15:33:00"/>
        <d v="2023-01-05T15:54:00"/>
        <d v="2023-01-05T16:54:00"/>
        <d v="2023-01-05T17:33:00"/>
        <d v="2023-01-05T17:57:00"/>
        <d v="2023-01-05T23:06:00"/>
        <d v="2023-01-06T11:21:00"/>
        <d v="2023-01-06T14:04:00"/>
        <d v="2023-01-18T04:51:00"/>
        <d v="2023-01-06T17:39:00"/>
        <d v="2023-01-06T18:38:00"/>
        <d v="2023-01-06T21:12:00"/>
        <d v="2023-01-09T01:59:00"/>
        <d v="2023-01-09T03:45:00"/>
        <d v="2023-01-09T09:00:00"/>
        <d v="2023-01-09T10:15:00"/>
        <d v="2023-01-09T15:12:00"/>
        <d v="2023-01-09T16:52:00"/>
        <d v="2023-01-09T18:48:00"/>
        <d v="2023-01-10T16:36:00"/>
        <d v="2023-01-11T16:28:00"/>
        <d v="2023-01-11T16:49:00"/>
        <d v="2023-01-12T07:19:00"/>
        <d v="2023-01-12T11:37:00"/>
        <d v="2023-01-12T15:28:00"/>
        <d v="2023-01-12T17:36:00"/>
        <d v="2023-01-12T18:15:00"/>
        <d v="2023-01-12T19:12:00"/>
        <d v="2023-01-13T17:48:00"/>
        <d v="2023-01-13T19:58:00"/>
        <d v="2023-01-16T02:34:00"/>
        <d v="2023-01-16T03:40:00"/>
        <d v="2023-01-17T14:56:00"/>
        <d v="2023-01-17T16:15:00"/>
        <d v="2023-01-18T09:44:00"/>
        <d v="2023-01-18T13:59:00"/>
        <d v="2023-01-18T10:06:00"/>
        <d v="2023-01-18T11:16:00"/>
        <d v="2023-01-18T15:30:00"/>
        <d v="2023-01-18T17:38:00"/>
        <d v="2023-01-18T16:15:00"/>
        <d v="2023-01-18T19:12:00"/>
      </sharedItems>
      <fieldGroup par="9" base="0">
        <rangePr groupBy="months" startDate="2019-09-26T18:16:00" endDate="2023-01-18T19:12:00"/>
        <groupItems count="14">
          <s v="&lt;26.09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8.01.2023"/>
        </groupItems>
      </fieldGroup>
    </cacheField>
    <cacheField name="Цена закрытия" numFmtId="0">
      <sharedItems containsSemiMixedTypes="0" containsString="0" containsNumber="1" minValue="0.95416999999999996" maxValue="1.2271799999999999"/>
    </cacheField>
    <cacheField name="Размер сетки пипс " numFmtId="0">
      <sharedItems containsSemiMixedTypes="0" containsString="0" containsNumber="1" minValue="0" maxValue="496.80000000000109"/>
    </cacheField>
    <cacheField name="Пипсов до TP" numFmtId="0">
      <sharedItems containsSemiMixedTypes="0" containsString="0" containsNumber="1" minValue="5" maxValue="115.40000000000146"/>
    </cacheField>
    <cacheField name="Прибыль" numFmtId="0">
      <sharedItems containsSemiMixedTypes="0" containsString="0" containsNumber="1" minValue="1" maxValue="1417.1799999999998"/>
    </cacheField>
    <cacheField name="Время сетки" numFmtId="175">
      <sharedItems containsSemiMixedTypes="0" containsNonDate="0" containsDate="1" containsString="0" minDate="1899-12-30T00:00:00" maxDate="1900-01-23T11:58:00"/>
    </cacheField>
    <cacheField name="Profit %" numFmtId="10">
      <sharedItems/>
    </cacheField>
    <cacheField name="Profit Sell %" numFmtId="10">
      <sharedItems/>
    </cacheField>
    <cacheField name="Profit Buy %" numFmtId="10">
      <sharedItems/>
    </cacheField>
    <cacheField name="Годы" numFmtId="0" databaseField="0">
      <fieldGroup base="0">
        <rangePr groupBy="years" startDate="2019-09-26T18:16:00" endDate="2023-01-18T19:12:00"/>
        <groupItems count="7">
          <s v="&lt;26.09.2019"/>
          <s v="2019"/>
          <s v="2020"/>
          <s v="2021"/>
          <s v="2022"/>
          <s v="2023"/>
          <s v="&gt;18.01.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-" refreshedDate="45009.706217013889" createdVersion="2" refreshedVersion="4" recordCount="3258">
  <cacheSource type="worksheet">
    <worksheetSource ref="B1:J1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16" count="16">
        <n v="3"/>
        <n v="4"/>
        <n v="1"/>
        <n v="2"/>
        <n v="5"/>
        <n v="10"/>
        <n v="9"/>
        <n v="6"/>
        <n v="7"/>
        <n v="12"/>
        <n v="16"/>
        <n v="8"/>
        <n v="11"/>
        <n v="14"/>
        <n v="13"/>
        <n v="15"/>
      </sharedItems>
    </cacheField>
    <cacheField name="Максимальный лот" numFmtId="0">
      <sharedItems containsSemiMixedTypes="0" containsString="0" containsNumber="1" minValue="0.01" maxValue="3.81"/>
    </cacheField>
    <cacheField name="Общая лотность" numFmtId="0">
      <sharedItems containsSemiMixedTypes="0" containsString="0" containsNumber="1" minValue="0.01" maxValue="9.4500000000000011"/>
    </cacheField>
    <cacheField name="Дата открытия" numFmtId="22">
      <sharedItems containsSemiMixedTypes="0" containsNonDate="0" containsDate="1" containsString="0" minDate="2019-09-26T14:54:00" maxDate="2023-01-18T18:42:00"/>
    </cacheField>
    <cacheField name="Цена открытия" numFmtId="0">
      <sharedItems containsSemiMixedTypes="0" containsString="0" containsNumber="1" minValue="0.95501000000000003" maxValue="1.22675"/>
    </cacheField>
    <cacheField name="Дальний ордер дата" numFmtId="22">
      <sharedItems containsSemiMixedTypes="0" containsNonDate="0" containsDate="1" containsString="0" minDate="2019-09-26T16:40:00" maxDate="2023-01-18T18:42:00"/>
    </cacheField>
    <cacheField name="Дальний ордер цена" numFmtId="0">
      <sharedItems containsSemiMixedTypes="0" containsString="0" containsNumber="1" minValue="0.95459000000000005" maxValue="1.23027"/>
    </cacheField>
    <cacheField name="Дата закрытия" numFmtId="177">
      <sharedItems containsSemiMixedTypes="0" containsNonDate="0" containsDate="1" containsString="0" minDate="2019-09-26T18:16:00" maxDate="2023-01-18T19:12:00" count="3258">
        <d v="2019-09-26T18:16:00"/>
        <d v="2019-09-27T15:41:00"/>
        <d v="2019-09-26T22:33:00"/>
        <d v="2019-09-30T14:15:00"/>
        <d v="2019-09-27T18:08:00"/>
        <d v="2019-10-01T18:16:00"/>
        <d v="2019-10-01T09:09:00"/>
        <d v="2019-10-15T16:38:00"/>
        <d v="2019-10-02T16:12:00"/>
        <d v="2019-10-02T18:34:00"/>
        <d v="2019-10-02T20:37:00"/>
        <d v="2019-10-03T11:26:00"/>
        <d v="2019-10-03T14:07:00"/>
        <d v="2019-10-03T16:59:00"/>
        <d v="2019-10-07T15:04:00"/>
        <d v="2019-10-09T11:18:00"/>
        <d v="2019-10-10T09:48:00"/>
        <d v="2019-10-11T13:45:00"/>
        <d v="2019-10-11T16:46:00"/>
        <d v="2019-10-15T17:54:00"/>
        <d v="2019-10-15T19:25:00"/>
        <d v="2019-10-16T09:15:00"/>
        <d v="2019-10-23T12:56:00"/>
        <d v="2019-10-16T18:19:00"/>
        <d v="2019-10-17T03:53:00"/>
        <d v="2019-10-17T10:22:00"/>
        <d v="2019-10-17T11:38:00"/>
        <d v="2019-10-17T16:35:00"/>
        <d v="2019-10-18T14:17:00"/>
        <d v="2019-10-18T20:13:00"/>
        <d v="2019-10-21T11:10:00"/>
        <d v="2019-10-24T10:28:00"/>
        <d v="2019-10-24T14:57:00"/>
        <d v="2019-10-24T15:55:00"/>
        <d v="2019-10-24T16:30:00"/>
        <d v="2019-10-30T12:39:00"/>
        <d v="2019-10-25T15:41:00"/>
        <d v="2019-10-25T19:34:00"/>
        <d v="2019-10-29T10:39:00"/>
        <d v="2019-10-30T20:38:00"/>
        <d v="2019-10-30T20:50:00"/>
        <d v="2019-11-04T21:40:00"/>
        <d v="2019-10-30T22:16:00"/>
        <d v="2019-11-01T17:07:00"/>
        <d v="2019-11-18T09:10:00"/>
        <d v="2019-11-05T17:01:00"/>
        <d v="2019-11-06T18:43:00"/>
        <d v="2019-11-07T04:44:00"/>
        <d v="2019-11-07T17:02:00"/>
        <d v="2019-11-08T13:01:00"/>
        <d v="2019-11-12T10:35:00"/>
        <d v="2019-11-12T13:10:00"/>
        <d v="2019-11-13T19:03:00"/>
        <d v="2019-11-14T13:09:00"/>
        <d v="2019-11-22T17:46:00"/>
        <d v="2019-11-18T17:21:00"/>
        <d v="2019-11-20T16:41:00"/>
        <d v="2019-11-21T11:00:00"/>
        <d v="2019-11-22T10:30:00"/>
        <d v="2019-12-02T15:54:00"/>
        <d v="2019-11-27T10:02:00"/>
        <d v="2019-11-29T15:00:00"/>
        <d v="2019-12-06T17:43:00"/>
        <d v="2019-12-02T17:26:00"/>
        <d v="2019-12-03T18:29:00"/>
        <d v="2019-12-04T15:41:00"/>
        <d v="2019-12-05T16:51:00"/>
        <d v="2019-12-10T13:15:00"/>
        <d v="2019-12-13T17:08:00"/>
        <d v="2019-12-10T18:17:00"/>
        <d v="2019-12-11T20:59:00"/>
        <d v="2019-12-11T21:47:00"/>
        <d v="2019-12-12T15:34:00"/>
        <d v="2019-12-12T22:46:00"/>
        <d v="2019-12-17T14:47:00"/>
        <d v="2019-12-13T18:11:00"/>
        <d v="2019-12-18T04:17:00"/>
        <d v="2019-12-27T09:14:00"/>
        <d v="2019-12-18T15:09:00"/>
        <d v="2019-12-19T15:17:00"/>
        <d v="2019-12-20T13:12:00"/>
        <d v="2020-01-03T09:20:00"/>
        <d v="2019-12-27T19:42:00"/>
        <d v="2019-12-30T04:22:00"/>
        <d v="2019-12-30T18:05:00"/>
        <d v="2019-12-31T11:47:00"/>
        <d v="2020-01-06T11:39:00"/>
        <d v="2020-01-03T11:17:00"/>
        <d v="2020-01-07T15:57:00"/>
        <d v="2020-01-15T13:09:00"/>
        <d v="2020-01-08T09:35:00"/>
        <d v="2020-01-08T10:13:00"/>
        <d v="2020-01-08T13:21:00"/>
        <d v="2020-01-08T15:15:00"/>
        <d v="2020-01-08T23:57:00"/>
        <d v="2020-01-09T17:39:00"/>
        <d v="2020-01-10T16:18:00"/>
        <d v="2020-01-14T15:22:00"/>
        <d v="2020-01-17T12:25:00"/>
        <d v="2020-01-16T14:32:00"/>
        <d v="2020-01-31T17:54:00"/>
        <d v="2020-01-17T17:44:00"/>
        <d v="2020-01-21T23:43:00"/>
        <d v="2020-01-22T16:59:00"/>
        <d v="2020-01-23T16:17:00"/>
        <d v="2020-01-23T17:20:00"/>
        <d v="2020-01-24T11:58:00"/>
        <d v="2020-01-24T18:33:00"/>
        <d v="2020-01-27T11:30:00"/>
        <d v="2020-01-28T15:09:00"/>
        <d v="2020-02-03T17:00:00"/>
        <d v="2020-02-27T10:05:00"/>
        <d v="2020-02-04T17:29:00"/>
        <d v="2020-02-05T11:41:00"/>
        <d v="2020-02-06T17:00:00"/>
        <d v="2020-02-07T10:10:00"/>
        <d v="2020-02-07T12:14:00"/>
        <d v="2020-02-07T18:27:00"/>
        <d v="2020-02-12T17:04:00"/>
        <d v="2020-02-12T19:15:00"/>
        <d v="2020-02-13T16:07:00"/>
        <d v="2020-02-13T17:19:00"/>
        <d v="2020-02-14T02:13:00"/>
        <d v="2020-02-14T19:17:00"/>
        <d v="2020-02-18T14:23:00"/>
        <d v="2020-02-19T13:34:00"/>
        <d v="2020-02-19T16:56:00"/>
        <d v="2020-02-20T09:20:00"/>
        <d v="2020-02-20T18:27:00"/>
        <d v="2020-02-24T09:01:00"/>
        <d v="2020-02-24T11:49:00"/>
        <d v="2020-02-25T13:15:00"/>
        <d v="2020-02-26T15:47:00"/>
        <d v="2020-02-28T15:22:00"/>
        <d v="2020-02-27T10:37:00"/>
        <d v="2020-02-27T14:33:00"/>
        <d v="2020-02-27T15:50:00"/>
        <d v="2020-02-27T17:12:00"/>
        <d v="2020-02-27T23:10:00"/>
        <d v="2020-02-28T07:24:00"/>
        <d v="2020-02-28T10:10:00"/>
        <d v="2020-02-28T11:08:00"/>
        <d v="2020-02-28T18:56:00"/>
        <d v="2020-02-28T16:30:00"/>
        <d v="2020-03-10T07:30:00"/>
        <d v="2020-02-28T21:32:00"/>
        <d v="2020-02-28T22:25:00"/>
        <d v="2020-03-02T01:00:00"/>
        <d v="2020-03-02T09:47:00"/>
        <d v="2020-03-02T10:07:00"/>
        <d v="2020-03-02T13:27:00"/>
        <d v="2020-03-02T15:31:00"/>
        <d v="2020-03-02T15:50:00"/>
        <d v="2020-03-02T16:33:00"/>
        <d v="2020-03-02T18:08:00"/>
        <d v="2020-03-02T18:56:00"/>
        <d v="2020-03-03T17:00:00"/>
        <d v="2020-03-03T20:51:00"/>
        <d v="2020-03-04T10:37:00"/>
        <d v="2020-03-04T18:00:00"/>
        <d v="2020-03-05T11:25:00"/>
        <d v="2020-03-05T13:42:00"/>
        <d v="2020-03-05T18:43:00"/>
        <d v="2020-03-05T19:51:00"/>
        <d v="2020-03-05T22:29:00"/>
        <d v="2020-03-06T04:11:00"/>
        <d v="2020-03-06T10:28:00"/>
        <d v="2020-03-06T11:41:00"/>
        <d v="2020-03-06T12:21:00"/>
        <d v="2020-03-06T13:12:00"/>
        <d v="2020-03-06T16:16:00"/>
        <d v="2020-03-09T00:00:00"/>
        <d v="2020-03-09T00:38:00"/>
        <d v="2020-03-09T01:27:00"/>
        <d v="2020-03-09T03:41:00"/>
        <d v="2020-03-09T05:45:00"/>
        <d v="2020-03-09T07:11:00"/>
        <d v="2020-03-09T09:06:00"/>
        <d v="2020-03-09T09:19:00"/>
        <d v="2020-03-09T12:06:00"/>
        <d v="2020-03-09T14:07:00"/>
        <d v="2020-03-09T15:01:00"/>
        <d v="2020-03-09T15:36:00"/>
        <d v="2020-03-09T16:48:00"/>
        <d v="2020-03-09T18:16:00"/>
        <d v="2020-03-09T19:24:00"/>
        <d v="2020-03-09T19:56:00"/>
        <d v="2020-03-09T20:32:00"/>
        <d v="2020-03-11T07:21:00"/>
        <d v="2020-03-10T07:56:00"/>
        <d v="2020-03-10T08:59:00"/>
        <d v="2020-03-10T11:04:00"/>
        <d v="2020-03-10T11:37:00"/>
        <d v="2020-03-10T12:40:00"/>
        <d v="2020-03-10T16:17:00"/>
        <d v="2020-03-10T17:57:00"/>
        <d v="2020-03-10T18:15:00"/>
        <d v="2020-03-10T18:38:00"/>
        <d v="2020-03-10T20:23:00"/>
        <d v="2020-03-10T21:20:00"/>
        <d v="2020-03-10T22:33:00"/>
        <d v="2020-03-11T10:13:00"/>
        <d v="2020-03-11T08:45:00"/>
        <d v="2020-03-11T14:11:00"/>
        <d v="2020-03-11T11:44:00"/>
        <d v="2020-03-11T16:52:00"/>
        <d v="2020-03-12T03:28:00"/>
        <d v="2020-03-11T17:38:00"/>
        <d v="2020-03-11T23:15:00"/>
        <d v="2020-03-12T10:23:00"/>
        <d v="2020-03-12T14:45:00"/>
        <d v="2020-03-12T11:45:00"/>
        <d v="2020-03-12T12:11:00"/>
        <d v="2020-03-12T13:29:00"/>
        <d v="2020-03-12T14:23:00"/>
        <d v="2020-03-12T15:02:00"/>
        <d v="2020-03-12T15:57:00"/>
        <d v="2020-03-12T16:26:00"/>
        <d v="2020-03-12T16:31:00"/>
        <d v="2020-03-12T18:51:00"/>
        <d v="2020-03-12T17:08:00"/>
        <d v="2020-03-12T17:34:00"/>
        <d v="2020-03-13T02:23:00"/>
        <d v="2020-03-12T20:02:00"/>
        <d v="2020-03-12T20:22:00"/>
        <d v="2020-03-12T21:42:00"/>
        <d v="2020-03-12T22:07:00"/>
        <d v="2020-03-13T04:57:00"/>
        <d v="2020-03-13T09:26:00"/>
        <d v="2020-03-13T05:51:00"/>
        <d v="2020-03-13T10:17:00"/>
        <d v="2020-03-13T11:33:00"/>
        <d v="2020-03-13T10:39:00"/>
        <d v="2020-03-16T00:00:00"/>
        <d v="2020-03-13T12:40:00"/>
        <d v="2020-03-13T13:44:00"/>
        <d v="2020-03-13T14:31:00"/>
        <d v="2020-03-13T14:51:00"/>
        <d v="2020-03-13T16:22:00"/>
        <d v="2020-03-13T17:48:00"/>
        <d v="2020-03-13T18:34:00"/>
        <d v="2020-03-13T19:48:00"/>
        <d v="2020-03-13T20:55:00"/>
        <d v="2020-03-13T22:15:00"/>
        <d v="2020-03-16T02:05:00"/>
        <d v="2020-03-16T02:22:00"/>
        <d v="2020-03-16T02:34:00"/>
        <d v="2020-03-16T06:58:00"/>
        <d v="2020-03-16T02:42:00"/>
        <d v="2020-03-16T03:18:00"/>
        <d v="2020-03-16T04:50:00"/>
        <d v="2020-03-16T12:21:00"/>
        <d v="2020-03-16T08:03:00"/>
        <d v="2020-03-16T08:37:00"/>
        <d v="2020-03-16T09:24:00"/>
        <d v="2020-03-16T09:35:00"/>
        <d v="2020-03-16T10:36:00"/>
        <d v="2020-03-16T10:58:00"/>
        <d v="2020-03-16T12:39:00"/>
        <d v="2020-03-16T12:48:00"/>
        <d v="2020-03-16T13:47:00"/>
        <d v="2020-03-16T14:45:00"/>
        <d v="2020-03-16T13:58:00"/>
        <d v="2020-03-16T18:05:00"/>
        <d v="2020-03-16T15:54:00"/>
        <d v="2020-03-16T16:13:00"/>
        <d v="2020-03-17T09:30:00"/>
        <d v="2020-03-16T19:00:00"/>
        <d v="2020-03-16T21:57:00"/>
        <d v="2020-03-16T22:27:00"/>
        <d v="2020-03-17T04:37:00"/>
        <d v="2020-03-18T07:41:00"/>
        <d v="2020-03-17T10:31:00"/>
        <d v="2020-03-17T10:47:00"/>
        <d v="2020-03-17T11:00:00"/>
        <d v="2020-03-17T12:03:00"/>
        <d v="2020-03-17T12:21:00"/>
        <d v="2020-03-17T13:48:00"/>
        <d v="2020-03-17T16:26:00"/>
        <d v="2020-03-17T18:56:00"/>
        <d v="2020-03-18T03:02:00"/>
        <d v="2020-03-18T09:42:00"/>
        <d v="2020-03-18T11:36:00"/>
        <d v="2020-03-18T09:56:00"/>
        <d v="2020-03-18T10:30:00"/>
        <d v="2020-03-18T10:52:00"/>
        <d v="2020-03-18T13:18:00"/>
        <d v="2020-03-18T22:02:00"/>
        <d v="2020-03-18T14:21:00"/>
        <d v="2020-03-18T14:55:00"/>
        <d v="2020-03-18T15:32:00"/>
        <d v="2020-03-18T16:35:00"/>
        <d v="2020-03-18T16:58:00"/>
        <d v="2020-03-18T17:43:00"/>
        <d v="2020-03-18T17:55:00"/>
        <d v="2020-03-18T18:35:00"/>
        <d v="2020-03-19T02:59:00"/>
        <d v="2020-03-19T00:54:00"/>
        <d v="2020-03-19T08:19:00"/>
        <d v="2020-03-19T03:10:00"/>
        <d v="2020-03-19T04:58:00"/>
        <d v="2020-03-19T09:18:00"/>
        <d v="2020-03-19T08:36:00"/>
        <d v="2020-03-19T08:48:00"/>
        <d v="2020-03-19T10:25:00"/>
        <d v="2020-03-19T10:08:00"/>
        <d v="2020-03-19T10:52:00"/>
        <d v="2020-03-19T14:54:00"/>
        <d v="2020-03-19T11:40:00"/>
        <d v="2020-03-19T12:17:00"/>
        <d v="2020-03-19T12:57:00"/>
        <d v="2020-03-19T13:14:00"/>
        <d v="2020-03-19T14:11:00"/>
        <d v="2020-03-19T17:06:00"/>
        <d v="2020-03-19T15:59:00"/>
        <d v="2020-03-19T16:25:00"/>
        <d v="2020-03-20T03:50:00"/>
        <d v="2020-03-19T17:38:00"/>
        <d v="2020-03-19T18:27:00"/>
        <d v="2020-03-19T19:51:00"/>
        <d v="2020-03-19T20:33:00"/>
        <d v="2020-03-19T21:53:00"/>
        <d v="2020-03-19T23:14:00"/>
        <d v="2020-03-20T11:42:00"/>
        <d v="2020-03-20T06:40:00"/>
        <d v="2020-03-20T08:41:00"/>
        <d v="2020-03-20T09:25:00"/>
        <d v="2020-03-20T10:39:00"/>
        <d v="2020-03-20T12:28:00"/>
        <d v="2020-03-20T12:05:00"/>
        <d v="2020-03-20T12:55:00"/>
        <d v="2020-03-20T13:45:00"/>
        <d v="2020-03-20T13:12:00"/>
        <d v="2020-03-20T13:52:00"/>
        <d v="2020-03-20T14:09:00"/>
        <d v="2020-03-20T14:38:00"/>
        <d v="2020-03-20T16:00:00"/>
        <d v="2020-03-20T16:17:00"/>
        <d v="2020-03-20T17:05:00"/>
        <d v="2020-03-20T22:58:00"/>
        <d v="2020-03-20T17:50:00"/>
        <d v="2020-03-20T18:35:00"/>
        <d v="2020-03-20T19:52:00"/>
        <d v="2020-03-20T20:01:00"/>
        <d v="2020-03-20T20:31:00"/>
        <d v="2020-03-20T21:04:00"/>
        <d v="2020-03-20T21:33:00"/>
        <d v="2020-03-23T00:20:00"/>
        <d v="2020-03-23T01:09:00"/>
        <d v="2020-03-23T02:43:00"/>
        <d v="2020-03-23T01:29:00"/>
        <d v="2020-03-23T02:20:00"/>
        <d v="2020-03-23T03:39:00"/>
        <d v="2020-03-23T09:45:00"/>
        <d v="2020-03-23T04:13:00"/>
        <d v="2020-03-23T06:14:00"/>
        <d v="2020-03-23T07:21:00"/>
        <d v="2020-03-23T08:27:00"/>
        <d v="2020-03-23T14:04:00"/>
        <d v="2020-03-23T11:33:00"/>
        <d v="2020-03-23T13:46:00"/>
        <d v="2020-03-23T14:35:00"/>
        <d v="2020-03-23T14:46:00"/>
        <d v="2020-03-23T15:11:00"/>
        <d v="2020-03-23T15:03:00"/>
        <d v="2020-03-23T15:46:00"/>
        <d v="2020-03-23T16:31:00"/>
        <d v="2020-03-23T17:27:00"/>
        <d v="2020-03-23T19:27:00"/>
        <d v="2020-03-23T18:09:00"/>
        <d v="2020-03-23T18:46:00"/>
        <d v="2020-03-23T20:03:00"/>
        <d v="2020-03-24T01:25:00"/>
        <d v="2020-03-23T20:39:00"/>
        <d v="2020-03-23T22:14:00"/>
        <d v="2020-03-24T15:39:00"/>
        <d v="2020-03-24T02:49:00"/>
        <d v="2020-03-24T08:45:00"/>
        <d v="2020-03-24T09:26:00"/>
        <d v="2020-03-24T10:19:00"/>
        <d v="2020-03-24T11:45:00"/>
        <d v="2020-03-24T12:10:00"/>
        <d v="2020-03-24T15:18:00"/>
        <d v="2020-03-24T18:07:00"/>
        <d v="2020-03-24T16:25:00"/>
        <d v="2020-03-24T17:39:00"/>
        <d v="2020-03-24T18:41:00"/>
        <d v="2020-03-24T22:49:00"/>
        <d v="2020-03-24T19:26:00"/>
        <d v="2020-03-24T19:44:00"/>
        <d v="2020-03-24T21:14:00"/>
        <d v="2020-03-25T02:53:00"/>
        <d v="2020-03-24T23:22:00"/>
        <d v="2020-03-25T03:53:00"/>
        <d v="2020-03-25T07:21:00"/>
        <d v="2020-03-25T04:58:00"/>
        <d v="2020-03-25T08:01:00"/>
        <d v="2020-03-25T10:03:00"/>
        <d v="2020-03-25T09:01:00"/>
        <d v="2020-03-25T10:32:00"/>
        <d v="2020-03-25T12:49:00"/>
        <d v="2020-03-25T10:51:00"/>
        <d v="2020-03-25T11:17:00"/>
        <d v="2020-03-25T17:58:00"/>
        <d v="2020-03-25T14:16:00"/>
        <d v="2020-03-25T15:54:00"/>
        <d v="2020-03-25T17:26:00"/>
        <d v="2020-03-27T15:06:00"/>
        <d v="2020-03-25T18:45:00"/>
        <d v="2020-03-25T19:21:00"/>
        <d v="2020-03-25T20:17:00"/>
        <d v="2020-03-25T22:05:00"/>
        <d v="2020-03-26T02:34:00"/>
        <d v="2020-03-26T02:54:00"/>
        <d v="2020-03-26T09:07:00"/>
        <d v="2020-03-26T09:57:00"/>
        <d v="2020-03-26T11:14:00"/>
        <d v="2020-03-26T12:42:00"/>
        <d v="2020-03-26T14:56:00"/>
        <d v="2020-03-26T16:58:00"/>
        <d v="2020-03-26T17:57:00"/>
        <d v="2020-03-26T18:52:00"/>
        <d v="2020-03-26T20:58:00"/>
        <d v="2020-03-26T21:59:00"/>
        <d v="2020-03-27T01:45:00"/>
        <d v="2020-03-27T04:53:00"/>
        <d v="2020-03-27T17:00:00"/>
        <d v="2020-03-27T15:21:00"/>
        <d v="2020-03-30T09:59:00"/>
        <d v="2020-03-27T17:50:00"/>
        <d v="2020-03-27T19:52:00"/>
        <d v="2020-03-27T20:58:00"/>
        <d v="2020-03-27T22:03:00"/>
        <d v="2020-03-30T02:53:00"/>
        <d v="2020-03-31T18:55:00"/>
        <d v="2020-03-30T13:03:00"/>
        <d v="2020-03-30T14:23:00"/>
        <d v="2020-03-30T15:12:00"/>
        <d v="2020-03-30T15:56:00"/>
        <d v="2020-03-30T18:55:00"/>
        <d v="2020-03-31T03:52:00"/>
        <d v="2020-03-31T04:31:00"/>
        <d v="2020-03-31T09:39:00"/>
        <d v="2020-03-31T11:58:00"/>
        <d v="2020-03-31T13:23:00"/>
        <d v="2020-03-31T19:47:00"/>
        <d v="2020-03-31T20:58:00"/>
        <d v="2020-04-01T09:41:00"/>
        <d v="2020-03-31T21:58:00"/>
        <d v="2020-03-31T22:56:00"/>
        <d v="2020-04-01T08:37:00"/>
        <d v="2020-04-07T13:05:00"/>
        <d v="2020-04-01T10:06:00"/>
        <d v="2020-04-01T10:59:00"/>
        <d v="2020-04-01T12:14:00"/>
        <d v="2020-04-01T15:31:00"/>
        <d v="2020-04-01T17:42:00"/>
        <d v="2020-04-01T20:06:00"/>
        <d v="2020-04-02T11:12:00"/>
        <d v="2020-04-02T13:59:00"/>
        <d v="2020-04-02T15:07:00"/>
        <d v="2020-04-02T15:52:00"/>
        <d v="2020-04-02T16:42:00"/>
        <d v="2020-04-02T16:55:00"/>
        <d v="2020-04-02T17:50:00"/>
        <d v="2020-04-02T18:36:00"/>
        <d v="2020-04-02T19:23:00"/>
        <d v="2020-04-02T19:57:00"/>
        <d v="2020-04-02T20:38:00"/>
        <d v="2020-04-03T09:27:00"/>
        <d v="2020-04-03T10:57:00"/>
        <d v="2020-04-03T14:21:00"/>
        <d v="2020-04-03T15:59:00"/>
        <d v="2020-04-03T17:36:00"/>
        <d v="2020-04-06T11:32:00"/>
        <d v="2020-04-06T15:45:00"/>
        <d v="2020-04-06T16:35:00"/>
        <d v="2020-04-08T09:04:00"/>
        <d v="2020-04-07T15:17:00"/>
        <d v="2020-04-07T17:16:00"/>
        <d v="2020-04-08T15:48:00"/>
        <d v="2020-04-09T09:07:00"/>
        <d v="2020-04-09T10:51:00"/>
        <d v="2020-04-13T17:55:00"/>
        <d v="2020-04-09T12:52:00"/>
        <d v="2020-04-09T15:49:00"/>
        <d v="2020-04-09T17:58:00"/>
        <d v="2020-04-09T20:31:00"/>
        <d v="2020-04-13T09:38:00"/>
        <d v="2020-04-14T04:55:00"/>
        <d v="2020-04-15T10:51:00"/>
        <d v="2020-04-14T12:43:00"/>
        <d v="2020-04-14T15:01:00"/>
        <d v="2020-04-14T15:31:00"/>
        <d v="2020-04-14T17:50:00"/>
        <d v="2020-04-14T20:54:00"/>
        <d v="2020-04-15T19:50:00"/>
        <d v="2020-04-15T13:31:00"/>
        <d v="2020-04-15T15:19:00"/>
        <d v="2020-04-16T03:22:00"/>
        <d v="2020-04-15T21:22:00"/>
        <d v="2020-04-17T16:50:00"/>
        <d v="2020-04-16T04:59:00"/>
        <d v="2020-04-16T07:25:00"/>
        <d v="2020-04-16T10:46:00"/>
        <d v="2020-04-16T12:30:00"/>
        <d v="2020-04-16T17:41:00"/>
        <d v="2020-04-16T19:33:00"/>
        <d v="2020-04-17T10:12:00"/>
        <d v="2020-04-20T09:00:00"/>
        <d v="2020-04-20T12:01:00"/>
        <d v="2020-04-20T13:38:00"/>
        <d v="2020-04-21T16:49:00"/>
        <d v="2020-04-21T04:48:00"/>
        <d v="2020-04-21T11:01:00"/>
        <d v="2020-04-21T16:02:00"/>
        <d v="2020-04-22T17:23:00"/>
        <d v="2020-04-21T17:23:00"/>
        <d v="2020-04-22T10:20:00"/>
        <d v="2020-04-22T14:14:00"/>
        <d v="2020-04-23T17:14:00"/>
        <d v="2020-04-22T18:04:00"/>
        <d v="2020-04-22T19:26:00"/>
        <d v="2020-04-23T02:51:00"/>
        <d v="2020-04-23T10:15:00"/>
        <d v="2020-04-23T12:52:00"/>
        <d v="2020-04-23T13:36:00"/>
        <d v="2020-04-23T20:06:00"/>
        <d v="2020-04-23T17:22:00"/>
        <d v="2020-04-24T13:39:00"/>
        <d v="2020-04-23T20:15:00"/>
        <d v="2020-04-23T20:49:00"/>
        <d v="2020-04-24T03:53:00"/>
        <d v="2020-04-24T09:10:00"/>
        <d v="2020-04-24T09:57:00"/>
        <d v="2020-04-24T10:09:00"/>
        <d v="2020-05-04T17:14:00"/>
        <d v="2020-04-24T14:17:00"/>
        <d v="2020-04-24T15:22:00"/>
        <d v="2020-04-24T17:19:00"/>
        <d v="2020-04-24T17:51:00"/>
        <d v="2020-04-24T23:05:00"/>
        <d v="2020-04-27T04:32:00"/>
        <d v="2020-04-27T13:40:00"/>
        <d v="2020-04-28T11:14:00"/>
        <d v="2020-04-28T12:20:00"/>
        <d v="2020-04-29T10:04:00"/>
        <d v="2020-04-29T16:34:00"/>
        <d v="2020-04-29T20:58:00"/>
        <d v="2020-04-30T09:59:00"/>
        <d v="2020-04-30T17:19:00"/>
        <d v="2020-04-30T17:52:00"/>
        <d v="2020-04-30T18:35:00"/>
        <d v="2020-04-30T21:16:00"/>
        <d v="2020-05-01T09:09:00"/>
        <d v="2020-05-01T11:22:00"/>
        <d v="2020-05-01T12:26:00"/>
        <d v="2020-05-01T17:27:00"/>
        <d v="2020-05-01T17:35:00"/>
        <d v="2020-05-08T17:57:00"/>
        <d v="2020-05-04T19:28:00"/>
        <d v="2020-05-05T10:02:00"/>
        <d v="2020-05-05T11:34:00"/>
        <d v="2020-05-05T17:55:00"/>
        <d v="2020-05-06T09:07:00"/>
        <d v="2020-05-06T11:19:00"/>
        <d v="2020-05-06T13:04:00"/>
        <d v="2020-05-07T09:39:00"/>
        <d v="2020-05-07T11:55:00"/>
        <d v="2020-05-07T12:11:00"/>
        <d v="2020-05-07T17:01:00"/>
        <d v="2020-05-11T11:37:00"/>
        <d v="2020-05-12T13:25:00"/>
        <d v="2020-05-11T18:12:00"/>
        <d v="2020-05-12T03:19:00"/>
        <d v="2020-05-13T10:00:00"/>
        <d v="2020-05-12T14:12:00"/>
        <d v="2020-05-12T15:12:00"/>
        <d v="2020-05-12T16:11:00"/>
        <d v="2020-05-13T14:55:00"/>
        <d v="2020-05-13T10:39:00"/>
        <d v="2020-05-13T16:45:00"/>
        <d v="2020-05-13T16:01:00"/>
        <d v="2020-05-13T16:16:00"/>
        <d v="2020-05-15T15:41:00"/>
        <d v="2020-05-13T17:55:00"/>
        <d v="2020-05-13T19:18:00"/>
        <d v="2020-05-13T20:04:00"/>
        <d v="2020-05-14T13:09:00"/>
        <d v="2020-05-14T19:58:00"/>
        <d v="2020-05-22T07:05:00"/>
        <d v="2020-05-18T15:35:00"/>
        <d v="2020-05-18T16:37:00"/>
        <d v="2020-05-18T18:19:00"/>
        <d v="2020-05-19T09:23:00"/>
        <d v="2020-05-19T11:51:00"/>
        <d v="2020-05-19T13:41:00"/>
        <d v="2020-05-20T10:05:00"/>
        <d v="2020-05-20T14:10:00"/>
        <d v="2020-05-20T16:02:00"/>
        <d v="2020-05-20T17:02:00"/>
        <d v="2020-05-21T14:13:00"/>
        <d v="2020-05-21T15:25:00"/>
        <d v="2020-05-26T10:39:00"/>
        <d v="2020-05-22T10:12:00"/>
        <d v="2020-05-22T12:55:00"/>
        <d v="2020-05-22T17:56:00"/>
        <d v="2020-05-25T09:10:00"/>
        <d v="2020-05-27T12:06:00"/>
        <d v="2020-05-26T11:44:00"/>
        <d v="2020-05-26T14:56:00"/>
        <d v="2020-05-26T18:12:00"/>
        <d v="2020-05-26T21:33:00"/>
        <d v="2020-05-27T12:26:00"/>
        <d v="2020-05-27T15:05:00"/>
        <d v="2020-05-27T12:55:00"/>
        <d v="2020-05-27T22:41:00"/>
        <d v="2020-05-27T16:51:00"/>
        <d v="2020-05-27T17:55:00"/>
        <d v="2020-05-27T18:45:00"/>
        <d v="2020-06-09T11:19:00"/>
        <d v="2020-05-28T15:50:00"/>
        <d v="2020-05-28T17:27:00"/>
        <d v="2020-05-28T18:18:00"/>
        <d v="2020-05-28T19:00:00"/>
        <d v="2020-05-29T07:17:00"/>
        <d v="2020-05-29T11:58:00"/>
        <d v="2020-05-29T12:06:00"/>
        <d v="2020-05-29T15:17:00"/>
        <d v="2020-06-01T04:22:00"/>
        <d v="2020-06-01T10:47:00"/>
        <d v="2020-06-01T18:01:00"/>
        <d v="2020-06-02T11:18:00"/>
        <d v="2020-06-02T12:04:00"/>
        <d v="2020-06-02T16:53:00"/>
        <d v="2020-06-03T03:41:00"/>
        <d v="2020-06-03T06:52:00"/>
        <d v="2020-06-03T10:19:00"/>
        <d v="2020-06-03T12:52:00"/>
        <d v="2020-06-03T17:00:00"/>
        <d v="2020-06-03T17:27:00"/>
        <d v="2020-06-03T18:34:00"/>
        <d v="2020-06-03T22:49:00"/>
        <d v="2020-06-04T14:46:00"/>
        <d v="2020-06-04T16:16:00"/>
        <d v="2020-06-04T16:35:00"/>
        <d v="2020-06-04T17:00:00"/>
        <d v="2020-06-04T17:17:00"/>
        <d v="2020-06-04T18:05:00"/>
        <d v="2020-06-04T20:13:00"/>
        <d v="2020-06-04T21:12:00"/>
        <d v="2020-06-05T08:49:00"/>
        <d v="2020-06-05T09:37:00"/>
        <d v="2020-06-09T16:14:00"/>
        <d v="2020-06-11T08:09:00"/>
        <d v="2020-06-09T16:57:00"/>
        <d v="2020-06-09T18:21:00"/>
        <d v="2020-06-10T08:44:00"/>
        <d v="2020-06-10T11:15:00"/>
        <d v="2020-06-10T14:19:00"/>
        <d v="2020-06-10T21:04:00"/>
        <d v="2020-06-10T22:27:00"/>
        <d v="2020-06-11T11:33:00"/>
        <d v="2020-06-11T14:23:00"/>
        <d v="2020-06-11T12:04:00"/>
        <d v="2020-06-11T12:32:00"/>
        <d v="2020-06-11T17:07:00"/>
        <d v="2020-06-11T15:13:00"/>
        <d v="2020-06-11T20:00:00"/>
        <d v="2020-06-11T18:18:00"/>
        <d v="2020-06-15T17:46:00"/>
        <d v="2020-06-11T20:40:00"/>
        <d v="2020-06-11T21:58:00"/>
        <d v="2020-06-11T23:22:00"/>
        <d v="2020-06-12T03:58:00"/>
        <d v="2020-06-12T13:49:00"/>
        <d v="2020-06-12T16:06:00"/>
        <d v="2020-06-12T17:02:00"/>
        <d v="2020-06-12T20:01:00"/>
        <d v="2020-06-15T09:05:00"/>
        <d v="2020-06-16T16:06:00"/>
        <d v="2020-06-15T20:49:00"/>
        <d v="2020-06-16T02:36:00"/>
        <d v="2020-06-16T10:08:00"/>
        <d v="2020-06-16T11:52:00"/>
        <d v="2020-06-17T10:03:00"/>
        <d v="2020-06-16T16:52:00"/>
        <d v="2020-06-16T17:18:00"/>
        <d v="2020-06-16T17:45:00"/>
        <d v="2020-06-16T18:01:00"/>
        <d v="2020-06-17T11:56:00"/>
        <d v="2020-06-18T07:53:00"/>
        <d v="2020-06-17T12:49:00"/>
        <d v="2020-06-17T15:16:00"/>
        <d v="2020-06-17T16:55:00"/>
        <d v="2020-06-17T18:35:00"/>
        <d v="2020-06-18T15:03:00"/>
        <d v="2020-06-18T11:36:00"/>
        <d v="2020-06-19T15:30:00"/>
        <d v="2020-06-18T16:57:00"/>
        <d v="2020-06-18T17:24:00"/>
        <d v="2020-06-18T19:35:00"/>
        <d v="2020-06-19T17:41:00"/>
        <d v="2020-06-22T11:52:00"/>
        <d v="2020-06-19T21:14:00"/>
        <d v="2020-06-24T16:20:00"/>
        <d v="2020-06-22T16:04:00"/>
        <d v="2020-06-22T17:45:00"/>
        <d v="2020-06-23T01:51:00"/>
        <d v="2020-06-23T05:13:00"/>
        <d v="2020-06-23T10:15:00"/>
        <d v="2020-06-23T15:00:00"/>
        <d v="2020-06-23T16:05:00"/>
        <d v="2020-06-23T17:17:00"/>
        <d v="2020-06-29T09:18:00"/>
        <d v="2020-06-24T22:57:00"/>
        <d v="2020-06-25T06:47:00"/>
        <d v="2020-06-25T09:30:00"/>
        <d v="2020-06-25T10:13:00"/>
        <d v="2020-06-25T11:58:00"/>
        <d v="2020-06-25T13:35:00"/>
        <d v="2020-06-25T14:23:00"/>
        <d v="2020-06-25T15:05:00"/>
        <d v="2020-06-26T17:42:00"/>
        <d v="2020-06-29T17:24:00"/>
        <d v="2020-06-29T12:49:00"/>
        <d v="2020-06-30T18:05:00"/>
        <d v="2020-06-29T19:56:00"/>
        <d v="2020-06-30T09:08:00"/>
        <d v="2020-06-30T12:30:00"/>
        <d v="2020-06-30T14:58:00"/>
        <d v="2020-07-01T07:56:00"/>
        <d v="2020-07-01T16:35:00"/>
        <d v="2020-07-01T12:30:00"/>
        <d v="2020-07-01T12:59:00"/>
        <d v="2020-07-01T14:06:00"/>
        <d v="2020-07-01T14:34:00"/>
        <d v="2020-07-02T17:33:00"/>
        <d v="2020-07-01T17:00:00"/>
        <d v="2020-07-02T10:27:00"/>
        <d v="2020-07-02T11:33:00"/>
        <d v="2020-07-06T04:42:00"/>
        <d v="2020-07-02T19:11:00"/>
        <d v="2020-07-03T13:14:00"/>
        <d v="2020-07-07T11:28:00"/>
        <d v="2020-07-06T09:47:00"/>
        <d v="2020-07-06T14:14:00"/>
        <d v="2020-07-06T16:46:00"/>
        <d v="2020-07-08T16:32:00"/>
        <d v="2020-07-08T09:12:00"/>
        <d v="2020-07-09T17:19:00"/>
        <d v="2020-07-08T17:24:00"/>
        <d v="2020-07-08T19:18:00"/>
        <d v="2020-07-09T06:46:00"/>
        <d v="2020-07-10T16:31:00"/>
        <d v="2020-07-09T17:44:00"/>
        <d v="2020-07-09T23:22:00"/>
        <d v="2020-07-16T13:00:00"/>
        <d v="2020-07-10T17:50:00"/>
        <d v="2020-07-13T05:35:00"/>
        <d v="2020-07-13T13:58:00"/>
        <d v="2020-07-13T16:28:00"/>
        <d v="2020-07-13T17:24:00"/>
        <d v="2020-07-14T12:37:00"/>
        <d v="2020-07-14T14:27:00"/>
        <d v="2020-07-14T16:58:00"/>
        <d v="2020-07-15T01:45:00"/>
        <d v="2020-07-15T10:42:00"/>
        <d v="2020-07-16T16:45:00"/>
        <d v="2020-07-16T20:06:00"/>
        <d v="2020-07-17T11:57:00"/>
        <d v="2020-07-20T15:58:00"/>
        <d v="2020-07-17T14:02:00"/>
        <d v="2020-07-17T19:45:00"/>
        <d v="2020-07-20T07:59:00"/>
        <d v="2020-07-20T09:04:00"/>
        <d v="2020-07-20T11:34:00"/>
        <d v="2020-07-20T18:10:00"/>
        <d v="2020-07-20T16:43:00"/>
        <d v="2020-07-31T19:08:00"/>
        <d v="2020-07-21T02:45:00"/>
        <d v="2020-07-21T10:04:00"/>
        <d v="2020-07-21T13:17:00"/>
        <d v="2020-07-21T16:54:00"/>
        <d v="2020-07-21T17:18:00"/>
        <d v="2020-07-21T17:50:00"/>
        <d v="2020-07-21T19:22:00"/>
        <d v="2020-07-21T20:31:00"/>
        <d v="2020-07-22T10:08:00"/>
        <d v="2020-07-22T12:41:00"/>
        <d v="2020-07-22T13:08:00"/>
        <d v="2020-07-22T15:19:00"/>
        <d v="2020-07-22T15:39:00"/>
        <d v="2020-07-23T16:56:00"/>
        <d v="2020-07-23T17:30:00"/>
        <d v="2020-07-23T18:35:00"/>
        <d v="2020-07-24T15:52:00"/>
        <d v="2020-07-24T17:09:00"/>
        <d v="2020-07-24T17:18:00"/>
        <d v="2020-07-24T20:20:00"/>
        <d v="2020-07-24T23:19:00"/>
        <d v="2020-07-27T03:09:00"/>
        <d v="2020-07-27T03:38:00"/>
        <d v="2020-07-27T05:45:00"/>
        <d v="2020-07-27T13:17:00"/>
        <d v="2020-07-27T14:57:00"/>
        <d v="2020-07-27T17:00:00"/>
        <d v="2020-07-27T17:34:00"/>
        <d v="2020-07-29T10:00:00"/>
        <d v="2020-07-29T10:41:00"/>
        <d v="2020-07-29T16:33:00"/>
        <d v="2020-07-29T17:43:00"/>
        <d v="2020-07-29T20:41:00"/>
        <d v="2020-07-29T22:23:00"/>
        <d v="2020-07-29T23:46:00"/>
        <d v="2020-07-30T15:58:00"/>
        <d v="2020-07-30T16:39:00"/>
        <d v="2020-07-30T19:41:00"/>
        <d v="2020-07-31T03:01:00"/>
        <d v="2020-07-31T03:19:00"/>
        <d v="2020-07-31T05:02:00"/>
        <d v="2020-07-31T05:44:00"/>
        <d v="2020-07-31T09:44:00"/>
        <d v="2020-08-04T10:25:00"/>
        <d v="2020-07-31T23:44:00"/>
        <d v="2020-08-03T03:11:00"/>
        <d v="2020-08-03T09:41:00"/>
        <d v="2020-08-03T12:57:00"/>
        <d v="2020-08-03T15:57:00"/>
        <d v="2020-08-04T15:40:00"/>
        <d v="2020-08-04T12:34:00"/>
        <d v="2020-08-04T18:16:00"/>
        <d v="2020-08-06T12:02:00"/>
        <d v="2020-08-04T20:06:00"/>
        <d v="2020-08-04T22:48:00"/>
        <d v="2020-08-05T09:44:00"/>
        <d v="2020-08-05T11:51:00"/>
        <d v="2020-08-05T15:15:00"/>
        <d v="2020-08-05T16:27:00"/>
        <d v="2020-08-05T16:36:00"/>
        <d v="2020-08-05T18:21:00"/>
        <d v="2020-08-06T09:05:00"/>
        <d v="2020-08-06T19:06:00"/>
        <d v="2020-08-06T14:02:00"/>
        <d v="2020-08-06T16:18:00"/>
        <d v="2020-08-06T17:07:00"/>
        <d v="2020-08-06T17:31:00"/>
        <d v="2020-08-07T05:29:00"/>
        <d v="2020-08-06T20:47:00"/>
        <d v="2020-08-11T13:38:00"/>
        <d v="2020-08-07T11:05:00"/>
        <d v="2020-08-07T12:13:00"/>
        <d v="2020-08-07T15:31:00"/>
        <d v="2020-08-07T16:09:00"/>
        <d v="2020-08-07T16:19:00"/>
        <d v="2020-08-07T16:25:00"/>
        <d v="2020-08-07T17:02:00"/>
        <d v="2020-08-07T18:50:00"/>
        <d v="2020-08-10T09:46:00"/>
        <d v="2020-08-10T11:36:00"/>
        <d v="2020-08-10T13:55:00"/>
        <d v="2020-08-10T18:42:00"/>
        <d v="2020-08-11T03:41:00"/>
        <d v="2020-08-11T09:29:00"/>
        <d v="2020-08-11T21:31:00"/>
        <d v="2020-08-11T14:42:00"/>
        <d v="2020-08-11T15:47:00"/>
        <d v="2020-08-11T16:55:00"/>
        <d v="2020-08-12T11:30:00"/>
        <d v="2020-08-12T03:39:00"/>
        <d v="2020-08-12T05:04:00"/>
        <d v="2020-08-14T12:25:00"/>
        <d v="2020-08-12T12:33:00"/>
        <d v="2020-08-12T15:37:00"/>
        <d v="2020-08-12T17:26:00"/>
        <d v="2020-08-12T17:56:00"/>
        <d v="2020-08-13T04:09:00"/>
        <d v="2020-08-13T13:11:00"/>
        <d v="2020-08-13T16:47:00"/>
        <d v="2020-08-14T16:10:00"/>
        <d v="2020-08-19T18:04:00"/>
        <d v="2020-08-14T17:47:00"/>
        <d v="2020-08-14T19:44:00"/>
        <d v="2020-08-17T05:18:00"/>
        <d v="2020-08-17T15:36:00"/>
        <d v="2020-08-18T03:46:00"/>
        <d v="2020-08-18T10:13:00"/>
        <d v="2020-08-18T11:55:00"/>
        <d v="2020-08-18T15:19:00"/>
        <d v="2020-08-18T16:28:00"/>
        <d v="2020-08-21T03:02:00"/>
        <d v="2020-08-19T19:18:00"/>
        <d v="2020-08-19T21:06:00"/>
        <d v="2020-08-19T21:14:00"/>
        <d v="2020-08-20T04:20:00"/>
        <d v="2020-08-20T11:21:00"/>
        <d v="2020-08-20T16:09:00"/>
        <d v="2020-08-21T10:31:00"/>
        <d v="2020-08-24T11:00:00"/>
        <d v="2020-08-21T11:22:00"/>
        <d v="2020-08-21T13:26:00"/>
        <d v="2020-08-21T14:37:00"/>
        <d v="2020-08-21T15:05:00"/>
        <d v="2020-08-21T16:51:00"/>
        <d v="2020-08-24T18:14:00"/>
        <d v="2020-08-24T12:10:00"/>
        <d v="2020-08-24T15:05:00"/>
        <d v="2020-08-25T11:00:00"/>
        <d v="2020-08-26T14:59:00"/>
        <d v="2020-08-25T12:17:00"/>
        <d v="2020-08-25T16:15:00"/>
        <d v="2020-08-26T03:08:00"/>
        <d v="2020-08-26T17:28:00"/>
        <d v="2020-08-27T14:03:00"/>
        <d v="2020-08-26T20:02:00"/>
        <d v="2020-08-27T01:40:00"/>
        <d v="2020-08-27T15:48:00"/>
        <d v="2020-08-27T16:34:00"/>
        <d v="2020-08-27T16:06:00"/>
        <d v="2020-08-27T18:25:00"/>
        <d v="2020-09-02T04:05:00"/>
        <d v="2020-08-27T20:47:00"/>
        <d v="2020-08-27T21:12:00"/>
        <d v="2020-08-28T05:56:00"/>
        <d v="2020-08-28T10:04:00"/>
        <d v="2020-08-28T11:15:00"/>
        <d v="2020-08-28T14:38:00"/>
        <d v="2020-08-28T17:46:00"/>
        <d v="2020-08-31T00:36:00"/>
        <d v="2020-08-31T03:01:00"/>
        <d v="2020-08-31T13:48:00"/>
        <d v="2020-08-31T14:26:00"/>
        <d v="2020-08-31T17:32:00"/>
        <d v="2020-09-01T04:55:00"/>
        <d v="2020-09-01T05:38:00"/>
        <d v="2020-09-01T10:57:00"/>
        <d v="2020-09-01T13:55:00"/>
        <d v="2020-09-01T16:21:00"/>
        <d v="2020-09-10T13:06:00"/>
        <d v="2020-09-02T10:07:00"/>
        <d v="2020-09-02T11:50:00"/>
        <d v="2020-09-02T14:25:00"/>
        <d v="2020-09-02T16:16:00"/>
        <d v="2020-09-02T21:40:00"/>
        <d v="2020-09-03T06:22:00"/>
        <d v="2020-09-03T09:06:00"/>
        <d v="2020-09-04T15:38:00"/>
        <d v="2020-09-04T15:52:00"/>
        <d v="2020-09-04T16:39:00"/>
        <d v="2020-09-08T03:51:00"/>
        <d v="2020-09-08T12:54:00"/>
        <d v="2020-09-08T13:32:00"/>
        <d v="2020-09-08T15:12:00"/>
        <d v="2020-09-08T16:30:00"/>
        <d v="2020-09-09T00:57:00"/>
        <d v="2020-09-09T12:01:00"/>
        <d v="2020-09-10T19:46:00"/>
        <d v="2020-09-10T15:07:00"/>
        <d v="2020-09-10T15:31:00"/>
        <d v="2020-09-10T16:11:00"/>
        <d v="2020-09-10T16:49:00"/>
        <d v="2020-09-11T12:14:00"/>
        <d v="2020-09-10T21:23:00"/>
        <d v="2020-09-10T22:19:00"/>
        <d v="2020-09-11T20:11:00"/>
        <d v="2020-09-14T10:49:00"/>
        <d v="2020-09-15T16:51:00"/>
        <d v="2020-09-14T13:32:00"/>
        <d v="2020-09-14T15:49:00"/>
        <d v="2020-09-15T06:03:00"/>
        <d v="2020-09-16T11:15:00"/>
        <d v="2020-09-16T03:13:00"/>
        <d v="2020-09-16T15:48:00"/>
        <d v="2020-09-17T16:55:00"/>
        <d v="2020-09-16T16:53:00"/>
        <d v="2020-09-16T17:20:00"/>
        <d v="2020-09-16T21:07:00"/>
        <d v="2020-09-16T21:44:00"/>
        <d v="2020-09-16T21:52:00"/>
        <d v="2020-09-17T03:15:00"/>
        <d v="2020-09-17T04:55:00"/>
        <d v="2020-09-21T11:23:00"/>
        <d v="2020-09-17T18:30:00"/>
        <d v="2020-09-18T09:43:00"/>
        <d v="2020-09-18T17:45:00"/>
        <d v="2020-09-21T07:05:00"/>
        <d v="2020-09-29T17:01:00"/>
        <d v="2020-09-21T12:39:00"/>
        <d v="2020-09-21T15:27:00"/>
        <d v="2020-09-21T16:42:00"/>
        <d v="2020-09-21T18:25:00"/>
        <d v="2020-09-22T09:35:00"/>
        <d v="2020-09-22T10:16:00"/>
        <d v="2020-09-22T16:57:00"/>
        <d v="2020-09-23T03:33:00"/>
        <d v="2020-09-23T16:26:00"/>
        <d v="2020-09-23T17:04:00"/>
        <d v="2020-09-23T21:55:00"/>
        <d v="2020-09-24T08:01:00"/>
        <d v="2020-09-24T12:31:00"/>
        <d v="2020-09-24T15:44:00"/>
        <d v="2020-09-25T12:42:00"/>
        <d v="2020-09-25T14:57:00"/>
        <d v="2020-09-25T17:08:00"/>
        <d v="2020-09-25T18:10:00"/>
        <d v="2020-10-02T08:01:00"/>
        <d v="2020-09-30T03:05:00"/>
        <d v="2020-09-30T17:17:00"/>
        <d v="2020-09-30T17:48:00"/>
        <d v="2020-09-30T18:08:00"/>
        <d v="2020-10-01T06:08:00"/>
        <d v="2020-10-01T14:14:00"/>
        <d v="2020-10-01T14:36:00"/>
        <d v="2020-10-02T10:00:00"/>
        <d v="2020-10-02T15:53:00"/>
        <d v="2020-10-05T10:55:00"/>
        <d v="2020-10-06T21:53:00"/>
        <d v="2020-10-05T12:41:00"/>
        <d v="2020-10-05T14:46:00"/>
        <d v="2020-10-05T16:31:00"/>
        <d v="2020-10-06T06:32:00"/>
        <d v="2020-10-06T10:07:00"/>
        <d v="2020-10-06T15:22:00"/>
        <d v="2020-10-07T14:29:00"/>
        <d v="2020-10-07T01:04:00"/>
        <d v="2020-10-08T16:08:00"/>
        <d v="2020-10-09T04:22:00"/>
        <d v="2020-10-13T16:18:00"/>
        <d v="2020-10-09T11:00:00"/>
        <d v="2020-10-09T16:00:00"/>
        <d v="2020-10-09T17:47:00"/>
        <d v="2020-10-09T23:49:00"/>
        <d v="2020-10-12T10:44:00"/>
        <d v="2020-10-19T12:28:00"/>
        <d v="2020-10-13T19:03:00"/>
        <d v="2020-10-14T10:18:00"/>
        <d v="2020-10-14T12:13:00"/>
        <d v="2020-10-15T11:05:00"/>
        <d v="2020-10-19T06:26:00"/>
        <d v="2020-10-23T03:09:00"/>
        <d v="2020-10-20T11:50:00"/>
        <d v="2020-10-20T12:33:00"/>
        <d v="2020-10-20T17:08:00"/>
        <d v="2020-10-21T06:30:00"/>
        <d v="2020-10-21T10:58:00"/>
        <d v="2020-10-21T17:05:00"/>
        <d v="2020-10-21T17:36:00"/>
        <d v="2020-10-23T11:13:00"/>
        <d v="2020-10-26T10:46:00"/>
        <d v="2020-10-23T15:09:00"/>
        <d v="2020-10-23T22:59:00"/>
        <d v="2020-10-27T14:02:00"/>
        <d v="2020-10-26T11:39:00"/>
        <d v="2020-10-27T10:14:00"/>
        <d v="2020-10-27T22:54:00"/>
        <d v="2020-11-03T17:50:00"/>
        <d v="2020-10-28T10:10:00"/>
        <d v="2020-10-28T12:48:00"/>
        <d v="2020-10-28T13:45:00"/>
        <d v="2020-10-28T14:39:00"/>
        <d v="2020-10-29T11:59:00"/>
        <d v="2020-10-29T15:07:00"/>
        <d v="2020-10-29T15:42:00"/>
        <d v="2020-10-29T15:50:00"/>
        <d v="2020-10-29T17:08:00"/>
        <d v="2020-10-30T10:52:00"/>
        <d v="2020-10-30T17:33:00"/>
        <d v="2020-11-02T01:46:00"/>
        <d v="2020-11-04T02:58:00"/>
        <d v="2020-11-04T01:03:00"/>
        <d v="2020-11-04T02:08:00"/>
        <d v="2020-11-04T06:32:00"/>
        <d v="2020-11-04T03:25:00"/>
        <d v="2020-11-04T04:17:00"/>
        <d v="2020-11-04T09:21:00"/>
        <d v="2020-11-04T07:10:00"/>
        <d v="2020-11-04T10:24:00"/>
        <d v="2020-11-04T16:37:00"/>
        <d v="2020-11-04T12:47:00"/>
        <d v="2020-11-04T13:15:00"/>
        <d v="2020-11-04T13:47:00"/>
        <d v="2020-11-04T14:14:00"/>
        <d v="2020-11-04T18:54:00"/>
        <d v="2020-11-09T17:37:00"/>
        <d v="2020-11-05T06:36:00"/>
        <d v="2020-11-05T10:17:00"/>
        <d v="2020-11-05T10:25:00"/>
        <d v="2020-11-05T11:28:00"/>
        <d v="2020-11-05T12:23:00"/>
        <d v="2020-11-05T14:17:00"/>
        <d v="2020-11-05T21:43:00"/>
        <d v="2020-11-06T01:49:00"/>
        <d v="2020-11-06T05:21:00"/>
        <d v="2020-11-06T09:55:00"/>
        <d v="2020-11-06T11:44:00"/>
        <d v="2020-11-06T12:41:00"/>
        <d v="2020-11-06T14:05:00"/>
        <d v="2020-11-06T17:53:00"/>
        <d v="2020-11-09T01:10:00"/>
        <d v="2020-11-09T13:52:00"/>
        <d v="2020-11-09T15:05:00"/>
        <d v="2020-11-09T15:48:00"/>
        <d v="2020-11-12T13:12:00"/>
        <d v="2020-11-09T17:48:00"/>
        <d v="2020-11-09T18:07:00"/>
        <d v="2020-11-10T11:46:00"/>
        <d v="2020-11-10T12:48:00"/>
        <d v="2020-11-11T10:15:00"/>
        <d v="2020-11-11T12:54:00"/>
        <d v="2020-11-11T13:37:00"/>
        <d v="2020-11-11T16:08:00"/>
        <d v="2020-11-11T16:39:00"/>
        <d v="2020-11-19T12:16:00"/>
        <d v="2020-11-12T17:45:00"/>
        <d v="2020-11-13T11:50:00"/>
        <d v="2020-11-13T20:11:00"/>
        <d v="2020-11-16T09:51:00"/>
        <d v="2020-11-16T22:59:00"/>
        <d v="2020-11-17T10:39:00"/>
        <d v="2020-11-17T13:15:00"/>
        <d v="2020-11-17T15:44:00"/>
        <d v="2020-11-18T10:14:00"/>
        <d v="2020-11-19T21:41:00"/>
        <d v="2020-11-23T17:01:00"/>
        <d v="2020-11-23T12:58:00"/>
        <d v="2020-11-24T10:02:00"/>
        <d v="2020-11-23T17:58:00"/>
        <d v="2020-11-24T16:09:00"/>
        <d v="2020-11-24T11:42:00"/>
        <d v="2020-11-24T18:25:00"/>
        <d v="2020-11-26T14:29:00"/>
        <d v="2020-11-24T22:51:00"/>
        <d v="2020-11-25T03:16:00"/>
        <d v="2020-11-25T10:09:00"/>
        <d v="2020-11-25T17:44:00"/>
        <d v="2020-11-26T03:36:00"/>
        <d v="2020-11-26T08:23:00"/>
        <d v="2020-11-27T07:48:00"/>
        <d v="2020-11-30T22:11:00"/>
        <d v="2020-11-27T15:37:00"/>
        <d v="2020-11-27T17:52:00"/>
        <d v="2020-11-30T01:39:00"/>
        <d v="2020-11-30T10:36:00"/>
        <d v="2020-11-30T13:22:00"/>
        <d v="2020-11-30T16:28:00"/>
        <d v="2020-11-30T17:06:00"/>
        <d v="2020-12-01T10:33:00"/>
        <d v="2020-12-07T10:27:00"/>
        <d v="2020-12-01T15:52:00"/>
        <d v="2020-12-01T17:17:00"/>
        <d v="2020-12-01T17:46:00"/>
        <d v="2020-12-01T22:37:00"/>
        <d v="2020-12-02T09:39:00"/>
        <d v="2020-12-02T15:35:00"/>
        <d v="2020-12-02T17:02:00"/>
        <d v="2020-12-02T23:06:00"/>
        <d v="2020-12-03T10:00:00"/>
        <d v="2020-12-03T14:31:00"/>
        <d v="2020-12-03T14:58:00"/>
        <d v="2020-12-03T16:17:00"/>
        <d v="2020-12-03T17:16:00"/>
        <d v="2020-12-04T11:11:00"/>
        <d v="2020-12-04T16:32:00"/>
        <d v="2020-12-07T15:11:00"/>
        <d v="2020-12-07T11:04:00"/>
        <d v="2020-12-07T20:35:00"/>
        <d v="2020-12-07T16:39:00"/>
        <d v="2020-12-09T08:23:00"/>
        <d v="2020-12-08T10:01:00"/>
        <d v="2020-12-08T17:27:00"/>
        <d v="2020-12-09T14:23:00"/>
        <d v="2020-12-10T14:45:00"/>
        <d v="2020-12-09T16:50:00"/>
        <d v="2020-12-09T17:51:00"/>
        <d v="2020-12-09T19:17:00"/>
        <d v="2020-12-11T17:57:00"/>
        <d v="2020-12-10T15:36:00"/>
        <d v="2020-12-10T16:45:00"/>
        <d v="2020-12-11T03:09:00"/>
        <d v="2020-12-14T09:37:00"/>
        <d v="2020-12-14T17:19:00"/>
        <d v="2020-12-14T14:35:00"/>
        <d v="2020-12-15T13:20:00"/>
        <d v="2020-12-15T14:59:00"/>
        <d v="2020-12-15T20:05:00"/>
        <d v="2020-12-16T21:00:00"/>
        <d v="2020-12-16T09:08:00"/>
        <d v="2020-12-16T10:30:00"/>
        <d v="2020-12-16T22:05:00"/>
        <d v="2020-12-21T04:30:00"/>
        <d v="2020-12-16T22:22:00"/>
        <d v="2020-12-17T04:55:00"/>
        <d v="2020-12-17T14:56:00"/>
        <d v="2020-12-17T19:08:00"/>
        <d v="2020-12-21T15:41:00"/>
        <d v="2020-12-21T09:37:00"/>
        <d v="2020-12-21T11:44:00"/>
        <d v="2020-12-21T12:06:00"/>
        <d v="2020-12-21T12:23:00"/>
        <d v="2020-12-22T17:53:00"/>
        <d v="2020-12-21T17:54:00"/>
        <d v="2020-12-21T19:52:00"/>
        <d v="2020-12-22T13:59:00"/>
        <d v="2020-12-23T16:32:00"/>
        <d v="2020-12-22T17:56:00"/>
        <d v="2020-12-22T20:49:00"/>
        <d v="2020-12-28T13:44:00"/>
        <d v="2020-12-28T07:38:00"/>
        <d v="2020-12-28T16:45:00"/>
        <d v="2020-12-31T17:35:00"/>
        <d v="2020-12-29T04:21:00"/>
        <d v="2020-12-29T10:27:00"/>
        <d v="2020-12-29T16:36:00"/>
        <d v="2020-12-30T02:54:00"/>
        <d v="2021-01-11T15:32:00"/>
        <d v="2021-01-11T18:35:00"/>
        <d v="2021-01-11T16:20:00"/>
        <d v="2021-01-12T03:27:00"/>
        <d v="2021-01-12T09:25:00"/>
        <d v="2021-01-12T10:13:00"/>
        <d v="2021-01-12T11:25:00"/>
        <d v="2021-01-12T12:43:00"/>
        <d v="2021-01-12T19:02:00"/>
        <d v="2021-01-12T15:57:00"/>
        <d v="2021-01-13T13:37:00"/>
        <d v="2021-01-13T03:52:00"/>
        <d v="2021-01-14T19:53:00"/>
        <d v="2021-01-13T19:17:00"/>
        <d v="2021-01-14T04:30:00"/>
        <d v="2021-01-14T14:59:00"/>
        <d v="2021-01-14T15:28:00"/>
        <d v="2021-01-15T10:03:00"/>
        <d v="2021-01-14T20:21:00"/>
        <d v="2021-01-19T10:04:00"/>
        <d v="2021-01-15T14:21:00"/>
        <d v="2021-01-15T16:19:00"/>
        <d v="2021-01-15T16:55:00"/>
        <d v="2021-01-18T01:44:00"/>
        <d v="2021-01-18T11:52:00"/>
        <d v="2021-01-18T14:57:00"/>
        <d v="2021-01-20T14:51:00"/>
        <d v="2021-01-19T12:05:00"/>
        <d v="2021-01-19T16:14:00"/>
        <d v="2021-01-20T02:30:00"/>
        <d v="2021-01-21T03:04:00"/>
        <d v="2021-01-20T16:51:00"/>
        <d v="2021-01-25T16:46:00"/>
        <d v="2021-01-21T11:38:00"/>
        <d v="2021-01-21T15:12:00"/>
        <d v="2021-01-21T15:51:00"/>
        <d v="2021-01-21T17:12:00"/>
        <d v="2021-01-21T22:51:00"/>
        <d v="2021-01-22T10:38:00"/>
        <d v="2021-01-22T13:36:00"/>
        <d v="2021-01-26T15:36:00"/>
        <d v="2021-01-26T09:37:00"/>
        <d v="2021-01-27T11:14:00"/>
        <d v="2021-01-26T17:33:00"/>
        <d v="2021-01-27T19:41:00"/>
        <d v="2021-01-27T14:12:00"/>
        <d v="2021-01-27T16:31:00"/>
        <d v="2021-02-01T10:49:00"/>
        <d v="2021-01-27T21:00:00"/>
        <d v="2021-01-28T12:46:00"/>
        <d v="2021-01-28T15:58:00"/>
        <d v="2021-01-29T13:01:00"/>
        <d v="2021-01-29T14:46:00"/>
        <d v="2021-01-29T16:03:00"/>
        <d v="2021-02-05T20:47:00"/>
        <d v="2021-02-01T12:37:00"/>
        <d v="2021-02-01T19:01:00"/>
        <d v="2021-02-02T12:14:00"/>
        <d v="2021-02-02T12:33:00"/>
        <d v="2021-02-02T16:47:00"/>
        <d v="2021-02-02T19:25:00"/>
        <d v="2021-02-03T11:07:00"/>
        <d v="2021-02-03T14:19:00"/>
        <d v="2021-02-04T08:15:00"/>
        <d v="2021-02-04T10:09:00"/>
        <d v="2021-02-04T17:16:00"/>
        <d v="2021-02-05T04:43:00"/>
        <d v="2021-02-17T10:03:00"/>
        <d v="2021-02-08T16:32:00"/>
        <d v="2021-02-09T04:11:00"/>
        <d v="2021-02-09T10:45:00"/>
        <d v="2021-02-09T11:21:00"/>
        <d v="2021-02-09T21:33:00"/>
        <d v="2021-02-11T15:11:00"/>
        <d v="2021-02-15T04:20:00"/>
        <d v="2021-02-16T05:30:00"/>
        <d v="2021-02-16T12:41:00"/>
        <d v="2021-02-18T22:25:00"/>
        <d v="2021-02-17T10:52:00"/>
        <d v="2021-02-17T11:49:00"/>
        <d v="2021-02-17T15:30:00"/>
        <d v="2021-02-17T15:42:00"/>
        <d v="2021-02-17T17:53:00"/>
        <d v="2021-02-24T17:13:00"/>
        <d v="2021-02-19T13:01:00"/>
        <d v="2021-02-22T13:25:00"/>
        <d v="2021-02-22T18:59:00"/>
        <d v="2021-02-23T17:35:00"/>
        <d v="2021-02-24T10:31:00"/>
        <d v="2021-02-24T22:16:00"/>
        <d v="2021-02-25T20:31:00"/>
        <d v="2021-02-25T07:13:00"/>
        <d v="2021-02-25T10:01:00"/>
        <d v="2021-02-25T11:11:00"/>
        <d v="2021-02-25T12:21:00"/>
        <d v="2021-02-25T16:41:00"/>
        <d v="2021-03-03T09:40:00"/>
        <d v="2021-02-25T22:36:00"/>
        <d v="2021-02-26T02:17:00"/>
        <d v="2021-02-26T06:43:00"/>
        <d v="2021-02-26T09:31:00"/>
        <d v="2021-02-26T11:50:00"/>
        <d v="2021-02-26T13:21:00"/>
        <d v="2021-02-26T18:21:00"/>
        <d v="2021-02-26T19:04:00"/>
        <d v="2021-02-26T23:00:00"/>
        <d v="2021-03-01T10:10:00"/>
        <d v="2021-03-01T10:34:00"/>
        <d v="2021-03-01T11:21:00"/>
        <d v="2021-03-01T17:07:00"/>
        <d v="2021-03-02T03:40:00"/>
        <d v="2021-03-02T04:51:00"/>
        <d v="2021-03-02T09:17:00"/>
        <d v="2021-03-02T11:08:00"/>
        <d v="2021-03-03T15:09:00"/>
        <d v="2021-03-03T11:35:00"/>
        <d v="2021-03-11T09:28:00"/>
        <d v="2021-03-04T01:21:00"/>
        <d v="2021-03-04T11:20:00"/>
        <d v="2021-03-04T19:22:00"/>
        <d v="2021-03-04T20:57:00"/>
        <d v="2021-03-05T02:34:00"/>
        <d v="2021-03-05T10:04:00"/>
        <d v="2021-03-05T10:51:00"/>
        <d v="2021-03-05T15:30:00"/>
        <d v="2021-03-05T17:01:00"/>
        <d v="2021-03-05T19:37:00"/>
        <d v="2021-03-08T04:46:00"/>
        <d v="2021-03-08T09:40:00"/>
        <d v="2021-03-08T15:04:00"/>
        <d v="2021-03-08T18:00:00"/>
        <d v="2021-03-12T12:05:00"/>
        <d v="2021-03-11T10:29:00"/>
        <d v="2021-03-11T15:13:00"/>
        <d v="2021-03-11T17:50:00"/>
        <d v="2021-03-11T18:44:00"/>
        <d v="2021-03-11T20:03:00"/>
        <d v="2021-03-12T22:43:00"/>
        <d v="2021-03-15T08:06:00"/>
        <d v="2021-03-15T03:28:00"/>
        <d v="2021-03-16T13:26:00"/>
        <d v="2021-03-15T16:31:00"/>
        <d v="2021-03-15T17:37:00"/>
        <d v="2021-03-16T15:23:00"/>
        <d v="2021-03-17T20:00:00"/>
        <d v="2021-03-16T15:47:00"/>
        <d v="2021-03-16T17:21:00"/>
        <d v="2021-03-18T14:20:00"/>
        <d v="2021-03-17T20:36:00"/>
        <d v="2021-03-18T09:01:00"/>
        <d v="2021-03-22T17:35:00"/>
        <d v="2021-03-18T15:09:00"/>
        <d v="2021-03-18T20:44:00"/>
        <d v="2021-03-19T11:30:00"/>
        <d v="2021-03-19T15:00:00"/>
        <d v="2021-03-19T15:35:00"/>
        <d v="2021-03-22T00:00:00"/>
        <d v="2021-03-23T10:26:00"/>
        <d v="2021-04-05T16:56:00"/>
        <d v="2021-03-23T15:27:00"/>
        <d v="2021-03-23T20:27:00"/>
        <d v="2021-03-24T09:22:00"/>
        <d v="2021-03-24T22:26:00"/>
        <d v="2021-03-25T09:59:00"/>
        <d v="2021-03-25T14:44:00"/>
        <d v="2021-03-25T17:03:00"/>
        <d v="2021-03-25T18:58:00"/>
        <d v="2021-03-29T11:19:00"/>
        <d v="2021-03-29T18:01:00"/>
        <d v="2021-03-30T09:28:00"/>
        <d v="2021-03-30T10:46:00"/>
        <d v="2021-03-30T16:27:00"/>
        <d v="2021-03-30T20:58:00"/>
        <d v="2021-03-31T05:58:00"/>
        <d v="2021-03-31T22:51:00"/>
        <d v="2021-04-01T07:57:00"/>
        <d v="2021-04-05T10:02:00"/>
        <d v="2021-04-30T21:04:00"/>
        <d v="2021-04-06T10:46:00"/>
        <d v="2021-04-06T15:37:00"/>
        <d v="2021-04-06T17:00:00"/>
        <d v="2021-04-06T18:52:00"/>
        <d v="2021-04-07T09:35:00"/>
        <d v="2021-04-07T12:10:00"/>
        <d v="2021-04-07T17:11:00"/>
        <d v="2021-04-07T17:44:00"/>
        <d v="2021-04-08T16:52:00"/>
        <d v="2021-04-08T19:25:00"/>
        <d v="2021-04-09T17:36:00"/>
        <d v="2021-04-09T20:11:00"/>
        <d v="2021-04-12T12:40:00"/>
        <d v="2021-04-13T15:38:00"/>
        <d v="2021-04-13T16:37:00"/>
        <d v="2021-04-13T22:56:00"/>
        <d v="2021-04-14T19:19:00"/>
        <d v="2021-04-16T10:59:00"/>
        <d v="2021-04-16T13:52:00"/>
        <d v="2021-04-19T10:03:00"/>
        <d v="2021-04-19T10:48:00"/>
        <d v="2021-04-19T12:55:00"/>
        <d v="2021-04-20T03:06:00"/>
        <d v="2021-04-22T05:14:00"/>
        <d v="2021-04-22T13:06:00"/>
        <d v="2021-04-22T16:00:00"/>
        <d v="2021-04-23T10:15:00"/>
        <d v="2021-04-23T12:05:00"/>
        <d v="2021-04-23T15:22:00"/>
        <d v="2021-04-23T19:47:00"/>
        <d v="2021-04-28T17:25:00"/>
        <d v="2021-04-28T21:19:00"/>
        <d v="2021-04-29T03:07:00"/>
        <d v="2021-05-06T16:40:00"/>
        <d v="2021-05-04T09:46:00"/>
        <d v="2021-05-04T18:12:00"/>
        <d v="2021-05-05T09:31:00"/>
        <d v="2021-05-12T15:30:00"/>
        <d v="2021-05-07T10:14:00"/>
        <d v="2021-05-07T15:30:00"/>
        <d v="2021-05-07T17:14:00"/>
        <d v="2021-05-07T18:38:00"/>
        <d v="2021-05-07T22:19:00"/>
        <d v="2021-05-10T11:45:00"/>
        <d v="2021-05-11T12:00:00"/>
        <d v="2021-05-11T16:03:00"/>
        <d v="2021-05-12T15:53:00"/>
        <d v="2021-05-12T16:17:00"/>
        <d v="2021-05-14T09:28:00"/>
        <d v="2021-05-12T17:02:00"/>
        <d v="2021-05-12T17:42:00"/>
        <d v="2021-05-13T11:43:00"/>
        <d v="2021-05-19T22:00:00"/>
        <d v="2021-05-14T11:24:00"/>
        <d v="2021-05-14T14:41:00"/>
        <d v="2021-05-14T15:31:00"/>
        <d v="2021-05-14T16:53:00"/>
        <d v="2021-05-17T12:47:00"/>
        <d v="2021-05-18T04:18:00"/>
        <d v="2021-05-18T10:48:00"/>
        <d v="2021-05-18T15:40:00"/>
        <d v="2021-05-18T20:45:00"/>
        <d v="2021-05-19T08:45:00"/>
        <d v="2021-05-19T16:38:00"/>
        <d v="2021-05-20T16:17:00"/>
        <d v="2021-05-21T14:58:00"/>
        <d v="2021-05-20T18:57:00"/>
        <d v="2021-05-21T03:12:00"/>
        <d v="2021-05-24T12:59:00"/>
        <d v="2021-05-21T15:09:00"/>
        <d v="2021-05-21T16:45:00"/>
        <d v="2021-05-21T19:51:00"/>
        <d v="2021-05-24T11:38:00"/>
        <d v="2021-05-26T18:15:00"/>
        <d v="2021-05-24T17:00:00"/>
        <d v="2021-05-25T09:20:00"/>
        <d v="2021-05-26T08:20:00"/>
        <d v="2021-05-28T20:43:00"/>
        <d v="2021-05-26T20:09:00"/>
        <d v="2021-05-28T08:43:00"/>
        <d v="2021-05-28T13:47:00"/>
        <d v="2021-06-02T11:05:00"/>
        <d v="2021-05-31T17:42:00"/>
        <d v="2021-06-01T09:52:00"/>
        <d v="2021-06-01T17:00:00"/>
        <d v="2021-06-02T18:14:00"/>
        <d v="2021-06-02T12:32:00"/>
        <d v="2021-06-03T10:00:00"/>
        <d v="2021-06-04T15:53:00"/>
        <d v="2021-06-03T15:15:00"/>
        <d v="2021-06-03T16:32:00"/>
        <d v="2021-06-03T17:55:00"/>
        <d v="2021-06-03T18:53:00"/>
        <d v="2021-06-04T08:57:00"/>
        <d v="2021-06-10T10:37:00"/>
        <d v="2021-06-07T16:29:00"/>
        <d v="2021-06-07T17:32:00"/>
        <d v="2021-06-08T17:42:00"/>
        <d v="2021-06-09T16:07:00"/>
        <d v="2021-06-10T16:50:00"/>
        <d v="2021-06-10T16:26:00"/>
        <d v="2021-06-11T13:00:00"/>
        <d v="2021-06-11T05:58:00"/>
        <d v="2021-06-23T16:01:00"/>
        <d v="2021-06-11T14:59:00"/>
        <d v="2021-06-11T16:47:00"/>
        <d v="2021-06-11T17:39:00"/>
        <d v="2021-06-11T18:18:00"/>
        <d v="2021-06-15T14:27:00"/>
        <d v="2021-06-16T21:00:00"/>
        <d v="2021-06-16T21:10:00"/>
        <d v="2021-06-16T21:35:00"/>
        <d v="2021-06-16T22:45:00"/>
        <d v="2021-06-16T23:59:00"/>
        <d v="2021-06-17T09:09:00"/>
        <d v="2021-06-17T10:10:00"/>
        <d v="2021-06-17T11:53:00"/>
        <d v="2021-06-17T13:51:00"/>
        <d v="2021-06-17T18:20:00"/>
        <d v="2021-06-18T09:53:00"/>
        <d v="2021-06-18T15:18:00"/>
        <d v="2021-06-18T16:17:00"/>
        <d v="2021-06-18T17:02:00"/>
        <d v="2021-06-18T17:55:00"/>
        <d v="2021-06-21T06:45:00"/>
        <d v="2021-06-28T14:46:00"/>
        <d v="2021-06-23T16:55:00"/>
        <d v="2021-06-25T16:26:00"/>
        <d v="2021-07-06T08:57:00"/>
        <d v="2021-06-29T05:07:00"/>
        <d v="2021-06-29T10:24:00"/>
        <d v="2021-06-29T13:49:00"/>
        <d v="2021-06-29T15:03:00"/>
        <d v="2021-06-29T17:00:00"/>
        <d v="2021-06-30T15:29:00"/>
        <d v="2021-06-30T16:41:00"/>
        <d v="2021-06-30T17:56:00"/>
        <d v="2021-07-01T18:23:00"/>
        <d v="2021-07-02T15:06:00"/>
        <d v="2021-07-02T15:38:00"/>
        <d v="2021-07-02T16:36:00"/>
        <d v="2021-07-06T11:24:00"/>
        <d v="2021-07-08T13:52:00"/>
        <d v="2021-07-06T12:33:00"/>
        <d v="2021-07-06T16:05:00"/>
        <d v="2021-07-06T18:15:00"/>
        <d v="2021-07-06T19:21:00"/>
        <d v="2021-07-07T16:09:00"/>
        <d v="2021-07-07T17:09:00"/>
        <d v="2021-07-07T22:57:00"/>
        <d v="2021-07-13T15:30:00"/>
        <d v="2021-07-08T15:49:00"/>
        <d v="2021-07-08T16:34:00"/>
        <d v="2021-07-09T13:20:00"/>
        <d v="2021-07-09T17:45:00"/>
        <d v="2021-07-12T16:46:00"/>
        <d v="2021-07-14T19:04:00"/>
        <d v="2021-07-13T20:01:00"/>
        <d v="2021-07-14T12:09:00"/>
        <d v="2021-07-15T15:57:00"/>
        <d v="2021-07-15T08:47:00"/>
        <d v="2021-07-15T11:42:00"/>
        <d v="2021-07-19T16:34:00"/>
        <d v="2021-07-15T19:15:00"/>
        <d v="2021-07-16T14:54:00"/>
        <d v="2021-07-19T10:06:00"/>
        <d v="2021-07-20T07:28:00"/>
        <d v="2021-07-21T17:37:00"/>
        <d v="2021-07-20T15:08:00"/>
        <d v="2021-07-20T16:34:00"/>
        <d v="2021-07-21T10:32:00"/>
        <d v="2021-07-22T15:04:00"/>
        <d v="2021-07-22T14:47:00"/>
        <d v="2021-07-22T16:01:00"/>
        <d v="2021-07-22T17:11:00"/>
        <d v="2021-07-22T16:15:00"/>
        <d v="2021-07-26T16:35:00"/>
        <d v="2021-07-22T18:19:00"/>
        <d v="2021-07-23T14:31:00"/>
        <d v="2021-07-23T17:15:00"/>
        <d v="2021-07-27T11:16:00"/>
        <d v="2021-07-27T15:08:00"/>
        <d v="2021-07-28T16:20:00"/>
        <d v="2021-07-27T18:08:00"/>
        <d v="2021-07-28T21:39:00"/>
        <d v="2021-07-28T21:00:00"/>
        <d v="2021-08-04T11:36:00"/>
        <d v="2021-07-29T08:42:00"/>
        <d v="2021-07-29T11:12:00"/>
        <d v="2021-07-29T17:15:00"/>
        <d v="2021-07-30T11:06:00"/>
        <d v="2021-08-02T12:55:00"/>
        <d v="2021-08-04T15:37:00"/>
        <d v="2021-08-04T17:03:00"/>
        <d v="2021-08-13T17:55:00"/>
        <d v="2021-08-05T03:54:00"/>
        <d v="2021-08-05T20:43:00"/>
        <d v="2021-08-06T11:27:00"/>
        <d v="2021-08-06T16:46:00"/>
        <d v="2021-08-06T17:21:00"/>
        <d v="2021-08-09T02:10:00"/>
        <d v="2021-08-09T17:19:00"/>
        <d v="2021-08-09T22:59:00"/>
        <d v="2021-08-10T13:00:00"/>
        <d v="2021-08-17T15:33:00"/>
        <d v="2021-08-23T12:03:00"/>
        <d v="2021-08-17T17:30:00"/>
        <d v="2021-08-18T01:22:00"/>
        <d v="2021-08-18T14:01:00"/>
        <d v="2021-08-18T18:15:00"/>
        <d v="2021-08-19T02:59:00"/>
        <d v="2021-08-20T11:37:00"/>
        <d v="2021-08-20T15:20:00"/>
        <d v="2021-09-08T17:31:00"/>
        <d v="2021-08-23T15:35:00"/>
        <d v="2021-08-23T21:14:00"/>
        <d v="2021-08-24T15:42:00"/>
        <d v="2021-08-24T17:37:00"/>
        <d v="2021-08-25T11:17:00"/>
        <d v="2021-08-25T17:05:00"/>
        <d v="2021-08-25T21:10:00"/>
        <d v="2021-08-27T17:00:00"/>
        <d v="2021-08-27T17:06:00"/>
        <d v="2021-08-31T06:18:00"/>
        <d v="2021-08-31T13:45:00"/>
        <d v="2021-09-01T15:55:00"/>
        <d v="2021-09-01T17:54:00"/>
        <d v="2021-09-02T16:45:00"/>
        <d v="2021-09-02T17:56:00"/>
        <d v="2021-09-03T03:40:00"/>
        <d v="2021-09-03T15:30:00"/>
        <d v="2021-09-03T15:53:00"/>
        <d v="2021-09-14T15:30:00"/>
        <d v="2021-09-13T03:53:00"/>
        <d v="2021-09-14T22:05:00"/>
        <d v="2021-09-14T15:55:00"/>
        <d v="2021-10-19T04:32:00"/>
        <d v="2021-09-15T19:37:00"/>
        <d v="2021-09-16T09:54:00"/>
        <d v="2021-09-16T12:10:00"/>
        <d v="2021-09-16T15:30:00"/>
        <d v="2021-09-17T16:52:00"/>
        <d v="2021-09-20T04:09:00"/>
        <d v="2021-09-22T21:00:00"/>
        <d v="2021-09-22T21:37:00"/>
        <d v="2021-09-23T03:22:00"/>
        <d v="2021-09-24T14:38:00"/>
        <d v="2021-09-24T16:04:00"/>
        <d v="2021-09-27T10:04:00"/>
        <d v="2021-09-28T09:38:00"/>
        <d v="2021-09-28T18:02:00"/>
        <d v="2021-09-29T10:06:00"/>
        <d v="2021-09-29T14:16:00"/>
        <d v="2021-09-29T17:08:00"/>
        <d v="2021-09-29T19:39:00"/>
        <d v="2021-09-30T13:21:00"/>
        <d v="2021-09-30T19:13:00"/>
        <d v="2021-10-05T08:36:00"/>
        <d v="2021-10-05T16:08:00"/>
        <d v="2021-10-06T07:43:00"/>
        <d v="2021-10-06T10:34:00"/>
        <d v="2021-10-06T10:57:00"/>
        <d v="2021-10-11T22:58:00"/>
        <d v="2021-10-12T15:27:00"/>
        <d v="2021-10-12T19:54:00"/>
        <d v="2021-10-13T15:34:00"/>
        <d v="2021-10-25T14:41:00"/>
        <d v="2021-10-19T12:56:00"/>
        <d v="2021-10-21T05:37:00"/>
        <d v="2021-10-22T10:39:00"/>
        <d v="2021-10-22T17:13:00"/>
        <d v="2021-10-25T06:10:00"/>
        <d v="2021-10-28T16:09:00"/>
        <d v="2021-10-26T17:57:00"/>
        <d v="2021-10-27T12:31:00"/>
        <d v="2021-10-27T18:14:00"/>
        <d v="2021-10-28T11:51:00"/>
        <d v="2021-10-28T15:20:00"/>
        <d v="2021-10-29T15:07:00"/>
        <d v="2021-10-28T16:54:00"/>
        <d v="2021-10-28T18:47:00"/>
        <d v="2021-11-01T20:11:00"/>
        <d v="2021-10-29T17:03:00"/>
        <d v="2021-10-29T17:52:00"/>
        <d v="2021-10-29T18:27:00"/>
        <d v="2021-10-29T19:02:00"/>
        <d v="2021-11-03T16:00:00"/>
        <d v="2021-11-03T20:00:00"/>
        <d v="2021-11-04T08:42:00"/>
        <d v="2021-11-03T20:46:00"/>
        <d v="2021-11-05T19:08:00"/>
        <d v="2021-11-04T16:37:00"/>
        <d v="2021-11-05T14:30:00"/>
        <d v="2021-11-05T14:58:00"/>
        <d v="2021-11-10T13:18:00"/>
        <d v="2021-11-08T10:54:00"/>
        <d v="2021-11-08T15:05:00"/>
        <d v="2021-11-08T17:18:00"/>
        <d v="2021-11-09T07:32:00"/>
        <d v="2021-11-09T16:45:00"/>
        <d v="2021-11-30T09:57:00"/>
        <d v="2021-11-10T15:30:00"/>
        <d v="2021-11-10T17:23:00"/>
        <d v="2021-11-10T19:13:00"/>
        <d v="2021-11-10T20:06:00"/>
        <d v="2021-11-10T22:49:00"/>
        <d v="2021-11-11T04:57:00"/>
        <d v="2021-11-11T09:58:00"/>
        <d v="2021-11-11T19:53:00"/>
        <d v="2021-11-12T16:31:00"/>
        <d v="2021-11-15T10:44:00"/>
        <d v="2021-11-15T17:30:00"/>
        <d v="2021-11-15T19:17:00"/>
        <d v="2021-11-16T12:36:00"/>
        <d v="2021-11-16T16:06:00"/>
        <d v="2021-11-16T19:14:00"/>
        <d v="2021-11-16T22:55:00"/>
        <d v="2021-11-17T17:46:00"/>
        <d v="2021-11-19T10:42:00"/>
        <d v="2021-11-19T11:28:00"/>
        <d v="2021-11-19T12:13:00"/>
        <d v="2021-11-19T14:43:00"/>
        <d v="2021-11-19T23:57:00"/>
        <d v="2021-11-22T09:07:00"/>
        <d v="2021-11-22T16:00:00"/>
        <d v="2021-11-22T16:16:00"/>
        <d v="2021-11-22T20:50:00"/>
        <d v="2021-11-24T05:54:00"/>
        <d v="2021-11-24T10:23:00"/>
        <d v="2021-11-24T11:51:00"/>
        <d v="2021-11-24T15:38:00"/>
        <d v="2021-11-24T16:06:00"/>
        <d v="2021-11-24T18:09:00"/>
        <d v="2021-11-30T17:51:00"/>
        <d v="2021-11-30T10:47:00"/>
        <d v="2021-11-30T15:34:00"/>
        <d v="2021-11-30T16:46:00"/>
        <d v="2021-11-30T19:34:00"/>
        <d v="2021-12-01T10:41:00"/>
        <d v="2021-11-30T22:16:00"/>
        <d v="2021-12-01T09:59:00"/>
        <d v="2021-12-01T10:02:00"/>
        <d v="2021-12-01T16:26:00"/>
        <d v="2021-12-01T22:03:00"/>
        <d v="2021-12-03T15:30:00"/>
        <d v="2021-12-02T17:55:00"/>
        <d v="2021-12-02T19:00:00"/>
        <d v="2021-12-03T03:11:00"/>
        <d v="2021-12-03T16:09:00"/>
        <d v="2021-12-03T18:40:00"/>
        <d v="2021-12-03T17:01:00"/>
        <d v="2021-12-06T06:59:00"/>
        <d v="2021-12-03T20:34:00"/>
        <d v="2021-12-06T12:24:00"/>
        <d v="2021-12-06T17:46:00"/>
        <d v="2021-12-08T04:19:00"/>
        <d v="2021-12-07T11:04:00"/>
        <d v="2021-12-07T13:51:00"/>
        <d v="2021-12-07T15:28:00"/>
        <d v="2021-12-09T17:40:00"/>
        <d v="2021-12-08T14:38:00"/>
        <d v="2021-12-08T15:23:00"/>
        <d v="2021-12-08T17:07:00"/>
        <d v="2021-12-08T19:19:00"/>
        <d v="2021-12-10T15:33:00"/>
        <d v="2021-12-10T12:27:00"/>
        <d v="2021-12-10T17:16:00"/>
        <d v="2021-12-10T16:46:00"/>
        <d v="2021-12-13T08:35:00"/>
        <d v="2021-12-10T18:27:00"/>
        <d v="2021-12-13T19:27:00"/>
        <d v="2021-12-14T10:02:00"/>
        <d v="2021-12-14T11:56:00"/>
        <d v="2021-12-14T17:33:00"/>
        <d v="2021-12-15T21:53:00"/>
        <d v="2021-12-15T16:30:00"/>
        <d v="2021-12-15T21:00:00"/>
        <d v="2021-12-15T21:26:00"/>
        <d v="2021-12-16T17:31:00"/>
        <d v="2021-12-15T22:18:00"/>
        <d v="2021-12-16T09:54:00"/>
        <d v="2021-12-16T14:35:00"/>
        <d v="2021-12-16T15:21:00"/>
        <d v="2021-12-16T15:54:00"/>
        <d v="2021-12-17T07:48:00"/>
        <d v="2021-12-17T15:58:00"/>
        <d v="2021-12-17T11:08:00"/>
        <d v="2021-12-20T15:50:00"/>
        <d v="2021-12-17T17:38:00"/>
        <d v="2021-12-21T17:05:00"/>
        <d v="2021-12-21T10:24:00"/>
        <d v="2021-12-21T15:02:00"/>
        <d v="2021-12-22T12:23:00"/>
        <d v="2021-12-23T16:08:00"/>
        <d v="2021-12-22T13:39:00"/>
        <d v="2021-12-22T17:50:00"/>
        <d v="2021-12-22T22:57:00"/>
        <d v="2021-12-23T19:41:00"/>
        <d v="2021-12-28T16:52:00"/>
        <d v="2021-12-24T12:00:00"/>
        <d v="2021-12-29T15:38:00"/>
        <d v="2021-12-29T10:02:00"/>
        <d v="2021-12-30T08:23:00"/>
        <d v="2021-12-31T15:54:00"/>
        <d v="2021-12-30T15:59:00"/>
        <d v="2021-12-30T20:42:00"/>
        <d v="2021-12-31T07:58:00"/>
        <d v="2022-01-03T09:38:00"/>
        <d v="2021-12-31T17:29:00"/>
        <d v="2022-01-05T16:21:00"/>
        <d v="2022-01-03T16:14:00"/>
        <d v="2022-01-03T18:54:00"/>
        <d v="2022-01-04T14:01:00"/>
        <d v="2022-01-04T21:00:00"/>
        <d v="2022-01-06T08:57:00"/>
        <d v="2022-01-06T12:19:00"/>
        <d v="2022-01-06T18:04:00"/>
        <d v="2022-01-06T16:34:00"/>
        <d v="2022-01-07T12:07:00"/>
        <d v="2022-01-10T14:33:00"/>
        <d v="2022-01-07T15:30:00"/>
        <d v="2022-01-07T15:48:00"/>
        <d v="2022-01-07T16:30:00"/>
        <d v="2022-01-07T17:09:00"/>
        <d v="2022-01-07T18:58:00"/>
        <d v="2022-01-10T17:50:00"/>
        <d v="2022-01-10T15:41:00"/>
        <d v="2022-01-14T19:50:00"/>
        <d v="2022-01-11T03:26:00"/>
        <d v="2022-01-11T10:21:00"/>
        <d v="2022-01-11T18:02:00"/>
        <d v="2022-01-11T21:15:00"/>
        <d v="2022-01-12T15:32:00"/>
        <d v="2022-01-12T17:00:00"/>
        <d v="2022-01-12T18:43:00"/>
        <d v="2022-01-13T09:31:00"/>
        <d v="2022-01-13T16:34:00"/>
        <d v="2022-01-14T07:20:00"/>
        <d v="2022-02-01T09:54:00"/>
        <d v="2022-01-17T13:41:00"/>
        <d v="2022-01-17T15:23:00"/>
        <d v="2022-01-18T05:50:00"/>
        <d v="2022-01-18T15:05:00"/>
        <d v="2022-01-18T17:03:00"/>
        <d v="2022-01-18T18:10:00"/>
        <d v="2022-01-20T20:08:00"/>
        <d v="2022-01-21T03:03:00"/>
        <d v="2022-01-24T07:59:00"/>
        <d v="2022-01-24T13:27:00"/>
        <d v="2022-01-24T16:41:00"/>
        <d v="2022-01-25T10:34:00"/>
        <d v="2022-01-25T11:52:00"/>
        <d v="2022-01-26T15:30:00"/>
        <d v="2022-01-26T21:05:00"/>
        <d v="2022-01-26T21:36:00"/>
        <d v="2022-01-26T21:41:00"/>
        <d v="2022-01-27T09:53:00"/>
        <d v="2022-01-27T12:57:00"/>
        <d v="2022-01-27T13:38:00"/>
        <d v="2022-01-27T15:33:00"/>
        <d v="2022-01-27T17:34:00"/>
        <d v="2022-01-28T09:23:00"/>
        <d v="2022-02-11T20:42:00"/>
        <d v="2022-02-01T13:42:00"/>
        <d v="2022-02-02T04:37:00"/>
        <d v="2022-02-02T12:00:00"/>
        <d v="2022-02-02T13:50:00"/>
        <d v="2022-02-02T15:15:00"/>
        <d v="2022-02-03T15:40:00"/>
        <d v="2022-02-03T16:40:00"/>
        <d v="2022-02-03T17:18:00"/>
        <d v="2022-02-03T17:41:00"/>
        <d v="2022-02-03T18:21:00"/>
        <d v="2022-02-03T21:07:00"/>
        <d v="2022-02-04T03:07:00"/>
        <d v="2022-02-04T12:09:00"/>
        <d v="2022-02-04T18:15:00"/>
        <d v="2022-02-04T19:39:00"/>
        <d v="2022-02-07T14:48:00"/>
        <d v="2022-02-09T12:47:00"/>
        <d v="2022-02-09T19:37:00"/>
        <d v="2022-02-10T11:28:00"/>
        <d v="2022-02-10T17:02:00"/>
        <d v="2022-02-10T17:17:00"/>
        <d v="2022-02-10T17:31:00"/>
        <d v="2022-02-10T18:12:00"/>
        <d v="2022-02-16T10:22:00"/>
        <d v="2022-02-11T21:02:00"/>
        <d v="2022-02-11T21:50:00"/>
        <d v="2022-02-14T09:48:00"/>
        <d v="2022-02-14T10:28:00"/>
        <d v="2022-02-14T10:36:00"/>
        <d v="2022-02-14T16:01:00"/>
        <d v="2022-02-14T17:13:00"/>
        <d v="2022-02-14T21:21:00"/>
        <d v="2022-02-17T05:56:00"/>
        <d v="2022-02-16T21:05:00"/>
        <d v="2022-02-17T08:30:00"/>
        <d v="2022-02-17T11:09:00"/>
        <d v="2022-02-17T09:44:00"/>
        <d v="2022-02-21T05:16:00"/>
        <d v="2022-02-18T13:29:00"/>
        <d v="2022-02-18T16:01:00"/>
        <d v="2022-02-18T17:45:00"/>
        <d v="2022-02-21T14:48:00"/>
        <d v="2022-02-22T12:40:00"/>
        <d v="2022-02-21T20:15:00"/>
        <d v="2022-02-21T21:01:00"/>
        <d v="2022-02-22T01:43:00"/>
        <d v="2022-02-22T05:37:00"/>
        <d v="2022-02-23T09:03:00"/>
        <d v="2022-02-23T11:58:00"/>
        <d v="2022-02-23T18:07:00"/>
        <d v="2022-02-24T20:56:00"/>
        <d v="2022-02-24T02:29:00"/>
        <d v="2022-02-24T04:51:00"/>
        <d v="2022-02-24T06:11:00"/>
        <d v="2022-02-24T11:54:00"/>
        <d v="2022-02-24T13:18:00"/>
        <d v="2022-02-24T15:53:00"/>
        <d v="2022-02-24T16:17:00"/>
        <d v="2022-02-24T17:08:00"/>
        <d v="2022-02-24T18:21:00"/>
        <d v="2022-02-25T10:37:00"/>
        <d v="2022-02-24T22:20:00"/>
        <d v="2022-02-25T05:57:00"/>
        <d v="2022-02-25T14:19:00"/>
        <d v="2022-02-25T12:34:00"/>
        <d v="2022-02-28T00:00:00"/>
        <d v="2022-02-25T15:35:00"/>
        <d v="2022-02-25T15:57:00"/>
        <d v="2022-02-25T16:47:00"/>
        <d v="2022-02-25T17:12:00"/>
        <d v="2022-02-25T18:15:00"/>
        <d v="2022-02-25T22:01:00"/>
        <d v="2022-02-28T09:33:00"/>
        <d v="2022-02-28T04:42:00"/>
        <d v="2022-02-28T10:46:00"/>
        <d v="2022-02-28T12:54:00"/>
        <d v="2022-02-28T15:24:00"/>
        <d v="2022-02-28T15:51:00"/>
        <d v="2022-02-28T19:36:00"/>
        <d v="2022-02-28T16:38:00"/>
        <d v="2022-02-28T17:56:00"/>
        <d v="2022-02-28T18:28:00"/>
        <d v="2022-03-01T10:01:00"/>
        <d v="2022-03-01T04:11:00"/>
        <d v="2022-03-01T11:38:00"/>
        <d v="2022-03-02T18:33:00"/>
        <d v="2022-03-01T14:48:00"/>
        <d v="2022-03-01T15:22:00"/>
        <d v="2022-03-01T17:03:00"/>
        <d v="2022-03-01T18:16:00"/>
        <d v="2022-03-01T18:27:00"/>
        <d v="2022-03-02T08:46:00"/>
        <d v="2022-03-02T09:20:00"/>
        <d v="2022-03-02T10:12:00"/>
        <d v="2022-03-02T11:04:00"/>
        <d v="2022-03-02T16:43:00"/>
        <d v="2022-03-02T17:26:00"/>
        <d v="2022-03-02T20:06:00"/>
        <d v="2022-03-02T19:21:00"/>
        <d v="2022-03-03T03:05:00"/>
        <d v="2022-03-02T20:37:00"/>
        <d v="2022-03-07T14:36:00"/>
        <d v="2022-03-03T10:33:00"/>
        <d v="2022-03-03T11:20:00"/>
        <d v="2022-03-03T14:58:00"/>
        <d v="2022-03-03T17:22:00"/>
        <d v="2022-03-03T19:24:00"/>
        <d v="2022-03-04T02:23:00"/>
        <d v="2022-03-04T08:47:00"/>
        <d v="2022-03-04T12:09:00"/>
        <d v="2022-03-04T13:11:00"/>
        <d v="2022-03-04T13:58:00"/>
        <d v="2022-03-04T14:16:00"/>
        <d v="2022-03-04T14:55:00"/>
        <d v="2022-03-04T15:36:00"/>
        <d v="2022-03-04T16:53:00"/>
        <d v="2022-03-07T01:03:00"/>
        <d v="2022-03-07T02:58:00"/>
        <d v="2022-03-07T12:08:00"/>
        <d v="2022-03-07T17:25:00"/>
        <d v="2022-03-07T15:20:00"/>
        <d v="2022-03-07T20:26:00"/>
        <d v="2022-03-07T18:33:00"/>
        <d v="2022-03-07T21:29:00"/>
        <d v="2022-03-08T10:10:00"/>
        <d v="2022-03-08T09:01:00"/>
        <d v="2022-03-08T11:08:00"/>
        <d v="2022-03-08T10:23:00"/>
        <d v="2022-03-08T14:09:00"/>
        <d v="2022-03-08T12:31:00"/>
        <d v="2022-03-08T17:19:00"/>
        <d v="2022-03-08T15:53:00"/>
        <d v="2022-03-08T19:15:00"/>
        <d v="2022-03-08T17:56:00"/>
        <d v="2022-03-08T20:41:00"/>
        <d v="2022-03-09T10:18:00"/>
        <d v="2022-03-08T23:42:00"/>
        <d v="2022-03-10T16:20:00"/>
        <d v="2022-03-09T11:27:00"/>
        <d v="2022-03-09T12:04:00"/>
        <d v="2022-03-09T14:02:00"/>
        <d v="2022-03-09T14:46:00"/>
        <d v="2022-03-09T15:16:00"/>
        <d v="2022-03-09T15:57:00"/>
        <d v="2022-03-09T16:08:00"/>
        <d v="2022-03-09T16:43:00"/>
        <d v="2022-03-09T17:40:00"/>
        <d v="2022-03-09T18:24:00"/>
        <d v="2022-03-09T19:38:00"/>
        <d v="2022-03-10T11:00:00"/>
        <d v="2022-03-10T11:41:00"/>
        <d v="2022-03-10T11:54:00"/>
        <d v="2022-03-10T13:16:00"/>
        <d v="2022-03-10T14:45:00"/>
        <d v="2022-03-10T15:32:00"/>
        <d v="2022-03-11T13:26:00"/>
        <d v="2022-03-10T16:29:00"/>
        <d v="2022-03-10T17:31:00"/>
        <d v="2022-03-10T20:12:00"/>
        <d v="2022-03-10T22:58:00"/>
        <d v="2022-03-11T03:26:00"/>
        <d v="2022-03-11T10:09:00"/>
        <d v="2022-03-11T10:39:00"/>
        <d v="2022-03-11T11:36:00"/>
        <d v="2022-03-11T14:54:00"/>
        <d v="2022-03-14T10:46:00"/>
        <d v="2022-03-11T16:26:00"/>
        <d v="2022-03-11T16:38:00"/>
        <d v="2022-03-11T17:39:00"/>
        <d v="2022-03-11T18:29:00"/>
        <d v="2022-03-11T19:09:00"/>
        <d v="2022-03-14T04:35:00"/>
        <d v="2022-03-14T13:53:00"/>
        <d v="2022-03-14T11:45:00"/>
        <d v="2022-03-14T16:41:00"/>
        <d v="2022-03-14T15:36:00"/>
        <d v="2022-03-14T21:51:00"/>
        <d v="2022-03-14T17:39:00"/>
        <d v="2022-03-14T18:34:00"/>
        <d v="2022-03-15T04:34:00"/>
        <d v="2022-03-14T23:16:00"/>
        <d v="2022-03-15T17:21:00"/>
        <d v="2022-03-15T09:21:00"/>
        <d v="2022-03-15T09:44:00"/>
        <d v="2022-03-15T10:11:00"/>
        <d v="2022-03-16T04:44:00"/>
        <d v="2022-03-15T18:11:00"/>
        <d v="2022-03-15T20:20:00"/>
        <d v="2022-03-16T19:59:00"/>
        <d v="2022-03-16T10:17:00"/>
        <d v="2022-03-16T12:12:00"/>
        <d v="2022-03-16T13:44:00"/>
        <d v="2022-03-16T16:14:00"/>
        <d v="2022-03-16T16:59:00"/>
        <d v="2022-03-16T20:52:00"/>
        <d v="2022-03-18T12:33:00"/>
        <d v="2022-03-16T21:18:00"/>
        <d v="2022-03-16T21:43:00"/>
        <d v="2022-03-17T02:37:00"/>
        <d v="2022-03-17T10:03:00"/>
        <d v="2022-03-17T14:00:00"/>
        <d v="2022-03-17T15:40:00"/>
        <d v="2022-03-17T16:00:00"/>
        <d v="2022-03-17T17:55:00"/>
        <d v="2022-03-17T18:50:00"/>
        <d v="2022-03-18T18:16:00"/>
        <d v="2022-03-18T13:54:00"/>
        <d v="2022-03-18T15:09:00"/>
        <d v="2022-03-21T19:18:00"/>
        <d v="2022-03-22T11:09:00"/>
        <d v="2022-03-21T21:48:00"/>
        <d v="2022-03-22T02:40:00"/>
        <d v="2022-03-22T08:01:00"/>
        <d v="2022-03-23T11:47:00"/>
        <d v="2022-03-22T14:16:00"/>
        <d v="2022-03-22T15:54:00"/>
        <d v="2022-03-23T00:18:00"/>
        <d v="2022-03-25T03:10:00"/>
        <d v="2022-03-23T13:40:00"/>
        <d v="2022-03-23T15:25:00"/>
        <d v="2022-03-24T15:58:00"/>
        <d v="2022-03-25T15:21:00"/>
        <d v="2022-03-29T09:44:00"/>
        <d v="2022-03-25T17:51:00"/>
        <d v="2022-03-28T03:47:00"/>
        <d v="2022-03-28T08:33:00"/>
        <d v="2022-03-28T10:12:00"/>
        <d v="2022-03-28T11:03:00"/>
        <d v="2022-03-28T14:57:00"/>
        <d v="2022-03-28T16:10:00"/>
        <d v="2022-03-31T16:12:00"/>
        <d v="2022-03-29T12:08:00"/>
        <d v="2022-03-29T12:45:00"/>
        <d v="2022-03-29T14:41:00"/>
        <d v="2022-03-29T15:20:00"/>
        <d v="2022-03-29T16:25:00"/>
        <d v="2022-03-30T05:50:00"/>
        <d v="2022-03-30T10:08:00"/>
        <d v="2022-03-30T11:37:00"/>
        <d v="2022-03-30T11:50:00"/>
        <d v="2022-03-30T12:19:00"/>
        <d v="2022-03-30T16:34:00"/>
        <d v="2022-03-30T16:58:00"/>
        <d v="2022-03-30T17:52:00"/>
        <d v="2022-03-31T03:59:00"/>
        <d v="2022-03-31T17:58:00"/>
        <d v="2022-03-31T17:10:00"/>
        <d v="2022-04-21T10:15:00"/>
        <d v="2022-03-31T18:30:00"/>
        <d v="2022-03-31T19:09:00"/>
        <d v="2022-03-31T21:10:00"/>
        <d v="2022-04-01T10:24:00"/>
        <d v="2022-04-01T12:20:00"/>
        <d v="2022-04-01T12:39:00"/>
        <d v="2022-04-01T15:23:00"/>
        <d v="2022-04-01T17:21:00"/>
        <d v="2022-04-04T10:48:00"/>
        <d v="2022-04-04T12:44:00"/>
        <d v="2022-04-04T14:59:00"/>
        <d v="2022-04-04T16:27:00"/>
        <d v="2022-04-04T19:36:00"/>
        <d v="2022-04-05T13:36:00"/>
        <d v="2022-04-05T17:14:00"/>
        <d v="2022-04-05T18:29:00"/>
        <d v="2022-04-06T08:58:00"/>
        <d v="2022-04-06T21:07:00"/>
        <d v="2022-04-07T11:11:00"/>
        <d v="2022-04-07T19:12:00"/>
        <d v="2022-04-07T22:27:00"/>
        <d v="2022-04-08T10:17:00"/>
        <d v="2022-04-08T14:37:00"/>
        <d v="2022-04-08T16:18:00"/>
        <d v="2022-04-11T18:56:00"/>
        <d v="2022-04-12T04:15:00"/>
        <d v="2022-04-12T10:01:00"/>
        <d v="2022-04-12T18:31:00"/>
        <d v="2022-04-12T19:34:00"/>
        <d v="2022-04-13T03:26:00"/>
        <d v="2022-04-13T10:06:00"/>
        <d v="2022-04-13T15:30:00"/>
        <d v="2022-04-13T16:26:00"/>
        <d v="2022-04-14T14:53:00"/>
        <d v="2022-04-14T15:50:00"/>
        <d v="2022-04-14T16:17:00"/>
        <d v="2022-04-14T16:37:00"/>
        <d v="2022-04-18T03:51:00"/>
        <d v="2022-04-18T11:28:00"/>
        <d v="2022-04-18T18:59:00"/>
        <d v="2022-04-19T05:18:00"/>
        <d v="2022-04-21T17:46:00"/>
        <d v="2022-04-21T10:41:00"/>
        <d v="2022-05-04T21:51:00"/>
        <d v="2022-04-21T19:25:00"/>
        <d v="2022-04-21T22:14:00"/>
        <d v="2022-04-22T10:02:00"/>
        <d v="2022-04-22T11:06:00"/>
        <d v="2022-04-22T16:59:00"/>
        <d v="2022-04-22T17:30:00"/>
        <d v="2022-04-22T18:01:00"/>
        <d v="2022-04-25T07:53:00"/>
        <d v="2022-04-25T09:13:00"/>
        <d v="2022-04-25T09:33:00"/>
        <d v="2022-04-25T13:58:00"/>
        <d v="2022-04-25T16:26:00"/>
        <d v="2022-04-25T17:22:00"/>
        <d v="2022-04-25T17:52:00"/>
        <d v="2022-04-26T09:56:00"/>
        <d v="2022-04-26T10:56:00"/>
        <d v="2022-04-26T14:58:00"/>
        <d v="2022-04-26T17:39:00"/>
        <d v="2022-04-26T21:41:00"/>
        <d v="2022-04-27T09:10:00"/>
        <d v="2022-04-27T09:38:00"/>
        <d v="2022-04-27T10:19:00"/>
        <d v="2022-04-27T11:46:00"/>
        <d v="2022-04-27T14:30:00"/>
        <d v="2022-04-27T15:00:00"/>
        <d v="2022-04-27T15:32:00"/>
        <d v="2022-04-27T16:28:00"/>
        <d v="2022-04-27T17:31:00"/>
        <d v="2022-04-28T06:18:00"/>
        <d v="2022-04-28T06:57:00"/>
        <d v="2022-04-28T08:42:00"/>
        <d v="2022-04-28T11:22:00"/>
        <d v="2022-04-28T11:56:00"/>
        <d v="2022-04-28T13:33:00"/>
        <d v="2022-04-28T14:55:00"/>
        <d v="2022-04-28T15:18:00"/>
        <d v="2022-04-28T15:58:00"/>
        <d v="2022-04-28T17:48:00"/>
        <d v="2022-04-28T19:19:00"/>
        <d v="2022-04-29T01:52:00"/>
        <d v="2022-04-29T15:17:00"/>
        <d v="2022-05-02T03:46:00"/>
        <d v="2022-05-02T10:59:00"/>
        <d v="2022-05-02T14:04:00"/>
        <d v="2022-05-02T16:20:00"/>
        <d v="2022-05-02T18:07:00"/>
        <d v="2022-05-02T19:59:00"/>
        <d v="2022-05-03T10:06:00"/>
        <d v="2022-05-03T12:03:00"/>
        <d v="2022-05-03T19:07:00"/>
        <d v="2022-05-04T09:00:00"/>
        <d v="2022-05-04T21:30:00"/>
        <d v="2022-05-04T22:02:00"/>
        <d v="2022-05-04T22:29:00"/>
        <d v="2022-05-04T22:40:00"/>
        <d v="2022-05-05T09:33:00"/>
        <d v="2022-05-04T23:09:00"/>
        <d v="2022-05-05T04:30:00"/>
        <d v="2022-05-06T11:07:00"/>
        <d v="2022-05-05T10:25:00"/>
        <d v="2022-05-05T14:14:00"/>
        <d v="2022-05-05T14:54:00"/>
        <d v="2022-05-05T15:55:00"/>
        <d v="2022-05-05T17:17:00"/>
        <d v="2022-05-05T17:56:00"/>
        <d v="2022-05-05T19:03:00"/>
        <d v="2022-05-06T09:17:00"/>
        <d v="2022-05-06T09:54:00"/>
        <d v="2022-05-06T21:34:00"/>
        <d v="2022-05-06T11:29:00"/>
        <d v="2022-05-06T13:07:00"/>
        <d v="2022-05-06T13:31:00"/>
        <d v="2022-05-06T15:30:00"/>
        <d v="2022-05-06T16:27:00"/>
        <d v="2022-05-06T17:54:00"/>
        <d v="2022-05-06T18:24:00"/>
        <d v="2022-05-09T15:06:00"/>
        <d v="2022-05-09T03:18:00"/>
        <d v="2022-05-09T10:54:00"/>
        <d v="2022-05-09T17:12:00"/>
        <d v="2022-05-09T18:57:00"/>
        <d v="2022-05-10T12:50:00"/>
        <d v="2022-05-10T08:41:00"/>
        <d v="2022-05-11T11:47:00"/>
        <d v="2022-05-10T16:48:00"/>
        <d v="2022-05-10T17:34:00"/>
        <d v="2022-05-10T18:09:00"/>
        <d v="2022-05-11T15:30:00"/>
        <d v="2022-05-11T16:11:00"/>
        <d v="2022-05-11T15:51:00"/>
        <d v="2022-05-11T18:58:00"/>
        <d v="2022-05-11T16:25:00"/>
        <d v="2022-05-11T16:31:00"/>
        <d v="2022-05-17T09:08:00"/>
        <d v="2022-05-11T20:00:00"/>
        <d v="2022-05-12T03:11:00"/>
        <d v="2022-05-12T08:50:00"/>
        <d v="2022-05-12T10:06:00"/>
        <d v="2022-05-12T10:14:00"/>
        <d v="2022-05-12T11:03:00"/>
        <d v="2022-05-12T11:59:00"/>
        <d v="2022-05-12T14:31:00"/>
        <d v="2022-05-12T14:54:00"/>
        <d v="2022-05-12T17:00:00"/>
        <d v="2022-05-12T18:47:00"/>
        <d v="2022-05-12T18:59:00"/>
        <d v="2022-05-12T19:51:00"/>
        <d v="2022-05-13T12:53:00"/>
        <d v="2022-05-13T16:08:00"/>
        <d v="2022-05-18T22:03:00"/>
        <d v="2022-05-17T10:08:00"/>
        <d v="2022-05-17T11:14:00"/>
        <d v="2022-05-17T11:52:00"/>
        <d v="2022-05-17T13:17:00"/>
        <d v="2022-05-17T14:21:00"/>
        <d v="2022-05-17T14:39:00"/>
        <d v="2022-05-17T21:08:00"/>
        <d v="2022-05-17T23:54:00"/>
        <d v="2022-05-18T16:47:00"/>
        <d v="2022-05-19T13:38:00"/>
        <d v="2022-05-19T10:02:00"/>
        <d v="2022-05-20T21:08:00"/>
        <d v="2022-05-19T13:49:00"/>
        <d v="2022-05-19T15:36:00"/>
        <d v="2022-05-19T16:07:00"/>
        <d v="2022-05-19T16:45:00"/>
        <d v="2022-05-19T17:24:00"/>
        <d v="2022-05-19T17:55:00"/>
        <d v="2022-05-19T20:55:00"/>
        <d v="2022-05-20T08:55:00"/>
        <d v="2022-05-20T11:58:00"/>
        <d v="2022-05-23T03:23:00"/>
        <d v="2022-05-25T15:18:00"/>
        <d v="2022-05-23T08:49:00"/>
        <d v="2022-05-23T11:00:00"/>
        <d v="2022-05-23T11:16:00"/>
        <d v="2022-05-23T11:52:00"/>
        <d v="2022-05-23T12:41:00"/>
        <d v="2022-05-23T18:13:00"/>
        <d v="2022-05-23T21:40:00"/>
        <d v="2022-05-24T10:00:00"/>
        <d v="2022-05-24T10:23:00"/>
        <d v="2022-05-24T16:49:00"/>
        <d v="2022-05-26T03:34:00"/>
        <d v="2022-05-25T20:01:00"/>
        <d v="2022-05-26T08:56:00"/>
        <d v="2022-05-26T12:54:00"/>
        <d v="2022-05-27T13:03:00"/>
        <d v="2022-05-26T12:58:00"/>
        <d v="2022-05-26T16:39:00"/>
        <d v="2022-05-26T18:24:00"/>
        <d v="2022-05-27T02:07:00"/>
        <d v="2022-05-27T04:48:00"/>
        <d v="2022-05-27T16:53:00"/>
        <d v="2022-05-27T18:00:00"/>
        <d v="2022-05-30T04:36:00"/>
        <d v="2022-05-31T04:02:00"/>
        <d v="2022-05-30T09:36:00"/>
        <d v="2022-05-30T12:04:00"/>
        <d v="2022-05-30T14:09:00"/>
        <d v="2022-05-30T17:55:00"/>
        <d v="2022-05-31T21:35:00"/>
        <d v="2022-05-31T09:48:00"/>
        <d v="2022-05-31T13:02:00"/>
        <d v="2022-05-31T13:51:00"/>
        <d v="2022-05-31T15:40:00"/>
        <d v="2022-06-01T14:55:00"/>
        <d v="2022-06-01T11:06:00"/>
        <d v="2022-06-02T11:34:00"/>
        <d v="2022-06-01T16:49:00"/>
        <d v="2022-06-01T17:00:00"/>
        <d v="2022-06-01T18:06:00"/>
        <d v="2022-06-01T18:34:00"/>
        <d v="2022-06-06T17:37:00"/>
        <d v="2022-06-02T15:50:00"/>
        <d v="2022-06-02T17:14:00"/>
        <d v="2022-06-02T18:02:00"/>
        <d v="2022-06-02T19:24:00"/>
        <d v="2022-06-03T03:30:00"/>
        <d v="2022-06-03T16:53:00"/>
        <d v="2022-06-06T11:11:00"/>
        <d v="2022-06-07T17:49:00"/>
        <d v="2022-06-06T18:14:00"/>
        <d v="2022-06-07T04:26:00"/>
        <d v="2022-06-07T08:34:00"/>
        <d v="2022-06-07T14:11:00"/>
        <d v="2022-06-08T11:42:00"/>
        <d v="2022-06-08T12:42:00"/>
        <d v="2022-06-09T10:57:00"/>
        <d v="2022-06-08T14:17:00"/>
        <d v="2022-06-08T16:53:00"/>
        <d v="2022-06-09T14:43:00"/>
        <d v="2022-06-09T14:45:00"/>
        <d v="2022-06-09T22:08:00"/>
        <d v="2022-06-10T08:07:00"/>
        <d v="2022-06-10T11:29:00"/>
        <d v="2022-06-10T10:04:00"/>
        <d v="2022-06-15T11:44:00"/>
        <d v="2022-06-10T12:16:00"/>
        <d v="2022-06-10T14:25:00"/>
        <d v="2022-06-10T15:30:00"/>
        <d v="2022-06-10T16:51:00"/>
        <d v="2022-06-13T01:01:00"/>
        <d v="2022-06-13T02:48:00"/>
        <d v="2022-06-13T09:57:00"/>
        <d v="2022-06-13T10:50:00"/>
        <d v="2022-06-13T14:21:00"/>
        <d v="2022-06-13T16:38:00"/>
        <d v="2022-06-13T17:15:00"/>
        <d v="2022-06-13T21:59:00"/>
        <d v="2022-06-13T22:24:00"/>
        <d v="2022-06-14T04:46:00"/>
        <d v="2022-06-14T13:26:00"/>
        <d v="2022-06-14T17:10:00"/>
        <d v="2022-06-14T17:43:00"/>
        <d v="2022-06-14T22:02:00"/>
        <d v="2022-06-15T15:08:00"/>
        <d v="2022-06-15T21:40:00"/>
        <d v="2022-06-15T18:13:00"/>
        <d v="2022-06-15T19:56:00"/>
        <d v="2022-06-15T21:04:00"/>
        <d v="2022-06-16T04:46:00"/>
        <d v="2022-06-15T23:02:00"/>
        <d v="2022-06-16T03:02:00"/>
        <d v="2022-06-16T15:49:00"/>
        <d v="2022-06-16T09:34:00"/>
        <d v="2022-06-16T10:41:00"/>
        <d v="2022-06-16T14:59:00"/>
        <d v="2022-06-17T09:51:00"/>
        <d v="2022-06-16T16:02:00"/>
        <d v="2022-06-16T16:32:00"/>
        <d v="2022-06-16T17:23:00"/>
        <d v="2022-06-16T17:28:00"/>
        <d v="2022-06-16T17:55:00"/>
        <d v="2022-06-16T18:13:00"/>
        <d v="2022-06-16T18:51:00"/>
        <d v="2022-06-16T19:19:00"/>
        <d v="2022-06-16T20:28:00"/>
        <d v="2022-06-20T05:32:00"/>
        <d v="2022-06-17T14:51:00"/>
        <d v="2022-06-17T16:36:00"/>
        <d v="2022-06-17T17:02:00"/>
        <d v="2022-06-21T21:49:00"/>
        <d v="2022-06-20T09:09:00"/>
        <d v="2022-06-20T12:12:00"/>
        <d v="2022-06-20T17:53:00"/>
        <d v="2022-06-21T04:05:00"/>
        <d v="2022-06-21T10:15:00"/>
        <d v="2022-06-21T10:53:00"/>
        <d v="2022-06-21T11:58:00"/>
        <d v="2022-06-22T13:03:00"/>
        <d v="2022-06-22T03:49:00"/>
        <d v="2022-06-22T09:48:00"/>
        <d v="2022-06-22T10:05:00"/>
        <d v="2022-06-23T10:15:00"/>
        <d v="2022-06-22T16:02:00"/>
        <d v="2022-06-22T16:41:00"/>
        <d v="2022-06-22T17:37:00"/>
        <d v="2022-06-23T17:00:00"/>
        <d v="2022-06-23T11:44:00"/>
        <d v="2022-06-23T18:56:00"/>
        <d v="2022-06-23T18:12:00"/>
        <d v="2022-06-23T22:03:00"/>
        <d v="2022-06-28T15:16:00"/>
        <d v="2022-06-24T07:18:00"/>
        <d v="2022-06-24T12:28:00"/>
        <d v="2022-06-24T17:00:00"/>
        <d v="2022-06-27T02:08:00"/>
        <d v="2022-06-27T10:28:00"/>
        <d v="2022-06-27T16:46:00"/>
        <d v="2022-06-27T17:48:00"/>
        <d v="2022-06-27T18:15:00"/>
        <d v="2022-06-30T18:48:00"/>
        <d v="2022-06-28T15:48:00"/>
        <d v="2022-06-28T16:07:00"/>
        <d v="2022-06-28T17:03:00"/>
        <d v="2022-06-29T07:31:00"/>
        <d v="2022-06-29T09:10:00"/>
        <d v="2022-06-29T16:27:00"/>
        <d v="2022-06-29T19:28:00"/>
        <d v="2022-06-30T10:02:00"/>
        <d v="2022-06-30T11:55:00"/>
        <d v="2022-06-30T13:04:00"/>
        <d v="2022-06-30T14:30:00"/>
        <d v="2022-07-01T15:14:00"/>
        <d v="2022-06-30T19:50:00"/>
        <d v="2022-07-01T12:41:00"/>
        <d v="2022-07-01T21:44:00"/>
        <d v="2022-07-01T17:03:00"/>
        <d v="2022-07-05T10:09:00"/>
        <d v="2022-07-04T03:01:00"/>
        <d v="2022-07-04T12:33:00"/>
        <d v="2022-07-08T17:57:00"/>
        <d v="2022-07-05T10:29:00"/>
        <d v="2022-07-05T10:51:00"/>
        <d v="2022-07-05T11:06:00"/>
        <d v="2022-07-05T11:24:00"/>
        <d v="2022-07-05T12:34:00"/>
        <d v="2022-07-05T16:10:00"/>
        <d v="2022-07-05T17:35:00"/>
        <d v="2022-07-05T17:49:00"/>
        <d v="2022-07-06T07:53:00"/>
        <d v="2022-07-06T11:41:00"/>
        <d v="2022-07-06T12:16:00"/>
        <d v="2022-07-06T13:09:00"/>
        <d v="2022-07-06T13:41:00"/>
        <d v="2022-07-06T14:53:00"/>
        <d v="2022-07-06T15:28:00"/>
        <d v="2022-07-06T16:59:00"/>
        <d v="2022-07-06T18:50:00"/>
        <d v="2022-07-07T12:04:00"/>
        <d v="2022-07-07T15:11:00"/>
        <d v="2022-07-07T15:58:00"/>
        <d v="2022-07-07T18:22:00"/>
        <d v="2022-07-08T06:18:00"/>
        <d v="2022-07-08T10:19:00"/>
        <d v="2022-07-11T09:52:00"/>
        <d v="2022-07-13T15:07:00"/>
        <d v="2022-07-11T10:49:00"/>
        <d v="2022-07-11T12:59:00"/>
        <d v="2022-07-11T14:41:00"/>
        <d v="2022-07-11T15:34:00"/>
        <d v="2022-07-11T20:01:00"/>
        <d v="2022-07-11T22:18:00"/>
        <d v="2022-07-12T04:05:00"/>
        <d v="2022-07-12T08:11:00"/>
        <d v="2022-07-12T10:11:00"/>
        <d v="2022-07-13T04:44:00"/>
        <d v="2022-07-13T10:23:00"/>
        <d v="2022-07-13T15:30:00"/>
        <d v="2022-07-13T15:29:00"/>
        <d v="2022-07-13T16:01:00"/>
        <d v="2022-07-13T16:12:00"/>
        <d v="2022-07-13T17:17:00"/>
        <d v="2022-07-13T22:33:00"/>
        <d v="2022-07-14T18:03:00"/>
        <d v="2022-07-14T02:27:00"/>
        <d v="2022-07-14T03:35:00"/>
        <d v="2022-07-14T09:13:00"/>
        <d v="2022-07-14T09:59:00"/>
        <d v="2022-07-14T13:27:00"/>
        <d v="2022-07-14T14:01:00"/>
        <d v="2022-07-14T19:46:00"/>
        <d v="2022-07-14T18:39:00"/>
        <d v="2022-07-14T21:13:00"/>
        <d v="2022-07-19T04:59:00"/>
        <d v="2022-07-15T05:08:00"/>
        <d v="2022-07-15T12:16:00"/>
        <d v="2022-07-15T14:34:00"/>
        <d v="2022-07-15T15:37:00"/>
        <d v="2022-07-15T16:05:00"/>
        <d v="2022-07-15T17:28:00"/>
        <d v="2022-07-15T17:37:00"/>
        <d v="2022-07-15T18:20:00"/>
        <d v="2022-07-18T04:16:00"/>
        <d v="2022-07-18T10:01:00"/>
        <d v="2022-07-18T12:46:00"/>
        <d v="2022-07-18T13:21:00"/>
        <d v="2022-07-18T16:48:00"/>
        <d v="2022-07-18T17:16:00"/>
        <d v="2022-07-19T09:43:00"/>
        <d v="2022-07-20T13:34:00"/>
        <d v="2022-07-19T10:54:00"/>
        <d v="2022-07-19T12:43:00"/>
        <d v="2022-07-19T13:07:00"/>
        <d v="2022-07-19T17:13:00"/>
        <d v="2022-07-20T10:01:00"/>
        <d v="2022-07-20T10:22:00"/>
        <d v="2022-07-20T16:12:00"/>
        <d v="2022-07-20T14:49:00"/>
        <d v="2022-07-20T18:16:00"/>
        <d v="2022-07-21T06:06:00"/>
        <d v="2022-07-20T19:42:00"/>
        <d v="2022-07-20T20:02:00"/>
        <d v="2022-07-21T11:06:00"/>
        <d v="2022-07-21T15:08:00"/>
        <d v="2022-07-21T11:41:00"/>
        <d v="2022-07-21T16:10:00"/>
        <d v="2022-07-21T15:31:00"/>
        <d v="2022-07-21T15:41:00"/>
        <d v="2022-07-21T16:53:00"/>
        <d v="2022-07-21T16:36:00"/>
        <d v="2022-07-21T18:04:00"/>
        <d v="2022-07-21T17:26:00"/>
        <d v="2022-07-21T19:44:00"/>
        <d v="2022-07-21T18:44:00"/>
        <d v="2022-07-21T22:59:00"/>
        <d v="2022-07-22T04:24:00"/>
        <d v="2022-07-22T10:02:00"/>
        <d v="2022-07-22T06:31:00"/>
        <d v="2022-07-22T10:16:00"/>
        <d v="2022-07-22T14:55:00"/>
        <d v="2022-07-22T21:47:00"/>
        <d v="2022-07-22T16:44:00"/>
        <d v="2022-07-22T17:18:00"/>
        <d v="2022-07-25T12:06:00"/>
        <d v="2022-07-25T03:35:00"/>
        <d v="2022-07-25T10:17:00"/>
        <d v="2022-07-25T13:31:00"/>
        <d v="2022-07-25T14:20:00"/>
        <d v="2022-07-25T15:01:00"/>
        <d v="2022-07-25T16:28:00"/>
        <d v="2022-07-25T17:27:00"/>
        <d v="2022-07-26T04:36:00"/>
        <d v="2022-07-26T08:58:00"/>
        <d v="2022-07-27T21:40:00"/>
        <d v="2022-07-26T10:54:00"/>
        <d v="2022-07-26T11:08:00"/>
        <d v="2022-07-26T12:21:00"/>
        <d v="2022-07-26T13:05:00"/>
        <d v="2022-07-26T14:42:00"/>
        <d v="2022-07-26T18:36:00"/>
        <d v="2022-08-02T09:33:00"/>
        <d v="2022-08-01T17:00:00"/>
        <d v="2022-08-01T17:49:00"/>
        <d v="2022-08-02T03:38:00"/>
        <d v="2022-08-04T17:53:00"/>
        <d v="2022-08-02T10:32:00"/>
        <d v="2022-08-02T15:16:00"/>
        <d v="2022-08-02T16:48:00"/>
        <d v="2022-08-02T17:02:00"/>
        <d v="2022-08-02T20:16:00"/>
        <d v="2022-08-02T23:28:00"/>
        <d v="2022-08-03T09:41:00"/>
        <d v="2022-08-03T16:20:00"/>
        <d v="2022-08-03T17:00:00"/>
        <d v="2022-08-03T17:19:00"/>
        <d v="2022-08-05T15:30:00"/>
        <d v="2022-08-04T18:17:00"/>
        <d v="2022-08-04T19:32:00"/>
        <d v="2022-08-05T20:04:00"/>
        <d v="2022-08-05T15:47:00"/>
        <d v="2022-08-05T16:20:00"/>
        <d v="2022-08-12T15:43:00"/>
        <d v="2022-08-08T10:34:00"/>
        <d v="2022-08-10T13:51:00"/>
        <d v="2022-08-10T14:53:00"/>
        <d v="2022-08-10T15:30:00"/>
        <d v="2022-08-10T17:12:00"/>
        <d v="2022-08-11T10:33:00"/>
        <d v="2022-08-11T11:57:00"/>
        <d v="2022-08-11T15:20:00"/>
        <d v="2022-08-26T16:31:00"/>
        <d v="2022-08-12T17:03:00"/>
        <d v="2022-08-12T17:46:00"/>
        <d v="2022-08-15T09:30:00"/>
        <d v="2022-08-15T11:42:00"/>
        <d v="2022-08-15T12:21:00"/>
        <d v="2022-08-15T17:13:00"/>
        <d v="2022-08-15T19:06:00"/>
        <d v="2022-08-15T21:00:00"/>
        <d v="2022-08-16T10:04:00"/>
        <d v="2022-08-16T12:01:00"/>
        <d v="2022-08-17T10:18:00"/>
        <d v="2022-08-17T15:32:00"/>
        <d v="2022-08-18T07:26:00"/>
        <d v="2022-08-18T09:01:00"/>
        <d v="2022-08-18T16:24:00"/>
        <d v="2022-08-18T18:55:00"/>
        <d v="2022-08-19T04:42:00"/>
        <d v="2022-08-19T13:02:00"/>
        <d v="2022-08-19T17:56:00"/>
        <d v="2022-08-22T03:58:00"/>
        <d v="2022-08-22T10:01:00"/>
        <d v="2022-08-22T10:48:00"/>
        <d v="2022-08-22T16:41:00"/>
        <d v="2022-08-26T09:54:00"/>
        <d v="2022-08-26T17:52:00"/>
        <d v="2022-08-26T17:09:00"/>
        <d v="2022-08-29T13:42:00"/>
        <d v="2022-08-26T19:26:00"/>
        <d v="2022-08-26T20:19:00"/>
        <d v="2022-08-29T01:58:00"/>
        <d v="2022-08-29T04:37:00"/>
        <d v="2022-08-30T17:43:00"/>
        <d v="2022-08-29T14:53:00"/>
        <d v="2022-08-29T15:24:00"/>
        <d v="2022-08-29T17:06:00"/>
        <d v="2022-08-29T20:00:00"/>
        <d v="2022-08-30T10:39:00"/>
        <d v="2022-08-30T12:01:00"/>
        <d v="2022-08-30T12:22:00"/>
        <d v="2022-08-30T19:07:00"/>
        <d v="2022-08-31T10:44:00"/>
        <d v="2022-08-31T07:06:00"/>
        <d v="2022-08-31T15:16:00"/>
        <d v="2022-08-31T11:36:00"/>
        <d v="2022-08-31T15:33:00"/>
        <d v="2022-08-31T15:52:00"/>
        <d v="2022-08-31T16:30:00"/>
        <d v="2022-08-31T17:17:00"/>
        <d v="2022-09-01T03:13:00"/>
        <d v="2022-08-31T17:40:00"/>
        <d v="2022-08-31T18:21:00"/>
        <d v="2022-09-02T09:49:00"/>
        <d v="2022-09-01T06:48:00"/>
        <d v="2022-09-01T13:30:00"/>
        <d v="2022-09-01T14:56:00"/>
        <d v="2022-09-01T15:33:00"/>
        <d v="2022-09-01T16:27:00"/>
        <d v="2022-09-01T17:00:00"/>
        <d v="2022-09-01T17:44:00"/>
        <d v="2022-09-01T20:00:00"/>
        <d v="2022-09-02T19:27:00"/>
        <d v="2022-09-02T10:29:00"/>
        <d v="2022-09-02T12:43:00"/>
        <d v="2022-09-02T12:59:00"/>
        <d v="2022-09-02T15:30:00"/>
        <d v="2022-09-02T17:48:00"/>
        <d v="2022-09-06T01:24:00"/>
        <d v="2022-09-02T20:23:00"/>
        <d v="2022-09-05T00:00:00"/>
        <d v="2022-09-05T01:15:00"/>
        <d v="2022-09-05T05:21:00"/>
        <d v="2022-09-05T08:04:00"/>
        <d v="2022-09-06T14:34:00"/>
        <d v="2022-09-06T09:53:00"/>
        <d v="2022-09-06T18:04:00"/>
        <d v="2022-09-06T15:56:00"/>
        <d v="2022-09-06T17:00:00"/>
        <d v="2022-09-07T03:31:00"/>
        <d v="2022-09-07T10:56:00"/>
        <d v="2022-09-07T14:04:00"/>
        <d v="2022-09-07T16:34:00"/>
        <d v="2022-09-07T14:37:00"/>
        <d v="2022-09-08T16:10:00"/>
        <d v="2022-09-07T17:10:00"/>
        <d v="2022-09-07T18:25:00"/>
        <d v="2022-09-07T19:41:00"/>
        <d v="2022-09-07T20:04:00"/>
        <d v="2022-09-07T22:58:00"/>
        <d v="2022-09-08T09:04:00"/>
        <d v="2022-09-08T13:24:00"/>
        <d v="2022-09-08T14:40:00"/>
        <d v="2022-09-08T15:54:00"/>
        <d v="2022-09-08T16:38:00"/>
        <d v="2022-09-08T17:02:00"/>
        <d v="2022-09-08T17:22:00"/>
        <d v="2022-09-08T19:11:00"/>
        <d v="2022-09-08T20:10:00"/>
        <d v="2022-09-13T15:31:00"/>
        <d v="2022-09-09T05:21:00"/>
        <d v="2022-09-09T06:29:00"/>
        <d v="2022-09-09T07:14:00"/>
        <d v="2022-09-09T10:11:00"/>
        <d v="2022-09-09T10:29:00"/>
        <d v="2022-09-12T00:00:00"/>
        <d v="2022-09-12T09:31:00"/>
        <d v="2022-09-12T09:45:00"/>
        <d v="2022-09-12T10:20:00"/>
        <d v="2022-09-12T11:58:00"/>
        <d v="2022-09-13T12:00:00"/>
        <d v="2022-09-13T12:32:00"/>
        <d v="2022-09-13T13:57:00"/>
        <d v="2022-09-20T03:04:00"/>
        <d v="2022-09-13T17:52:00"/>
        <d v="2022-09-13T20:44:00"/>
        <d v="2022-09-13T23:51:00"/>
        <d v="2022-09-14T09:46:00"/>
        <d v="2022-09-14T15:30:00"/>
        <d v="2022-09-14T16:42:00"/>
        <d v="2022-09-14T17:04:00"/>
        <d v="2022-09-14T22:11:00"/>
        <d v="2022-09-15T08:18:00"/>
        <d v="2022-09-16T09:00:00"/>
        <d v="2022-09-16T10:44:00"/>
        <d v="2022-09-16T15:12:00"/>
        <d v="2022-09-19T08:37:00"/>
        <d v="2022-09-19T10:00:00"/>
        <d v="2022-09-20T11:25:00"/>
        <d v="2022-09-28T18:47:00"/>
        <d v="2022-09-20T14:46:00"/>
        <d v="2022-09-20T20:31:00"/>
        <d v="2022-09-21T08:58:00"/>
        <d v="2022-09-21T09:57:00"/>
        <d v="2022-09-21T10:36:00"/>
        <d v="2022-09-21T14:54:00"/>
        <d v="2022-09-21T17:31:00"/>
        <d v="2022-09-27T11:02:00"/>
        <d v="2022-09-27T12:35:00"/>
        <d v="2022-09-27T17:00:00"/>
        <d v="2022-09-27T18:23:00"/>
        <d v="2022-09-27T19:04:00"/>
        <d v="2022-09-27T19:50:00"/>
        <d v="2022-09-28T03:48:00"/>
        <d v="2022-09-28T04:49:00"/>
        <d v="2022-09-28T09:59:00"/>
        <d v="2022-09-28T11:40:00"/>
        <d v="2022-09-28T13:05:00"/>
        <d v="2022-09-28T13:46:00"/>
        <d v="2022-09-28T14:07:00"/>
        <d v="2022-09-29T08:45:00"/>
        <d v="2022-09-28T19:55:00"/>
        <d v="2022-09-28T21:51:00"/>
        <d v="2022-09-29T12:43:00"/>
        <d v="2022-09-29T10:30:00"/>
        <d v="2022-09-29T15:35:00"/>
        <d v="2022-09-29T13:53:00"/>
        <d v="2022-09-29T14:42:00"/>
        <d v="2022-09-29T16:18:00"/>
        <d v="2022-09-30T13:14:00"/>
        <d v="2022-09-29T16:29:00"/>
        <d v="2022-09-29T16:59:00"/>
        <d v="2022-09-29T17:29:00"/>
        <d v="2022-09-29T17:44:00"/>
        <d v="2022-09-29T19:13:00"/>
        <d v="2022-09-29T21:38:00"/>
        <d v="2022-09-29T22:36:00"/>
        <d v="2022-09-29T23:58:00"/>
        <d v="2022-09-30T09:00:00"/>
        <d v="2022-09-30T10:07:00"/>
        <d v="2022-09-30T10:51:00"/>
        <d v="2022-09-30T17:37:00"/>
        <d v="2022-09-30T13:49:00"/>
        <d v="2022-09-30T14:50:00"/>
        <d v="2022-09-30T15:30:00"/>
        <d v="2022-09-30T16:19:00"/>
        <d v="2022-09-30T19:05:00"/>
        <d v="2022-09-30T21:21:00"/>
        <d v="2022-10-03T07:07:00"/>
        <d v="2022-10-03T04:46:00"/>
        <d v="2022-10-03T08:51:00"/>
        <d v="2022-10-03T09:44:00"/>
        <d v="2022-10-03T11:33:00"/>
        <d v="2022-10-03T12:20:00"/>
        <d v="2022-10-03T17:02:00"/>
        <d v="2022-10-03T12:30:00"/>
        <d v="2022-10-03T12:40:00"/>
        <d v="2022-10-03T14:47:00"/>
        <d v="2022-10-03T20:55:00"/>
        <d v="2022-10-03T17:24:00"/>
        <d v="2022-10-03T18:07:00"/>
        <d v="2022-10-03T22:59:00"/>
        <d v="2022-10-05T14:57:00"/>
        <d v="2022-10-04T06:41:00"/>
        <d v="2022-10-04T09:06:00"/>
        <d v="2022-10-04T10:00:00"/>
        <d v="2022-10-04T13:08:00"/>
        <d v="2022-10-04T13:30:00"/>
        <d v="2022-10-04T15:24:00"/>
        <d v="2022-10-04T17:00:00"/>
        <d v="2022-10-04T17:05:00"/>
        <d v="2022-10-04T18:01:00"/>
        <d v="2022-10-04T18:57:00"/>
        <d v="2022-10-04T21:38:00"/>
        <d v="2022-10-05T09:45:00"/>
        <d v="2022-10-06T02:40:00"/>
        <d v="2022-10-05T15:45:00"/>
        <d v="2022-10-05T16:18:00"/>
        <d v="2022-10-05T16:46:00"/>
        <d v="2022-10-05T17:00:00"/>
        <d v="2022-10-05T17:19:00"/>
        <d v="2022-10-06T14:26:00"/>
        <d v="2022-10-13T18:09:00"/>
        <d v="2022-10-06T16:03:00"/>
        <d v="2022-10-06T16:50:00"/>
        <d v="2022-10-06T18:45:00"/>
        <d v="2022-10-06T18:58:00"/>
        <d v="2022-10-06T21:58:00"/>
        <d v="2022-10-07T09:12:00"/>
        <d v="2022-10-07T15:30:00"/>
        <d v="2022-10-07T15:46:00"/>
        <d v="2022-10-07T21:30:00"/>
        <d v="2022-10-10T03:32:00"/>
        <d v="2022-10-10T08:58:00"/>
        <d v="2022-10-10T10:41:00"/>
        <d v="2022-10-10T13:54:00"/>
        <d v="2022-10-10T17:54:00"/>
        <d v="2022-10-11T05:08:00"/>
        <d v="2022-10-11T07:57:00"/>
        <d v="2022-10-11T21:57:00"/>
        <d v="2022-10-12T03:02:00"/>
        <d v="2022-10-12T04:49:00"/>
        <d v="2022-10-12T15:30:00"/>
        <d v="2022-10-12T17:21:00"/>
        <d v="2022-10-12T17:41:00"/>
        <d v="2022-10-12T19:49:00"/>
        <d v="2022-10-13T09:58:00"/>
        <d v="2022-10-13T15:30:00"/>
        <d v="2022-10-14T12:11:00"/>
        <d v="2022-10-13T18:36:00"/>
        <d v="2022-10-13T19:04:00"/>
        <d v="2022-10-13T20:27:00"/>
        <d v="2022-10-14T04:44:00"/>
        <d v="2022-10-14T15:55:00"/>
        <d v="2022-10-14T14:42:00"/>
        <d v="2022-10-14T16:32:00"/>
        <d v="2022-10-14T16:04:00"/>
        <d v="2022-10-14T18:04:00"/>
        <d v="2022-10-14T16:44:00"/>
        <d v="2022-10-14T16:59:00"/>
        <d v="2022-10-14T19:09:00"/>
        <d v="2022-10-17T10:43:00"/>
        <d v="2022-10-14T19:54:00"/>
        <d v="2022-10-17T14:49:00"/>
        <d v="2022-10-17T12:15:00"/>
        <d v="2022-10-17T15:42:00"/>
        <d v="2022-10-18T13:54:00"/>
        <d v="2022-10-17T16:39:00"/>
        <d v="2022-10-17T17:32:00"/>
        <d v="2022-10-17T17:54:00"/>
        <d v="2022-10-17T18:41:00"/>
        <d v="2022-10-18T07:02:00"/>
        <d v="2022-10-18T09:48:00"/>
        <d v="2022-10-18T15:39:00"/>
        <d v="2022-10-18T17:32:00"/>
        <d v="2022-10-18T16:29:00"/>
        <d v="2022-10-19T01:54:00"/>
        <d v="2022-10-18T18:24:00"/>
        <d v="2022-10-19T08:24:00"/>
        <d v="2022-10-20T14:08:00"/>
        <d v="2022-10-19T09:57:00"/>
        <d v="2022-10-19T11:25:00"/>
        <d v="2022-10-19T12:45:00"/>
        <d v="2022-10-19T13:23:00"/>
        <d v="2022-10-19T19:07:00"/>
        <d v="2022-10-19T20:05:00"/>
        <d v="2022-10-20T16:32:00"/>
        <d v="2022-10-20T15:22:00"/>
        <d v="2022-10-20T17:19:00"/>
        <d v="2022-10-20T19:21:00"/>
        <d v="2022-10-20T17:54:00"/>
        <d v="2022-10-21T15:58:00"/>
        <d v="2022-10-20T20:07:00"/>
        <d v="2022-10-20T21:08:00"/>
        <d v="2022-10-21T07:16:00"/>
        <d v="2022-10-21T11:41:00"/>
        <d v="2022-10-21T11:56:00"/>
        <d v="2022-10-21T12:36:00"/>
        <d v="2022-10-21T15:12:00"/>
        <d v="2022-10-24T12:31:00"/>
        <d v="2022-10-21T16:27:00"/>
        <d v="2022-10-21T17:06:00"/>
        <d v="2022-10-21T17:40:00"/>
        <d v="2022-10-21T18:14:00"/>
        <d v="2022-10-21T18:44:00"/>
        <d v="2022-10-21T22:10:00"/>
        <d v="2022-10-24T00:46:00"/>
        <d v="2022-10-24T02:39:00"/>
        <d v="2022-10-24T15:12:00"/>
        <d v="2022-10-25T14:05:00"/>
        <d v="2022-10-24T16:44:00"/>
        <d v="2022-10-24T17:35:00"/>
        <d v="2022-10-25T02:23:00"/>
        <d v="2022-10-25T16:13:00"/>
        <d v="2022-10-27T15:26:00"/>
        <d v="2022-10-25T18:07:00"/>
        <d v="2022-10-26T09:11:00"/>
        <d v="2022-10-26T10:18:00"/>
        <d v="2022-10-26T11:38:00"/>
        <d v="2022-10-26T16:55:00"/>
        <d v="2022-10-26T17:06:00"/>
        <d v="2022-10-26T17:49:00"/>
        <d v="2022-10-26T21:32:00"/>
        <d v="2022-10-27T17:24:00"/>
        <d v="2022-10-27T16:03:00"/>
        <d v="2022-10-27T16:48:00"/>
        <d v="2022-10-27T17:48:00"/>
        <d v="2022-10-28T16:07:00"/>
        <d v="2022-10-27T18:37:00"/>
        <d v="2022-10-27T19:55:00"/>
        <d v="2022-10-27T21:08:00"/>
        <d v="2022-10-28T10:13:00"/>
        <d v="2022-10-28T11:04:00"/>
        <d v="2022-10-28T17:12:00"/>
        <d v="2022-10-28T23:29:00"/>
        <d v="2022-10-28T18:13:00"/>
        <d v="2022-10-31T09:55:00"/>
        <d v="2022-11-01T07:46:00"/>
        <d v="2022-10-31T14:37:00"/>
        <d v="2022-10-31T15:01:00"/>
        <d v="2022-10-31T17:15:00"/>
        <d v="2022-11-01T16:04:00"/>
        <d v="2022-11-01T10:05:00"/>
        <d v="2022-11-01T12:25:00"/>
        <d v="2022-11-01T14:25:00"/>
        <d v="2022-11-01T18:06:00"/>
        <d v="2022-11-01T16:40:00"/>
        <d v="2022-11-01T18:31:00"/>
        <d v="2022-11-01T19:59:00"/>
        <d v="2022-11-02T17:01:00"/>
        <d v="2022-11-02T04:47:00"/>
        <d v="2022-11-02T10:25:00"/>
        <d v="2022-11-02T14:59:00"/>
        <d v="2022-11-02T20:00:00"/>
        <d v="2022-11-02T20:38:00"/>
        <d v="2022-11-04T14:36:00"/>
        <d v="2022-11-02T21:17:00"/>
        <d v="2022-11-02T22:44:00"/>
        <d v="2022-11-03T08:05:00"/>
        <d v="2022-11-03T10:28:00"/>
        <d v="2022-11-03T11:13:00"/>
        <d v="2022-11-03T12:29:00"/>
        <d v="2022-11-03T18:38:00"/>
        <d v="2022-11-04T14:30:00"/>
        <d v="2022-11-04T14:45:00"/>
        <d v="2022-11-04T14:57:00"/>
        <d v="2022-11-04T15:47:00"/>
        <d v="2022-11-04T15:31:00"/>
        <d v="2022-11-04T16:00:00"/>
        <d v="2022-11-04T17:53:00"/>
        <d v="2022-11-04T16:41:00"/>
        <d v="2022-11-04T20:28:00"/>
        <d v="2022-11-07T00:03:00"/>
        <d v="2022-11-07T10:16:00"/>
        <d v="2022-11-07T03:21:00"/>
        <d v="2022-11-08T11:02:00"/>
        <d v="2022-11-07T10:39:00"/>
        <d v="2022-11-07T11:01:00"/>
        <d v="2022-11-07T16:03:00"/>
        <d v="2022-11-07T19:07:00"/>
        <d v="2022-11-07T21:00:00"/>
        <d v="2022-11-08T17:00:00"/>
        <d v="2022-11-09T15:15:00"/>
        <d v="2022-11-08T17:43:00"/>
        <d v="2022-11-08T18:38:00"/>
        <d v="2022-11-09T17:09:00"/>
        <d v="2022-11-09T16:33:00"/>
        <d v="2022-11-09T17:34:00"/>
        <d v="2022-11-09T18:19:00"/>
        <d v="2022-11-09T20:02:00"/>
        <d v="2022-11-10T08:44:00"/>
        <d v="2022-11-10T09:28:00"/>
        <d v="2022-11-10T15:30:00"/>
        <d v="2022-11-10T10:31:00"/>
        <d v="2022-11-10T11:19:00"/>
        <d v="2022-11-10T12:22:00"/>
        <d v="2022-11-15T20:27:00"/>
        <d v="2022-11-10T16:48:00"/>
        <d v="2022-11-10T17:01:00"/>
        <d v="2022-11-10T21:16:00"/>
        <d v="2022-11-11T07:12:00"/>
        <d v="2022-11-11T08:02:00"/>
        <d v="2022-11-11T09:17:00"/>
        <d v="2022-11-11T10:25:00"/>
        <d v="2022-11-11T12:01:00"/>
        <d v="2022-11-11T13:32:00"/>
        <d v="2022-11-11T14:04:00"/>
        <d v="2022-11-11T14:29:00"/>
        <d v="2022-11-11T14:58:00"/>
        <d v="2022-11-11T15:24:00"/>
        <d v="2022-11-11T17:14:00"/>
        <d v="2022-11-11T18:50:00"/>
        <d v="2022-11-11T20:29:00"/>
        <d v="2022-11-11T21:39:00"/>
        <d v="2022-11-14T10:12:00"/>
        <d v="2022-11-14T14:57:00"/>
        <d v="2022-11-14T17:15:00"/>
        <d v="2022-11-14T18:05:00"/>
        <d v="2022-11-14T20:22:00"/>
        <d v="2022-11-15T09:08:00"/>
        <d v="2022-11-15T09:47:00"/>
        <d v="2022-11-15T10:21:00"/>
        <d v="2022-11-15T12:31:00"/>
        <d v="2022-11-15T12:38:00"/>
        <d v="2022-11-15T15:30:00"/>
        <d v="2022-11-15T21:56:00"/>
        <d v="2022-11-16T20:32:00"/>
        <d v="2022-11-16T04:02:00"/>
        <d v="2022-11-16T04:14:00"/>
        <d v="2022-11-16T08:01:00"/>
        <d v="2022-11-16T09:05:00"/>
        <d v="2022-11-16T09:54:00"/>
        <d v="2022-11-16T11:06:00"/>
        <d v="2022-11-16T11:19:00"/>
        <d v="2022-11-16T11:59:00"/>
        <d v="2022-11-16T22:37:00"/>
        <d v="2022-11-17T04:09:00"/>
        <d v="2022-11-17T08:37:00"/>
        <d v="2022-11-17T11:34:00"/>
        <d v="2022-11-17T09:36:00"/>
        <d v="2022-11-17T10:18:00"/>
        <d v="2022-11-17T20:18:00"/>
        <d v="2022-11-17T12:11:00"/>
        <d v="2022-11-17T12:45:00"/>
        <d v="2022-11-17T13:40:00"/>
        <d v="2022-11-17T14:44:00"/>
        <d v="2022-11-17T15:59:00"/>
        <d v="2022-11-18T16:43:00"/>
        <d v="2022-11-18T02:54:00"/>
        <d v="2022-11-18T05:49:00"/>
        <d v="2022-11-18T09:02:00"/>
        <d v="2022-11-18T11:27:00"/>
        <d v="2022-11-18T17:53:00"/>
        <d v="2022-11-18T19:15:00"/>
        <d v="2022-11-22T19:57:00"/>
        <d v="2022-11-18T21:33:00"/>
        <d v="2022-11-21T02:39:00"/>
        <d v="2022-11-21T03:30:00"/>
        <d v="2022-11-21T04:12:00"/>
        <d v="2022-11-21T06:34:00"/>
        <d v="2022-11-21T08:40:00"/>
        <d v="2022-11-21T11:08:00"/>
        <d v="2022-11-21T19:19:00"/>
        <d v="2022-11-25T15:19:00"/>
        <d v="2022-11-23T02:02:00"/>
        <d v="2022-11-23T04:57:00"/>
        <d v="2022-11-23T08:52:00"/>
        <d v="2022-11-23T15:30:00"/>
        <d v="2022-11-23T16:14:00"/>
        <d v="2022-11-23T16:46:00"/>
        <d v="2022-11-23T17:42:00"/>
        <d v="2022-11-23T21:01:00"/>
        <d v="2022-11-23T21:26:00"/>
        <d v="2022-11-24T01:20:00"/>
        <d v="2022-11-24T04:18:00"/>
        <d v="2022-11-24T05:10:00"/>
        <d v="2022-11-24T16:00:00"/>
        <d v="2022-11-25T06:07:00"/>
        <d v="2022-11-25T12:28:00"/>
        <d v="2022-11-25T17:52:00"/>
        <d v="2022-11-28T00:00:00"/>
        <d v="2022-11-28T10:06:00"/>
        <d v="2022-11-28T03:34:00"/>
        <d v="2022-11-28T16:53:00"/>
        <d v="2022-11-28T12:21:00"/>
        <d v="2022-11-28T13:04:00"/>
        <d v="2022-11-30T21:01:00"/>
        <d v="2022-11-28T17:25:00"/>
        <d v="2022-11-28T17:53:00"/>
        <d v="2022-11-28T20:04:00"/>
        <d v="2022-11-29T15:50:00"/>
        <d v="2022-11-29T18:13:00"/>
        <d v="2022-11-29T20:48:00"/>
        <d v="2022-11-29T21:49:00"/>
        <d v="2022-11-30T17:19:00"/>
        <d v="2022-12-02T15:35:00"/>
        <d v="2022-11-30T21:54:00"/>
        <d v="2022-12-01T01:43:00"/>
        <d v="2022-12-01T07:43:00"/>
        <d v="2022-12-01T10:56:00"/>
        <d v="2022-12-01T12:08:00"/>
        <d v="2022-12-01T14:32:00"/>
        <d v="2022-12-01T15:20:00"/>
        <d v="2022-12-01T15:34:00"/>
        <d v="2022-12-01T15:57:00"/>
        <d v="2022-12-01T16:11:00"/>
        <d v="2022-12-01T17:48:00"/>
        <d v="2022-12-01T18:35:00"/>
        <d v="2022-12-01T19:30:00"/>
        <d v="2022-12-01T22:32:00"/>
        <d v="2022-12-02T08:18:00"/>
        <d v="2022-12-02T09:40:00"/>
        <d v="2022-12-02T10:41:00"/>
        <d v="2022-12-02T14:42:00"/>
        <d v="2022-12-05T17:01:00"/>
        <d v="2022-12-02T16:23:00"/>
        <d v="2022-12-02T18:10:00"/>
        <d v="2022-12-02T19:14:00"/>
        <d v="2022-12-02T21:57:00"/>
        <d v="2022-12-05T02:19:00"/>
        <d v="2022-12-05T05:28:00"/>
        <d v="2022-12-05T13:47:00"/>
        <d v="2022-12-05T14:54:00"/>
        <d v="2022-12-06T14:30:00"/>
        <d v="2022-12-05T18:21:00"/>
        <d v="2022-12-05T18:56:00"/>
        <d v="2022-12-05T21:21:00"/>
        <d v="2022-12-06T08:12:00"/>
        <d v="2022-12-06T17:02:00"/>
        <d v="2022-12-06T18:11:00"/>
        <d v="2022-12-06T18:56:00"/>
        <d v="2022-12-07T12:19:00"/>
        <d v="2022-12-06T20:14:00"/>
        <d v="2022-12-07T02:41:00"/>
        <d v="2022-12-07T08:33:00"/>
        <d v="2022-12-07T18:16:00"/>
        <d v="2022-12-07T12:48:00"/>
        <d v="2022-12-07T14:38:00"/>
        <d v="2022-12-07T15:53:00"/>
        <d v="2022-12-08T16:47:00"/>
        <d v="2022-12-08T03:17:00"/>
        <d v="2022-12-08T11:40:00"/>
        <d v="2022-12-09T15:30:00"/>
        <d v="2022-12-08T18:32:00"/>
        <d v="2022-12-08T21:57:00"/>
        <d v="2022-12-09T03:06:00"/>
        <d v="2022-12-09T15:40:00"/>
        <d v="2022-12-09T15:46:00"/>
        <d v="2022-12-09T17:00:00"/>
        <d v="2022-12-09T17:09:00"/>
        <d v="2022-12-09T18:30:00"/>
        <d v="2022-12-09T22:51:00"/>
        <d v="2022-12-12T10:47:00"/>
        <d v="2022-12-12T03:11:00"/>
        <d v="2022-12-12T17:54:00"/>
        <d v="2022-12-12T11:45:00"/>
        <d v="2022-12-12T15:56:00"/>
        <d v="2022-12-13T15:19:00"/>
        <d v="2022-12-12T20:27:00"/>
        <d v="2022-12-15T11:00:00"/>
        <d v="2022-12-13T15:30:00"/>
        <d v="2022-12-13T16:19:00"/>
        <d v="2022-12-14T11:26:00"/>
        <d v="2022-12-14T19:19:00"/>
        <d v="2022-12-14T20:35:00"/>
        <d v="2022-12-14T21:44:00"/>
        <d v="2022-12-14T21:49:00"/>
        <d v="2022-12-15T15:43:00"/>
        <d v="2022-12-15T17:09:00"/>
        <d v="2022-12-15T16:06:00"/>
        <d v="2022-12-15T16:07:00"/>
        <d v="2022-12-16T02:29:00"/>
        <d v="2022-12-15T19:05:00"/>
        <d v="2022-12-16T11:37:00"/>
        <d v="2022-12-16T04:32:00"/>
        <d v="2022-12-19T08:53:00"/>
        <d v="2022-12-16T14:56:00"/>
        <d v="2022-12-16T17:11:00"/>
        <d v="2022-12-16T18:23:00"/>
        <d v="2022-12-16T21:32:00"/>
        <d v="2022-12-19T01:46:00"/>
        <d v="2022-12-19T12:45:00"/>
        <d v="2022-12-19T10:22:00"/>
        <d v="2022-12-19T11:22:00"/>
        <d v="2022-12-19T18:45:00"/>
        <d v="2022-12-19T17:45:00"/>
        <d v="2022-12-20T07:26:00"/>
        <d v="2022-12-20T05:02:00"/>
        <d v="2022-12-20T10:01:00"/>
        <d v="2022-12-20T15:02:00"/>
        <d v="2022-12-20T10:51:00"/>
        <d v="2022-12-20T16:57:00"/>
        <d v="2022-12-20T18:42:00"/>
        <d v="2022-12-21T10:15:00"/>
        <d v="2022-12-20T19:59:00"/>
        <d v="2022-12-20T21:02:00"/>
        <d v="2022-12-21T16:44:00"/>
        <d v="2022-12-21T15:09:00"/>
        <d v="2022-12-21T17:38:00"/>
        <d v="2022-12-21T18:35:00"/>
        <d v="2022-12-22T04:15:00"/>
        <d v="2022-12-22T15:34:00"/>
        <d v="2022-12-22T10:24:00"/>
        <d v="2022-12-23T09:56:00"/>
        <d v="2022-12-22T18:37:00"/>
        <d v="2022-12-27T16:17:00"/>
        <d v="2022-12-23T15:43:00"/>
        <d v="2022-12-27T00:01:00"/>
        <d v="2022-12-27T08:47:00"/>
        <d v="2022-12-27T12:28:00"/>
        <d v="2022-12-27T17:22:00"/>
        <d v="2022-12-28T17:48:00"/>
        <d v="2022-12-28T14:54:00"/>
        <d v="2022-12-28T16:35:00"/>
        <d v="2022-12-29T11:57:00"/>
        <d v="2022-12-29T08:36:00"/>
        <d v="2023-01-03T09:48:00"/>
        <d v="2022-12-29T15:45:00"/>
        <d v="2022-12-29T17:57:00"/>
        <d v="2022-12-29T19:53:00"/>
        <d v="2023-01-04T09:44:00"/>
        <d v="2023-01-03T10:04:00"/>
        <d v="2023-01-03T10:30:00"/>
        <d v="2023-01-03T12:28:00"/>
        <d v="2023-01-03T12:57:00"/>
        <d v="2023-01-03T17:59:00"/>
        <d v="2023-01-04T17:25:00"/>
        <d v="2023-01-04T10:07:00"/>
        <d v="2023-01-04T10:31:00"/>
        <d v="2023-01-04T16:57:00"/>
        <d v="2023-01-04T18:22:00"/>
        <d v="2023-01-04T21:03:00"/>
        <d v="2023-01-04T18:50:00"/>
        <d v="2023-01-05T02:26:00"/>
        <d v="2023-01-05T09:45:00"/>
        <d v="2023-01-05T10:26:00"/>
        <d v="2023-01-05T15:15:00"/>
        <d v="2023-01-06T17:05:00"/>
        <d v="2023-01-05T15:33:00"/>
        <d v="2023-01-05T15:54:00"/>
        <d v="2023-01-05T16:54:00"/>
        <d v="2023-01-05T17:33:00"/>
        <d v="2023-01-05T17:57:00"/>
        <d v="2023-01-05T23:06:00"/>
        <d v="2023-01-06T11:21:00"/>
        <d v="2023-01-06T14:04:00"/>
        <d v="2023-01-18T04:51:00"/>
        <d v="2023-01-06T17:39:00"/>
        <d v="2023-01-06T18:38:00"/>
        <d v="2023-01-06T21:12:00"/>
        <d v="2023-01-09T01:59:00"/>
        <d v="2023-01-09T03:45:00"/>
        <d v="2023-01-09T09:00:00"/>
        <d v="2023-01-09T10:15:00"/>
        <d v="2023-01-09T15:12:00"/>
        <d v="2023-01-09T16:52:00"/>
        <d v="2023-01-09T18:48:00"/>
        <d v="2023-01-10T16:36:00"/>
        <d v="2023-01-11T16:28:00"/>
        <d v="2023-01-11T16:49:00"/>
        <d v="2023-01-12T07:19:00"/>
        <d v="2023-01-12T11:37:00"/>
        <d v="2023-01-12T15:28:00"/>
        <d v="2023-01-12T17:36:00"/>
        <d v="2023-01-12T18:15:00"/>
        <d v="2023-01-12T19:12:00"/>
        <d v="2023-01-13T17:48:00"/>
        <d v="2023-01-13T19:58:00"/>
        <d v="2023-01-16T02:34:00"/>
        <d v="2023-01-16T03:40:00"/>
        <d v="2023-01-17T14:56:00"/>
        <d v="2023-01-17T16:15:00"/>
        <d v="2023-01-18T09:44:00"/>
        <d v="2023-01-18T13:59:00"/>
        <d v="2023-01-18T10:06:00"/>
        <d v="2023-01-18T11:16:00"/>
        <d v="2023-01-18T15:30:00"/>
        <d v="2023-01-18T17:38:00"/>
        <d v="2023-01-18T16:15:00"/>
        <d v="2023-01-18T19:12:00"/>
      </sharedItems>
      <fieldGroup par="9" base="8">
        <rangePr groupBy="months" startDate="2019-09-26T18:16:00" endDate="2023-01-18T19:12:00"/>
        <groupItems count="14">
          <s v="&lt;26.09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8.01.2023"/>
        </groupItems>
      </fieldGroup>
    </cacheField>
    <cacheField name="Годы" numFmtId="0" databaseField="0">
      <fieldGroup base="8">
        <rangePr groupBy="years" startDate="2019-09-26T18:16:00" endDate="2023-01-18T19:12:00"/>
        <groupItems count="7">
          <s v="&lt;26.09.2019"/>
          <s v="2019"/>
          <s v="2020"/>
          <s v="2021"/>
          <s v="2022"/>
          <s v="2023"/>
          <s v="&gt;18.01.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58">
  <r>
    <x v="0"/>
    <n v="1.0935299999999999"/>
    <n v="29.800000000001091"/>
    <n v="29.200000000000728"/>
    <n v="4.1899999999999995"/>
    <d v="1899-12-30T03:22:00"/>
    <n v="4.1899999999999995"/>
    <n v="0"/>
  </r>
  <r>
    <x v="1"/>
    <n v="1.09446"/>
    <n v="46.000000000001819"/>
    <n v="34.700000000000728"/>
    <n v="7.51"/>
    <d v="1899-12-30T23:18:00"/>
    <n v="0"/>
    <n v="7.51"/>
  </r>
  <r>
    <x v="2"/>
    <n v="1.0919099999999999"/>
    <n v="0"/>
    <n v="14.000000000001819"/>
    <n v="1.4"/>
    <d v="1899-12-30T03:18:00"/>
    <n v="1.4"/>
    <n v="0"/>
  </r>
  <r>
    <x v="3"/>
    <n v="1.09169"/>
    <n v="29.700000000002547"/>
    <n v="28.800000000001091"/>
    <n v="4.21"/>
    <d v="1899-12-31T15:35:00"/>
    <n v="4.21"/>
    <n v="0"/>
  </r>
  <r>
    <x v="4"/>
    <n v="1.09493"/>
    <n v="14.100000000002183"/>
    <n v="21.100000000000364"/>
    <n v="2.8099999999999996"/>
    <d v="1899-12-30T02:13:00"/>
    <n v="0"/>
    <n v="2.8099999999999996"/>
  </r>
  <r>
    <x v="5"/>
    <n v="1.0929899999999999"/>
    <n v="63.699999999998909"/>
    <n v="40.099999999998545"/>
    <n v="12.84"/>
    <d v="1900-01-01T00:02:00"/>
    <n v="0"/>
    <n v="12.84"/>
  </r>
  <r>
    <x v="6"/>
    <n v="1.0884799999999999"/>
    <n v="13.900000000001455"/>
    <n v="20.800000000001091"/>
    <n v="2.79"/>
    <d v="1899-12-30T17:51:00"/>
    <n v="2.79"/>
    <n v="0"/>
  </r>
  <r>
    <x v="7"/>
    <n v="1.0993999999999999"/>
    <n v="172.20000000000073"/>
    <n v="67.200000000000728"/>
    <n v="121.77000000000001"/>
    <d v="1900-01-09T06:30:00"/>
    <n v="121.77000000000001"/>
    <n v="0"/>
  </r>
  <r>
    <x v="8"/>
    <n v="1.09372"/>
    <n v="29.799999999999272"/>
    <n v="29.300000000001091"/>
    <n v="4.21"/>
    <d v="1899-12-30T20:48:00"/>
    <n v="0"/>
    <n v="4.21"/>
  </r>
  <r>
    <x v="9"/>
    <n v="1.0955999999999999"/>
    <n v="0"/>
    <n v="13.999999999998181"/>
    <n v="1.4"/>
    <d v="1899-12-30T01:29:00"/>
    <n v="0"/>
    <n v="1.4"/>
  </r>
  <r>
    <x v="10"/>
    <n v="1.09612"/>
    <n v="0"/>
    <n v="14.000000000001819"/>
    <n v="1.4"/>
    <d v="1899-12-30T01:29:00"/>
    <n v="0"/>
    <n v="1.4"/>
  </r>
  <r>
    <x v="11"/>
    <n v="1.0956699999999999"/>
    <n v="0"/>
    <n v="13.999999999998181"/>
    <n v="1.4"/>
    <d v="1899-12-30T01:27:00"/>
    <n v="0"/>
    <n v="1.4"/>
  </r>
  <r>
    <x v="12"/>
    <n v="1.09602"/>
    <n v="0"/>
    <n v="14.000000000001819"/>
    <n v="1.4"/>
    <d v="1899-12-30T01:02:00"/>
    <n v="0"/>
    <n v="1.4"/>
  </r>
  <r>
    <x v="13"/>
    <n v="1.0968500000000001"/>
    <n v="0"/>
    <n v="14.000000000001819"/>
    <n v="1.4"/>
    <d v="1899-12-30T01:57:00"/>
    <n v="0"/>
    <n v="1.4"/>
  </r>
  <r>
    <x v="14"/>
    <n v="1.09907"/>
    <n v="30.000000000001819"/>
    <n v="30.600000000002183"/>
    <n v="4.1899999999999995"/>
    <d v="1899-12-31T21:49:00"/>
    <n v="0"/>
    <n v="4.1899999999999995"/>
  </r>
  <r>
    <x v="15"/>
    <n v="1.0983799999999999"/>
    <n v="44.700000000000728"/>
    <n v="34.299999999999272"/>
    <n v="7.51"/>
    <d v="1899-12-31T19:15:00"/>
    <n v="0"/>
    <n v="7.51"/>
  </r>
  <r>
    <x v="16"/>
    <n v="1.0995299999999999"/>
    <n v="14.299999999999272"/>
    <n v="23.499999999998181"/>
    <n v="2.81"/>
    <d v="1899-12-30T22:24:00"/>
    <n v="0"/>
    <n v="2.81"/>
  </r>
  <r>
    <x v="17"/>
    <n v="1.1036699999999999"/>
    <n v="15"/>
    <n v="22.299999999999272"/>
    <n v="2.8"/>
    <d v="1899-12-30T22:28:00"/>
    <n v="0"/>
    <n v="2.8"/>
  </r>
  <r>
    <x v="18"/>
    <n v="1.10598"/>
    <n v="14.000000000001819"/>
    <n v="21"/>
    <n v="2.8"/>
    <d v="1899-12-30T01:58:00"/>
    <n v="0"/>
    <n v="2.8"/>
  </r>
  <r>
    <x v="19"/>
    <n v="1.1041399999999999"/>
    <n v="45.5"/>
    <n v="34.399999999999636"/>
    <n v="7.5"/>
    <d v="1900-01-01T00:57:00"/>
    <n v="0"/>
    <n v="7.5"/>
  </r>
  <r>
    <x v="20"/>
    <n v="1.10164"/>
    <n v="0"/>
    <n v="14"/>
    <n v="1.4"/>
    <d v="1899-12-30T01:52:00"/>
    <n v="1.4"/>
    <n v="0"/>
  </r>
  <r>
    <x v="21"/>
    <n v="1.1045400000000001"/>
    <n v="14.599999999998545"/>
    <n v="22.100000000000364"/>
    <n v="2.8"/>
    <d v="1899-12-30T15:17:00"/>
    <n v="0"/>
    <n v="2.8"/>
  </r>
  <r>
    <x v="22"/>
    <n v="1.11124"/>
    <n v="152.80000000000109"/>
    <n v="59.800000000001091"/>
    <n v="78.080000000000013"/>
    <d v="1900-01-04T17:17:00"/>
    <n v="78.080000000000013"/>
    <n v="0"/>
  </r>
  <r>
    <x v="23"/>
    <n v="1.10561"/>
    <n v="14.700000000000728"/>
    <n v="21.400000000001455"/>
    <n v="2.81"/>
    <d v="1899-12-30T08:58:00"/>
    <n v="0"/>
    <n v="2.81"/>
  </r>
  <r>
    <x v="24"/>
    <n v="1.10836"/>
    <n v="0"/>
    <n v="16.300000000001091"/>
    <n v="1.4"/>
    <d v="1899-12-30T07:07:00"/>
    <n v="0"/>
    <n v="1.4"/>
  </r>
  <r>
    <x v="25"/>
    <n v="1.1080300000000001"/>
    <n v="0"/>
    <n v="14.000000000001819"/>
    <n v="1.4"/>
    <d v="1899-12-30T00:21:00"/>
    <n v="0"/>
    <n v="1.4"/>
  </r>
  <r>
    <x v="26"/>
    <n v="1.1087199999999999"/>
    <n v="0"/>
    <n v="13.999999999998181"/>
    <n v="1.4"/>
    <d v="1899-12-30T00:22:00"/>
    <n v="0"/>
    <n v="1.4"/>
  </r>
  <r>
    <x v="27"/>
    <n v="1.11277"/>
    <n v="13.800000000001091"/>
    <n v="20.900000000001455"/>
    <n v="2.8"/>
    <d v="1899-12-30T03:37:00"/>
    <n v="0"/>
    <n v="2.8"/>
  </r>
  <r>
    <x v="28"/>
    <n v="1.1137999999999999"/>
    <n v="0"/>
    <n v="14.799999999999272"/>
    <n v="1.4"/>
    <d v="1899-12-30T20:49:00"/>
    <n v="0"/>
    <n v="1.4"/>
  </r>
  <r>
    <x v="29"/>
    <n v="1.1161300000000001"/>
    <n v="0"/>
    <n v="14.000000000001819"/>
    <n v="1.4"/>
    <d v="1899-12-30T04:00:00"/>
    <n v="0"/>
    <n v="1.4"/>
  </r>
  <r>
    <x v="30"/>
    <n v="1.1167800000000001"/>
    <n v="0"/>
    <n v="14"/>
    <n v="1.4"/>
    <d v="1899-12-30T09:57:00"/>
    <n v="0"/>
    <n v="1.4"/>
  </r>
  <r>
    <x v="31"/>
    <n v="1.1161000000000001"/>
    <n v="45.5"/>
    <n v="37.200000000002547"/>
    <n v="7.51"/>
    <d v="1900-01-01T22:31:00"/>
    <n v="0"/>
    <n v="7.51"/>
  </r>
  <r>
    <x v="32"/>
    <n v="1.1121300000000001"/>
    <n v="30.600000000000364"/>
    <n v="29.5"/>
    <n v="4.2"/>
    <d v="1899-12-30T23:18:00"/>
    <n v="4.2"/>
    <n v="0"/>
  </r>
  <r>
    <x v="33"/>
    <n v="1.11514"/>
    <n v="14.400000000001455"/>
    <n v="21.200000000000728"/>
    <n v="2.8000000000000003"/>
    <d v="1899-12-30T05:19:00"/>
    <n v="0"/>
    <n v="2.8000000000000003"/>
  </r>
  <r>
    <x v="34"/>
    <n v="1.1129800000000001"/>
    <n v="15"/>
    <n v="21.499999999998181"/>
    <n v="2.8"/>
    <d v="1899-12-30T00:49:00"/>
    <n v="2.8"/>
    <n v="0"/>
  </r>
  <r>
    <x v="35"/>
    <n v="1.1122799999999999"/>
    <n v="62.199999999998909"/>
    <n v="40.899999999999636"/>
    <n v="12.84"/>
    <d v="1900-01-02T20:36:00"/>
    <n v="0"/>
    <n v="12.84"/>
  </r>
  <r>
    <x v="36"/>
    <n v="1.1097300000000001"/>
    <n v="0"/>
    <n v="13.999999999998181"/>
    <n v="1.4"/>
    <d v="1899-12-30T05:04:00"/>
    <n v="1.4"/>
    <n v="0"/>
  </r>
  <r>
    <x v="37"/>
    <n v="1.1077300000000001"/>
    <n v="0"/>
    <n v="13.999999999998181"/>
    <n v="1.4"/>
    <d v="1899-12-30T02:38:00"/>
    <n v="1.4"/>
    <n v="0"/>
  </r>
  <r>
    <x v="38"/>
    <n v="1.10805"/>
    <n v="0"/>
    <n v="13.899999999999636"/>
    <n v="1.4"/>
    <d v="1899-12-30T18:14:00"/>
    <n v="1.4"/>
    <n v="0"/>
  </r>
  <r>
    <x v="39"/>
    <n v="1.1087"/>
    <n v="30.000000000001819"/>
    <n v="28.900000000001455"/>
    <n v="4.1899999999999995"/>
    <d v="1899-12-31T07:41:00"/>
    <n v="4.1899999999999995"/>
    <n v="0"/>
  </r>
  <r>
    <x v="40"/>
    <n v="1.11103"/>
    <n v="29.600000000000364"/>
    <n v="28.799999999999272"/>
    <n v="4.1899999999999995"/>
    <d v="1899-12-30T07:34:00"/>
    <n v="0"/>
    <n v="4.1899999999999995"/>
  </r>
  <r>
    <x v="41"/>
    <n v="1.1128499999999999"/>
    <n v="80.799999999999272"/>
    <n v="43.500000000001819"/>
    <n v="20.34"/>
    <d v="1900-01-02T00:56:00"/>
    <n v="20.34"/>
    <n v="0"/>
  </r>
  <r>
    <x v="42"/>
    <n v="1.11503"/>
    <n v="0"/>
    <n v="14"/>
    <n v="1.4"/>
    <d v="1899-12-30T01:00:00"/>
    <n v="0"/>
    <n v="1.4"/>
  </r>
  <r>
    <x v="43"/>
    <n v="1.11697"/>
    <n v="29.200000000000728"/>
    <n v="29.600000000002183"/>
    <n v="4.1899999999999995"/>
    <d v="1899-12-31T06:01:00"/>
    <n v="0"/>
    <n v="4.1899999999999995"/>
  </r>
  <r>
    <x v="44"/>
    <n v="1.1066499999999999"/>
    <n v="175"/>
    <n v="74"/>
    <n v="121.74000000000001"/>
    <d v="1900-01-09T15:06:00"/>
    <n v="0"/>
    <n v="121.74000000000001"/>
  </r>
  <r>
    <x v="45"/>
    <n v="1.1078600000000001"/>
    <n v="0"/>
    <n v="13.999999999998181"/>
    <n v="1.4"/>
    <d v="1899-12-30T00:31:00"/>
    <n v="1.4"/>
    <n v="0"/>
  </r>
  <r>
    <x v="46"/>
    <n v="1.1068199999999999"/>
    <n v="14.299999999999272"/>
    <n v="21.100000000000364"/>
    <n v="2.8"/>
    <d v="1899-12-31T01:29:00"/>
    <n v="2.8"/>
    <n v="0"/>
  </r>
  <r>
    <x v="47"/>
    <n v="1.1061700000000001"/>
    <n v="0"/>
    <n v="13.699999999998909"/>
    <n v="1.4"/>
    <d v="1899-12-30T09:52:00"/>
    <n v="1.4"/>
    <n v="0"/>
  </r>
  <r>
    <x v="48"/>
    <n v="1.10609"/>
    <n v="14"/>
    <n v="21"/>
    <n v="2.8"/>
    <d v="1899-12-30T07:31:00"/>
    <n v="2.8"/>
    <n v="0"/>
  </r>
  <r>
    <x v="49"/>
    <n v="1.1032"/>
    <n v="0"/>
    <n v="13.899999999999636"/>
    <n v="1.4"/>
    <d v="1899-12-30T18:52:00"/>
    <n v="1.4"/>
    <n v="0"/>
  </r>
  <r>
    <x v="50"/>
    <n v="1.10199"/>
    <n v="13.700000000000728"/>
    <n v="20.700000000000728"/>
    <n v="2.8"/>
    <d v="1899-12-31T17:26:00"/>
    <n v="2.8"/>
    <n v="0"/>
  </r>
  <r>
    <x v="51"/>
    <n v="1.1019399999999999"/>
    <n v="0"/>
    <n v="14"/>
    <n v="1.4"/>
    <d v="1899-12-30T01:46:00"/>
    <n v="1.4"/>
    <n v="0"/>
  </r>
  <r>
    <x v="52"/>
    <n v="1.09998"/>
    <n v="0"/>
    <n v="14.000000000001819"/>
    <n v="1.4"/>
    <d v="1899-12-30T07:51:00"/>
    <n v="1.4"/>
    <n v="0"/>
  </r>
  <r>
    <x v="53"/>
    <n v="1.09941"/>
    <n v="14.000000000001819"/>
    <n v="20.800000000001091"/>
    <n v="2.79"/>
    <d v="1899-12-30T17:45:00"/>
    <n v="2.79"/>
    <n v="0"/>
  </r>
  <r>
    <x v="54"/>
    <n v="1.1035699999999999"/>
    <n v="80.100000000000364"/>
    <n v="43.200000000000728"/>
    <n v="20.34"/>
    <d v="1900-01-05T00:23:00"/>
    <n v="20.34"/>
    <n v="0"/>
  </r>
  <r>
    <x v="55"/>
    <n v="1.1069800000000001"/>
    <n v="0"/>
    <n v="14.000000000001819"/>
    <n v="1.4"/>
    <d v="1899-12-30T01:53:00"/>
    <n v="0"/>
    <n v="1.4"/>
  </r>
  <r>
    <x v="56"/>
    <n v="1.1073"/>
    <n v="0"/>
    <n v="13.999999999998181"/>
    <n v="1.4"/>
    <d v="1899-12-30T03:34:00"/>
    <n v="0"/>
    <n v="1.4"/>
  </r>
  <r>
    <x v="57"/>
    <n v="1.1086800000000001"/>
    <n v="14"/>
    <n v="23.300000000001091"/>
    <n v="2.8"/>
    <d v="1899-12-30T17:52:00"/>
    <n v="0"/>
    <n v="2.8"/>
  </r>
  <r>
    <x v="58"/>
    <n v="1.1080300000000001"/>
    <n v="14.700000000000728"/>
    <n v="22.200000000000728"/>
    <n v="2.81"/>
    <d v="1899-12-30T18:22:00"/>
    <n v="0"/>
    <n v="2.81"/>
  </r>
  <r>
    <x v="59"/>
    <n v="1.1032599999999999"/>
    <n v="84.100000000000364"/>
    <n v="48.299999999999272"/>
    <n v="20.39"/>
    <d v="1900-01-05T05:17:00"/>
    <n v="0"/>
    <n v="20.39"/>
  </r>
  <r>
    <x v="60"/>
    <n v="1.10036"/>
    <n v="0"/>
    <n v="13.799999999999272"/>
    <n v="1.4"/>
    <d v="1899-12-31T18:03:00"/>
    <n v="1.4"/>
    <n v="0"/>
  </r>
  <r>
    <x v="61"/>
    <n v="1.09934"/>
    <n v="0"/>
    <n v="13.600000000000364"/>
    <n v="1.4"/>
    <d v="1900-01-01T04:54:00"/>
    <n v="1.4"/>
    <n v="0"/>
  </r>
  <r>
    <x v="62"/>
    <n v="1.1052"/>
    <n v="81.100000000000364"/>
    <n v="43.5"/>
    <n v="20.399999999999999"/>
    <d v="1900-01-04T00:04:00"/>
    <n v="20.399999999999999"/>
    <n v="0"/>
  </r>
  <r>
    <x v="63"/>
    <n v="1.1073"/>
    <n v="0"/>
    <n v="13.999999999998181"/>
    <n v="1.4"/>
    <d v="1899-12-30T00:21:00"/>
    <n v="0"/>
    <n v="1.4"/>
  </r>
  <r>
    <x v="64"/>
    <n v="1.1090800000000001"/>
    <n v="14.200000000000728"/>
    <n v="21.500000000001819"/>
    <n v="2.8"/>
    <d v="1899-12-30T23:49:00"/>
    <n v="0"/>
    <n v="2.8"/>
  </r>
  <r>
    <x v="65"/>
    <n v="1.1094900000000001"/>
    <n v="0"/>
    <n v="14.000000000001819"/>
    <n v="1.4"/>
    <d v="1899-12-30T04:49:00"/>
    <n v="0"/>
    <n v="1.4"/>
  </r>
  <r>
    <x v="66"/>
    <n v="1.1103499999999999"/>
    <n v="14.600000000000364"/>
    <n v="23.600000000000364"/>
    <n v="2.8"/>
    <d v="1899-12-30T23:38:00"/>
    <n v="0"/>
    <n v="2.8"/>
  </r>
  <r>
    <x v="67"/>
    <n v="1.1082000000000001"/>
    <n v="52.399999999997817"/>
    <n v="36.599999999998545"/>
    <n v="7.51"/>
    <d v="1900-01-01T20:07:00"/>
    <n v="0"/>
    <n v="7.51"/>
  </r>
  <r>
    <x v="68"/>
    <n v="1.11334"/>
    <n v="145.90000000000146"/>
    <n v="59.700000000000728"/>
    <n v="78.169999999999987"/>
    <d v="1900-01-03T23:10:00"/>
    <n v="78.169999999999987"/>
    <n v="0"/>
  </r>
  <r>
    <x v="69"/>
    <n v="1.1095200000000001"/>
    <n v="0"/>
    <n v="14"/>
    <n v="1.4"/>
    <d v="1899-12-30T04:11:00"/>
    <n v="0"/>
    <n v="1.4"/>
  </r>
  <r>
    <x v="70"/>
    <n v="1.1101000000000001"/>
    <n v="13.899999999999636"/>
    <n v="20.999999999998181"/>
    <n v="2.81"/>
    <d v="1899-12-30T20:48:00"/>
    <n v="0"/>
    <n v="2.81"/>
  </r>
  <r>
    <x v="71"/>
    <n v="1.11246"/>
    <n v="0"/>
    <n v="14.000000000001819"/>
    <n v="1.4"/>
    <d v="1899-12-30T00:27:00"/>
    <n v="0"/>
    <n v="1.4"/>
  </r>
  <r>
    <x v="72"/>
    <n v="1.11486"/>
    <n v="14.099999999998545"/>
    <n v="22.199999999998909"/>
    <n v="2.8000000000000003"/>
    <d v="1899-12-30T17:23:00"/>
    <n v="0"/>
    <n v="2.8000000000000003"/>
  </r>
  <r>
    <x v="73"/>
    <n v="1.1133299999999999"/>
    <n v="30.600000000000364"/>
    <n v="29.200000000000728"/>
    <n v="4.1899999999999995"/>
    <d v="1899-12-30T06:44:00"/>
    <n v="0"/>
    <n v="4.1899999999999995"/>
  </r>
  <r>
    <x v="74"/>
    <n v="1.11704"/>
    <n v="62.100000000000364"/>
    <n v="40"/>
    <n v="12.779999999999998"/>
    <d v="1900-01-01T13:59:00"/>
    <n v="0"/>
    <n v="12.779999999999998"/>
  </r>
  <r>
    <x v="75"/>
    <n v="1.1125100000000001"/>
    <n v="0"/>
    <n v="14"/>
    <n v="1.4"/>
    <d v="1899-12-30T00:54:00"/>
    <n v="1.4"/>
    <n v="0"/>
  </r>
  <r>
    <x v="76"/>
    <n v="1.1135600000000001"/>
    <n v="45"/>
    <n v="33.299999999999272"/>
    <n v="7.52"/>
    <d v="1900-01-01T09:03:00"/>
    <n v="7.52"/>
    <n v="0"/>
  </r>
  <r>
    <x v="77"/>
    <n v="1.11229"/>
    <n v="100.19999999999891"/>
    <n v="55.099999999998545"/>
    <n v="32.409999999999997"/>
    <d v="1900-01-06T18:17:00"/>
    <n v="0"/>
    <n v="32.409999999999997"/>
  </r>
  <r>
    <x v="78"/>
    <n v="1.1119000000000001"/>
    <n v="0"/>
    <n v="13.999999999998181"/>
    <n v="1.4"/>
    <d v="1899-12-30T04:05:00"/>
    <n v="1.4"/>
    <n v="0"/>
  </r>
  <r>
    <x v="79"/>
    <n v="1.11137"/>
    <n v="14.399999999997817"/>
    <n v="21"/>
    <n v="2.79"/>
    <d v="1899-12-30T22:48:00"/>
    <n v="2.79"/>
    <n v="0"/>
  </r>
  <r>
    <x v="80"/>
    <n v="1.1107800000000001"/>
    <n v="0"/>
    <n v="13.899999999999636"/>
    <n v="1.4"/>
    <d v="1899-12-30T21:38:00"/>
    <n v="1.4"/>
    <n v="0"/>
  </r>
  <r>
    <x v="81"/>
    <n v="1.11595"/>
    <n v="142.89999999999782"/>
    <n v="58.499999999998181"/>
    <n v="78.180000000000007"/>
    <d v="1900-01-07T17:39:00"/>
    <n v="78.180000000000007"/>
    <n v="0"/>
  </r>
  <r>
    <x v="82"/>
    <n v="1.1180600000000001"/>
    <n v="13.899999999999636"/>
    <n v="21"/>
    <n v="2.81"/>
    <d v="1899-12-30T01:48:00"/>
    <n v="0"/>
    <n v="2.81"/>
  </r>
  <r>
    <x v="83"/>
    <n v="1.11985"/>
    <n v="0"/>
    <n v="14.799999999999272"/>
    <n v="1.4"/>
    <d v="1899-12-30T06:19:00"/>
    <n v="0"/>
    <n v="1.4"/>
  </r>
  <r>
    <x v="84"/>
    <n v="1.12096"/>
    <n v="0"/>
    <n v="14"/>
    <n v="1.4"/>
    <d v="1899-12-30T09:40:00"/>
    <n v="0"/>
    <n v="1.4"/>
  </r>
  <r>
    <x v="85"/>
    <n v="1.1215599999999999"/>
    <n v="0"/>
    <n v="13.999999999998181"/>
    <n v="1.4"/>
    <d v="1899-12-30T11:23:00"/>
    <n v="0"/>
    <n v="1.4"/>
  </r>
  <r>
    <x v="86"/>
    <n v="1.1185"/>
    <n v="99.399999999999636"/>
    <n v="49.700000000000728"/>
    <n v="32.35"/>
    <d v="1900-01-02T19:33:00"/>
    <n v="0"/>
    <n v="32.35"/>
  </r>
  <r>
    <x v="87"/>
    <n v="1.1145099999999999"/>
    <n v="0"/>
    <n v="14.000000000001819"/>
    <n v="1.4"/>
    <d v="1899-12-30T00:48:00"/>
    <n v="1.4"/>
    <n v="0"/>
  </r>
  <r>
    <x v="88"/>
    <n v="1.11572"/>
    <n v="65.500000000001819"/>
    <n v="38.899999999999636"/>
    <n v="12.77"/>
    <d v="1900-01-01T02:42:00"/>
    <n v="12.77"/>
    <n v="0"/>
  </r>
  <r>
    <x v="89"/>
    <n v="1.11528"/>
    <n v="101.30000000000109"/>
    <n v="53.900000000001455"/>
    <n v="32.409999999999997"/>
    <d v="1900-01-05T23:49:00"/>
    <n v="0"/>
    <n v="32.409999999999997"/>
  </r>
  <r>
    <x v="90"/>
    <n v="1.11449"/>
    <n v="14.299999999999272"/>
    <n v="21.100000000000364"/>
    <n v="2.79"/>
    <d v="1899-12-30T08:11:00"/>
    <n v="2.79"/>
    <n v="0"/>
  </r>
  <r>
    <x v="91"/>
    <n v="1.1137300000000001"/>
    <n v="0"/>
    <n v="13.999999999998181"/>
    <n v="1.4"/>
    <d v="1899-12-30T00:05:00"/>
    <n v="1.4"/>
    <n v="0"/>
  </r>
  <r>
    <x v="92"/>
    <n v="1.1120699999999999"/>
    <n v="0"/>
    <n v="14"/>
    <n v="1.4"/>
    <d v="1899-12-30T01:50:00"/>
    <n v="1.4"/>
    <n v="0"/>
  </r>
  <r>
    <x v="93"/>
    <n v="1.1112500000000001"/>
    <n v="0"/>
    <n v="14"/>
    <n v="1.4"/>
    <d v="1899-12-30T01:47:00"/>
    <n v="1.4"/>
    <n v="0"/>
  </r>
  <r>
    <x v="94"/>
    <n v="1.11026"/>
    <n v="0"/>
    <n v="14"/>
    <n v="1.4"/>
    <d v="1899-12-30T08:36:00"/>
    <n v="1.4"/>
    <n v="0"/>
  </r>
  <r>
    <x v="95"/>
    <n v="1.1097399999999999"/>
    <n v="0"/>
    <n v="14"/>
    <n v="1.4"/>
    <d v="1899-12-30T03:31:00"/>
    <n v="1.4"/>
    <n v="0"/>
  </r>
  <r>
    <x v="96"/>
    <n v="1.1091500000000001"/>
    <n v="14.399999999997817"/>
    <n v="21.099999999998545"/>
    <n v="2.79"/>
    <d v="1899-12-30T22:34:00"/>
    <n v="2.79"/>
    <n v="0"/>
  </r>
  <r>
    <x v="97"/>
    <n v="1.1111200000000001"/>
    <n v="45.699999999998909"/>
    <n v="33.599999999998545"/>
    <n v="7.48"/>
    <d v="1899-12-31T22:24:00"/>
    <n v="7.48"/>
    <n v="0"/>
  </r>
  <r>
    <x v="98"/>
    <n v="1.1125"/>
    <n v="45.400000000001455"/>
    <n v="33.100000000000364"/>
    <n v="7.48"/>
    <d v="1900-01-01T20:53:00"/>
    <n v="7.48"/>
    <n v="0"/>
  </r>
  <r>
    <x v="99"/>
    <n v="1.1167100000000001"/>
    <n v="0"/>
    <n v="16.299999999999272"/>
    <n v="1.4"/>
    <d v="1899-12-31T01:16:00"/>
    <n v="0"/>
    <n v="1.4"/>
  </r>
  <r>
    <x v="100"/>
    <n v="1.10669"/>
    <n v="174.50000000000182"/>
    <n v="73.600000000000364"/>
    <n v="122.09"/>
    <d v="1900-01-10T03:17:00"/>
    <n v="0"/>
    <n v="122.09"/>
  </r>
  <r>
    <x v="101"/>
    <n v="1.1087100000000001"/>
    <n v="0"/>
    <n v="13.999999999998181"/>
    <n v="1.4"/>
    <d v="1899-12-30T01:33:00"/>
    <n v="1.4"/>
    <n v="0"/>
  </r>
  <r>
    <x v="102"/>
    <n v="1.1081799999999999"/>
    <n v="29.699999999998909"/>
    <n v="29.100000000000364"/>
    <n v="4.21"/>
    <d v="1899-12-31T05:44:00"/>
    <n v="4.21"/>
    <n v="0"/>
  </r>
  <r>
    <x v="103"/>
    <n v="1.10761"/>
    <n v="0"/>
    <n v="14"/>
    <n v="1.4"/>
    <d v="1899-12-30T05:25:00"/>
    <n v="1.4"/>
    <n v="0"/>
  </r>
  <r>
    <x v="104"/>
    <n v="1.1069"/>
    <n v="14.000000000001819"/>
    <n v="20.700000000000728"/>
    <n v="2.8"/>
    <d v="1899-12-30T23:12:00"/>
    <n v="2.8"/>
    <n v="0"/>
  </r>
  <r>
    <x v="105"/>
    <n v="1.10554"/>
    <n v="0"/>
    <n v="14"/>
    <n v="1.4"/>
    <d v="1899-12-30T00:55:00"/>
    <n v="1.4"/>
    <n v="0"/>
  </r>
  <r>
    <x v="106"/>
    <n v="1.10348"/>
    <n v="0"/>
    <n v="13.900000000001455"/>
    <n v="1.4"/>
    <d v="1899-12-30T18:15:00"/>
    <n v="1.4"/>
    <n v="0"/>
  </r>
  <r>
    <x v="107"/>
    <n v="1.1020300000000001"/>
    <n v="0"/>
    <n v="13.999999999998181"/>
    <n v="1.4"/>
    <d v="1899-12-30T03:25:00"/>
    <n v="1.4"/>
    <n v="0"/>
  </r>
  <r>
    <x v="108"/>
    <n v="1.1015999999999999"/>
    <n v="0"/>
    <n v="14"/>
    <n v="1.4"/>
    <d v="1899-12-30T09:22:00"/>
    <n v="1.4"/>
    <n v="0"/>
  </r>
  <r>
    <x v="109"/>
    <n v="1.1002799999999999"/>
    <n v="0"/>
    <n v="13.899999999999636"/>
    <n v="1.4"/>
    <d v="1899-12-30T20:45:00"/>
    <n v="1.4"/>
    <n v="0"/>
  </r>
  <r>
    <x v="110"/>
    <n v="1.1042000000000001"/>
    <n v="80.5"/>
    <n v="43.799999999999272"/>
    <n v="20.439999999999998"/>
    <d v="1900-01-02T06:30:00"/>
    <n v="20.439999999999998"/>
    <n v="0"/>
  </r>
  <r>
    <x v="111"/>
    <n v="1.0923"/>
    <n v="257.10000000000036"/>
    <n v="97.100000000000364"/>
    <n v="256.95000000000005"/>
    <d v="1900-01-17T16:00:00"/>
    <n v="0"/>
    <n v="256.95000000000005"/>
  </r>
  <r>
    <x v="112"/>
    <n v="1.1040000000000001"/>
    <n v="14.299999999999272"/>
    <n v="20.999999999998181"/>
    <n v="2.79"/>
    <d v="1899-12-31T00:22:00"/>
    <n v="2.79"/>
    <n v="0"/>
  </r>
  <r>
    <x v="113"/>
    <n v="1.10263"/>
    <n v="0"/>
    <n v="13.900000000001455"/>
    <n v="1.4"/>
    <d v="1899-12-30T17:46:00"/>
    <n v="1.4"/>
    <n v="0"/>
  </r>
  <r>
    <x v="114"/>
    <n v="1.0988599999999999"/>
    <n v="0"/>
    <n v="13.700000000000728"/>
    <n v="1.4"/>
    <d v="1899-12-30T23:54:00"/>
    <n v="1.4"/>
    <n v="0"/>
  </r>
  <r>
    <x v="115"/>
    <n v="1.0963400000000001"/>
    <n v="0"/>
    <n v="13.899999999999636"/>
    <n v="1.4"/>
    <d v="1899-12-30T16:30:00"/>
    <n v="1.4"/>
    <n v="0"/>
  </r>
  <r>
    <x v="116"/>
    <n v="1.09527"/>
    <n v="0"/>
    <n v="14.000000000001819"/>
    <n v="1.4"/>
    <d v="1899-12-30T02:00:00"/>
    <n v="1.4"/>
    <n v="0"/>
  </r>
  <r>
    <x v="117"/>
    <n v="1.09493"/>
    <n v="0"/>
    <n v="14.000000000001819"/>
    <n v="1.4"/>
    <d v="1899-12-30T02:53:00"/>
    <n v="1.4"/>
    <n v="0"/>
  </r>
  <r>
    <x v="118"/>
    <n v="1.0894999999999999"/>
    <n v="14.199999999998909"/>
    <n v="20.999999999998181"/>
    <n v="2.8"/>
    <d v="1899-12-31T01:23:00"/>
    <n v="2.8"/>
    <n v="0"/>
  </r>
  <r>
    <x v="119"/>
    <n v="1.0879099999999999"/>
    <n v="0"/>
    <n v="14.000000000001819"/>
    <n v="1.4"/>
    <d v="1899-12-30T01:41:00"/>
    <n v="1.4"/>
    <n v="0"/>
  </r>
  <r>
    <x v="120"/>
    <n v="1.0851200000000001"/>
    <n v="0"/>
    <n v="13.999999999998181"/>
    <n v="1.4"/>
    <d v="1899-12-30T01:25:00"/>
    <n v="1.4"/>
    <n v="0"/>
  </r>
  <r>
    <x v="121"/>
    <n v="1.0843"/>
    <n v="0"/>
    <n v="14.000000000001819"/>
    <n v="1.4"/>
    <d v="1899-12-30T00:43:00"/>
    <n v="1.4"/>
    <n v="0"/>
  </r>
  <r>
    <x v="122"/>
    <n v="1.08325"/>
    <n v="0"/>
    <n v="13.899999999999636"/>
    <n v="1.4"/>
    <d v="1899-12-30T08:14:00"/>
    <n v="1.4"/>
    <n v="0"/>
  </r>
  <r>
    <x v="123"/>
    <n v="1.0834600000000001"/>
    <n v="14.299999999997453"/>
    <n v="21.099999999998545"/>
    <n v="2.79"/>
    <d v="1899-12-30T08:19:00"/>
    <n v="2.79"/>
    <n v="0"/>
  </r>
  <r>
    <x v="124"/>
    <n v="1.0820000000000001"/>
    <n v="0"/>
    <n v="14"/>
    <n v="1.4"/>
    <d v="1899-12-30T04:13:00"/>
    <n v="1.4"/>
    <n v="0"/>
  </r>
  <r>
    <x v="125"/>
    <n v="1.0789299999999999"/>
    <n v="14.100000000000364"/>
    <n v="20.900000000001455"/>
    <n v="2.79"/>
    <d v="1899-12-30T20:59:00"/>
    <n v="2.79"/>
    <n v="0"/>
  </r>
  <r>
    <x v="126"/>
    <n v="1.0786500000000001"/>
    <n v="0"/>
    <n v="13.999999999998181"/>
    <n v="1.4"/>
    <d v="1899-12-30T02:05:00"/>
    <n v="1.4"/>
    <n v="0"/>
  </r>
  <r>
    <x v="127"/>
    <n v="1.0785199999999999"/>
    <n v="14.099999999998545"/>
    <n v="20.700000000000728"/>
    <n v="2.79"/>
    <d v="1899-12-30T16:17:00"/>
    <n v="2.79"/>
    <n v="0"/>
  </r>
  <r>
    <x v="128"/>
    <n v="1.0790299999999999"/>
    <n v="14.799999999999272"/>
    <n v="21.399999999999636"/>
    <n v="2.8000000000000003"/>
    <d v="1899-12-30T07:26:00"/>
    <n v="2.8000000000000003"/>
    <n v="0"/>
  </r>
  <r>
    <x v="129"/>
    <n v="1.08138"/>
    <n v="62.000000000001819"/>
    <n v="38.100000000002183"/>
    <n v="12.82"/>
    <d v="1899-12-31T14:26:00"/>
    <n v="12.82"/>
    <n v="0"/>
  </r>
  <r>
    <x v="130"/>
    <n v="1.08169"/>
    <n v="13.799999999999272"/>
    <n v="20.899999999999636"/>
    <n v="2.8"/>
    <d v="1899-12-30T01:41:00"/>
    <n v="2.8"/>
    <n v="0"/>
  </r>
  <r>
    <x v="131"/>
    <n v="1.0833600000000001"/>
    <n v="45.399999999999636"/>
    <n v="33.5"/>
    <n v="7.51"/>
    <d v="1899-12-31T01:06:00"/>
    <n v="7.51"/>
    <n v="0"/>
  </r>
  <r>
    <x v="132"/>
    <n v="1.0862099999999999"/>
    <n v="62.899999999999636"/>
    <n v="38.300000000001091"/>
    <n v="12.780000000000001"/>
    <d v="1899-12-31T01:59:00"/>
    <n v="12.780000000000001"/>
    <n v="0"/>
  </r>
  <r>
    <x v="133"/>
    <n v="1.0973200000000001"/>
    <n v="176.30000000000109"/>
    <n v="68"/>
    <n v="121.72999999999999"/>
    <d v="1899-12-31T23:28:00"/>
    <n v="121.72999999999999"/>
    <n v="0"/>
  </r>
  <r>
    <x v="134"/>
    <n v="1.0943799999999999"/>
    <n v="0"/>
    <n v="13.999999999998181"/>
    <n v="1.4"/>
    <d v="1899-12-30T00:22:00"/>
    <n v="0"/>
    <n v="1.4"/>
  </r>
  <r>
    <x v="135"/>
    <n v="1.09528"/>
    <n v="0"/>
    <n v="14.000000000001819"/>
    <n v="1.4"/>
    <d v="1899-12-30T03:26:00"/>
    <n v="0"/>
    <n v="1.4"/>
  </r>
  <r>
    <x v="136"/>
    <n v="1.0973900000000001"/>
    <n v="0"/>
    <n v="14.000000000001819"/>
    <n v="1.4"/>
    <d v="1899-12-30T00:59:00"/>
    <n v="0"/>
    <n v="1.4"/>
  </r>
  <r>
    <x v="137"/>
    <n v="1.09944"/>
    <n v="0"/>
    <n v="14"/>
    <n v="1.4"/>
    <d v="1899-12-30T00:22:00"/>
    <n v="0"/>
    <n v="1.4"/>
  </r>
  <r>
    <x v="138"/>
    <n v="1.09961"/>
    <n v="29.000000000001819"/>
    <n v="28.600000000002183"/>
    <n v="4.1899999999999995"/>
    <d v="1899-12-30T05:32:00"/>
    <n v="0"/>
    <n v="4.1899999999999995"/>
  </r>
  <r>
    <x v="139"/>
    <n v="1.0997600000000001"/>
    <n v="0"/>
    <n v="14"/>
    <n v="1.4"/>
    <d v="1899-12-30T03:21:00"/>
    <n v="0"/>
    <n v="1.4"/>
  </r>
  <r>
    <x v="140"/>
    <n v="1.10128"/>
    <n v="0"/>
    <n v="14.000000000001819"/>
    <n v="1.4"/>
    <d v="1899-12-30T02:38:00"/>
    <n v="0"/>
    <n v="1.4"/>
  </r>
  <r>
    <x v="141"/>
    <n v="1.1037300000000001"/>
    <n v="0"/>
    <n v="14"/>
    <n v="1.4"/>
    <d v="1899-12-30T00:37:00"/>
    <n v="0"/>
    <n v="1.4"/>
  </r>
  <r>
    <x v="142"/>
    <n v="1.10066"/>
    <n v="81.799999999997453"/>
    <n v="44.299999999999272"/>
    <n v="20.36"/>
    <d v="1899-12-30T07:37:00"/>
    <n v="0"/>
    <n v="20.36"/>
  </r>
  <r>
    <x v="143"/>
    <n v="1.0966800000000001"/>
    <n v="14.700000000000728"/>
    <n v="21.299999999999272"/>
    <n v="2.79"/>
    <d v="1899-12-30T00:56:00"/>
    <n v="2.79"/>
    <n v="0"/>
  </r>
  <r>
    <x v="144"/>
    <n v="1.13428"/>
    <n v="485.40000000000146"/>
    <n v="102.40000000000146"/>
    <n v="1417.1799999999998"/>
    <d v="1900-01-05T14:42:00"/>
    <n v="1417.1799999999998"/>
    <n v="0"/>
  </r>
  <r>
    <x v="145"/>
    <n v="1.10154"/>
    <n v="0"/>
    <n v="14"/>
    <n v="1.4"/>
    <d v="1899-12-30T02:32:00"/>
    <n v="0"/>
    <n v="1.4"/>
  </r>
  <r>
    <x v="146"/>
    <n v="1.10381"/>
    <n v="0"/>
    <n v="14.000000000001819"/>
    <n v="1.4"/>
    <d v="1899-12-30T00:33:00"/>
    <n v="0"/>
    <n v="1.4"/>
  </r>
  <r>
    <x v="147"/>
    <n v="1.1051299999999999"/>
    <n v="0"/>
    <n v="14.799999999999272"/>
    <n v="1.4"/>
    <d v="1899-12-30T02:08:00"/>
    <n v="0"/>
    <n v="1.4"/>
  </r>
  <r>
    <x v="148"/>
    <n v="1.1073200000000001"/>
    <n v="14.699999999998909"/>
    <n v="21.399999999999636"/>
    <n v="2.81"/>
    <d v="1899-12-30T08:21:00"/>
    <n v="0"/>
    <n v="2.81"/>
  </r>
  <r>
    <x v="149"/>
    <n v="1.10785"/>
    <n v="0"/>
    <n v="14"/>
    <n v="1.4"/>
    <d v="1899-12-30T00:09:00"/>
    <n v="0"/>
    <n v="1.4"/>
  </r>
  <r>
    <x v="150"/>
    <n v="1.10961"/>
    <n v="14.499999999998181"/>
    <n v="21.299999999999272"/>
    <n v="2.81"/>
    <d v="1899-12-30T02:36:00"/>
    <n v="0"/>
    <n v="2.81"/>
  </r>
  <r>
    <x v="151"/>
    <n v="1.113"/>
    <n v="14.100000000000364"/>
    <n v="21.100000000000364"/>
    <n v="2.8099999999999996"/>
    <d v="1899-12-30T01:20:00"/>
    <n v="0"/>
    <n v="2.8099999999999996"/>
  </r>
  <r>
    <x v="152"/>
    <n v="1.1143099999999999"/>
    <n v="0"/>
    <n v="13.999999999998181"/>
    <n v="1.4"/>
    <d v="1899-12-30T00:03:00"/>
    <n v="0"/>
    <n v="1.4"/>
  </r>
  <r>
    <x v="153"/>
    <n v="1.11331"/>
    <n v="13.699999999998909"/>
    <n v="20.899999999999636"/>
    <n v="2.8099999999999996"/>
    <d v="1899-12-30T00:36:00"/>
    <n v="0"/>
    <n v="2.8099999999999996"/>
  </r>
  <r>
    <x v="154"/>
    <n v="1.1138999999999999"/>
    <n v="14.000000000001819"/>
    <n v="21"/>
    <n v="2.8"/>
    <d v="1899-12-30T01:11:00"/>
    <n v="0"/>
    <n v="2.8"/>
  </r>
  <r>
    <x v="155"/>
    <n v="1.11609"/>
    <n v="0"/>
    <n v="14"/>
    <n v="1.4"/>
    <d v="1899-12-30T00:16:00"/>
    <n v="0"/>
    <n v="1.4"/>
  </r>
  <r>
    <x v="156"/>
    <n v="1.1149100000000001"/>
    <n v="63"/>
    <n v="39.100000000000364"/>
    <n v="12.83"/>
    <d v="1899-12-30T21:39:00"/>
    <n v="0"/>
    <n v="12.83"/>
  </r>
  <r>
    <x v="157"/>
    <n v="1.11798"/>
    <n v="29.300000000001091"/>
    <n v="28.799999999999272"/>
    <n v="4.2"/>
    <d v="1899-12-30T03:00:00"/>
    <n v="0"/>
    <n v="4.2"/>
  </r>
  <r>
    <x v="158"/>
    <n v="1.1178300000000001"/>
    <n v="29.899999999999636"/>
    <n v="29.400000000001455"/>
    <n v="4.1999999999999993"/>
    <d v="1899-12-30T12:52:00"/>
    <n v="0"/>
    <n v="4.1999999999999993"/>
  </r>
  <r>
    <x v="159"/>
    <n v="1.1141799999999999"/>
    <n v="80"/>
    <n v="43.699999999998909"/>
    <n v="20.440000000000001"/>
    <d v="1899-12-30T07:14:00"/>
    <n v="0"/>
    <n v="20.440000000000001"/>
  </r>
  <r>
    <x v="160"/>
    <n v="1.1149800000000001"/>
    <n v="0"/>
    <n v="16.300000000001091"/>
    <n v="1.4"/>
    <d v="1899-12-30T16:57:00"/>
    <n v="0"/>
    <n v="1.4"/>
  </r>
  <r>
    <x v="161"/>
    <n v="1.1179600000000001"/>
    <n v="0"/>
    <n v="14"/>
    <n v="1.4"/>
    <d v="1899-12-30T01:53:00"/>
    <n v="0"/>
    <n v="1.4"/>
  </r>
  <r>
    <x v="162"/>
    <n v="1.12019"/>
    <n v="13.799999999999272"/>
    <n v="20.899999999997817"/>
    <n v="2.8"/>
    <d v="1899-12-30T04:19:00"/>
    <n v="0"/>
    <n v="2.8"/>
  </r>
  <r>
    <x v="163"/>
    <n v="1.1209800000000001"/>
    <n v="0"/>
    <n v="14"/>
    <n v="1.4"/>
    <d v="1899-12-30T00:45:00"/>
    <n v="0"/>
    <n v="1.4"/>
  </r>
  <r>
    <x v="164"/>
    <n v="1.12185"/>
    <n v="14"/>
    <n v="21"/>
    <n v="2.8"/>
    <d v="1899-12-30T02:33:00"/>
    <n v="0"/>
    <n v="2.8"/>
  </r>
  <r>
    <x v="165"/>
    <n v="1.12463"/>
    <n v="14.199999999998909"/>
    <n v="21.500000000001819"/>
    <n v="2.8"/>
    <d v="1899-12-30T04:21:00"/>
    <n v="0"/>
    <n v="2.8"/>
  </r>
  <r>
    <x v="166"/>
    <n v="1.1247"/>
    <n v="14.000000000001819"/>
    <n v="21"/>
    <n v="2.8"/>
    <d v="1899-12-30T06:06:00"/>
    <n v="0"/>
    <n v="2.8"/>
  </r>
  <r>
    <x v="167"/>
    <n v="1.1287"/>
    <n v="0"/>
    <n v="14"/>
    <n v="1.4"/>
    <d v="1899-12-30T00:42:00"/>
    <n v="0"/>
    <n v="1.4"/>
  </r>
  <r>
    <x v="168"/>
    <n v="1.1314"/>
    <n v="0"/>
    <n v="14.000000000001819"/>
    <n v="1.4"/>
    <d v="1899-12-30T00:10:00"/>
    <n v="0"/>
    <n v="1.4"/>
  </r>
  <r>
    <x v="169"/>
    <n v="1.13239"/>
    <n v="14.100000000002183"/>
    <n v="21.100000000000364"/>
    <n v="2.8099999999999996"/>
    <d v="1899-12-30T00:40:00"/>
    <n v="0"/>
    <n v="2.8099999999999996"/>
  </r>
  <r>
    <x v="170"/>
    <n v="1.1341000000000001"/>
    <n v="14.200000000000728"/>
    <n v="21.100000000002183"/>
    <n v="2.8"/>
    <d v="1899-12-30T02:37:00"/>
    <n v="0"/>
    <n v="2.8"/>
  </r>
  <r>
    <x v="171"/>
    <n v="1.1328800000000001"/>
    <n v="45.499999999998181"/>
    <n v="33.600000000000364"/>
    <n v="7.1000000000000005"/>
    <d v="1899-12-30T07:29:00"/>
    <n v="0"/>
    <n v="7.1000000000000005"/>
  </r>
  <r>
    <x v="172"/>
    <n v="1.1360399999999999"/>
    <n v="0"/>
    <n v="13.999999999998181"/>
    <n v="1.4"/>
    <d v="1899-12-30T00:19:00"/>
    <n v="0"/>
    <n v="1.4"/>
  </r>
  <r>
    <x v="173"/>
    <n v="1.13852"/>
    <n v="0"/>
    <n v="14"/>
    <n v="1.4"/>
    <d v="1899-12-30T00:16:00"/>
    <n v="0"/>
    <n v="1.4"/>
  </r>
  <r>
    <x v="174"/>
    <n v="1.13896"/>
    <n v="14.800000000001091"/>
    <n v="21.400000000001455"/>
    <n v="2.8000000000000003"/>
    <d v="1899-12-30T01:59:00"/>
    <n v="0"/>
    <n v="2.8000000000000003"/>
  </r>
  <r>
    <x v="175"/>
    <n v="1.14161"/>
    <n v="29.099999999998545"/>
    <n v="28.799999999999272"/>
    <n v="4.2"/>
    <d v="1899-12-30T00:59:00"/>
    <n v="0"/>
    <n v="4.2"/>
  </r>
  <r>
    <x v="176"/>
    <n v="1.14212"/>
    <n v="13.699999999998909"/>
    <n v="20.899999999999636"/>
    <n v="2.8099999999999996"/>
    <d v="1899-12-30T00:52:00"/>
    <n v="0"/>
    <n v="2.8099999999999996"/>
  </r>
  <r>
    <x v="177"/>
    <n v="1.1419299999999999"/>
    <n v="28.699999999998909"/>
    <n v="28.599999999998545"/>
    <n v="4.2"/>
    <d v="1899-12-30T01:37:00"/>
    <n v="0"/>
    <n v="4.2"/>
  </r>
  <r>
    <x v="178"/>
    <n v="1.14438"/>
    <n v="0"/>
    <n v="13.999999999998181"/>
    <n v="1.4"/>
    <d v="1899-12-30T00:02:00"/>
    <n v="0"/>
    <n v="1.4"/>
  </r>
  <r>
    <x v="179"/>
    <n v="1.1415900000000001"/>
    <n v="63.099999999998545"/>
    <n v="38.300000000001091"/>
    <n v="12.83"/>
    <d v="1899-12-30T02:11:00"/>
    <n v="0"/>
    <n v="12.83"/>
  </r>
  <r>
    <x v="180"/>
    <n v="1.1435500000000001"/>
    <n v="13.299999999999272"/>
    <n v="20.699999999998909"/>
    <n v="2.8099999999999996"/>
    <d v="1899-12-30T01:43:00"/>
    <n v="0"/>
    <n v="2.8099999999999996"/>
  </r>
  <r>
    <x v="181"/>
    <n v="1.1437600000000001"/>
    <n v="14.100000000000364"/>
    <n v="21.100000000000364"/>
    <n v="2.8099999999999996"/>
    <d v="1899-12-30T00:46:00"/>
    <n v="0"/>
    <n v="2.8099999999999996"/>
  </r>
  <r>
    <x v="182"/>
    <n v="1.1473"/>
    <n v="0"/>
    <n v="14"/>
    <n v="1.4"/>
    <d v="1899-12-30T00:06:00"/>
    <n v="0"/>
    <n v="1.4"/>
  </r>
  <r>
    <x v="183"/>
    <n v="1.1425399999999999"/>
    <n v="0"/>
    <n v="14"/>
    <n v="1.4"/>
    <d v="1899-12-30T00:02:00"/>
    <n v="0"/>
    <n v="1.4"/>
  </r>
  <r>
    <x v="184"/>
    <n v="1.1442000000000001"/>
    <n v="13.700000000000728"/>
    <n v="20.900000000001455"/>
    <n v="2.8099999999999996"/>
    <d v="1899-12-30T01:05:00"/>
    <n v="0"/>
    <n v="2.8099999999999996"/>
  </r>
  <r>
    <x v="185"/>
    <n v="1.14615"/>
    <n v="0"/>
    <n v="14"/>
    <n v="1.4"/>
    <d v="1899-12-30T00:16:00"/>
    <n v="0"/>
    <n v="1.4"/>
  </r>
  <r>
    <x v="186"/>
    <n v="1.14774"/>
    <n v="0"/>
    <n v="14"/>
    <n v="1.4"/>
    <d v="1899-12-30T00:09:00"/>
    <n v="0"/>
    <n v="1.4"/>
  </r>
  <r>
    <x v="187"/>
    <n v="1.1450100000000001"/>
    <n v="14.600000000000364"/>
    <n v="21.300000000001091"/>
    <n v="2.8"/>
    <d v="1899-12-30T00:15:00"/>
    <n v="0"/>
    <n v="2.8"/>
  </r>
  <r>
    <x v="188"/>
    <n v="1.13487"/>
    <n v="182.79999999999927"/>
    <n v="68.600000000000364"/>
    <n v="121.76999999999998"/>
    <d v="1899-12-31T10:34:00"/>
    <n v="0"/>
    <n v="121.76999999999998"/>
  </r>
  <r>
    <x v="189"/>
    <n v="1.1339900000000001"/>
    <n v="0"/>
    <n v="14"/>
    <n v="1.4"/>
    <d v="1899-12-30T00:18:00"/>
    <n v="1.4"/>
    <n v="0"/>
  </r>
  <r>
    <x v="190"/>
    <n v="1.13409"/>
    <n v="0"/>
    <n v="14.000000000001819"/>
    <n v="1.4"/>
    <d v="1899-12-30T00:21:00"/>
    <n v="1.4"/>
    <n v="0"/>
  </r>
  <r>
    <x v="191"/>
    <n v="1.1354599999999999"/>
    <n v="43.5"/>
    <n v="32.900000000001455"/>
    <n v="7.48"/>
    <d v="1899-12-30T02:01:00"/>
    <n v="7.48"/>
    <n v="0"/>
  </r>
  <r>
    <x v="192"/>
    <n v="1.1351100000000001"/>
    <n v="14.100000000000364"/>
    <n v="21"/>
    <n v="2.79"/>
    <d v="1899-12-30T00:29:00"/>
    <n v="2.79"/>
    <n v="0"/>
  </r>
  <r>
    <x v="193"/>
    <n v="1.1340600000000001"/>
    <n v="0"/>
    <n v="13.999999999998181"/>
    <n v="1.4"/>
    <d v="1899-12-30T00:45:00"/>
    <n v="1.4"/>
    <n v="0"/>
  </r>
  <r>
    <x v="194"/>
    <n v="1.1355200000000001"/>
    <n v="46.300000000001091"/>
    <n v="33.899999999999636"/>
    <n v="7.51"/>
    <d v="1899-12-30T03:25:00"/>
    <n v="7.51"/>
    <n v="0"/>
  </r>
  <r>
    <x v="195"/>
    <n v="1.13534"/>
    <n v="14.099999999998545"/>
    <n v="21"/>
    <n v="2.79"/>
    <d v="1899-12-30T01:33:00"/>
    <n v="2.79"/>
    <n v="0"/>
  </r>
  <r>
    <x v="196"/>
    <n v="1.13351"/>
    <n v="0"/>
    <n v="14"/>
    <n v="1.4"/>
    <d v="1899-12-30T00:13:00"/>
    <n v="1.4"/>
    <n v="0"/>
  </r>
  <r>
    <x v="197"/>
    <n v="1.13242"/>
    <n v="0"/>
    <n v="14"/>
    <n v="1.4"/>
    <d v="1899-12-30T00:08:00"/>
    <n v="1.4"/>
    <n v="0"/>
  </r>
  <r>
    <x v="198"/>
    <n v="1.13026"/>
    <n v="14.200000000002547"/>
    <n v="21.100000000000364"/>
    <n v="2.8"/>
    <d v="1899-12-30T01:21:00"/>
    <n v="2.8"/>
    <n v="0"/>
  </r>
  <r>
    <x v="199"/>
    <n v="1.1276999999999999"/>
    <n v="0"/>
    <n v="14"/>
    <n v="1.4"/>
    <d v="1899-12-30T00:24:00"/>
    <n v="1.4"/>
    <n v="0"/>
  </r>
  <r>
    <x v="200"/>
    <n v="1.1283700000000001"/>
    <n v="14.199999999998909"/>
    <n v="21.099999999998545"/>
    <n v="2.8"/>
    <d v="1899-12-30T01:04:00"/>
    <n v="2.8"/>
    <n v="0"/>
  </r>
  <r>
    <x v="201"/>
    <n v="1.13164"/>
    <n v="63.400000000001455"/>
    <n v="38.600000000000364"/>
    <n v="12.83"/>
    <d v="1899-12-30T10:08:00"/>
    <n v="12.83"/>
    <n v="0"/>
  </r>
  <r>
    <x v="202"/>
    <n v="1.1359999999999999"/>
    <n v="0"/>
    <n v="13.999999999998181"/>
    <n v="1.4"/>
    <d v="1899-12-30T00:42:00"/>
    <n v="0"/>
    <n v="1.4"/>
  </r>
  <r>
    <x v="203"/>
    <n v="1.1347100000000001"/>
    <n v="44.399999999999636"/>
    <n v="33.200000000000728"/>
    <n v="7.5"/>
    <d v="1899-12-30T05:20:00"/>
    <n v="0"/>
    <n v="7.5"/>
  </r>
  <r>
    <x v="204"/>
    <n v="1.1310199999999999"/>
    <n v="13.999999999998181"/>
    <n v="21"/>
    <n v="2.8"/>
    <d v="1899-12-30T01:25:00"/>
    <n v="2.8"/>
    <n v="0"/>
  </r>
  <r>
    <x v="205"/>
    <n v="1.13104"/>
    <n v="28.899999999997817"/>
    <n v="28.599999999998545"/>
    <n v="4.2"/>
    <d v="1899-12-30T04:49:00"/>
    <n v="4.2"/>
    <n v="0"/>
  </r>
  <r>
    <x v="206"/>
    <n v="1.1308100000000001"/>
    <n v="81.399999999999636"/>
    <n v="46.600000000000364"/>
    <n v="20.45"/>
    <d v="1899-12-30T13:13:00"/>
    <n v="0"/>
    <n v="20.45"/>
  </r>
  <r>
    <x v="207"/>
    <n v="1.12727"/>
    <n v="0"/>
    <n v="14"/>
    <n v="1.4"/>
    <d v="1899-12-30T00:17:00"/>
    <n v="1.4"/>
    <n v="0"/>
  </r>
  <r>
    <x v="208"/>
    <n v="1.12619"/>
    <n v="13.799999999999272"/>
    <n v="20.899999999999636"/>
    <n v="2.8"/>
    <d v="1899-12-30T05:32:00"/>
    <n v="2.8"/>
    <n v="0"/>
  </r>
  <r>
    <x v="209"/>
    <n v="1.1283300000000001"/>
    <n v="62.799999999997453"/>
    <n v="38.799999999997453"/>
    <n v="12.81"/>
    <d v="1899-12-30T09:06:00"/>
    <n v="12.81"/>
    <n v="0"/>
  </r>
  <r>
    <x v="210"/>
    <n v="1.12683"/>
    <n v="100.29999999999927"/>
    <n v="48.799999999999272"/>
    <n v="32.46"/>
    <d v="1899-12-30T10:54:00"/>
    <n v="0"/>
    <n v="32.46"/>
  </r>
  <r>
    <x v="211"/>
    <n v="1.12538"/>
    <n v="13.400000000001455"/>
    <n v="20.699999999998909"/>
    <n v="2.8"/>
    <d v="1899-12-30T01:05:00"/>
    <n v="2.8"/>
    <n v="0"/>
  </r>
  <r>
    <x v="212"/>
    <n v="1.1231100000000001"/>
    <n v="0"/>
    <n v="13.999999999998181"/>
    <n v="1.4"/>
    <d v="1899-12-30T00:13:00"/>
    <n v="1.4"/>
    <n v="0"/>
  </r>
  <r>
    <x v="213"/>
    <n v="1.1221000000000001"/>
    <n v="0"/>
    <n v="13.999999999998181"/>
    <n v="1.4"/>
    <d v="1899-12-30T00:55:00"/>
    <n v="1.4"/>
    <n v="0"/>
  </r>
  <r>
    <x v="214"/>
    <n v="1.1221000000000001"/>
    <n v="30.599999999998545"/>
    <n v="29.599999999998545"/>
    <n v="4.1899999999999995"/>
    <d v="1899-12-30T00:48:00"/>
    <n v="4.1899999999999995"/>
    <n v="0"/>
  </r>
  <r>
    <x v="215"/>
    <n v="1.1229499999999999"/>
    <n v="0"/>
    <n v="13.999999999998181"/>
    <n v="1.4"/>
    <d v="1899-12-30T00:02:00"/>
    <n v="0"/>
    <n v="1.4"/>
  </r>
  <r>
    <x v="216"/>
    <n v="1.12401"/>
    <n v="0"/>
    <n v="14"/>
    <n v="1.4"/>
    <d v="1899-12-30T00:08:00"/>
    <n v="0"/>
    <n v="1.4"/>
  </r>
  <r>
    <x v="217"/>
    <n v="1.11754"/>
    <n v="29.599999999998545"/>
    <n v="28.999999999998181"/>
    <n v="4.21"/>
    <d v="1899-12-30T00:17:00"/>
    <n v="0"/>
    <n v="4.21"/>
  </r>
  <r>
    <x v="218"/>
    <n v="1.11605"/>
    <n v="0"/>
    <n v="14"/>
    <n v="1.4"/>
    <d v="1899-12-30T00:03:00"/>
    <n v="1.4"/>
    <n v="0"/>
  </r>
  <r>
    <x v="219"/>
    <n v="1.1113900000000001"/>
    <n v="98"/>
    <n v="48.200000000000728"/>
    <n v="32.340000000000003"/>
    <d v="1899-12-30T02:18:00"/>
    <n v="0"/>
    <n v="32.340000000000003"/>
  </r>
  <r>
    <x v="220"/>
    <n v="1.1132299999999999"/>
    <n v="0"/>
    <n v="14"/>
    <n v="1.4"/>
    <d v="1899-12-30T00:04:00"/>
    <n v="1.4"/>
    <n v="0"/>
  </r>
  <r>
    <x v="221"/>
    <n v="1.11212"/>
    <n v="0"/>
    <n v="14"/>
    <n v="1.4"/>
    <d v="1899-12-30T00:06:00"/>
    <n v="1.4"/>
    <n v="0"/>
  </r>
  <r>
    <x v="222"/>
    <n v="1.1156600000000001"/>
    <n v="134.60000000000036"/>
    <n v="54.399999999999636"/>
    <n v="47.620000000000005"/>
    <d v="1899-12-30T07:59:00"/>
    <n v="47.620000000000005"/>
    <n v="0"/>
  </r>
  <r>
    <x v="223"/>
    <n v="1.11944"/>
    <n v="14.600000000000364"/>
    <n v="21.299999999999272"/>
    <n v="2.8"/>
    <d v="1899-12-30T00:24:00"/>
    <n v="0"/>
    <n v="2.8"/>
  </r>
  <r>
    <x v="224"/>
    <n v="1.1206700000000001"/>
    <n v="0"/>
    <n v="14"/>
    <n v="1.4"/>
    <d v="1899-12-30T00:06:00"/>
    <n v="0"/>
    <n v="1.4"/>
  </r>
  <r>
    <x v="225"/>
    <n v="1.1195900000000001"/>
    <n v="0"/>
    <n v="14.000000000001819"/>
    <n v="1.4"/>
    <d v="1899-12-30T00:51:00"/>
    <n v="0"/>
    <n v="1.4"/>
  </r>
  <r>
    <x v="226"/>
    <n v="1.12022"/>
    <n v="14.200000000000728"/>
    <n v="21.100000000002183"/>
    <n v="2.8"/>
    <d v="1899-12-30T00:16:00"/>
    <n v="0"/>
    <n v="2.8"/>
  </r>
  <r>
    <x v="227"/>
    <n v="1.1197299999999999"/>
    <n v="61"/>
    <n v="38.099999999998545"/>
    <n v="12.799999999999999"/>
    <d v="1899-12-30T06:37:00"/>
    <n v="0"/>
    <n v="12.799999999999999"/>
  </r>
  <r>
    <x v="228"/>
    <n v="1.1171"/>
    <n v="46.399999999999636"/>
    <n v="33.899999999999636"/>
    <n v="7.48"/>
    <d v="1899-12-30T06:51:00"/>
    <n v="7.48"/>
    <n v="0"/>
  </r>
  <r>
    <x v="229"/>
    <n v="1.1213299999999999"/>
    <n v="0"/>
    <n v="13.999999999998181"/>
    <n v="1.4"/>
    <d v="1899-12-30T00:46:00"/>
    <n v="0"/>
    <n v="1.4"/>
  </r>
  <r>
    <x v="230"/>
    <n v="1.12012"/>
    <n v="45.799999999999272"/>
    <n v="33.700000000000728"/>
    <n v="7.49"/>
    <d v="1899-12-30T03:30:00"/>
    <n v="0"/>
    <n v="7.49"/>
  </r>
  <r>
    <x v="231"/>
    <n v="1.11791"/>
    <n v="14.200000000000728"/>
    <n v="21.100000000000364"/>
    <n v="2.8"/>
    <d v="1899-12-30T01:27:00"/>
    <n v="2.8"/>
    <n v="0"/>
  </r>
  <r>
    <x v="232"/>
    <n v="1.11975"/>
    <n v="0"/>
    <n v="14"/>
    <n v="1.4"/>
    <d v="1899-12-30T00:13:00"/>
    <n v="0"/>
    <n v="1.4"/>
  </r>
  <r>
    <x v="233"/>
    <n v="1.1130599999999999"/>
    <n v="123.39999999999964"/>
    <n v="55.69999999999709"/>
    <n v="93.22"/>
    <d v="1899-12-30T12:57:00"/>
    <n v="0"/>
    <n v="93.22"/>
  </r>
  <r>
    <x v="234"/>
    <n v="1.11572"/>
    <n v="0"/>
    <n v="13.999999999998181"/>
    <n v="1.4"/>
    <d v="1899-12-30T00:18:00"/>
    <n v="1.4"/>
    <n v="0"/>
  </r>
  <r>
    <x v="235"/>
    <n v="1.11467"/>
    <n v="0"/>
    <n v="13.999999999998181"/>
    <n v="1.4"/>
    <d v="1899-12-30T00:22:00"/>
    <n v="1.4"/>
    <n v="0"/>
  </r>
  <r>
    <x v="236"/>
    <n v="1.11453"/>
    <n v="30.200000000000728"/>
    <n v="29.799999999999272"/>
    <n v="4.21"/>
    <d v="1899-12-30T00:35:00"/>
    <n v="4.21"/>
    <n v="0"/>
  </r>
  <r>
    <x v="237"/>
    <n v="1.1129500000000001"/>
    <n v="0"/>
    <n v="13.999999999998181"/>
    <n v="1.4"/>
    <d v="1899-12-30T00:07:00"/>
    <n v="1.4"/>
    <n v="0"/>
  </r>
  <r>
    <x v="238"/>
    <n v="1.1109"/>
    <n v="16.399999999999636"/>
    <n v="22.200000000000728"/>
    <n v="2.8000000000000003"/>
    <d v="1899-12-30T01:19:00"/>
    <n v="2.8000000000000003"/>
    <n v="0"/>
  </r>
  <r>
    <x v="239"/>
    <n v="1.1094200000000001"/>
    <n v="0"/>
    <n v="13.999999999998181"/>
    <n v="1.4"/>
    <d v="1899-12-30T01:18:00"/>
    <n v="1.4"/>
    <n v="0"/>
  </r>
  <r>
    <x v="240"/>
    <n v="1.1067199999999999"/>
    <n v="0"/>
    <n v="14.000000000001819"/>
    <n v="1.4"/>
    <d v="1899-12-30T00:03:00"/>
    <n v="1.4"/>
    <n v="0"/>
  </r>
  <r>
    <x v="241"/>
    <n v="1.1068199999999999"/>
    <n v="28.100000000000364"/>
    <n v="28.100000000000364"/>
    <n v="4.1899999999999995"/>
    <d v="1899-12-30T01:00:00"/>
    <n v="4.1899999999999995"/>
    <n v="0"/>
  </r>
  <r>
    <x v="242"/>
    <n v="1.10639"/>
    <n v="14.899999999999636"/>
    <n v="21.399999999999636"/>
    <n v="2.79"/>
    <d v="1899-12-30T00:57:00"/>
    <n v="2.79"/>
    <n v="0"/>
  </r>
  <r>
    <x v="243"/>
    <n v="1.1081399999999999"/>
    <n v="46.699999999998909"/>
    <n v="34"/>
    <n v="7.4799999999999995"/>
    <d v="1899-12-30T00:26:00"/>
    <n v="7.4799999999999995"/>
    <n v="0"/>
  </r>
  <r>
    <x v="244"/>
    <n v="1.1136900000000001"/>
    <n v="91.700000000002547"/>
    <n v="46.399999999999636"/>
    <n v="12.83"/>
    <d v="1899-12-30T03:37:00"/>
    <n v="12.83"/>
    <n v="0"/>
  </r>
  <r>
    <x v="245"/>
    <n v="1.1164000000000001"/>
    <n v="28.399999999999636"/>
    <n v="28.099999999998545"/>
    <n v="4.1899999999999995"/>
    <d v="1899-12-30T00:27:00"/>
    <n v="0"/>
    <n v="4.1899999999999995"/>
  </r>
  <r>
    <x v="246"/>
    <n v="1.1140600000000001"/>
    <n v="0"/>
    <n v="13.999999999998181"/>
    <n v="1.4"/>
    <d v="1899-12-30T00:18:00"/>
    <n v="1.4"/>
    <n v="0"/>
  </r>
  <r>
    <x v="247"/>
    <n v="1.1129500000000001"/>
    <n v="71.200000000000728"/>
    <n v="40.200000000002547"/>
    <n v="12.790000000000001"/>
    <d v="1899-12-30T04:28:00"/>
    <n v="0"/>
    <n v="12.790000000000001"/>
  </r>
  <r>
    <x v="248"/>
    <n v="1.1121099999999999"/>
    <n v="0"/>
    <n v="14.000000000001819"/>
    <n v="1.4"/>
    <d v="1899-12-30T00:01:00"/>
    <n v="1.4"/>
    <n v="0"/>
  </r>
  <r>
    <x v="249"/>
    <n v="1.11012"/>
    <n v="0"/>
    <n v="14"/>
    <n v="1.4"/>
    <d v="1899-12-30T00:05:00"/>
    <n v="1.4"/>
    <n v="0"/>
  </r>
  <r>
    <x v="250"/>
    <n v="1.109"/>
    <n v="0"/>
    <n v="14"/>
    <n v="1.4"/>
    <d v="1899-12-30T01:18:00"/>
    <n v="1.4"/>
    <n v="0"/>
  </r>
  <r>
    <x v="251"/>
    <n v="1.11653"/>
    <n v="122.50000000000182"/>
    <n v="55"/>
    <n v="49.339999999999996"/>
    <d v="1899-12-30T07:26:00"/>
    <n v="49.339999999999996"/>
    <n v="0"/>
  </r>
  <r>
    <x v="252"/>
    <n v="1.11338"/>
    <n v="14.899999999999636"/>
    <n v="21.500000000001819"/>
    <n v="2.81"/>
    <d v="1899-12-30T00:59:00"/>
    <n v="0"/>
    <n v="2.81"/>
  </r>
  <r>
    <x v="253"/>
    <n v="1.11477"/>
    <n v="0"/>
    <n v="14.000000000001819"/>
    <n v="1.4"/>
    <d v="1899-12-30T00:11:00"/>
    <n v="0"/>
    <n v="1.4"/>
  </r>
  <r>
    <x v="254"/>
    <n v="1.1153200000000001"/>
    <n v="0"/>
    <n v="14"/>
    <n v="1.4"/>
    <d v="1899-12-30T00:33:00"/>
    <n v="0"/>
    <n v="1.4"/>
  </r>
  <r>
    <x v="255"/>
    <n v="1.1148499999999999"/>
    <n v="0"/>
    <n v="13.999999999998181"/>
    <n v="1.4"/>
    <d v="1899-12-30T00:06:00"/>
    <n v="0"/>
    <n v="1.4"/>
  </r>
  <r>
    <x v="256"/>
    <n v="1.1216600000000001"/>
    <n v="0"/>
    <n v="14"/>
    <n v="1.4"/>
    <d v="1899-12-30T00:03:00"/>
    <n v="0"/>
    <n v="1.4"/>
  </r>
  <r>
    <x v="257"/>
    <n v="1.1226499999999999"/>
    <n v="0"/>
    <n v="14"/>
    <n v="1.4"/>
    <d v="1899-12-30T00:18:00"/>
    <n v="0"/>
    <n v="1.4"/>
  </r>
  <r>
    <x v="258"/>
    <n v="1.1188"/>
    <n v="82.699999999998909"/>
    <n v="44.699999999998909"/>
    <n v="20.46"/>
    <d v="1899-12-30T01:29:00"/>
    <n v="0"/>
    <n v="20.46"/>
  </r>
  <r>
    <x v="259"/>
    <n v="1.1170500000000001"/>
    <n v="14.400000000001455"/>
    <n v="21.199999999998909"/>
    <n v="2.8000000000000003"/>
    <d v="1899-12-30T00:16:00"/>
    <n v="2.8000000000000003"/>
    <n v="0"/>
  </r>
  <r>
    <x v="260"/>
    <n v="1.11717"/>
    <n v="0"/>
    <n v="14.000000000001819"/>
    <n v="1.4"/>
    <d v="1899-12-30T00:39:00"/>
    <n v="0"/>
    <n v="1.4"/>
  </r>
  <r>
    <x v="261"/>
    <n v="1.11656"/>
    <n v="29.699999999998909"/>
    <n v="28.799999999999272"/>
    <n v="4.1999999999999993"/>
    <d v="1899-12-30T01:32:00"/>
    <n v="4.1999999999999993"/>
    <n v="0"/>
  </r>
  <r>
    <x v="262"/>
    <n v="1.1180399999999999"/>
    <n v="0"/>
    <n v="13.999999999998181"/>
    <n v="1.4"/>
    <d v="1899-12-30T00:03:00"/>
    <n v="0"/>
    <n v="1.4"/>
  </r>
  <r>
    <x v="263"/>
    <n v="1.1151199999999999"/>
    <n v="82.699999999998909"/>
    <n v="44.699999999998909"/>
    <n v="20.350000000000001"/>
    <d v="1899-12-30T03:48:00"/>
    <n v="0"/>
    <n v="20.350000000000001"/>
  </r>
  <r>
    <x v="264"/>
    <n v="1.11348"/>
    <n v="0"/>
    <n v="14"/>
    <n v="1.4"/>
    <d v="1899-12-30T00:10:00"/>
    <n v="1.4"/>
    <n v="0"/>
  </r>
  <r>
    <x v="265"/>
    <n v="1.1132899999999999"/>
    <n v="0"/>
    <n v="14"/>
    <n v="1.4"/>
    <d v="1899-12-30T00:16:00"/>
    <n v="1.4"/>
    <n v="0"/>
  </r>
  <r>
    <x v="266"/>
    <n v="1.1139399999999999"/>
    <n v="62"/>
    <n v="37.700000000000728"/>
    <n v="12.8"/>
    <d v="1899-12-30T16:19:00"/>
    <n v="12.8"/>
    <n v="0"/>
  </r>
  <r>
    <x v="267"/>
    <n v="1.11669"/>
    <n v="0"/>
    <n v="14"/>
    <n v="1.4"/>
    <d v="1899-12-30T00:34:00"/>
    <n v="0"/>
    <n v="1.4"/>
  </r>
  <r>
    <x v="268"/>
    <n v="1.11741"/>
    <n v="13.899999999999636"/>
    <n v="21"/>
    <n v="2.81"/>
    <d v="1899-12-30T02:08:00"/>
    <n v="0"/>
    <n v="2.81"/>
  </r>
  <r>
    <x v="269"/>
    <n v="1.11853"/>
    <n v="0"/>
    <n v="14.000000000001819"/>
    <n v="1.4"/>
    <d v="1899-12-30T00:26:00"/>
    <n v="0"/>
    <n v="1.4"/>
  </r>
  <r>
    <x v="270"/>
    <n v="1.11879"/>
    <n v="14.400000000001455"/>
    <n v="22"/>
    <n v="2.8000000000000003"/>
    <d v="1899-12-30T06:06:00"/>
    <n v="0"/>
    <n v="2.8000000000000003"/>
  </r>
  <r>
    <x v="271"/>
    <n v="1.1044"/>
    <n v="212.00000000000182"/>
    <n v="75.800000000001091"/>
    <n v="175.72"/>
    <d v="1899-12-31T02:43:00"/>
    <n v="0"/>
    <n v="175.72"/>
  </r>
  <r>
    <x v="272"/>
    <n v="1.11243"/>
    <n v="0"/>
    <n v="14"/>
    <n v="1.4"/>
    <d v="1899-12-30T00:55:00"/>
    <n v="1.4"/>
    <n v="0"/>
  </r>
  <r>
    <x v="273"/>
    <n v="1.11155"/>
    <n v="0"/>
    <n v="14.000000000001819"/>
    <n v="1.4"/>
    <d v="1899-12-30T00:13:00"/>
    <n v="1.4"/>
    <n v="0"/>
  </r>
  <r>
    <x v="274"/>
    <n v="1.11069"/>
    <n v="0"/>
    <n v="14"/>
    <n v="1.4"/>
    <d v="1899-12-30T00:08:00"/>
    <n v="1.4"/>
    <n v="0"/>
  </r>
  <r>
    <x v="275"/>
    <n v="1.1090599999999999"/>
    <n v="0"/>
    <n v="14.000000000001819"/>
    <n v="1.4"/>
    <d v="1899-12-30T00:36:00"/>
    <n v="1.4"/>
    <n v="0"/>
  </r>
  <r>
    <x v="276"/>
    <n v="1.1073900000000001"/>
    <n v="0"/>
    <n v="13.999999999998181"/>
    <n v="1.4"/>
    <d v="1899-12-30T00:09:00"/>
    <n v="1.4"/>
    <n v="0"/>
  </r>
  <r>
    <x v="277"/>
    <n v="1.1006800000000001"/>
    <n v="15.299999999999272"/>
    <n v="21.599999999998545"/>
    <n v="2.79"/>
    <d v="1899-12-30T00:29:00"/>
    <n v="2.79"/>
    <n v="0"/>
  </r>
  <r>
    <x v="278"/>
    <n v="1.0985"/>
    <n v="29.19999999999709"/>
    <n v="28.599999999998545"/>
    <n v="4.1999999999999993"/>
    <d v="1899-12-30T01:38:00"/>
    <n v="4.1999999999999993"/>
    <n v="0"/>
  </r>
  <r>
    <x v="279"/>
    <n v="1.09677"/>
    <n v="27.899999999997817"/>
    <n v="27.999999999998181"/>
    <n v="4.1899999999999995"/>
    <d v="1899-12-30T02:14:00"/>
    <n v="4.1899999999999995"/>
    <n v="0"/>
  </r>
  <r>
    <x v="280"/>
    <n v="1.09874"/>
    <n v="44"/>
    <n v="33.100000000000364"/>
    <n v="7.49"/>
    <d v="1899-12-30T07:55:00"/>
    <n v="7.49"/>
    <n v="0"/>
  </r>
  <r>
    <x v="281"/>
    <n v="1.10005"/>
    <n v="45.300000000001091"/>
    <n v="33.400000000001455"/>
    <n v="7.5"/>
    <d v="1899-12-30T06:34:00"/>
    <n v="7.5"/>
    <n v="0"/>
  </r>
  <r>
    <x v="282"/>
    <n v="1.1007899999999999"/>
    <n v="62.399999999999636"/>
    <n v="38"/>
    <n v="12.77"/>
    <d v="1899-12-30T03:35:00"/>
    <n v="0"/>
    <n v="12.77"/>
  </r>
  <r>
    <x v="283"/>
    <n v="1.0973999999999999"/>
    <n v="0"/>
    <n v="14"/>
    <n v="1.4"/>
    <d v="1899-12-30T00:02:00"/>
    <n v="1.4"/>
    <n v="0"/>
  </r>
  <r>
    <x v="284"/>
    <n v="1.09697"/>
    <n v="13.700000000000728"/>
    <n v="20.799999999999272"/>
    <n v="2.79"/>
    <d v="1899-12-30T00:26:00"/>
    <n v="2.79"/>
    <n v="0"/>
  </r>
  <r>
    <x v="285"/>
    <n v="1.09636"/>
    <n v="0"/>
    <n v="14"/>
    <n v="1.4"/>
    <d v="1899-12-30T00:18:00"/>
    <n v="1.4"/>
    <n v="0"/>
  </r>
  <r>
    <x v="286"/>
    <n v="1.09727"/>
    <n v="31.5"/>
    <n v="30.399999999999636"/>
    <n v="4.2"/>
    <d v="1899-12-30T02:18:00"/>
    <n v="4.2"/>
    <n v="0"/>
  </r>
  <r>
    <x v="287"/>
    <n v="1.09013"/>
    <n v="175.5"/>
    <n v="67.900000000001455"/>
    <n v="121.72"/>
    <d v="1899-12-30T09:51:00"/>
    <n v="0"/>
    <n v="121.72"/>
  </r>
  <r>
    <x v="288"/>
    <n v="1.0967499999999999"/>
    <n v="0"/>
    <n v="14.000000000001819"/>
    <n v="1.4"/>
    <d v="1899-12-30T00:33:00"/>
    <n v="1.4"/>
    <n v="0"/>
  </r>
  <r>
    <x v="289"/>
    <n v="1.0954699999999999"/>
    <n v="0"/>
    <n v="14.000000000001819"/>
    <n v="1.4"/>
    <d v="1899-12-30T00:22:00"/>
    <n v="1.4"/>
    <n v="0"/>
  </r>
  <r>
    <x v="290"/>
    <n v="1.09137"/>
    <n v="0"/>
    <n v="14.000000000001819"/>
    <n v="1.4"/>
    <d v="1899-12-30T00:05:00"/>
    <n v="1.4"/>
    <n v="0"/>
  </r>
  <r>
    <x v="291"/>
    <n v="1.0889200000000001"/>
    <n v="0"/>
    <n v="13.999999999998181"/>
    <n v="1.4"/>
    <d v="1899-12-30T00:10:00"/>
    <n v="1.4"/>
    <n v="0"/>
  </r>
  <r>
    <x v="292"/>
    <n v="1.08754"/>
    <n v="0"/>
    <n v="14"/>
    <n v="1.4"/>
    <d v="1899-12-30T00:12:00"/>
    <n v="1.4"/>
    <n v="0"/>
  </r>
  <r>
    <x v="293"/>
    <n v="1.0851900000000001"/>
    <n v="0"/>
    <n v="13.999999999998181"/>
    <n v="1.4"/>
    <d v="1899-12-30T00:29:00"/>
    <n v="1.4"/>
    <n v="0"/>
  </r>
  <r>
    <x v="294"/>
    <n v="1.0849899999999999"/>
    <n v="0"/>
    <n v="14"/>
    <n v="1.4"/>
    <d v="1899-12-30T00:02:00"/>
    <n v="1.4"/>
    <n v="0"/>
  </r>
  <r>
    <x v="295"/>
    <n v="1.0828"/>
    <n v="0"/>
    <n v="14"/>
    <n v="1.4"/>
    <d v="1899-12-30T00:10:00"/>
    <n v="1.4"/>
    <n v="0"/>
  </r>
  <r>
    <x v="296"/>
    <n v="1.0902400000000001"/>
    <n v="155.39999999999964"/>
    <n v="64.999999999998181"/>
    <n v="78.06"/>
    <d v="1899-12-30T07:55:00"/>
    <n v="78.06"/>
    <n v="0"/>
  </r>
  <r>
    <x v="297"/>
    <n v="1.0926199999999999"/>
    <n v="0"/>
    <n v="16.299999999999272"/>
    <n v="1.4"/>
    <d v="1899-12-30T02:16:00"/>
    <n v="0"/>
    <n v="1.4"/>
  </r>
  <r>
    <x v="298"/>
    <n v="1.0931500000000001"/>
    <n v="86.100000000000364"/>
    <n v="44.799999999999272"/>
    <n v="20.380000000000003"/>
    <d v="1899-12-30T06:37:00"/>
    <n v="0"/>
    <n v="20.380000000000003"/>
  </r>
  <r>
    <x v="299"/>
    <n v="1.0896600000000001"/>
    <n v="0"/>
    <n v="13.999999999998181"/>
    <n v="1.4"/>
    <d v="1899-12-30T00:07:00"/>
    <n v="1.4"/>
    <n v="0"/>
  </r>
  <r>
    <x v="300"/>
    <n v="1.0890200000000001"/>
    <n v="14.400000000001455"/>
    <n v="21.199999999998909"/>
    <n v="2.8000000000000003"/>
    <d v="1899-12-30T01:39:00"/>
    <n v="2.8000000000000003"/>
    <n v="0"/>
  </r>
  <r>
    <x v="301"/>
    <n v="1.0906800000000001"/>
    <n v="62.399999999997817"/>
    <n v="37.999999999998181"/>
    <n v="12.83"/>
    <d v="1899-12-30T04:16:00"/>
    <n v="12.83"/>
    <n v="0"/>
  </r>
  <r>
    <x v="302"/>
    <n v="1.0938600000000001"/>
    <n v="0"/>
    <n v="14"/>
    <n v="1.4"/>
    <d v="1899-12-30T00:11:00"/>
    <n v="0"/>
    <n v="1.4"/>
  </r>
  <r>
    <x v="303"/>
    <n v="1.0941799999999999"/>
    <n v="13.100000000000364"/>
    <n v="20.600000000000364"/>
    <n v="2.81"/>
    <d v="1899-12-30T00:08:00"/>
    <n v="0"/>
    <n v="2.81"/>
  </r>
  <r>
    <x v="304"/>
    <n v="1.0873600000000001"/>
    <n v="101.70000000000073"/>
    <n v="49.5"/>
    <n v="32.33"/>
    <d v="1899-12-30T01:31:00"/>
    <n v="0"/>
    <n v="32.33"/>
  </r>
  <r>
    <x v="305"/>
    <n v="1.0842000000000001"/>
    <n v="0"/>
    <n v="13.999999999998181"/>
    <n v="1.4"/>
    <d v="1899-12-30T00:05:00"/>
    <n v="1.4"/>
    <n v="0"/>
  </r>
  <r>
    <x v="306"/>
    <n v="1.08616"/>
    <n v="0"/>
    <n v="14"/>
    <n v="1.4"/>
    <d v="1899-12-30T00:20:00"/>
    <n v="1.4"/>
    <n v="0"/>
  </r>
  <r>
    <x v="307"/>
    <n v="1.07961"/>
    <n v="144.89999999999782"/>
    <n v="60.099999999998545"/>
    <n v="77.900000000000006"/>
    <d v="1899-12-30T04:07:00"/>
    <n v="0"/>
    <n v="77.900000000000006"/>
  </r>
  <r>
    <x v="308"/>
    <n v="1.0836600000000001"/>
    <n v="13.500000000001819"/>
    <n v="20.700000000000728"/>
    <n v="2.79"/>
    <d v="1899-12-30T00:32:00"/>
    <n v="2.79"/>
    <n v="0"/>
  </r>
  <r>
    <x v="309"/>
    <n v="1.0807599999999999"/>
    <n v="0"/>
    <n v="14.000000000001819"/>
    <n v="1.4"/>
    <d v="1899-12-30T00:09:00"/>
    <n v="1.4"/>
    <n v="0"/>
  </r>
  <r>
    <x v="310"/>
    <n v="1.0792900000000001"/>
    <n v="0"/>
    <n v="13.999999999998181"/>
    <n v="1.4"/>
    <d v="1899-12-30T00:25:00"/>
    <n v="1.4"/>
    <n v="0"/>
  </r>
  <r>
    <x v="311"/>
    <n v="1.0789599999999999"/>
    <n v="0"/>
    <n v="14.000000000001819"/>
    <n v="1.4"/>
    <d v="1899-12-30T00:07:00"/>
    <n v="1.4"/>
    <n v="0"/>
  </r>
  <r>
    <x v="312"/>
    <n v="1.07385"/>
    <n v="0"/>
    <n v="14"/>
    <n v="1.4"/>
    <d v="1899-12-30T00:06:00"/>
    <n v="1.4"/>
    <n v="0"/>
  </r>
  <r>
    <x v="313"/>
    <n v="1.0770500000000001"/>
    <n v="80.299999999999272"/>
    <n v="43.799999999999272"/>
    <n v="20.419999999999998"/>
    <d v="1899-12-30T02:34:00"/>
    <n v="20.419999999999998"/>
    <n v="0"/>
  </r>
  <r>
    <x v="314"/>
    <n v="1.08097"/>
    <n v="0"/>
    <n v="14.000000000001819"/>
    <n v="1.4"/>
    <d v="1899-12-30T00:13:00"/>
    <n v="0"/>
    <n v="1.4"/>
  </r>
  <r>
    <x v="315"/>
    <n v="1.08107"/>
    <n v="13.699999999998909"/>
    <n v="20.899999999997817"/>
    <n v="2.8099999999999996"/>
    <d v="1899-12-30T00:14:00"/>
    <n v="0"/>
    <n v="2.8099999999999996"/>
  </r>
  <r>
    <x v="316"/>
    <n v="1.0731200000000001"/>
    <n v="121"/>
    <n v="55.400000000001455"/>
    <n v="49.47"/>
    <d v="1899-12-30T11:20:00"/>
    <n v="0"/>
    <n v="49.47"/>
  </r>
  <r>
    <x v="317"/>
    <n v="1.0763100000000001"/>
    <n v="14.700000000000728"/>
    <n v="21.300000000001091"/>
    <n v="2.79"/>
    <d v="1899-12-30T00:17:00"/>
    <n v="2.79"/>
    <n v="0"/>
  </r>
  <r>
    <x v="318"/>
    <n v="1.06897"/>
    <n v="0"/>
    <n v="14.000000000001819"/>
    <n v="1.4"/>
    <d v="1899-12-30T00:05:00"/>
    <n v="1.4"/>
    <n v="0"/>
  </r>
  <r>
    <x v="319"/>
    <n v="1.0682"/>
    <n v="13.200000000000728"/>
    <n v="20.600000000000364"/>
    <n v="2.8"/>
    <d v="1899-12-30T00:30:00"/>
    <n v="2.8"/>
    <n v="0"/>
  </r>
  <r>
    <x v="320"/>
    <n v="1.0665500000000001"/>
    <n v="14.299999999999272"/>
    <n v="21.099999999996726"/>
    <n v="2.79"/>
    <d v="1899-12-30T00:35:00"/>
    <n v="2.79"/>
    <n v="0"/>
  </r>
  <r>
    <x v="321"/>
    <n v="1.0663499999999999"/>
    <n v="15"/>
    <n v="21.5"/>
    <n v="2.8"/>
    <d v="1899-12-30T01:11:00"/>
    <n v="2.8"/>
    <n v="0"/>
  </r>
  <r>
    <x v="322"/>
    <n v="1.0674999999999999"/>
    <n v="28.600000000000364"/>
    <n v="28.500000000001819"/>
    <n v="4.2"/>
    <d v="1899-12-30T01:16:00"/>
    <n v="4.2"/>
    <n v="0"/>
  </r>
  <r>
    <x v="323"/>
    <n v="1.0745100000000001"/>
    <n v="145"/>
    <n v="59.399999999999636"/>
    <n v="77.86"/>
    <d v="1899-12-30T11:53:00"/>
    <n v="77.86"/>
    <n v="0"/>
  </r>
  <r>
    <x v="324"/>
    <n v="1.07437"/>
    <n v="14.499999999998181"/>
    <n v="21.299999999999272"/>
    <n v="2.81"/>
    <d v="1899-12-30T01:42:00"/>
    <n v="0"/>
    <n v="2.81"/>
  </r>
  <r>
    <x v="325"/>
    <n v="1.0769599999999999"/>
    <n v="0"/>
    <n v="13.999999999998181"/>
    <n v="1.4"/>
    <d v="1899-12-30T01:47:00"/>
    <n v="0"/>
    <n v="1.4"/>
  </r>
  <r>
    <x v="326"/>
    <n v="1.07629"/>
    <n v="0"/>
    <n v="14"/>
    <n v="1.4"/>
    <d v="1899-12-30T00:14:00"/>
    <n v="0"/>
    <n v="1.4"/>
  </r>
  <r>
    <x v="327"/>
    <n v="1.07985"/>
    <n v="0"/>
    <n v="14.000000000001819"/>
    <n v="1.4"/>
    <d v="1899-12-30T00:05:00"/>
    <n v="0"/>
    <n v="1.4"/>
  </r>
  <r>
    <x v="328"/>
    <n v="1.07572"/>
    <n v="65.100000000000364"/>
    <n v="40.100000000002183"/>
    <n v="12.84"/>
    <d v="1899-12-30T01:12:00"/>
    <n v="0"/>
    <n v="12.84"/>
  </r>
  <r>
    <x v="329"/>
    <n v="1.07145"/>
    <n v="0"/>
    <n v="14"/>
    <n v="1.4"/>
    <d v="1899-12-30T00:12:00"/>
    <n v="1.4"/>
    <n v="0"/>
  </r>
  <r>
    <x v="330"/>
    <n v="1.0727800000000001"/>
    <n v="30.700000000002547"/>
    <n v="29.200000000000728"/>
    <n v="4.2"/>
    <d v="1899-12-30T00:41:00"/>
    <n v="4.2"/>
    <n v="0"/>
  </r>
  <r>
    <x v="331"/>
    <n v="1.07368"/>
    <n v="45.200000000000728"/>
    <n v="33.600000000000364"/>
    <n v="7.51"/>
    <d v="1899-12-30T01:13:00"/>
    <n v="0"/>
    <n v="7.51"/>
  </r>
  <r>
    <x v="332"/>
    <n v="1.0722400000000001"/>
    <n v="0"/>
    <n v="13.999999999998181"/>
    <n v="1.4"/>
    <d v="1899-12-30T00:13:00"/>
    <n v="1.4"/>
    <n v="0"/>
  </r>
  <r>
    <x v="333"/>
    <n v="1.07162"/>
    <n v="0"/>
    <n v="14"/>
    <n v="1.4"/>
    <d v="1899-12-30T00:07:00"/>
    <n v="1.4"/>
    <n v="0"/>
  </r>
  <r>
    <x v="334"/>
    <n v="1.0733900000000001"/>
    <n v="15.100000000000364"/>
    <n v="21.600000000002183"/>
    <n v="2.81"/>
    <d v="1899-12-30T00:20:00"/>
    <n v="0"/>
    <n v="2.81"/>
  </r>
  <r>
    <x v="335"/>
    <n v="1.07409"/>
    <n v="0"/>
    <n v="14"/>
    <n v="1.4"/>
    <d v="1899-12-30T00:08:00"/>
    <n v="0"/>
    <n v="1.4"/>
  </r>
  <r>
    <x v="336"/>
    <n v="1.0720099999999999"/>
    <n v="61.599999999998545"/>
    <n v="37.499999999998181"/>
    <n v="12.77"/>
    <d v="1899-12-30T01:10:00"/>
    <n v="0"/>
    <n v="12.77"/>
  </r>
  <r>
    <x v="337"/>
    <n v="1.07307"/>
    <n v="0"/>
    <n v="14"/>
    <n v="1.4"/>
    <d v="1899-12-30T00:04:00"/>
    <n v="0"/>
    <n v="1.4"/>
  </r>
  <r>
    <x v="338"/>
    <n v="1.0743799999999999"/>
    <n v="0"/>
    <n v="13.999999999998181"/>
    <n v="1.4"/>
    <d v="1899-12-30T00:27:00"/>
    <n v="0"/>
    <n v="1.4"/>
  </r>
  <r>
    <x v="339"/>
    <n v="1.0700700000000001"/>
    <n v="85.199999999998909"/>
    <n v="45.100000000000364"/>
    <n v="20.41"/>
    <d v="1899-12-30T05:44:00"/>
    <n v="0"/>
    <n v="20.41"/>
  </r>
  <r>
    <x v="340"/>
    <n v="1.0720799999999999"/>
    <n v="0"/>
    <n v="14"/>
    <n v="1.4"/>
    <d v="1899-12-30T00:15:00"/>
    <n v="1.4"/>
    <n v="0"/>
  </r>
  <r>
    <x v="341"/>
    <n v="1.0678099999999999"/>
    <n v="0"/>
    <n v="14.000000000001819"/>
    <n v="1.4"/>
    <d v="1899-12-30T00:01:00"/>
    <n v="1.4"/>
    <n v="0"/>
  </r>
  <r>
    <x v="342"/>
    <n v="1.06721"/>
    <n v="13.800000000001091"/>
    <n v="20.899999999999636"/>
    <n v="2.8"/>
    <d v="1899-12-30T00:38:00"/>
    <n v="2.8"/>
    <n v="0"/>
  </r>
  <r>
    <x v="343"/>
    <n v="1.06579"/>
    <n v="0"/>
    <n v="14.000000000001819"/>
    <n v="1.4"/>
    <d v="1899-12-30T00:04:00"/>
    <n v="1.4"/>
    <n v="0"/>
  </r>
  <r>
    <x v="344"/>
    <n v="1.0647"/>
    <n v="0"/>
    <n v="14"/>
    <n v="1.4"/>
    <d v="1899-12-30T00:18:00"/>
    <n v="1.4"/>
    <n v="0"/>
  </r>
  <r>
    <x v="345"/>
    <n v="1.0648599999999999"/>
    <n v="0"/>
    <n v="14.000000000001819"/>
    <n v="1.4"/>
    <d v="1899-12-30T00:07:00"/>
    <n v="1.4"/>
    <n v="0"/>
  </r>
  <r>
    <x v="346"/>
    <n v="1.0638799999999999"/>
    <n v="0"/>
    <n v="14"/>
    <n v="1.4"/>
    <d v="1899-12-30T00:12:00"/>
    <n v="1.4"/>
    <n v="0"/>
  </r>
  <r>
    <x v="347"/>
    <n v="1.0664800000000001"/>
    <n v="31.899999999999636"/>
    <n v="29.899999999997817"/>
    <n v="4.1899999999999995"/>
    <d v="1899-12-30T02:32:00"/>
    <n v="4.1899999999999995"/>
    <n v="0"/>
  </r>
  <r>
    <x v="348"/>
    <n v="1.0676000000000001"/>
    <n v="49.200000000000728"/>
    <n v="35.200000000002547"/>
    <n v="7.5"/>
    <d v="1899-12-30T00:59:00"/>
    <n v="0"/>
    <n v="7.5"/>
  </r>
  <r>
    <x v="349"/>
    <n v="1.0661099999999999"/>
    <n v="30.000000000001819"/>
    <n v="29.000000000001819"/>
    <n v="4.1899999999999995"/>
    <d v="1899-12-30T01:55:00"/>
    <n v="4.1899999999999995"/>
    <n v="0"/>
  </r>
  <r>
    <x v="350"/>
    <n v="1.06816"/>
    <n v="0"/>
    <n v="14.000000000001819"/>
    <n v="1.4"/>
    <d v="1899-12-30T00:14:00"/>
    <n v="0"/>
    <n v="1.4"/>
  </r>
  <r>
    <x v="351"/>
    <n v="1.0701000000000001"/>
    <n v="0"/>
    <n v="14"/>
    <n v="1.4"/>
    <d v="1899-12-30T00:16:00"/>
    <n v="0"/>
    <n v="1.4"/>
  </r>
  <r>
    <x v="352"/>
    <n v="1.0697700000000001"/>
    <n v="28.899999999997817"/>
    <n v="28.5"/>
    <n v="4.1899999999999995"/>
    <d v="1899-12-30T01:13:00"/>
    <n v="0"/>
    <n v="4.1899999999999995"/>
  </r>
  <r>
    <x v="353"/>
    <n v="1.0708599999999999"/>
    <n v="82.899999999997817"/>
    <n v="44.200000000000728"/>
    <n v="20.41"/>
    <d v="1899-12-30T06:54:00"/>
    <n v="20.41"/>
    <n v="0"/>
  </r>
  <r>
    <x v="354"/>
    <n v="1.0725"/>
    <n v="0"/>
    <n v="14"/>
    <n v="1.4"/>
    <d v="1899-12-30T00:22:00"/>
    <n v="0"/>
    <n v="1.4"/>
  </r>
  <r>
    <x v="355"/>
    <n v="1.0732999999999999"/>
    <n v="0"/>
    <n v="14"/>
    <n v="1.4"/>
    <d v="1899-12-30T01:51:00"/>
    <n v="0"/>
    <n v="1.4"/>
  </r>
  <r>
    <x v="356"/>
    <n v="1.07436"/>
    <n v="0"/>
    <n v="14.000000000001819"/>
    <n v="1.4"/>
    <d v="1899-12-30T00:46:00"/>
    <n v="0"/>
    <n v="1.4"/>
  </r>
  <r>
    <x v="357"/>
    <n v="1.0764800000000001"/>
    <n v="0"/>
    <n v="14"/>
    <n v="1.4"/>
    <d v="1899-12-30T00:20:00"/>
    <n v="0"/>
    <n v="1.4"/>
  </r>
  <r>
    <x v="358"/>
    <n v="1.07193"/>
    <n v="80.800000000001091"/>
    <n v="43.800000000001091"/>
    <n v="20.43"/>
    <d v="1899-12-30T05:33:00"/>
    <n v="0"/>
    <n v="20.43"/>
  </r>
  <r>
    <x v="359"/>
    <n v="1.06847"/>
    <n v="0"/>
    <n v="14"/>
    <n v="1.4"/>
    <d v="1899-12-30T01:10:00"/>
    <n v="1.4"/>
    <n v="0"/>
  </r>
  <r>
    <x v="360"/>
    <n v="1.06707"/>
    <n v="13.899999999999636"/>
    <n v="20.900000000001455"/>
    <n v="2.79"/>
    <d v="1899-12-30T01:37:00"/>
    <n v="2.79"/>
    <n v="0"/>
  </r>
  <r>
    <x v="361"/>
    <n v="1.0740499999999999"/>
    <n v="116.79999999999927"/>
    <n v="51.899999999999636"/>
    <n v="32.450000000000003"/>
    <d v="1899-12-30T00:42:00"/>
    <n v="32.450000000000003"/>
    <n v="0"/>
  </r>
  <r>
    <x v="362"/>
    <n v="1.07555"/>
    <n v="14.600000000000364"/>
    <n v="21.299999999999272"/>
    <n v="2.8"/>
    <d v="1899-12-30T00:06:00"/>
    <n v="2.8"/>
    <n v="0"/>
  </r>
  <r>
    <x v="363"/>
    <n v="1.07698"/>
    <n v="0"/>
    <n v="13.999999999998181"/>
    <n v="1.4"/>
    <d v="1899-12-30T00:14:00"/>
    <n v="1.4"/>
    <n v="0"/>
  </r>
  <r>
    <x v="364"/>
    <n v="1.07938"/>
    <n v="0"/>
    <n v="14"/>
    <n v="1.4"/>
    <d v="1899-12-30T00:03:00"/>
    <n v="0"/>
    <n v="1.4"/>
  </r>
  <r>
    <x v="365"/>
    <n v="1.0780000000000001"/>
    <n v="28.600000000000364"/>
    <n v="28.600000000000364"/>
    <n v="4.21"/>
    <d v="1899-12-30T00:39:00"/>
    <n v="0"/>
    <n v="4.21"/>
  </r>
  <r>
    <x v="366"/>
    <n v="1.07928"/>
    <n v="0"/>
    <n v="14"/>
    <n v="1.4"/>
    <d v="1899-12-30T00:19:00"/>
    <n v="0"/>
    <n v="1.4"/>
  </r>
  <r>
    <x v="367"/>
    <n v="1.07891"/>
    <n v="29.399999999999636"/>
    <n v="28.799999999999272"/>
    <n v="4.1899999999999995"/>
    <d v="1899-12-30T00:56:00"/>
    <n v="4.1899999999999995"/>
    <n v="0"/>
  </r>
  <r>
    <x v="368"/>
    <n v="1.07786"/>
    <n v="63.399999999999636"/>
    <n v="38.700000000000728"/>
    <n v="12.79"/>
    <d v="1899-12-30T02:31:00"/>
    <n v="0"/>
    <n v="12.79"/>
  </r>
  <r>
    <x v="369"/>
    <n v="1.0752299999999999"/>
    <n v="0"/>
    <n v="14"/>
    <n v="1.4"/>
    <d v="1899-12-30T00:05:00"/>
    <n v="1.4"/>
    <n v="0"/>
  </r>
  <r>
    <x v="370"/>
    <n v="1.0724899999999999"/>
    <n v="0"/>
    <n v="14"/>
    <n v="1.4"/>
    <d v="1899-12-30T00:13:00"/>
    <n v="1.4"/>
    <n v="0"/>
  </r>
  <r>
    <x v="371"/>
    <n v="1.0746"/>
    <n v="29.600000000002183"/>
    <n v="29.100000000000364"/>
    <n v="4.2"/>
    <d v="1899-12-30T01:10:00"/>
    <n v="4.2"/>
    <n v="0"/>
  </r>
  <r>
    <x v="372"/>
    <n v="1.07586"/>
    <n v="44.699999999998909"/>
    <n v="34.199999999998909"/>
    <n v="7.48"/>
    <d v="1899-12-30T05:31:00"/>
    <n v="0"/>
    <n v="7.48"/>
  </r>
  <r>
    <x v="373"/>
    <n v="1.0732900000000001"/>
    <n v="0"/>
    <n v="13.999999999998181"/>
    <n v="1.4"/>
    <d v="1899-12-30T00:16:00"/>
    <n v="1.4"/>
    <n v="0"/>
  </r>
  <r>
    <x v="374"/>
    <n v="1.07239"/>
    <n v="14.600000000000364"/>
    <n v="23.600000000002183"/>
    <n v="4.1899999999999995"/>
    <d v="1899-12-30T01:20:00"/>
    <n v="4.1899999999999995"/>
    <n v="0"/>
  </r>
  <r>
    <x v="375"/>
    <n v="1.08104"/>
    <n v="133.20000000000073"/>
    <n v="60.899999999999636"/>
    <n v="49.37"/>
    <d v="1899-12-30T15:29:00"/>
    <n v="49.37"/>
    <n v="0"/>
  </r>
  <r>
    <x v="376"/>
    <n v="1.07786"/>
    <n v="0"/>
    <n v="14"/>
    <n v="1.4"/>
    <d v="1899-12-30T00:35:00"/>
    <n v="0"/>
    <n v="1.4"/>
  </r>
  <r>
    <x v="377"/>
    <n v="1.0814999999999999"/>
    <n v="28.800000000001091"/>
    <n v="28.599999999998545"/>
    <n v="4.2"/>
    <d v="1899-12-30T05:31:00"/>
    <n v="0"/>
    <n v="4.2"/>
  </r>
  <r>
    <x v="378"/>
    <n v="1.0845199999999999"/>
    <n v="0"/>
    <n v="13.999999999998181"/>
    <n v="1.4"/>
    <d v="1899-12-30T00:23:00"/>
    <n v="0"/>
    <n v="1.4"/>
  </r>
  <r>
    <x v="379"/>
    <n v="1.08449"/>
    <n v="14.200000000002547"/>
    <n v="21.100000000000364"/>
    <n v="2.8"/>
    <d v="1899-12-30T00:46:00"/>
    <n v="0"/>
    <n v="2.8"/>
  </r>
  <r>
    <x v="380"/>
    <n v="1.08358"/>
    <n v="14.900000000001455"/>
    <n v="21.5"/>
    <n v="2.81"/>
    <d v="1899-12-30T01:17:00"/>
    <n v="0"/>
    <n v="2.81"/>
  </r>
  <r>
    <x v="381"/>
    <n v="1.0867599999999999"/>
    <n v="0"/>
    <n v="14"/>
    <n v="1.4"/>
    <d v="1899-12-30T00:01:00"/>
    <n v="0"/>
    <n v="1.4"/>
  </r>
  <r>
    <x v="382"/>
    <n v="1.08528"/>
    <n v="63.599999999998545"/>
    <n v="38.300000000001091"/>
    <n v="12.84"/>
    <d v="1899-12-30T02:07:00"/>
    <n v="0"/>
    <n v="12.84"/>
  </r>
  <r>
    <x v="383"/>
    <n v="1.0819300000000001"/>
    <n v="64.099999999998545"/>
    <n v="38.899999999999636"/>
    <n v="12.8"/>
    <d v="1899-12-30T02:45:00"/>
    <n v="0"/>
    <n v="12.8"/>
  </r>
  <r>
    <x v="384"/>
    <n v="1.0798099999999999"/>
    <n v="0"/>
    <n v="14.000000000001819"/>
    <n v="1.4"/>
    <d v="1899-12-30T00:36:00"/>
    <n v="1.4"/>
    <n v="0"/>
  </r>
  <r>
    <x v="385"/>
    <n v="1.07758"/>
    <n v="14.199999999998909"/>
    <n v="21.100000000000364"/>
    <n v="2.8"/>
    <d v="1899-12-30T00:57:00"/>
    <n v="2.8"/>
    <n v="0"/>
  </r>
  <r>
    <x v="386"/>
    <n v="1.0781099999999999"/>
    <n v="28.200000000000728"/>
    <n v="28.200000000000728"/>
    <n v="4.1899999999999995"/>
    <d v="1899-12-30T00:55:00"/>
    <n v="4.1899999999999995"/>
    <n v="0"/>
  </r>
  <r>
    <x v="387"/>
    <n v="1.07941"/>
    <n v="46.399999999999636"/>
    <n v="33.699999999998909"/>
    <n v="7.5"/>
    <d v="1899-12-30T04:35:00"/>
    <n v="0"/>
    <n v="7.5"/>
  </r>
  <r>
    <x v="388"/>
    <n v="1.07707"/>
    <n v="0"/>
    <n v="14.000000000001819"/>
    <n v="1.4"/>
    <d v="1899-12-30T00:38:00"/>
    <n v="1.4"/>
    <n v="0"/>
  </r>
  <r>
    <x v="389"/>
    <n v="1.07603"/>
    <n v="0"/>
    <n v="14"/>
    <n v="1.4"/>
    <d v="1899-12-30T00:09:00"/>
    <n v="1.4"/>
    <n v="0"/>
  </r>
  <r>
    <x v="390"/>
    <n v="1.07484"/>
    <n v="0"/>
    <n v="14.000000000001819"/>
    <n v="1.4"/>
    <d v="1899-12-30T01:26:00"/>
    <n v="1.4"/>
    <n v="0"/>
  </r>
  <r>
    <x v="391"/>
    <n v="1.07666"/>
    <n v="46.999999999998181"/>
    <n v="34.299999999999272"/>
    <n v="7.48"/>
    <d v="1899-12-30T05:15:00"/>
    <n v="7.48"/>
    <n v="0"/>
  </r>
  <r>
    <x v="392"/>
    <n v="1.0785899999999999"/>
    <n v="0"/>
    <n v="13.999999999998181"/>
    <n v="1.4"/>
    <d v="1899-12-30T00:15:00"/>
    <n v="0"/>
    <n v="1.4"/>
  </r>
  <r>
    <x v="393"/>
    <n v="1.0804499999999999"/>
    <n v="29.200000000000728"/>
    <n v="28.700000000000728"/>
    <n v="4.1900000000000004"/>
    <d v="1899-12-30T03:09:00"/>
    <n v="0"/>
    <n v="4.1900000000000004"/>
  </r>
  <r>
    <x v="394"/>
    <n v="1.0793600000000001"/>
    <n v="30"/>
    <n v="29.199999999998909"/>
    <n v="4.1899999999999995"/>
    <d v="1899-12-30T03:56:00"/>
    <n v="4.1899999999999995"/>
    <n v="0"/>
  </r>
  <r>
    <x v="395"/>
    <n v="1.0817699999999999"/>
    <n v="0"/>
    <n v="13.999999999998181"/>
    <n v="1.4"/>
    <d v="1899-12-30T00:55:00"/>
    <n v="0"/>
    <n v="1.4"/>
  </r>
  <r>
    <x v="396"/>
    <n v="1.08172"/>
    <n v="15.300000000001091"/>
    <n v="21.700000000000728"/>
    <n v="2.81"/>
    <d v="1899-12-30T02:46:00"/>
    <n v="0"/>
    <n v="2.81"/>
  </r>
  <r>
    <x v="397"/>
    <n v="1.08019"/>
    <n v="30.100000000000364"/>
    <n v="29.399999999999636"/>
    <n v="4.1899999999999995"/>
    <d v="1899-12-30T02:32:00"/>
    <n v="4.1899999999999995"/>
    <n v="0"/>
  </r>
  <r>
    <x v="398"/>
    <n v="1.08223"/>
    <n v="0"/>
    <n v="14.000000000001819"/>
    <n v="1.4"/>
    <d v="1899-12-30T00:12:00"/>
    <n v="0"/>
    <n v="1.4"/>
  </r>
  <r>
    <x v="399"/>
    <n v="1.0824199999999999"/>
    <n v="30.900000000001455"/>
    <n v="29.699999999998909"/>
    <n v="4.2"/>
    <d v="1899-12-30T00:51:00"/>
    <n v="0"/>
    <n v="4.2"/>
  </r>
  <r>
    <x v="400"/>
    <n v="1.0809"/>
    <n v="28.799999999999272"/>
    <n v="28.699999999998909"/>
    <n v="4.21"/>
    <d v="1899-12-30T02:33:00"/>
    <n v="4.21"/>
    <n v="0"/>
  </r>
  <r>
    <x v="401"/>
    <n v="1.0837399999999999"/>
    <n v="0"/>
    <n v="13.999999999998181"/>
    <n v="1.4"/>
    <d v="1899-12-30T00:12:00"/>
    <n v="0"/>
    <n v="1.4"/>
  </r>
  <r>
    <x v="402"/>
    <n v="1.0845100000000001"/>
    <n v="0"/>
    <n v="14"/>
    <n v="1.4"/>
    <d v="1899-12-30T00:18:00"/>
    <n v="0"/>
    <n v="1.4"/>
  </r>
  <r>
    <x v="403"/>
    <n v="1.08256"/>
    <n v="44.399999999999636"/>
    <n v="33.200000000000728"/>
    <n v="7.51"/>
    <d v="1899-12-30T06:35:00"/>
    <n v="0"/>
    <n v="7.51"/>
  </r>
  <r>
    <x v="404"/>
    <n v="1.08049"/>
    <n v="13.899999999999636"/>
    <n v="20.900000000001455"/>
    <n v="2.79"/>
    <d v="1899-12-30T01:23:00"/>
    <n v="2.79"/>
    <n v="0"/>
  </r>
  <r>
    <x v="405"/>
    <n v="1.0802700000000001"/>
    <n v="14.100000000002183"/>
    <n v="21"/>
    <n v="2.79"/>
    <d v="1899-12-30T01:33:00"/>
    <n v="2.79"/>
    <n v="0"/>
  </r>
  <r>
    <x v="406"/>
    <n v="1.07907"/>
    <n v="0"/>
    <n v="14.000000000001819"/>
    <n v="1.4"/>
    <d v="1899-12-30T01:21:00"/>
    <n v="1.4"/>
    <n v="0"/>
  </r>
  <r>
    <x v="407"/>
    <n v="1.09737"/>
    <n v="257.10000000000036"/>
    <n v="83.900000000001455"/>
    <n v="256.71000000000004"/>
    <d v="1899-12-31T21:32:00"/>
    <n v="256.71000000000004"/>
    <n v="0"/>
  </r>
  <r>
    <x v="408"/>
    <n v="1.08439"/>
    <n v="0"/>
    <n v="14"/>
    <n v="1.4"/>
    <d v="1899-12-30T00:27:00"/>
    <n v="0"/>
    <n v="1.4"/>
  </r>
  <r>
    <x v="409"/>
    <n v="1.0864499999999999"/>
    <n v="0"/>
    <n v="14"/>
    <n v="1.4"/>
    <d v="1899-12-30T00:21:00"/>
    <n v="0"/>
    <n v="1.4"/>
  </r>
  <r>
    <x v="410"/>
    <n v="1.0873699999999999"/>
    <n v="0"/>
    <n v="13.999999999998181"/>
    <n v="1.4"/>
    <d v="1899-12-30T00:22:00"/>
    <n v="0"/>
    <n v="1.4"/>
  </r>
  <r>
    <x v="411"/>
    <n v="1.0888899999999999"/>
    <n v="0"/>
    <n v="13.999999999998181"/>
    <n v="1.4"/>
    <d v="1899-12-30T01:32:00"/>
    <n v="0"/>
    <n v="1.4"/>
  </r>
  <r>
    <x v="412"/>
    <n v="1.08955"/>
    <n v="14"/>
    <n v="22.200000000000728"/>
    <n v="2.81"/>
    <d v="1899-12-30T04:16:00"/>
    <n v="0"/>
    <n v="2.81"/>
  </r>
  <r>
    <x v="413"/>
    <n v="1.09284"/>
    <n v="0"/>
    <n v="14"/>
    <n v="1.4"/>
    <d v="1899-12-30T00:09:00"/>
    <n v="0"/>
    <n v="1.4"/>
  </r>
  <r>
    <x v="414"/>
    <n v="1.09216"/>
    <n v="29.399999999997817"/>
    <n v="28.799999999999272"/>
    <n v="4.1899999999999995"/>
    <d v="1899-12-30T06:07:00"/>
    <n v="0"/>
    <n v="4.1899999999999995"/>
  </r>
  <r>
    <x v="415"/>
    <n v="1.0921099999999999"/>
    <n v="14.200000000000728"/>
    <n v="21.099999999998545"/>
    <n v="2.8"/>
    <d v="1899-12-30T00:47:00"/>
    <n v="0"/>
    <n v="2.8"/>
  </r>
  <r>
    <x v="416"/>
    <n v="1.0944499999999999"/>
    <n v="0"/>
    <n v="14"/>
    <n v="1.4"/>
    <d v="1899-12-30T01:00:00"/>
    <n v="0"/>
    <n v="1.4"/>
  </r>
  <r>
    <x v="417"/>
    <n v="1.09511"/>
    <n v="0"/>
    <n v="14"/>
    <n v="1.4"/>
    <d v="1899-12-30T01:14:00"/>
    <n v="0"/>
    <n v="1.4"/>
  </r>
  <r>
    <x v="418"/>
    <n v="1.09657"/>
    <n v="30.100000000000364"/>
    <n v="29.100000000000364"/>
    <n v="4.2"/>
    <d v="1899-12-30T01:23:00"/>
    <n v="0"/>
    <n v="4.2"/>
  </r>
  <r>
    <x v="419"/>
    <n v="1.0983799999999999"/>
    <n v="15.400000000001455"/>
    <n v="21.700000000000728"/>
    <n v="2.8"/>
    <d v="1899-12-30T01:45:00"/>
    <n v="0"/>
    <n v="2.8"/>
  </r>
  <r>
    <x v="420"/>
    <n v="1.1016999999999999"/>
    <n v="14.400000000001455"/>
    <n v="21.199999999998909"/>
    <n v="2.8000000000000003"/>
    <d v="1899-12-30T00:23:00"/>
    <n v="0"/>
    <n v="2.8000000000000003"/>
  </r>
  <r>
    <x v="421"/>
    <n v="1.1028100000000001"/>
    <n v="0"/>
    <n v="14"/>
    <n v="1.4"/>
    <d v="1899-12-30T00:47:00"/>
    <n v="0"/>
    <n v="1.4"/>
  </r>
  <r>
    <x v="422"/>
    <n v="1.1041000000000001"/>
    <n v="14.100000000000364"/>
    <n v="21.100000000000364"/>
    <n v="2.8099999999999996"/>
    <d v="1899-12-30T01:51:00"/>
    <n v="0"/>
    <n v="2.8099999999999996"/>
  </r>
  <r>
    <x v="423"/>
    <n v="1.1052900000000001"/>
    <n v="0"/>
    <n v="14.000000000001819"/>
    <n v="1.4"/>
    <d v="1899-12-30T00:53:00"/>
    <n v="0"/>
    <n v="1.4"/>
  </r>
  <r>
    <x v="424"/>
    <n v="1.10545"/>
    <n v="29.400000000001455"/>
    <n v="29.700000000000728"/>
    <n v="4.2"/>
    <d v="1899-12-30T03:39:00"/>
    <n v="0"/>
    <n v="4.2"/>
  </r>
  <r>
    <x v="425"/>
    <n v="1.10562"/>
    <n v="13.999999999998181"/>
    <n v="21"/>
    <n v="2.8"/>
    <d v="1899-12-30T03:05:00"/>
    <n v="0"/>
    <n v="2.8"/>
  </r>
  <r>
    <x v="426"/>
    <n v="1.10111"/>
    <n v="122.5"/>
    <n v="54.700000000000728"/>
    <n v="49.33"/>
    <d v="1899-12-30T11:16:00"/>
    <n v="0"/>
    <n v="49.33"/>
  </r>
  <r>
    <x v="427"/>
    <n v="1.0965400000000001"/>
    <n v="0"/>
    <n v="13.999999999998181"/>
    <n v="1.4"/>
    <d v="1899-12-30T00:11:00"/>
    <n v="1.4"/>
    <n v="0"/>
  </r>
  <r>
    <x v="428"/>
    <n v="1.1066800000000001"/>
    <n v="147.79999999999745"/>
    <n v="59.999999999998181"/>
    <n v="77.819999999999993"/>
    <d v="1899-12-30T18:01:00"/>
    <n v="77.819999999999993"/>
    <n v="0"/>
  </r>
  <r>
    <x v="429"/>
    <n v="1.10507"/>
    <n v="0"/>
    <n v="14.000000000001819"/>
    <n v="1.4"/>
    <d v="1899-12-30T00:06:00"/>
    <n v="0"/>
    <n v="1.4"/>
  </r>
  <r>
    <x v="430"/>
    <n v="1.1090500000000001"/>
    <n v="13.600000000000364"/>
    <n v="20.800000000001091"/>
    <n v="2.8"/>
    <d v="1899-12-30T01:29:00"/>
    <n v="0"/>
    <n v="2.8"/>
  </r>
  <r>
    <x v="431"/>
    <n v="1.1116200000000001"/>
    <n v="0"/>
    <n v="14"/>
    <n v="1.4"/>
    <d v="1899-12-30T00:44:00"/>
    <n v="0"/>
    <n v="1.4"/>
  </r>
  <r>
    <x v="432"/>
    <n v="1.1129"/>
    <n v="0"/>
    <n v="14"/>
    <n v="1.4"/>
    <d v="1899-12-30T00:55:00"/>
    <n v="0"/>
    <n v="1.4"/>
  </r>
  <r>
    <x v="433"/>
    <n v="1.1143099999999999"/>
    <n v="22"/>
    <n v="25.399999999999636"/>
    <n v="2.8"/>
    <d v="1899-12-30T04:30:00"/>
    <n v="0"/>
    <n v="2.8"/>
  </r>
  <r>
    <x v="434"/>
    <n v="1.10249"/>
    <n v="176.80000000000109"/>
    <n v="68.200000000000728"/>
    <n v="121.70000000000002"/>
    <d v="1899-12-31T15:54:00"/>
    <n v="0"/>
    <n v="121.70000000000002"/>
  </r>
  <r>
    <x v="435"/>
    <n v="1.1064700000000001"/>
    <n v="14.5"/>
    <n v="21.199999999998909"/>
    <n v="2.79"/>
    <d v="1899-12-30T02:22:00"/>
    <n v="2.79"/>
    <n v="0"/>
  </r>
  <r>
    <x v="436"/>
    <n v="1.1050199999999999"/>
    <n v="0"/>
    <n v="14"/>
    <n v="1.4"/>
    <d v="1899-12-30T00:43:00"/>
    <n v="1.4"/>
    <n v="0"/>
  </r>
  <r>
    <x v="437"/>
    <n v="1.10381"/>
    <n v="0"/>
    <n v="14"/>
    <n v="1.4"/>
    <d v="1899-12-30T00:41:00"/>
    <n v="1.4"/>
    <n v="0"/>
  </r>
  <r>
    <x v="438"/>
    <n v="1.1018699999999999"/>
    <n v="0"/>
    <n v="14"/>
    <n v="1.4"/>
    <d v="1899-12-30T00:35:00"/>
    <n v="1.4"/>
    <n v="0"/>
  </r>
  <r>
    <x v="439"/>
    <n v="1.1012299999999999"/>
    <n v="14.199999999998909"/>
    <n v="21.100000000000364"/>
    <n v="2.8"/>
    <d v="1899-12-30T02:48:00"/>
    <n v="2.8"/>
    <n v="0"/>
  </r>
  <r>
    <x v="440"/>
    <n v="1.10219"/>
    <n v="29.100000000000364"/>
    <n v="28.600000000000364"/>
    <n v="4.21"/>
    <d v="1899-12-30T08:45:00"/>
    <n v="4.21"/>
    <n v="0"/>
  </r>
  <r>
    <x v="441"/>
    <n v="1.10046"/>
    <n v="0"/>
    <n v="14"/>
    <n v="1.4"/>
    <d v="1899-12-30T00:11:00"/>
    <n v="1.4"/>
    <n v="0"/>
  </r>
  <r>
    <x v="442"/>
    <n v="1.1003000000000001"/>
    <n v="13.400000000001455"/>
    <n v="20.700000000000728"/>
    <n v="2.8"/>
    <d v="1899-12-30T05:04:00"/>
    <n v="2.8"/>
    <n v="0"/>
  </r>
  <r>
    <x v="443"/>
    <n v="1.09836"/>
    <n v="0"/>
    <n v="14"/>
    <n v="1.4"/>
    <d v="1899-12-30T01:24:00"/>
    <n v="1.4"/>
    <n v="0"/>
  </r>
  <r>
    <x v="444"/>
    <n v="1.0965"/>
    <n v="0"/>
    <n v="14.000000000001819"/>
    <n v="1.4"/>
    <d v="1899-12-30T01:07:00"/>
    <n v="1.4"/>
    <n v="0"/>
  </r>
  <r>
    <x v="445"/>
    <n v="1.0974200000000001"/>
    <n v="82.500000000001819"/>
    <n v="44.299999999999272"/>
    <n v="20.440000000000001"/>
    <d v="1899-12-30T05:32:00"/>
    <n v="20.440000000000001"/>
    <n v="0"/>
  </r>
  <r>
    <x v="446"/>
    <n v="1.1006800000000001"/>
    <n v="29.5"/>
    <n v="29.000000000001819"/>
    <n v="4.1899999999999995"/>
    <d v="1899-12-30T01:53:00"/>
    <n v="0"/>
    <n v="4.1899999999999995"/>
  </r>
  <r>
    <x v="447"/>
    <n v="1.0988500000000001"/>
    <n v="48.5"/>
    <n v="34.69999999999709"/>
    <n v="7.4799999999999995"/>
    <d v="1899-12-30T13:38:00"/>
    <n v="7.4799999999999995"/>
    <n v="0"/>
  </r>
  <r>
    <x v="448"/>
    <n v="1.1016699999999999"/>
    <n v="0"/>
    <n v="13.999999999998181"/>
    <n v="1.4"/>
    <d v="1899-12-30T00:36:00"/>
    <n v="0"/>
    <n v="1.4"/>
  </r>
  <r>
    <x v="449"/>
    <n v="1.10243"/>
    <n v="0"/>
    <n v="14.000000000001819"/>
    <n v="1.4"/>
    <d v="1899-12-30T00:53:00"/>
    <n v="0"/>
    <n v="1.4"/>
  </r>
  <r>
    <x v="450"/>
    <n v="1.1031599999999999"/>
    <n v="14.099999999998545"/>
    <n v="21.499999999998181"/>
    <n v="2.81"/>
    <d v="1899-12-30T09:31:00"/>
    <n v="0"/>
    <n v="2.81"/>
  </r>
  <r>
    <x v="451"/>
    <n v="1.08867"/>
    <n v="211.5"/>
    <n v="77.700000000000728"/>
    <n v="176.02999999999997"/>
    <d v="1900-01-03T04:15:00"/>
    <n v="0"/>
    <n v="176.02999999999997"/>
  </r>
  <r>
    <x v="452"/>
    <n v="1.09785"/>
    <n v="0"/>
    <n v="14"/>
    <n v="1.4"/>
    <d v="1899-12-30T00:14:00"/>
    <n v="1.4"/>
    <n v="0"/>
  </r>
  <r>
    <x v="453"/>
    <n v="1.0968"/>
    <n v="0"/>
    <n v="14"/>
    <n v="1.4"/>
    <d v="1899-12-30T00:26:00"/>
    <n v="1.4"/>
    <n v="0"/>
  </r>
  <r>
    <x v="454"/>
    <n v="1.0931999999999999"/>
    <n v="13.999999999998181"/>
    <n v="21"/>
    <n v="2.8"/>
    <d v="1899-12-30T00:42:00"/>
    <n v="2.8"/>
    <n v="0"/>
  </r>
  <r>
    <x v="455"/>
    <n v="1.0924100000000001"/>
    <n v="13.899999999999636"/>
    <n v="20.899999999999636"/>
    <n v="2.79"/>
    <d v="1899-12-30T03:00:00"/>
    <n v="2.79"/>
    <n v="0"/>
  </r>
  <r>
    <x v="456"/>
    <n v="1.09199"/>
    <n v="13.899999999999636"/>
    <n v="20.899999999999636"/>
    <n v="2.79"/>
    <d v="1899-12-30T02:07:00"/>
    <n v="2.79"/>
    <n v="0"/>
  </r>
  <r>
    <x v="457"/>
    <n v="1.09169"/>
    <n v="15.199999999998909"/>
    <n v="21.600000000000364"/>
    <n v="2.8000000000000003"/>
    <d v="1899-12-30T01:58:00"/>
    <n v="2.8000000000000003"/>
    <n v="0"/>
  </r>
  <r>
    <x v="458"/>
    <n v="1.0921799999999999"/>
    <n v="44.600000000002183"/>
    <n v="33.100000000002183"/>
    <n v="7.52"/>
    <d v="1899-12-30T14:16:00"/>
    <n v="7.52"/>
    <n v="0"/>
  </r>
  <r>
    <x v="459"/>
    <n v="1.09155"/>
    <n v="14.299999999999272"/>
    <n v="21.100000000000364"/>
    <n v="2.79"/>
    <d v="1899-12-30T02:08:00"/>
    <n v="2.79"/>
    <n v="0"/>
  </r>
  <r>
    <x v="460"/>
    <n v="1.0904199999999999"/>
    <n v="0"/>
    <n v="14.000000000001819"/>
    <n v="1.4"/>
    <d v="1899-12-30T01:00:00"/>
    <n v="1.4"/>
    <n v="0"/>
  </r>
  <r>
    <x v="461"/>
    <n v="1.08918"/>
    <n v="0"/>
    <n v="14"/>
    <n v="1.4"/>
    <d v="1899-12-30T00:37:00"/>
    <n v="1.4"/>
    <n v="0"/>
  </r>
  <r>
    <x v="462"/>
    <n v="1.08551"/>
    <n v="14.400000000001455"/>
    <n v="21.200000000000728"/>
    <n v="2.8000000000000003"/>
    <d v="1899-12-30T00:19:00"/>
    <n v="2.8000000000000003"/>
    <n v="0"/>
  </r>
  <r>
    <x v="463"/>
    <n v="1.0843100000000001"/>
    <n v="0"/>
    <n v="14"/>
    <n v="1.4"/>
    <d v="1899-12-30T00:04:00"/>
    <n v="1.4"/>
    <n v="0"/>
  </r>
  <r>
    <x v="464"/>
    <n v="1.08619"/>
    <n v="46.099999999998545"/>
    <n v="34.099999999998545"/>
    <n v="7.51"/>
    <d v="1899-12-30T00:52:00"/>
    <n v="7.51"/>
    <n v="0"/>
  </r>
  <r>
    <x v="465"/>
    <n v="1.0854999999999999"/>
    <n v="14.200000000000728"/>
    <n v="21.100000000000364"/>
    <n v="2.8"/>
    <d v="1899-12-30T00:26:00"/>
    <n v="2.8"/>
    <n v="0"/>
  </r>
  <r>
    <x v="466"/>
    <n v="1.08518"/>
    <n v="0"/>
    <n v="14"/>
    <n v="1.4"/>
    <d v="1899-12-30T00:26:00"/>
    <n v="1.4"/>
    <n v="0"/>
  </r>
  <r>
    <x v="467"/>
    <n v="1.08395"/>
    <n v="0"/>
    <n v="14"/>
    <n v="1.4"/>
    <d v="1899-12-30T00:02:00"/>
    <n v="1.4"/>
    <n v="0"/>
  </r>
  <r>
    <x v="468"/>
    <n v="1.08328"/>
    <n v="0"/>
    <n v="14"/>
    <n v="1.4"/>
    <d v="1899-12-30T00:23:00"/>
    <n v="1.4"/>
    <n v="0"/>
  </r>
  <r>
    <x v="469"/>
    <n v="1.08301"/>
    <n v="13.999999999998181"/>
    <n v="20.899999999999636"/>
    <n v="2.8"/>
    <d v="1899-12-30T11:35:00"/>
    <n v="2.8"/>
    <n v="0"/>
  </r>
  <r>
    <x v="470"/>
    <n v="1.0791500000000001"/>
    <n v="0"/>
    <n v="13.999999999998181"/>
    <n v="1.4"/>
    <d v="1899-12-30T00:15:00"/>
    <n v="1.4"/>
    <n v="0"/>
  </r>
  <r>
    <x v="471"/>
    <n v="1.0786"/>
    <n v="14.199999999998909"/>
    <n v="21.100000000000364"/>
    <n v="2.8"/>
    <d v="1899-12-30T03:15:00"/>
    <n v="2.8"/>
    <n v="0"/>
  </r>
  <r>
    <x v="472"/>
    <n v="1.07789"/>
    <n v="0"/>
    <n v="14.000000000001819"/>
    <n v="1.4"/>
    <d v="1899-12-30T01:23:00"/>
    <n v="1.4"/>
    <n v="0"/>
  </r>
  <r>
    <x v="473"/>
    <n v="1.07778"/>
    <n v="0"/>
    <n v="14.000000000001819"/>
    <n v="1.4"/>
    <d v="1899-12-30T01:18:00"/>
    <n v="1.4"/>
    <n v="0"/>
  </r>
  <r>
    <x v="474"/>
    <n v="1.07979"/>
    <n v="45.900000000001455"/>
    <n v="33.900000000001455"/>
    <n v="7.48"/>
    <d v="1899-12-30T17:38:00"/>
    <n v="7.48"/>
    <n v="0"/>
  </r>
  <r>
    <x v="475"/>
    <n v="1.07812"/>
    <n v="14.500000000001819"/>
    <n v="21.200000000002547"/>
    <n v="2.79"/>
    <d v="1899-12-30T03:55:00"/>
    <n v="2.79"/>
    <n v="0"/>
  </r>
  <r>
    <x v="476"/>
    <n v="1.07744"/>
    <n v="0"/>
    <n v="14"/>
    <n v="1.4"/>
    <d v="1899-12-30T00:46:00"/>
    <n v="1.4"/>
    <n v="0"/>
  </r>
  <r>
    <x v="477"/>
    <n v="1.0845800000000001"/>
    <n v="126.39999999999964"/>
    <n v="55.999999999998181"/>
    <n v="49.360000000000007"/>
    <d v="1899-12-31T16:24:00"/>
    <n v="49.360000000000007"/>
    <n v="0"/>
  </r>
  <r>
    <x v="478"/>
    <n v="1.08914"/>
    <n v="14.200000000000728"/>
    <n v="21.100000000000364"/>
    <n v="2.8"/>
    <d v="1899-12-30T01:58:00"/>
    <n v="0"/>
    <n v="2.8"/>
  </r>
  <r>
    <x v="479"/>
    <n v="1.09213"/>
    <n v="0"/>
    <n v="14.000000000001819"/>
    <n v="1.4"/>
    <d v="1899-12-30T01:45:00"/>
    <n v="0"/>
    <n v="1.4"/>
  </r>
  <r>
    <x v="480"/>
    <n v="1.0880799999999999"/>
    <n v="82.100000000000364"/>
    <n v="44.699999999998909"/>
    <n v="20.41"/>
    <d v="1899-12-30T22:28:00"/>
    <n v="0"/>
    <n v="20.41"/>
  </r>
  <r>
    <x v="481"/>
    <n v="1.08474"/>
    <n v="44.899999999999636"/>
    <n v="33.100000000000364"/>
    <n v="7.51"/>
    <d v="1899-12-30T23:40:00"/>
    <n v="7.51"/>
    <n v="0"/>
  </r>
  <r>
    <x v="482"/>
    <n v="1.0879099999999999"/>
    <n v="30.300000000001091"/>
    <n v="30.899999999999636"/>
    <n v="4.2"/>
    <d v="1899-12-30T18:58:00"/>
    <n v="0"/>
    <n v="4.2"/>
  </r>
  <r>
    <x v="483"/>
    <n v="1.0899300000000001"/>
    <n v="102.80000000000109"/>
    <n v="49.5"/>
    <n v="32.409999999999997"/>
    <d v="1900-01-01T08:29:00"/>
    <n v="32.409999999999997"/>
    <n v="0"/>
  </r>
  <r>
    <x v="484"/>
    <n v="1.0883"/>
    <n v="0"/>
    <n v="14"/>
    <n v="1.4"/>
    <d v="1899-12-30T01:40:00"/>
    <n v="0"/>
    <n v="1.4"/>
  </r>
  <r>
    <x v="485"/>
    <n v="1.08843"/>
    <n v="29.100000000000364"/>
    <n v="28.699999999998909"/>
    <n v="4.1900000000000004"/>
    <d v="1899-12-30T02:27:00"/>
    <n v="0"/>
    <n v="4.1900000000000004"/>
  </r>
  <r>
    <x v="486"/>
    <n v="1.0942799999999999"/>
    <n v="0"/>
    <n v="13.999999999998181"/>
    <n v="1.4"/>
    <d v="1899-12-30T01:07:00"/>
    <n v="0"/>
    <n v="1.4"/>
  </r>
  <r>
    <x v="487"/>
    <n v="1.09477"/>
    <n v="0"/>
    <n v="14.000000000001819"/>
    <n v="1.4"/>
    <d v="1899-12-30T02:30:00"/>
    <n v="0"/>
    <n v="1.4"/>
  </r>
  <r>
    <x v="488"/>
    <n v="1.0955600000000001"/>
    <n v="14.299999999999272"/>
    <n v="22.799999999999272"/>
    <n v="2.81"/>
    <d v="1899-12-31T12:56:00"/>
    <n v="0"/>
    <n v="2.81"/>
  </r>
  <r>
    <x v="489"/>
    <n v="1.09344"/>
    <n v="65.600000000000364"/>
    <n v="40.299999999999272"/>
    <n v="12.82"/>
    <d v="1899-12-30T18:54:00"/>
    <n v="0"/>
    <n v="12.82"/>
  </r>
  <r>
    <x v="490"/>
    <n v="1.0935999999999999"/>
    <n v="82.399999999999636"/>
    <n v="44.700000000002547"/>
    <n v="20.39"/>
    <d v="1899-12-31T16:33:00"/>
    <n v="20.39"/>
    <n v="0"/>
  </r>
  <r>
    <x v="491"/>
    <n v="1.0946499999999999"/>
    <n v="13.399999999999636"/>
    <n v="20.69999999999709"/>
    <n v="2.8"/>
    <d v="1899-12-30T07:37:00"/>
    <n v="0"/>
    <n v="2.8"/>
  </r>
  <r>
    <x v="492"/>
    <n v="1.0966"/>
    <n v="0"/>
    <n v="14"/>
    <n v="1.4"/>
    <d v="1899-12-30T02:12:00"/>
    <n v="0"/>
    <n v="1.4"/>
  </r>
  <r>
    <x v="493"/>
    <n v="1.0975299999999999"/>
    <n v="0"/>
    <n v="13.999999999998181"/>
    <n v="1.4"/>
    <d v="1899-12-30T00:26:00"/>
    <n v="0"/>
    <n v="1.4"/>
  </r>
  <r>
    <x v="494"/>
    <n v="1.0979000000000001"/>
    <n v="0"/>
    <n v="14.000000000001819"/>
    <n v="1.4"/>
    <d v="1899-12-30T02:14:00"/>
    <n v="0"/>
    <n v="1.4"/>
  </r>
  <r>
    <x v="495"/>
    <n v="1.09735"/>
    <n v="0"/>
    <n v="14"/>
    <n v="1.4"/>
    <d v="1899-12-30T02:26:00"/>
    <n v="0"/>
    <n v="1.4"/>
  </r>
  <r>
    <x v="496"/>
    <n v="1.09249"/>
    <n v="100.10000000000036"/>
    <n v="48.799999999999272"/>
    <n v="32.32"/>
    <d v="1899-12-30T22:45:00"/>
    <n v="0"/>
    <n v="32.32"/>
  </r>
  <r>
    <x v="497"/>
    <n v="1.09179"/>
    <n v="0"/>
    <n v="14.000000000001819"/>
    <n v="1.4"/>
    <d v="1899-12-30T02:22:00"/>
    <n v="1.4"/>
    <n v="0"/>
  </r>
  <r>
    <x v="498"/>
    <n v="1.0892900000000001"/>
    <n v="0"/>
    <n v="13.999999999998181"/>
    <n v="1.4"/>
    <d v="1899-12-30T01:25:00"/>
    <n v="1.4"/>
    <n v="0"/>
  </r>
  <r>
    <x v="499"/>
    <n v="1.0895600000000001"/>
    <n v="62.700000000000728"/>
    <n v="38"/>
    <n v="12.780000000000001"/>
    <d v="1899-12-30T11:16:00"/>
    <n v="12.780000000000001"/>
    <n v="0"/>
  </r>
  <r>
    <x v="500"/>
    <n v="1.09362"/>
    <n v="0"/>
    <n v="14.000000000001819"/>
    <n v="1.4"/>
    <d v="1899-12-30T01:28:00"/>
    <n v="0"/>
    <n v="1.4"/>
  </r>
  <r>
    <x v="501"/>
    <n v="1.0880700000000001"/>
    <n v="103.10000000000036"/>
    <n v="50.800000000001091"/>
    <n v="32.39"/>
    <d v="1899-12-31T19:19:00"/>
    <n v="0"/>
    <n v="32.39"/>
  </r>
  <r>
    <x v="502"/>
    <n v="1.08772"/>
    <n v="0"/>
    <n v="14"/>
    <n v="1.4"/>
    <d v="1899-12-30T00:20:00"/>
    <n v="1.4"/>
    <n v="0"/>
  </r>
  <r>
    <x v="503"/>
    <n v="1.0868"/>
    <n v="0"/>
    <n v="14"/>
    <n v="1.4"/>
    <d v="1899-12-30T00:51:00"/>
    <n v="1.4"/>
    <n v="0"/>
  </r>
  <r>
    <x v="504"/>
    <n v="1.0870899999999999"/>
    <n v="29.899999999997817"/>
    <n v="29.199999999998909"/>
    <n v="4.1899999999999995"/>
    <d v="1899-12-30T03:09:00"/>
    <n v="4.1899999999999995"/>
    <n v="0"/>
  </r>
  <r>
    <x v="505"/>
    <n v="1.08647"/>
    <n v="14.000000000001819"/>
    <n v="21"/>
    <n v="2.8"/>
    <d v="1899-12-30T01:38:00"/>
    <n v="2.8"/>
    <n v="0"/>
  </r>
  <r>
    <x v="506"/>
    <n v="1.0867500000000001"/>
    <n v="29.799999999999272"/>
    <n v="29.099999999998545"/>
    <n v="4.1900000000000004"/>
    <d v="1899-12-30T05:07:00"/>
    <n v="4.1900000000000004"/>
    <n v="0"/>
  </r>
  <r>
    <x v="507"/>
    <n v="1.0821700000000001"/>
    <n v="0"/>
    <n v="13.999999999998181"/>
    <n v="1.4"/>
    <d v="1899-12-30T01:02:00"/>
    <n v="1.4"/>
    <n v="0"/>
  </r>
  <r>
    <x v="508"/>
    <n v="1.0837000000000001"/>
    <n v="46.299999999997453"/>
    <n v="33.69999999999709"/>
    <n v="7.48"/>
    <d v="1899-12-30T14:31:00"/>
    <n v="7.48"/>
    <n v="0"/>
  </r>
  <r>
    <x v="509"/>
    <n v="1.08508"/>
    <n v="64.30000000000291"/>
    <n v="39"/>
    <n v="12.77"/>
    <d v="1899-12-30T22:10:00"/>
    <n v="12.77"/>
    <n v="0"/>
  </r>
  <r>
    <x v="510"/>
    <n v="1.0883"/>
    <n v="29.400000000001455"/>
    <n v="29.300000000001091"/>
    <n v="4.1900000000000004"/>
    <d v="1899-12-30T19:06:00"/>
    <n v="0"/>
    <n v="4.1900000000000004"/>
  </r>
  <r>
    <x v="511"/>
    <n v="1.08609"/>
    <n v="31.200000000000728"/>
    <n v="30.100000000000364"/>
    <n v="4.1999999999999993"/>
    <d v="1899-12-30T03:32:00"/>
    <n v="4.1999999999999993"/>
    <n v="0"/>
  </r>
  <r>
    <x v="512"/>
    <n v="1.08673"/>
    <n v="64.499999999998181"/>
    <n v="39.799999999997453"/>
    <n v="12.799999999999999"/>
    <d v="1899-12-31T04:35:00"/>
    <n v="0"/>
    <n v="12.799999999999999"/>
  </r>
  <r>
    <x v="513"/>
    <n v="1.0850900000000001"/>
    <n v="14.200000000002547"/>
    <n v="21"/>
    <n v="2.8"/>
    <d v="1899-12-30T13:57:00"/>
    <n v="2.8"/>
    <n v="0"/>
  </r>
  <r>
    <x v="514"/>
    <n v="1.0823400000000001"/>
    <n v="13.699999999998909"/>
    <n v="20.799999999997453"/>
    <n v="2.79"/>
    <d v="1899-12-30T05:15:00"/>
    <n v="2.79"/>
    <n v="0"/>
  </r>
  <r>
    <x v="515"/>
    <n v="1.0817600000000001"/>
    <n v="14.299999999997453"/>
    <n v="21.099999999998545"/>
    <n v="2.79"/>
    <d v="1899-12-30T04:56:00"/>
    <n v="2.79"/>
    <n v="0"/>
  </r>
  <r>
    <x v="516"/>
    <n v="1.0835999999999999"/>
    <n v="46.899999999999636"/>
    <n v="34.000000000001819"/>
    <n v="7.48"/>
    <d v="1899-12-31T01:17:00"/>
    <n v="7.48"/>
    <n v="0"/>
  </r>
  <r>
    <x v="517"/>
    <n v="1.08792"/>
    <n v="0"/>
    <n v="14.000000000001819"/>
    <n v="1.4"/>
    <d v="1899-12-30T00:20:00"/>
    <n v="0"/>
    <n v="1.4"/>
  </r>
  <r>
    <x v="518"/>
    <n v="1.08725"/>
    <n v="29"/>
    <n v="29.399999999999636"/>
    <n v="4.1899999999999995"/>
    <d v="1899-12-30T16:53:00"/>
    <n v="0"/>
    <n v="4.1899999999999995"/>
  </r>
  <r>
    <x v="519"/>
    <n v="1.08772"/>
    <n v="0"/>
    <n v="14.000000000001819"/>
    <n v="1.4"/>
    <d v="1899-12-30T03:39:00"/>
    <n v="0"/>
    <n v="1.4"/>
  </r>
  <r>
    <x v="520"/>
    <n v="1.0812999999999999"/>
    <n v="122.29999999999927"/>
    <n v="55.699999999998909"/>
    <n v="49.47"/>
    <d v="1899-12-31T02:54:00"/>
    <n v="0"/>
    <n v="49.47"/>
  </r>
  <r>
    <x v="521"/>
    <n v="1.08233"/>
    <n v="0"/>
    <n v="14.000000000001819"/>
    <n v="1.4"/>
    <d v="1899-12-30T00:22:00"/>
    <n v="1.4"/>
    <n v="0"/>
  </r>
  <r>
    <x v="522"/>
    <n v="1.0817099999999999"/>
    <n v="0"/>
    <n v="14"/>
    <n v="1.4"/>
    <d v="1899-12-30T01:08:00"/>
    <n v="1.4"/>
    <n v="0"/>
  </r>
  <r>
    <x v="523"/>
    <n v="1.0808599999999999"/>
    <n v="0"/>
    <n v="13.700000000002547"/>
    <n v="1.4"/>
    <d v="1899-12-30T05:01:00"/>
    <n v="1.4"/>
    <n v="0"/>
  </r>
  <r>
    <x v="524"/>
    <n v="1.08066"/>
    <n v="0"/>
    <n v="14"/>
    <n v="1.4"/>
    <d v="1899-12-30T05:36:00"/>
    <n v="1.4"/>
    <n v="0"/>
  </r>
  <r>
    <x v="525"/>
    <n v="1.0777399999999999"/>
    <n v="0"/>
    <n v="14"/>
    <n v="1.4"/>
    <d v="1899-12-30T02:20:00"/>
    <n v="1.4"/>
    <n v="0"/>
  </r>
  <r>
    <x v="526"/>
    <n v="1.07599"/>
    <n v="0"/>
    <n v="14.000000000001819"/>
    <n v="1.4"/>
    <d v="1899-12-30T00:29:00"/>
    <n v="1.4"/>
    <n v="0"/>
  </r>
  <r>
    <x v="527"/>
    <n v="1.0801099999999999"/>
    <n v="81"/>
    <n v="43.600000000002183"/>
    <n v="20.380000000000003"/>
    <d v="1899-12-30T06:22:00"/>
    <n v="20.380000000000003"/>
    <n v="0"/>
  </r>
  <r>
    <x v="528"/>
    <n v="1.0826199999999999"/>
    <n v="0"/>
    <n v="13.999999999998181"/>
    <n v="1.4"/>
    <d v="1899-12-30T00:04:00"/>
    <n v="0"/>
    <n v="1.4"/>
  </r>
  <r>
    <x v="529"/>
    <n v="1.0782700000000001"/>
    <n v="102.39999999999964"/>
    <n v="49.5"/>
    <n v="32.36"/>
    <d v="1899-12-30T20:11:00"/>
    <n v="0"/>
    <n v="32.36"/>
  </r>
  <r>
    <x v="530"/>
    <n v="1.07843"/>
    <n v="0"/>
    <n v="14.000000000001819"/>
    <n v="1.4"/>
    <d v="1899-12-30T00:00:00"/>
    <n v="1.4"/>
    <n v="0"/>
  </r>
  <r>
    <x v="531"/>
    <n v="1.07708"/>
    <n v="0"/>
    <n v="14"/>
    <n v="1.4"/>
    <d v="1899-12-30T00:18:00"/>
    <n v="1.4"/>
    <n v="0"/>
  </r>
  <r>
    <x v="532"/>
    <n v="1.07623"/>
    <n v="0"/>
    <n v="13.899999999999636"/>
    <n v="1.4"/>
    <d v="1899-12-30T06:24:00"/>
    <n v="1.4"/>
    <n v="0"/>
  </r>
  <r>
    <x v="533"/>
    <n v="1.07589"/>
    <n v="0"/>
    <n v="14.000000000001819"/>
    <n v="1.4"/>
    <d v="1899-12-30T03:26:00"/>
    <n v="1.4"/>
    <n v="0"/>
  </r>
  <r>
    <x v="534"/>
    <n v="1.0746599999999999"/>
    <n v="0"/>
    <n v="14"/>
    <n v="1.4"/>
    <d v="1899-12-30T00:26:00"/>
    <n v="1.4"/>
    <n v="0"/>
  </r>
  <r>
    <x v="535"/>
    <n v="1.07335"/>
    <n v="0"/>
    <n v="14.000000000001819"/>
    <n v="1.4"/>
    <d v="1899-12-30T00:03:00"/>
    <n v="1.4"/>
    <n v="0"/>
  </r>
  <r>
    <x v="536"/>
    <n v="1.09155"/>
    <n v="264.69999999999891"/>
    <n v="84.299999999999272"/>
    <n v="256.86000000000007"/>
    <d v="1900-01-05T06:55:00"/>
    <n v="256.86000000000007"/>
    <n v="0"/>
  </r>
  <r>
    <x v="537"/>
    <n v="1.07996"/>
    <n v="0"/>
    <n v="14"/>
    <n v="1.4"/>
    <d v="1899-12-30T00:33:00"/>
    <n v="0"/>
    <n v="1.4"/>
  </r>
  <r>
    <x v="538"/>
    <n v="1.0809200000000001"/>
    <n v="0"/>
    <n v="14"/>
    <n v="1.4"/>
    <d v="1899-12-30T00:59:00"/>
    <n v="0"/>
    <n v="1.4"/>
  </r>
  <r>
    <x v="539"/>
    <n v="1.08128"/>
    <n v="13.799999999999272"/>
    <n v="20.899999999999636"/>
    <n v="2.8"/>
    <d v="1899-12-30T01:53:00"/>
    <n v="0"/>
    <n v="2.8"/>
  </r>
  <r>
    <x v="540"/>
    <n v="1.08127"/>
    <n v="0"/>
    <n v="13.999999999998181"/>
    <n v="1.4"/>
    <d v="1899-12-30T00:09:00"/>
    <n v="0"/>
    <n v="1.4"/>
  </r>
  <r>
    <x v="541"/>
    <n v="1.0814600000000001"/>
    <n v="13.900000000001455"/>
    <n v="21"/>
    <n v="2.81"/>
    <d v="1899-12-30T05:02:00"/>
    <n v="0"/>
    <n v="2.81"/>
  </r>
  <r>
    <x v="542"/>
    <n v="1.0831299999999999"/>
    <n v="0"/>
    <n v="13.999999999998181"/>
    <n v="1.4"/>
    <d v="1899-12-30T01:29:00"/>
    <n v="0"/>
    <n v="1.4"/>
  </r>
  <r>
    <x v="543"/>
    <n v="1.08562"/>
    <n v="13.799999999999272"/>
    <n v="20.899999999999636"/>
    <n v="2.8"/>
    <d v="1899-12-30T03:41:00"/>
    <n v="0"/>
    <n v="2.8"/>
  </r>
  <r>
    <x v="544"/>
    <n v="1.0845"/>
    <n v="45.399999999999636"/>
    <n v="34"/>
    <n v="7.49"/>
    <d v="1899-12-30T21:19:00"/>
    <n v="0"/>
    <n v="7.49"/>
  </r>
  <r>
    <x v="545"/>
    <n v="1.0865899999999999"/>
    <n v="0"/>
    <n v="13.999999999998181"/>
    <n v="1.4"/>
    <d v="1899-12-30T00:50:00"/>
    <n v="0"/>
    <n v="1.4"/>
  </r>
  <r>
    <x v="546"/>
    <n v="1.08578"/>
    <n v="62.800000000001091"/>
    <n v="39.199999999998909"/>
    <n v="12.799999999999999"/>
    <d v="1899-12-30T21:19:00"/>
    <n v="0"/>
    <n v="12.799999999999999"/>
  </r>
  <r>
    <x v="547"/>
    <n v="1.0867100000000001"/>
    <n v="13.800000000001091"/>
    <n v="20.900000000001455"/>
    <n v="2.8"/>
    <d v="1899-12-30T06:19:00"/>
    <n v="0"/>
    <n v="2.8"/>
  </r>
  <r>
    <x v="548"/>
    <n v="1.0865899999999999"/>
    <n v="14"/>
    <n v="21"/>
    <n v="2.8"/>
    <d v="1899-12-30T03:54:00"/>
    <n v="0"/>
    <n v="2.8"/>
  </r>
  <r>
    <x v="549"/>
    <n v="1.0881099999999999"/>
    <n v="14.000000000001819"/>
    <n v="22.199999999998909"/>
    <n v="2.81"/>
    <d v="1899-12-30T12:26:00"/>
    <n v="0"/>
    <n v="2.81"/>
  </r>
  <r>
    <x v="550"/>
    <n v="1.08771"/>
    <n v="31.5"/>
    <n v="30"/>
    <n v="4.1900000000000004"/>
    <d v="1899-12-30T07:02:00"/>
    <n v="0"/>
    <n v="4.1900000000000004"/>
  </r>
  <r>
    <x v="551"/>
    <n v="1.0905899999999999"/>
    <n v="0"/>
    <n v="13.999999999998181"/>
    <n v="1.4"/>
    <d v="1899-12-30T00:14:00"/>
    <n v="0"/>
    <n v="1.4"/>
  </r>
  <r>
    <x v="552"/>
    <n v="1.0954999999999999"/>
    <n v="0"/>
    <n v="14"/>
    <n v="1.4"/>
    <d v="1899-12-30T00:28:00"/>
    <n v="0"/>
    <n v="1.4"/>
  </r>
  <r>
    <x v="553"/>
    <n v="1.09524"/>
    <n v="30.099999999998545"/>
    <n v="28.999999999998181"/>
    <n v="4.1899999999999995"/>
    <d v="1899-12-30T02:33:00"/>
    <n v="0"/>
    <n v="4.1899999999999995"/>
  </r>
  <r>
    <x v="554"/>
    <n v="1.09613"/>
    <n v="14.100000000002183"/>
    <n v="21.500000000001819"/>
    <n v="2.81"/>
    <d v="1899-12-30T10:03:00"/>
    <n v="0"/>
    <n v="2.81"/>
  </r>
  <r>
    <x v="555"/>
    <n v="1.0970500000000001"/>
    <n v="0"/>
    <n v="14"/>
    <n v="1.4"/>
    <d v="1899-12-30T01:02:00"/>
    <n v="0"/>
    <n v="1.4"/>
  </r>
  <r>
    <x v="556"/>
    <n v="1.0982400000000001"/>
    <n v="0"/>
    <n v="14.000000000001819"/>
    <n v="1.4"/>
    <d v="1899-12-30T00:57:00"/>
    <n v="0"/>
    <n v="1.4"/>
  </r>
  <r>
    <x v="557"/>
    <n v="1.0993900000000001"/>
    <n v="0"/>
    <n v="14.000000000001819"/>
    <n v="1.4"/>
    <d v="1899-12-30T04:49:00"/>
    <n v="0"/>
    <n v="1.4"/>
  </r>
  <r>
    <x v="558"/>
    <n v="1.10103"/>
    <n v="0"/>
    <n v="13.999999999998181"/>
    <n v="1.4"/>
    <d v="1899-12-30T00:01:00"/>
    <n v="0"/>
    <n v="1.4"/>
  </r>
  <r>
    <x v="559"/>
    <n v="1.0872599999999999"/>
    <n v="213.99999999999818"/>
    <n v="80.099999999998545"/>
    <n v="175.91000000000003"/>
    <d v="1900-01-04T00:06:00"/>
    <n v="0"/>
    <n v="175.91000000000003"/>
  </r>
  <r>
    <x v="560"/>
    <n v="1.0901000000000001"/>
    <n v="0"/>
    <n v="14"/>
    <n v="1.4"/>
    <d v="1899-12-30T02:08:00"/>
    <n v="1.4"/>
    <n v="0"/>
  </r>
  <r>
    <x v="561"/>
    <n v="1.0889599999999999"/>
    <n v="0"/>
    <n v="13.900000000001455"/>
    <n v="1.4"/>
    <d v="1899-12-30T10:42:00"/>
    <n v="1.4"/>
    <n v="0"/>
  </r>
  <r>
    <x v="562"/>
    <n v="1.08893"/>
    <n v="14.199999999998909"/>
    <n v="21.100000000000364"/>
    <n v="2.8"/>
    <d v="1899-12-30T00:39:00"/>
    <n v="2.8"/>
    <n v="0"/>
  </r>
  <r>
    <x v="563"/>
    <n v="1.08447"/>
    <n v="46.299999999999272"/>
    <n v="33.999999999998181"/>
    <n v="7.49"/>
    <d v="1899-12-30T05:38:00"/>
    <n v="7.49"/>
    <n v="0"/>
  </r>
  <r>
    <x v="564"/>
    <n v="1.0829500000000001"/>
    <n v="0"/>
    <n v="13.900000000001455"/>
    <n v="1.4"/>
    <d v="1899-12-30T15:05:00"/>
    <n v="1.4"/>
    <n v="0"/>
  </r>
  <r>
    <x v="565"/>
    <n v="1.08114"/>
    <n v="0"/>
    <n v="14.000000000001819"/>
    <n v="1.4"/>
    <d v="1899-12-30T01:46:00"/>
    <n v="1.4"/>
    <n v="0"/>
  </r>
  <r>
    <x v="566"/>
    <n v="1.0783499999999999"/>
    <n v="0"/>
    <n v="14"/>
    <n v="1.4"/>
    <d v="1899-12-30T01:29:00"/>
    <n v="1.4"/>
    <n v="0"/>
  </r>
  <r>
    <x v="567"/>
    <n v="1.0788899999999999"/>
    <n v="30.600000000000364"/>
    <n v="29"/>
    <n v="4.1899999999999995"/>
    <d v="1899-12-30T20:29:00"/>
    <n v="4.1899999999999995"/>
    <n v="0"/>
  </r>
  <r>
    <x v="568"/>
    <n v="1.07894"/>
    <n v="0"/>
    <n v="14.000000000001819"/>
    <n v="1.4"/>
    <d v="1899-12-30T01:40:00"/>
    <n v="1.4"/>
    <n v="0"/>
  </r>
  <r>
    <x v="569"/>
    <n v="1.0781499999999999"/>
    <n v="0"/>
    <n v="14"/>
    <n v="1.4"/>
    <d v="1899-12-30T00:10:00"/>
    <n v="1.4"/>
    <n v="0"/>
  </r>
  <r>
    <x v="570"/>
    <n v="1.0772699999999999"/>
    <n v="0"/>
    <n v="14.000000000001819"/>
    <n v="1.4"/>
    <d v="1899-12-30T04:45:00"/>
    <n v="1.4"/>
    <n v="0"/>
  </r>
  <r>
    <x v="571"/>
    <n v="1.0811200000000001"/>
    <n v="83.200000000000728"/>
    <n v="45"/>
    <n v="20.38"/>
    <d v="1899-12-31T18:26:00"/>
    <n v="20.38"/>
    <n v="0"/>
  </r>
  <r>
    <x v="572"/>
    <n v="1.0830299999999999"/>
    <n v="81.199999999998909"/>
    <n v="45"/>
    <n v="20.39"/>
    <d v="1899-12-31T19:18:00"/>
    <n v="0"/>
    <n v="20.39"/>
  </r>
  <r>
    <x v="573"/>
    <n v="1.0808"/>
    <n v="13.799999999999272"/>
    <n v="20.899999999999636"/>
    <n v="2.8"/>
    <d v="1899-12-30T05:55:00"/>
    <n v="2.8"/>
    <n v="0"/>
  </r>
  <r>
    <x v="574"/>
    <n v="1.0797399999999999"/>
    <n v="0"/>
    <n v="13.899999999999636"/>
    <n v="1.4"/>
    <d v="1899-12-30T08:48:00"/>
    <n v="1.4"/>
    <n v="0"/>
  </r>
  <r>
    <x v="575"/>
    <n v="1.0843400000000001"/>
    <n v="67.199999999998909"/>
    <n v="40.099999999998545"/>
    <n v="12.780000000000001"/>
    <d v="1899-12-31T01:36:00"/>
    <n v="12.780000000000001"/>
    <n v="0"/>
  </r>
  <r>
    <x v="576"/>
    <n v="1.0839799999999999"/>
    <n v="0"/>
    <n v="13.999999999998181"/>
    <n v="1.4"/>
    <d v="1899-12-30T00:30:00"/>
    <n v="0"/>
    <n v="1.4"/>
  </r>
  <r>
    <x v="577"/>
    <n v="1.08538"/>
    <n v="0"/>
    <n v="14"/>
    <n v="1.4"/>
    <d v="1899-12-30T00:39:00"/>
    <n v="0"/>
    <n v="1.4"/>
  </r>
  <r>
    <x v="578"/>
    <n v="1.08707"/>
    <n v="0"/>
    <n v="14"/>
    <n v="1.4"/>
    <d v="1899-12-30T00:31:00"/>
    <n v="0"/>
    <n v="1.4"/>
  </r>
  <r>
    <x v="579"/>
    <n v="1.08751"/>
    <n v="29.299999999999272"/>
    <n v="29.299999999999272"/>
    <n v="4.21"/>
    <d v="1899-12-30T22:37:00"/>
    <n v="0"/>
    <n v="4.21"/>
  </r>
  <r>
    <x v="580"/>
    <n v="1.0834999999999999"/>
    <n v="0"/>
    <n v="14.000000000001819"/>
    <n v="1.4"/>
    <d v="1899-12-30T00:14:00"/>
    <n v="1.4"/>
    <n v="0"/>
  </r>
  <r>
    <x v="581"/>
    <n v="1.0855399999999999"/>
    <n v="46.499999999998181"/>
    <n v="34.199999999998909"/>
    <n v="7.5"/>
    <d v="1899-12-30T05:23:00"/>
    <n v="7.5"/>
    <n v="0"/>
  </r>
  <r>
    <x v="582"/>
    <n v="1.0890500000000001"/>
    <n v="0"/>
    <n v="14"/>
    <n v="1.4"/>
    <d v="1899-12-30T00:37:00"/>
    <n v="0"/>
    <n v="1.4"/>
  </r>
  <r>
    <x v="583"/>
    <n v="1.08802"/>
    <n v="0"/>
    <n v="14.000000000001819"/>
    <n v="1.4"/>
    <d v="1899-12-30T00:08:00"/>
    <n v="0"/>
    <n v="1.4"/>
  </r>
  <r>
    <x v="584"/>
    <n v="1.0824100000000001"/>
    <n v="81.099999999998545"/>
    <n v="45.799999999999272"/>
    <n v="20.46"/>
    <d v="1899-12-31T23:03:00"/>
    <n v="0"/>
    <n v="20.46"/>
  </r>
  <r>
    <x v="585"/>
    <n v="1.0846499999999999"/>
    <n v="0"/>
    <n v="14.000000000001819"/>
    <n v="1.4"/>
    <d v="1899-12-30T01:06:00"/>
    <n v="1.4"/>
    <n v="0"/>
  </r>
  <r>
    <x v="586"/>
    <n v="1.0828599999999999"/>
    <n v="0"/>
    <n v="14.000000000001819"/>
    <n v="1.4"/>
    <d v="1899-12-30T01:14:00"/>
    <n v="1.4"/>
    <n v="0"/>
  </r>
  <r>
    <x v="587"/>
    <n v="1.0814900000000001"/>
    <n v="0"/>
    <n v="13.999999999998181"/>
    <n v="1.4"/>
    <d v="1899-12-30T00:25:00"/>
    <n v="1.4"/>
    <n v="0"/>
  </r>
  <r>
    <x v="588"/>
    <n v="1.0794600000000001"/>
    <n v="0"/>
    <n v="13.999999999998181"/>
    <n v="1.4"/>
    <d v="1899-12-30T04:21:00"/>
    <n v="1.4"/>
    <n v="0"/>
  </r>
  <r>
    <x v="589"/>
    <n v="1.07823"/>
    <n v="29.600000000000364"/>
    <n v="29.099999999998545"/>
    <n v="4.21"/>
    <d v="1899-12-30T05:29:00"/>
    <n v="4.21"/>
    <n v="0"/>
  </r>
  <r>
    <x v="590"/>
    <n v="1.0929899999999999"/>
    <n v="217.60000000000036"/>
    <n v="76"/>
    <n v="175.95000000000005"/>
    <d v="1900-01-04T10:43:00"/>
    <n v="175.95000000000005"/>
    <n v="0"/>
  </r>
  <r>
    <x v="591"/>
    <n v="1.0842099999999999"/>
    <n v="29.100000000000364"/>
    <n v="29.599999999998545"/>
    <n v="4.1899999999999995"/>
    <d v="1899-12-30T22:45:00"/>
    <n v="0"/>
    <n v="4.1899999999999995"/>
  </r>
  <r>
    <x v="592"/>
    <n v="1.0851299999999999"/>
    <n v="0"/>
    <n v="13.999999999998181"/>
    <n v="1.4"/>
    <d v="1899-12-30T00:52:00"/>
    <n v="0"/>
    <n v="1.4"/>
  </r>
  <r>
    <x v="593"/>
    <n v="1.08738"/>
    <n v="0"/>
    <n v="14"/>
    <n v="1.4"/>
    <d v="1899-12-30T01:34:00"/>
    <n v="0"/>
    <n v="1.4"/>
  </r>
  <r>
    <x v="594"/>
    <n v="1.09276"/>
    <n v="0"/>
    <n v="14.799999999999272"/>
    <n v="1.4"/>
    <d v="1899-12-30T14:12:00"/>
    <n v="0"/>
    <n v="1.4"/>
  </r>
  <r>
    <x v="595"/>
    <n v="1.0948899999999999"/>
    <n v="0"/>
    <n v="13.999999999998181"/>
    <n v="1.4"/>
    <d v="1899-12-30T02:07:00"/>
    <n v="0"/>
    <n v="1.4"/>
  </r>
  <r>
    <x v="596"/>
    <n v="1.09657"/>
    <n v="0"/>
    <n v="14.000000000001819"/>
    <n v="1.4"/>
    <d v="1899-12-30T01:02:00"/>
    <n v="0"/>
    <n v="1.4"/>
  </r>
  <r>
    <x v="597"/>
    <n v="1.09565"/>
    <n v="28.399999999999636"/>
    <n v="29.200000000000728"/>
    <n v="4.1899999999999995"/>
    <d v="1899-12-30T19:19:00"/>
    <n v="0"/>
    <n v="4.1899999999999995"/>
  </r>
  <r>
    <x v="598"/>
    <n v="1.0961099999999999"/>
    <n v="14.5"/>
    <n v="21.299999999999272"/>
    <n v="2.81"/>
    <d v="1899-12-30T03:58:00"/>
    <n v="0"/>
    <n v="2.81"/>
  </r>
  <r>
    <x v="599"/>
    <n v="1.09717"/>
    <n v="0"/>
    <n v="14"/>
    <n v="1.4"/>
    <d v="1899-12-30T01:45:00"/>
    <n v="0"/>
    <n v="1.4"/>
  </r>
  <r>
    <x v="600"/>
    <n v="1.09829"/>
    <n v="0"/>
    <n v="14"/>
    <n v="1.4"/>
    <d v="1899-12-30T00:28:00"/>
    <n v="0"/>
    <n v="1.4"/>
  </r>
  <r>
    <x v="601"/>
    <n v="1.0993599999999999"/>
    <n v="29.399999999997817"/>
    <n v="30.299999999997453"/>
    <n v="4.1999999999999993"/>
    <d v="1899-12-30T20:47:00"/>
    <n v="0"/>
    <n v="4.1999999999999993"/>
  </r>
  <r>
    <x v="602"/>
    <n v="1.1007100000000001"/>
    <n v="0"/>
    <n v="14"/>
    <n v="1.4"/>
    <d v="1899-12-30T00:52:00"/>
    <n v="0"/>
    <n v="1.4"/>
  </r>
  <r>
    <x v="603"/>
    <n v="1.0938000000000001"/>
    <n v="125.29999999999927"/>
    <n v="58.000000000001819"/>
    <n v="49.29"/>
    <d v="1900-01-01T19:04:00"/>
    <n v="0"/>
    <n v="49.29"/>
  </r>
  <r>
    <x v="604"/>
    <n v="1.0915699999999999"/>
    <n v="0"/>
    <n v="14.000000000001819"/>
    <n v="1.4"/>
    <d v="1899-12-30T01:11:00"/>
    <n v="1.4"/>
    <n v="0"/>
  </r>
  <r>
    <x v="605"/>
    <n v="1.0892299999999999"/>
    <n v="0"/>
    <n v="14"/>
    <n v="1.4"/>
    <d v="1899-12-30T01:41:00"/>
    <n v="1.4"/>
    <n v="0"/>
  </r>
  <r>
    <x v="606"/>
    <n v="1.0887"/>
    <n v="14.199999999998909"/>
    <n v="21.100000000000364"/>
    <n v="2.8"/>
    <d v="1899-12-30T04:29:00"/>
    <n v="2.8"/>
    <n v="0"/>
  </r>
  <r>
    <x v="607"/>
    <n v="1.0883700000000001"/>
    <n v="14.100000000000364"/>
    <n v="20.899999999999636"/>
    <n v="2.79"/>
    <d v="1899-12-30T15:09:00"/>
    <n v="2.79"/>
    <n v="0"/>
  </r>
  <r>
    <x v="608"/>
    <n v="1.0937399999999999"/>
    <n v="102.5"/>
    <n v="49.200000000000728"/>
    <n v="32.36"/>
    <d v="1900-01-01T00:34:00"/>
    <n v="32.36"/>
    <n v="0"/>
  </r>
  <r>
    <x v="609"/>
    <n v="1.0948100000000001"/>
    <n v="0"/>
    <n v="14"/>
    <n v="1.4"/>
    <d v="1899-12-30T00:59:00"/>
    <n v="0"/>
    <n v="1.4"/>
  </r>
  <r>
    <x v="610"/>
    <n v="1.09762"/>
    <n v="13.899999999999636"/>
    <n v="21"/>
    <n v="2.81"/>
    <d v="1899-12-30T02:33:00"/>
    <n v="0"/>
    <n v="2.81"/>
  </r>
  <r>
    <x v="611"/>
    <n v="1.09897"/>
    <n v="0"/>
    <n v="14.000000000001819"/>
    <n v="1.4"/>
    <d v="1899-12-30T03:10:00"/>
    <n v="0"/>
    <n v="1.4"/>
  </r>
  <r>
    <x v="612"/>
    <n v="1.0989899999999999"/>
    <n v="14.099999999998545"/>
    <n v="21.099999999998545"/>
    <n v="2.8099999999999996"/>
    <d v="1899-12-30T03:06:00"/>
    <n v="0"/>
    <n v="2.8099999999999996"/>
  </r>
  <r>
    <x v="613"/>
    <n v="1.09724"/>
    <n v="46.699999999998909"/>
    <n v="34.299999999999272"/>
    <n v="7.49"/>
    <d v="1899-12-30T13:43:00"/>
    <n v="0"/>
    <n v="7.49"/>
  </r>
  <r>
    <x v="614"/>
    <n v="1.09805"/>
    <n v="82.300000000001091"/>
    <n v="44.600000000000364"/>
    <n v="20.37"/>
    <d v="1899-12-30T02:53:00"/>
    <n v="20.37"/>
    <n v="0"/>
  </r>
  <r>
    <x v="615"/>
    <n v="1.10067"/>
    <n v="0"/>
    <n v="14.000000000001819"/>
    <n v="1.4"/>
    <d v="1899-12-30T00:02:00"/>
    <n v="0"/>
    <n v="1.4"/>
  </r>
  <r>
    <x v="616"/>
    <n v="1.1000099999999999"/>
    <n v="62.500000000001819"/>
    <n v="38.299999999999272"/>
    <n v="12.780000000000001"/>
    <d v="1899-12-30T09:37:00"/>
    <n v="0"/>
    <n v="12.780000000000001"/>
  </r>
  <r>
    <x v="617"/>
    <n v="1.0984499999999999"/>
    <n v="14.5"/>
    <n v="21.200000000000728"/>
    <n v="2.79"/>
    <d v="1899-12-30T01:36:00"/>
    <n v="2.79"/>
    <n v="0"/>
  </r>
  <r>
    <x v="618"/>
    <n v="1.09867"/>
    <n v="14.000000000001819"/>
    <n v="21"/>
    <n v="2.8"/>
    <d v="1899-12-30T00:46:00"/>
    <n v="2.8"/>
    <n v="0"/>
  </r>
  <r>
    <x v="619"/>
    <n v="1.0960700000000001"/>
    <n v="0"/>
    <n v="13.999999999998181"/>
    <n v="1.4"/>
    <d v="1899-12-30T00:37:00"/>
    <n v="1.4"/>
    <n v="0"/>
  </r>
  <r>
    <x v="620"/>
    <n v="1.12419"/>
    <n v="375.5"/>
    <n v="99.400000000001455"/>
    <n v="579.84999999999991"/>
    <d v="1900-01-07T16:29:00"/>
    <n v="579.84999999999991"/>
    <n v="0"/>
  </r>
  <r>
    <x v="621"/>
    <n v="1.1026499999999999"/>
    <n v="29.600000000000364"/>
    <n v="28.999999999998181"/>
    <n v="4.1899999999999995"/>
    <d v="1899-12-30T10:50:00"/>
    <n v="0"/>
    <n v="4.1899999999999995"/>
  </r>
  <r>
    <x v="622"/>
    <n v="1.10493"/>
    <n v="0"/>
    <n v="14"/>
    <n v="1.4"/>
    <d v="1899-12-30T01:06:00"/>
    <n v="0"/>
    <n v="1.4"/>
  </r>
  <r>
    <x v="623"/>
    <n v="1.10626"/>
    <n v="0"/>
    <n v="14"/>
    <n v="1.4"/>
    <d v="1899-12-30T00:40:00"/>
    <n v="0"/>
    <n v="1.4"/>
  </r>
  <r>
    <x v="624"/>
    <n v="1.1069899999999999"/>
    <n v="0"/>
    <n v="13.999999999998181"/>
    <n v="1.4"/>
    <d v="1899-12-30T00:37:00"/>
    <n v="0"/>
    <n v="1.4"/>
  </r>
  <r>
    <x v="625"/>
    <n v="1.1093599999999999"/>
    <n v="13.999999999998181"/>
    <n v="21.799999999997453"/>
    <n v="2.8"/>
    <d v="1899-12-30T10:56:00"/>
    <n v="0"/>
    <n v="2.8"/>
  </r>
  <r>
    <x v="626"/>
    <n v="1.1117999999999999"/>
    <n v="0"/>
    <n v="13.999999999998181"/>
    <n v="1.4"/>
    <d v="1899-12-30T03:04:00"/>
    <n v="0"/>
    <n v="1.4"/>
  </r>
  <r>
    <x v="627"/>
    <n v="1.1128400000000001"/>
    <n v="0"/>
    <n v="14"/>
    <n v="1.4"/>
    <d v="1899-12-30T00:04:00"/>
    <n v="0"/>
    <n v="1.4"/>
  </r>
  <r>
    <x v="628"/>
    <n v="1.1142099999999999"/>
    <n v="0"/>
    <n v="13.999999999998181"/>
    <n v="1.4"/>
    <d v="1899-12-30T02:43:00"/>
    <n v="0"/>
    <n v="1.4"/>
  </r>
  <r>
    <x v="629"/>
    <n v="1.1127400000000001"/>
    <n v="46.100000000000364"/>
    <n v="34.700000000002547"/>
    <n v="7.51"/>
    <d v="1899-12-30T12:57:00"/>
    <n v="0"/>
    <n v="7.51"/>
  </r>
  <r>
    <x v="630"/>
    <n v="1.1150100000000001"/>
    <n v="0"/>
    <n v="14"/>
    <n v="1.4"/>
    <d v="1899-12-30T06:12:00"/>
    <n v="0"/>
    <n v="1.4"/>
  </r>
  <r>
    <x v="631"/>
    <n v="1.1137600000000001"/>
    <n v="29.600000000000364"/>
    <n v="29"/>
    <n v="4.1899999999999995"/>
    <d v="1899-12-30T06:56:00"/>
    <n v="0"/>
    <n v="4.1899999999999995"/>
  </r>
  <r>
    <x v="632"/>
    <n v="1.11391"/>
    <n v="13.899999999999636"/>
    <n v="21.799999999999272"/>
    <n v="2.81"/>
    <d v="1899-12-30T17:13:00"/>
    <n v="0"/>
    <n v="2.81"/>
  </r>
  <r>
    <x v="633"/>
    <n v="1.1178600000000001"/>
    <n v="0"/>
    <n v="14"/>
    <n v="1.4"/>
    <d v="1899-12-30T00:27:00"/>
    <n v="0"/>
    <n v="1.4"/>
  </r>
  <r>
    <x v="634"/>
    <n v="1.1182399999999999"/>
    <n v="14.099999999998545"/>
    <n v="21.099999999998545"/>
    <n v="2.8099999999999996"/>
    <d v="1899-12-30T04:21:00"/>
    <n v="0"/>
    <n v="2.8099999999999996"/>
  </r>
  <r>
    <x v="635"/>
    <n v="1.11954"/>
    <n v="14.200000000000728"/>
    <n v="21.899999999999636"/>
    <n v="2.8"/>
    <d v="1899-12-30T10:30:00"/>
    <n v="0"/>
    <n v="2.8"/>
  </r>
  <r>
    <x v="636"/>
    <n v="1.1207400000000001"/>
    <n v="0"/>
    <n v="14.000000000001819"/>
    <n v="1.4"/>
    <d v="1899-12-30T02:24:00"/>
    <n v="0"/>
    <n v="1.4"/>
  </r>
  <r>
    <x v="637"/>
    <n v="1.12198"/>
    <n v="0"/>
    <n v="14"/>
    <n v="1.4"/>
    <d v="1899-12-30T01:04:00"/>
    <n v="0"/>
    <n v="1.4"/>
  </r>
  <r>
    <x v="638"/>
    <n v="1.12239"/>
    <n v="14.700000000000728"/>
    <n v="21.399999999999636"/>
    <n v="2.81"/>
    <d v="1899-12-30T02:16:00"/>
    <n v="0"/>
    <n v="2.81"/>
  </r>
  <r>
    <x v="639"/>
    <n v="1.12188"/>
    <n v="29.5"/>
    <n v="28.899999999999636"/>
    <n v="4.2"/>
    <d v="1899-12-30T04:03:00"/>
    <n v="0"/>
    <n v="4.2"/>
  </r>
  <r>
    <x v="640"/>
    <n v="1.12358"/>
    <n v="0"/>
    <n v="14.000000000001819"/>
    <n v="1.4"/>
    <d v="1899-12-30T00:20:00"/>
    <n v="0"/>
    <n v="1.4"/>
  </r>
  <r>
    <x v="641"/>
    <n v="1.12357"/>
    <n v="14.5"/>
    <n v="21.299999999999272"/>
    <n v="2.81"/>
    <d v="1899-12-30T01:04:00"/>
    <n v="0"/>
    <n v="2.81"/>
  </r>
  <r>
    <x v="642"/>
    <n v="1.12548"/>
    <n v="0"/>
    <n v="14.000000000001819"/>
    <n v="1.4"/>
    <d v="1899-12-30T04:02:00"/>
    <n v="0"/>
    <n v="1.4"/>
  </r>
  <r>
    <x v="643"/>
    <n v="1.12382"/>
    <n v="44.800000000001091"/>
    <n v="34.200000000000728"/>
    <n v="7.48"/>
    <d v="1899-12-30T15:53:00"/>
    <n v="0"/>
    <n v="7.48"/>
  </r>
  <r>
    <x v="644"/>
    <n v="1.1259999999999999"/>
    <n v="28.19999999999709"/>
    <n v="28.19999999999709"/>
    <n v="4.1999999999999993"/>
    <d v="1899-12-30T01:06:00"/>
    <n v="0"/>
    <n v="4.1999999999999993"/>
  </r>
  <r>
    <x v="645"/>
    <n v="1.1268899999999999"/>
    <n v="0"/>
    <n v="13.999999999998181"/>
    <n v="1.4"/>
    <d v="1899-12-30T00:09:00"/>
    <n v="0"/>
    <n v="1.4"/>
  </r>
  <r>
    <x v="646"/>
    <n v="1.12734"/>
    <n v="0"/>
    <n v="14"/>
    <n v="1.4"/>
    <d v="1899-12-30T00:21:00"/>
    <n v="0"/>
    <n v="1.4"/>
  </r>
  <r>
    <x v="647"/>
    <n v="1.1286"/>
    <n v="0"/>
    <n v="14"/>
    <n v="1.4"/>
    <d v="1899-12-30T00:08:00"/>
    <n v="0"/>
    <n v="1.4"/>
  </r>
  <r>
    <x v="648"/>
    <n v="1.1355900000000001"/>
    <n v="0"/>
    <n v="14.000000000001819"/>
    <n v="1.4"/>
    <d v="1899-12-30T00:04:00"/>
    <n v="0"/>
    <n v="1.4"/>
  </r>
  <r>
    <x v="649"/>
    <n v="1.1339900000000001"/>
    <n v="0"/>
    <n v="14"/>
    <n v="1.4"/>
    <d v="1899-12-30T01:51:00"/>
    <n v="0"/>
    <n v="1.4"/>
  </r>
  <r>
    <x v="650"/>
    <n v="1.1351100000000001"/>
    <n v="0"/>
    <n v="14"/>
    <n v="1.4"/>
    <d v="1899-12-30T00:50:00"/>
    <n v="0"/>
    <n v="1.4"/>
  </r>
  <r>
    <x v="651"/>
    <n v="1.13561"/>
    <n v="29.100000000002183"/>
    <n v="29.300000000001091"/>
    <n v="4.21"/>
    <d v="1899-12-30T11:13:00"/>
    <n v="0"/>
    <n v="4.21"/>
  </r>
  <r>
    <x v="652"/>
    <n v="1.13818"/>
    <n v="0"/>
    <n v="14"/>
    <n v="1.4"/>
    <d v="1899-12-30T00:29:00"/>
    <n v="0"/>
    <n v="1.4"/>
  </r>
  <r>
    <x v="653"/>
    <n v="1.1307199999999999"/>
    <n v="129.40000000000146"/>
    <n v="59.699999999998909"/>
    <n v="49.460000000000008"/>
    <d v="1900-01-01T06:33:00"/>
    <n v="0"/>
    <n v="49.460000000000008"/>
  </r>
  <r>
    <x v="654"/>
    <n v="1.13385"/>
    <n v="146.20000000000073"/>
    <n v="59.400000000001455"/>
    <n v="77.97"/>
    <d v="1899-12-31T20:47:00"/>
    <n v="77.97"/>
    <n v="0"/>
  </r>
  <r>
    <x v="655"/>
    <n v="1.1352100000000001"/>
    <n v="0"/>
    <n v="14"/>
    <n v="1.4"/>
    <d v="1899-12-30T00:06:00"/>
    <n v="0"/>
    <n v="1.4"/>
  </r>
  <r>
    <x v="656"/>
    <n v="1.1358900000000001"/>
    <n v="0"/>
    <n v="14.000000000001819"/>
    <n v="1.4"/>
    <d v="1899-12-30T01:20:00"/>
    <n v="0"/>
    <n v="1.4"/>
  </r>
  <r>
    <x v="657"/>
    <n v="1.13673"/>
    <n v="13.600000000000364"/>
    <n v="21.599999999998545"/>
    <n v="2.8"/>
    <d v="1899-12-30T14:16:00"/>
    <n v="0"/>
    <n v="2.8"/>
  </r>
  <r>
    <x v="658"/>
    <n v="1.13666"/>
    <n v="14.299999999997453"/>
    <n v="21.199999999998909"/>
    <n v="2.81"/>
    <d v="1899-12-30T02:09:00"/>
    <n v="0"/>
    <n v="2.81"/>
  </r>
  <r>
    <x v="659"/>
    <n v="1.13774"/>
    <n v="14.299999999997453"/>
    <n v="21.199999999998909"/>
    <n v="2.81"/>
    <d v="1899-12-30T02:33:00"/>
    <n v="0"/>
    <n v="2.81"/>
  </r>
  <r>
    <x v="660"/>
    <n v="1.1383000000000001"/>
    <n v="29.299999999999272"/>
    <n v="28.799999999999272"/>
    <n v="4.2"/>
    <d v="1899-12-30T05:58:00"/>
    <n v="0"/>
    <n v="4.2"/>
  </r>
  <r>
    <x v="661"/>
    <n v="1.14012"/>
    <n v="29.400000000001455"/>
    <n v="29.000000000001819"/>
    <n v="4.2"/>
    <d v="1899-12-30T00:39:00"/>
    <n v="0"/>
    <n v="4.2"/>
  </r>
  <r>
    <x v="662"/>
    <n v="1.13781"/>
    <n v="63.200000000002547"/>
    <n v="39.300000000001091"/>
    <n v="12.829999999999998"/>
    <d v="1899-12-30T12:57:00"/>
    <n v="0"/>
    <n v="12.829999999999998"/>
  </r>
  <r>
    <x v="663"/>
    <n v="1.13592"/>
    <n v="65.300000000001091"/>
    <n v="39"/>
    <n v="12.809999999999999"/>
    <d v="1899-12-30T05:55:00"/>
    <n v="12.809999999999999"/>
    <n v="0"/>
  </r>
  <r>
    <x v="664"/>
    <n v="1.1393"/>
    <n v="0"/>
    <n v="14"/>
    <n v="1.4"/>
    <d v="1899-12-30T00:21:00"/>
    <n v="0"/>
    <n v="1.4"/>
  </r>
  <r>
    <x v="665"/>
    <n v="1.13991"/>
    <n v="0"/>
    <n v="14.000000000001819"/>
    <n v="1.4"/>
    <d v="1899-12-30T00:17:00"/>
    <n v="0"/>
    <n v="1.4"/>
  </r>
  <r>
    <x v="666"/>
    <n v="1.13818"/>
    <n v="30.799999999999272"/>
    <n v="29.5"/>
    <n v="4.1900000000000004"/>
    <d v="1899-12-30T04:06:00"/>
    <n v="0"/>
    <n v="4.1900000000000004"/>
  </r>
  <r>
    <x v="667"/>
    <n v="1.13486"/>
    <n v="0"/>
    <n v="14"/>
    <n v="1.4"/>
    <d v="1899-12-30T00:26:00"/>
    <n v="1.4"/>
    <n v="0"/>
  </r>
  <r>
    <x v="668"/>
    <n v="1.13565"/>
    <n v="44.399999999999636"/>
    <n v="33.300000000001091"/>
    <n v="7.52"/>
    <d v="1899-12-30T04:17:00"/>
    <n v="7.52"/>
    <n v="0"/>
  </r>
  <r>
    <x v="669"/>
    <n v="1.1396599999999999"/>
    <n v="0"/>
    <n v="13.999999999998181"/>
    <n v="1.4"/>
    <d v="1899-12-30T00:27:00"/>
    <n v="0"/>
    <n v="1.4"/>
  </r>
  <r>
    <x v="670"/>
    <n v="1.1286"/>
    <n v="174.90000000000146"/>
    <n v="69.399999999999636"/>
    <n v="122.09"/>
    <d v="1899-12-31T23:24:00"/>
    <n v="0"/>
    <n v="122.09"/>
  </r>
  <r>
    <x v="671"/>
    <n v="1.1320699999999999"/>
    <n v="0"/>
    <n v="14"/>
    <n v="1.4"/>
    <d v="1899-12-30T00:16:00"/>
    <n v="1.4"/>
    <n v="0"/>
  </r>
  <r>
    <x v="672"/>
    <n v="1.13032"/>
    <n v="0"/>
    <n v="14"/>
    <n v="1.4"/>
    <d v="1899-12-30T01:03:00"/>
    <n v="1.4"/>
    <n v="0"/>
  </r>
  <r>
    <x v="673"/>
    <n v="1.1291899999999999"/>
    <n v="0"/>
    <n v="14"/>
    <n v="1.4"/>
    <d v="1899-12-30T01:20:00"/>
    <n v="1.4"/>
    <n v="0"/>
  </r>
  <r>
    <x v="674"/>
    <n v="1.1281300000000001"/>
    <n v="0"/>
    <n v="13.999999999998181"/>
    <n v="1.4"/>
    <d v="1899-12-30T01:24:00"/>
    <n v="1.4"/>
    <n v="0"/>
  </r>
  <r>
    <x v="675"/>
    <n v="1.13043"/>
    <n v="29.200000000000728"/>
    <n v="28.799999999999272"/>
    <n v="4.2"/>
    <d v="1899-12-30T05:09:00"/>
    <n v="4.2"/>
    <n v="0"/>
  </r>
  <r>
    <x v="676"/>
    <n v="1.1293899999999999"/>
    <n v="14.5"/>
    <n v="21.200000000000728"/>
    <n v="2.79"/>
    <d v="1899-12-30T01:48:00"/>
    <n v="2.79"/>
    <n v="0"/>
  </r>
  <r>
    <x v="677"/>
    <n v="1.12992"/>
    <n v="14.300000000001091"/>
    <n v="21.100000000000364"/>
    <n v="2.79"/>
    <d v="1899-12-30T00:41:00"/>
    <n v="2.79"/>
    <n v="0"/>
  </r>
  <r>
    <x v="678"/>
    <n v="1.12334"/>
    <n v="0"/>
    <n v="14.000000000001819"/>
    <n v="1.4"/>
    <d v="1899-12-30T01:59:00"/>
    <n v="1.4"/>
    <n v="0"/>
  </r>
  <r>
    <x v="679"/>
    <n v="1.1231599999999999"/>
    <n v="45.300000000001091"/>
    <n v="33.400000000001455"/>
    <n v="7.49"/>
    <d v="1899-12-30T12:23:00"/>
    <n v="7.49"/>
    <n v="0"/>
  </r>
  <r>
    <x v="680"/>
    <n v="1.1287400000000001"/>
    <n v="101.60000000000036"/>
    <n v="49.399999999999636"/>
    <n v="32.409999999999997"/>
    <d v="1899-12-31T06:48:00"/>
    <n v="32.409999999999997"/>
    <n v="0"/>
  </r>
  <r>
    <x v="681"/>
    <n v="1.1291100000000001"/>
    <n v="13.800000000001091"/>
    <n v="20.900000000001455"/>
    <n v="2.8"/>
    <d v="1899-12-30T02:58:00"/>
    <n v="0"/>
    <n v="2.8"/>
  </r>
  <r>
    <x v="682"/>
    <n v="1.13331"/>
    <n v="0"/>
    <n v="14.800000000001091"/>
    <n v="1.4"/>
    <d v="1899-12-30T04:49:00"/>
    <n v="0"/>
    <n v="1.4"/>
  </r>
  <r>
    <x v="683"/>
    <n v="1.1348800000000001"/>
    <n v="0"/>
    <n v="14"/>
    <n v="1.4"/>
    <d v="1899-12-30T06:59:00"/>
    <n v="0"/>
    <n v="1.4"/>
  </r>
  <r>
    <x v="684"/>
    <n v="1.13388"/>
    <n v="16.700000000000728"/>
    <n v="22.399999999999636"/>
    <n v="2.81"/>
    <d v="1899-12-30T01:26:00"/>
    <n v="0"/>
    <n v="2.81"/>
  </r>
  <r>
    <x v="685"/>
    <n v="1.1285799999999999"/>
    <n v="102"/>
    <n v="49.899999999997817"/>
    <n v="32.47"/>
    <d v="1899-12-30T22:04:00"/>
    <n v="0"/>
    <n v="32.47"/>
  </r>
  <r>
    <x v="686"/>
    <n v="1.1270899999999999"/>
    <n v="0"/>
    <n v="14"/>
    <n v="1.4"/>
    <d v="1899-12-30T00:28:00"/>
    <n v="1.4"/>
    <n v="0"/>
  </r>
  <r>
    <x v="687"/>
    <n v="1.12581"/>
    <n v="0"/>
    <n v="14"/>
    <n v="1.4"/>
    <d v="1899-12-30T00:12:00"/>
    <n v="1.4"/>
    <n v="0"/>
  </r>
  <r>
    <x v="688"/>
    <n v="1.1236999999999999"/>
    <n v="0"/>
    <n v="14"/>
    <n v="1.4"/>
    <d v="1899-12-30T00:22:00"/>
    <n v="1.4"/>
    <n v="0"/>
  </r>
  <r>
    <x v="689"/>
    <n v="1.1230599999999999"/>
    <n v="0"/>
    <n v="14"/>
    <n v="1.4"/>
    <d v="1899-12-30T00:11:00"/>
    <n v="1.4"/>
    <n v="0"/>
  </r>
  <r>
    <x v="690"/>
    <n v="1.12541"/>
    <n v="29.799999999999272"/>
    <n v="28.999999999998181"/>
    <n v="4.2"/>
    <d v="1899-12-30T17:40:00"/>
    <n v="4.2"/>
    <n v="0"/>
  </r>
  <r>
    <x v="691"/>
    <n v="1.1259999999999999"/>
    <n v="65.100000000000364"/>
    <n v="41.099999999998545"/>
    <n v="12.84"/>
    <d v="1899-12-30T21:31:00"/>
    <n v="0"/>
    <n v="12.84"/>
  </r>
  <r>
    <x v="692"/>
    <n v="1.12276"/>
    <n v="0"/>
    <n v="14"/>
    <n v="1.4"/>
    <d v="1899-12-30T00:30:00"/>
    <n v="1.4"/>
    <n v="0"/>
  </r>
  <r>
    <x v="693"/>
    <n v="1.12263"/>
    <n v="13.899999999999636"/>
    <n v="20.899999999999636"/>
    <n v="2.79"/>
    <d v="1899-12-30T02:23:00"/>
    <n v="2.79"/>
    <n v="0"/>
  </r>
  <r>
    <x v="694"/>
    <n v="1.12215"/>
    <n v="0"/>
    <n v="14"/>
    <n v="1.4"/>
    <d v="1899-12-30T01:12:00"/>
    <n v="1.4"/>
    <n v="0"/>
  </r>
  <r>
    <x v="695"/>
    <n v="1.1212599999999999"/>
    <n v="13.600000000000364"/>
    <n v="20.800000000001091"/>
    <n v="2.8"/>
    <d v="1899-12-30T01:17:00"/>
    <n v="2.8"/>
    <n v="0"/>
  </r>
  <r>
    <x v="696"/>
    <n v="1.12266"/>
    <n v="45.19999999999709"/>
    <n v="33.399999999997817"/>
    <n v="7.52"/>
    <d v="1899-12-30T20:13:00"/>
    <n v="7.52"/>
    <n v="0"/>
  </r>
  <r>
    <x v="697"/>
    <n v="1.1257699999999999"/>
    <n v="14.000000000001819"/>
    <n v="21"/>
    <n v="2.8"/>
    <d v="1899-12-30T01:32:00"/>
    <n v="0"/>
    <n v="2.8"/>
  </r>
  <r>
    <x v="698"/>
    <n v="1.1229100000000001"/>
    <n v="62.699999999998909"/>
    <n v="39.299999999999272"/>
    <n v="12.780000000000001"/>
    <d v="1899-12-31T03:49:00"/>
    <n v="0"/>
    <n v="12.780000000000001"/>
  </r>
  <r>
    <x v="699"/>
    <n v="1.1212200000000001"/>
    <n v="14.300000000001091"/>
    <n v="21.099999999998545"/>
    <n v="2.79"/>
    <d v="1899-12-30T01:43:00"/>
    <n v="2.79"/>
    <n v="0"/>
  </r>
  <r>
    <x v="700"/>
    <n v="1.1210599999999999"/>
    <n v="0"/>
    <n v="14.000000000001819"/>
    <n v="1.4"/>
    <d v="1899-12-30T00:09:00"/>
    <n v="1.4"/>
    <n v="0"/>
  </r>
  <r>
    <x v="701"/>
    <n v="1.1206400000000001"/>
    <n v="13.899999999999636"/>
    <n v="20.899999999997817"/>
    <n v="2.79"/>
    <d v="1899-12-30T01:58:00"/>
    <n v="2.79"/>
    <n v="0"/>
  </r>
  <r>
    <x v="702"/>
    <n v="1.1205000000000001"/>
    <n v="46.299999999999272"/>
    <n v="33.699999999998909"/>
    <n v="7.5200000000000005"/>
    <d v="1899-12-30T21:36:00"/>
    <n v="7.5200000000000005"/>
    <n v="0"/>
  </r>
  <r>
    <x v="703"/>
    <n v="1.12233"/>
    <n v="62.299999999999272"/>
    <n v="38.899999999999636"/>
    <n v="12.78"/>
    <d v="1899-12-30T20:08:00"/>
    <n v="0"/>
    <n v="12.78"/>
  </r>
  <r>
    <x v="704"/>
    <n v="1.11781"/>
    <n v="0"/>
    <n v="14"/>
    <n v="1.4"/>
    <d v="1899-12-30T02:27:00"/>
    <n v="1.4"/>
    <n v="0"/>
  </r>
  <r>
    <x v="705"/>
    <n v="1.1268899999999999"/>
    <n v="149.99999999999818"/>
    <n v="61.299999999999272"/>
    <n v="77.859999999999985"/>
    <d v="1900-01-01T18:58:00"/>
    <n v="77.859999999999985"/>
    <n v="0"/>
  </r>
  <r>
    <x v="706"/>
    <n v="1.1226"/>
    <n v="13.999999999998181"/>
    <n v="21"/>
    <n v="2.8"/>
    <d v="1899-12-30T03:43:00"/>
    <n v="0"/>
    <n v="2.8"/>
  </r>
  <r>
    <x v="707"/>
    <n v="1.12687"/>
    <n v="0"/>
    <n v="14.000000000001819"/>
    <n v="1.4"/>
    <d v="1899-12-30T00:02:00"/>
    <n v="0"/>
    <n v="1.4"/>
  </r>
  <r>
    <x v="708"/>
    <n v="1.12717"/>
    <n v="0"/>
    <n v="14.799999999999272"/>
    <n v="1.4"/>
    <d v="1899-12-30T07:59:00"/>
    <n v="0"/>
    <n v="1.4"/>
  </r>
  <r>
    <x v="709"/>
    <n v="1.12686"/>
    <n v="13.799999999999272"/>
    <n v="20.899999999999636"/>
    <n v="2.8"/>
    <d v="1899-12-30T01:03:00"/>
    <n v="0"/>
    <n v="2.8"/>
  </r>
  <r>
    <x v="710"/>
    <n v="1.12798"/>
    <n v="0"/>
    <n v="14"/>
    <n v="1.4"/>
    <d v="1899-12-30T04:47:00"/>
    <n v="0"/>
    <n v="1.4"/>
  </r>
  <r>
    <x v="711"/>
    <n v="1.13066"/>
    <n v="0"/>
    <n v="14.000000000001819"/>
    <n v="1.4"/>
    <d v="1899-12-30T04:36:00"/>
    <n v="0"/>
    <n v="1.4"/>
  </r>
  <r>
    <x v="712"/>
    <n v="1.13344"/>
    <n v="0"/>
    <n v="14"/>
    <n v="1.4"/>
    <d v="1899-12-30T00:42:00"/>
    <n v="0"/>
    <n v="1.4"/>
  </r>
  <r>
    <x v="713"/>
    <n v="1.1345799999999999"/>
    <n v="0"/>
    <n v="13.999999999998181"/>
    <n v="1.4"/>
    <d v="1899-12-30T01:08:00"/>
    <n v="0"/>
    <n v="1.4"/>
  </r>
  <r>
    <x v="714"/>
    <n v="1.1258600000000001"/>
    <n v="145.69999999999891"/>
    <n v="62.799999999999272"/>
    <n v="77.990000000000009"/>
    <d v="1900-01-02T15:48:00"/>
    <n v="0"/>
    <n v="77.990000000000009"/>
  </r>
  <r>
    <x v="715"/>
    <n v="1.12548"/>
    <n v="0"/>
    <n v="14"/>
    <n v="1.4"/>
    <d v="1899-12-30T05:45:00"/>
    <n v="1.4"/>
    <n v="0"/>
  </r>
  <r>
    <x v="716"/>
    <n v="1.12432"/>
    <n v="0"/>
    <n v="14"/>
    <n v="1.4"/>
    <d v="1899-12-30T02:51:00"/>
    <n v="1.4"/>
    <n v="0"/>
  </r>
  <r>
    <x v="717"/>
    <n v="1.12382"/>
    <n v="0"/>
    <n v="14"/>
    <n v="1.4"/>
    <d v="1899-12-30T00:28:00"/>
    <n v="1.4"/>
    <n v="0"/>
  </r>
  <r>
    <x v="718"/>
    <n v="1.1227"/>
    <n v="0"/>
    <n v="14.000000000001819"/>
    <n v="1.4"/>
    <d v="1899-12-30T00:37:00"/>
    <n v="1.4"/>
    <n v="0"/>
  </r>
  <r>
    <x v="719"/>
    <n v="1.1226400000000001"/>
    <n v="0"/>
    <n v="13.999999999998181"/>
    <n v="1.4"/>
    <d v="1899-12-30T01:26:00"/>
    <n v="1.4"/>
    <n v="0"/>
  </r>
  <r>
    <x v="720"/>
    <n v="1.12165"/>
    <n v="0"/>
    <n v="14.000000000001819"/>
    <n v="1.4"/>
    <d v="1899-12-30T01:30:00"/>
    <n v="1.4"/>
    <n v="0"/>
  </r>
  <r>
    <x v="721"/>
    <n v="1.12052"/>
    <n v="0"/>
    <n v="14.000000000001819"/>
    <n v="1.4"/>
    <d v="1899-12-30T00:44:00"/>
    <n v="1.4"/>
    <n v="0"/>
  </r>
  <r>
    <x v="722"/>
    <n v="1.11921"/>
    <n v="0"/>
    <n v="14"/>
    <n v="1.4"/>
    <d v="1899-12-30T00:37:00"/>
    <n v="1.4"/>
    <n v="0"/>
  </r>
  <r>
    <x v="723"/>
    <n v="1.11971"/>
    <n v="29.100000000000364"/>
    <n v="28.799999999999272"/>
    <n v="4.1900000000000004"/>
    <d v="1899-12-31T02:34:00"/>
    <n v="4.1900000000000004"/>
    <n v="0"/>
  </r>
  <r>
    <x v="724"/>
    <n v="1.1243000000000001"/>
    <n v="81.200000000000728"/>
    <n v="44.100000000000364"/>
    <n v="20.350000000000001"/>
    <d v="1899-12-30T23:38:00"/>
    <n v="20.350000000000001"/>
    <n v="0"/>
  </r>
  <r>
    <x v="725"/>
    <n v="1.1267100000000001"/>
    <n v="14"/>
    <n v="21"/>
    <n v="2.8"/>
    <d v="1899-12-30T03:05:00"/>
    <n v="0"/>
    <n v="2.8"/>
  </r>
  <r>
    <x v="726"/>
    <n v="1.1240699999999999"/>
    <n v="79.900000000001455"/>
    <n v="44"/>
    <n v="20.450000000000003"/>
    <d v="1899-12-31T04:25:00"/>
    <n v="0"/>
    <n v="20.450000000000003"/>
  </r>
  <r>
    <x v="727"/>
    <n v="1.1229899999999999"/>
    <n v="0"/>
    <n v="14"/>
    <n v="1.4"/>
    <d v="1899-12-30T02:14:00"/>
    <n v="1.4"/>
    <n v="0"/>
  </r>
  <r>
    <x v="728"/>
    <n v="1.1217200000000001"/>
    <n v="14.100000000000364"/>
    <n v="20.899999999999636"/>
    <n v="2.79"/>
    <d v="1899-12-30T12:55:00"/>
    <n v="2.79"/>
    <n v="0"/>
  </r>
  <r>
    <x v="729"/>
    <n v="1.12059"/>
    <n v="14.399999999999636"/>
    <n v="21.200000000000728"/>
    <n v="2.8000000000000003"/>
    <d v="1899-12-30T02:36:00"/>
    <n v="2.8000000000000003"/>
    <n v="0"/>
  </r>
  <r>
    <x v="730"/>
    <n v="1.11958"/>
    <n v="14.300000000001091"/>
    <n v="21.100000000000364"/>
    <n v="2.79"/>
    <d v="1899-12-30T01:39:00"/>
    <n v="2.79"/>
    <n v="0"/>
  </r>
  <r>
    <x v="731"/>
    <n v="1.12215"/>
    <n v="62.699999999998909"/>
    <n v="38.100000000000364"/>
    <n v="12.82"/>
    <d v="1899-12-30T16:41:00"/>
    <n v="12.82"/>
    <n v="0"/>
  </r>
  <r>
    <x v="732"/>
    <n v="1.1229"/>
    <n v="64.600000000000364"/>
    <n v="39.600000000000364"/>
    <n v="12.770000000000001"/>
    <d v="1899-12-30T22:10:00"/>
    <n v="0"/>
    <n v="12.770000000000001"/>
  </r>
  <r>
    <x v="733"/>
    <n v="1.12209"/>
    <n v="14.299999999999272"/>
    <n v="21.100000000000364"/>
    <n v="2.79"/>
    <d v="1899-12-30T01:55:00"/>
    <n v="2.79"/>
    <n v="0"/>
  </r>
  <r>
    <x v="734"/>
    <n v="1.1208499999999999"/>
    <n v="0"/>
    <n v="14.000000000001819"/>
    <n v="1.4"/>
    <d v="1899-12-30T00:09:00"/>
    <n v="1.4"/>
    <n v="0"/>
  </r>
  <r>
    <x v="735"/>
    <n v="1.11957"/>
    <n v="0"/>
    <n v="14.000000000001819"/>
    <n v="1.4"/>
    <d v="1899-12-30T00:57:00"/>
    <n v="1.4"/>
    <n v="0"/>
  </r>
  <r>
    <x v="736"/>
    <n v="1.11876"/>
    <n v="0"/>
    <n v="14"/>
    <n v="1.4"/>
    <d v="1899-12-30T00:18:00"/>
    <n v="1.4"/>
    <n v="0"/>
  </r>
  <r>
    <x v="737"/>
    <n v="1.12439"/>
    <n v="100"/>
    <n v="48.600000000000364"/>
    <n v="32.43"/>
    <d v="1899-12-31T02:53:00"/>
    <n v="32.43"/>
    <n v="0"/>
  </r>
  <r>
    <x v="738"/>
    <n v="1.1242300000000001"/>
    <n v="0"/>
    <n v="14.000000000001819"/>
    <n v="1.4"/>
    <d v="1899-12-30T00:21:00"/>
    <n v="0"/>
    <n v="1.4"/>
  </r>
  <r>
    <x v="739"/>
    <n v="1.12771"/>
    <n v="14.100000000000364"/>
    <n v="23.400000000001455"/>
    <n v="2.8099999999999996"/>
    <d v="1899-12-30T16:50:00"/>
    <n v="0"/>
    <n v="2.8099999999999996"/>
  </r>
  <r>
    <x v="740"/>
    <n v="1.12947"/>
    <n v="0"/>
    <n v="14"/>
    <n v="1.4"/>
    <d v="1899-12-30T00:53:00"/>
    <n v="0"/>
    <n v="1.4"/>
  </r>
  <r>
    <x v="741"/>
    <n v="1.1269899999999999"/>
    <n v="62.700000000000728"/>
    <n v="39.899999999999636"/>
    <n v="12.84"/>
    <d v="1899-12-31T17:01:00"/>
    <n v="0"/>
    <n v="12.84"/>
  </r>
  <r>
    <x v="742"/>
    <n v="1.1225499999999999"/>
    <n v="0"/>
    <n v="14"/>
    <n v="1.4"/>
    <d v="1899-12-30T01:30:00"/>
    <n v="1.4"/>
    <n v="0"/>
  </r>
  <r>
    <x v="743"/>
    <n v="1.12212"/>
    <n v="0"/>
    <n v="13.899999999999636"/>
    <n v="1.4"/>
    <d v="1899-12-30T16:17:00"/>
    <n v="1.4"/>
    <n v="0"/>
  </r>
  <r>
    <x v="744"/>
    <n v="1.1276200000000001"/>
    <n v="102.09999999999854"/>
    <n v="49.899999999997817"/>
    <n v="32.35"/>
    <d v="1899-12-31T22:10:00"/>
    <n v="32.35"/>
    <n v="0"/>
  </r>
  <r>
    <x v="745"/>
    <n v="1.1301300000000001"/>
    <n v="0"/>
    <n v="14.000000000001819"/>
    <n v="1.4"/>
    <d v="1899-12-30T01:44:00"/>
    <n v="0"/>
    <n v="1.4"/>
  </r>
  <r>
    <x v="746"/>
    <n v="1.1309499999999999"/>
    <n v="0"/>
    <n v="13.999999999998181"/>
    <n v="1.4"/>
    <d v="1899-12-30T04:15:00"/>
    <n v="0"/>
    <n v="1.4"/>
  </r>
  <r>
    <x v="747"/>
    <n v="1.13422"/>
    <n v="0"/>
    <n v="14.000000000001819"/>
    <n v="1.4"/>
    <d v="1899-12-30T00:31:00"/>
    <n v="0"/>
    <n v="1.4"/>
  </r>
  <r>
    <x v="748"/>
    <n v="1.13147"/>
    <n v="64.699999999998909"/>
    <n v="39.799999999997453"/>
    <n v="12.84"/>
    <d v="1899-12-31T23:38:00"/>
    <n v="0"/>
    <n v="12.84"/>
  </r>
  <r>
    <x v="749"/>
    <n v="1.12645"/>
    <n v="29.000000000001819"/>
    <n v="28.600000000000364"/>
    <n v="4.21"/>
    <d v="1899-12-30T21:04:00"/>
    <n v="4.21"/>
    <n v="0"/>
  </r>
  <r>
    <x v="750"/>
    <n v="1.13106"/>
    <n v="83"/>
    <n v="45.399999999999636"/>
    <n v="20.399999999999999"/>
    <d v="1899-12-31T07:54:00"/>
    <n v="20.399999999999999"/>
    <n v="0"/>
  </r>
  <r>
    <x v="751"/>
    <n v="1.1341600000000001"/>
    <n v="0"/>
    <n v="14"/>
    <n v="1.4"/>
    <d v="1899-12-30T00:27:00"/>
    <n v="0"/>
    <n v="1.4"/>
  </r>
  <r>
    <x v="752"/>
    <n v="1.13435"/>
    <n v="14.100000000000364"/>
    <n v="21.100000000000364"/>
    <n v="2.8099999999999996"/>
    <d v="1899-12-30T01:48:00"/>
    <n v="0"/>
    <n v="2.8099999999999996"/>
  </r>
  <r>
    <x v="753"/>
    <n v="1.1349800000000001"/>
    <n v="0"/>
    <n v="16.300000000001091"/>
    <n v="1.4"/>
    <d v="1899-12-30T10:20:00"/>
    <n v="0"/>
    <n v="1.4"/>
  </r>
  <r>
    <x v="754"/>
    <n v="1.1313500000000001"/>
    <n v="102.69999999999891"/>
    <n v="50.199999999998909"/>
    <n v="32.43"/>
    <d v="1899-12-31T09:09:00"/>
    <n v="0"/>
    <n v="32.43"/>
  </r>
  <r>
    <x v="755"/>
    <n v="1.1305700000000001"/>
    <n v="0"/>
    <n v="13.999999999998181"/>
    <n v="1.4"/>
    <d v="1899-12-30T00:18:00"/>
    <n v="1.4"/>
    <n v="0"/>
  </r>
  <r>
    <x v="756"/>
    <n v="1.1281300000000001"/>
    <n v="0"/>
    <n v="13.999999999998181"/>
    <n v="1.4"/>
    <d v="1899-12-30T05:11:00"/>
    <n v="1.4"/>
    <n v="0"/>
  </r>
  <r>
    <x v="757"/>
    <n v="1.1380399999999999"/>
    <n v="174.60000000000036"/>
    <n v="67.600000000000364"/>
    <n v="121.9"/>
    <d v="1900-01-03T02:24:00"/>
    <n v="121.9"/>
    <n v="0"/>
  </r>
  <r>
    <x v="758"/>
    <n v="1.13219"/>
    <n v="0"/>
    <n v="14"/>
    <n v="1.4"/>
    <d v="1899-12-30T01:15:00"/>
    <n v="0"/>
    <n v="1.4"/>
  </r>
  <r>
    <x v="759"/>
    <n v="1.1324700000000001"/>
    <n v="14.000000000001819"/>
    <n v="21.800000000001091"/>
    <n v="2.8"/>
    <d v="1899-12-30T11:37:00"/>
    <n v="0"/>
    <n v="2.8"/>
  </r>
  <r>
    <x v="760"/>
    <n v="1.1333599999999999"/>
    <n v="14.399999999999636"/>
    <n v="21.199999999998909"/>
    <n v="2.8000000000000003"/>
    <d v="1899-12-30T04:47:00"/>
    <n v="0"/>
    <n v="2.8000000000000003"/>
  </r>
  <r>
    <x v="761"/>
    <n v="1.13419"/>
    <n v="0"/>
    <n v="14"/>
    <n v="1.4"/>
    <d v="1899-12-30T00:30:00"/>
    <n v="0"/>
    <n v="1.4"/>
  </r>
  <r>
    <x v="762"/>
    <n v="1.13635"/>
    <n v="0"/>
    <n v="14.000000000001819"/>
    <n v="1.4"/>
    <d v="1899-12-30T00:35:00"/>
    <n v="0"/>
    <n v="1.4"/>
  </r>
  <r>
    <x v="763"/>
    <n v="1.1361399999999999"/>
    <n v="29.100000000000364"/>
    <n v="29.299999999999272"/>
    <n v="4.21"/>
    <d v="1899-12-30T19:00:00"/>
    <n v="0"/>
    <n v="4.21"/>
  </r>
  <r>
    <x v="764"/>
    <n v="1.1372899999999999"/>
    <n v="0"/>
    <n v="13.999999999998181"/>
    <n v="1.4"/>
    <d v="1899-12-30T01:28:00"/>
    <n v="0"/>
    <n v="1.4"/>
  </r>
  <r>
    <x v="765"/>
    <n v="1.13893"/>
    <n v="0"/>
    <n v="14"/>
    <n v="1.4"/>
    <d v="1899-12-30T02:06:00"/>
    <n v="0"/>
    <n v="1.4"/>
  </r>
  <r>
    <x v="766"/>
    <n v="1.14106"/>
    <n v="0"/>
    <n v="14.799999999999272"/>
    <n v="1.4"/>
    <d v="1899-12-30T08:07:00"/>
    <n v="0"/>
    <n v="1.4"/>
  </r>
  <r>
    <x v="767"/>
    <n v="1.1420600000000001"/>
    <n v="0"/>
    <n v="14"/>
    <n v="1.4"/>
    <d v="1899-12-30T00:33:00"/>
    <n v="0"/>
    <n v="1.4"/>
  </r>
  <r>
    <x v="768"/>
    <n v="1.1427099999999999"/>
    <n v="46.299999999999272"/>
    <n v="35.099999999998545"/>
    <n v="7.51"/>
    <d v="1899-12-31T05:19:00"/>
    <n v="0"/>
    <n v="7.51"/>
  </r>
  <r>
    <x v="769"/>
    <n v="1.1405000000000001"/>
    <n v="30.799999999999272"/>
    <n v="29.299999999999272"/>
    <n v="4.1900000000000004"/>
    <d v="1899-12-30T05:39:00"/>
    <n v="4.1900000000000004"/>
    <n v="0"/>
  </r>
  <r>
    <x v="770"/>
    <n v="1.1413899999999999"/>
    <n v="62.100000000000364"/>
    <n v="39"/>
    <n v="12.84"/>
    <d v="1899-12-30T18:12:00"/>
    <n v="0"/>
    <n v="12.84"/>
  </r>
  <r>
    <x v="771"/>
    <n v="1.14202"/>
    <n v="79.800000000001091"/>
    <n v="43.699999999998909"/>
    <n v="20.380000000000003"/>
    <d v="1899-12-31T19:10:00"/>
    <n v="20.380000000000003"/>
    <n v="0"/>
  </r>
  <r>
    <x v="772"/>
    <n v="1.1428700000000001"/>
    <n v="0"/>
    <n v="14"/>
    <n v="1.4"/>
    <d v="1899-12-30T01:52:00"/>
    <n v="0"/>
    <n v="1.4"/>
  </r>
  <r>
    <x v="773"/>
    <n v="1.14394"/>
    <n v="0"/>
    <n v="14"/>
    <n v="1.4"/>
    <d v="1899-12-30T04:22:00"/>
    <n v="0"/>
    <n v="1.4"/>
  </r>
  <r>
    <x v="774"/>
    <n v="1.14374"/>
    <n v="14.099999999998545"/>
    <n v="21.499999999998181"/>
    <n v="2.81"/>
    <d v="1899-12-30T08:06:00"/>
    <n v="0"/>
    <n v="2.81"/>
  </r>
  <r>
    <x v="775"/>
    <n v="1.14638"/>
    <n v="0"/>
    <n v="13.999999999998181"/>
    <n v="1.4"/>
    <d v="1899-12-30T00:17:00"/>
    <n v="0"/>
    <n v="1.4"/>
  </r>
  <r>
    <x v="776"/>
    <n v="1.14649"/>
    <n v="16.400000000001455"/>
    <n v="22.200000000000728"/>
    <n v="2.8000000000000003"/>
    <d v="1899-12-30T01:36:00"/>
    <n v="0"/>
    <n v="2.8000000000000003"/>
  </r>
  <r>
    <x v="777"/>
    <n v="1.1446099999999999"/>
    <n v="47.199999999998909"/>
    <n v="34.299999999997453"/>
    <n v="7.5200000000000005"/>
    <d v="1899-12-30T06:18:00"/>
    <n v="0"/>
    <n v="7.5200000000000005"/>
  </r>
  <r>
    <x v="778"/>
    <n v="1.1413599999999999"/>
    <n v="0"/>
    <n v="14.000000000001819"/>
    <n v="1.4"/>
    <d v="1899-12-30T00:34:00"/>
    <n v="1.4"/>
    <n v="0"/>
  </r>
  <r>
    <x v="779"/>
    <n v="1.17981"/>
    <n v="488.80000000000109"/>
    <n v="101.19999999999891"/>
    <n v="1415.0899999999997"/>
    <d v="1900-01-08T02:20:00"/>
    <n v="1415.0899999999997"/>
    <n v="0"/>
  </r>
  <r>
    <x v="780"/>
    <n v="1.14551"/>
    <n v="0"/>
    <n v="14.799999999999272"/>
    <n v="1.4"/>
    <d v="1899-12-30T08:15:00"/>
    <n v="0"/>
    <n v="1.4"/>
  </r>
  <r>
    <x v="781"/>
    <n v="1.14574"/>
    <n v="28.899999999997817"/>
    <n v="28.699999999998909"/>
    <n v="4.21"/>
    <d v="1899-12-30T05:19:00"/>
    <n v="0"/>
    <n v="4.21"/>
  </r>
  <r>
    <x v="782"/>
    <n v="1.1453599999999999"/>
    <n v="14.199999999998909"/>
    <n v="21.099999999996726"/>
    <n v="2.8"/>
    <d v="1899-12-30T02:44:00"/>
    <n v="0"/>
    <n v="2.8"/>
  </r>
  <r>
    <x v="783"/>
    <n v="1.1456"/>
    <n v="14"/>
    <n v="21"/>
    <n v="2.8"/>
    <d v="1899-12-30T03:11:00"/>
    <n v="0"/>
    <n v="2.8"/>
  </r>
  <r>
    <x v="784"/>
    <n v="1.14683"/>
    <n v="0"/>
    <n v="14"/>
    <n v="1.4"/>
    <d v="1899-12-30T00:09:00"/>
    <n v="0"/>
    <n v="1.4"/>
  </r>
  <r>
    <x v="785"/>
    <n v="1.1485300000000001"/>
    <n v="0"/>
    <n v="14.000000000001819"/>
    <n v="1.4"/>
    <d v="1899-12-30T00:21:00"/>
    <n v="0"/>
    <n v="1.4"/>
  </r>
  <r>
    <x v="786"/>
    <n v="1.1499200000000001"/>
    <n v="0"/>
    <n v="14"/>
    <n v="1.4"/>
    <d v="1899-12-30T01:12:00"/>
    <n v="0"/>
    <n v="1.4"/>
  </r>
  <r>
    <x v="787"/>
    <n v="1.1523399999999999"/>
    <n v="0"/>
    <n v="13.999999999998181"/>
    <n v="1.4"/>
    <d v="1899-12-30T00:55:00"/>
    <n v="0"/>
    <n v="1.4"/>
  </r>
  <r>
    <x v="788"/>
    <n v="1.15415"/>
    <n v="14"/>
    <n v="21.399999999999636"/>
    <n v="2.8000000000000003"/>
    <d v="1899-12-30T12:49:00"/>
    <n v="0"/>
    <n v="2.8000000000000003"/>
  </r>
  <r>
    <x v="789"/>
    <n v="1.1540699999999999"/>
    <n v="28.999999999998181"/>
    <n v="28.699999999998909"/>
    <n v="4.21"/>
    <d v="1899-12-30T02:27:00"/>
    <n v="0"/>
    <n v="4.21"/>
  </r>
  <r>
    <x v="790"/>
    <n v="1.15516"/>
    <n v="0"/>
    <n v="14.000000000001819"/>
    <n v="1.4"/>
    <d v="1899-12-30T00:20:00"/>
    <n v="0"/>
    <n v="1.4"/>
  </r>
  <r>
    <x v="791"/>
    <n v="1.15802"/>
    <n v="14.299999999999272"/>
    <n v="21.200000000000728"/>
    <n v="2.81"/>
    <d v="1899-12-30T01:48:00"/>
    <n v="0"/>
    <n v="2.81"/>
  </r>
  <r>
    <x v="792"/>
    <n v="1.1598900000000001"/>
    <n v="0"/>
    <n v="14.000000000001819"/>
    <n v="1.4"/>
    <d v="1899-12-30T00:08:00"/>
    <n v="0"/>
    <n v="1.4"/>
  </r>
  <r>
    <x v="793"/>
    <n v="1.1580600000000001"/>
    <n v="44.600000000000364"/>
    <n v="34.100000000000364"/>
    <n v="7.5200000000000005"/>
    <d v="1899-12-31T01:13:00"/>
    <n v="0"/>
    <n v="7.5200000000000005"/>
  </r>
  <r>
    <x v="794"/>
    <n v="1.1590499999999999"/>
    <n v="0"/>
    <n v="14"/>
    <n v="1.4"/>
    <d v="1899-12-30T00:15:00"/>
    <n v="0"/>
    <n v="1.4"/>
  </r>
  <r>
    <x v="795"/>
    <n v="1.1600600000000001"/>
    <n v="0"/>
    <n v="14"/>
    <n v="1.4"/>
    <d v="1899-12-30T00:30:00"/>
    <n v="0"/>
    <n v="1.4"/>
  </r>
  <r>
    <x v="796"/>
    <n v="1.1615800000000001"/>
    <n v="28.900000000001455"/>
    <n v="29.000000000001819"/>
    <n v="4.21"/>
    <d v="1899-12-30T20:43:00"/>
    <n v="0"/>
    <n v="4.21"/>
  </r>
  <r>
    <x v="797"/>
    <n v="1.16205"/>
    <n v="0"/>
    <n v="14"/>
    <n v="1.4"/>
    <d v="1899-12-30T00:52:00"/>
    <n v="0"/>
    <n v="1.4"/>
  </r>
  <r>
    <x v="798"/>
    <n v="1.16279"/>
    <n v="0"/>
    <n v="14"/>
    <n v="1.4"/>
    <d v="1899-12-30T00:05:00"/>
    <n v="0"/>
    <n v="1.4"/>
  </r>
  <r>
    <x v="799"/>
    <n v="1.1642600000000001"/>
    <n v="0"/>
    <n v="14"/>
    <n v="1.4"/>
    <d v="1899-12-30T02:45:00"/>
    <n v="0"/>
    <n v="1.4"/>
  </r>
  <r>
    <x v="800"/>
    <n v="1.16523"/>
    <n v="0"/>
    <n v="14"/>
    <n v="1.4"/>
    <d v="1899-12-30T02:40:00"/>
    <n v="0"/>
    <n v="1.4"/>
  </r>
  <r>
    <x v="801"/>
    <n v="1.16618"/>
    <n v="0"/>
    <n v="14"/>
    <n v="1.4"/>
    <d v="1899-12-30T01:04:00"/>
    <n v="0"/>
    <n v="1.4"/>
  </r>
  <r>
    <x v="802"/>
    <n v="1.16805"/>
    <n v="0"/>
    <n v="14"/>
    <n v="1.4"/>
    <d v="1899-12-30T00:10:00"/>
    <n v="0"/>
    <n v="1.4"/>
  </r>
  <r>
    <x v="803"/>
    <n v="1.17008"/>
    <n v="0"/>
    <n v="14"/>
    <n v="1.4"/>
    <d v="1899-12-30T01:29:00"/>
    <n v="0"/>
    <n v="1.4"/>
  </r>
  <r>
    <x v="804"/>
    <n v="1.1713800000000001"/>
    <n v="13.200000000000728"/>
    <n v="20.600000000002183"/>
    <n v="2.8"/>
    <d v="1899-12-30T06:13:00"/>
    <n v="0"/>
    <n v="2.8"/>
  </r>
  <r>
    <x v="805"/>
    <n v="1.17374"/>
    <n v="0"/>
    <n v="14"/>
    <n v="1.4"/>
    <d v="1899-12-30T01:15:00"/>
    <n v="0"/>
    <n v="1.4"/>
  </r>
  <r>
    <x v="806"/>
    <n v="1.1759999999999999"/>
    <n v="14.199999999998909"/>
    <n v="21.099999999998545"/>
    <n v="2.8"/>
    <d v="1899-12-30T01:42:00"/>
    <n v="0"/>
    <n v="2.8"/>
  </r>
  <r>
    <x v="807"/>
    <n v="1.1766799999999999"/>
    <n v="0"/>
    <n v="13.999999999998181"/>
    <n v="1.4"/>
    <d v="1899-12-30T00:31:00"/>
    <n v="0"/>
    <n v="1.4"/>
  </r>
  <r>
    <x v="808"/>
    <n v="1.1752400000000001"/>
    <n v="61.30000000000291"/>
    <n v="39.200000000002547"/>
    <n v="12.829999999999998"/>
    <d v="1899-12-31T15:53:00"/>
    <n v="0"/>
    <n v="12.829999999999998"/>
  </r>
  <r>
    <x v="809"/>
    <n v="1.1759599999999999"/>
    <n v="0"/>
    <n v="13.999999999998181"/>
    <n v="1.4"/>
    <d v="1899-12-30T00:23:00"/>
    <n v="0"/>
    <n v="1.4"/>
  </r>
  <r>
    <x v="810"/>
    <n v="1.1759500000000001"/>
    <n v="29.299999999999272"/>
    <n v="28.799999999999272"/>
    <n v="4.2"/>
    <d v="1899-12-30T05:33:00"/>
    <n v="0"/>
    <n v="4.2"/>
  </r>
  <r>
    <x v="811"/>
    <n v="1.1770700000000001"/>
    <n v="0"/>
    <n v="14"/>
    <n v="1.4"/>
    <d v="1899-12-30T01:06:00"/>
    <n v="0"/>
    <n v="1.4"/>
  </r>
  <r>
    <x v="812"/>
    <n v="1.1787099999999999"/>
    <n v="0"/>
    <n v="13.999999999998181"/>
    <n v="1.4"/>
    <d v="1899-12-30T02:40:00"/>
    <n v="0"/>
    <n v="1.4"/>
  </r>
  <r>
    <x v="813"/>
    <n v="1.1791499999999999"/>
    <n v="34"/>
    <n v="31.699999999998909"/>
    <n v="4.1899999999999995"/>
    <d v="1899-12-30T00:37:00"/>
    <n v="0"/>
    <n v="4.1899999999999995"/>
  </r>
  <r>
    <x v="814"/>
    <n v="1.1793499999999999"/>
    <n v="14.199999999998909"/>
    <n v="21.099999999996726"/>
    <n v="2.8"/>
    <d v="1899-12-30T01:19:00"/>
    <n v="0"/>
    <n v="2.8"/>
  </r>
  <r>
    <x v="815"/>
    <n v="1.17702"/>
    <n v="61.100000000002183"/>
    <n v="37.899999999999636"/>
    <n v="12.84"/>
    <d v="1899-12-30T16:05:00"/>
    <n v="0"/>
    <n v="12.84"/>
  </r>
  <r>
    <x v="816"/>
    <n v="1.18005"/>
    <n v="0"/>
    <n v="14"/>
    <n v="1.4"/>
    <d v="1899-12-30T00:32:00"/>
    <n v="0"/>
    <n v="1.4"/>
  </r>
  <r>
    <x v="817"/>
    <n v="1.1803699999999999"/>
    <n v="16.200000000000728"/>
    <n v="22.099999999998545"/>
    <n v="2.8"/>
    <d v="1899-12-30T02:52:00"/>
    <n v="0"/>
    <n v="2.8"/>
  </r>
  <r>
    <x v="818"/>
    <n v="1.1876500000000001"/>
    <n v="0"/>
    <n v="14.000000000001819"/>
    <n v="1.4"/>
    <d v="1899-12-30T00:39:00"/>
    <n v="0"/>
    <n v="1.4"/>
  </r>
  <r>
    <x v="819"/>
    <n v="1.1886000000000001"/>
    <n v="0"/>
    <n v="14.000000000001819"/>
    <n v="1.4"/>
    <d v="1899-12-30T00:11:00"/>
    <n v="0"/>
    <n v="1.4"/>
  </r>
  <r>
    <x v="820"/>
    <n v="1.18885"/>
    <n v="0"/>
    <n v="14.000000000001819"/>
    <n v="1.4"/>
    <d v="1899-12-30T01:39:00"/>
    <n v="0"/>
    <n v="1.4"/>
  </r>
  <r>
    <x v="821"/>
    <n v="1.1901200000000001"/>
    <n v="0"/>
    <n v="14"/>
    <n v="1.4"/>
    <d v="1899-12-30T00:38:00"/>
    <n v="0"/>
    <n v="1.4"/>
  </r>
  <r>
    <x v="822"/>
    <n v="1.19"/>
    <n v="0"/>
    <n v="13.999999999998181"/>
    <n v="1.4"/>
    <d v="1899-12-30T03:40:00"/>
    <n v="0"/>
    <n v="1.4"/>
  </r>
  <r>
    <x v="823"/>
    <n v="1.17913"/>
    <n v="176.10000000000036"/>
    <n v="69.199999999998909"/>
    <n v="121.88000000000002"/>
    <d v="1900-01-01T00:20:00"/>
    <n v="0"/>
    <n v="121.88000000000002"/>
  </r>
  <r>
    <x v="824"/>
    <n v="1.1774500000000001"/>
    <n v="14.400000000001455"/>
    <n v="21.199999999998909"/>
    <n v="2.8000000000000003"/>
    <d v="1899-12-30T03:59:00"/>
    <n v="2.8000000000000003"/>
    <n v="0"/>
  </r>
  <r>
    <x v="825"/>
    <n v="1.1772100000000001"/>
    <n v="0"/>
    <n v="13.999999999998181"/>
    <n v="1.4"/>
    <d v="1899-12-30T00:35:00"/>
    <n v="1.4"/>
    <n v="0"/>
  </r>
  <r>
    <x v="826"/>
    <n v="1.17499"/>
    <n v="29.099999999998545"/>
    <n v="28.699999999998909"/>
    <n v="4.2"/>
    <d v="1899-12-30T06:17:00"/>
    <n v="4.2"/>
    <n v="0"/>
  </r>
  <r>
    <x v="827"/>
    <n v="1.1750700000000001"/>
    <n v="14"/>
    <n v="21"/>
    <n v="2.8"/>
    <d v="1899-12-30T02:50:00"/>
    <n v="2.8"/>
    <n v="0"/>
  </r>
  <r>
    <x v="828"/>
    <n v="1.17119"/>
    <n v="0"/>
    <n v="14"/>
    <n v="1.4"/>
    <d v="1899-12-30T02:18:00"/>
    <n v="1.4"/>
    <n v="0"/>
  </r>
  <r>
    <x v="829"/>
    <n v="1.1746300000000001"/>
    <n v="80.800000000001091"/>
    <n v="44.100000000000364"/>
    <n v="20.440000000000001"/>
    <d v="1899-12-30T23:12:00"/>
    <n v="20.440000000000001"/>
    <n v="0"/>
  </r>
  <r>
    <x v="830"/>
    <n v="1.1803900000000001"/>
    <n v="13.999999999998181"/>
    <n v="20.999999999998181"/>
    <n v="2.8"/>
    <d v="1899-12-30T01:46:00"/>
    <n v="0"/>
    <n v="2.8"/>
  </r>
  <r>
    <x v="831"/>
    <n v="1.17642"/>
    <n v="63.900000000001455"/>
    <n v="38.700000000000728"/>
    <n v="12.809999999999999"/>
    <d v="1899-12-30T05:07:00"/>
    <n v="0"/>
    <n v="12.809999999999999"/>
  </r>
  <r>
    <x v="832"/>
    <n v="1.18388"/>
    <n v="177.00000000000182"/>
    <n v="68.399999999999636"/>
    <n v="121.51000000000002"/>
    <d v="1899-12-31T20:01:00"/>
    <n v="121.51000000000002"/>
    <n v="0"/>
  </r>
  <r>
    <x v="833"/>
    <n v="1.17804"/>
    <n v="0"/>
    <n v="14"/>
    <n v="1.4"/>
    <d v="1899-12-30T01:22:00"/>
    <n v="0"/>
    <n v="1.4"/>
  </r>
  <r>
    <x v="834"/>
    <n v="1.1800299999999999"/>
    <n v="0"/>
    <n v="13.999999999998181"/>
    <n v="1.4"/>
    <d v="1899-12-30T01:40:00"/>
    <n v="0"/>
    <n v="1.4"/>
  </r>
  <r>
    <x v="835"/>
    <n v="1.18174"/>
    <n v="0"/>
    <n v="14"/>
    <n v="1.4"/>
    <d v="1899-12-30T00:44:00"/>
    <n v="0"/>
    <n v="1.4"/>
  </r>
  <r>
    <x v="836"/>
    <n v="1.1832400000000001"/>
    <n v="0"/>
    <n v="14.000000000001819"/>
    <n v="1.4"/>
    <d v="1899-12-30T01:48:00"/>
    <n v="0"/>
    <n v="1.4"/>
  </r>
  <r>
    <x v="837"/>
    <n v="1.1862200000000001"/>
    <n v="14.099999999998545"/>
    <n v="21.100000000000364"/>
    <n v="2.8099999999999996"/>
    <d v="1899-12-30T02:01:00"/>
    <n v="0"/>
    <n v="2.8099999999999996"/>
  </r>
  <r>
    <x v="838"/>
    <n v="1.1881200000000001"/>
    <n v="0"/>
    <n v="14"/>
    <n v="1.4"/>
    <d v="1899-12-30T00:50:00"/>
    <n v="0"/>
    <n v="1.4"/>
  </r>
  <r>
    <x v="839"/>
    <n v="1.18899"/>
    <n v="0"/>
    <n v="14"/>
    <n v="1.4"/>
    <d v="1899-12-30T00:05:00"/>
    <n v="0"/>
    <n v="1.4"/>
  </r>
  <r>
    <x v="840"/>
    <n v="1.19001"/>
    <n v="14.100000000000364"/>
    <n v="21.100000000000364"/>
    <n v="2.8099999999999996"/>
    <d v="1899-12-30T01:24:00"/>
    <n v="0"/>
    <n v="2.8099999999999996"/>
  </r>
  <r>
    <x v="841"/>
    <n v="1.18947"/>
    <n v="29.300000000001091"/>
    <n v="31.000000000001819"/>
    <n v="4.1899999999999995"/>
    <d v="1899-12-30T14:13:00"/>
    <n v="0"/>
    <n v="4.1899999999999995"/>
  </r>
  <r>
    <x v="842"/>
    <n v="1.1874199999999999"/>
    <n v="66.799999999997453"/>
    <n v="40.399999999997817"/>
    <n v="12.82"/>
    <d v="1899-12-30T09:53:00"/>
    <n v="0"/>
    <n v="12.82"/>
  </r>
  <r>
    <x v="843"/>
    <n v="1.1839599999999999"/>
    <n v="14.099999999998545"/>
    <n v="21"/>
    <n v="2.79"/>
    <d v="1899-12-30T01:55:00"/>
    <n v="2.79"/>
    <n v="0"/>
  </r>
  <r>
    <x v="844"/>
    <n v="1.1833199999999999"/>
    <n v="13.999999999998181"/>
    <n v="21"/>
    <n v="2.8"/>
    <d v="1899-12-30T02:09:00"/>
    <n v="2.8"/>
    <n v="0"/>
  </r>
  <r>
    <x v="845"/>
    <n v="1.18404"/>
    <n v="14.600000000000364"/>
    <n v="21.299999999999272"/>
    <n v="2.8"/>
    <d v="1899-12-30T00:29:00"/>
    <n v="2.8"/>
    <n v="0"/>
  </r>
  <r>
    <x v="846"/>
    <n v="1.18249"/>
    <n v="0"/>
    <n v="14.000000000001819"/>
    <n v="1.4"/>
    <d v="1899-12-30T00:18:00"/>
    <n v="1.4"/>
    <n v="0"/>
  </r>
  <r>
    <x v="847"/>
    <n v="1.1849099999999999"/>
    <n v="46.299999999999272"/>
    <n v="34.000000000001819"/>
    <n v="7.51"/>
    <d v="1899-12-30T11:32:00"/>
    <n v="7.51"/>
    <n v="0"/>
  </r>
  <r>
    <x v="848"/>
    <n v="1.18912"/>
    <n v="14.000000000001819"/>
    <n v="21"/>
    <n v="2.8"/>
    <d v="1899-12-30T01:30:00"/>
    <n v="0"/>
    <n v="2.8"/>
  </r>
  <r>
    <x v="849"/>
    <n v="1.18045"/>
    <n v="144.10000000000036"/>
    <n v="60.600000000000364"/>
    <n v="78.039999999999992"/>
    <d v="1900-01-01T16:43:00"/>
    <n v="0"/>
    <n v="78.039999999999992"/>
  </r>
  <r>
    <x v="850"/>
    <n v="1.18262"/>
    <n v="14.100000000000364"/>
    <n v="21"/>
    <n v="2.79"/>
    <d v="1899-12-30T03:54:00"/>
    <n v="2.79"/>
    <n v="0"/>
  </r>
  <r>
    <x v="851"/>
    <n v="1.18171"/>
    <n v="0"/>
    <n v="14"/>
    <n v="1.4"/>
    <d v="1899-12-30T00:55:00"/>
    <n v="1.4"/>
    <n v="0"/>
  </r>
  <r>
    <x v="852"/>
    <n v="1.1803999999999999"/>
    <n v="0"/>
    <n v="14.000000000001819"/>
    <n v="1.4"/>
    <d v="1899-12-30T01:54:00"/>
    <n v="1.4"/>
    <n v="0"/>
  </r>
  <r>
    <x v="853"/>
    <n v="1.1812800000000001"/>
    <n v="14.200000000000728"/>
    <n v="21.099999999998545"/>
    <n v="2.8"/>
    <d v="1899-12-30T00:30:00"/>
    <n v="2.8"/>
    <n v="0"/>
  </r>
  <r>
    <x v="854"/>
    <n v="1.1789799999999999"/>
    <n v="0"/>
    <n v="14"/>
    <n v="1.4"/>
    <d v="1899-12-30T00:04:00"/>
    <n v="1.4"/>
    <n v="0"/>
  </r>
  <r>
    <x v="855"/>
    <n v="1.1774"/>
    <n v="0"/>
    <n v="14"/>
    <n v="1.4"/>
    <d v="1899-12-30T00:02:00"/>
    <n v="1.4"/>
    <n v="0"/>
  </r>
  <r>
    <x v="856"/>
    <n v="1.17635"/>
    <n v="0"/>
    <n v="14"/>
    <n v="1.4"/>
    <d v="1899-12-30T00:27:00"/>
    <n v="1.4"/>
    <n v="0"/>
  </r>
  <r>
    <x v="857"/>
    <n v="1.17787"/>
    <n v="0"/>
    <n v="14.000000000001819"/>
    <n v="1.4"/>
    <d v="1899-12-30T00:40:00"/>
    <n v="1.4"/>
    <n v="0"/>
  </r>
  <r>
    <x v="858"/>
    <n v="1.1772499999999999"/>
    <n v="14.899999999999636"/>
    <n v="21.400000000001455"/>
    <n v="2.8000000000000003"/>
    <d v="1899-12-30T14:43:00"/>
    <n v="2.8000000000000003"/>
    <n v="0"/>
  </r>
  <r>
    <x v="859"/>
    <n v="1.1757"/>
    <n v="0"/>
    <n v="14"/>
    <n v="1.4"/>
    <d v="1899-12-30T01:34:00"/>
    <n v="1.4"/>
    <n v="0"/>
  </r>
  <r>
    <x v="860"/>
    <n v="1.1747000000000001"/>
    <n v="0"/>
    <n v="14"/>
    <n v="1.4"/>
    <d v="1899-12-30T02:07:00"/>
    <n v="1.4"/>
    <n v="0"/>
  </r>
  <r>
    <x v="861"/>
    <n v="1.1755500000000001"/>
    <n v="30.700000000000728"/>
    <n v="29.599999999998545"/>
    <n v="4.2"/>
    <d v="1899-12-30T03:49:00"/>
    <n v="4.2"/>
    <n v="0"/>
  </r>
  <r>
    <x v="862"/>
    <n v="1.1726799999999999"/>
    <n v="0"/>
    <n v="13.899999999999636"/>
    <n v="1.4"/>
    <d v="1899-12-30T05:33:00"/>
    <n v="1.4"/>
    <n v="0"/>
  </r>
  <r>
    <x v="863"/>
    <n v="1.1731100000000001"/>
    <n v="14"/>
    <n v="21"/>
    <n v="2.8"/>
    <d v="1899-12-30T04:51:00"/>
    <n v="2.8"/>
    <n v="0"/>
  </r>
  <r>
    <x v="864"/>
    <n v="1.17544"/>
    <n v="61.700000000000728"/>
    <n v="38.100000000000364"/>
    <n v="12.83"/>
    <d v="1899-12-30T11:33:00"/>
    <n v="12.83"/>
    <n v="0"/>
  </r>
  <r>
    <x v="865"/>
    <n v="1.1800200000000001"/>
    <n v="0"/>
    <n v="14"/>
    <n v="1.4"/>
    <d v="1899-12-30T00:39:00"/>
    <n v="0"/>
    <n v="1.4"/>
  </r>
  <r>
    <x v="866"/>
    <n v="1.1804300000000001"/>
    <n v="13.899999999999636"/>
    <n v="21"/>
    <n v="2.81"/>
    <d v="1899-12-30T00:53:00"/>
    <n v="0"/>
    <n v="2.81"/>
  </r>
  <r>
    <x v="867"/>
    <n v="1.17882"/>
    <n v="29.899999999999636"/>
    <n v="29.399999999997817"/>
    <n v="4.1899999999999995"/>
    <d v="1899-12-30T01:03:00"/>
    <n v="0"/>
    <n v="4.1899999999999995"/>
  </r>
  <r>
    <x v="868"/>
    <n v="1.1758299999999999"/>
    <n v="63.100000000000364"/>
    <n v="39"/>
    <n v="12.819999999999999"/>
    <d v="1899-12-30T18:29:00"/>
    <n v="0"/>
    <n v="12.819999999999999"/>
  </r>
  <r>
    <x v="869"/>
    <n v="1.17293"/>
    <n v="0"/>
    <n v="14"/>
    <n v="1.4"/>
    <d v="1899-12-30T03:20:00"/>
    <n v="1.4"/>
    <n v="0"/>
  </r>
  <r>
    <x v="870"/>
    <n v="1.17195"/>
    <n v="0"/>
    <n v="13.999999999998181"/>
    <n v="1.4"/>
    <d v="1899-12-30T01:14:00"/>
    <n v="1.4"/>
    <n v="0"/>
  </r>
  <r>
    <x v="871"/>
    <n v="1.17896"/>
    <n v="122.89999999999964"/>
    <n v="55.099999999998545"/>
    <n v="49.429999999999993"/>
    <d v="1900-01-01T07:00:00"/>
    <n v="49.429999999999993"/>
    <n v="0"/>
  </r>
  <r>
    <x v="872"/>
    <n v="1.17692"/>
    <n v="0"/>
    <n v="14"/>
    <n v="1.4"/>
    <d v="1899-12-30T00:57:00"/>
    <n v="0"/>
    <n v="1.4"/>
  </r>
  <r>
    <x v="873"/>
    <n v="1.1782999999999999"/>
    <n v="0"/>
    <n v="13.999999999998181"/>
    <n v="1.4"/>
    <d v="1899-12-30T02:53:00"/>
    <n v="0"/>
    <n v="1.4"/>
  </r>
  <r>
    <x v="874"/>
    <n v="1.17947"/>
    <n v="14"/>
    <n v="21"/>
    <n v="2.8"/>
    <d v="1899-12-30T01:37:00"/>
    <n v="0"/>
    <n v="2.8"/>
  </r>
  <r>
    <x v="875"/>
    <n v="1.1804300000000001"/>
    <n v="0"/>
    <n v="14"/>
    <n v="1.4"/>
    <d v="1899-12-30T00:08:00"/>
    <n v="0"/>
    <n v="1.4"/>
  </r>
  <r>
    <x v="876"/>
    <n v="1.1815500000000001"/>
    <n v="14.100000000000364"/>
    <n v="23.400000000001455"/>
    <n v="2.8099999999999996"/>
    <d v="1899-12-30T10:09:00"/>
    <n v="0"/>
    <n v="2.8099999999999996"/>
  </r>
  <r>
    <x v="877"/>
    <n v="1.18421"/>
    <n v="0"/>
    <n v="14.000000000001819"/>
    <n v="1.4"/>
    <d v="1899-12-30T03:27:00"/>
    <n v="0"/>
    <n v="1.4"/>
  </r>
  <r>
    <x v="878"/>
    <n v="1.1852799999999999"/>
    <n v="14.500000000001819"/>
    <n v="21.299999999999272"/>
    <n v="2.81"/>
    <d v="1899-12-30T03:02:00"/>
    <n v="0"/>
    <n v="2.81"/>
  </r>
  <r>
    <x v="879"/>
    <n v="1.1830000000000001"/>
    <n v="63.700000000000728"/>
    <n v="38.899999999999636"/>
    <n v="12.77"/>
    <d v="1899-12-30T22:38:00"/>
    <n v="0"/>
    <n v="12.77"/>
  </r>
  <r>
    <x v="880"/>
    <n v="1.18956"/>
    <n v="173.5"/>
    <n v="66.799999999999272"/>
    <n v="121.97"/>
    <d v="1900-01-02T05:30:00"/>
    <n v="121.97"/>
    <n v="0"/>
  </r>
  <r>
    <x v="881"/>
    <n v="1.1834199999999999"/>
    <n v="15"/>
    <n v="21.499999999998181"/>
    <n v="2.8"/>
    <d v="1899-12-30T01:29:00"/>
    <n v="0"/>
    <n v="2.8"/>
  </r>
  <r>
    <x v="882"/>
    <n v="1.18438"/>
    <n v="0"/>
    <n v="14"/>
    <n v="1.4"/>
    <d v="1899-12-30T01:47:00"/>
    <n v="0"/>
    <n v="1.4"/>
  </r>
  <r>
    <x v="883"/>
    <n v="1.18557"/>
    <n v="0"/>
    <n v="14.799999999999272"/>
    <n v="1.4"/>
    <d v="1899-12-30T08:44:00"/>
    <n v="0"/>
    <n v="1.4"/>
  </r>
  <r>
    <x v="884"/>
    <n v="1.18628"/>
    <n v="29.799999999999272"/>
    <n v="29.099999999998545"/>
    <n v="4.1900000000000004"/>
    <d v="1899-12-30T06:13:00"/>
    <n v="0"/>
    <n v="4.1900000000000004"/>
  </r>
  <r>
    <x v="885"/>
    <n v="1.18841"/>
    <n v="14.099999999998545"/>
    <n v="21.899999999999636"/>
    <n v="2.8099999999999996"/>
    <d v="1899-12-30T10:51:00"/>
    <n v="0"/>
    <n v="2.8099999999999996"/>
  </r>
  <r>
    <x v="886"/>
    <n v="1.1903699999999999"/>
    <n v="0"/>
    <n v="13.999999999998181"/>
    <n v="1.4"/>
    <d v="1899-12-30T05:12:00"/>
    <n v="0"/>
    <n v="1.4"/>
  </r>
  <r>
    <x v="887"/>
    <n v="1.19123"/>
    <n v="0"/>
    <n v="14"/>
    <n v="1.4"/>
    <d v="1899-12-30T01:31:00"/>
    <n v="0"/>
    <n v="1.4"/>
  </r>
  <r>
    <x v="888"/>
    <n v="1.19241"/>
    <n v="0"/>
    <n v="14.000000000001819"/>
    <n v="1.4"/>
    <d v="1899-12-30T03:17:00"/>
    <n v="0"/>
    <n v="1.4"/>
  </r>
  <r>
    <x v="889"/>
    <n v="1.19536"/>
    <n v="0"/>
    <n v="14.000000000001819"/>
    <n v="1.4"/>
    <d v="1899-12-30T00:46:00"/>
    <n v="0"/>
    <n v="1.4"/>
  </r>
  <r>
    <x v="890"/>
    <n v="1.1870700000000001"/>
    <n v="150.80000000000109"/>
    <n v="62.800000000001091"/>
    <n v="78.02"/>
    <d v="1900-01-01T10:22:00"/>
    <n v="0"/>
    <n v="78.02"/>
  </r>
  <r>
    <x v="891"/>
    <n v="1.1882299999999999"/>
    <n v="0"/>
    <n v="14"/>
    <n v="1.4"/>
    <d v="1899-12-30T01:10:00"/>
    <n v="1.4"/>
    <n v="0"/>
  </r>
  <r>
    <x v="892"/>
    <n v="1.18706"/>
    <n v="13.700000000000728"/>
    <n v="20.800000000001091"/>
    <n v="2.79"/>
    <d v="1899-12-30T01:37:00"/>
    <n v="2.79"/>
    <n v="0"/>
  </r>
  <r>
    <x v="893"/>
    <n v="1.1835599999999999"/>
    <n v="0"/>
    <n v="14.000000000001819"/>
    <n v="1.4"/>
    <d v="1899-12-30T00:02:00"/>
    <n v="1.4"/>
    <n v="0"/>
  </r>
  <r>
    <x v="894"/>
    <n v="1.18346"/>
    <n v="0"/>
    <n v="13.700000000000728"/>
    <n v="1.4"/>
    <d v="1899-12-30T06:37:00"/>
    <n v="1.4"/>
    <n v="0"/>
  </r>
  <r>
    <x v="895"/>
    <n v="1.1832499999999999"/>
    <n v="14.200000000000728"/>
    <n v="21.100000000000364"/>
    <n v="2.8"/>
    <d v="1899-12-30T02:24:00"/>
    <n v="2.8"/>
    <n v="0"/>
  </r>
  <r>
    <x v="896"/>
    <n v="1.1818900000000001"/>
    <n v="29.599999999998545"/>
    <n v="28.899999999997817"/>
    <n v="4.1900000000000004"/>
    <d v="1899-12-30T04:34:00"/>
    <n v="4.1900000000000004"/>
    <n v="0"/>
  </r>
  <r>
    <x v="897"/>
    <n v="1.1838900000000001"/>
    <n v="64.000000000001819"/>
    <n v="38.599999999998545"/>
    <n v="12.79"/>
    <d v="1899-12-30T18:09:00"/>
    <n v="12.79"/>
    <n v="0"/>
  </r>
  <r>
    <x v="898"/>
    <n v="1.18167"/>
    <n v="101.80000000000109"/>
    <n v="49.900000000001455"/>
    <n v="32.36"/>
    <d v="1899-12-31T07:51:00"/>
    <n v="0"/>
    <n v="32.36"/>
  </r>
  <r>
    <x v="899"/>
    <n v="1.18204"/>
    <n v="0"/>
    <n v="14"/>
    <n v="1.4"/>
    <d v="1899-12-30T00:51:00"/>
    <n v="1.4"/>
    <n v="0"/>
  </r>
  <r>
    <x v="900"/>
    <n v="1.1799200000000001"/>
    <n v="0"/>
    <n v="13.999999999998181"/>
    <n v="1.4"/>
    <d v="1899-12-30T01:39:00"/>
    <n v="1.4"/>
    <n v="0"/>
  </r>
  <r>
    <x v="901"/>
    <n v="1.1781900000000001"/>
    <n v="14.399999999999636"/>
    <n v="21.199999999998909"/>
    <n v="2.8000000000000003"/>
    <d v="1899-12-30T00:53:00"/>
    <n v="2.8000000000000003"/>
    <n v="0"/>
  </r>
  <r>
    <x v="902"/>
    <n v="1.1765600000000001"/>
    <n v="0"/>
    <n v="13.999999999998181"/>
    <n v="1.4"/>
    <d v="1899-12-30T00:09:00"/>
    <n v="1.4"/>
    <n v="0"/>
  </r>
  <r>
    <x v="903"/>
    <n v="1.1760200000000001"/>
    <n v="14.399999999999636"/>
    <n v="21.199999999998909"/>
    <n v="2.8000000000000003"/>
    <d v="1899-12-30T01:37:00"/>
    <n v="2.8000000000000003"/>
    <n v="0"/>
  </r>
  <r>
    <x v="904"/>
    <n v="1.18022"/>
    <n v="82.599999999998545"/>
    <n v="44.499999999998181"/>
    <n v="20.450000000000003"/>
    <d v="1899-12-31T00:58:00"/>
    <n v="20.450000000000003"/>
    <n v="0"/>
  </r>
  <r>
    <x v="905"/>
    <n v="1.1824300000000001"/>
    <n v="0"/>
    <n v="14"/>
    <n v="1.4"/>
    <d v="1899-12-30T00:51:00"/>
    <n v="0"/>
    <n v="1.4"/>
  </r>
  <r>
    <x v="906"/>
    <n v="1.1848700000000001"/>
    <n v="0"/>
    <n v="14"/>
    <n v="1.4"/>
    <d v="1899-12-30T01:23:00"/>
    <n v="0"/>
    <n v="1.4"/>
  </r>
  <r>
    <x v="907"/>
    <n v="1.1830799999999999"/>
    <n v="45.700000000000728"/>
    <n v="34.399999999999636"/>
    <n v="7.5200000000000005"/>
    <d v="1899-12-30T19:33:00"/>
    <n v="0"/>
    <n v="7.5200000000000005"/>
  </r>
  <r>
    <x v="908"/>
    <n v="1.17984"/>
    <n v="30"/>
    <n v="29"/>
    <n v="4.21"/>
    <d v="1899-12-31T20:28:00"/>
    <n v="4.21"/>
    <n v="0"/>
  </r>
  <r>
    <x v="909"/>
    <n v="1.18374"/>
    <n v="0"/>
    <n v="14"/>
    <n v="1.4"/>
    <d v="1899-12-30T00:58:00"/>
    <n v="0"/>
    <n v="1.4"/>
  </r>
  <r>
    <x v="910"/>
    <n v="1.1836"/>
    <n v="14.499999999998181"/>
    <n v="21.299999999999272"/>
    <n v="2.81"/>
    <d v="1899-12-30T03:15:00"/>
    <n v="0"/>
    <n v="2.81"/>
  </r>
  <r>
    <x v="911"/>
    <n v="1.1838"/>
    <n v="28.899999999999636"/>
    <n v="29.399999999999636"/>
    <n v="4.1899999999999995"/>
    <d v="1899-12-30T10:30:00"/>
    <n v="0"/>
    <n v="4.1899999999999995"/>
  </r>
  <r>
    <x v="912"/>
    <n v="1.1822999999999999"/>
    <n v="46.399999999999636"/>
    <n v="33.999999999998181"/>
    <n v="7.5"/>
    <d v="1899-12-30T14:16:00"/>
    <n v="0"/>
    <n v="7.5"/>
  </r>
  <r>
    <x v="913"/>
    <n v="1.1798999999999999"/>
    <n v="45.200000000000728"/>
    <n v="33.100000000000364"/>
    <n v="7.4799999999999995"/>
    <d v="1899-12-30T22:41:00"/>
    <n v="7.4799999999999995"/>
    <n v="0"/>
  </r>
  <r>
    <x v="914"/>
    <n v="1.1834899999999999"/>
    <n v="0"/>
    <n v="13.999999999998181"/>
    <n v="1.4"/>
    <d v="1899-12-30T02:29:00"/>
    <n v="0"/>
    <n v="1.4"/>
  </r>
  <r>
    <x v="915"/>
    <n v="1.1834199999999999"/>
    <n v="0"/>
    <n v="16.299999999999272"/>
    <n v="1.4"/>
    <d v="1899-12-30T03:55:00"/>
    <n v="0"/>
    <n v="1.4"/>
  </r>
  <r>
    <x v="916"/>
    <n v="1.1830499999999999"/>
    <n v="45.299999999999272"/>
    <n v="33.5"/>
    <n v="7.49"/>
    <d v="1899-12-30T11:37:00"/>
    <n v="0"/>
    <n v="7.49"/>
  </r>
  <r>
    <x v="917"/>
    <n v="1.1842299999999999"/>
    <n v="83.600000000000364"/>
    <n v="45.400000000001455"/>
    <n v="20.34"/>
    <d v="1899-12-30T02:08:00"/>
    <n v="20.34"/>
    <n v="0"/>
  </r>
  <r>
    <x v="918"/>
    <n v="1.1846399999999999"/>
    <n v="0"/>
    <n v="13.999999999998181"/>
    <n v="1.4"/>
    <d v="1899-12-30T00:07:00"/>
    <n v="0"/>
    <n v="1.4"/>
  </r>
  <r>
    <x v="919"/>
    <n v="1.17974"/>
    <n v="15.799999999997453"/>
    <n v="21.899999999997817"/>
    <n v="2.8"/>
    <d v="1899-12-30T00:43:00"/>
    <n v="0"/>
    <n v="2.8"/>
  </r>
  <r>
    <x v="920"/>
    <n v="1.19018"/>
    <n v="178.10000000000218"/>
    <n v="69.500000000001819"/>
    <n v="121.89000000000001"/>
    <d v="1900-01-02T09:59:00"/>
    <n v="121.89000000000001"/>
    <n v="0"/>
  </r>
  <r>
    <x v="921"/>
    <n v="1.18235"/>
    <n v="30.19999999999709"/>
    <n v="28.999999999998181"/>
    <n v="4.1899999999999995"/>
    <d v="1899-12-30T01:49:00"/>
    <n v="0"/>
    <n v="4.1899999999999995"/>
  </r>
  <r>
    <x v="922"/>
    <n v="1.1830799999999999"/>
    <n v="0"/>
    <n v="13.999999999998181"/>
    <n v="1.4"/>
    <d v="1899-12-30T00:19:00"/>
    <n v="0"/>
    <n v="1.4"/>
  </r>
  <r>
    <x v="923"/>
    <n v="1.1835199999999999"/>
    <n v="14.799999999999272"/>
    <n v="21.799999999997453"/>
    <n v="2.8000000000000003"/>
    <d v="1899-12-30T08:40:00"/>
    <n v="0"/>
    <n v="2.8000000000000003"/>
  </r>
  <r>
    <x v="924"/>
    <n v="1.1881200000000001"/>
    <n v="0"/>
    <n v="14"/>
    <n v="1.4"/>
    <d v="1899-12-30T01:30:00"/>
    <n v="0"/>
    <n v="1.4"/>
  </r>
  <r>
    <x v="925"/>
    <n v="1.18997"/>
    <n v="0"/>
    <n v="14"/>
    <n v="1.4"/>
    <d v="1899-12-30T00:46:00"/>
    <n v="0"/>
    <n v="1.4"/>
  </r>
  <r>
    <x v="926"/>
    <n v="1.19164"/>
    <n v="14.700000000000728"/>
    <n v="21.399999999999636"/>
    <n v="2.81"/>
    <d v="1899-12-30T02:57:00"/>
    <n v="0"/>
    <n v="2.81"/>
  </r>
  <r>
    <x v="927"/>
    <n v="1.19021"/>
    <n v="45.399999999999636"/>
    <n v="33.300000000001091"/>
    <n v="7.48"/>
    <d v="1899-12-30T03:03:00"/>
    <n v="0"/>
    <n v="7.48"/>
  </r>
  <r>
    <x v="928"/>
    <n v="1.19072"/>
    <n v="0"/>
    <n v="14.799999999999272"/>
    <n v="1.4"/>
    <d v="1899-12-30T06:17:00"/>
    <n v="0"/>
    <n v="1.4"/>
  </r>
  <r>
    <x v="929"/>
    <n v="1.19224"/>
    <n v="0"/>
    <n v="14"/>
    <n v="1.4"/>
    <d v="1899-12-30T01:56:00"/>
    <n v="0"/>
    <n v="1.4"/>
  </r>
  <r>
    <x v="930"/>
    <n v="1.1921600000000001"/>
    <n v="28.899999999999636"/>
    <n v="28.5"/>
    <n v="4.2"/>
    <d v="1899-12-30T10:42:00"/>
    <n v="0"/>
    <n v="4.2"/>
  </r>
  <r>
    <x v="931"/>
    <n v="1.1934"/>
    <n v="0"/>
    <n v="14"/>
    <n v="1.4"/>
    <d v="1899-12-30T00:32:00"/>
    <n v="0"/>
    <n v="1.4"/>
  </r>
  <r>
    <x v="932"/>
    <n v="1.1949000000000001"/>
    <n v="0"/>
    <n v="14"/>
    <n v="1.4"/>
    <d v="1899-12-30T02:03:00"/>
    <n v="0"/>
    <n v="1.4"/>
  </r>
  <r>
    <x v="933"/>
    <n v="1.19617"/>
    <n v="13.800000000001091"/>
    <n v="21.699999999998909"/>
    <n v="2.8"/>
    <d v="1899-12-30T10:50:00"/>
    <n v="0"/>
    <n v="2.8"/>
  </r>
  <r>
    <x v="934"/>
    <n v="1.1980900000000001"/>
    <n v="0"/>
    <n v="14.000000000001819"/>
    <n v="1.4"/>
    <d v="1899-12-30T00:28:00"/>
    <n v="0"/>
    <n v="1.4"/>
  </r>
  <r>
    <x v="935"/>
    <n v="1.1995199999999999"/>
    <n v="14.000000000001819"/>
    <n v="21"/>
    <n v="2.8"/>
    <d v="1899-12-30T02:34:00"/>
    <n v="0"/>
    <n v="2.8"/>
  </r>
  <r>
    <x v="936"/>
    <n v="1.19936"/>
    <n v="13.899999999999636"/>
    <n v="21"/>
    <n v="2.81"/>
    <d v="1899-12-30T02:54:00"/>
    <n v="0"/>
    <n v="2.81"/>
  </r>
  <r>
    <x v="937"/>
    <n v="1.2002699999999999"/>
    <n v="0"/>
    <n v="13.999999999998181"/>
    <n v="1.4"/>
    <d v="1899-12-30T02:23:00"/>
    <n v="0"/>
    <n v="1.4"/>
  </r>
  <r>
    <x v="938"/>
    <n v="1.18435"/>
    <n v="217.19999999999891"/>
    <n v="81.299999999999272"/>
    <n v="175.70000000000005"/>
    <d v="1900-01-05T20:30:00"/>
    <n v="0"/>
    <n v="175.70000000000005"/>
  </r>
  <r>
    <x v="939"/>
    <n v="1.18892"/>
    <n v="0"/>
    <n v="14.000000000001819"/>
    <n v="1.4"/>
    <d v="1899-12-30T05:48:00"/>
    <n v="1.4"/>
    <n v="0"/>
  </r>
  <r>
    <x v="940"/>
    <n v="1.1856800000000001"/>
    <n v="0"/>
    <n v="13.999999999998181"/>
    <n v="1.4"/>
    <d v="1899-12-30T00:28:00"/>
    <n v="1.4"/>
    <n v="0"/>
  </r>
  <r>
    <x v="941"/>
    <n v="1.18519"/>
    <n v="14.199999999998909"/>
    <n v="21.100000000000364"/>
    <n v="2.8"/>
    <d v="1899-12-30T02:24:00"/>
    <n v="2.8"/>
    <n v="0"/>
  </r>
  <r>
    <x v="942"/>
    <n v="1.1850099999999999"/>
    <n v="14.299999999999272"/>
    <n v="21.100000000000364"/>
    <n v="2.79"/>
    <d v="1899-12-30T01:15:00"/>
    <n v="2.79"/>
    <n v="0"/>
  </r>
  <r>
    <x v="943"/>
    <n v="1.18262"/>
    <n v="14.100000000000364"/>
    <n v="21"/>
    <n v="2.79"/>
    <d v="1899-12-30T05:05:00"/>
    <n v="2.79"/>
    <n v="0"/>
  </r>
  <r>
    <x v="944"/>
    <n v="1.1822299999999999"/>
    <n v="14.300000000001091"/>
    <n v="20.800000000001091"/>
    <n v="2.79"/>
    <d v="1899-12-30T08:05:00"/>
    <n v="2.79"/>
    <n v="0"/>
  </r>
  <r>
    <x v="945"/>
    <n v="1.1795599999999999"/>
    <n v="0"/>
    <n v="14.000000000001819"/>
    <n v="1.4"/>
    <d v="1899-12-30T01:11:00"/>
    <n v="1.4"/>
    <n v="0"/>
  </r>
  <r>
    <x v="946"/>
    <n v="1.1824399999999999"/>
    <n v="62.599999999998545"/>
    <n v="38.299999999999272"/>
    <n v="12.82"/>
    <d v="1899-12-31T06:29:00"/>
    <n v="12.82"/>
    <n v="0"/>
  </r>
  <r>
    <x v="947"/>
    <n v="1.18211"/>
    <n v="0"/>
    <n v="14"/>
    <n v="1.4"/>
    <d v="1899-12-30T00:05:00"/>
    <n v="1.4"/>
    <n v="0"/>
  </r>
  <r>
    <x v="948"/>
    <n v="1.17981"/>
    <n v="0"/>
    <n v="14"/>
    <n v="1.4"/>
    <d v="1899-12-30T00:35:00"/>
    <n v="1.4"/>
    <n v="0"/>
  </r>
  <r>
    <x v="949"/>
    <n v="1.1806000000000001"/>
    <n v="46.099999999998545"/>
    <n v="33.69999999999709"/>
    <n v="7.48"/>
    <d v="1899-12-31T10:30:00"/>
    <n v="7.48"/>
    <n v="0"/>
  </r>
  <r>
    <x v="950"/>
    <n v="1.17936"/>
    <n v="14.400000000001455"/>
    <n v="21.200000000000728"/>
    <n v="2.8000000000000003"/>
    <d v="1899-12-30T07:51:00"/>
    <n v="2.8000000000000003"/>
    <n v="0"/>
  </r>
  <r>
    <x v="951"/>
    <n v="1.1783699999999999"/>
    <n v="0"/>
    <n v="14.000000000001819"/>
    <n v="1.4"/>
    <d v="1899-12-30T00:35:00"/>
    <n v="1.4"/>
    <n v="0"/>
  </r>
  <r>
    <x v="952"/>
    <n v="1.1782600000000001"/>
    <n v="14.700000000000728"/>
    <n v="21.299999999999272"/>
    <n v="2.79"/>
    <d v="1899-12-30T01:29:00"/>
    <n v="2.79"/>
    <n v="0"/>
  </r>
  <r>
    <x v="953"/>
    <n v="1.17791"/>
    <n v="14.000000000001819"/>
    <n v="21"/>
    <n v="2.8"/>
    <d v="1899-12-30T01:14:00"/>
    <n v="2.8"/>
    <n v="0"/>
  </r>
  <r>
    <x v="954"/>
    <n v="1.1773"/>
    <n v="30.600000000000364"/>
    <n v="29.600000000000364"/>
    <n v="4.1900000000000004"/>
    <d v="1899-12-30T08:04:00"/>
    <n v="4.1900000000000004"/>
    <n v="0"/>
  </r>
  <r>
    <x v="955"/>
    <n v="1.17594"/>
    <n v="14"/>
    <n v="21"/>
    <n v="2.8"/>
    <d v="1899-12-30T10:39:00"/>
    <n v="2.8"/>
    <n v="0"/>
  </r>
  <r>
    <x v="956"/>
    <n v="1.1853100000000001"/>
    <n v="145.49999999999818"/>
    <n v="59.099999999998545"/>
    <n v="49.35"/>
    <d v="1899-12-31T07:17:00"/>
    <n v="49.35"/>
    <n v="0"/>
  </r>
  <r>
    <x v="957"/>
    <n v="1.1853800000000001"/>
    <n v="0"/>
    <n v="14"/>
    <n v="1.4"/>
    <d v="1899-12-30T01:55:00"/>
    <n v="0"/>
    <n v="1.4"/>
  </r>
  <r>
    <x v="958"/>
    <n v="1.18604"/>
    <n v="0"/>
    <n v="14"/>
    <n v="1.4"/>
    <d v="1899-12-30T00:09:00"/>
    <n v="0"/>
    <n v="1.4"/>
  </r>
  <r>
    <x v="959"/>
    <n v="1.1901200000000001"/>
    <n v="0"/>
    <n v="14"/>
    <n v="1.4"/>
    <d v="1899-12-30T00:05:00"/>
    <n v="0"/>
    <n v="1.4"/>
  </r>
  <r>
    <x v="960"/>
    <n v="1.1908099999999999"/>
    <n v="0"/>
    <n v="13.999999999998181"/>
    <n v="1.4"/>
    <d v="1899-12-30T00:27:00"/>
    <n v="0"/>
    <n v="1.4"/>
  </r>
  <r>
    <x v="961"/>
    <n v="1.18662"/>
    <n v="80"/>
    <n v="44.600000000000364"/>
    <n v="20.41"/>
    <d v="1899-12-30T19:15:00"/>
    <n v="0"/>
    <n v="20.41"/>
  </r>
  <r>
    <x v="962"/>
    <n v="1.18432"/>
    <n v="0"/>
    <n v="14"/>
    <n v="1.4"/>
    <d v="1899-12-30T01:23:00"/>
    <n v="1.4"/>
    <n v="0"/>
  </r>
  <r>
    <x v="963"/>
    <n v="1.1812199999999999"/>
    <n v="0"/>
    <n v="14.000000000001819"/>
    <n v="1.4"/>
    <d v="1899-12-30T00:47:00"/>
    <n v="1.4"/>
    <n v="0"/>
  </r>
  <r>
    <x v="964"/>
    <n v="1.1828099999999999"/>
    <n v="45.299999999999272"/>
    <n v="33.300000000001091"/>
    <n v="7.48"/>
    <d v="1899-12-30T21:41:00"/>
    <n v="7.48"/>
    <n v="0"/>
  </r>
  <r>
    <x v="965"/>
    <n v="1.1860599999999999"/>
    <n v="28.900000000001455"/>
    <n v="29.399999999999636"/>
    <n v="4.21"/>
    <d v="1899-12-30T22:30:00"/>
    <n v="0"/>
    <n v="4.21"/>
  </r>
  <r>
    <x v="966"/>
    <n v="1.1858299999999999"/>
    <n v="62.999999999998181"/>
    <n v="38.299999999999272"/>
    <n v="12.82"/>
    <d v="1899-12-31T20:34:00"/>
    <n v="12.82"/>
    <n v="0"/>
  </r>
  <r>
    <x v="967"/>
    <n v="1.1874199999999999"/>
    <n v="0"/>
    <n v="13.999999999998181"/>
    <n v="1.4"/>
    <d v="1899-12-30T01:49:00"/>
    <n v="0"/>
    <n v="1.4"/>
  </r>
  <r>
    <x v="968"/>
    <n v="1.18828"/>
    <n v="0"/>
    <n v="14"/>
    <n v="1.4"/>
    <d v="1899-12-30T01:09:00"/>
    <n v="0"/>
    <n v="1.4"/>
  </r>
  <r>
    <x v="969"/>
    <n v="1.1883999999999999"/>
    <n v="14.199999999998909"/>
    <n v="21.899999999997817"/>
    <n v="2.8"/>
    <d v="1899-12-30T13:36:00"/>
    <n v="0"/>
    <n v="2.8"/>
  </r>
  <r>
    <x v="970"/>
    <n v="1.18689"/>
    <n v="62.800000000001091"/>
    <n v="38.800000000001091"/>
    <n v="12.77"/>
    <d v="1899-12-31T02:12:00"/>
    <n v="0"/>
    <n v="12.77"/>
  </r>
  <r>
    <x v="971"/>
    <n v="1.18327"/>
    <n v="0"/>
    <n v="13.899999999999636"/>
    <n v="1.4"/>
    <d v="1899-12-30T09:23:00"/>
    <n v="1.4"/>
    <n v="0"/>
  </r>
  <r>
    <x v="972"/>
    <n v="1.1852"/>
    <n v="29.000000000001819"/>
    <n v="28.800000000001091"/>
    <n v="4.2"/>
    <d v="1899-12-30T05:18:00"/>
    <n v="4.2"/>
    <n v="0"/>
  </r>
  <r>
    <x v="973"/>
    <n v="1.1813"/>
    <n v="121.89999999999964"/>
    <n v="56.5"/>
    <n v="49.320000000000007"/>
    <d v="1899-12-31T04:02:00"/>
    <n v="0"/>
    <n v="49.320000000000007"/>
  </r>
  <r>
    <x v="974"/>
    <n v="1.18468"/>
    <n v="14.299999999999272"/>
    <n v="21.100000000000364"/>
    <n v="2.79"/>
    <d v="1899-12-30T01:00:00"/>
    <n v="2.79"/>
    <n v="0"/>
  </r>
  <r>
    <x v="975"/>
    <n v="1.1832100000000001"/>
    <n v="0"/>
    <n v="13.999999999998181"/>
    <n v="1.4"/>
    <d v="1899-12-30T00:15:00"/>
    <n v="1.4"/>
    <n v="0"/>
  </r>
  <r>
    <x v="976"/>
    <n v="1.1820200000000001"/>
    <n v="30.399999999999636"/>
    <n v="29.399999999999636"/>
    <n v="4.2"/>
    <d v="1899-12-30T03:34:00"/>
    <n v="4.2"/>
    <n v="0"/>
  </r>
  <r>
    <x v="977"/>
    <n v="1.1821200000000001"/>
    <n v="0"/>
    <n v="13.999999999998181"/>
    <n v="1.4"/>
    <d v="1899-12-30T00:04:00"/>
    <n v="1.4"/>
    <n v="0"/>
  </r>
  <r>
    <x v="978"/>
    <n v="1.1797899999999999"/>
    <n v="0"/>
    <n v="14"/>
    <n v="1.4"/>
    <d v="1899-12-30T00:02:00"/>
    <n v="1.4"/>
    <n v="0"/>
  </r>
  <r>
    <x v="979"/>
    <n v="1.17909"/>
    <n v="0"/>
    <n v="13.700000000000728"/>
    <n v="1.4"/>
    <d v="1899-12-30T04:54:00"/>
    <n v="1.4"/>
    <n v="0"/>
  </r>
  <r>
    <x v="980"/>
    <n v="1.1761999999999999"/>
    <n v="0"/>
    <n v="14"/>
    <n v="1.4"/>
    <d v="1899-12-30T01:10:00"/>
    <n v="1.4"/>
    <n v="0"/>
  </r>
  <r>
    <x v="981"/>
    <n v="1.18144"/>
    <n v="120.39999999999964"/>
    <n v="54.799999999999272"/>
    <n v="49.36"/>
    <d v="1900-01-01T05:00:00"/>
    <n v="49.36"/>
    <n v="0"/>
  </r>
  <r>
    <x v="982"/>
    <n v="1.1823600000000001"/>
    <n v="0"/>
    <n v="14"/>
    <n v="1.4"/>
    <d v="1899-12-30T01:31:00"/>
    <n v="0"/>
    <n v="1.4"/>
  </r>
  <r>
    <x v="983"/>
    <n v="1.1861200000000001"/>
    <n v="0"/>
    <n v="14.800000000001091"/>
    <n v="1.4"/>
    <d v="1899-12-30T09:54:00"/>
    <n v="0"/>
    <n v="1.4"/>
  </r>
  <r>
    <x v="984"/>
    <n v="1.18608"/>
    <n v="29.600000000000364"/>
    <n v="28.900000000001455"/>
    <n v="4.1900000000000004"/>
    <d v="1899-12-30T07:34:00"/>
    <n v="0"/>
    <n v="4.1900000000000004"/>
  </r>
  <r>
    <x v="985"/>
    <n v="1.1869000000000001"/>
    <n v="14"/>
    <n v="21.799999999999272"/>
    <n v="2.8"/>
    <d v="1899-12-30T13:05:00"/>
    <n v="0"/>
    <n v="2.8"/>
  </r>
  <r>
    <x v="986"/>
    <n v="1.17299"/>
    <n v="218.39999999999782"/>
    <n v="83.599999999998545"/>
    <n v="175.66000000000003"/>
    <d v="1900-01-05T08:10:00"/>
    <n v="0"/>
    <n v="175.66000000000003"/>
  </r>
  <r>
    <x v="987"/>
    <n v="1.1785699999999999"/>
    <n v="0"/>
    <n v="14"/>
    <n v="1.4"/>
    <d v="1899-12-30T00:52:00"/>
    <n v="1.4"/>
    <n v="0"/>
  </r>
  <r>
    <x v="988"/>
    <n v="1.17713"/>
    <n v="0"/>
    <n v="14.000000000001819"/>
    <n v="1.4"/>
    <d v="1899-12-30T01:19:00"/>
    <n v="1.4"/>
    <n v="0"/>
  </r>
  <r>
    <x v="989"/>
    <n v="1.17571"/>
    <n v="0"/>
    <n v="14"/>
    <n v="1.4"/>
    <d v="1899-12-30T00:43:00"/>
    <n v="1.4"/>
    <n v="0"/>
  </r>
  <r>
    <x v="990"/>
    <n v="1.17334"/>
    <n v="0"/>
    <n v="14"/>
    <n v="1.4"/>
    <d v="1899-12-30T00:22:00"/>
    <n v="1.4"/>
    <n v="0"/>
  </r>
  <r>
    <x v="991"/>
    <n v="1.17378"/>
    <n v="30.400000000001455"/>
    <n v="29.199999999998909"/>
    <n v="4.1900000000000004"/>
    <d v="1899-12-30T15:06:00"/>
    <n v="4.1900000000000004"/>
    <n v="0"/>
  </r>
  <r>
    <x v="992"/>
    <n v="1.1734800000000001"/>
    <n v="0"/>
    <n v="13.999999999998181"/>
    <n v="1.4"/>
    <d v="1899-12-30T00:14:00"/>
    <n v="1.4"/>
    <n v="0"/>
  </r>
  <r>
    <x v="993"/>
    <n v="1.1728099999999999"/>
    <n v="30.200000000000728"/>
    <n v="29.100000000002183"/>
    <n v="4.2"/>
    <d v="1899-12-30T06:08:00"/>
    <n v="4.2"/>
    <n v="0"/>
  </r>
  <r>
    <x v="994"/>
    <n v="1.1694599999999999"/>
    <n v="14.000000000001819"/>
    <n v="20.900000000003274"/>
    <n v="2.8"/>
    <d v="1899-12-30T09:22:00"/>
    <n v="2.8"/>
    <n v="0"/>
  </r>
  <r>
    <x v="995"/>
    <n v="1.1682999999999999"/>
    <n v="30.300000000001091"/>
    <n v="29.400000000003274"/>
    <n v="4.21"/>
    <d v="1899-12-30T12:02:00"/>
    <n v="4.21"/>
    <n v="0"/>
  </r>
  <r>
    <x v="996"/>
    <n v="1.1679600000000001"/>
    <n v="14.499999999998181"/>
    <n v="21.199999999998909"/>
    <n v="2.79"/>
    <d v="1899-12-30T00:33:00"/>
    <n v="2.79"/>
    <n v="0"/>
  </r>
  <r>
    <x v="997"/>
    <n v="1.16649"/>
    <n v="14.999999999998181"/>
    <n v="21.5"/>
    <n v="2.8"/>
    <d v="1899-12-30T04:29:00"/>
    <n v="2.8"/>
    <n v="0"/>
  </r>
  <r>
    <x v="998"/>
    <n v="1.1649400000000001"/>
    <n v="14.5"/>
    <n v="21.099999999998545"/>
    <n v="2.8"/>
    <d v="1899-12-30T09:52:00"/>
    <n v="2.8"/>
    <n v="0"/>
  </r>
  <r>
    <x v="999"/>
    <n v="1.1644399999999999"/>
    <n v="14.200000000000728"/>
    <n v="21.100000000000364"/>
    <n v="2.8"/>
    <d v="1899-12-30T04:26:00"/>
    <n v="2.8"/>
    <n v="0"/>
  </r>
  <r>
    <x v="1000"/>
    <n v="1.1628400000000001"/>
    <n v="0"/>
    <n v="13.999999999998181"/>
    <n v="1.4"/>
    <d v="1899-12-30T02:43:00"/>
    <n v="1.4"/>
    <n v="0"/>
  </r>
  <r>
    <x v="1001"/>
    <n v="1.1644300000000001"/>
    <n v="46.199999999998909"/>
    <n v="33.999999999998181"/>
    <n v="7.48"/>
    <d v="1899-12-30T20:54:00"/>
    <n v="7.48"/>
    <n v="0"/>
  </r>
  <r>
    <x v="1002"/>
    <n v="1.16299"/>
    <n v="0"/>
    <n v="14"/>
    <n v="1.4"/>
    <d v="1899-12-30T01:58:00"/>
    <n v="1.4"/>
    <n v="0"/>
  </r>
  <r>
    <x v="1003"/>
    <n v="1.16201"/>
    <n v="0"/>
    <n v="14"/>
    <n v="1.4"/>
    <d v="1899-12-30T01:36:00"/>
    <n v="1.4"/>
    <n v="0"/>
  </r>
  <r>
    <x v="1004"/>
    <n v="1.16154"/>
    <n v="0"/>
    <n v="14.000000000001819"/>
    <n v="1.4"/>
    <d v="1899-12-30T00:42:00"/>
    <n v="1.4"/>
    <n v="0"/>
  </r>
  <r>
    <x v="1005"/>
    <n v="1.17021"/>
    <n v="143.60000000000218"/>
    <n v="59.100000000000364"/>
    <n v="77.97999999999999"/>
    <d v="1900-01-03T13:42:00"/>
    <n v="77.97999999999999"/>
    <n v="0"/>
  </r>
  <r>
    <x v="1006"/>
    <n v="1.17466"/>
    <n v="13.699999999998909"/>
    <n v="21.700000000000728"/>
    <n v="2.8099999999999996"/>
    <d v="1899-12-30T09:35:00"/>
    <n v="0"/>
    <n v="2.8099999999999996"/>
  </r>
  <r>
    <x v="1007"/>
    <n v="1.17266"/>
    <n v="63.500000000001819"/>
    <n v="38.700000000000728"/>
    <n v="12.77"/>
    <d v="1899-12-30T11:34:00"/>
    <n v="0"/>
    <n v="12.77"/>
  </r>
  <r>
    <x v="1008"/>
    <n v="1.17391"/>
    <n v="0"/>
    <n v="14.000000000001819"/>
    <n v="1.4"/>
    <d v="1899-12-30T00:27:00"/>
    <n v="0"/>
    <n v="1.4"/>
  </r>
  <r>
    <x v="1009"/>
    <n v="1.1739999999999999"/>
    <n v="0"/>
    <n v="14"/>
    <n v="1.4"/>
    <d v="1899-12-30T00:07:00"/>
    <n v="0"/>
    <n v="1.4"/>
  </r>
  <r>
    <x v="1010"/>
    <n v="1.1744699999999999"/>
    <n v="30.399999999999636"/>
    <n v="31.399999999999636"/>
    <n v="4.1899999999999995"/>
    <d v="1899-12-30T11:47:00"/>
    <n v="0"/>
    <n v="4.1899999999999995"/>
  </r>
  <r>
    <x v="1011"/>
    <n v="1.1755199999999999"/>
    <n v="14.600000000000364"/>
    <n v="21.299999999999272"/>
    <n v="2.8"/>
    <d v="1899-12-30T05:03:00"/>
    <n v="0"/>
    <n v="2.8"/>
  </r>
  <r>
    <x v="1012"/>
    <n v="1.17686"/>
    <n v="0"/>
    <n v="14"/>
    <n v="1.4"/>
    <d v="1899-12-30T00:16:00"/>
    <n v="0"/>
    <n v="1.4"/>
  </r>
  <r>
    <x v="1013"/>
    <n v="1.17391"/>
    <n v="62.700000000000728"/>
    <n v="38.700000000000728"/>
    <n v="12.77"/>
    <d v="1899-12-30T19:20:00"/>
    <n v="0"/>
    <n v="12.77"/>
  </r>
  <r>
    <x v="1014"/>
    <n v="1.1700699999999999"/>
    <n v="29.699999999998909"/>
    <n v="29.100000000000364"/>
    <n v="4.2"/>
    <d v="1899-12-30T07:44:00"/>
    <n v="4.2"/>
    <n v="0"/>
  </r>
  <r>
    <x v="1015"/>
    <n v="1.17361"/>
    <n v="29.999999999998181"/>
    <n v="29.799999999999272"/>
    <n v="4.1899999999999995"/>
    <d v="1899-12-31T00:50:00"/>
    <n v="0"/>
    <n v="4.1899999999999995"/>
  </r>
  <r>
    <x v="1016"/>
    <n v="1.1757299999999999"/>
    <n v="99.699999999998909"/>
    <n v="48.799999999999272"/>
    <n v="32.46"/>
    <d v="1900-01-01T05:57:00"/>
    <n v="32.46"/>
    <n v="0"/>
  </r>
  <r>
    <x v="1017"/>
    <n v="1.1754800000000001"/>
    <n v="0"/>
    <n v="14.000000000001819"/>
    <n v="1.4"/>
    <d v="1899-12-30T01:16:00"/>
    <n v="0"/>
    <n v="1.4"/>
  </r>
  <r>
    <x v="1018"/>
    <n v="1.1763699999999999"/>
    <n v="0"/>
    <n v="13.999999999998181"/>
    <n v="1.4"/>
    <d v="1899-12-30T00:45:00"/>
    <n v="0"/>
    <n v="1.4"/>
  </r>
  <r>
    <x v="1019"/>
    <n v="1.17781"/>
    <n v="0"/>
    <n v="14"/>
    <n v="1.4"/>
    <d v="1899-12-30T01:10:00"/>
    <n v="0"/>
    <n v="1.4"/>
  </r>
  <r>
    <x v="1020"/>
    <n v="1.1795800000000001"/>
    <n v="14"/>
    <n v="21.800000000001091"/>
    <n v="2.8"/>
    <d v="1899-12-30T13:18:00"/>
    <n v="0"/>
    <n v="2.8"/>
  </r>
  <r>
    <x v="1021"/>
    <n v="1.1796500000000001"/>
    <n v="0"/>
    <n v="14"/>
    <n v="1.4"/>
    <d v="1899-12-30T00:56:00"/>
    <n v="0"/>
    <n v="1.4"/>
  </r>
  <r>
    <x v="1022"/>
    <n v="1.18014"/>
    <n v="14.200000000002547"/>
    <n v="21.100000000000364"/>
    <n v="2.8"/>
    <d v="1899-12-30T05:10:00"/>
    <n v="0"/>
    <n v="2.8"/>
  </r>
  <r>
    <x v="1023"/>
    <n v="1.1773199999999999"/>
    <n v="63.799999999997453"/>
    <n v="39.399999999997817"/>
    <n v="12.84"/>
    <d v="1899-12-30T22:50:00"/>
    <n v="0"/>
    <n v="12.84"/>
  </r>
  <r>
    <x v="1024"/>
    <n v="1.1732100000000001"/>
    <n v="0"/>
    <n v="13.899999999999636"/>
    <n v="1.4"/>
    <d v="1899-12-30T02:53:00"/>
    <n v="1.4"/>
    <n v="0"/>
  </r>
  <r>
    <x v="1025"/>
    <n v="1.1737299999999999"/>
    <n v="28.999999999998181"/>
    <n v="28.399999999999636"/>
    <n v="4.1900000000000004"/>
    <d v="1899-12-31T14:49:00"/>
    <n v="4.1900000000000004"/>
    <n v="0"/>
  </r>
  <r>
    <x v="1026"/>
    <n v="1.1769400000000001"/>
    <n v="29.799999999999272"/>
    <n v="30.600000000000364"/>
    <n v="4.21"/>
    <d v="1899-12-31T13:49:00"/>
    <n v="0"/>
    <n v="4.21"/>
  </r>
  <r>
    <x v="1027"/>
    <n v="1.1778299999999999"/>
    <n v="81.400000000001455"/>
    <n v="43.900000000001455"/>
    <n v="20.36"/>
    <d v="1900-01-02T00:01:00"/>
    <n v="20.36"/>
    <n v="0"/>
  </r>
  <r>
    <x v="1028"/>
    <n v="1.17842"/>
    <n v="0"/>
    <n v="14.000000000001819"/>
    <n v="1.4"/>
    <d v="1899-12-30T01:17:00"/>
    <n v="0"/>
    <n v="1.4"/>
  </r>
  <r>
    <x v="1029"/>
    <n v="1.1809400000000001"/>
    <n v="0"/>
    <n v="14.000000000001819"/>
    <n v="1.4"/>
    <d v="1899-12-30T03:25:00"/>
    <n v="0"/>
    <n v="1.4"/>
  </r>
  <r>
    <x v="1030"/>
    <n v="1.18211"/>
    <n v="0"/>
    <n v="14.000000000001819"/>
    <n v="1.4"/>
    <d v="1899-12-30T01:00:00"/>
    <n v="0"/>
    <n v="1.4"/>
  </r>
  <r>
    <x v="1031"/>
    <n v="1.1829700000000001"/>
    <n v="0"/>
    <n v="14"/>
    <n v="1.4"/>
    <d v="1899-12-30T05:52:00"/>
    <n v="0"/>
    <n v="1.4"/>
  </r>
  <r>
    <x v="1032"/>
    <n v="1.18218"/>
    <n v="0"/>
    <n v="14"/>
    <n v="1.4"/>
    <d v="1899-12-30T00:21:00"/>
    <n v="0"/>
    <n v="1.4"/>
  </r>
  <r>
    <x v="1033"/>
    <n v="1.17516"/>
    <n v="120.59999999999854"/>
    <n v="57.899999999999636"/>
    <n v="49.49"/>
    <d v="1900-01-04T01:06:00"/>
    <n v="0"/>
    <n v="49.49"/>
  </r>
  <r>
    <x v="1034"/>
    <n v="1.17333"/>
    <n v="0"/>
    <n v="14.000000000001819"/>
    <n v="1.4"/>
    <d v="1899-12-30T01:41:00"/>
    <n v="1.4"/>
    <n v="0"/>
  </r>
  <r>
    <x v="1035"/>
    <n v="1.17299"/>
    <n v="0"/>
    <n v="14"/>
    <n v="1.4"/>
    <d v="1899-12-30T07:05:00"/>
    <n v="1.4"/>
    <n v="0"/>
  </r>
  <r>
    <x v="1036"/>
    <n v="1.1729799999999999"/>
    <n v="14.199999999998909"/>
    <n v="21.100000000000364"/>
    <n v="2.8"/>
    <d v="1899-12-30T01:35:00"/>
    <n v="2.8"/>
    <n v="0"/>
  </r>
  <r>
    <x v="1037"/>
    <n v="1.1729499999999999"/>
    <n v="29.600000000000364"/>
    <n v="28.700000000000728"/>
    <n v="4.2"/>
    <d v="1899-12-30T22:48:00"/>
    <n v="4.2"/>
    <n v="0"/>
  </r>
  <r>
    <x v="1038"/>
    <n v="1.1709400000000001"/>
    <n v="45.799999999997453"/>
    <n v="33.599999999996726"/>
    <n v="7.49"/>
    <d v="1899-12-31T15:11:00"/>
    <n v="7.49"/>
    <n v="0"/>
  </r>
  <r>
    <x v="1039"/>
    <n v="1.17964"/>
    <n v="143.10000000000036"/>
    <n v="58.700000000000728"/>
    <n v="77.919999999999987"/>
    <d v="1900-01-02T17:06:00"/>
    <n v="77.919999999999987"/>
    <n v="0"/>
  </r>
  <r>
    <x v="1040"/>
    <n v="1.1792800000000001"/>
    <n v="14.799999999999272"/>
    <n v="22.200000000000728"/>
    <n v="2.8000000000000003"/>
    <d v="1899-12-30T21:00:00"/>
    <n v="0"/>
    <n v="2.8000000000000003"/>
  </r>
  <r>
    <x v="1041"/>
    <n v="1.1802600000000001"/>
    <n v="0"/>
    <n v="14"/>
    <n v="1.4"/>
    <d v="1899-12-30T00:39:00"/>
    <n v="0"/>
    <n v="1.4"/>
  </r>
  <r>
    <x v="1042"/>
    <n v="1.18249"/>
    <n v="0"/>
    <n v="14"/>
    <n v="1.4"/>
    <d v="1899-12-30T03:34:00"/>
    <n v="0"/>
    <n v="1.4"/>
  </r>
  <r>
    <x v="1043"/>
    <n v="1.1844699999999999"/>
    <n v="0"/>
    <n v="14.799999999999272"/>
    <n v="1.4"/>
    <d v="1899-12-30T12:28:00"/>
    <n v="0"/>
    <n v="1.4"/>
  </r>
  <r>
    <x v="1044"/>
    <n v="1.18692"/>
    <n v="0"/>
    <n v="14"/>
    <n v="1.4"/>
    <d v="1899-12-30T01:35:00"/>
    <n v="0"/>
    <n v="1.4"/>
  </r>
  <r>
    <x v="1045"/>
    <n v="1.18666"/>
    <n v="14.099999999998545"/>
    <n v="21.100000000000364"/>
    <n v="2.8099999999999996"/>
    <d v="1899-12-30T05:41:00"/>
    <n v="0"/>
    <n v="2.8099999999999996"/>
  </r>
  <r>
    <x v="1046"/>
    <n v="1.18771"/>
    <n v="0"/>
    <n v="14"/>
    <n v="1.4"/>
    <d v="1899-12-30T00:27:00"/>
    <n v="0"/>
    <n v="1.4"/>
  </r>
  <r>
    <x v="1047"/>
    <n v="1.1837500000000001"/>
    <n v="81.399999999999636"/>
    <n v="44.899999999999636"/>
    <n v="20.450000000000003"/>
    <d v="1899-12-31T17:21:00"/>
    <n v="0"/>
    <n v="20.450000000000003"/>
  </r>
  <r>
    <x v="1048"/>
    <n v="1.18157"/>
    <n v="44.699999999998909"/>
    <n v="33.099999999998545"/>
    <n v="7.49"/>
    <d v="1899-12-31T00:40:00"/>
    <n v="7.49"/>
    <n v="0"/>
  </r>
  <r>
    <x v="1049"/>
    <n v="1.18547"/>
    <n v="0"/>
    <n v="14.000000000001819"/>
    <n v="1.4"/>
    <d v="1899-12-30T03:46:00"/>
    <n v="0"/>
    <n v="1.4"/>
  </r>
  <r>
    <x v="1050"/>
    <n v="1.1861900000000001"/>
    <n v="14.199999999998909"/>
    <n v="21.100000000000364"/>
    <n v="2.8"/>
    <d v="1899-12-30T07:23:00"/>
    <n v="0"/>
    <n v="2.8"/>
  </r>
  <r>
    <x v="1051"/>
    <n v="1.1832"/>
    <n v="46.5"/>
    <n v="34.700000000000728"/>
    <n v="7.49"/>
    <d v="1899-12-31T13:42:00"/>
    <n v="0"/>
    <n v="7.49"/>
  </r>
  <r>
    <x v="1052"/>
    <n v="1.18065"/>
    <n v="0"/>
    <n v="14"/>
    <n v="1.4"/>
    <d v="1899-12-30T00:47:00"/>
    <n v="1.4"/>
    <n v="0"/>
  </r>
  <r>
    <x v="1053"/>
    <n v="1.18032"/>
    <n v="14.000000000001819"/>
    <n v="20.899999999999636"/>
    <n v="2.8"/>
    <d v="1899-12-30T21:51:00"/>
    <n v="2.8"/>
    <n v="0"/>
  </r>
  <r>
    <x v="1054"/>
    <n v="1.1800299999999999"/>
    <n v="29.19999999999709"/>
    <n v="28.799999999999272"/>
    <n v="4.2"/>
    <d v="1899-12-30T12:25:00"/>
    <n v="4.2"/>
    <n v="0"/>
  </r>
  <r>
    <x v="1055"/>
    <n v="1.1727399999999999"/>
    <n v="173.40000000000146"/>
    <n v="70.800000000001091"/>
    <n v="121.77999999999997"/>
    <d v="1900-01-04T02:02:00"/>
    <n v="0"/>
    <n v="121.77999999999997"/>
  </r>
  <r>
    <x v="1056"/>
    <n v="1.17597"/>
    <n v="0"/>
    <n v="14.000000000001819"/>
    <n v="1.4"/>
    <d v="1899-12-30T09:30:00"/>
    <n v="1.4"/>
    <n v="0"/>
  </r>
  <r>
    <x v="1057"/>
    <n v="1.1740699999999999"/>
    <n v="0"/>
    <n v="14.000000000001819"/>
    <n v="1.4"/>
    <d v="1899-12-30T02:14:00"/>
    <n v="1.4"/>
    <n v="0"/>
  </r>
  <r>
    <x v="1058"/>
    <n v="1.1731499999999999"/>
    <n v="0"/>
    <n v="14"/>
    <n v="1.4"/>
    <d v="1899-12-30T00:16:00"/>
    <n v="1.4"/>
    <n v="0"/>
  </r>
  <r>
    <x v="1059"/>
    <n v="1.1721999999999999"/>
    <n v="0"/>
    <n v="14.000000000001819"/>
    <n v="1.4"/>
    <d v="1899-12-30T00:45:00"/>
    <n v="1.4"/>
    <n v="0"/>
  </r>
  <r>
    <x v="1060"/>
    <n v="1.17245"/>
    <n v="28.399999999999636"/>
    <n v="27.900000000001455"/>
    <n v="4.1899999999999995"/>
    <d v="1899-12-30T21:07:00"/>
    <n v="4.1899999999999995"/>
    <n v="0"/>
  </r>
  <r>
    <x v="1061"/>
    <n v="1.1695599999999999"/>
    <n v="0"/>
    <n v="14.000000000001819"/>
    <n v="1.4"/>
    <d v="1899-12-30T01:21:00"/>
    <n v="1.4"/>
    <n v="0"/>
  </r>
  <r>
    <x v="1062"/>
    <n v="1.1690100000000001"/>
    <n v="14.399999999999636"/>
    <n v="21.199999999998909"/>
    <n v="2.8000000000000003"/>
    <d v="1899-12-30T00:30:00"/>
    <n v="2.8000000000000003"/>
    <n v="0"/>
  </r>
  <r>
    <x v="1063"/>
    <n v="1.1685300000000001"/>
    <n v="0"/>
    <n v="13.999999999998181"/>
    <n v="1.4"/>
    <d v="1899-12-30T00:04:00"/>
    <n v="1.4"/>
    <n v="0"/>
  </r>
  <r>
    <x v="1064"/>
    <n v="1.16682"/>
    <n v="0"/>
    <n v="14.000000000001819"/>
    <n v="1.4"/>
    <d v="1899-12-30T00:39:00"/>
    <n v="1.4"/>
    <n v="0"/>
  </r>
  <r>
    <x v="1065"/>
    <n v="1.1664399999999999"/>
    <n v="28.999999999998181"/>
    <n v="28.600000000000364"/>
    <n v="4.1899999999999995"/>
    <d v="1899-12-30T16:32:00"/>
    <n v="4.1899999999999995"/>
    <n v="0"/>
  </r>
  <r>
    <x v="1066"/>
    <n v="1.1667700000000001"/>
    <n v="28.899999999999636"/>
    <n v="28.5"/>
    <n v="4.21"/>
    <d v="1899-12-30T06:35:00"/>
    <n v="4.21"/>
    <n v="0"/>
  </r>
  <r>
    <x v="1067"/>
    <n v="1.16404"/>
    <n v="0"/>
    <n v="13.899999999999636"/>
    <n v="1.4"/>
    <d v="1899-12-30T07:44:00"/>
    <n v="1.4"/>
    <n v="0"/>
  </r>
  <r>
    <x v="1068"/>
    <n v="1.1697500000000001"/>
    <n v="122.50000000000182"/>
    <n v="55.200000000000728"/>
    <n v="49.42"/>
    <d v="1899-12-31T16:51:00"/>
    <n v="49.42"/>
    <n v="0"/>
  </r>
  <r>
    <x v="1069"/>
    <n v="1.1730400000000001"/>
    <n v="29.900000000001455"/>
    <n v="29.900000000001455"/>
    <n v="4.21"/>
    <d v="1899-12-30T07:03:00"/>
    <n v="0"/>
    <n v="4.21"/>
  </r>
  <r>
    <x v="1070"/>
    <n v="1.17622"/>
    <n v="15.800000000001091"/>
    <n v="21.900000000001455"/>
    <n v="2.8"/>
    <d v="1899-12-30T00:31:00"/>
    <n v="0"/>
    <n v="2.8"/>
  </r>
  <r>
    <x v="1071"/>
    <n v="1.16736"/>
    <n v="148.99999999999818"/>
    <n v="60.099999999998545"/>
    <n v="78.02"/>
    <d v="1899-12-30T04:14:00"/>
    <n v="0"/>
    <n v="78.02"/>
  </r>
  <r>
    <x v="1072"/>
    <n v="1.16998"/>
    <n v="14.200000000000728"/>
    <n v="21.100000000000364"/>
    <n v="2.8"/>
    <d v="1899-12-30T00:21:00"/>
    <n v="2.8"/>
    <n v="0"/>
  </r>
  <r>
    <x v="1073"/>
    <n v="1.1678299999999999"/>
    <n v="13.399999999999636"/>
    <n v="20.700000000000728"/>
    <n v="2.8"/>
    <d v="1899-12-30T00:46:00"/>
    <n v="2.8"/>
    <n v="0"/>
  </r>
  <r>
    <x v="1074"/>
    <n v="1.1636200000000001"/>
    <n v="46.000000000001819"/>
    <n v="33.899999999999636"/>
    <n v="7.49"/>
    <d v="1899-12-30T04:28:00"/>
    <n v="7.49"/>
    <n v="0"/>
  </r>
  <r>
    <x v="1075"/>
    <n v="1.1672400000000001"/>
    <n v="14.200000000000728"/>
    <n v="21.100000000002183"/>
    <n v="2.8"/>
    <d v="1899-12-30T00:34:00"/>
    <n v="0"/>
    <n v="2.8"/>
  </r>
  <r>
    <x v="1076"/>
    <n v="1.16665"/>
    <n v="30.000000000001819"/>
    <n v="29.200000000000728"/>
    <n v="4.2"/>
    <d v="1899-12-30T02:59:00"/>
    <n v="0"/>
    <n v="4.2"/>
  </r>
  <r>
    <x v="1077"/>
    <n v="1.16865"/>
    <n v="101.79999999999745"/>
    <n v="49.799999999999272"/>
    <n v="32.39"/>
    <d v="1899-12-30T07:16:00"/>
    <n v="32.39"/>
    <n v="0"/>
  </r>
  <r>
    <x v="1078"/>
    <n v="1.1689700000000001"/>
    <n v="0"/>
    <n v="14"/>
    <n v="1.4"/>
    <d v="1899-12-30T01:53:00"/>
    <n v="0"/>
    <n v="1.4"/>
  </r>
  <r>
    <x v="1079"/>
    <n v="1.17049"/>
    <n v="0"/>
    <n v="14"/>
    <n v="1.4"/>
    <d v="1899-12-30T00:28:00"/>
    <n v="0"/>
    <n v="1.4"/>
  </r>
  <r>
    <x v="1080"/>
    <n v="1.17082"/>
    <n v="0"/>
    <n v="14"/>
    <n v="1.4"/>
    <d v="1899-12-30T00:23:00"/>
    <n v="0"/>
    <n v="1.4"/>
  </r>
  <r>
    <x v="1081"/>
    <n v="1.17177"/>
    <n v="0"/>
    <n v="14"/>
    <n v="1.4"/>
    <d v="1899-12-30T00:23:00"/>
    <n v="0"/>
    <n v="1.4"/>
  </r>
  <r>
    <x v="1082"/>
    <n v="1.1720699999999999"/>
    <n v="28.5"/>
    <n v="28.399999999999636"/>
    <n v="4.21"/>
    <d v="1899-12-30T03:30:00"/>
    <n v="0"/>
    <n v="4.21"/>
  </r>
  <r>
    <x v="1083"/>
    <n v="1.1819999999999999"/>
    <n v="209.90000000000146"/>
    <n v="74.800000000001091"/>
    <n v="175.96"/>
    <d v="1900-01-02T01:00:00"/>
    <n v="175.96"/>
    <n v="0"/>
  </r>
  <r>
    <x v="1084"/>
    <n v="1.17391"/>
    <n v="0"/>
    <n v="16.300000000001091"/>
    <n v="1.4"/>
    <d v="1899-12-30T11:34:00"/>
    <n v="0"/>
    <n v="1.4"/>
  </r>
  <r>
    <x v="1085"/>
    <n v="1.1752499999999999"/>
    <n v="0"/>
    <n v="13.999999999998181"/>
    <n v="1.4"/>
    <d v="1899-12-30T02:18:00"/>
    <n v="0"/>
    <n v="1.4"/>
  </r>
  <r>
    <x v="1086"/>
    <n v="1.17683"/>
    <n v="0"/>
    <n v="14.000000000001819"/>
    <n v="1.4"/>
    <d v="1899-12-30T00:08:00"/>
    <n v="0"/>
    <n v="1.4"/>
  </r>
  <r>
    <x v="1087"/>
    <n v="1.1771199999999999"/>
    <n v="0"/>
    <n v="13.999999999998181"/>
    <n v="1.4"/>
    <d v="1899-12-30T00:44:00"/>
    <n v="0"/>
    <n v="1.4"/>
  </r>
  <r>
    <x v="1088"/>
    <n v="1.18065"/>
    <n v="0"/>
    <n v="14"/>
    <n v="1.4"/>
    <d v="1899-12-30T00:22:00"/>
    <n v="0"/>
    <n v="1.4"/>
  </r>
  <r>
    <x v="1089"/>
    <n v="1.18181"/>
    <n v="0"/>
    <n v="14"/>
    <n v="1.4"/>
    <d v="1899-12-30T01:49:00"/>
    <n v="0"/>
    <n v="1.4"/>
  </r>
  <r>
    <x v="1090"/>
    <n v="1.1834899999999999"/>
    <n v="45.5"/>
    <n v="33.399999999999636"/>
    <n v="7.5"/>
    <d v="1899-12-30T06:26:00"/>
    <n v="0"/>
    <n v="7.5"/>
  </r>
  <r>
    <x v="1091"/>
    <n v="1.18455"/>
    <n v="14.100000000000364"/>
    <n v="21.899999999999636"/>
    <n v="2.8099999999999996"/>
    <d v="1899-12-30T03:42:00"/>
    <n v="0"/>
    <n v="2.8099999999999996"/>
  </r>
  <r>
    <x v="1092"/>
    <n v="1.1829499999999999"/>
    <n v="14"/>
    <n v="21"/>
    <n v="2.8"/>
    <d v="1899-12-30T02:53:00"/>
    <n v="0"/>
    <n v="2.8"/>
  </r>
  <r>
    <x v="1093"/>
    <n v="1.1839"/>
    <n v="0"/>
    <n v="13.999999999998181"/>
    <n v="1.4"/>
    <d v="1899-12-30T04:20:00"/>
    <n v="0"/>
    <n v="1.4"/>
  </r>
  <r>
    <x v="1094"/>
    <n v="1.18502"/>
    <n v="14.700000000000728"/>
    <n v="21.399999999999636"/>
    <n v="2.81"/>
    <d v="1899-12-30T01:31:00"/>
    <n v="0"/>
    <n v="2.81"/>
  </r>
  <r>
    <x v="1095"/>
    <n v="1.1863600000000001"/>
    <n v="0"/>
    <n v="14"/>
    <n v="1.4"/>
    <d v="1899-12-30T00:36:00"/>
    <n v="0"/>
    <n v="1.4"/>
  </r>
  <r>
    <x v="1096"/>
    <n v="1.1880900000000001"/>
    <n v="0"/>
    <n v="14.000000000001819"/>
    <n v="1.4"/>
    <d v="1899-12-30T01:05:00"/>
    <n v="0"/>
    <n v="1.4"/>
  </r>
  <r>
    <x v="1097"/>
    <n v="1.1883600000000001"/>
    <n v="14.400000000001455"/>
    <n v="21.200000000000728"/>
    <n v="2.8000000000000003"/>
    <d v="1899-12-30T03:41:00"/>
    <n v="0"/>
    <n v="2.8000000000000003"/>
  </r>
  <r>
    <x v="1098"/>
    <n v="1.1891799999999999"/>
    <n v="0"/>
    <n v="14.799999999999272"/>
    <n v="1.4"/>
    <d v="1899-12-30T07:13:00"/>
    <n v="0"/>
    <n v="1.4"/>
  </r>
  <r>
    <x v="1099"/>
    <n v="1.1893899999999999"/>
    <n v="13.899999999999636"/>
    <n v="21"/>
    <n v="2.81"/>
    <d v="1899-12-30T11:44:00"/>
    <n v="0"/>
    <n v="2.81"/>
  </r>
  <r>
    <x v="1100"/>
    <n v="1.1902900000000001"/>
    <n v="13.700000000000728"/>
    <n v="20.900000000001455"/>
    <n v="2.8099999999999996"/>
    <d v="1899-12-30T01:13:00"/>
    <n v="0"/>
    <n v="2.8099999999999996"/>
  </r>
  <r>
    <x v="1101"/>
    <n v="1.1894499999999999"/>
    <n v="0"/>
    <n v="13.999999999998181"/>
    <n v="1.4"/>
    <d v="1899-12-30T00:35:00"/>
    <n v="0"/>
    <n v="1.4"/>
  </r>
  <r>
    <x v="1102"/>
    <n v="1.1821999999999999"/>
    <n v="149"/>
    <n v="63"/>
    <n v="77.98"/>
    <d v="1900-01-01T20:40:00"/>
    <n v="0"/>
    <n v="77.98"/>
  </r>
  <r>
    <x v="1103"/>
    <n v="1.1818"/>
    <n v="0"/>
    <n v="14"/>
    <n v="1.4"/>
    <d v="1899-12-30T00:08:00"/>
    <n v="1.4"/>
    <n v="0"/>
  </r>
  <r>
    <x v="1104"/>
    <n v="1.18086"/>
    <n v="0"/>
    <n v="14"/>
    <n v="1.4"/>
    <d v="1899-12-30T00:14:00"/>
    <n v="1.4"/>
    <n v="0"/>
  </r>
  <r>
    <x v="1105"/>
    <n v="1.18137"/>
    <n v="29.399999999999636"/>
    <n v="28.799999999999272"/>
    <n v="4.2"/>
    <d v="1899-12-30T17:16:00"/>
    <n v="4.2"/>
    <n v="0"/>
  </r>
  <r>
    <x v="1106"/>
    <n v="1.1784399999999999"/>
    <n v="0"/>
    <n v="14"/>
    <n v="1.4"/>
    <d v="1899-12-30T00:35:00"/>
    <n v="1.4"/>
    <n v="0"/>
  </r>
  <r>
    <x v="1107"/>
    <n v="1.17987"/>
    <n v="47.700000000000728"/>
    <n v="34.400000000001455"/>
    <n v="7.5200000000000005"/>
    <d v="1899-12-30T21:20:00"/>
    <n v="7.5200000000000005"/>
    <n v="0"/>
  </r>
  <r>
    <x v="1108"/>
    <n v="1.1780299999999999"/>
    <n v="0"/>
    <n v="14"/>
    <n v="1.4"/>
    <d v="1899-12-30T02:25:00"/>
    <n v="1.4"/>
    <n v="0"/>
  </r>
  <r>
    <x v="1109"/>
    <n v="1.17693"/>
    <n v="0"/>
    <n v="14"/>
    <n v="1.4"/>
    <d v="1899-12-30T00:38:00"/>
    <n v="1.4"/>
    <n v="0"/>
  </r>
  <r>
    <x v="1110"/>
    <n v="1.1754100000000001"/>
    <n v="0"/>
    <n v="13.999999999998181"/>
    <n v="1.4"/>
    <d v="1899-12-30T01:10:00"/>
    <n v="1.4"/>
    <n v="0"/>
  </r>
  <r>
    <x v="1111"/>
    <n v="1.1748099999999999"/>
    <n v="0"/>
    <n v="14.000000000001819"/>
    <n v="1.4"/>
    <d v="1899-12-30T00:28:00"/>
    <n v="1.4"/>
    <n v="0"/>
  </r>
  <r>
    <x v="1112"/>
    <n v="1.1821900000000001"/>
    <n v="122.29999999999927"/>
    <n v="54.499999999998181"/>
    <n v="49.29"/>
    <d v="1900-01-04T18:48:00"/>
    <n v="49.29"/>
    <n v="0"/>
  </r>
  <r>
    <x v="1113"/>
    <n v="1.18099"/>
    <n v="14.299999999997453"/>
    <n v="21.199999999998909"/>
    <n v="2.81"/>
    <d v="1899-12-30T03:05:00"/>
    <n v="0"/>
    <n v="2.81"/>
  </r>
  <r>
    <x v="1114"/>
    <n v="1.18221"/>
    <n v="0"/>
    <n v="14.799999999999272"/>
    <n v="1.4"/>
    <d v="1899-12-30T16:29:00"/>
    <n v="0"/>
    <n v="1.4"/>
  </r>
  <r>
    <x v="1115"/>
    <n v="1.1831799999999999"/>
    <n v="14.400000000001455"/>
    <n v="21.199999999998909"/>
    <n v="2.8000000000000003"/>
    <d v="1899-12-30T06:51:00"/>
    <n v="0"/>
    <n v="2.8000000000000003"/>
  </r>
  <r>
    <x v="1116"/>
    <n v="1.1854100000000001"/>
    <n v="0"/>
    <n v="14"/>
    <n v="1.4"/>
    <d v="1899-12-30T07:46:00"/>
    <n v="0"/>
    <n v="1.4"/>
  </r>
  <r>
    <x v="1117"/>
    <n v="1.1850799999999999"/>
    <n v="44.800000000001091"/>
    <n v="33.399999999999636"/>
    <n v="7.52"/>
    <d v="1899-12-30T12:06:00"/>
    <n v="0"/>
    <n v="7.52"/>
  </r>
  <r>
    <x v="1118"/>
    <n v="1.1869000000000001"/>
    <n v="0"/>
    <n v="14"/>
    <n v="1.4"/>
    <d v="1899-12-30T02:42:00"/>
    <n v="0"/>
    <n v="1.4"/>
  </r>
  <r>
    <x v="1119"/>
    <n v="1.1882200000000001"/>
    <n v="0"/>
    <n v="14"/>
    <n v="1.4"/>
    <d v="1899-12-30T02:08:00"/>
    <n v="0"/>
    <n v="1.4"/>
  </r>
  <r>
    <x v="1120"/>
    <n v="1.1887000000000001"/>
    <n v="0"/>
    <n v="14"/>
    <n v="1.4"/>
    <d v="1899-12-30T01:19:00"/>
    <n v="0"/>
    <n v="1.4"/>
  </r>
  <r>
    <x v="1121"/>
    <n v="1.1888399999999999"/>
    <n v="29.399999999999636"/>
    <n v="29.599999999998545"/>
    <n v="4.1899999999999995"/>
    <d v="1899-12-30T18:20:00"/>
    <n v="0"/>
    <n v="4.1899999999999995"/>
  </r>
  <r>
    <x v="1122"/>
    <n v="1.1869099999999999"/>
    <n v="47.300000000001091"/>
    <n v="35.899999999999636"/>
    <n v="7.51"/>
    <d v="1899-12-31T11:05:00"/>
    <n v="0"/>
    <n v="7.51"/>
  </r>
  <r>
    <x v="1123"/>
    <n v="1.18607"/>
    <n v="81.399999999999636"/>
    <n v="44.100000000000364"/>
    <n v="20.36"/>
    <d v="1900-01-01T04:41:00"/>
    <n v="20.36"/>
    <n v="0"/>
  </r>
  <r>
    <x v="1124"/>
    <n v="1.1886000000000001"/>
    <n v="14.700000000000728"/>
    <n v="22.200000000002547"/>
    <n v="2.81"/>
    <d v="1899-12-31T03:50:00"/>
    <n v="0"/>
    <n v="2.81"/>
  </r>
  <r>
    <x v="1125"/>
    <n v="1.1857899999999999"/>
    <n v="83.600000000000364"/>
    <n v="45.399999999999636"/>
    <n v="20.46"/>
    <d v="1899-12-30T20:35:00"/>
    <n v="0"/>
    <n v="20.46"/>
  </r>
  <r>
    <x v="1126"/>
    <n v="1.1813499999999999"/>
    <n v="0"/>
    <n v="14.000000000001819"/>
    <n v="1.4"/>
    <d v="1899-12-30T00:24:00"/>
    <n v="1.4"/>
    <n v="0"/>
  </r>
  <r>
    <x v="1127"/>
    <n v="1.18472"/>
    <n v="80.800000000001091"/>
    <n v="44.200000000000728"/>
    <n v="20.420000000000002"/>
    <d v="1899-12-30T21:54:00"/>
    <n v="20.420000000000002"/>
    <n v="0"/>
  </r>
  <r>
    <x v="1128"/>
    <n v="1.1886099999999999"/>
    <n v="0"/>
    <n v="13.999999999998181"/>
    <n v="1.4"/>
    <d v="1899-12-30T01:15:00"/>
    <n v="0"/>
    <n v="1.4"/>
  </r>
  <r>
    <x v="1129"/>
    <n v="1.18832"/>
    <n v="28.100000000000364"/>
    <n v="28.100000000000364"/>
    <n v="4.1899999999999995"/>
    <d v="1899-12-30T06:30:00"/>
    <n v="0"/>
    <n v="4.1899999999999995"/>
  </r>
  <r>
    <x v="1130"/>
    <n v="1.18909"/>
    <n v="81.100000000002183"/>
    <n v="43.700000000000728"/>
    <n v="20.39"/>
    <d v="1899-12-31T22:16:00"/>
    <n v="20.39"/>
    <n v="0"/>
  </r>
  <r>
    <x v="1131"/>
    <n v="1.18889"/>
    <n v="0"/>
    <n v="14"/>
    <n v="1.4"/>
    <d v="1899-12-30T03:51:00"/>
    <n v="0"/>
    <n v="1.4"/>
  </r>
  <r>
    <x v="1132"/>
    <n v="1.19045"/>
    <n v="0"/>
    <n v="14.799999999999272"/>
    <n v="1.4"/>
    <d v="1899-12-30T04:14:00"/>
    <n v="0"/>
    <n v="1.4"/>
  </r>
  <r>
    <x v="1133"/>
    <n v="1.19156"/>
    <n v="0"/>
    <n v="14"/>
    <n v="1.4"/>
    <d v="1899-12-30T06:49:00"/>
    <n v="0"/>
    <n v="1.4"/>
  </r>
  <r>
    <x v="1134"/>
    <n v="1.1924699999999999"/>
    <n v="30.699999999998909"/>
    <n v="29.699999999998909"/>
    <n v="4.1900000000000004"/>
    <d v="1899-12-30T07:27:00"/>
    <n v="0"/>
    <n v="4.1900000000000004"/>
  </r>
  <r>
    <x v="1135"/>
    <n v="1.19275"/>
    <n v="15.5"/>
    <n v="24.100000000000364"/>
    <n v="2.81"/>
    <d v="1899-12-30T09:48:00"/>
    <n v="0"/>
    <n v="2.81"/>
  </r>
  <r>
    <x v="1136"/>
    <n v="1.1936100000000001"/>
    <n v="0"/>
    <n v="14"/>
    <n v="1.4"/>
    <d v="1899-12-30T01:21:00"/>
    <n v="0"/>
    <n v="1.4"/>
  </r>
  <r>
    <x v="1137"/>
    <n v="1.19258"/>
    <n v="44.399999999999636"/>
    <n v="33.899999999999636"/>
    <n v="7.48"/>
    <d v="1899-12-30T21:55:00"/>
    <n v="0"/>
    <n v="7.48"/>
  </r>
  <r>
    <x v="1138"/>
    <n v="1.19417"/>
    <n v="100.60000000000036"/>
    <n v="48.800000000001091"/>
    <n v="32.39"/>
    <d v="1900-01-01T07:35:00"/>
    <n v="32.39"/>
    <n v="0"/>
  </r>
  <r>
    <x v="1139"/>
    <n v="1.1930799999999999"/>
    <n v="0"/>
    <n v="13.999999999998181"/>
    <n v="1.4"/>
    <d v="1899-12-30T04:03:00"/>
    <n v="0"/>
    <n v="1.4"/>
  </r>
  <r>
    <x v="1140"/>
    <n v="1.1948099999999999"/>
    <n v="0"/>
    <n v="13.999999999998181"/>
    <n v="1.4"/>
    <d v="1899-12-30T01:36:00"/>
    <n v="0"/>
    <n v="1.4"/>
  </r>
  <r>
    <x v="1141"/>
    <n v="1.1971499999999999"/>
    <n v="0"/>
    <n v="14.799999999999272"/>
    <n v="1.4"/>
    <d v="1899-12-30T07:07:00"/>
    <n v="0"/>
    <n v="1.4"/>
  </r>
  <r>
    <x v="1142"/>
    <n v="1.19817"/>
    <n v="0"/>
    <n v="14"/>
    <n v="1.4"/>
    <d v="1899-12-30T08:33:00"/>
    <n v="0"/>
    <n v="1.4"/>
  </r>
  <r>
    <x v="1143"/>
    <n v="1.1987099999999999"/>
    <n v="0"/>
    <n v="13.999999999998181"/>
    <n v="1.4"/>
    <d v="1899-12-30T02:09:00"/>
    <n v="0"/>
    <n v="1.4"/>
  </r>
  <r>
    <x v="1144"/>
    <n v="1.1996100000000001"/>
    <n v="0"/>
    <n v="14"/>
    <n v="1.4"/>
    <d v="1899-12-30T01:47:00"/>
    <n v="0"/>
    <n v="1.4"/>
  </r>
  <r>
    <x v="1145"/>
    <n v="1.20017"/>
    <n v="0"/>
    <n v="14"/>
    <n v="1.4"/>
    <d v="1899-12-30T00:21:00"/>
    <n v="0"/>
    <n v="1.4"/>
  </r>
  <r>
    <x v="1146"/>
    <n v="1.1974400000000001"/>
    <n v="60.600000000002183"/>
    <n v="38.500000000001819"/>
    <n v="12.82"/>
    <d v="1899-12-30T17:03:00"/>
    <n v="0"/>
    <n v="12.82"/>
  </r>
  <r>
    <x v="1147"/>
    <n v="1.21"/>
    <n v="216.30000000000109"/>
    <n v="75.400000000001455"/>
    <n v="176.35000000000002"/>
    <d v="1900-01-03T01:22:00"/>
    <n v="176.35000000000002"/>
    <n v="0"/>
  </r>
  <r>
    <x v="1148"/>
    <n v="1.1983600000000001"/>
    <n v="13.900000000001455"/>
    <n v="21"/>
    <n v="2.81"/>
    <d v="1899-12-30T04:45:00"/>
    <n v="0"/>
    <n v="2.81"/>
  </r>
  <r>
    <x v="1149"/>
    <n v="1.2008000000000001"/>
    <n v="0"/>
    <n v="14"/>
    <n v="1.4"/>
    <d v="1899-12-30T00:19:00"/>
    <n v="0"/>
    <n v="1.4"/>
  </r>
  <r>
    <x v="1150"/>
    <n v="1.20302"/>
    <n v="0"/>
    <n v="14"/>
    <n v="1.4"/>
    <d v="1899-12-30T00:09:00"/>
    <n v="0"/>
    <n v="1.4"/>
  </r>
  <r>
    <x v="1151"/>
    <n v="1.2056"/>
    <n v="0"/>
    <n v="14"/>
    <n v="1.4"/>
    <d v="1899-12-30T04:19:00"/>
    <n v="0"/>
    <n v="1.4"/>
  </r>
  <r>
    <x v="1152"/>
    <n v="1.2083699999999999"/>
    <n v="0"/>
    <n v="14.799999999999272"/>
    <n v="1.4"/>
    <d v="1899-12-30T10:33:00"/>
    <n v="0"/>
    <n v="1.4"/>
  </r>
  <r>
    <x v="1153"/>
    <n v="1.2070399999999999"/>
    <n v="28.799999999999272"/>
    <n v="28.599999999998545"/>
    <n v="4.2"/>
    <d v="1899-12-30T05:30:00"/>
    <n v="0"/>
    <n v="4.2"/>
  </r>
  <r>
    <x v="1154"/>
    <n v="1.20871"/>
    <n v="0"/>
    <n v="14"/>
    <n v="1.4"/>
    <d v="1899-12-30T01:11:00"/>
    <n v="0"/>
    <n v="1.4"/>
  </r>
  <r>
    <x v="1155"/>
    <n v="1.2104299999999999"/>
    <n v="14.199999999998909"/>
    <n v="21.099999999998545"/>
    <n v="2.8"/>
    <d v="1899-12-30T05:40:00"/>
    <n v="0"/>
    <n v="2.8"/>
  </r>
  <r>
    <x v="1156"/>
    <n v="1.2124900000000001"/>
    <n v="0"/>
    <n v="14.000000000001819"/>
    <n v="1.4"/>
    <d v="1899-12-30T08:38:00"/>
    <n v="0"/>
    <n v="1.4"/>
  </r>
  <r>
    <x v="1157"/>
    <n v="1.21373"/>
    <n v="14.5"/>
    <n v="21.299999999999272"/>
    <n v="2.81"/>
    <d v="1899-12-30T04:09:00"/>
    <n v="0"/>
    <n v="2.81"/>
  </r>
  <r>
    <x v="1158"/>
    <n v="1.21557"/>
    <n v="0"/>
    <n v="14.000000000001819"/>
    <n v="1.4"/>
    <d v="1899-12-30T00:05:00"/>
    <n v="0"/>
    <n v="1.4"/>
  </r>
  <r>
    <x v="1159"/>
    <n v="1.21661"/>
    <n v="0"/>
    <n v="14.000000000001819"/>
    <n v="1.4"/>
    <d v="1899-12-30T01:15:00"/>
    <n v="0"/>
    <n v="1.4"/>
  </r>
  <r>
    <x v="1160"/>
    <n v="1.2168099999999999"/>
    <n v="14.300000000001091"/>
    <n v="21.200000000000728"/>
    <n v="2.81"/>
    <d v="1899-12-30T00:54:00"/>
    <n v="0"/>
    <n v="2.81"/>
  </r>
  <r>
    <x v="1161"/>
    <n v="1.21665"/>
    <n v="29.099999999998545"/>
    <n v="29.600000000000364"/>
    <n v="4.21"/>
    <d v="1899-12-30T17:41:00"/>
    <n v="0"/>
    <n v="4.21"/>
  </r>
  <r>
    <x v="1162"/>
    <n v="1.2166999999999999"/>
    <n v="29.799999999999272"/>
    <n v="29.099999999998545"/>
    <n v="4.21"/>
    <d v="1899-12-30T04:20:00"/>
    <n v="0"/>
    <n v="4.21"/>
  </r>
  <r>
    <x v="1163"/>
    <n v="1.2127300000000001"/>
    <n v="83.100000000000364"/>
    <n v="45.000000000001819"/>
    <n v="20.439999999999998"/>
    <d v="1899-12-30T22:23:00"/>
    <n v="0"/>
    <n v="20.439999999999998"/>
  </r>
  <r>
    <x v="1164"/>
    <n v="1.2086600000000001"/>
    <n v="0"/>
    <n v="13.999999999998181"/>
    <n v="1.4"/>
    <d v="1899-12-30T00:25:00"/>
    <n v="1.4"/>
    <n v="0"/>
  </r>
  <r>
    <x v="1165"/>
    <n v="1.21214"/>
    <n v="79.399999999997817"/>
    <n v="42.899999999999636"/>
    <n v="20.36"/>
    <d v="1899-12-30T09:15:00"/>
    <n v="20.36"/>
    <n v="0"/>
  </r>
  <r>
    <x v="1166"/>
    <n v="1.2148600000000001"/>
    <n v="0"/>
    <n v="14"/>
    <n v="1.4"/>
    <d v="1899-12-30T00:20:00"/>
    <n v="0"/>
    <n v="1.4"/>
  </r>
  <r>
    <x v="1167"/>
    <n v="1.21435"/>
    <n v="45"/>
    <n v="34.899999999999636"/>
    <n v="7.4799999999999995"/>
    <d v="1899-12-31T15:28:00"/>
    <n v="0"/>
    <n v="7.4799999999999995"/>
  </r>
  <r>
    <x v="1168"/>
    <n v="1.21035"/>
    <n v="0"/>
    <n v="14.000000000001819"/>
    <n v="1.4"/>
    <d v="1899-12-30T00:03:00"/>
    <n v="1.4"/>
    <n v="0"/>
  </r>
  <r>
    <x v="1169"/>
    <n v="1.21035"/>
    <n v="29.799999999999272"/>
    <n v="29.200000000000728"/>
    <n v="4.21"/>
    <d v="1899-12-30T07:04:00"/>
    <n v="4.21"/>
    <n v="0"/>
  </r>
  <r>
    <x v="1170"/>
    <n v="1.21075"/>
    <n v="29.299999999997453"/>
    <n v="28.799999999999272"/>
    <n v="4.2"/>
    <d v="1899-12-30T20:52:00"/>
    <n v="4.2"/>
    <n v="0"/>
  </r>
  <r>
    <x v="1171"/>
    <n v="1.2108300000000001"/>
    <n v="62.500000000001819"/>
    <n v="40.600000000002183"/>
    <n v="12.77"/>
    <d v="1899-12-31T04:24:00"/>
    <n v="0"/>
    <n v="12.77"/>
  </r>
  <r>
    <x v="1172"/>
    <n v="1.21014"/>
    <n v="14.099999999998545"/>
    <n v="21"/>
    <n v="2.79"/>
    <d v="1899-12-30T01:42:00"/>
    <n v="2.79"/>
    <n v="0"/>
  </r>
  <r>
    <x v="1173"/>
    <n v="1.20811"/>
    <n v="0"/>
    <n v="14"/>
    <n v="1.4"/>
    <d v="1899-12-30T00:22:00"/>
    <n v="1.4"/>
    <n v="0"/>
  </r>
  <r>
    <x v="1174"/>
    <n v="1.2064900000000001"/>
    <n v="0"/>
    <n v="13.999999999998181"/>
    <n v="1.4"/>
    <d v="1899-12-30T00:17:00"/>
    <n v="1.4"/>
    <n v="0"/>
  </r>
  <r>
    <x v="1175"/>
    <n v="1.21068"/>
    <n v="82.800000000001091"/>
    <n v="44.500000000001819"/>
    <n v="20.350000000000001"/>
    <d v="1899-12-31T20:49:00"/>
    <n v="20.350000000000001"/>
    <n v="0"/>
  </r>
  <r>
    <x v="1176"/>
    <n v="1.2126999999999999"/>
    <n v="0"/>
    <n v="13.999999999998181"/>
    <n v="1.4"/>
    <d v="1899-12-30T00:36:00"/>
    <n v="0"/>
    <n v="1.4"/>
  </r>
  <r>
    <x v="1177"/>
    <n v="1.21322"/>
    <n v="14.300000000001091"/>
    <n v="21.199999999998909"/>
    <n v="2.81"/>
    <d v="1899-12-30T00:52:00"/>
    <n v="0"/>
    <n v="2.81"/>
  </r>
  <r>
    <x v="1178"/>
    <n v="1.2153499999999999"/>
    <n v="29.399999999999636"/>
    <n v="29.700000000000728"/>
    <n v="4.1900000000000004"/>
    <d v="1899-12-30T10:05:00"/>
    <n v="0"/>
    <n v="4.1900000000000004"/>
  </r>
  <r>
    <x v="1179"/>
    <n v="1.2147600000000001"/>
    <n v="29.699999999998909"/>
    <n v="29.899999999999636"/>
    <n v="4.1900000000000004"/>
    <d v="1899-12-31T00:04:00"/>
    <n v="0"/>
    <n v="4.1900000000000004"/>
  </r>
  <r>
    <x v="1180"/>
    <n v="1.2132700000000001"/>
    <n v="56.400000000001455"/>
    <n v="35.799999999999272"/>
    <n v="7.5200000000000005"/>
    <d v="1899-12-30T22:07:00"/>
    <n v="7.5200000000000005"/>
    <n v="0"/>
  </r>
  <r>
    <x v="1181"/>
    <n v="1.21621"/>
    <n v="0"/>
    <n v="14.000000000001819"/>
    <n v="1.4"/>
    <d v="1899-12-30T04:29:00"/>
    <n v="0"/>
    <n v="1.4"/>
  </r>
  <r>
    <x v="1182"/>
    <n v="1.21655"/>
    <n v="30.600000000000364"/>
    <n v="30.5"/>
    <n v="4.21"/>
    <d v="1899-12-30T22:37:00"/>
    <n v="0"/>
    <n v="4.21"/>
  </r>
  <r>
    <x v="1183"/>
    <n v="1.2129700000000001"/>
    <n v="14.300000000001091"/>
    <n v="21"/>
    <n v="2.79"/>
    <d v="1899-12-30T21:20:00"/>
    <n v="2.79"/>
    <n v="0"/>
  </r>
  <r>
    <x v="1184"/>
    <n v="1.2161599999999999"/>
    <n v="28.700000000002547"/>
    <n v="28.399999999999636"/>
    <n v="4.1999999999999993"/>
    <d v="1899-12-30T06:38:00"/>
    <n v="0"/>
    <n v="4.1999999999999993"/>
  </r>
  <r>
    <x v="1185"/>
    <n v="1.21583"/>
    <n v="65.500000000001819"/>
    <n v="39.300000000001091"/>
    <n v="12.78"/>
    <d v="1899-12-31T05:57:00"/>
    <n v="12.78"/>
    <n v="0"/>
  </r>
  <r>
    <x v="1186"/>
    <n v="1.21672"/>
    <n v="0"/>
    <n v="14.799999999999272"/>
    <n v="1.4"/>
    <d v="1899-12-30T11:35:00"/>
    <n v="0"/>
    <n v="1.4"/>
  </r>
  <r>
    <x v="1187"/>
    <n v="1.2177"/>
    <n v="0"/>
    <n v="14"/>
    <n v="1.4"/>
    <d v="1899-12-30T00:33:00"/>
    <n v="0"/>
    <n v="1.4"/>
  </r>
  <r>
    <x v="1188"/>
    <n v="1.21753"/>
    <n v="60.199999999998909"/>
    <n v="36.799999999997453"/>
    <n v="12.77"/>
    <d v="1899-12-30T11:24:00"/>
    <n v="0"/>
    <n v="12.77"/>
  </r>
  <r>
    <x v="1189"/>
    <n v="1.22"/>
    <n v="120.60000000000036"/>
    <n v="54.700000000000728"/>
    <n v="49.410000000000004"/>
    <d v="1900-01-01T07:07:00"/>
    <n v="49.410000000000004"/>
    <n v="0"/>
  </r>
  <r>
    <x v="1190"/>
    <n v="1.21848"/>
    <n v="0"/>
    <n v="14"/>
    <n v="1.4"/>
    <d v="1899-12-30T00:14:00"/>
    <n v="0"/>
    <n v="1.4"/>
  </r>
  <r>
    <x v="1191"/>
    <n v="1.2210099999999999"/>
    <n v="0"/>
    <n v="16.299999999999272"/>
    <n v="1.4"/>
    <d v="1899-12-30T06:25:00"/>
    <n v="0"/>
    <n v="1.4"/>
  </r>
  <r>
    <x v="1192"/>
    <n v="1.22454"/>
    <n v="0"/>
    <n v="14"/>
    <n v="1.4"/>
    <d v="1899-12-30T08:28:00"/>
    <n v="0"/>
    <n v="1.4"/>
  </r>
  <r>
    <x v="1193"/>
    <n v="1.22628"/>
    <n v="0"/>
    <n v="14.000000000001819"/>
    <n v="1.4"/>
    <d v="1899-12-30T03:31:00"/>
    <n v="0"/>
    <n v="1.4"/>
  </r>
  <r>
    <x v="1194"/>
    <n v="1.22011"/>
    <n v="122.19999999999891"/>
    <n v="55.799999999999272"/>
    <n v="49.47"/>
    <d v="1899-12-31T17:47:00"/>
    <n v="0"/>
    <n v="49.47"/>
  </r>
  <r>
    <x v="1195"/>
    <n v="1.21723"/>
    <n v="0"/>
    <n v="14"/>
    <n v="1.4"/>
    <d v="1899-12-30T04:52:00"/>
    <n v="1.4"/>
    <n v="0"/>
  </r>
  <r>
    <x v="1196"/>
    <n v="1.2181500000000001"/>
    <n v="31.200000000000728"/>
    <n v="30.200000000000728"/>
    <n v="4.21"/>
    <d v="1899-12-30T01:40:00"/>
    <n v="4.21"/>
    <n v="0"/>
  </r>
  <r>
    <x v="1197"/>
    <n v="1.21692"/>
    <n v="0"/>
    <n v="14"/>
    <n v="1.4"/>
    <d v="1899-12-30T00:14:00"/>
    <n v="1.4"/>
    <n v="0"/>
  </r>
  <r>
    <x v="1198"/>
    <n v="1.2135"/>
    <n v="0"/>
    <n v="14"/>
    <n v="1.4"/>
    <d v="1899-12-30T00:06:00"/>
    <n v="1.4"/>
    <n v="0"/>
  </r>
  <r>
    <x v="1199"/>
    <n v="1.2191099999999999"/>
    <n v="102.60000000000036"/>
    <n v="49.600000000002183"/>
    <n v="32.47"/>
    <d v="1899-12-31T05:19:00"/>
    <n v="32.47"/>
    <n v="0"/>
  </r>
  <r>
    <x v="1200"/>
    <n v="1.2218800000000001"/>
    <n v="0"/>
    <n v="14.000000000001819"/>
    <n v="1.4"/>
    <d v="1899-12-30T02:00:00"/>
    <n v="0"/>
    <n v="1.4"/>
  </r>
  <r>
    <x v="1201"/>
    <n v="1.2235"/>
    <n v="0"/>
    <n v="14"/>
    <n v="1.4"/>
    <d v="1899-12-30T01:58:00"/>
    <n v="0"/>
    <n v="1.4"/>
  </r>
  <r>
    <x v="1202"/>
    <n v="1.22431"/>
    <n v="29.200000000000728"/>
    <n v="29.200000000000728"/>
    <n v="4.1899999999999995"/>
    <d v="1899-12-30T16:58:00"/>
    <n v="0"/>
    <n v="4.1899999999999995"/>
  </r>
  <r>
    <x v="1203"/>
    <n v="1.22149"/>
    <n v="80.700000000000728"/>
    <n v="44.899999999999636"/>
    <n v="20.43"/>
    <d v="1899-12-31T02:08:00"/>
    <n v="0"/>
    <n v="20.43"/>
  </r>
  <r>
    <x v="1204"/>
    <n v="1.21756"/>
    <n v="0"/>
    <n v="14"/>
    <n v="1.4"/>
    <d v="1899-12-30T00:03:00"/>
    <n v="1.4"/>
    <n v="0"/>
  </r>
  <r>
    <x v="1205"/>
    <n v="1.21573"/>
    <n v="0"/>
    <n v="14.000000000001819"/>
    <n v="1.4"/>
    <d v="1899-12-30T02:44:00"/>
    <n v="1.4"/>
    <n v="0"/>
  </r>
  <r>
    <x v="1206"/>
    <n v="1.2197"/>
    <n v="81"/>
    <n v="44"/>
    <n v="20.45"/>
    <d v="1900-01-02T16:51:00"/>
    <n v="20.45"/>
    <n v="0"/>
  </r>
  <r>
    <x v="1207"/>
    <n v="1.2217199999999999"/>
    <n v="29.200000000000728"/>
    <n v="32.699999999998909"/>
    <n v="4.1899999999999995"/>
    <d v="1900-01-01T14:50:00"/>
    <n v="0"/>
    <n v="4.1899999999999995"/>
  </r>
  <r>
    <x v="1208"/>
    <n v="1.2235499999999999"/>
    <n v="30.5"/>
    <n v="29.199999999998909"/>
    <n v="4.1899999999999995"/>
    <d v="1899-12-30T05:22:00"/>
    <n v="0"/>
    <n v="4.1899999999999995"/>
  </r>
  <r>
    <x v="1209"/>
    <n v="1.2252799999999999"/>
    <n v="102.99999999999818"/>
    <n v="49.899999999999636"/>
    <n v="32.410000000000004"/>
    <d v="1900-01-02T03:17:00"/>
    <n v="32.410000000000004"/>
    <n v="0"/>
  </r>
  <r>
    <x v="1210"/>
    <n v="1.22349"/>
    <n v="29.699999999998909"/>
    <n v="29.799999999999272"/>
    <n v="4.21"/>
    <d v="1899-12-30T11:28:00"/>
    <n v="0"/>
    <n v="4.21"/>
  </r>
  <r>
    <x v="1211"/>
    <n v="1.2254400000000001"/>
    <n v="0"/>
    <n v="14.000000000001819"/>
    <n v="1.4"/>
    <d v="1899-12-30T00:28:00"/>
    <n v="0"/>
    <n v="1.4"/>
  </r>
  <r>
    <x v="1212"/>
    <n v="1.2261500000000001"/>
    <n v="0"/>
    <n v="14"/>
    <n v="1.4"/>
    <d v="1899-12-30T05:41:00"/>
    <n v="0"/>
    <n v="1.4"/>
  </r>
  <r>
    <x v="1213"/>
    <n v="1.2271799999999999"/>
    <n v="14.799999999999272"/>
    <n v="22.199999999998909"/>
    <n v="2.8000000000000003"/>
    <d v="1899-12-30T09:56:00"/>
    <n v="0"/>
    <n v="2.8000000000000003"/>
  </r>
  <r>
    <x v="1214"/>
    <n v="1.2152400000000001"/>
    <n v="0"/>
    <n v="13.999999999998181"/>
    <n v="1.4"/>
    <d v="1899-12-30T00:54:00"/>
    <n v="1.4"/>
    <n v="0"/>
  </r>
  <r>
    <x v="1215"/>
    <n v="1.21621"/>
    <n v="29.199999999998909"/>
    <n v="28.799999999999272"/>
    <n v="4.2"/>
    <d v="1899-12-30T03:31:00"/>
    <n v="0"/>
    <n v="4.2"/>
  </r>
  <r>
    <x v="1216"/>
    <n v="1.2136899999999999"/>
    <n v="0"/>
    <n v="14"/>
    <n v="1.4"/>
    <d v="1899-12-30T00:36:00"/>
    <n v="1.4"/>
    <n v="0"/>
  </r>
  <r>
    <x v="1217"/>
    <n v="1.2144299999999999"/>
    <n v="29.399999999999636"/>
    <n v="28.700000000000728"/>
    <n v="4.1999999999999993"/>
    <d v="1899-12-30T11:03:00"/>
    <n v="4.1999999999999993"/>
    <n v="0"/>
  </r>
  <r>
    <x v="1218"/>
    <n v="1.2166300000000001"/>
    <n v="0"/>
    <n v="14"/>
    <n v="1.4"/>
    <d v="1899-12-30T06:07:00"/>
    <n v="0"/>
    <n v="1.4"/>
  </r>
  <r>
    <x v="1219"/>
    <n v="1.2153400000000001"/>
    <n v="14.200000000000728"/>
    <n v="21.099999999998545"/>
    <n v="2.8"/>
    <d v="1899-12-30T01:22:00"/>
    <n v="2.8"/>
    <n v="0"/>
  </r>
  <r>
    <x v="1220"/>
    <n v="1.2167699999999999"/>
    <n v="0"/>
    <n v="13.999999999998181"/>
    <n v="1.4"/>
    <d v="1899-12-30T01:12:00"/>
    <n v="0"/>
    <n v="1.4"/>
  </r>
  <r>
    <x v="1221"/>
    <n v="1.21516"/>
    <n v="13.799999999999272"/>
    <n v="20.899999999999636"/>
    <n v="2.8"/>
    <d v="1899-12-30T02:17:00"/>
    <n v="2.8"/>
    <n v="0"/>
  </r>
  <r>
    <x v="1222"/>
    <n v="1.21696"/>
    <n v="29.399999999997817"/>
    <n v="28.899999999999636"/>
    <n v="4.21"/>
    <d v="1899-12-30T07:29:00"/>
    <n v="0"/>
    <n v="4.21"/>
  </r>
  <r>
    <x v="1223"/>
    <n v="1.2142200000000001"/>
    <n v="14.800000000001091"/>
    <n v="21.399999999999636"/>
    <n v="2.8000000000000003"/>
    <d v="1899-12-30T02:30:00"/>
    <n v="2.8000000000000003"/>
    <n v="0"/>
  </r>
  <r>
    <x v="1224"/>
    <n v="1.2166999999999999"/>
    <n v="61.699999999998909"/>
    <n v="37.600000000002183"/>
    <n v="12.77"/>
    <d v="1899-12-30T21:27:00"/>
    <n v="12.77"/>
    <n v="0"/>
  </r>
  <r>
    <x v="1225"/>
    <n v="1.22173"/>
    <n v="0"/>
    <n v="14"/>
    <n v="1.4"/>
    <d v="1899-12-30T02:33:00"/>
    <n v="0"/>
    <n v="1.4"/>
  </r>
  <r>
    <x v="1226"/>
    <n v="1.2172499999999999"/>
    <n v="79.099999999998545"/>
    <n v="44.600000000000364"/>
    <n v="20.350000000000001"/>
    <d v="1899-12-31T09:56:00"/>
    <n v="0"/>
    <n v="20.350000000000001"/>
  </r>
  <r>
    <x v="1227"/>
    <n v="1.2152400000000001"/>
    <n v="0"/>
    <n v="13.999999999998181"/>
    <n v="1.4"/>
    <d v="1899-12-30T05:14:00"/>
    <n v="1.4"/>
    <n v="0"/>
  </r>
  <r>
    <x v="1228"/>
    <n v="1.2140500000000001"/>
    <n v="14"/>
    <n v="20.700000000000728"/>
    <n v="2.8"/>
    <d v="1899-12-30T09:07:00"/>
    <n v="2.8"/>
    <n v="0"/>
  </r>
  <r>
    <x v="1229"/>
    <n v="1.2136199999999999"/>
    <n v="13.600000000000364"/>
    <n v="20.800000000001091"/>
    <n v="2.8"/>
    <d v="1899-12-30T10:19:00"/>
    <n v="2.8"/>
    <n v="0"/>
  </r>
  <r>
    <x v="1230"/>
    <n v="1.21119"/>
    <n v="0"/>
    <n v="14.000000000001819"/>
    <n v="1.4"/>
    <d v="1899-12-30T00:16:00"/>
    <n v="1.4"/>
    <n v="0"/>
  </r>
  <r>
    <x v="1231"/>
    <n v="1.2132400000000001"/>
    <n v="45.599999999998545"/>
    <n v="33.399999999997817"/>
    <n v="7.5200000000000005"/>
    <d v="1899-12-30T18:28:00"/>
    <n v="7.5200000000000005"/>
    <n v="0"/>
  </r>
  <r>
    <x v="1232"/>
    <n v="1.2176"/>
    <n v="14.600000000000364"/>
    <n v="21.299999999999272"/>
    <n v="2.8"/>
    <d v="1899-12-30T00:22:00"/>
    <n v="0"/>
    <n v="2.8"/>
  </r>
  <r>
    <x v="1233"/>
    <n v="1.2116800000000001"/>
    <n v="79.600000000002183"/>
    <n v="45.000000000001819"/>
    <n v="20.46"/>
    <d v="1900-01-01T13:04:00"/>
    <n v="0"/>
    <n v="20.46"/>
  </r>
  <r>
    <x v="1234"/>
    <n v="1.21177"/>
    <n v="14.600000000000364"/>
    <n v="21.299999999999272"/>
    <n v="2.8"/>
    <d v="1899-12-30T03:47:00"/>
    <n v="2.8"/>
    <n v="0"/>
  </r>
  <r>
    <x v="1235"/>
    <n v="1.2105900000000001"/>
    <n v="0"/>
    <n v="13.999999999998181"/>
    <n v="1.4"/>
    <d v="1899-12-30T01:54:00"/>
    <n v="1.4"/>
    <n v="0"/>
  </r>
  <r>
    <x v="1236"/>
    <n v="1.2098800000000001"/>
    <n v="0"/>
    <n v="13.999999999998181"/>
    <n v="1.4"/>
    <d v="1899-12-30T00:32:00"/>
    <n v="1.4"/>
    <n v="0"/>
  </r>
  <r>
    <x v="1237"/>
    <n v="1.2074499999999999"/>
    <n v="0"/>
    <n v="13.899999999999636"/>
    <n v="1.4"/>
    <d v="1899-12-30T08:16:00"/>
    <n v="1.4"/>
    <n v="0"/>
  </r>
  <r>
    <x v="1238"/>
    <n v="1.20621"/>
    <n v="13.700000000000728"/>
    <n v="20.800000000001091"/>
    <n v="2.79"/>
    <d v="1899-12-30T09:45:00"/>
    <n v="2.79"/>
    <n v="0"/>
  </r>
  <r>
    <x v="1239"/>
    <n v="1.20547"/>
    <n v="0"/>
    <n v="14"/>
    <n v="1.4"/>
    <d v="1899-12-30T02:43:00"/>
    <n v="1.4"/>
    <n v="0"/>
  </r>
  <r>
    <x v="1240"/>
    <n v="1.2097199999999999"/>
    <n v="83.30000000000291"/>
    <n v="44.700000000002547"/>
    <n v="20.420000000000002"/>
    <d v="1899-12-31T23:49:00"/>
    <n v="20.420000000000002"/>
    <n v="0"/>
  </r>
  <r>
    <x v="1241"/>
    <n v="1.21231"/>
    <n v="0"/>
    <n v="14.000000000001819"/>
    <n v="1.4"/>
    <d v="1899-12-30T01:51:00"/>
    <n v="0"/>
    <n v="1.4"/>
  </r>
  <r>
    <x v="1242"/>
    <n v="1.21407"/>
    <n v="0"/>
    <n v="14.000000000001819"/>
    <n v="1.4"/>
    <d v="1899-12-30T03:48:00"/>
    <n v="0"/>
    <n v="1.4"/>
  </r>
  <r>
    <x v="1243"/>
    <n v="1.21448"/>
    <n v="13.600000000000364"/>
    <n v="21.599999999998545"/>
    <n v="2.8"/>
    <d v="1899-12-30T09:58:00"/>
    <n v="0"/>
    <n v="2.8"/>
  </r>
  <r>
    <x v="1244"/>
    <n v="1.2119599999999999"/>
    <n v="62.700000000000728"/>
    <n v="41"/>
    <n v="12.78"/>
    <d v="1899-12-30T16:47:00"/>
    <n v="0"/>
    <n v="12.78"/>
  </r>
  <r>
    <x v="1245"/>
    <n v="1.2090000000000001"/>
    <n v="0"/>
    <n v="14"/>
    <n v="1.4"/>
    <d v="1899-12-30T01:32:00"/>
    <n v="1.4"/>
    <n v="0"/>
  </r>
  <r>
    <x v="1246"/>
    <n v="1.21363"/>
    <n v="101.60000000000218"/>
    <n v="49.600000000002183"/>
    <n v="32.31"/>
    <d v="1900-01-01T23:45:00"/>
    <n v="32.31"/>
    <n v="0"/>
  </r>
  <r>
    <x v="1247"/>
    <n v="1.2143600000000001"/>
    <n v="0"/>
    <n v="14"/>
    <n v="1.4"/>
    <d v="1899-12-30T06:41:00"/>
    <n v="0"/>
    <n v="1.4"/>
  </r>
  <r>
    <x v="1248"/>
    <n v="1.21557"/>
    <n v="0"/>
    <n v="14.000000000001819"/>
    <n v="1.4"/>
    <d v="1899-12-30T03:19:00"/>
    <n v="0"/>
    <n v="1.4"/>
  </r>
  <r>
    <x v="1249"/>
    <n v="1.2171700000000001"/>
    <n v="0"/>
    <n v="14"/>
    <n v="1.4"/>
    <d v="1899-12-30T00:12:00"/>
    <n v="0"/>
    <n v="1.4"/>
  </r>
  <r>
    <x v="1250"/>
    <n v="1.21621"/>
    <n v="0"/>
    <n v="14.000000000001819"/>
    <n v="1.4"/>
    <d v="1899-12-30T01:10:00"/>
    <n v="0"/>
    <n v="1.4"/>
  </r>
  <r>
    <x v="1251"/>
    <n v="1.2166699999999999"/>
    <n v="14.100000000000364"/>
    <n v="21.099999999998545"/>
    <n v="2.8099999999999996"/>
    <d v="1899-12-30T04:59:00"/>
    <n v="0"/>
    <n v="2.8099999999999996"/>
  </r>
  <r>
    <x v="1252"/>
    <n v="1.2179800000000001"/>
    <n v="0"/>
    <n v="14.000000000001819"/>
    <n v="1.4"/>
    <d v="1899-12-30T07:35:00"/>
    <n v="0"/>
    <n v="1.4"/>
  </r>
  <r>
    <x v="1253"/>
    <n v="1.2181999999999999"/>
    <n v="14.499999999998181"/>
    <n v="21.299999999999272"/>
    <n v="2.81"/>
    <d v="1899-12-30T02:54:00"/>
    <n v="0"/>
    <n v="2.81"/>
  </r>
  <r>
    <x v="1254"/>
    <n v="1.2154"/>
    <n v="63.300000000001091"/>
    <n v="39.5"/>
    <n v="12.82"/>
    <d v="1900-01-01T01:36:00"/>
    <n v="0"/>
    <n v="12.82"/>
  </r>
  <r>
    <x v="1255"/>
    <n v="1.2114799999999999"/>
    <n v="14.000000000001819"/>
    <n v="20.900000000001455"/>
    <n v="2.8"/>
    <d v="1899-12-30T16:22:00"/>
    <n v="2.8"/>
    <n v="0"/>
  </r>
  <r>
    <x v="1256"/>
    <n v="1.21252"/>
    <n v="44.799999999999272"/>
    <n v="33.199999999998909"/>
    <n v="7.49"/>
    <d v="1899-12-31T01:12:00"/>
    <n v="7.49"/>
    <n v="0"/>
  </r>
  <r>
    <x v="1257"/>
    <n v="1.2171099999999999"/>
    <n v="0"/>
    <n v="13.999999999998181"/>
    <n v="1.4"/>
    <d v="1899-12-30T01:45:00"/>
    <n v="0"/>
    <n v="1.4"/>
  </r>
  <r>
    <x v="1258"/>
    <n v="1.21129"/>
    <n v="106.20000000000073"/>
    <n v="49.899999999999636"/>
    <n v="32.340000000000003"/>
    <d v="1899-12-31T02:01:00"/>
    <n v="0"/>
    <n v="32.340000000000003"/>
  </r>
  <r>
    <x v="1259"/>
    <n v="1.21126"/>
    <n v="0"/>
    <n v="14"/>
    <n v="1.4"/>
    <d v="1899-12-30T02:48:00"/>
    <n v="1.4"/>
    <n v="0"/>
  </r>
  <r>
    <x v="1260"/>
    <n v="1.2097199999999999"/>
    <n v="0"/>
    <n v="14"/>
    <n v="1.4"/>
    <d v="1899-12-30T01:22:00"/>
    <n v="1.4"/>
    <n v="0"/>
  </r>
  <r>
    <x v="1261"/>
    <n v="1.2104600000000001"/>
    <n v="79.100000000000364"/>
    <n v="43"/>
    <n v="20.339999999999996"/>
    <d v="1900-01-01T17:55:00"/>
    <n v="20.339999999999996"/>
    <n v="0"/>
  </r>
  <r>
    <x v="1262"/>
    <n v="1.2126999999999999"/>
    <n v="0"/>
    <n v="13.999999999998181"/>
    <n v="1.4"/>
    <d v="1899-12-30T00:47:00"/>
    <n v="0"/>
    <n v="1.4"/>
  </r>
  <r>
    <x v="1263"/>
    <n v="1.2115199999999999"/>
    <n v="28.900000000001455"/>
    <n v="30.200000000000728"/>
    <n v="4.21"/>
    <d v="1899-12-30T15:40:00"/>
    <n v="0"/>
    <n v="4.21"/>
  </r>
  <r>
    <x v="1264"/>
    <n v="1.2119800000000001"/>
    <n v="14.300000000001091"/>
    <n v="21.200000000002547"/>
    <n v="2.81"/>
    <d v="1899-12-30T03:04:00"/>
    <n v="0"/>
    <n v="2.81"/>
  </r>
  <r>
    <x v="1265"/>
    <n v="1.2135499999999999"/>
    <n v="28.999999999998181"/>
    <n v="29.19999999999709"/>
    <n v="4.1899999999999995"/>
    <d v="1899-12-30T20:56:00"/>
    <n v="0"/>
    <n v="4.1899999999999995"/>
  </r>
  <r>
    <x v="1266"/>
    <n v="1.21465"/>
    <n v="0"/>
    <n v="14"/>
    <n v="1.4"/>
    <d v="1899-12-30T01:41:00"/>
    <n v="0"/>
    <n v="1.4"/>
  </r>
  <r>
    <x v="1267"/>
    <n v="1.21549"/>
    <n v="0"/>
    <n v="14"/>
    <n v="1.4"/>
    <d v="1899-12-30T01:06:00"/>
    <n v="0"/>
    <n v="1.4"/>
  </r>
  <r>
    <x v="1268"/>
    <n v="1.2045999999999999"/>
    <n v="177.19999999999891"/>
    <n v="72.099999999998545"/>
    <n v="121.56"/>
    <d v="1900-01-04T04:40:00"/>
    <n v="0"/>
    <n v="121.56"/>
  </r>
  <r>
    <x v="1269"/>
    <n v="1.20756"/>
    <n v="0"/>
    <n v="14"/>
    <n v="1.4"/>
    <d v="1899-12-30T01:33:00"/>
    <n v="1.4"/>
    <n v="0"/>
  </r>
  <r>
    <x v="1270"/>
    <n v="1.20686"/>
    <n v="14.899999999999636"/>
    <n v="21.399999999999636"/>
    <n v="2.79"/>
    <d v="1899-12-30T06:20:00"/>
    <n v="2.79"/>
    <n v="0"/>
  </r>
  <r>
    <x v="1271"/>
    <n v="1.20631"/>
    <n v="13.900000000001455"/>
    <n v="20.899999999999636"/>
    <n v="2.8"/>
    <d v="1899-12-30T15:59:00"/>
    <n v="2.8"/>
    <n v="0"/>
  </r>
  <r>
    <x v="1272"/>
    <n v="1.2033400000000001"/>
    <n v="0"/>
    <n v="13.999999999998181"/>
    <n v="1.4"/>
    <d v="1899-12-30T00:07:00"/>
    <n v="1.4"/>
    <n v="0"/>
  </r>
  <r>
    <x v="1273"/>
    <n v="1.2026399999999999"/>
    <n v="0"/>
    <n v="14"/>
    <n v="1.4"/>
    <d v="1899-12-30T04:06:00"/>
    <n v="1.4"/>
    <n v="0"/>
  </r>
  <r>
    <x v="1274"/>
    <n v="1.20164"/>
    <n v="0"/>
    <n v="14.000000000001819"/>
    <n v="1.4"/>
    <d v="1899-12-30T02:22:00"/>
    <n v="1.4"/>
    <n v="0"/>
  </r>
  <r>
    <x v="1275"/>
    <n v="1.20146"/>
    <n v="13.700000000000728"/>
    <n v="20.699999999998909"/>
    <n v="2.79"/>
    <d v="1899-12-30T15:06:00"/>
    <n v="2.79"/>
    <n v="0"/>
  </r>
  <r>
    <x v="1276"/>
    <n v="1.2008799999999999"/>
    <n v="0"/>
    <n v="14"/>
    <n v="1.4"/>
    <d v="1899-12-30T02:55:00"/>
    <n v="1.4"/>
    <n v="0"/>
  </r>
  <r>
    <x v="1277"/>
    <n v="1.20119"/>
    <n v="30.799999999999272"/>
    <n v="29.200000000000728"/>
    <n v="4.21"/>
    <d v="1899-12-30T17:51:00"/>
    <n v="4.21"/>
    <n v="0"/>
  </r>
  <r>
    <x v="1278"/>
    <n v="1.19981"/>
    <n v="0"/>
    <n v="14"/>
    <n v="1.4"/>
    <d v="1899-12-30T01:48:00"/>
    <n v="1.4"/>
    <n v="0"/>
  </r>
  <r>
    <x v="1279"/>
    <n v="1.19756"/>
    <n v="0"/>
    <n v="14"/>
    <n v="1.4"/>
    <d v="1899-12-30T05:47:00"/>
    <n v="1.4"/>
    <n v="0"/>
  </r>
  <r>
    <x v="1280"/>
    <n v="1.1957599999999999"/>
    <n v="0"/>
    <n v="13.900000000001455"/>
    <n v="1.4"/>
    <d v="1899-12-30T11:05:00"/>
    <n v="1.4"/>
    <n v="0"/>
  </r>
  <r>
    <x v="1281"/>
    <n v="1.20702"/>
    <n v="174.5"/>
    <n v="66.999999999998181"/>
    <n v="121.63"/>
    <d v="1900-01-07T00:27:00"/>
    <n v="121.63"/>
    <n v="0"/>
  </r>
  <r>
    <x v="1282"/>
    <n v="1.20509"/>
    <n v="14.200000000000728"/>
    <n v="21.5"/>
    <n v="2.8"/>
    <d v="1899-12-30T19:38:00"/>
    <n v="0"/>
    <n v="2.8"/>
  </r>
  <r>
    <x v="1283"/>
    <n v="1.20651"/>
    <n v="14.599999999998545"/>
    <n v="22.100000000000364"/>
    <n v="2.8"/>
    <d v="1899-12-30T11:02:00"/>
    <n v="0"/>
    <n v="2.8"/>
  </r>
  <r>
    <x v="1284"/>
    <n v="1.2089399999999999"/>
    <n v="0"/>
    <n v="13.999999999998181"/>
    <n v="1.4"/>
    <d v="1899-12-30T00:26:00"/>
    <n v="0"/>
    <n v="1.4"/>
  </r>
  <r>
    <x v="1285"/>
    <n v="1.2103200000000001"/>
    <n v="0"/>
    <n v="14"/>
    <n v="1.4"/>
    <d v="1899-12-30T00:30:00"/>
    <n v="0"/>
    <n v="1.4"/>
  </r>
  <r>
    <x v="1286"/>
    <n v="1.21139"/>
    <n v="14"/>
    <n v="21"/>
    <n v="2.8"/>
    <d v="1899-12-30T09:48:00"/>
    <n v="0"/>
    <n v="2.8"/>
  </r>
  <r>
    <x v="1287"/>
    <n v="1.2147399999999999"/>
    <n v="13.899999999999636"/>
    <n v="23.299999999999272"/>
    <n v="2.81"/>
    <d v="1899-12-31T04:10:00"/>
    <n v="0"/>
    <n v="2.81"/>
  </r>
  <r>
    <x v="1288"/>
    <n v="1.21292"/>
    <n v="44.699999999998909"/>
    <n v="34.300000000001091"/>
    <n v="7.49"/>
    <d v="1899-12-31T11:28:00"/>
    <n v="0"/>
    <n v="7.49"/>
  </r>
  <r>
    <x v="1289"/>
    <n v="1.21468"/>
    <n v="13.899999999999636"/>
    <n v="21.799999999999272"/>
    <n v="2.81"/>
    <d v="1899-12-30T19:02:00"/>
    <n v="0"/>
    <n v="2.81"/>
  </r>
  <r>
    <x v="1290"/>
    <n v="1.2159"/>
    <n v="0"/>
    <n v="14"/>
    <n v="1.4"/>
    <d v="1899-12-30T02:03:00"/>
    <n v="0"/>
    <n v="1.4"/>
  </r>
  <r>
    <x v="1291"/>
    <n v="1.2090099999999999"/>
    <n v="126.00000000000182"/>
    <n v="58.599999999998545"/>
    <n v="49.33"/>
    <d v="1900-01-01T07:36:00"/>
    <n v="0"/>
    <n v="49.33"/>
  </r>
  <r>
    <x v="1292"/>
    <n v="1.2065900000000001"/>
    <n v="0"/>
    <n v="14"/>
    <n v="1.4"/>
    <d v="1899-12-30T00:29:00"/>
    <n v="1.4"/>
    <n v="0"/>
  </r>
  <r>
    <x v="1293"/>
    <n v="1.20611"/>
    <n v="0"/>
    <n v="14"/>
    <n v="1.4"/>
    <d v="1899-12-30T00:51:00"/>
    <n v="1.4"/>
    <n v="0"/>
  </r>
  <r>
    <x v="1294"/>
    <n v="1.20513"/>
    <n v="0"/>
    <n v="14"/>
    <n v="1.4"/>
    <d v="1899-12-30T03:14:00"/>
    <n v="1.4"/>
    <n v="0"/>
  </r>
  <r>
    <x v="1295"/>
    <n v="1.20397"/>
    <n v="0"/>
    <n v="14"/>
    <n v="1.4"/>
    <d v="1899-12-30T00:07:00"/>
    <n v="1.4"/>
    <n v="0"/>
  </r>
  <r>
    <x v="1296"/>
    <n v="1.20245"/>
    <n v="0"/>
    <n v="14"/>
    <n v="1.4"/>
    <d v="1899-12-30T01:57:00"/>
    <n v="1.4"/>
    <n v="0"/>
  </r>
  <r>
    <x v="1297"/>
    <n v="1.2116199999999999"/>
    <n v="143.80000000000109"/>
    <n v="59.500000000001819"/>
    <n v="78.16"/>
    <d v="1900-01-03T23:15:00"/>
    <n v="78.16"/>
    <n v="0"/>
  </r>
  <r>
    <x v="1298"/>
    <n v="1.21434"/>
    <n v="0"/>
    <n v="14"/>
    <n v="1.4"/>
    <d v="1899-12-30T01:58:00"/>
    <n v="0"/>
    <n v="1.4"/>
  </r>
  <r>
    <x v="1299"/>
    <n v="1.2135499999999999"/>
    <n v="28.799999999999272"/>
    <n v="28.999999999998181"/>
    <n v="4.2"/>
    <d v="1899-12-30T22:05:00"/>
    <n v="0"/>
    <n v="4.2"/>
  </r>
  <r>
    <x v="1300"/>
    <n v="1.2153700000000001"/>
    <n v="0"/>
    <n v="14"/>
    <n v="1.4"/>
    <d v="1899-12-30T05:30:00"/>
    <n v="0"/>
    <n v="1.4"/>
  </r>
  <r>
    <x v="1301"/>
    <n v="1.21652"/>
    <n v="29.5"/>
    <n v="28.900000000001455"/>
    <n v="4.2"/>
    <d v="1899-12-30T14:29:00"/>
    <n v="0"/>
    <n v="4.2"/>
  </r>
  <r>
    <x v="1302"/>
    <n v="1.2169300000000001"/>
    <n v="14.299999999997453"/>
    <n v="22"/>
    <n v="2.81"/>
    <d v="1899-12-30T16:42:00"/>
    <n v="0"/>
    <n v="2.81"/>
  </r>
  <r>
    <x v="1303"/>
    <n v="1.2156"/>
    <n v="46.200000000000728"/>
    <n v="33.899999999999636"/>
    <n v="7.5200000000000005"/>
    <d v="1899-12-30T11:40:00"/>
    <n v="0"/>
    <n v="7.5200000000000005"/>
  </r>
  <r>
    <x v="1304"/>
    <n v="1.2180800000000001"/>
    <n v="120.10000000000218"/>
    <n v="54.799999999999272"/>
    <n v="49.410000000000004"/>
    <d v="1899-12-31T03:09:00"/>
    <n v="49.410000000000004"/>
    <n v="0"/>
  </r>
  <r>
    <x v="1305"/>
    <n v="1.2179599999999999"/>
    <n v="0"/>
    <n v="16.299999999999272"/>
    <n v="1.4"/>
    <d v="1899-12-30T08:11:00"/>
    <n v="0"/>
    <n v="1.4"/>
  </r>
  <r>
    <x v="1306"/>
    <n v="1.21882"/>
    <n v="0"/>
    <n v="14.000000000001819"/>
    <n v="1.4"/>
    <d v="1899-12-30T00:51:00"/>
    <n v="0"/>
    <n v="1.4"/>
  </r>
  <r>
    <x v="1307"/>
    <n v="1.2211399999999999"/>
    <n v="0"/>
    <n v="14"/>
    <n v="1.4"/>
    <d v="1899-12-30T00:41:00"/>
    <n v="0"/>
    <n v="1.4"/>
  </r>
  <r>
    <x v="1308"/>
    <n v="1.2226999999999999"/>
    <n v="0"/>
    <n v="13.999999999998181"/>
    <n v="1.4"/>
    <d v="1899-12-30T00:57:00"/>
    <n v="0"/>
    <n v="1.4"/>
  </r>
  <r>
    <x v="1309"/>
    <n v="1.2232400000000001"/>
    <n v="14.199999999998909"/>
    <n v="21.100000000000364"/>
    <n v="2.8"/>
    <d v="1899-12-30T03:58:00"/>
    <n v="0"/>
    <n v="2.8"/>
  </r>
  <r>
    <x v="1310"/>
    <n v="1.2099899999999999"/>
    <n v="212.69999999999891"/>
    <n v="76.799999999999272"/>
    <n v="176.41000000000003"/>
    <d v="1900-01-02T16:37:00"/>
    <n v="0"/>
    <n v="176.41000000000003"/>
  </r>
  <r>
    <x v="1311"/>
    <n v="1.21645"/>
    <n v="14.099999999998545"/>
    <n v="21"/>
    <n v="2.79"/>
    <d v="1899-12-30T01:54:00"/>
    <n v="2.79"/>
    <n v="0"/>
  </r>
  <r>
    <x v="1312"/>
    <n v="1.21557"/>
    <n v="0"/>
    <n v="13.899999999999636"/>
    <n v="1.4"/>
    <d v="1899-12-30T03:33:00"/>
    <n v="1.4"/>
    <n v="0"/>
  </r>
  <r>
    <x v="1313"/>
    <n v="1.21488"/>
    <n v="30.700000000000728"/>
    <n v="29.300000000001091"/>
    <n v="4.2"/>
    <d v="1899-12-30T04:06:00"/>
    <n v="4.2"/>
    <n v="0"/>
  </r>
  <r>
    <x v="1314"/>
    <n v="1.2136499999999999"/>
    <n v="0"/>
    <n v="14.000000000001819"/>
    <n v="1.4"/>
    <d v="1899-12-30T02:39:00"/>
    <n v="1.4"/>
    <n v="0"/>
  </r>
  <r>
    <x v="1315"/>
    <n v="1.21309"/>
    <n v="14.499999999998181"/>
    <n v="21.199999999998909"/>
    <n v="2.79"/>
    <d v="1899-12-30T01:56:00"/>
    <n v="2.79"/>
    <n v="0"/>
  </r>
  <r>
    <x v="1316"/>
    <n v="1.2104600000000001"/>
    <n v="0"/>
    <n v="13.999999999998181"/>
    <n v="1.4"/>
    <d v="1899-12-30T00:18:00"/>
    <n v="1.4"/>
    <n v="0"/>
  </r>
  <r>
    <x v="1317"/>
    <n v="1.2100200000000001"/>
    <n v="31.200000000000728"/>
    <n v="30.100000000000364"/>
    <n v="4.1999999999999993"/>
    <d v="1899-12-30T04:43:00"/>
    <n v="4.1999999999999993"/>
    <n v="0"/>
  </r>
  <r>
    <x v="1318"/>
    <n v="1.2086399999999999"/>
    <n v="0"/>
    <n v="14"/>
    <n v="1.4"/>
    <d v="1899-12-30T00:38:00"/>
    <n v="1.4"/>
    <n v="0"/>
  </r>
  <r>
    <x v="1319"/>
    <n v="1.20652"/>
    <n v="0"/>
    <n v="14"/>
    <n v="1.4"/>
    <d v="1899-12-30T03:00:00"/>
    <n v="1.4"/>
    <n v="0"/>
  </r>
  <r>
    <x v="1320"/>
    <n v="1.20672"/>
    <n v="29.600000000000364"/>
    <n v="28.899999999999636"/>
    <n v="4.2"/>
    <d v="1899-12-30T11:05:00"/>
    <n v="4.2"/>
    <n v="0"/>
  </r>
  <r>
    <x v="1321"/>
    <n v="1.2057100000000001"/>
    <n v="0"/>
    <n v="13.999999999998181"/>
    <n v="1.4"/>
    <d v="1899-12-30T00:20:00"/>
    <n v="1.4"/>
    <n v="0"/>
  </r>
  <r>
    <x v="1322"/>
    <n v="1.20417"/>
    <n v="0"/>
    <n v="14.000000000001819"/>
    <n v="1.4"/>
    <d v="1899-12-30T00:26:00"/>
    <n v="1.4"/>
    <n v="0"/>
  </r>
  <r>
    <x v="1323"/>
    <n v="1.2034400000000001"/>
    <n v="25.900000000001455"/>
    <n v="26.399999999999636"/>
    <n v="4.1900000000000004"/>
    <d v="1899-12-30T05:23:00"/>
    <n v="4.1900000000000004"/>
    <n v="0"/>
  </r>
  <r>
    <x v="1324"/>
    <n v="1.2029700000000001"/>
    <n v="14.199999999998909"/>
    <n v="21"/>
    <n v="2.8"/>
    <d v="1899-12-30T10:24:00"/>
    <n v="2.8"/>
    <n v="0"/>
  </r>
  <r>
    <x v="1325"/>
    <n v="1.2018899999999999"/>
    <n v="0"/>
    <n v="14"/>
    <n v="1.4"/>
    <d v="1899-12-30T01:08:00"/>
    <n v="1.4"/>
    <n v="0"/>
  </r>
  <r>
    <x v="1326"/>
    <n v="1.2008300000000001"/>
    <n v="0"/>
    <n v="13.999999999998181"/>
    <n v="1.4"/>
    <d v="1899-12-30T04:16:00"/>
    <n v="1.4"/>
    <n v="0"/>
  </r>
  <r>
    <x v="1327"/>
    <n v="1.19973"/>
    <n v="0"/>
    <n v="14.000000000001819"/>
    <n v="1.4"/>
    <d v="1899-12-30T01:44:00"/>
    <n v="1.4"/>
    <n v="0"/>
  </r>
  <r>
    <x v="1328"/>
    <n v="1.20506"/>
    <n v="99.199999999998909"/>
    <n v="48.399999999999636"/>
    <n v="32.449999999999996"/>
    <d v="1899-12-31T03:56:00"/>
    <n v="32.449999999999996"/>
    <n v="0"/>
  </r>
  <r>
    <x v="1329"/>
    <n v="1.2104299999999999"/>
    <n v="14"/>
    <n v="21"/>
    <n v="2.8"/>
    <d v="1899-12-30T01:45:00"/>
    <n v="0"/>
    <n v="2.8"/>
  </r>
  <r>
    <x v="1330"/>
    <n v="1.1939500000000001"/>
    <n v="253.89999999999964"/>
    <n v="88"/>
    <n v="256.21000000000004"/>
    <d v="1900-01-04T21:35:00"/>
    <n v="0"/>
    <n v="256.21000000000004"/>
  </r>
  <r>
    <x v="1331"/>
    <n v="1.2049300000000001"/>
    <n v="29.200000000000728"/>
    <n v="28.5"/>
    <n v="4.2"/>
    <d v="1899-12-30T10:08:00"/>
    <n v="4.2"/>
    <n v="0"/>
  </r>
  <r>
    <x v="1332"/>
    <n v="1.2035899999999999"/>
    <n v="0"/>
    <n v="14"/>
    <n v="1.4"/>
    <d v="1899-12-30T09:53:00"/>
    <n v="1.4"/>
    <n v="0"/>
  </r>
  <r>
    <x v="1333"/>
    <n v="1.2029099999999999"/>
    <n v="14.5"/>
    <n v="21.200000000002547"/>
    <n v="2.79"/>
    <d v="1899-12-30T07:54:00"/>
    <n v="2.79"/>
    <n v="0"/>
  </r>
  <r>
    <x v="1334"/>
    <n v="1.1967399999999999"/>
    <n v="0"/>
    <n v="14"/>
    <n v="1.4"/>
    <d v="1899-12-30T00:42:00"/>
    <n v="1.4"/>
    <n v="0"/>
  </r>
  <r>
    <x v="1335"/>
    <n v="1.19614"/>
    <n v="0"/>
    <n v="13.899999999999636"/>
    <n v="1.4"/>
    <d v="1899-12-30T05:22:00"/>
    <n v="1.4"/>
    <n v="0"/>
  </r>
  <r>
    <x v="1336"/>
    <n v="1.1941999999999999"/>
    <n v="0"/>
    <n v="14"/>
    <n v="1.4"/>
    <d v="1899-12-30T01:00:00"/>
    <n v="1.4"/>
    <n v="0"/>
  </r>
  <r>
    <x v="1337"/>
    <n v="1.1918500000000001"/>
    <n v="0"/>
    <n v="14"/>
    <n v="1.4"/>
    <d v="1899-12-30T00:18:00"/>
    <n v="1.4"/>
    <n v="0"/>
  </r>
  <r>
    <x v="1338"/>
    <n v="1.19208"/>
    <n v="13.899999999999636"/>
    <n v="20.899999999997817"/>
    <n v="2.79"/>
    <d v="1899-12-30T04:31:00"/>
    <n v="2.79"/>
    <n v="0"/>
  </r>
  <r>
    <x v="1339"/>
    <n v="1.1907799999999999"/>
    <n v="28.799999999999272"/>
    <n v="28.600000000000364"/>
    <n v="4.2"/>
    <d v="1899-12-30T01:24:00"/>
    <n v="4.2"/>
    <n v="0"/>
  </r>
  <r>
    <x v="1340"/>
    <n v="1.1906399999999999"/>
    <n v="13.600000000000364"/>
    <n v="20.800000000001091"/>
    <n v="2.8"/>
    <d v="1899-12-30T02:32:00"/>
    <n v="2.8"/>
    <n v="0"/>
  </r>
  <r>
    <x v="1341"/>
    <n v="1.19048"/>
    <n v="14.399999999999636"/>
    <n v="21.100000000000364"/>
    <n v="2.79"/>
    <d v="1899-12-30T09:00:00"/>
    <n v="2.79"/>
    <n v="0"/>
  </r>
  <r>
    <x v="1342"/>
    <n v="1.18815"/>
    <n v="0"/>
    <n v="14.000000000001819"/>
    <n v="1.4"/>
    <d v="1899-12-30T00:36:00"/>
    <n v="1.4"/>
    <n v="0"/>
  </r>
  <r>
    <x v="1343"/>
    <n v="1.18588"/>
    <n v="0"/>
    <n v="13.999999999998181"/>
    <n v="1.4"/>
    <d v="1899-12-30T03:20:00"/>
    <n v="1.4"/>
    <n v="0"/>
  </r>
  <r>
    <x v="1344"/>
    <n v="1.1858200000000001"/>
    <n v="14.199999999998909"/>
    <n v="21.099999999998545"/>
    <n v="2.8"/>
    <d v="1899-12-30T02:45:00"/>
    <n v="2.8"/>
    <n v="0"/>
  </r>
  <r>
    <x v="1345"/>
    <n v="1.19113"/>
    <n v="122.10000000000218"/>
    <n v="54.799999999999272"/>
    <n v="49.42"/>
    <d v="1900-01-02T07:59:00"/>
    <n v="49.42"/>
    <n v="0"/>
  </r>
  <r>
    <x v="1346"/>
    <n v="1.19543"/>
    <n v="0"/>
    <n v="14"/>
    <n v="1.4"/>
    <d v="1899-12-30T00:30:00"/>
    <n v="0"/>
    <n v="1.4"/>
  </r>
  <r>
    <x v="1347"/>
    <n v="1.1970700000000001"/>
    <n v="13.5"/>
    <n v="20.800000000001091"/>
    <n v="2.81"/>
    <d v="1899-12-30T01:16:00"/>
    <n v="0"/>
    <n v="2.81"/>
  </r>
  <r>
    <x v="1348"/>
    <n v="1.19608"/>
    <n v="28.900000000001455"/>
    <n v="28.600000000002183"/>
    <n v="4.2"/>
    <d v="1899-12-30T02:29:00"/>
    <n v="0"/>
    <n v="4.2"/>
  </r>
  <r>
    <x v="1349"/>
    <n v="1.19696"/>
    <n v="0"/>
    <n v="14"/>
    <n v="1.4"/>
    <d v="1899-12-30T00:49:00"/>
    <n v="0"/>
    <n v="1.4"/>
  </r>
  <r>
    <x v="1350"/>
    <n v="1.1988700000000001"/>
    <n v="0"/>
    <n v="14"/>
    <n v="1.4"/>
    <d v="1899-12-30T00:55:00"/>
    <n v="0"/>
    <n v="1.4"/>
  </r>
  <r>
    <x v="1351"/>
    <n v="1.19574"/>
    <n v="62.399999999999636"/>
    <n v="38.5"/>
    <n v="12.8"/>
    <d v="1899-12-31T02:28:00"/>
    <n v="0"/>
    <n v="12.8"/>
  </r>
  <r>
    <x v="1352"/>
    <n v="1.19302"/>
    <n v="46.19999999999709"/>
    <n v="33.799999999999272"/>
    <n v="7.52"/>
    <d v="1899-12-30T18:35:00"/>
    <n v="7.52"/>
    <n v="0"/>
  </r>
  <r>
    <x v="1353"/>
    <n v="1.1961200000000001"/>
    <n v="0"/>
    <n v="14"/>
    <n v="1.4"/>
    <d v="1899-12-30T02:56:00"/>
    <n v="0"/>
    <n v="1.4"/>
  </r>
  <r>
    <x v="1354"/>
    <n v="1.1949000000000001"/>
    <n v="29.100000000000364"/>
    <n v="29.600000000000364"/>
    <n v="4.21"/>
    <d v="1899-12-31T08:56:00"/>
    <n v="0"/>
    <n v="4.21"/>
  </r>
  <r>
    <x v="1355"/>
    <n v="1.19163"/>
    <n v="0"/>
    <n v="14.000000000001819"/>
    <n v="1.4"/>
    <d v="1899-12-30T08:05:00"/>
    <n v="1.4"/>
    <n v="0"/>
  </r>
  <r>
    <x v="1356"/>
    <n v="1.1912100000000001"/>
    <n v="0"/>
    <n v="14"/>
    <n v="1.4"/>
    <d v="1899-12-30T00:44:00"/>
    <n v="1.4"/>
    <n v="0"/>
  </r>
  <r>
    <x v="1357"/>
    <n v="1.1919200000000001"/>
    <n v="29.200000000000728"/>
    <n v="28.599999999998545"/>
    <n v="4.1899999999999995"/>
    <d v="1899-12-30T21:41:00"/>
    <n v="4.1899999999999995"/>
    <n v="0"/>
  </r>
  <r>
    <x v="1358"/>
    <n v="1.19252"/>
    <n v="31.900000000001455"/>
    <n v="30.700000000002547"/>
    <n v="4.2"/>
    <d v="1899-12-31T05:03:00"/>
    <n v="0"/>
    <n v="4.2"/>
  </r>
  <r>
    <x v="1359"/>
    <n v="1.19075"/>
    <n v="0"/>
    <n v="14"/>
    <n v="1.4"/>
    <d v="1899-12-30T00:20:00"/>
    <n v="1.4"/>
    <n v="0"/>
  </r>
  <r>
    <x v="1360"/>
    <n v="1.1890799999999999"/>
    <n v="0"/>
    <n v="14"/>
    <n v="1.4"/>
    <d v="1899-12-30T01:23:00"/>
    <n v="1.4"/>
    <n v="0"/>
  </r>
  <r>
    <x v="1361"/>
    <n v="1.1933800000000001"/>
    <n v="89.400000000001455"/>
    <n v="45.699999999998909"/>
    <n v="20.369999999999997"/>
    <d v="1899-12-31T20:25:00"/>
    <n v="20.369999999999997"/>
    <n v="0"/>
  </r>
  <r>
    <x v="1362"/>
    <n v="1.1971799999999999"/>
    <n v="0"/>
    <n v="13.999999999998181"/>
    <n v="1.4"/>
    <d v="1899-12-30T00:01:00"/>
    <n v="0"/>
    <n v="1.4"/>
  </r>
  <r>
    <x v="1363"/>
    <n v="1.1981200000000001"/>
    <n v="14.700000000000728"/>
    <n v="22.5"/>
    <n v="2.8"/>
    <d v="1899-12-30T12:12:00"/>
    <n v="0"/>
    <n v="2.8"/>
  </r>
  <r>
    <x v="1364"/>
    <n v="1.1937800000000001"/>
    <n v="80.600000000000364"/>
    <n v="45.500000000001819"/>
    <n v="20.419999999999998"/>
    <d v="1900-01-01T08:12:00"/>
    <n v="0"/>
    <n v="20.419999999999998"/>
  </r>
  <r>
    <x v="1365"/>
    <n v="1.19174"/>
    <n v="0"/>
    <n v="14.000000000001819"/>
    <n v="1.4"/>
    <d v="1899-12-30T00:42:00"/>
    <n v="1.4"/>
    <n v="0"/>
  </r>
  <r>
    <x v="1366"/>
    <n v="1.19102"/>
    <n v="13.799999999999272"/>
    <n v="20.899999999999636"/>
    <n v="2.8"/>
    <d v="1899-12-30T05:12:00"/>
    <n v="2.8"/>
    <n v="0"/>
  </r>
  <r>
    <x v="1367"/>
    <n v="1.19092"/>
    <n v="14.199999999998909"/>
    <n v="21"/>
    <n v="2.79"/>
    <d v="1899-12-30T14:43:00"/>
    <n v="2.79"/>
    <n v="0"/>
  </r>
  <r>
    <x v="1368"/>
    <n v="1.1889400000000001"/>
    <n v="0"/>
    <n v="13.999999999998181"/>
    <n v="1.4"/>
    <d v="1899-12-30T01:21:00"/>
    <n v="1.4"/>
    <n v="0"/>
  </r>
  <r>
    <x v="1369"/>
    <n v="1.1879"/>
    <n v="0"/>
    <n v="14"/>
    <n v="1.4"/>
    <d v="1899-12-30T00:14:00"/>
    <n v="1.4"/>
    <n v="0"/>
  </r>
  <r>
    <x v="1370"/>
    <n v="1.1888399999999999"/>
    <n v="0"/>
    <n v="14"/>
    <n v="1.41"/>
    <d v="1899-12-30T06:09:00"/>
    <n v="1.41"/>
    <n v="0"/>
  </r>
  <r>
    <x v="1371"/>
    <n v="1.1897899999999999"/>
    <n v="45.400000000001455"/>
    <n v="33.400000000001455"/>
    <n v="7.48"/>
    <d v="1899-12-31T10:21:00"/>
    <n v="7.48"/>
    <n v="0"/>
  </r>
  <r>
    <x v="1372"/>
    <n v="1.1799599999999999"/>
    <n v="212.10000000000036"/>
    <n v="81.099999999998545"/>
    <n v="176.02999999999997"/>
    <d v="1900-01-08T14:29:00"/>
    <n v="0"/>
    <n v="176.02999999999997"/>
  </r>
  <r>
    <x v="1373"/>
    <n v="1.1876100000000001"/>
    <n v="0"/>
    <n v="13.999999999998181"/>
    <n v="1.4"/>
    <d v="1899-12-30T04:48:00"/>
    <n v="1.4"/>
    <n v="0"/>
  </r>
  <r>
    <x v="1374"/>
    <n v="1.1853800000000001"/>
    <n v="0"/>
    <n v="13.999999999998181"/>
    <n v="1.4"/>
    <d v="1899-12-30T04:17:00"/>
    <n v="1.4"/>
    <n v="0"/>
  </r>
  <r>
    <x v="1375"/>
    <n v="1.18326"/>
    <n v="0"/>
    <n v="13.899999999999636"/>
    <n v="1.4"/>
    <d v="1899-12-30T11:13:00"/>
    <n v="1.4"/>
    <n v="0"/>
  </r>
  <r>
    <x v="1376"/>
    <n v="1.1811400000000001"/>
    <n v="14.100000000002183"/>
    <n v="21"/>
    <n v="2.79"/>
    <d v="1899-12-30T12:09:00"/>
    <n v="2.79"/>
    <n v="0"/>
  </r>
  <r>
    <x v="1377"/>
    <n v="1.18058"/>
    <n v="14.199999999998909"/>
    <n v="21.100000000000364"/>
    <n v="2.8"/>
    <d v="1899-12-30T06:01:00"/>
    <n v="2.8"/>
    <n v="0"/>
  </r>
  <r>
    <x v="1378"/>
    <n v="1.17937"/>
    <n v="0"/>
    <n v="14"/>
    <n v="1.4"/>
    <d v="1899-12-30T04:39:00"/>
    <n v="1.4"/>
    <n v="0"/>
  </r>
  <r>
    <x v="1379"/>
    <n v="1.1791499999999999"/>
    <n v="14.400000000001455"/>
    <n v="21.200000000000728"/>
    <n v="2.8000000000000003"/>
    <d v="1899-12-30T02:15:00"/>
    <n v="2.8000000000000003"/>
    <n v="0"/>
  </r>
  <r>
    <x v="1380"/>
    <n v="1.17658"/>
    <n v="0"/>
    <n v="14.000000000001819"/>
    <n v="1.4"/>
    <d v="1899-12-30T00:52:00"/>
    <n v="1.4"/>
    <n v="0"/>
  </r>
  <r>
    <x v="1381"/>
    <n v="1.17685"/>
    <n v="28.900000000001455"/>
    <n v="28.5"/>
    <n v="4.2"/>
    <d v="1899-12-31T16:13:00"/>
    <n v="4.2"/>
    <n v="0"/>
  </r>
  <r>
    <x v="1382"/>
    <n v="1.17618"/>
    <n v="14"/>
    <n v="21"/>
    <n v="2.8"/>
    <d v="1899-12-30T06:36:00"/>
    <n v="2.8"/>
    <n v="0"/>
  </r>
  <r>
    <x v="1383"/>
    <n v="1.1755599999999999"/>
    <n v="0"/>
    <n v="13.900000000001455"/>
    <n v="1.4"/>
    <d v="1899-12-30T15:00:00"/>
    <n v="1.4"/>
    <n v="0"/>
  </r>
  <r>
    <x v="1384"/>
    <n v="1.1734599999999999"/>
    <n v="0"/>
    <n v="14"/>
    <n v="1.4"/>
    <d v="1899-12-30T00:33:00"/>
    <n v="1.4"/>
    <n v="0"/>
  </r>
  <r>
    <x v="1385"/>
    <n v="1.1725300000000001"/>
    <n v="0"/>
    <n v="13.999999999998181"/>
    <n v="1.4"/>
    <d v="1899-12-30T05:09:00"/>
    <n v="1.4"/>
    <n v="0"/>
  </r>
  <r>
    <x v="1386"/>
    <n v="1.1715"/>
    <n v="0"/>
    <n v="14"/>
    <n v="1.4"/>
    <d v="1899-12-30T03:26:00"/>
    <n v="1.4"/>
    <n v="0"/>
  </r>
  <r>
    <x v="1387"/>
    <n v="1.1709000000000001"/>
    <n v="0"/>
    <n v="13.999999999998181"/>
    <n v="1.4"/>
    <d v="1899-12-30T02:01:00"/>
    <n v="1.4"/>
    <n v="0"/>
  </r>
  <r>
    <x v="1388"/>
    <n v="1.1723300000000001"/>
    <n v="45.300000000001091"/>
    <n v="33.5"/>
    <n v="7.49"/>
    <d v="1899-12-30T13:32:00"/>
    <n v="7.49"/>
    <n v="0"/>
  </r>
  <r>
    <x v="1389"/>
    <n v="1.1716200000000001"/>
    <n v="0"/>
    <n v="13.999999999998181"/>
    <n v="1.4"/>
    <d v="1899-12-30T04:04:00"/>
    <n v="1.4"/>
    <n v="0"/>
  </r>
  <r>
    <x v="1390"/>
    <n v="1.17456"/>
    <n v="63.499999999998181"/>
    <n v="38.399999999997817"/>
    <n v="12.81"/>
    <d v="1900-01-01T00:40:00"/>
    <n v="12.81"/>
    <n v="0"/>
  </r>
  <r>
    <x v="1391"/>
    <n v="1.2019200000000001"/>
    <n v="366.30000000000109"/>
    <n v="98.399999999999636"/>
    <n v="580.17000000000007"/>
    <d v="1900-01-18T10:55:00"/>
    <n v="580.17000000000007"/>
    <n v="0"/>
  </r>
  <r>
    <x v="1392"/>
    <n v="1.18146"/>
    <n v="0"/>
    <n v="14"/>
    <n v="1.4"/>
    <d v="1899-12-30T00:31:00"/>
    <n v="0"/>
    <n v="1.4"/>
  </r>
  <r>
    <x v="1393"/>
    <n v="1.18218"/>
    <n v="14.100000000002183"/>
    <n v="21.100000000000364"/>
    <n v="2.8099999999999996"/>
    <d v="1899-12-30T04:21:00"/>
    <n v="0"/>
    <n v="2.8099999999999996"/>
  </r>
  <r>
    <x v="1394"/>
    <n v="1.1839299999999999"/>
    <n v="0"/>
    <n v="13.999999999998181"/>
    <n v="1.4"/>
    <d v="1899-12-30T01:23:00"/>
    <n v="0"/>
    <n v="1.4"/>
  </r>
  <r>
    <x v="1395"/>
    <n v="1.1850799999999999"/>
    <n v="0"/>
    <n v="13.999999999998181"/>
    <n v="1.4"/>
    <d v="1899-12-30T01:45:00"/>
    <n v="0"/>
    <n v="1.4"/>
  </r>
  <r>
    <x v="1396"/>
    <n v="1.18811"/>
    <n v="0"/>
    <n v="14.000000000001819"/>
    <n v="1.4"/>
    <d v="1899-12-30T00:25:00"/>
    <n v="0"/>
    <n v="1.4"/>
  </r>
  <r>
    <x v="1397"/>
    <n v="1.1888000000000001"/>
    <n v="0"/>
    <n v="14"/>
    <n v="1.4"/>
    <d v="1899-12-30T02:26:00"/>
    <n v="0"/>
    <n v="1.4"/>
  </r>
  <r>
    <x v="1398"/>
    <n v="1.1897899999999999"/>
    <n v="0"/>
    <n v="13.999999999998181"/>
    <n v="1.4"/>
    <d v="1899-12-30T04:54:00"/>
    <n v="0"/>
    <n v="1.4"/>
  </r>
  <r>
    <x v="1399"/>
    <n v="1.1909700000000001"/>
    <n v="0"/>
    <n v="14"/>
    <n v="1.4"/>
    <d v="1899-12-30T00:28:00"/>
    <n v="0"/>
    <n v="1.4"/>
  </r>
  <r>
    <x v="1400"/>
    <n v="1.1899299999999999"/>
    <n v="28.799999999999272"/>
    <n v="30.799999999999272"/>
    <n v="4.1900000000000004"/>
    <d v="1899-12-30T22:54:00"/>
    <n v="0"/>
    <n v="4.1900000000000004"/>
  </r>
  <r>
    <x v="1401"/>
    <n v="1.1918800000000001"/>
    <n v="0"/>
    <n v="14.000000000001819"/>
    <n v="1.4"/>
    <d v="1899-12-30T02:26:00"/>
    <n v="0"/>
    <n v="1.4"/>
  </r>
  <r>
    <x v="1402"/>
    <n v="1.1895899999999999"/>
    <n v="14"/>
    <n v="21"/>
    <n v="2.8"/>
    <d v="1899-12-30T08:05:00"/>
    <n v="0"/>
    <n v="2.8"/>
  </r>
  <r>
    <x v="1403"/>
    <n v="1.19028"/>
    <n v="0"/>
    <n v="14"/>
    <n v="1.4"/>
    <d v="1899-12-30T02:13:00"/>
    <n v="0"/>
    <n v="1.4"/>
  </r>
  <r>
    <x v="1404"/>
    <n v="1.19052"/>
    <n v="14.199999999998909"/>
    <n v="21.100000000000364"/>
    <n v="2.8"/>
    <d v="1899-12-30T09:41:00"/>
    <n v="0"/>
    <n v="2.8"/>
  </r>
  <r>
    <x v="1405"/>
    <n v="1.1913199999999999"/>
    <n v="15.600000000000364"/>
    <n v="22.199999999998909"/>
    <n v="2.8000000000000003"/>
    <d v="1899-12-30T22:47:00"/>
    <n v="0"/>
    <n v="2.8000000000000003"/>
  </r>
  <r>
    <x v="1406"/>
    <n v="1.1938500000000001"/>
    <n v="0"/>
    <n v="14"/>
    <n v="1.4"/>
    <d v="1899-12-30T00:48:00"/>
    <n v="0"/>
    <n v="1.4"/>
  </r>
  <r>
    <x v="1407"/>
    <n v="1.1950400000000001"/>
    <n v="0"/>
    <n v="14.000000000001819"/>
    <n v="1.4"/>
    <d v="1899-12-30T06:00:00"/>
    <n v="0"/>
    <n v="1.4"/>
  </r>
  <r>
    <x v="1408"/>
    <n v="1.1979500000000001"/>
    <n v="0"/>
    <n v="14"/>
    <n v="1.4"/>
    <d v="1899-12-30T08:55:00"/>
    <n v="0"/>
    <n v="1.4"/>
  </r>
  <r>
    <x v="1409"/>
    <n v="1.19876"/>
    <n v="14.100000000002183"/>
    <n v="21.900000000001455"/>
    <n v="2.8099999999999996"/>
    <d v="1899-12-31T06:19:00"/>
    <n v="0"/>
    <n v="2.8099999999999996"/>
  </r>
  <r>
    <x v="1410"/>
    <n v="1.19886"/>
    <n v="0"/>
    <n v="14"/>
    <n v="1.4"/>
    <d v="1899-12-30T02:07:00"/>
    <n v="0"/>
    <n v="1.4"/>
  </r>
  <r>
    <x v="1411"/>
    <n v="1.1980900000000001"/>
    <n v="28.800000000001091"/>
    <n v="28.900000000001455"/>
    <n v="4.2"/>
    <d v="1899-12-30T17:57:00"/>
    <n v="0"/>
    <n v="4.2"/>
  </r>
  <r>
    <x v="1412"/>
    <n v="1.1994800000000001"/>
    <n v="0"/>
    <n v="14"/>
    <n v="1.4"/>
    <d v="1899-12-30T00:39:00"/>
    <n v="0"/>
    <n v="1.4"/>
  </r>
  <r>
    <x v="1413"/>
    <n v="1.2036"/>
    <n v="0"/>
    <n v="14"/>
    <n v="1.4"/>
    <d v="1899-12-30T01:32:00"/>
    <n v="0"/>
    <n v="1.4"/>
  </r>
  <r>
    <x v="1414"/>
    <n v="1.20435"/>
    <n v="14.200000000002547"/>
    <n v="21.900000000001455"/>
    <n v="2.8"/>
    <d v="1899-12-30T13:19:00"/>
    <n v="0"/>
    <n v="2.8"/>
  </r>
  <r>
    <x v="1415"/>
    <n v="1.2044699999999999"/>
    <n v="62.299999999999272"/>
    <n v="40.799999999997453"/>
    <n v="12.83"/>
    <d v="1899-12-31T19:04:00"/>
    <n v="0"/>
    <n v="12.83"/>
  </r>
  <r>
    <x v="1416"/>
    <n v="1.2048000000000001"/>
    <n v="14.300000000001091"/>
    <n v="21.200000000002547"/>
    <n v="2.81"/>
    <d v="1899-12-30T06:34:00"/>
    <n v="0"/>
    <n v="2.81"/>
  </r>
  <r>
    <x v="1417"/>
    <n v="1.20658"/>
    <n v="0"/>
    <n v="14"/>
    <n v="1.4"/>
    <d v="1899-12-30T01:09:00"/>
    <n v="0"/>
    <n v="1.4"/>
  </r>
  <r>
    <x v="1418"/>
    <n v="1.20424"/>
    <n v="61.300000000001091"/>
    <n v="38.600000000000364"/>
    <n v="12.77"/>
    <d v="1899-12-30T18:11:00"/>
    <n v="0"/>
    <n v="12.77"/>
  </r>
  <r>
    <x v="1419"/>
    <n v="1.2060299999999999"/>
    <n v="0"/>
    <n v="13.999999999998181"/>
    <n v="1.4"/>
    <d v="1899-12-30T01:32:00"/>
    <n v="0"/>
    <n v="1.4"/>
  </r>
  <r>
    <x v="1420"/>
    <n v="1.20686"/>
    <n v="0"/>
    <n v="14"/>
    <n v="1.4"/>
    <d v="1899-12-30T01:20:00"/>
    <n v="0"/>
    <n v="1.4"/>
  </r>
  <r>
    <x v="1421"/>
    <n v="1.2073400000000001"/>
    <n v="14.099999999998545"/>
    <n v="21.100000000000364"/>
    <n v="2.8099999999999996"/>
    <d v="1899-12-30T03:34:00"/>
    <n v="0"/>
    <n v="2.8099999999999996"/>
  </r>
  <r>
    <x v="1422"/>
    <n v="1.2098599999999999"/>
    <n v="45.899999999999636"/>
    <n v="35.499999999998181"/>
    <n v="7.52"/>
    <d v="1900-01-01T08:01:00"/>
    <n v="0"/>
    <n v="7.52"/>
  </r>
  <r>
    <x v="1423"/>
    <n v="1.2098800000000001"/>
    <n v="16.799999999999272"/>
    <n v="22.400000000001455"/>
    <n v="2.8000000000000003"/>
    <d v="1899-12-30T03:43:00"/>
    <n v="0"/>
    <n v="2.8000000000000003"/>
  </r>
  <r>
    <x v="1424"/>
    <n v="1.21353"/>
    <n v="14.5"/>
    <n v="23.599999999998545"/>
    <n v="2.81"/>
    <d v="1899-12-30T05:18:00"/>
    <n v="0"/>
    <n v="2.81"/>
  </r>
  <r>
    <x v="1425"/>
    <n v="1.20651"/>
    <n v="124.20000000000073"/>
    <n v="59.300000000001091"/>
    <n v="49.31"/>
    <d v="1900-01-04T10:03:00"/>
    <n v="0"/>
    <n v="49.31"/>
  </r>
  <r>
    <x v="1426"/>
    <n v="1.2033700000000001"/>
    <n v="45.500000000001819"/>
    <n v="33.399999999999636"/>
    <n v="7.48"/>
    <d v="1899-12-31T00:02:00"/>
    <n v="7.48"/>
    <n v="0"/>
  </r>
  <r>
    <x v="1427"/>
    <n v="1.2007099999999999"/>
    <n v="14.500000000001819"/>
    <n v="21.200000000002547"/>
    <n v="2.79"/>
    <d v="1899-12-30T07:27:00"/>
    <n v="2.79"/>
    <n v="0"/>
  </r>
  <r>
    <x v="1428"/>
    <n v="1.20014"/>
    <n v="0"/>
    <n v="13.899999999999636"/>
    <n v="1.4"/>
    <d v="1899-12-30T15:12:00"/>
    <n v="1.4"/>
    <n v="0"/>
  </r>
  <r>
    <x v="1429"/>
    <n v="1.2094"/>
    <n v="161.79999999999927"/>
    <n v="64.199999999998909"/>
    <n v="77.94"/>
    <d v="1900-01-04T04:32:00"/>
    <n v="77.94"/>
    <n v="0"/>
  </r>
  <r>
    <x v="1430"/>
    <n v="1.2074400000000001"/>
    <n v="13.899999999999636"/>
    <n v="21.800000000001091"/>
    <n v="2.81"/>
    <d v="1899-12-30T17:18:00"/>
    <n v="0"/>
    <n v="2.81"/>
  </r>
  <r>
    <x v="1431"/>
    <n v="1.2085600000000001"/>
    <n v="14.099999999998545"/>
    <n v="21.100000000000364"/>
    <n v="2.8099999999999996"/>
    <d v="1899-12-30T05:11:00"/>
    <n v="0"/>
    <n v="2.8099999999999996"/>
  </r>
  <r>
    <x v="1432"/>
    <n v="1.2135400000000001"/>
    <n v="30.499999999998181"/>
    <n v="29.5"/>
    <n v="4.1900000000000004"/>
    <d v="1899-12-30T01:18:00"/>
    <n v="0"/>
    <n v="4.1900000000000004"/>
  </r>
  <r>
    <x v="1433"/>
    <n v="1.21574"/>
    <n v="0"/>
    <n v="14"/>
    <n v="1.4"/>
    <d v="1899-12-30T00:49:00"/>
    <n v="0"/>
    <n v="1.4"/>
  </r>
  <r>
    <x v="1434"/>
    <n v="1.21661"/>
    <n v="14.100000000000364"/>
    <n v="21.100000000000364"/>
    <n v="2.8099999999999996"/>
    <d v="1899-12-30T03:41:00"/>
    <n v="0"/>
    <n v="2.8099999999999996"/>
  </r>
  <r>
    <x v="1435"/>
    <n v="1.21688"/>
    <n v="29.600000000000364"/>
    <n v="29.099999999998545"/>
    <n v="4.21"/>
    <d v="1899-12-30T10:20:00"/>
    <n v="0"/>
    <n v="4.21"/>
  </r>
  <r>
    <x v="1436"/>
    <n v="1.2164600000000001"/>
    <n v="29.999999999998181"/>
    <n v="29.899999999999636"/>
    <n v="4.2"/>
    <d v="1899-12-30T23:56:00"/>
    <n v="0"/>
    <n v="4.2"/>
  </r>
  <r>
    <x v="1437"/>
    <n v="1.2175800000000001"/>
    <n v="0"/>
    <n v="14"/>
    <n v="1.4"/>
    <d v="1899-12-30T03:58:00"/>
    <n v="0"/>
    <n v="1.4"/>
  </r>
  <r>
    <x v="1438"/>
    <n v="1.21271"/>
    <n v="91.100000000002183"/>
    <n v="49.900000000001455"/>
    <n v="20.46"/>
    <d v="1899-12-30T23:43:00"/>
    <n v="0"/>
    <n v="20.46"/>
  </r>
  <r>
    <x v="1439"/>
    <n v="1.2130700000000001"/>
    <n v="0"/>
    <n v="13.999999999998181"/>
    <n v="1.4"/>
    <d v="1899-12-30T00:11:00"/>
    <n v="1.4"/>
    <n v="0"/>
  </r>
  <r>
    <x v="1440"/>
    <n v="1.21018"/>
    <n v="80"/>
    <n v="46.399999999999636"/>
    <n v="20.420000000000002"/>
    <d v="1899-12-31T17:11:00"/>
    <n v="0"/>
    <n v="20.420000000000002"/>
  </r>
  <r>
    <x v="1441"/>
    <n v="1.20882"/>
    <n v="0"/>
    <n v="14"/>
    <n v="1.4"/>
    <d v="1899-12-30T00:29:00"/>
    <n v="1.4"/>
    <n v="0"/>
  </r>
  <r>
    <x v="1442"/>
    <n v="1.20746"/>
    <n v="0"/>
    <n v="14"/>
    <n v="1.4"/>
    <d v="1899-12-30T00:19:00"/>
    <n v="1.4"/>
    <n v="0"/>
  </r>
  <r>
    <x v="1443"/>
    <n v="1.2073799999999999"/>
    <n v="29.200000000000728"/>
    <n v="28.700000000000728"/>
    <n v="4.2"/>
    <d v="1899-12-30T17:50:00"/>
    <n v="4.2"/>
    <n v="0"/>
  </r>
  <r>
    <x v="1444"/>
    <n v="1.2165299999999999"/>
    <n v="172.79999999999927"/>
    <n v="67.200000000000728"/>
    <n v="121.66"/>
    <d v="1900-01-03T10:01:00"/>
    <n v="121.66"/>
    <n v="0"/>
  </r>
  <r>
    <x v="1445"/>
    <n v="1.2122200000000001"/>
    <n v="0"/>
    <n v="14"/>
    <n v="1.4"/>
    <d v="1899-12-30T00:57:00"/>
    <n v="0"/>
    <n v="1.4"/>
  </r>
  <r>
    <x v="1446"/>
    <n v="1.21207"/>
    <n v="0"/>
    <n v="14"/>
    <n v="1.4"/>
    <d v="1899-12-30T01:14:00"/>
    <n v="0"/>
    <n v="1.4"/>
  </r>
  <r>
    <x v="1447"/>
    <n v="1.2134400000000001"/>
    <n v="0"/>
    <n v="14.000000000001819"/>
    <n v="1.4"/>
    <d v="1899-12-30T00:10:00"/>
    <n v="0"/>
    <n v="1.4"/>
  </r>
  <r>
    <x v="1448"/>
    <n v="1.2142599999999999"/>
    <n v="0"/>
    <n v="13.999999999998181"/>
    <n v="1.4"/>
    <d v="1899-12-30T01:02:00"/>
    <n v="0"/>
    <n v="1.4"/>
  </r>
  <r>
    <x v="1449"/>
    <n v="1.2155"/>
    <n v="0"/>
    <n v="14.799999999999272"/>
    <n v="1.4"/>
    <d v="1899-12-30T19:39:00"/>
    <n v="0"/>
    <n v="1.4"/>
  </r>
  <r>
    <x v="1450"/>
    <n v="1.2162500000000001"/>
    <n v="0"/>
    <n v="14.800000000001091"/>
    <n v="1.4"/>
    <d v="1899-12-30T13:18:00"/>
    <n v="0"/>
    <n v="1.4"/>
  </r>
  <r>
    <x v="1451"/>
    <n v="1.2200200000000001"/>
    <n v="0"/>
    <n v="14"/>
    <n v="1.4"/>
    <d v="1899-12-30T00:51:00"/>
    <n v="0"/>
    <n v="1.4"/>
  </r>
  <r>
    <x v="1452"/>
    <n v="1.22255"/>
    <n v="0"/>
    <n v="14"/>
    <n v="1.4"/>
    <d v="1899-12-30T04:04:00"/>
    <n v="0"/>
    <n v="1.4"/>
  </r>
  <r>
    <x v="1453"/>
    <n v="1.2222299999999999"/>
    <n v="15.199999999998909"/>
    <n v="21.599999999998545"/>
    <n v="2.8000000000000003"/>
    <d v="1899-12-30T03:47:00"/>
    <n v="0"/>
    <n v="2.8000000000000003"/>
  </r>
  <r>
    <x v="1454"/>
    <n v="1.2236100000000001"/>
    <n v="0"/>
    <n v="14"/>
    <n v="1.4"/>
    <d v="1899-12-30T04:21:00"/>
    <n v="0"/>
    <n v="1.4"/>
  </r>
  <r>
    <x v="1455"/>
    <n v="1.22238"/>
    <n v="45.800000000001091"/>
    <n v="33.900000000001455"/>
    <n v="7.5200000000000005"/>
    <d v="1899-12-30T06:37:00"/>
    <n v="0"/>
    <n v="7.5200000000000005"/>
  </r>
  <r>
    <x v="1456"/>
    <n v="1.22082"/>
    <n v="69.200000000000728"/>
    <n v="43.400000000001455"/>
    <n v="12.82"/>
    <d v="1899-12-30T23:23:00"/>
    <n v="0"/>
    <n v="12.82"/>
  </r>
  <r>
    <x v="1457"/>
    <n v="1.21899"/>
    <n v="62.200000000002547"/>
    <n v="38.100000000002183"/>
    <n v="12.830000000000002"/>
    <d v="1899-12-31T16:53:00"/>
    <n v="12.830000000000002"/>
    <n v="0"/>
  </r>
  <r>
    <x v="1458"/>
    <n v="1.2225200000000001"/>
    <n v="0"/>
    <n v="14"/>
    <n v="1.4"/>
    <d v="1899-12-30T01:48:00"/>
    <n v="0"/>
    <n v="1.4"/>
  </r>
  <r>
    <x v="1459"/>
    <n v="1.2233499999999999"/>
    <n v="0"/>
    <n v="14.799999999999272"/>
    <n v="1.4"/>
    <d v="1899-12-30T05:39:00"/>
    <n v="0"/>
    <n v="1.4"/>
  </r>
  <r>
    <x v="1460"/>
    <n v="1.2210799999999999"/>
    <n v="64.199999999998909"/>
    <n v="39.499999999998181"/>
    <n v="12.82"/>
    <d v="1899-12-31T08:17:00"/>
    <n v="0"/>
    <n v="12.82"/>
  </r>
  <r>
    <x v="1461"/>
    <n v="1.21793"/>
    <n v="0"/>
    <n v="14.000000000001819"/>
    <n v="1.4"/>
    <d v="1899-12-30T00:06:00"/>
    <n v="1.4"/>
    <n v="0"/>
  </r>
  <r>
    <x v="1462"/>
    <n v="1.2182500000000001"/>
    <n v="14"/>
    <n v="21"/>
    <n v="2.8"/>
    <d v="1899-12-30T01:29:00"/>
    <n v="2.8"/>
    <n v="0"/>
  </r>
  <r>
    <x v="1463"/>
    <n v="1.2170300000000001"/>
    <n v="0"/>
    <n v="13.999999999998181"/>
    <n v="1.4"/>
    <d v="1899-12-30T02:52:00"/>
    <n v="1.4"/>
    <n v="0"/>
  </r>
  <r>
    <x v="1464"/>
    <n v="1.2178599999999999"/>
    <n v="0"/>
    <n v="14.000000000001819"/>
    <n v="1.4"/>
    <d v="1899-12-30T01:57:00"/>
    <n v="1.4"/>
    <n v="0"/>
  </r>
  <r>
    <x v="1465"/>
    <n v="1.22139"/>
    <n v="62.999999999998181"/>
    <n v="38.299999999999272"/>
    <n v="12.77"/>
    <d v="1900-01-01T06:33:00"/>
    <n v="12.77"/>
    <n v="0"/>
  </r>
  <r>
    <x v="1466"/>
    <n v="1.22238"/>
    <n v="0"/>
    <n v="14.000000000001819"/>
    <n v="1.4"/>
    <d v="1899-12-30T02:40:00"/>
    <n v="0"/>
    <n v="1.4"/>
  </r>
  <r>
    <x v="1467"/>
    <n v="1.22332"/>
    <n v="14.199999999998909"/>
    <n v="21.899999999997817"/>
    <n v="2.8"/>
    <d v="1899-12-30T15:54:00"/>
    <n v="0"/>
    <n v="2.8"/>
  </r>
  <r>
    <x v="1468"/>
    <n v="1.22618"/>
    <n v="14.80000000000291"/>
    <n v="22.200000000002547"/>
    <n v="2.8000000000000003"/>
    <d v="1899-12-30T22:03:00"/>
    <n v="0"/>
    <n v="2.8000000000000003"/>
  </r>
  <r>
    <x v="1469"/>
    <n v="1.2204200000000001"/>
    <n v="100.5"/>
    <n v="50.600000000000364"/>
    <n v="32.33"/>
    <d v="1900-01-01T11:42:00"/>
    <n v="0"/>
    <n v="32.33"/>
  </r>
  <r>
    <x v="1470"/>
    <n v="1.21943"/>
    <n v="0"/>
    <n v="14.000000000001819"/>
    <n v="1.4"/>
    <d v="1899-12-30T01:27:00"/>
    <n v="1.4"/>
    <n v="0"/>
  </r>
  <r>
    <x v="1471"/>
    <n v="1.2179599999999999"/>
    <n v="14.900000000001455"/>
    <n v="21.300000000001091"/>
    <n v="2.79"/>
    <d v="1899-12-31T04:45:00"/>
    <n v="2.79"/>
    <n v="0"/>
  </r>
  <r>
    <x v="1472"/>
    <n v="1.2176100000000001"/>
    <n v="14.199999999998909"/>
    <n v="21.099999999998545"/>
    <n v="2.8"/>
    <d v="1899-12-30T03:40:00"/>
    <n v="2.8"/>
    <n v="0"/>
  </r>
  <r>
    <x v="1473"/>
    <n v="1.2197100000000001"/>
    <n v="103"/>
    <n v="50"/>
    <n v="32.47"/>
    <d v="1900-01-01T19:34:00"/>
    <n v="32.47"/>
    <n v="0"/>
  </r>
  <r>
    <x v="1474"/>
    <n v="1.2207699999999999"/>
    <n v="0"/>
    <n v="13.999999999998181"/>
    <n v="1.4"/>
    <d v="1899-12-30T06:53:00"/>
    <n v="0"/>
    <n v="1.4"/>
  </r>
  <r>
    <x v="1475"/>
    <n v="1.2236100000000001"/>
    <n v="0"/>
    <n v="14"/>
    <n v="1.4"/>
    <d v="1899-12-30T00:42:00"/>
    <n v="0"/>
    <n v="1.4"/>
  </r>
  <r>
    <x v="1476"/>
    <n v="1.2242500000000001"/>
    <n v="14.400000000001455"/>
    <n v="21.200000000000728"/>
    <n v="2.8000000000000003"/>
    <d v="1899-12-30T06:16:00"/>
    <n v="0"/>
    <n v="2.8000000000000003"/>
  </r>
  <r>
    <x v="1477"/>
    <n v="1.22123"/>
    <n v="80.699999999998909"/>
    <n v="44.100000000000364"/>
    <n v="20.43"/>
    <d v="1899-12-31T00:28:00"/>
    <n v="0"/>
    <n v="20.43"/>
  </r>
  <r>
    <x v="1478"/>
    <n v="1.2174499999999999"/>
    <n v="0"/>
    <n v="14"/>
    <n v="1.4"/>
    <d v="1899-12-30T00:49:00"/>
    <n v="1.4"/>
    <n v="0"/>
  </r>
  <r>
    <x v="1479"/>
    <n v="1.2185699999999999"/>
    <n v="28.800000000001091"/>
    <n v="28.400000000001455"/>
    <n v="4.2"/>
    <d v="1899-12-30T18:50:00"/>
    <n v="4.2"/>
    <n v="0"/>
  </r>
  <r>
    <x v="1480"/>
    <n v="1.21635"/>
    <n v="99.800000000001091"/>
    <n v="49.200000000000728"/>
    <n v="32.35"/>
    <d v="1899-12-31T21:30:00"/>
    <n v="0"/>
    <n v="32.35"/>
  </r>
  <r>
    <x v="1481"/>
    <n v="1.21835"/>
    <n v="14.200000000000728"/>
    <n v="21.100000000000364"/>
    <n v="2.8"/>
    <d v="1899-12-30T03:43:00"/>
    <n v="2.8"/>
    <n v="0"/>
  </r>
  <r>
    <x v="1482"/>
    <n v="1.2149300000000001"/>
    <n v="0"/>
    <n v="13.999999999998181"/>
    <n v="1.4"/>
    <d v="1899-12-30T01:02:00"/>
    <n v="1.4"/>
    <n v="0"/>
  </r>
  <r>
    <x v="1483"/>
    <n v="1.2127699999999999"/>
    <n v="0"/>
    <n v="14"/>
    <n v="1.4"/>
    <d v="1899-12-30T01:01:00"/>
    <n v="1.4"/>
    <n v="0"/>
  </r>
  <r>
    <x v="1484"/>
    <n v="1.21224"/>
    <n v="0"/>
    <n v="14"/>
    <n v="1.4"/>
    <d v="1899-12-30T00:54:00"/>
    <n v="1.4"/>
    <n v="0"/>
  </r>
  <r>
    <x v="1485"/>
    <n v="1.2106399999999999"/>
    <n v="0"/>
    <n v="14"/>
    <n v="1.4"/>
    <d v="1899-12-30T05:34:00"/>
    <n v="1.4"/>
    <n v="0"/>
  </r>
  <r>
    <x v="1486"/>
    <n v="1.2155"/>
    <n v="83.19999999999709"/>
    <n v="43.599999999998545"/>
    <n v="20.440000000000001"/>
    <d v="1900-01-03T00:36:00"/>
    <n v="20.440000000000001"/>
    <n v="0"/>
  </r>
  <r>
    <x v="1487"/>
    <n v="1.2176"/>
    <n v="29.300000000001091"/>
    <n v="29.300000000001091"/>
    <n v="4.1900000000000004"/>
    <d v="1899-12-30T23:24:00"/>
    <n v="0"/>
    <n v="4.1900000000000004"/>
  </r>
  <r>
    <x v="1488"/>
    <n v="1.2183299999999999"/>
    <n v="0"/>
    <n v="13.999999999998181"/>
    <n v="1.4"/>
    <d v="1899-12-30T00:52:00"/>
    <n v="0"/>
    <n v="1.4"/>
  </r>
  <r>
    <x v="1489"/>
    <n v="1.21892"/>
    <n v="0"/>
    <n v="14.000000000001819"/>
    <n v="1.4"/>
    <d v="1899-12-30T07:25:00"/>
    <n v="0"/>
    <n v="1.4"/>
  </r>
  <r>
    <x v="1490"/>
    <n v="1.2200800000000001"/>
    <n v="0"/>
    <n v="14.80000000000291"/>
    <n v="1.4"/>
    <d v="1899-12-30T22:07:00"/>
    <n v="0"/>
    <n v="1.4"/>
  </r>
  <r>
    <x v="1491"/>
    <n v="1.2183299999999999"/>
    <n v="62.100000000000364"/>
    <n v="39.099999999998545"/>
    <n v="12.830000000000002"/>
    <d v="1899-12-30T23:40:00"/>
    <n v="0"/>
    <n v="12.830000000000002"/>
  </r>
  <r>
    <x v="1492"/>
    <n v="1.2158599999999999"/>
    <n v="28.000000000001819"/>
    <n v="28.000000000001819"/>
    <n v="4.1999999999999993"/>
    <d v="1899-12-30T05:45:00"/>
    <n v="4.1999999999999993"/>
    <n v="0"/>
  </r>
  <r>
    <x v="1493"/>
    <n v="1.21523"/>
    <n v="28.600000000000364"/>
    <n v="28.199999999998909"/>
    <n v="4.2"/>
    <d v="1899-12-30T20:26:00"/>
    <n v="4.2"/>
    <n v="0"/>
  </r>
  <r>
    <x v="1494"/>
    <n v="1.2188600000000001"/>
    <n v="14.000000000001819"/>
    <n v="21.800000000001091"/>
    <n v="2.8"/>
    <d v="1899-12-30T12:48:00"/>
    <n v="0"/>
    <n v="2.8"/>
  </r>
  <r>
    <x v="1495"/>
    <n v="1.19557"/>
    <n v="320.60000000000036"/>
    <n v="92.200000000000728"/>
    <n v="370.00000000000006"/>
    <d v="1900-01-07T05:44:00"/>
    <n v="0"/>
    <n v="370.00000000000006"/>
  </r>
  <r>
    <x v="1496"/>
    <n v="1.21316"/>
    <n v="0"/>
    <n v="14"/>
    <n v="1.4"/>
    <d v="1899-12-30T00:36:00"/>
    <n v="1.4"/>
    <n v="0"/>
  </r>
  <r>
    <x v="1497"/>
    <n v="1.2117199999999999"/>
    <n v="0"/>
    <n v="14"/>
    <n v="1.4"/>
    <d v="1899-12-30T01:11:00"/>
    <n v="1.4"/>
    <n v="0"/>
  </r>
  <r>
    <x v="1498"/>
    <n v="1.21041"/>
    <n v="0"/>
    <n v="14"/>
    <n v="1.4"/>
    <d v="1899-12-30T00:43:00"/>
    <n v="1.4"/>
    <n v="0"/>
  </r>
  <r>
    <x v="1499"/>
    <n v="1.2095100000000001"/>
    <n v="0"/>
    <n v="13.999999999998181"/>
    <n v="1.4"/>
    <d v="1899-12-30T00:24:00"/>
    <n v="1.4"/>
    <n v="0"/>
  </r>
  <r>
    <x v="1500"/>
    <n v="1.21112"/>
    <n v="44.200000000000728"/>
    <n v="33.000000000001819"/>
    <n v="7.4799999999999995"/>
    <d v="1899-12-31T19:59:00"/>
    <n v="7.4799999999999995"/>
    <n v="0"/>
  </r>
  <r>
    <x v="1501"/>
    <n v="1.21025"/>
    <n v="14.199999999998909"/>
    <n v="21"/>
    <n v="2.8"/>
    <d v="1899-12-31T05:55:00"/>
    <n v="2.8"/>
    <n v="0"/>
  </r>
  <r>
    <x v="1502"/>
    <n v="1.2047600000000001"/>
    <n v="0"/>
    <n v="13.999999999998181"/>
    <n v="1.4"/>
    <d v="1899-12-30T00:01:00"/>
    <n v="1.4"/>
    <n v="0"/>
  </r>
  <r>
    <x v="1503"/>
    <n v="1.2033499999999999"/>
    <n v="0"/>
    <n v="14"/>
    <n v="1.4"/>
    <d v="1899-12-30T00:03:00"/>
    <n v="1.4"/>
    <n v="0"/>
  </r>
  <r>
    <x v="1504"/>
    <n v="1.2008300000000001"/>
    <n v="0"/>
    <n v="13.999999999998181"/>
    <n v="1.4"/>
    <d v="1899-12-30T00:52:00"/>
    <n v="1.4"/>
    <n v="0"/>
  </r>
  <r>
    <x v="1505"/>
    <n v="1.1995899999999999"/>
    <n v="0"/>
    <n v="14"/>
    <n v="1.4"/>
    <d v="1899-12-30T01:10:00"/>
    <n v="1.4"/>
    <n v="0"/>
  </r>
  <r>
    <x v="1506"/>
    <n v="1.1981900000000001"/>
    <n v="14.5"/>
    <n v="21.199999999998909"/>
    <n v="2.79"/>
    <d v="1899-12-30T05:47:00"/>
    <n v="2.79"/>
    <n v="0"/>
  </r>
  <r>
    <x v="1507"/>
    <n v="1.1969099999999999"/>
    <n v="0"/>
    <n v="14.000000000001819"/>
    <n v="1.4"/>
    <d v="1899-12-30T00:55:00"/>
    <n v="1.4"/>
    <n v="0"/>
  </r>
  <r>
    <x v="1508"/>
    <n v="1.1940999999999999"/>
    <n v="0"/>
    <n v="14"/>
    <n v="1.4"/>
    <d v="1899-12-30T01:31:00"/>
    <n v="1.4"/>
    <n v="0"/>
  </r>
  <r>
    <x v="1509"/>
    <n v="1.1929000000000001"/>
    <n v="0"/>
    <n v="14"/>
    <n v="1.4"/>
    <d v="1899-12-30T01:53:00"/>
    <n v="1.4"/>
    <n v="0"/>
  </r>
  <r>
    <x v="1510"/>
    <n v="1.1920999999999999"/>
    <n v="14.300000000001091"/>
    <n v="21.100000000000364"/>
    <n v="2.79"/>
    <d v="1899-12-30T04:29:00"/>
    <n v="2.79"/>
    <n v="0"/>
  </r>
  <r>
    <x v="1511"/>
    <n v="1.18943"/>
    <n v="13.999999999998181"/>
    <n v="20.899999999999636"/>
    <n v="2.8"/>
    <d v="1899-12-30T14:09:00"/>
    <n v="2.8"/>
    <n v="0"/>
  </r>
  <r>
    <x v="1512"/>
    <n v="1.1894100000000001"/>
    <n v="29.099999999998545"/>
    <n v="28.699999999998909"/>
    <n v="4.1900000000000004"/>
    <d v="1899-12-30T05:17:00"/>
    <n v="4.1900000000000004"/>
    <n v="0"/>
  </r>
  <r>
    <x v="1513"/>
    <n v="1.1871700000000001"/>
    <n v="14.000000000001819"/>
    <n v="21"/>
    <n v="2.8"/>
    <d v="1899-12-30T00:45:00"/>
    <n v="2.8"/>
    <n v="0"/>
  </r>
  <r>
    <x v="1514"/>
    <n v="1.18614"/>
    <n v="0"/>
    <n v="14"/>
    <n v="1.4"/>
    <d v="1899-12-30T00:37:00"/>
    <n v="1.4"/>
    <n v="0"/>
  </r>
  <r>
    <x v="1515"/>
    <n v="1.1852799999999999"/>
    <n v="14"/>
    <n v="21.000000000001819"/>
    <n v="2.8"/>
    <d v="1899-12-30T00:53:00"/>
    <n v="2.8"/>
    <n v="0"/>
  </r>
  <r>
    <x v="1516"/>
    <n v="1.18492"/>
    <n v="14.199999999998909"/>
    <n v="21"/>
    <n v="2.8"/>
    <d v="1899-12-30T12:44:00"/>
    <n v="2.8"/>
    <n v="0"/>
  </r>
  <r>
    <x v="1517"/>
    <n v="1.1908099999999999"/>
    <n v="100.69999999999709"/>
    <n v="48.100000000000364"/>
    <n v="32.379999999999995"/>
    <d v="1900-01-04T07:50:00"/>
    <n v="32.379999999999995"/>
    <n v="0"/>
  </r>
  <r>
    <x v="1518"/>
    <n v="1.19662"/>
    <n v="0"/>
    <n v="14.000000000001819"/>
    <n v="1.4"/>
    <d v="1899-12-30T00:50:00"/>
    <n v="0"/>
    <n v="1.4"/>
  </r>
  <r>
    <x v="1519"/>
    <n v="1.1966300000000001"/>
    <n v="29.000000000001819"/>
    <n v="31.80000000000291"/>
    <n v="4.2"/>
    <d v="1899-12-31T23:15:00"/>
    <n v="0"/>
    <n v="4.2"/>
  </r>
  <r>
    <x v="1520"/>
    <n v="1.1880599999999999"/>
    <n v="149.29999999999927"/>
    <n v="65.499999999998181"/>
    <n v="78.11999999999999"/>
    <d v="1900-01-05T16:22:00"/>
    <n v="0"/>
    <n v="78.11999999999999"/>
  </r>
  <r>
    <x v="1521"/>
    <n v="1.19147"/>
    <n v="14.300000000001091"/>
    <n v="21"/>
    <n v="2.79"/>
    <d v="1899-12-30T12:58:00"/>
    <n v="2.79"/>
    <n v="0"/>
  </r>
  <r>
    <x v="1522"/>
    <n v="1.19075"/>
    <n v="0"/>
    <n v="14"/>
    <n v="1.4"/>
    <d v="1899-12-30T01:02:00"/>
    <n v="1.4"/>
    <n v="0"/>
  </r>
  <r>
    <x v="1523"/>
    <n v="1.18984"/>
    <n v="0"/>
    <n v="14.000000000001819"/>
    <n v="1.4"/>
    <d v="1899-12-30T00:46:00"/>
    <n v="1.4"/>
    <n v="0"/>
  </r>
  <r>
    <x v="1524"/>
    <n v="1.1890499999999999"/>
    <n v="0"/>
    <n v="14"/>
    <n v="1.4"/>
    <d v="1899-12-30T00:29:00"/>
    <n v="1.4"/>
    <n v="0"/>
  </r>
  <r>
    <x v="1525"/>
    <n v="1.18849"/>
    <n v="0"/>
    <n v="14"/>
    <n v="1.4"/>
    <d v="1899-12-30T00:03:00"/>
    <n v="1.4"/>
    <n v="0"/>
  </r>
  <r>
    <x v="1526"/>
    <n v="1.1879500000000001"/>
    <n v="14.199999999998909"/>
    <n v="21"/>
    <n v="2.8"/>
    <d v="1899-12-30T22:06:00"/>
    <n v="2.8"/>
    <n v="0"/>
  </r>
  <r>
    <x v="1527"/>
    <n v="1.1867000000000001"/>
    <n v="0"/>
    <n v="14"/>
    <n v="1.4"/>
    <d v="1899-12-30T01:03:00"/>
    <n v="1.4"/>
    <n v="0"/>
  </r>
  <r>
    <x v="1528"/>
    <n v="1.1855800000000001"/>
    <n v="0"/>
    <n v="13.999999999998181"/>
    <n v="1.4"/>
    <d v="1899-12-30T00:59:00"/>
    <n v="1.4"/>
    <n v="0"/>
  </r>
  <r>
    <x v="1529"/>
    <n v="1.18503"/>
    <n v="29.700000000000728"/>
    <n v="28.899999999999636"/>
    <n v="4.1900000000000004"/>
    <d v="1899-12-30T23:34:00"/>
    <n v="4.1900000000000004"/>
    <n v="0"/>
  </r>
  <r>
    <x v="1530"/>
    <n v="1.1818200000000001"/>
    <n v="0"/>
    <n v="13.999999999998181"/>
    <n v="1.4"/>
    <d v="1899-12-30T01:01:00"/>
    <n v="1.4"/>
    <n v="0"/>
  </r>
  <r>
    <x v="1531"/>
    <n v="1.18394"/>
    <n v="0"/>
    <n v="14.000000000001819"/>
    <n v="1.4"/>
    <d v="1899-12-30T00:02:00"/>
    <n v="1.4"/>
    <n v="0"/>
  </r>
  <r>
    <x v="1532"/>
    <n v="1.1835599999999999"/>
    <n v="13.700000000000728"/>
    <n v="20.800000000001091"/>
    <n v="2.79"/>
    <d v="1899-12-30T00:41:00"/>
    <n v="2.79"/>
    <n v="0"/>
  </r>
  <r>
    <x v="1533"/>
    <n v="1.1846399999999999"/>
    <n v="45.30000000000291"/>
    <n v="33.400000000001455"/>
    <n v="7.5"/>
    <d v="1899-12-31T18:36:00"/>
    <n v="7.5"/>
    <n v="0"/>
  </r>
  <r>
    <x v="1534"/>
    <n v="1.1839599999999999"/>
    <n v="99.299999999999272"/>
    <n v="51.19999999999709"/>
    <n v="32.380000000000003"/>
    <d v="1900-01-01T03:48:00"/>
    <n v="0"/>
    <n v="32.380000000000003"/>
  </r>
  <r>
    <x v="1535"/>
    <n v="1.18363"/>
    <n v="0"/>
    <n v="14.000000000001819"/>
    <n v="1.4"/>
    <d v="1899-12-30T01:06:00"/>
    <n v="1.4"/>
    <n v="0"/>
  </r>
  <r>
    <x v="1536"/>
    <n v="1.1830700000000001"/>
    <n v="0"/>
    <n v="13.999999999998181"/>
    <n v="1.4"/>
    <d v="1899-12-30T00:33:00"/>
    <n v="1.4"/>
    <n v="0"/>
  </r>
  <r>
    <x v="1537"/>
    <n v="1.1818"/>
    <n v="0"/>
    <n v="14"/>
    <n v="1.4"/>
    <d v="1899-12-30T01:27:00"/>
    <n v="1.4"/>
    <n v="0"/>
  </r>
  <r>
    <x v="1538"/>
    <n v="1.18076"/>
    <n v="0"/>
    <n v="14"/>
    <n v="1.4"/>
    <d v="1899-12-30T01:01:00"/>
    <n v="1.4"/>
    <n v="0"/>
  </r>
  <r>
    <x v="1539"/>
    <n v="1.1806700000000001"/>
    <n v="13.799999999999272"/>
    <n v="20.799999999999272"/>
    <n v="2.79"/>
    <d v="1899-12-30T20:29:00"/>
    <n v="2.79"/>
    <n v="0"/>
  </r>
  <r>
    <x v="1540"/>
    <n v="1.17963"/>
    <n v="0"/>
    <n v="14.000000000001819"/>
    <n v="1.4"/>
    <d v="1899-12-30T00:51:00"/>
    <n v="1.4"/>
    <n v="0"/>
  </r>
  <r>
    <x v="1541"/>
    <n v="1.17943"/>
    <n v="14"/>
    <n v="21"/>
    <n v="2.8"/>
    <d v="1899-12-30T04:05:00"/>
    <n v="2.8"/>
    <n v="0"/>
  </r>
  <r>
    <x v="1542"/>
    <n v="1.1831400000000001"/>
    <n v="82.199999999998909"/>
    <n v="43.899999999997817"/>
    <n v="20.41"/>
    <d v="1900-01-02T16:33:00"/>
    <n v="20.41"/>
    <n v="0"/>
  </r>
  <r>
    <x v="1543"/>
    <n v="1.1854"/>
    <n v="0"/>
    <n v="14"/>
    <n v="1.4"/>
    <d v="1899-12-30T01:18:00"/>
    <n v="0"/>
    <n v="1.4"/>
  </r>
  <r>
    <x v="1544"/>
    <n v="1.18642"/>
    <n v="0"/>
    <n v="14.000000000001819"/>
    <n v="1.4"/>
    <d v="1899-12-30T00:41:00"/>
    <n v="0"/>
    <n v="1.4"/>
  </r>
  <r>
    <x v="1545"/>
    <n v="1.1859200000000001"/>
    <n v="29.600000000000364"/>
    <n v="29.700000000000728"/>
    <n v="4.21"/>
    <d v="1899-12-30T20:42:00"/>
    <n v="0"/>
    <n v="4.21"/>
  </r>
  <r>
    <x v="1546"/>
    <n v="1.1870099999999999"/>
    <n v="0"/>
    <n v="13.999999999998181"/>
    <n v="1.4"/>
    <d v="1899-12-30T03:46:00"/>
    <n v="0"/>
    <n v="1.4"/>
  </r>
  <r>
    <x v="1547"/>
    <n v="1.18676"/>
    <n v="28.900000000001455"/>
    <n v="28.900000000001455"/>
    <n v="4.2"/>
    <d v="1899-12-30T22:49:00"/>
    <n v="0"/>
    <n v="4.2"/>
  </r>
  <r>
    <x v="1548"/>
    <n v="1.1828099999999999"/>
    <n v="77.099999999998545"/>
    <n v="42.899999999997817"/>
    <n v="12.83"/>
    <d v="1900-01-01T02:12:00"/>
    <n v="0"/>
    <n v="12.83"/>
  </r>
  <r>
    <x v="1549"/>
    <n v="1.1803399999999999"/>
    <n v="28.799999999999272"/>
    <n v="28.600000000000364"/>
    <n v="4.2"/>
    <d v="1899-12-30T03:57:00"/>
    <n v="4.2"/>
    <n v="0"/>
  </r>
  <r>
    <x v="1550"/>
    <n v="1.1777599999999999"/>
    <n v="0"/>
    <n v="14.000000000001819"/>
    <n v="1.4"/>
    <d v="1899-12-30T00:43:00"/>
    <n v="1.4"/>
    <n v="0"/>
  </r>
  <r>
    <x v="1551"/>
    <n v="1.18055"/>
    <n v="62.100000000000364"/>
    <n v="37.899999999999636"/>
    <n v="12.77"/>
    <d v="1899-12-31T03:44:00"/>
    <n v="12.77"/>
    <n v="0"/>
  </r>
  <r>
    <x v="1552"/>
    <n v="1.1840599999999999"/>
    <n v="0"/>
    <n v="13.999999999998181"/>
    <n v="1.4"/>
    <d v="1899-12-30T03:57:00"/>
    <n v="0"/>
    <n v="1.4"/>
  </r>
  <r>
    <x v="1553"/>
    <n v="1.1850000000000001"/>
    <n v="0"/>
    <n v="14"/>
    <n v="1.4"/>
    <d v="1899-12-30T01:51:00"/>
    <n v="0"/>
    <n v="1.4"/>
  </r>
  <r>
    <x v="1554"/>
    <n v="1.1818"/>
    <n v="62.199999999998909"/>
    <n v="38.899999999999636"/>
    <n v="12.78"/>
    <d v="1900-01-01T03:32:00"/>
    <n v="0"/>
    <n v="12.78"/>
  </r>
  <r>
    <x v="1555"/>
    <n v="1.18022"/>
    <n v="0"/>
    <n v="13.999999999998181"/>
    <n v="1.4"/>
    <d v="1899-12-30T02:17:00"/>
    <n v="1.4"/>
    <n v="0"/>
  </r>
  <r>
    <x v="1556"/>
    <n v="1.1794500000000001"/>
    <n v="0"/>
    <n v="13.999999999998181"/>
    <n v="1.4"/>
    <d v="1899-12-30T05:30:00"/>
    <n v="1.4"/>
    <n v="0"/>
  </r>
  <r>
    <x v="1557"/>
    <n v="1.1790499999999999"/>
    <n v="14.000000000001819"/>
    <n v="20.900000000001455"/>
    <n v="2.8"/>
    <d v="1899-12-30T19:01:00"/>
    <n v="2.8"/>
    <n v="0"/>
  </r>
  <r>
    <x v="1558"/>
    <n v="1.1789400000000001"/>
    <n v="45.500000000001819"/>
    <n v="33.699999999998909"/>
    <n v="7.51"/>
    <d v="1899-12-30T17:24:00"/>
    <n v="7.51"/>
    <n v="0"/>
  </r>
  <r>
    <x v="1559"/>
    <n v="1.17937"/>
    <n v="61.600000000000364"/>
    <n v="38.600000000000364"/>
    <n v="12.82"/>
    <d v="1900-01-01T00:33:00"/>
    <n v="0"/>
    <n v="12.82"/>
  </r>
  <r>
    <x v="1560"/>
    <n v="1.1776"/>
    <n v="14.199999999998909"/>
    <n v="21.100000000000364"/>
    <n v="2.8"/>
    <d v="1899-12-30T05:47:00"/>
    <n v="2.8"/>
    <n v="0"/>
  </r>
  <r>
    <x v="1561"/>
    <n v="1.1756500000000001"/>
    <n v="0"/>
    <n v="14"/>
    <n v="1.4"/>
    <d v="1899-12-30T00:47:00"/>
    <n v="1.4"/>
    <n v="0"/>
  </r>
  <r>
    <x v="1562"/>
    <n v="1.1753899999999999"/>
    <n v="14.000000000001819"/>
    <n v="20.900000000001455"/>
    <n v="2.8"/>
    <d v="1899-12-30T17:55:00"/>
    <n v="2.8"/>
    <n v="0"/>
  </r>
  <r>
    <x v="1563"/>
    <n v="1.17757"/>
    <n v="46.799999999999272"/>
    <n v="34.199999999998909"/>
    <n v="7.4799999999999995"/>
    <d v="1899-12-31T03:40:00"/>
    <n v="7.4799999999999995"/>
    <n v="0"/>
  </r>
  <r>
    <x v="1564"/>
    <n v="1.1809400000000001"/>
    <n v="0"/>
    <n v="16.300000000001091"/>
    <n v="1.4"/>
    <d v="1899-12-30T20:56:00"/>
    <n v="0"/>
    <n v="1.4"/>
  </r>
  <r>
    <x v="1565"/>
    <n v="1.18055"/>
    <n v="28.5"/>
    <n v="28.5"/>
    <n v="4.21"/>
    <d v="1899-12-30T01:09:00"/>
    <n v="0"/>
    <n v="4.21"/>
  </r>
  <r>
    <x v="1566"/>
    <n v="1.1790799999999999"/>
    <n v="46.399999999999636"/>
    <n v="33.800000000001091"/>
    <n v="7.49"/>
    <d v="1899-12-30T01:52:00"/>
    <n v="7.49"/>
    <n v="0"/>
  </r>
  <r>
    <x v="1567"/>
    <n v="1.18221"/>
    <n v="0"/>
    <n v="14.000000000001819"/>
    <n v="1.4"/>
    <d v="1899-12-30T00:14:00"/>
    <n v="0"/>
    <n v="1.4"/>
  </r>
  <r>
    <x v="1568"/>
    <n v="1.1800299999999999"/>
    <n v="64.099999999996726"/>
    <n v="40.399999999997817"/>
    <n v="12.81"/>
    <d v="1900-01-01T00:02:00"/>
    <n v="0"/>
    <n v="12.81"/>
  </r>
  <r>
    <x v="1569"/>
    <n v="1.17821"/>
    <n v="0"/>
    <n v="14"/>
    <n v="1.4"/>
    <d v="1899-12-30T00:58:00"/>
    <n v="1.4"/>
    <n v="0"/>
  </r>
  <r>
    <x v="1570"/>
    <n v="1.1758200000000001"/>
    <n v="14.299999999997453"/>
    <n v="21.099999999998545"/>
    <n v="2.8"/>
    <d v="1899-12-30T18:18:00"/>
    <n v="2.8"/>
    <n v="0"/>
  </r>
  <r>
    <x v="1571"/>
    <n v="1.1758900000000001"/>
    <n v="14.100000000002183"/>
    <n v="21"/>
    <n v="2.79"/>
    <d v="1899-12-30T02:22:00"/>
    <n v="2.79"/>
    <n v="0"/>
  </r>
  <r>
    <x v="1572"/>
    <n v="1.1775100000000001"/>
    <n v="45.400000000001455"/>
    <n v="33.299999999999272"/>
    <n v="7.4799999999999995"/>
    <d v="1899-12-31T17:26:00"/>
    <n v="7.4799999999999995"/>
    <n v="0"/>
  </r>
  <r>
    <x v="1573"/>
    <n v="1.1807799999999999"/>
    <n v="28.999999999998181"/>
    <n v="28.999999999998181"/>
    <n v="4.1999999999999993"/>
    <d v="1899-12-30T22:24:00"/>
    <n v="0"/>
    <n v="4.1999999999999993"/>
  </r>
  <r>
    <x v="1574"/>
    <n v="1.1792199999999999"/>
    <n v="45.599999999998545"/>
    <n v="33.5"/>
    <n v="7.52"/>
    <d v="1899-12-31T04:10:00"/>
    <n v="7.52"/>
    <n v="0"/>
  </r>
  <r>
    <x v="1575"/>
    <n v="1.18272"/>
    <n v="14.800000000001091"/>
    <n v="21.400000000001455"/>
    <n v="2.8000000000000003"/>
    <d v="1899-12-30T01:36:00"/>
    <n v="0"/>
    <n v="2.8000000000000003"/>
  </r>
  <r>
    <x v="1576"/>
    <n v="1.1820299999999999"/>
    <n v="45"/>
    <n v="33.699999999998909"/>
    <n v="7.49"/>
    <d v="1899-12-31T03:19:00"/>
    <n v="0"/>
    <n v="7.49"/>
  </r>
  <r>
    <x v="1577"/>
    <n v="1.1786099999999999"/>
    <n v="14.099999999998545"/>
    <n v="21"/>
    <n v="2.79"/>
    <d v="1899-12-30T03:55:00"/>
    <n v="2.79"/>
    <n v="0"/>
  </r>
  <r>
    <x v="1578"/>
    <n v="1.1844600000000001"/>
    <n v="103.90000000000146"/>
    <n v="48.5"/>
    <n v="32.340000000000003"/>
    <d v="1900-01-03T14:25:00"/>
    <n v="32.340000000000003"/>
    <n v="0"/>
  </r>
  <r>
    <x v="1579"/>
    <n v="1.1858500000000001"/>
    <n v="0"/>
    <n v="16.299999999999272"/>
    <n v="1.4"/>
    <d v="1899-12-30T10:04:00"/>
    <n v="0"/>
    <n v="1.4"/>
  </r>
  <r>
    <x v="1580"/>
    <n v="1.1870099999999999"/>
    <n v="0"/>
    <n v="13.999999999998181"/>
    <n v="1.4"/>
    <d v="1899-12-30T01:45:00"/>
    <n v="0"/>
    <n v="1.4"/>
  </r>
  <r>
    <x v="1581"/>
    <n v="1.18851"/>
    <n v="0"/>
    <n v="14"/>
    <n v="1.4"/>
    <d v="1899-12-30T04:58:00"/>
    <n v="0"/>
    <n v="1.4"/>
  </r>
  <r>
    <x v="1582"/>
    <n v="1.1896800000000001"/>
    <n v="0"/>
    <n v="14.800000000001091"/>
    <n v="1.4"/>
    <d v="1899-12-30T17:17:00"/>
    <n v="0"/>
    <n v="1.4"/>
  </r>
  <r>
    <x v="1583"/>
    <n v="1.1890499999999999"/>
    <n v="29.199999999998909"/>
    <n v="29.5"/>
    <n v="4.1900000000000004"/>
    <d v="1899-12-30T23:45:00"/>
    <n v="0"/>
    <n v="4.1900000000000004"/>
  </r>
  <r>
    <x v="1584"/>
    <n v="1.1877500000000001"/>
    <n v="45.399999999999636"/>
    <n v="34.299999999999272"/>
    <n v="7.48"/>
    <d v="1900-01-01T02:15:00"/>
    <n v="0"/>
    <n v="7.48"/>
  </r>
  <r>
    <x v="1585"/>
    <n v="1.18651"/>
    <n v="46.300000000001091"/>
    <n v="33.700000000000728"/>
    <n v="7.49"/>
    <d v="1899-12-30T05:09:00"/>
    <n v="7.49"/>
    <n v="0"/>
  </r>
  <r>
    <x v="1586"/>
    <n v="1.17936"/>
    <n v="174.00000000000182"/>
    <n v="72.900000000001455"/>
    <n v="122.05000000000001"/>
    <d v="1900-01-06T01:17:00"/>
    <n v="0"/>
    <n v="122.05000000000001"/>
  </r>
  <r>
    <x v="1587"/>
    <n v="1.18333"/>
    <n v="0"/>
    <n v="13.700000000000728"/>
    <n v="1.4"/>
    <d v="1899-12-30T10:12:00"/>
    <n v="1.4"/>
    <n v="0"/>
  </r>
  <r>
    <x v="1588"/>
    <n v="1.1832499999999999"/>
    <n v="14.799999999999272"/>
    <n v="21.399999999999636"/>
    <n v="2.8000000000000003"/>
    <d v="1899-12-30T10:42:00"/>
    <n v="2.8000000000000003"/>
    <n v="0"/>
  </r>
  <r>
    <x v="1589"/>
    <n v="1.1812199999999999"/>
    <n v="0"/>
    <n v="14.000000000001819"/>
    <n v="1.4"/>
    <d v="1899-12-30T02:03:00"/>
    <n v="1.4"/>
    <n v="0"/>
  </r>
  <r>
    <x v="1590"/>
    <n v="1.17746"/>
    <n v="0"/>
    <n v="14"/>
    <n v="1.4"/>
    <d v="1899-12-30T00:59:00"/>
    <n v="1.4"/>
    <n v="0"/>
  </r>
  <r>
    <x v="1591"/>
    <n v="1.17621"/>
    <n v="0"/>
    <n v="14"/>
    <n v="1.4"/>
    <d v="1899-12-30T00:24:00"/>
    <n v="1.4"/>
    <n v="0"/>
  </r>
  <r>
    <x v="1592"/>
    <n v="1.1746300000000001"/>
    <n v="0"/>
    <n v="13.899999999999636"/>
    <n v="1.4"/>
    <d v="1899-12-30T08:10:00"/>
    <n v="1.4"/>
    <n v="0"/>
  </r>
  <r>
    <x v="1593"/>
    <n v="1.1749400000000001"/>
    <n v="0"/>
    <n v="13.999999999998181"/>
    <n v="1.4"/>
    <d v="1899-12-30T07:16:00"/>
    <n v="1.4"/>
    <n v="0"/>
  </r>
  <r>
    <x v="1594"/>
    <n v="1.1736"/>
    <n v="0"/>
    <n v="14"/>
    <n v="1.4"/>
    <d v="1899-12-30T04:42:00"/>
    <n v="1.4"/>
    <n v="0"/>
  </r>
  <r>
    <x v="1595"/>
    <n v="1.1722900000000001"/>
    <n v="0"/>
    <n v="14"/>
    <n v="1.4"/>
    <d v="1899-12-30T02:41:00"/>
    <n v="1.4"/>
    <n v="0"/>
  </r>
  <r>
    <x v="1596"/>
    <n v="1.1755500000000001"/>
    <n v="81.500000000001819"/>
    <n v="43.599999999998545"/>
    <n v="20.399999999999999"/>
    <d v="1900-01-03T23:18:00"/>
    <n v="20.399999999999999"/>
    <n v="0"/>
  </r>
  <r>
    <x v="1597"/>
    <n v="1.1731499999999999"/>
    <n v="101.40000000000146"/>
    <n v="52.900000000001455"/>
    <n v="32.479999999999997"/>
    <d v="1900-01-03T23:31:00"/>
    <n v="0"/>
    <n v="32.479999999999997"/>
  </r>
  <r>
    <x v="1598"/>
    <n v="1.1723300000000001"/>
    <n v="0"/>
    <n v="13.999999999998181"/>
    <n v="1.4"/>
    <d v="1899-12-30T00:51:00"/>
    <n v="1.4"/>
    <n v="0"/>
  </r>
  <r>
    <x v="1599"/>
    <n v="1.17055"/>
    <n v="0"/>
    <n v="13.899999999999636"/>
    <n v="1.4"/>
    <d v="1899-12-30T07:38:00"/>
    <n v="1.4"/>
    <n v="0"/>
  </r>
  <r>
    <x v="1600"/>
    <n v="1.17103"/>
    <n v="0"/>
    <n v="14.000000000001819"/>
    <n v="1.4"/>
    <d v="1899-12-30T02:37:00"/>
    <n v="1.4"/>
    <n v="0"/>
  </r>
  <r>
    <x v="1601"/>
    <n v="1.17055"/>
    <n v="0"/>
    <n v="14"/>
    <n v="1.4"/>
    <d v="1899-12-30T03:18:00"/>
    <n v="1.4"/>
    <n v="0"/>
  </r>
  <r>
    <x v="1602"/>
    <n v="1.17039"/>
    <n v="32.699999999998909"/>
    <n v="30.700000000000728"/>
    <n v="4.2"/>
    <d v="1899-12-30T08:29:00"/>
    <n v="4.2"/>
    <n v="0"/>
  </r>
  <r>
    <x v="1603"/>
    <n v="1.1672199999999999"/>
    <n v="29.099999999998545"/>
    <n v="28.600000000000364"/>
    <n v="4.1900000000000004"/>
    <d v="1899-12-31T05:22:00"/>
    <n v="4.1900000000000004"/>
    <n v="0"/>
  </r>
  <r>
    <x v="1604"/>
    <n v="1.16672"/>
    <n v="0"/>
    <n v="14.000000000001819"/>
    <n v="1.4"/>
    <d v="1899-12-30T01:49:00"/>
    <n v="1.4"/>
    <n v="0"/>
  </r>
  <r>
    <x v="1605"/>
    <n v="1.18052"/>
    <n v="211.69999999999891"/>
    <n v="74.399999999997817"/>
    <n v="176.01999999999998"/>
    <d v="1900-01-12T01:24:00"/>
    <n v="176.01999999999998"/>
    <n v="0"/>
  </r>
  <r>
    <x v="1606"/>
    <n v="1.1732800000000001"/>
    <n v="0"/>
    <n v="14"/>
    <n v="1.4"/>
    <d v="1899-12-30T02:16:00"/>
    <n v="0"/>
    <n v="1.4"/>
  </r>
  <r>
    <x v="1607"/>
    <n v="1.17438"/>
    <n v="0"/>
    <n v="14"/>
    <n v="1.4"/>
    <d v="1899-12-30T04:20:00"/>
    <n v="0"/>
    <n v="1.4"/>
  </r>
  <r>
    <x v="1608"/>
    <n v="1.17492"/>
    <n v="0"/>
    <n v="14"/>
    <n v="1.4"/>
    <d v="1899-12-30T04:37:00"/>
    <n v="0"/>
    <n v="1.4"/>
  </r>
  <r>
    <x v="1609"/>
    <n v="1.17578"/>
    <n v="14.099999999998545"/>
    <n v="21.100000000000364"/>
    <n v="2.8099999999999996"/>
    <d v="1899-12-30T01:26:00"/>
    <n v="0"/>
    <n v="2.8099999999999996"/>
  </r>
  <r>
    <x v="1610"/>
    <n v="1.17475"/>
    <n v="0"/>
    <n v="14.000000000001819"/>
    <n v="1.4"/>
    <d v="1899-12-30T01:19:00"/>
    <n v="0"/>
    <n v="1.4"/>
  </r>
  <r>
    <x v="1611"/>
    <n v="1.1754800000000001"/>
    <n v="0"/>
    <n v="14.000000000001819"/>
    <n v="1.4"/>
    <d v="1899-12-30T02:56:00"/>
    <n v="0"/>
    <n v="1.4"/>
  </r>
  <r>
    <x v="1612"/>
    <n v="1.17632"/>
    <n v="0"/>
    <n v="14.000000000001819"/>
    <n v="1.4"/>
    <d v="1899-12-30T03:42:00"/>
    <n v="0"/>
    <n v="1.4"/>
  </r>
  <r>
    <x v="1613"/>
    <n v="1.17736"/>
    <n v="29.799999999999272"/>
    <n v="29.5"/>
    <n v="4.2"/>
    <d v="1899-12-31T02:28:00"/>
    <n v="0"/>
    <n v="4.2"/>
  </r>
  <r>
    <x v="1614"/>
    <n v="1.1793100000000001"/>
    <n v="0"/>
    <n v="14"/>
    <n v="1.4"/>
    <d v="1899-12-30T00:01:00"/>
    <n v="0"/>
    <n v="1.4"/>
  </r>
  <r>
    <x v="1615"/>
    <n v="1.1811700000000001"/>
    <n v="0"/>
    <n v="15.600000000000364"/>
    <n v="1.4"/>
    <d v="1899-12-31T12:59:00"/>
    <n v="0"/>
    <n v="1.4"/>
  </r>
  <r>
    <x v="1616"/>
    <n v="1.1833499999999999"/>
    <n v="0"/>
    <n v="13.999999999998181"/>
    <n v="1.4"/>
    <d v="1899-12-30T06:14:00"/>
    <n v="0"/>
    <n v="1.4"/>
  </r>
  <r>
    <x v="1617"/>
    <n v="1.1838599999999999"/>
    <n v="30.100000000000364"/>
    <n v="30.199999999998909"/>
    <n v="4.1899999999999995"/>
    <d v="1899-12-31T01:31:00"/>
    <n v="0"/>
    <n v="4.1899999999999995"/>
  </r>
  <r>
    <x v="1618"/>
    <n v="1.1854100000000001"/>
    <n v="0"/>
    <n v="14"/>
    <n v="1.4"/>
    <d v="1899-12-30T00:48:00"/>
    <n v="0"/>
    <n v="1.4"/>
  </r>
  <r>
    <x v="1619"/>
    <n v="1.1859200000000001"/>
    <n v="14"/>
    <n v="22.200000000000728"/>
    <n v="2.81"/>
    <d v="1899-12-30T22:42:00"/>
    <n v="0"/>
    <n v="2.81"/>
  </r>
  <r>
    <x v="1620"/>
    <n v="1.18672"/>
    <n v="0"/>
    <n v="14.000000000001819"/>
    <n v="1.4"/>
    <d v="1899-12-30T00:53:00"/>
    <n v="0"/>
    <n v="1.4"/>
  </r>
  <r>
    <x v="1621"/>
    <n v="1.1879900000000001"/>
    <n v="0"/>
    <n v="14.800000000001091"/>
    <n v="1.4"/>
    <d v="1899-12-30T09:21:00"/>
    <n v="0"/>
    <n v="1.4"/>
  </r>
  <r>
    <x v="1622"/>
    <n v="1.1884999999999999"/>
    <n v="0"/>
    <n v="13.999999999998181"/>
    <n v="1.4"/>
    <d v="1899-12-30T03:27:00"/>
    <n v="0"/>
    <n v="1.4"/>
  </r>
  <r>
    <x v="1623"/>
    <n v="1.1891499999999999"/>
    <n v="14.700000000000728"/>
    <n v="21.400000000001455"/>
    <n v="2.81"/>
    <d v="1899-12-30T00:14:00"/>
    <n v="0"/>
    <n v="2.81"/>
  </r>
  <r>
    <x v="1624"/>
    <n v="1.1829499999999999"/>
    <n v="121.39999999999964"/>
    <n v="57.799999999999272"/>
    <n v="49.32"/>
    <d v="1900-01-05T23:18:00"/>
    <n v="0"/>
    <n v="49.32"/>
  </r>
  <r>
    <x v="1625"/>
    <n v="1.18059"/>
    <n v="30.799999999999272"/>
    <n v="29.200000000000728"/>
    <n v="4.2"/>
    <d v="1900-01-01T10:22:00"/>
    <n v="4.2"/>
    <n v="0"/>
  </r>
  <r>
    <x v="1626"/>
    <n v="1.1805699999999999"/>
    <n v="62.600000000000364"/>
    <n v="38.200000000000728"/>
    <n v="12.780000000000001"/>
    <d v="1899-12-31T12:00:00"/>
    <n v="12.780000000000001"/>
    <n v="0"/>
  </r>
  <r>
    <x v="1627"/>
    <n v="1.1843999999999999"/>
    <n v="0"/>
    <n v="13.999999999998181"/>
    <n v="1.4"/>
    <d v="1899-12-30T00:13:00"/>
    <n v="0"/>
    <n v="1.4"/>
  </r>
  <r>
    <x v="1628"/>
    <n v="1.1630499999999999"/>
    <n v="307.80000000000109"/>
    <n v="104.40000000000146"/>
    <n v="381.64999999999986"/>
    <d v="1900-01-23T11:58:00"/>
    <n v="0"/>
    <n v="381.64999999999986"/>
  </r>
  <r>
    <x v="1629"/>
    <n v="1.1804699999999999"/>
    <n v="0"/>
    <n v="14"/>
    <n v="1.4"/>
    <d v="1899-12-30T07:56:00"/>
    <n v="1.4"/>
    <n v="0"/>
  </r>
  <r>
    <x v="1630"/>
    <n v="1.1796599999999999"/>
    <n v="14.099999999998545"/>
    <n v="20.700000000000728"/>
    <n v="2.79"/>
    <d v="1899-12-30T14:17:00"/>
    <n v="2.79"/>
    <n v="0"/>
  </r>
  <r>
    <x v="1631"/>
    <n v="1.17682"/>
    <n v="0"/>
    <n v="14.000000000001819"/>
    <n v="1.4"/>
    <d v="1899-12-30T01:12:00"/>
    <n v="1.4"/>
    <n v="0"/>
  </r>
  <r>
    <x v="1632"/>
    <n v="1.1756899999999999"/>
    <n v="0"/>
    <n v="14"/>
    <n v="1.4"/>
    <d v="1899-12-30T02:11:00"/>
    <n v="1.4"/>
    <n v="0"/>
  </r>
  <r>
    <x v="1633"/>
    <n v="1.17527"/>
    <n v="14.000000000001819"/>
    <n v="20.899999999999636"/>
    <n v="2.79"/>
    <d v="1899-12-31T00:28:00"/>
    <n v="2.79"/>
    <n v="0"/>
  </r>
  <r>
    <x v="1634"/>
    <n v="1.1721999999999999"/>
    <n v="0"/>
    <n v="13.900000000001455"/>
    <n v="1.4"/>
    <d v="1899-12-30T09:54:00"/>
    <n v="1.4"/>
    <n v="0"/>
  </r>
  <r>
    <x v="1635"/>
    <n v="1.1711100000000001"/>
    <n v="29.399999999999636"/>
    <n v="28.599999999998545"/>
    <n v="4.2"/>
    <d v="1900-01-01T10:26:00"/>
    <n v="4.2"/>
    <n v="0"/>
  </r>
  <r>
    <x v="1636"/>
    <n v="1.1733"/>
    <n v="0"/>
    <n v="14"/>
    <n v="1.4"/>
    <d v="1899-12-30T00:23:00"/>
    <n v="1.4"/>
    <n v="0"/>
  </r>
  <r>
    <x v="1637"/>
    <n v="1.1685399999999999"/>
    <n v="0"/>
    <n v="13.700000000000728"/>
    <n v="1.4"/>
    <d v="1899-12-30T05:14:00"/>
    <n v="1.4"/>
    <n v="0"/>
  </r>
  <r>
    <x v="1638"/>
    <n v="1.17194"/>
    <n v="28.999999999998181"/>
    <n v="28.5"/>
    <n v="4.21"/>
    <d v="1899-12-31T04:33:00"/>
    <n v="4.21"/>
    <n v="0"/>
  </r>
  <r>
    <x v="1639"/>
    <n v="1.17041"/>
    <n v="0"/>
    <n v="14"/>
    <n v="1.4"/>
    <d v="1899-12-30T01:16:00"/>
    <n v="1.4"/>
    <n v="0"/>
  </r>
  <r>
    <x v="1640"/>
    <n v="1.17032"/>
    <n v="0"/>
    <n v="13.899999999999636"/>
    <n v="1.4"/>
    <d v="1899-12-30T17:30:00"/>
    <n v="1.4"/>
    <n v="0"/>
  </r>
  <r>
    <x v="1641"/>
    <n v="1.16822"/>
    <n v="13.899999999999636"/>
    <n v="20.799999999997453"/>
    <n v="2.79"/>
    <d v="1899-12-30T21:58:00"/>
    <n v="2.79"/>
    <n v="0"/>
  </r>
  <r>
    <x v="1642"/>
    <n v="1.16703"/>
    <n v="14.200000000000728"/>
    <n v="21.100000000002183"/>
    <n v="2.8"/>
    <d v="1899-12-30T07:22:00"/>
    <n v="2.8"/>
    <n v="0"/>
  </r>
  <r>
    <x v="1643"/>
    <n v="1.1668700000000001"/>
    <n v="14.000000000001819"/>
    <n v="20.899999999999636"/>
    <n v="2.8"/>
    <d v="1899-12-30T15:58:00"/>
    <n v="2.8"/>
    <n v="0"/>
  </r>
  <r>
    <x v="1644"/>
    <n v="1.1647799999999999"/>
    <n v="0"/>
    <n v="14"/>
    <n v="1.4"/>
    <d v="1899-12-30T03:49:00"/>
    <n v="1.4"/>
    <n v="0"/>
  </r>
  <r>
    <x v="1645"/>
    <n v="1.16316"/>
    <n v="0"/>
    <n v="14"/>
    <n v="1.4"/>
    <d v="1899-12-30T02:52:00"/>
    <n v="1.4"/>
    <n v="0"/>
  </r>
  <r>
    <x v="1646"/>
    <n v="1.16029"/>
    <n v="0"/>
    <n v="14"/>
    <n v="1.4"/>
    <d v="1899-12-30T01:49:00"/>
    <n v="1.4"/>
    <n v="0"/>
  </r>
  <r>
    <x v="1647"/>
    <n v="1.1588099999999999"/>
    <n v="14.199999999998909"/>
    <n v="20.900000000001455"/>
    <n v="2.79"/>
    <d v="1899-12-30T16:11:00"/>
    <n v="2.79"/>
    <n v="0"/>
  </r>
  <r>
    <x v="1648"/>
    <n v="1.1566399999999999"/>
    <n v="14.000000000001819"/>
    <n v="21.000000000001819"/>
    <n v="2.8"/>
    <d v="1899-12-30T04:54:00"/>
    <n v="2.8"/>
    <n v="0"/>
  </r>
  <r>
    <x v="1649"/>
    <n v="1.1592100000000001"/>
    <n v="62"/>
    <n v="37.899999999999636"/>
    <n v="12.77"/>
    <d v="1900-01-01T13:15:00"/>
    <n v="12.77"/>
    <n v="0"/>
  </r>
  <r>
    <x v="1650"/>
    <n v="1.15893"/>
    <n v="0"/>
    <n v="14.000000000001819"/>
    <n v="1.4"/>
    <d v="1899-12-30T05:43:00"/>
    <n v="1.4"/>
    <n v="0"/>
  </r>
  <r>
    <x v="1651"/>
    <n v="1.1584300000000001"/>
    <n v="14.100000000000364"/>
    <n v="20.899999999999636"/>
    <n v="2.79"/>
    <d v="1899-12-30T15:02:00"/>
    <n v="2.79"/>
    <n v="0"/>
  </r>
  <r>
    <x v="1652"/>
    <n v="1.1568799999999999"/>
    <n v="0"/>
    <n v="14"/>
    <n v="1.4"/>
    <d v="1899-12-30T02:51:00"/>
    <n v="1.4"/>
    <n v="0"/>
  </r>
  <r>
    <x v="1653"/>
    <n v="1.15585"/>
    <n v="0"/>
    <n v="13.999999999998181"/>
    <n v="1.4"/>
    <d v="1899-12-30T00:12:00"/>
    <n v="1.4"/>
    <n v="0"/>
  </r>
  <r>
    <x v="1654"/>
    <n v="1.15526"/>
    <n v="45.299999999999272"/>
    <n v="33.299999999999272"/>
    <n v="7.5200000000000005"/>
    <d v="1900-01-02T08:40:00"/>
    <n v="7.5200000000000005"/>
    <n v="0"/>
  </r>
  <r>
    <x v="1655"/>
    <n v="1.1550400000000001"/>
    <n v="0"/>
    <n v="13.999999999998181"/>
    <n v="1.4"/>
    <d v="1899-12-30T03:12:00"/>
    <n v="1.4"/>
    <n v="0"/>
  </r>
  <r>
    <x v="1656"/>
    <n v="1.15306"/>
    <n v="0"/>
    <n v="14"/>
    <n v="1.4"/>
    <d v="1899-12-30T03:46:00"/>
    <n v="1.4"/>
    <n v="0"/>
  </r>
  <r>
    <x v="1657"/>
    <n v="1.15445"/>
    <n v="14.099999999998545"/>
    <n v="21"/>
    <n v="2.79"/>
    <d v="1899-12-30T05:00:00"/>
    <n v="2.79"/>
    <n v="0"/>
  </r>
  <r>
    <x v="1658"/>
    <n v="1.1611499999999999"/>
    <n v="123.29999999999927"/>
    <n v="55.100000000002183"/>
    <n v="49.42"/>
    <d v="1900-01-06T22:57:00"/>
    <n v="49.42"/>
    <n v="0"/>
  </r>
  <r>
    <x v="1659"/>
    <n v="1.1665099999999999"/>
    <n v="0"/>
    <n v="13.999999999998181"/>
    <n v="1.4"/>
    <d v="1899-12-30T03:09:00"/>
    <n v="0"/>
    <n v="1.4"/>
  </r>
  <r>
    <x v="1660"/>
    <n v="1.16649"/>
    <n v="28.600000000002183"/>
    <n v="31.600000000000364"/>
    <n v="4.21"/>
    <d v="1899-12-31T15:57:00"/>
    <n v="0"/>
    <n v="4.21"/>
  </r>
  <r>
    <x v="1661"/>
    <n v="1.1645399999999999"/>
    <n v="14.299999999999272"/>
    <n v="22"/>
    <n v="2.81"/>
    <d v="1899-12-30T23:43:00"/>
    <n v="0"/>
    <n v="2.81"/>
  </r>
  <r>
    <x v="1662"/>
    <n v="1.1646799999999999"/>
    <n v="14.5"/>
    <n v="21.299999999999272"/>
    <n v="2.81"/>
    <d v="1899-12-30T02:48:00"/>
    <n v="0"/>
    <n v="2.81"/>
  </r>
  <r>
    <x v="1663"/>
    <n v="1.16523"/>
    <n v="14.300000000001091"/>
    <n v="22"/>
    <n v="2.81"/>
    <d v="1899-12-30T11:55:00"/>
    <n v="0"/>
    <n v="2.81"/>
  </r>
  <r>
    <x v="1664"/>
    <n v="1.16381"/>
    <n v="47.099999999998545"/>
    <n v="38.199999999998909"/>
    <n v="7.5"/>
    <d v="1900-01-02T04:24:00"/>
    <n v="0"/>
    <n v="7.5"/>
  </r>
  <r>
    <x v="1665"/>
    <n v="1.1592499999999999"/>
    <n v="14.300000000001091"/>
    <n v="21.000000000003638"/>
    <n v="2.79"/>
    <d v="1899-12-31T01:49:00"/>
    <n v="2.79"/>
    <n v="0"/>
  </r>
  <r>
    <x v="1666"/>
    <n v="1.1587700000000001"/>
    <n v="13.899999999999636"/>
    <n v="20.899999999999636"/>
    <n v="2.79"/>
    <d v="1899-12-30T12:23:00"/>
    <n v="2.79"/>
    <n v="0"/>
  </r>
  <r>
    <x v="1667"/>
    <n v="1.1595500000000001"/>
    <n v="14.900000000001455"/>
    <n v="21.399999999999636"/>
    <n v="2.79"/>
    <d v="1899-12-30T03:58:00"/>
    <n v="2.79"/>
    <n v="0"/>
  </r>
  <r>
    <x v="1668"/>
    <n v="1.1589700000000001"/>
    <n v="0"/>
    <n v="13.699999999998909"/>
    <n v="1.4"/>
    <d v="1899-12-30T16:12:00"/>
    <n v="1.4"/>
    <n v="0"/>
  </r>
  <r>
    <x v="1669"/>
    <n v="1.1584000000000001"/>
    <n v="15"/>
    <n v="21.499999999998181"/>
    <n v="2.8"/>
    <d v="1899-12-30T02:25:00"/>
    <n v="2.8"/>
    <n v="0"/>
  </r>
  <r>
    <x v="1670"/>
    <n v="1.1645099999999999"/>
    <n v="64.600000000000364"/>
    <n v="38.500000000001819"/>
    <n v="12.77"/>
    <d v="1899-12-30T23:22:00"/>
    <n v="12.77"/>
    <n v="0"/>
  </r>
  <r>
    <x v="1671"/>
    <n v="1.16526"/>
    <n v="0"/>
    <n v="14.000000000001819"/>
    <n v="1.4"/>
    <d v="1899-12-30T00:27:00"/>
    <n v="0"/>
    <n v="1.4"/>
  </r>
  <r>
    <x v="1672"/>
    <n v="1.1691"/>
    <n v="0"/>
    <n v="14"/>
    <n v="1.4"/>
    <d v="1899-12-30T01:18:00"/>
    <n v="0"/>
    <n v="1.4"/>
  </r>
  <r>
    <x v="1673"/>
    <n v="1.15998"/>
    <n v="145.10000000000036"/>
    <n v="60.399999999999636"/>
    <n v="78"/>
    <d v="1900-01-01T01:12:00"/>
    <n v="0"/>
    <n v="78"/>
  </r>
  <r>
    <x v="1674"/>
    <n v="1.1614500000000001"/>
    <n v="0"/>
    <n v="13.999999999998181"/>
    <n v="1.4"/>
    <d v="1899-12-30T00:35:00"/>
    <n v="1.4"/>
    <n v="0"/>
  </r>
  <r>
    <x v="1675"/>
    <n v="1.15835"/>
    <n v="0"/>
    <n v="14"/>
    <n v="1.4"/>
    <d v="1899-12-30T00:11:00"/>
    <n v="1.4"/>
    <n v="0"/>
  </r>
  <r>
    <x v="1676"/>
    <n v="1.1559299999999999"/>
    <n v="0"/>
    <n v="14"/>
    <n v="1.4"/>
    <d v="1899-12-30T00:22:00"/>
    <n v="1.4"/>
    <n v="0"/>
  </r>
  <r>
    <x v="1677"/>
    <n v="1.15438"/>
    <n v="0"/>
    <n v="14.000000000001819"/>
    <n v="1.4"/>
    <d v="1899-12-30T00:35:00"/>
    <n v="1.4"/>
    <n v="0"/>
  </r>
  <r>
    <x v="1678"/>
    <n v="1.15669"/>
    <n v="62.899999999997817"/>
    <n v="38.199999999998909"/>
    <n v="12.81"/>
    <d v="1900-01-01T20:58:00"/>
    <n v="12.81"/>
    <n v="0"/>
  </r>
  <r>
    <x v="1679"/>
    <n v="1.1606399999999999"/>
    <n v="29.099999999998545"/>
    <n v="29.499999999998181"/>
    <n v="4.1900000000000004"/>
    <d v="1899-12-31T09:56:00"/>
    <n v="0"/>
    <n v="4.1900000000000004"/>
  </r>
  <r>
    <x v="1680"/>
    <n v="1.15815"/>
    <n v="45.800000000001091"/>
    <n v="33.5"/>
    <n v="7.52"/>
    <d v="1899-12-30T16:16:00"/>
    <n v="7.52"/>
    <n v="0"/>
  </r>
  <r>
    <x v="1681"/>
    <n v="1.1597"/>
    <n v="0"/>
    <n v="13.999999999998181"/>
    <n v="1.4"/>
    <d v="1899-12-30T00:33:00"/>
    <n v="0"/>
    <n v="1.4"/>
  </r>
  <r>
    <x v="1682"/>
    <n v="1.1567400000000001"/>
    <n v="88.799999999999272"/>
    <n v="50.100000000002183"/>
    <n v="20.39"/>
    <d v="1899-12-31T22:06:00"/>
    <n v="0"/>
    <n v="20.39"/>
  </r>
  <r>
    <x v="1683"/>
    <n v="1.15466"/>
    <n v="14.099999999998545"/>
    <n v="21"/>
    <n v="2.79"/>
    <d v="1899-12-30T02:16:00"/>
    <n v="2.79"/>
    <n v="0"/>
  </r>
  <r>
    <x v="1684"/>
    <n v="1.15293"/>
    <n v="13.999999999998181"/>
    <n v="20.899999999999636"/>
    <n v="2.8"/>
    <d v="1899-12-30T20:52:00"/>
    <n v="2.8"/>
    <n v="0"/>
  </r>
  <r>
    <x v="1685"/>
    <n v="1.1518999999999999"/>
    <n v="0"/>
    <n v="14"/>
    <n v="1.4"/>
    <d v="1899-12-30T00:20:00"/>
    <n v="1.4"/>
    <n v="0"/>
  </r>
  <r>
    <x v="1686"/>
    <n v="1.1557599999999999"/>
    <n v="81.399999999997817"/>
    <n v="44.100000000000364"/>
    <n v="20.419999999999998"/>
    <d v="1900-01-01T22:14:00"/>
    <n v="20.419999999999998"/>
    <n v="0"/>
  </r>
  <r>
    <x v="1687"/>
    <n v="1.15724"/>
    <n v="0"/>
    <n v="14"/>
    <n v="1.4"/>
    <d v="1899-12-30T01:21:00"/>
    <n v="0"/>
    <n v="1.4"/>
  </r>
  <r>
    <x v="1688"/>
    <n v="1.15808"/>
    <n v="0"/>
    <n v="14"/>
    <n v="1.4"/>
    <d v="1899-12-30T03:19:00"/>
    <n v="0"/>
    <n v="1.4"/>
  </r>
  <r>
    <x v="1689"/>
    <n v="1.1588499999999999"/>
    <n v="0"/>
    <n v="14"/>
    <n v="1.4"/>
    <d v="1899-12-30T01:35:00"/>
    <n v="0"/>
    <n v="1.4"/>
  </r>
  <r>
    <x v="1690"/>
    <n v="1.16011"/>
    <n v="0"/>
    <n v="14.799999999999272"/>
    <n v="1.4"/>
    <d v="1899-12-30T13:23:00"/>
    <n v="0"/>
    <n v="1.4"/>
  </r>
  <r>
    <x v="1691"/>
    <n v="1.1601600000000001"/>
    <n v="14.400000000001455"/>
    <n v="21.200000000000728"/>
    <n v="2.8000000000000003"/>
    <d v="1899-12-30T04:36:00"/>
    <n v="0"/>
    <n v="2.8000000000000003"/>
  </r>
  <r>
    <x v="1692"/>
    <n v="1.13317"/>
    <n v="384.39999999999964"/>
    <n v="115.40000000000146"/>
    <n v="582.07000000000016"/>
    <d v="1900-01-13T16:57:00"/>
    <n v="0"/>
    <n v="582.07000000000016"/>
  </r>
  <r>
    <x v="1693"/>
    <n v="1.1536900000000001"/>
    <n v="0"/>
    <n v="13.999999999998181"/>
    <n v="1.4"/>
    <d v="1899-12-30T00:45:00"/>
    <n v="1.4"/>
    <n v="0"/>
  </r>
  <r>
    <x v="1694"/>
    <n v="1.15391"/>
    <n v="15.100000000000364"/>
    <n v="21.5"/>
    <n v="2.79"/>
    <d v="1899-12-30T01:47:00"/>
    <n v="2.79"/>
    <n v="0"/>
  </r>
  <r>
    <x v="1695"/>
    <n v="1.1509400000000001"/>
    <n v="0"/>
    <n v="13.999999999998181"/>
    <n v="1.4"/>
    <d v="1899-12-30T01:37:00"/>
    <n v="1.4"/>
    <n v="0"/>
  </r>
  <r>
    <x v="1696"/>
    <n v="1.1495500000000001"/>
    <n v="0"/>
    <n v="14"/>
    <n v="1.4"/>
    <d v="1899-12-30T00:47:00"/>
    <n v="1.4"/>
    <n v="0"/>
  </r>
  <r>
    <x v="1697"/>
    <n v="1.14801"/>
    <n v="0"/>
    <n v="14"/>
    <n v="1.4"/>
    <d v="1899-12-30T02:32:00"/>
    <n v="1.4"/>
    <n v="0"/>
  </r>
  <r>
    <x v="1698"/>
    <n v="1.1469100000000001"/>
    <n v="0"/>
    <n v="13.999999999998181"/>
    <n v="1.4"/>
    <d v="1899-12-30T01:24:00"/>
    <n v="1.4"/>
    <n v="0"/>
  </r>
  <r>
    <x v="1699"/>
    <n v="1.1464700000000001"/>
    <n v="0"/>
    <n v="13.999999999998181"/>
    <n v="1.4"/>
    <d v="1899-12-30T02:59:00"/>
    <n v="1.4"/>
    <n v="0"/>
  </r>
  <r>
    <x v="1700"/>
    <n v="1.14524"/>
    <n v="14"/>
    <n v="21"/>
    <n v="2.8"/>
    <d v="1899-12-30T09:28:00"/>
    <n v="2.8"/>
    <n v="0"/>
  </r>
  <r>
    <x v="1701"/>
    <n v="1.14358"/>
    <n v="0"/>
    <n v="14"/>
    <n v="1.4"/>
    <d v="1899-12-30T05:56:00"/>
    <n v="1.4"/>
    <n v="0"/>
  </r>
  <r>
    <x v="1702"/>
    <n v="1.1437600000000001"/>
    <n v="0"/>
    <n v="13.899999999997817"/>
    <n v="1.4"/>
    <d v="1899-12-30T17:32:00"/>
    <n v="1.4"/>
    <n v="0"/>
  </r>
  <r>
    <x v="1703"/>
    <n v="1.1431100000000001"/>
    <n v="0"/>
    <n v="13.999999999998181"/>
    <n v="1.4"/>
    <d v="1899-12-30T06:35:00"/>
    <n v="1.4"/>
    <n v="0"/>
  </r>
  <r>
    <x v="1704"/>
    <n v="1.1406700000000001"/>
    <n v="0"/>
    <n v="13.999999999998181"/>
    <n v="1.4"/>
    <d v="1899-12-30T00:29:00"/>
    <n v="1.4"/>
    <n v="0"/>
  </r>
  <r>
    <x v="1705"/>
    <n v="1.13548"/>
    <n v="14.100000000002183"/>
    <n v="21"/>
    <n v="2.8"/>
    <d v="1899-12-30T13:35:00"/>
    <n v="2.8"/>
    <n v="0"/>
  </r>
  <r>
    <x v="1706"/>
    <n v="1.13472"/>
    <n v="0"/>
    <n v="14.000000000001819"/>
    <n v="1.4"/>
    <d v="1899-12-30T03:05:00"/>
    <n v="1.4"/>
    <n v="0"/>
  </r>
  <r>
    <x v="1707"/>
    <n v="1.13296"/>
    <n v="14.600000000000364"/>
    <n v="21.299999999999272"/>
    <n v="2.8"/>
    <d v="1899-12-30T03:02:00"/>
    <n v="2.8"/>
    <n v="0"/>
  </r>
  <r>
    <x v="1708"/>
    <n v="1.1313899999999999"/>
    <n v="0"/>
    <n v="14"/>
    <n v="1.4"/>
    <d v="1899-12-30T01:54:00"/>
    <n v="1.4"/>
    <n v="0"/>
  </r>
  <r>
    <x v="1709"/>
    <n v="1.12951"/>
    <n v="29.200000000000728"/>
    <n v="28.799999999999272"/>
    <n v="4.1899999999999995"/>
    <d v="1899-12-30T11:44:00"/>
    <n v="4.1899999999999995"/>
    <n v="0"/>
  </r>
  <r>
    <x v="1710"/>
    <n v="1.1329899999999999"/>
    <n v="64.799999999999272"/>
    <n v="38.600000000000364"/>
    <n v="12.77"/>
    <d v="1899-12-31T16:49:00"/>
    <n v="12.77"/>
    <n v="0"/>
  </r>
  <r>
    <x v="1711"/>
    <n v="1.13022"/>
    <n v="0"/>
    <n v="14"/>
    <n v="1.4"/>
    <d v="1899-12-30T00:18:00"/>
    <n v="1.4"/>
    <n v="0"/>
  </r>
  <r>
    <x v="1712"/>
    <n v="1.12863"/>
    <n v="0"/>
    <n v="14"/>
    <n v="1.4"/>
    <d v="1899-12-30T00:27:00"/>
    <n v="1.4"/>
    <n v="0"/>
  </r>
  <r>
    <x v="1713"/>
    <n v="1.1285400000000001"/>
    <n v="0"/>
    <n v="13.999999999998181"/>
    <n v="1.4"/>
    <d v="1899-12-30T02:12:00"/>
    <n v="1.4"/>
    <n v="0"/>
  </r>
  <r>
    <x v="1714"/>
    <n v="1.12826"/>
    <n v="62.299999999999272"/>
    <n v="38.199999999998909"/>
    <n v="12.760000000000002"/>
    <d v="1899-12-30T08:50:00"/>
    <n v="12.760000000000002"/>
    <n v="0"/>
  </r>
  <r>
    <x v="1715"/>
    <n v="1.12642"/>
    <n v="0"/>
    <n v="14.000000000001819"/>
    <n v="1.4"/>
    <d v="1899-12-30T07:03:00"/>
    <n v="1.4"/>
    <n v="0"/>
  </r>
  <r>
    <x v="1716"/>
    <n v="1.12636"/>
    <n v="14.199999999998909"/>
    <n v="21.100000000000364"/>
    <n v="2.8"/>
    <d v="1899-12-30T06:49:00"/>
    <n v="2.8"/>
    <n v="0"/>
  </r>
  <r>
    <x v="1717"/>
    <n v="1.1245799999999999"/>
    <n v="0"/>
    <n v="14"/>
    <n v="1.4"/>
    <d v="1899-12-30T00:04:00"/>
    <n v="1.4"/>
    <n v="0"/>
  </r>
  <r>
    <x v="1718"/>
    <n v="1.12416"/>
    <n v="14.600000000000364"/>
    <n v="21.299999999999272"/>
    <n v="2.8"/>
    <d v="1899-12-30T04:03:00"/>
    <n v="2.8"/>
    <n v="0"/>
  </r>
  <r>
    <x v="1719"/>
    <n v="1.12348"/>
    <n v="29.199999999998909"/>
    <n v="28.599999999998545"/>
    <n v="4.21"/>
    <d v="1899-12-31T07:46:00"/>
    <n v="4.21"/>
    <n v="0"/>
  </r>
  <r>
    <x v="1720"/>
    <n v="1.12388"/>
    <n v="0"/>
    <n v="14.000000000001819"/>
    <n v="1.4"/>
    <d v="1899-12-30T00:09:00"/>
    <n v="1.4"/>
    <n v="0"/>
  </r>
  <r>
    <x v="1721"/>
    <n v="1.1210599999999999"/>
    <n v="0"/>
    <n v="14.000000000001819"/>
    <n v="1.4"/>
    <d v="1899-12-30T00:47:00"/>
    <n v="1.4"/>
    <n v="0"/>
  </r>
  <r>
    <x v="1722"/>
    <n v="1.1195200000000001"/>
    <n v="0"/>
    <n v="13.999999999998181"/>
    <n v="1.4"/>
    <d v="1899-12-30T03:33:00"/>
    <n v="1.4"/>
    <n v="0"/>
  </r>
  <r>
    <x v="1723"/>
    <n v="1.11964"/>
    <n v="0"/>
    <n v="14"/>
    <n v="1.4"/>
    <d v="1899-12-30T00:21:00"/>
    <n v="1.4"/>
    <n v="0"/>
  </r>
  <r>
    <x v="1724"/>
    <n v="1.1189100000000001"/>
    <n v="14"/>
    <n v="21"/>
    <n v="2.8"/>
    <d v="1899-12-30T01:53:00"/>
    <n v="2.8"/>
    <n v="0"/>
  </r>
  <r>
    <x v="1725"/>
    <n v="1.1298699999999999"/>
    <n v="174.79999999999927"/>
    <n v="67.800000000001091"/>
    <n v="121.96999999999998"/>
    <d v="1900-01-02T23:38:00"/>
    <n v="121.96999999999998"/>
    <n v="0"/>
  </r>
  <r>
    <x v="1726"/>
    <n v="1.1347499999999999"/>
    <n v="0"/>
    <n v="14"/>
    <n v="1.4"/>
    <d v="1899-12-30T00:32:00"/>
    <n v="0"/>
    <n v="1.4"/>
  </r>
  <r>
    <x v="1727"/>
    <n v="1.13676"/>
    <n v="14.100000000000364"/>
    <n v="21.100000000000364"/>
    <n v="2.8099999999999996"/>
    <d v="1899-12-30T03:13:00"/>
    <n v="0"/>
    <n v="2.8099999999999996"/>
  </r>
  <r>
    <x v="1728"/>
    <n v="1.1379699999999999"/>
    <n v="0"/>
    <n v="13.999999999998181"/>
    <n v="1.4"/>
    <d v="1899-12-30T00:57:00"/>
    <n v="0"/>
    <n v="1.4"/>
  </r>
  <r>
    <x v="1729"/>
    <n v="1.13028"/>
    <n v="132.69999999999891"/>
    <n v="57.799999999999272"/>
    <n v="49.42"/>
    <d v="1899-12-30T02:44:00"/>
    <n v="0"/>
    <n v="49.42"/>
  </r>
  <r>
    <x v="1730"/>
    <n v="1.1309800000000001"/>
    <n v="82"/>
    <n v="44.399999999999636"/>
    <n v="20.41"/>
    <d v="1899-12-30T16:31:00"/>
    <n v="20.41"/>
    <n v="0"/>
  </r>
  <r>
    <x v="1731"/>
    <n v="1.1327700000000001"/>
    <n v="0"/>
    <n v="14"/>
    <n v="1.4"/>
    <d v="1899-12-30T02:18:00"/>
    <n v="0"/>
    <n v="1.4"/>
  </r>
  <r>
    <x v="1732"/>
    <n v="1.13428"/>
    <n v="0"/>
    <n v="13.999999999998181"/>
    <n v="1.4"/>
    <d v="1899-12-30T06:50:00"/>
    <n v="0"/>
    <n v="1.4"/>
  </r>
  <r>
    <x v="1733"/>
    <n v="1.1357999999999999"/>
    <n v="0"/>
    <n v="14"/>
    <n v="1.4"/>
    <d v="1899-12-30T00:03:00"/>
    <n v="0"/>
    <n v="1.4"/>
  </r>
  <r>
    <x v="1734"/>
    <n v="1.1343799999999999"/>
    <n v="31.900000000001455"/>
    <n v="30.299999999999272"/>
    <n v="4.1899999999999995"/>
    <d v="1899-12-30T06:17:00"/>
    <n v="0"/>
    <n v="4.1899999999999995"/>
  </r>
  <r>
    <x v="1735"/>
    <n v="1.1315900000000001"/>
    <n v="29.5"/>
    <n v="28.999999999998181"/>
    <n v="4.1899999999999995"/>
    <d v="1899-12-30T11:00:00"/>
    <n v="4.1899999999999995"/>
    <n v="0"/>
  </r>
  <r>
    <x v="1736"/>
    <n v="1.13246"/>
    <n v="63.099999999998545"/>
    <n v="39.899999999999636"/>
    <n v="12.81"/>
    <d v="1899-12-31T22:40:00"/>
    <n v="0"/>
    <n v="12.81"/>
  </r>
  <r>
    <x v="1737"/>
    <n v="1.13141"/>
    <n v="29.000000000001819"/>
    <n v="28.5"/>
    <n v="4.1900000000000004"/>
    <d v="1899-12-30T18:56:00"/>
    <n v="4.1900000000000004"/>
    <n v="0"/>
  </r>
  <r>
    <x v="1738"/>
    <n v="1.13019"/>
    <n v="0"/>
    <n v="14.000000000001819"/>
    <n v="1.4"/>
    <d v="1899-12-30T00:29:00"/>
    <n v="1.4"/>
    <n v="0"/>
  </r>
  <r>
    <x v="1739"/>
    <n v="1.12951"/>
    <n v="0"/>
    <n v="13.899999999999636"/>
    <n v="1.4"/>
    <d v="1899-12-30T08:05:00"/>
    <n v="1.4"/>
    <n v="0"/>
  </r>
  <r>
    <x v="1740"/>
    <n v="1.12923"/>
    <n v="30.100000000000364"/>
    <n v="29.399999999999636"/>
    <n v="4.2"/>
    <d v="1899-12-30T06:11:00"/>
    <n v="4.2"/>
    <n v="0"/>
  </r>
  <r>
    <x v="1741"/>
    <n v="1.13019"/>
    <n v="46.699999999998909"/>
    <n v="34"/>
    <n v="7.51"/>
    <d v="1899-12-30T02:59:00"/>
    <n v="0"/>
    <n v="7.51"/>
  </r>
  <r>
    <x v="1742"/>
    <n v="1.1283799999999999"/>
    <n v="14.099999999998545"/>
    <n v="21"/>
    <n v="2.79"/>
    <d v="1899-12-30T00:45:00"/>
    <n v="2.79"/>
    <n v="0"/>
  </r>
  <r>
    <x v="1743"/>
    <n v="1.1289100000000001"/>
    <n v="44.600000000002183"/>
    <n v="33.200000000000728"/>
    <n v="7.5200000000000005"/>
    <d v="1899-12-30T13:38:00"/>
    <n v="7.5200000000000005"/>
    <n v="0"/>
  </r>
  <r>
    <x v="1744"/>
    <n v="1.13202"/>
    <n v="0"/>
    <n v="14.000000000001819"/>
    <n v="1.4"/>
    <d v="1899-12-30T01:28:00"/>
    <n v="0"/>
    <n v="1.4"/>
  </r>
  <r>
    <x v="1745"/>
    <n v="1.1307100000000001"/>
    <n v="29.199999999998909"/>
    <n v="29.100000000000364"/>
    <n v="4.21"/>
    <d v="1899-12-30T13:19:00"/>
    <n v="0"/>
    <n v="4.21"/>
  </r>
  <r>
    <x v="1746"/>
    <n v="1.12782"/>
    <n v="14.399999999999636"/>
    <n v="21.199999999998909"/>
    <n v="2.8000000000000003"/>
    <d v="1899-12-30T07:39:00"/>
    <n v="2.8000000000000003"/>
    <n v="0"/>
  </r>
  <r>
    <x v="1747"/>
    <n v="1.1282700000000001"/>
    <n v="62"/>
    <n v="39.200000000000728"/>
    <n v="12.78"/>
    <d v="1899-12-31T15:45:00"/>
    <n v="0"/>
    <n v="12.78"/>
  </r>
  <r>
    <x v="1748"/>
    <n v="1.12649"/>
    <n v="14.099999999998545"/>
    <n v="20.899999999999636"/>
    <n v="2.79"/>
    <d v="1899-12-30T17:07:00"/>
    <n v="2.79"/>
    <n v="0"/>
  </r>
  <r>
    <x v="1749"/>
    <n v="1.12558"/>
    <n v="13.700000000000728"/>
    <n v="20.799999999999272"/>
    <n v="2.79"/>
    <d v="1899-12-30T02:33:00"/>
    <n v="2.79"/>
    <n v="0"/>
  </r>
  <r>
    <x v="1750"/>
    <n v="1.1242300000000001"/>
    <n v="0"/>
    <n v="13.999999999998181"/>
    <n v="1.4"/>
    <d v="1899-12-30T01:19:00"/>
    <n v="1.4"/>
    <n v="0"/>
  </r>
  <r>
    <x v="1751"/>
    <n v="1.1286400000000001"/>
    <n v="100.20000000000255"/>
    <n v="48.5"/>
    <n v="32.440000000000005"/>
    <d v="1900-01-01T01:55:00"/>
    <n v="32.440000000000005"/>
    <n v="0"/>
  </r>
  <r>
    <x v="1752"/>
    <n v="1.12924"/>
    <n v="15.599999999998545"/>
    <n v="21.799999999999272"/>
    <n v="2.8000000000000003"/>
    <d v="1899-12-30T04:41:00"/>
    <n v="0"/>
    <n v="2.8000000000000003"/>
  </r>
  <r>
    <x v="1753"/>
    <n v="1.13053"/>
    <n v="0"/>
    <n v="14.000000000001819"/>
    <n v="1.4"/>
    <d v="1899-12-30T00:27:00"/>
    <n v="0"/>
    <n v="1.4"/>
  </r>
  <r>
    <x v="1754"/>
    <n v="1.1317299999999999"/>
    <n v="0"/>
    <n v="13.999999999998181"/>
    <n v="1.4"/>
    <d v="1899-12-30T01:20:00"/>
    <n v="0"/>
    <n v="1.4"/>
  </r>
  <r>
    <x v="1755"/>
    <n v="1.13402"/>
    <n v="0"/>
    <n v="14.000000000001819"/>
    <n v="1.4"/>
    <d v="1899-12-30T00:21:00"/>
    <n v="0"/>
    <n v="1.4"/>
  </r>
  <r>
    <x v="1756"/>
    <n v="1.1308800000000001"/>
    <n v="44.899999999999636"/>
    <n v="33.800000000001091"/>
    <n v="7.49"/>
    <d v="1899-12-31T05:04:00"/>
    <n v="0"/>
    <n v="7.49"/>
  </r>
  <r>
    <x v="1757"/>
    <n v="1.1276200000000001"/>
    <n v="13.600000000000364"/>
    <n v="20.700000000000728"/>
    <n v="2.79"/>
    <d v="1899-12-30T18:32:00"/>
    <n v="2.79"/>
    <n v="0"/>
  </r>
  <r>
    <x v="1758"/>
    <n v="1.1305499999999999"/>
    <n v="14.299999999999272"/>
    <n v="21.199999999998909"/>
    <n v="2.81"/>
    <d v="1899-12-30T01:37:00"/>
    <n v="0"/>
    <n v="2.81"/>
  </r>
  <r>
    <x v="1759"/>
    <n v="1.1275900000000001"/>
    <n v="14.700000000000728"/>
    <n v="21.299999999999272"/>
    <n v="2.79"/>
    <d v="1899-12-30T00:57:00"/>
    <n v="2.79"/>
    <n v="0"/>
  </r>
  <r>
    <x v="1760"/>
    <n v="1.12883"/>
    <n v="45.100000000000364"/>
    <n v="33.300000000001091"/>
    <n v="7.5"/>
    <d v="1899-12-30T15:43:00"/>
    <n v="7.5"/>
    <n v="0"/>
  </r>
  <r>
    <x v="1761"/>
    <n v="1.13154"/>
    <n v="0"/>
    <n v="14"/>
    <n v="1.4"/>
    <d v="1899-12-30T01:03:00"/>
    <n v="0"/>
    <n v="1.4"/>
  </r>
  <r>
    <x v="1762"/>
    <n v="1.1306099999999999"/>
    <n v="45.100000000000364"/>
    <n v="33.599999999998545"/>
    <n v="7.49"/>
    <d v="1899-12-31T00:32:00"/>
    <n v="0"/>
    <n v="7.49"/>
  </r>
  <r>
    <x v="1763"/>
    <n v="1.1269899999999999"/>
    <n v="30.5"/>
    <n v="29.099999999998545"/>
    <n v="4.1999999999999993"/>
    <d v="1899-12-30T21:02:00"/>
    <n v="4.1999999999999993"/>
    <n v="0"/>
  </r>
  <r>
    <x v="1764"/>
    <n v="1.1301399999999999"/>
    <n v="29.100000000000364"/>
    <n v="29.199999999998909"/>
    <n v="4.1899999999999995"/>
    <d v="1899-12-30T16:16:00"/>
    <n v="0"/>
    <n v="4.1899999999999995"/>
  </r>
  <r>
    <x v="1765"/>
    <n v="1.12862"/>
    <n v="46.200000000000728"/>
    <n v="34.100000000002183"/>
    <n v="7.5"/>
    <d v="1899-12-30T07:13:00"/>
    <n v="7.5"/>
    <n v="0"/>
  </r>
  <r>
    <x v="1766"/>
    <n v="1.1268899999999999"/>
    <n v="84.099999999998545"/>
    <n v="45.699999999998909"/>
    <n v="20.46"/>
    <d v="1899-12-31T06:14:00"/>
    <n v="0"/>
    <n v="20.46"/>
  </r>
  <r>
    <x v="1767"/>
    <n v="1.12564"/>
    <n v="0"/>
    <n v="14"/>
    <n v="1.4"/>
    <d v="1899-12-30T06:26:00"/>
    <n v="1.4"/>
    <n v="0"/>
  </r>
  <r>
    <x v="1768"/>
    <n v="1.1243399999999999"/>
    <n v="0"/>
    <n v="14"/>
    <n v="1.4"/>
    <d v="1899-12-30T03:17:00"/>
    <n v="1.4"/>
    <n v="0"/>
  </r>
  <r>
    <x v="1769"/>
    <n v="1.12273"/>
    <n v="0"/>
    <n v="14.000000000001819"/>
    <n v="1.4"/>
    <d v="1899-12-30T00:03:00"/>
    <n v="1.4"/>
    <n v="0"/>
  </r>
  <r>
    <x v="1770"/>
    <n v="1.1301399999999999"/>
    <n v="124.20000000000073"/>
    <n v="55.500000000001819"/>
    <n v="49.519999999999996"/>
    <d v="1899-12-30T20:00:00"/>
    <n v="49.519999999999996"/>
    <n v="0"/>
  </r>
  <r>
    <x v="1771"/>
    <n v="1.1283000000000001"/>
    <n v="0"/>
    <n v="14"/>
    <n v="1.4"/>
    <d v="1899-12-30T00:16:00"/>
    <n v="0"/>
    <n v="1.4"/>
  </r>
  <r>
    <x v="1772"/>
    <n v="1.13104"/>
    <n v="0"/>
    <n v="16.299999999999272"/>
    <n v="1.4"/>
    <d v="1899-12-30T11:16:00"/>
    <n v="0"/>
    <n v="1.4"/>
  </r>
  <r>
    <x v="1773"/>
    <n v="1.13141"/>
    <n v="14.499999999998181"/>
    <n v="21.299999999999272"/>
    <n v="2.81"/>
    <d v="1899-12-30T04:37:00"/>
    <n v="0"/>
    <n v="2.81"/>
  </r>
  <r>
    <x v="1774"/>
    <n v="1.1342099999999999"/>
    <n v="0"/>
    <n v="13.999999999998181"/>
    <n v="1.4"/>
    <d v="1899-12-30T00:22:00"/>
    <n v="0"/>
    <n v="1.4"/>
  </r>
  <r>
    <x v="1775"/>
    <n v="1.1350100000000001"/>
    <n v="0"/>
    <n v="14"/>
    <n v="1.4"/>
    <d v="1899-12-30T00:20:00"/>
    <n v="0"/>
    <n v="1.4"/>
  </r>
  <r>
    <x v="1776"/>
    <n v="1.13411"/>
    <n v="46.100000000000364"/>
    <n v="34.699999999998909"/>
    <n v="7.52"/>
    <d v="1899-12-30T15:43:00"/>
    <n v="0"/>
    <n v="7.52"/>
  </r>
  <r>
    <x v="1777"/>
    <n v="1.1306700000000001"/>
    <n v="29.399999999999636"/>
    <n v="28.699999999998909"/>
    <n v="4.1899999999999995"/>
    <d v="1899-12-30T22:02:00"/>
    <n v="4.1899999999999995"/>
    <n v="0"/>
  </r>
  <r>
    <x v="1778"/>
    <n v="1.1338900000000001"/>
    <n v="0"/>
    <n v="14.000000000001819"/>
    <n v="1.4"/>
    <d v="1899-12-30T01:43:00"/>
    <n v="0"/>
    <n v="1.4"/>
  </r>
  <r>
    <x v="1779"/>
    <n v="1.1297200000000001"/>
    <n v="81.099999999998545"/>
    <n v="44.700000000000728"/>
    <n v="20.399999999999999"/>
    <d v="1899-12-31T04:27:00"/>
    <n v="0"/>
    <n v="20.399999999999999"/>
  </r>
  <r>
    <x v="1780"/>
    <n v="1.1284000000000001"/>
    <n v="0"/>
    <n v="14"/>
    <n v="1.4"/>
    <d v="1899-12-30T00:45:00"/>
    <n v="1.4"/>
    <n v="0"/>
  </r>
  <r>
    <x v="1781"/>
    <n v="1.1263000000000001"/>
    <n v="62.100000000002183"/>
    <n v="38.100000000000364"/>
    <n v="12.830000000000002"/>
    <d v="1899-12-31T15:36:00"/>
    <n v="12.830000000000002"/>
    <n v="0"/>
  </r>
  <r>
    <x v="1782"/>
    <n v="1.1297200000000001"/>
    <n v="13.899999999999636"/>
    <n v="21.800000000001091"/>
    <n v="2.81"/>
    <d v="1899-12-30T18:30:00"/>
    <n v="0"/>
    <n v="2.81"/>
  </r>
  <r>
    <x v="1783"/>
    <n v="1.13002"/>
    <n v="14.199999999998909"/>
    <n v="21.100000000000364"/>
    <n v="2.8"/>
    <d v="1899-12-30T02:45:00"/>
    <n v="0"/>
    <n v="2.8"/>
  </r>
  <r>
    <x v="1784"/>
    <n v="1.12937"/>
    <n v="30.299999999999272"/>
    <n v="30.100000000000364"/>
    <n v="4.1900000000000004"/>
    <d v="1899-12-30T21:16:00"/>
    <n v="0"/>
    <n v="4.1900000000000004"/>
  </r>
  <r>
    <x v="1785"/>
    <n v="1.12914"/>
    <n v="63.599999999998545"/>
    <n v="38.5"/>
    <n v="12.79"/>
    <d v="1899-12-31T22:59:00"/>
    <n v="12.79"/>
    <n v="0"/>
  </r>
  <r>
    <x v="1786"/>
    <n v="1.1306799999999999"/>
    <n v="0"/>
    <n v="13.999999999998181"/>
    <n v="1.4"/>
    <d v="1899-12-30T01:11:00"/>
    <n v="0"/>
    <n v="1.4"/>
  </r>
  <r>
    <x v="1787"/>
    <n v="1.1320399999999999"/>
    <n v="0"/>
    <n v="13.999999999998181"/>
    <n v="1.4"/>
    <d v="1899-12-30T01:35:00"/>
    <n v="0"/>
    <n v="1.4"/>
  </r>
  <r>
    <x v="1788"/>
    <n v="1.13367"/>
    <n v="0"/>
    <n v="13.999999999998181"/>
    <n v="1.4"/>
    <d v="1899-12-30T04:03:00"/>
    <n v="0"/>
    <n v="1.4"/>
  </r>
  <r>
    <x v="1789"/>
    <n v="1.1334"/>
    <n v="28.999999999998181"/>
    <n v="28.699999999998909"/>
    <n v="4.21"/>
    <d v="1899-12-30T10:14:00"/>
    <n v="0"/>
    <n v="4.21"/>
  </r>
  <r>
    <x v="1790"/>
    <n v="1.13005"/>
    <n v="29.200000000000728"/>
    <n v="28.399999999999636"/>
    <n v="4.1900000000000004"/>
    <d v="1900-01-02T00:14:00"/>
    <n v="4.1900000000000004"/>
    <n v="0"/>
  </r>
  <r>
    <x v="1791"/>
    <n v="1.13409"/>
    <n v="0"/>
    <n v="14"/>
    <n v="1.4"/>
    <d v="1899-12-30T10:54:00"/>
    <n v="0"/>
    <n v="1.4"/>
  </r>
  <r>
    <x v="1792"/>
    <n v="1.13182"/>
    <n v="45.399999999999636"/>
    <n v="34.600000000000364"/>
    <n v="7.52"/>
    <d v="1900-01-02T01:42:00"/>
    <n v="0"/>
    <n v="7.52"/>
  </r>
  <r>
    <x v="1793"/>
    <n v="1.1296900000000001"/>
    <n v="14.099999999998545"/>
    <n v="20.899999999997817"/>
    <n v="2.79"/>
    <d v="1899-12-30T17:04:00"/>
    <n v="2.79"/>
    <n v="0"/>
  </r>
  <r>
    <x v="1794"/>
    <n v="1.1320600000000001"/>
    <n v="80.899999999999636"/>
    <n v="44"/>
    <n v="20.39"/>
    <d v="1899-12-30T19:14:00"/>
    <n v="20.39"/>
    <n v="0"/>
  </r>
  <r>
    <x v="1795"/>
    <n v="1.1350800000000001"/>
    <n v="44.699999999998909"/>
    <n v="34.899999999999636"/>
    <n v="7.49"/>
    <d v="1899-12-31T22:02:00"/>
    <n v="0"/>
    <n v="7.49"/>
  </r>
  <r>
    <x v="1796"/>
    <n v="1.1304700000000001"/>
    <n v="29"/>
    <n v="28.699999999998909"/>
    <n v="4.21"/>
    <d v="1899-12-30T03:55:00"/>
    <n v="4.21"/>
    <n v="0"/>
  </r>
  <r>
    <x v="1797"/>
    <n v="1.1305700000000001"/>
    <n v="28.599999999998545"/>
    <n v="28.599999999998545"/>
    <n v="4.21"/>
    <d v="1899-12-30T04:33:00"/>
    <n v="4.21"/>
    <n v="0"/>
  </r>
  <r>
    <x v="1798"/>
    <n v="1.1312199999999999"/>
    <n v="0"/>
    <n v="13.899999999999636"/>
    <n v="1.4"/>
    <d v="1899-12-30T09:58:00"/>
    <n v="1.4"/>
    <n v="0"/>
  </r>
  <r>
    <x v="1799"/>
    <n v="1.13361"/>
    <n v="63"/>
    <n v="38.299999999999272"/>
    <n v="12.829999999999998"/>
    <d v="1899-12-30T23:32:00"/>
    <n v="12.829999999999998"/>
    <n v="0"/>
  </r>
  <r>
    <x v="1800"/>
    <n v="1.1362399999999999"/>
    <n v="0"/>
    <n v="13.999999999998181"/>
    <n v="1.4"/>
    <d v="1899-12-30T01:24:00"/>
    <n v="0"/>
    <n v="1.4"/>
  </r>
  <r>
    <x v="1801"/>
    <n v="1.1331899999999999"/>
    <n v="100.89999999999964"/>
    <n v="50.399999999999636"/>
    <n v="32.35"/>
    <d v="1900-01-01T20:18:00"/>
    <n v="0"/>
    <n v="32.35"/>
  </r>
  <r>
    <x v="1802"/>
    <n v="1.13388"/>
    <n v="14.300000000001091"/>
    <n v="21.100000000002183"/>
    <n v="2.79"/>
    <d v="1899-12-30T05:15:00"/>
    <n v="2.79"/>
    <n v="0"/>
  </r>
  <r>
    <x v="1803"/>
    <n v="1.1283799999999999"/>
    <n v="0"/>
    <n v="14"/>
    <n v="1.4"/>
    <d v="1899-12-30T01:14:00"/>
    <n v="1.4"/>
    <n v="0"/>
  </r>
  <r>
    <x v="1804"/>
    <n v="1.1276600000000001"/>
    <n v="14"/>
    <n v="20.899999999999636"/>
    <n v="2.8"/>
    <d v="1899-12-30T18:40:00"/>
    <n v="2.8"/>
    <n v="0"/>
  </r>
  <r>
    <x v="1805"/>
    <n v="1.12798"/>
    <n v="29.599999999998545"/>
    <n v="29.100000000000364"/>
    <n v="4.2"/>
    <d v="1899-12-30T06:56:00"/>
    <n v="4.2"/>
    <n v="0"/>
  </r>
  <r>
    <x v="1806"/>
    <n v="1.1296999999999999"/>
    <n v="44.800000000001091"/>
    <n v="33"/>
    <n v="7.51"/>
    <d v="1899-12-31T09:07:00"/>
    <n v="7.51"/>
    <n v="0"/>
  </r>
  <r>
    <x v="1807"/>
    <n v="1.1323099999999999"/>
    <n v="46.900000000001455"/>
    <n v="35.199999999998909"/>
    <n v="7.51"/>
    <d v="1899-12-30T18:28:00"/>
    <n v="0"/>
    <n v="7.51"/>
  </r>
  <r>
    <x v="1808"/>
    <n v="1.1293500000000001"/>
    <n v="28.800000000001091"/>
    <n v="28.500000000001819"/>
    <n v="4.2"/>
    <d v="1899-12-30T07:55:00"/>
    <n v="4.2"/>
    <n v="0"/>
  </r>
  <r>
    <x v="1809"/>
    <n v="1.13243"/>
    <n v="13.899999999999636"/>
    <n v="21"/>
    <n v="2.81"/>
    <d v="1899-12-30T03:56:00"/>
    <n v="0"/>
    <n v="2.81"/>
  </r>
  <r>
    <x v="1810"/>
    <n v="1.13185"/>
    <n v="13.700000000002547"/>
    <n v="21.700000000000728"/>
    <n v="2.8099999999999996"/>
    <d v="1899-12-30T18:58:00"/>
    <n v="0"/>
    <n v="2.8099999999999996"/>
  </r>
  <r>
    <x v="1811"/>
    <n v="1.13188"/>
    <n v="62"/>
    <n v="38.000000000001819"/>
    <n v="12.76"/>
    <d v="1899-12-31T20:23:00"/>
    <n v="12.76"/>
    <n v="0"/>
  </r>
  <r>
    <x v="1812"/>
    <n v="1.1320300000000001"/>
    <n v="14.099999999998545"/>
    <n v="21.100000000000364"/>
    <n v="2.8099999999999996"/>
    <d v="1899-12-30T03:08:00"/>
    <n v="0"/>
    <n v="2.8099999999999996"/>
  </r>
  <r>
    <x v="1813"/>
    <n v="1.13123"/>
    <n v="0"/>
    <n v="14"/>
    <n v="1.4"/>
    <d v="1899-12-30T00:07:00"/>
    <n v="0"/>
    <n v="1.4"/>
  </r>
  <r>
    <x v="1814"/>
    <n v="1.13256"/>
    <n v="0"/>
    <n v="14.000000000001819"/>
    <n v="1.4"/>
    <d v="1899-12-30T00:37:00"/>
    <n v="0"/>
    <n v="1.4"/>
  </r>
  <r>
    <x v="1815"/>
    <n v="1.13344"/>
    <n v="0"/>
    <n v="14"/>
    <n v="1.4"/>
    <d v="1899-12-30T00:34:00"/>
    <n v="0"/>
    <n v="1.4"/>
  </r>
  <r>
    <x v="1816"/>
    <n v="1.1355"/>
    <n v="0"/>
    <n v="13.999999999998181"/>
    <n v="1.4"/>
    <d v="1899-12-30T01:18:00"/>
    <n v="0"/>
    <n v="1.4"/>
  </r>
  <r>
    <x v="1817"/>
    <n v="1.13253"/>
    <n v="64.399999999999636"/>
    <n v="39"/>
    <n v="12.82"/>
    <d v="1899-12-30T22:40:00"/>
    <n v="0"/>
    <n v="12.82"/>
  </r>
  <r>
    <x v="1818"/>
    <n v="1.1306700000000001"/>
    <n v="0"/>
    <n v="13.999999999998181"/>
    <n v="1.4"/>
    <d v="1899-12-30T00:24:00"/>
    <n v="1.4"/>
    <n v="0"/>
  </r>
  <r>
    <x v="1819"/>
    <n v="1.1403099999999999"/>
    <n v="175.69999999999709"/>
    <n v="68.399999999999636"/>
    <n v="121.95000000000002"/>
    <d v="1900-01-03T02:58:00"/>
    <n v="121.95000000000002"/>
    <n v="0"/>
  </r>
  <r>
    <x v="1820"/>
    <n v="1.1337600000000001"/>
    <n v="0"/>
    <n v="14.800000000001091"/>
    <n v="1.4"/>
    <d v="1899-12-30T05:33:00"/>
    <n v="0"/>
    <n v="1.4"/>
  </r>
  <r>
    <x v="1821"/>
    <n v="1.13489"/>
    <n v="0"/>
    <n v="13.999999999998181"/>
    <n v="1.4"/>
    <d v="1899-12-30T01:37:00"/>
    <n v="0"/>
    <n v="1.4"/>
  </r>
  <r>
    <x v="1822"/>
    <n v="1.1345400000000001"/>
    <n v="14.799999999999272"/>
    <n v="21.400000000001455"/>
    <n v="2.8000000000000003"/>
    <d v="1899-12-30T06:18:00"/>
    <n v="0"/>
    <n v="2.8000000000000003"/>
  </r>
  <r>
    <x v="1823"/>
    <n v="1.1373"/>
    <n v="0"/>
    <n v="14"/>
    <n v="1.4"/>
    <d v="1899-12-30T02:54:00"/>
    <n v="0"/>
    <n v="1.4"/>
  </r>
  <r>
    <x v="1824"/>
    <n v="1.1378200000000001"/>
    <n v="13.799999999999272"/>
    <n v="21.299999999999272"/>
    <n v="2.8"/>
    <d v="1899-12-30T18:11:00"/>
    <n v="0"/>
    <n v="2.8"/>
  </r>
  <r>
    <x v="1825"/>
    <n v="1.14188"/>
    <n v="0"/>
    <n v="14"/>
    <n v="1.4"/>
    <d v="1899-12-30T01:15:00"/>
    <n v="0"/>
    <n v="1.4"/>
  </r>
  <r>
    <x v="1826"/>
    <n v="1.1430100000000001"/>
    <n v="0"/>
    <n v="14"/>
    <n v="1.4"/>
    <d v="1899-12-30T01:28:00"/>
    <n v="0"/>
    <n v="1.4"/>
  </r>
  <r>
    <x v="1827"/>
    <n v="1.1452500000000001"/>
    <n v="0"/>
    <n v="14.000000000001819"/>
    <n v="1.4"/>
    <d v="1899-12-30T05:36:00"/>
    <n v="0"/>
    <n v="1.4"/>
  </r>
  <r>
    <x v="1828"/>
    <n v="1.1477900000000001"/>
    <n v="13.899999999999636"/>
    <n v="21"/>
    <n v="2.81"/>
    <d v="1899-12-30T05:54:00"/>
    <n v="0"/>
    <n v="2.81"/>
  </r>
  <r>
    <x v="1829"/>
    <n v="1.14771"/>
    <n v="14.200000000000728"/>
    <n v="21.899999999999636"/>
    <n v="2.8"/>
    <d v="1899-12-30T14:32:00"/>
    <n v="0"/>
    <n v="2.8"/>
  </r>
  <r>
    <x v="1830"/>
    <n v="1.1259699999999999"/>
    <n v="307.90000000000146"/>
    <n v="96.600000000000364"/>
    <n v="381.23"/>
    <d v="1900-01-11T00:56:00"/>
    <n v="0"/>
    <n v="381.23"/>
  </r>
  <r>
    <x v="1831"/>
    <n v="1.14123"/>
    <n v="0"/>
    <n v="14.000000000001819"/>
    <n v="1.4"/>
    <d v="1899-12-30T04:09:00"/>
    <n v="1.4"/>
    <n v="0"/>
  </r>
  <r>
    <x v="1832"/>
    <n v="1.1395900000000001"/>
    <n v="0"/>
    <n v="13.999999999998181"/>
    <n v="1.4"/>
    <d v="1899-12-30T01:33:00"/>
    <n v="1.4"/>
    <n v="0"/>
  </r>
  <r>
    <x v="1833"/>
    <n v="1.1391500000000001"/>
    <n v="14.700000000000728"/>
    <n v="21.199999999998909"/>
    <n v="2.79"/>
    <d v="1899-12-30T14:19:00"/>
    <n v="2.79"/>
    <n v="0"/>
  </r>
  <r>
    <x v="1834"/>
    <n v="1.1377900000000001"/>
    <n v="0"/>
    <n v="13.999999999998181"/>
    <n v="1.4"/>
    <d v="1899-12-30T09:05:00"/>
    <n v="1.4"/>
    <n v="0"/>
  </r>
  <r>
    <x v="1835"/>
    <n v="1.1356599999999999"/>
    <n v="0"/>
    <n v="14.000000000001819"/>
    <n v="1.4"/>
    <d v="1899-12-30T01:31:00"/>
    <n v="1.4"/>
    <n v="0"/>
  </r>
  <r>
    <x v="1836"/>
    <n v="1.1341399999999999"/>
    <n v="0"/>
    <n v="14"/>
    <n v="1.4"/>
    <d v="1899-12-30T01:07:00"/>
    <n v="1.4"/>
    <n v="0"/>
  </r>
  <r>
    <x v="1837"/>
    <n v="1.1323700000000001"/>
    <n v="29.900000000001455"/>
    <n v="28.800000000001091"/>
    <n v="4.2"/>
    <d v="1899-12-31T21:06:00"/>
    <n v="4.2"/>
    <n v="0"/>
  </r>
  <r>
    <x v="1838"/>
    <n v="1.13026"/>
    <n v="0"/>
    <n v="13.899999999999636"/>
    <n v="1.4"/>
    <d v="1899-12-30T04:42:00"/>
    <n v="1.4"/>
    <n v="0"/>
  </r>
  <r>
    <x v="1839"/>
    <n v="1.13215"/>
    <n v="45.399999999999636"/>
    <n v="33.5"/>
    <n v="7.49"/>
    <d v="1899-12-31T04:22:00"/>
    <n v="7.49"/>
    <n v="0"/>
  </r>
  <r>
    <x v="1840"/>
    <n v="1.1312599999999999"/>
    <n v="13.800000000001091"/>
    <n v="20.900000000001455"/>
    <n v="2.8"/>
    <d v="1899-12-30T03:16:00"/>
    <n v="2.8"/>
    <n v="0"/>
  </r>
  <r>
    <x v="1841"/>
    <n v="1.1291500000000001"/>
    <n v="0"/>
    <n v="13.999999999998181"/>
    <n v="1.4"/>
    <d v="1899-12-30T02:29:00"/>
    <n v="1.4"/>
    <n v="0"/>
  </r>
  <r>
    <x v="1842"/>
    <n v="1.1301699999999999"/>
    <n v="28.899999999999636"/>
    <n v="28.600000000000364"/>
    <n v="4.21"/>
    <d v="1899-12-30T17:19:00"/>
    <n v="4.21"/>
    <n v="0"/>
  </r>
  <r>
    <x v="1843"/>
    <n v="1.12862"/>
    <n v="0"/>
    <n v="14.000000000001819"/>
    <n v="1.4"/>
    <d v="1899-12-30T01:10:00"/>
    <n v="1.4"/>
    <n v="0"/>
  </r>
  <r>
    <x v="1844"/>
    <n v="1.12737"/>
    <n v="29.799999999999272"/>
    <n v="28.899999999999636"/>
    <n v="4.1899999999999995"/>
    <d v="1899-12-31T00:08:00"/>
    <n v="4.1899999999999995"/>
    <n v="0"/>
  </r>
  <r>
    <x v="1845"/>
    <n v="1.12748"/>
    <n v="14.000000000001819"/>
    <n v="21"/>
    <n v="2.8"/>
    <d v="1899-12-30T05:08:00"/>
    <n v="2.8"/>
    <n v="0"/>
  </r>
  <r>
    <x v="1846"/>
    <n v="1.1271500000000001"/>
    <n v="0"/>
    <n v="13.999999999998181"/>
    <n v="1.4"/>
    <d v="1899-12-30T00:24:00"/>
    <n v="1.4"/>
    <n v="0"/>
  </r>
  <r>
    <x v="1847"/>
    <n v="1.1262700000000001"/>
    <n v="14.300000000001091"/>
    <n v="21.099999999998545"/>
    <n v="2.79"/>
    <d v="1899-12-30T00:05:00"/>
    <n v="2.79"/>
    <n v="0"/>
  </r>
  <r>
    <x v="1848"/>
    <n v="1.1205000000000001"/>
    <n v="0"/>
    <n v="13.999999999998181"/>
    <n v="1.4"/>
    <d v="1899-12-30T02:29:00"/>
    <n v="1.4"/>
    <n v="0"/>
  </r>
  <r>
    <x v="1849"/>
    <n v="1.1189899999999999"/>
    <n v="0"/>
    <n v="14"/>
    <n v="1.4"/>
    <d v="1899-12-30T02:47:00"/>
    <n v="1.4"/>
    <n v="0"/>
  </r>
  <r>
    <x v="1850"/>
    <n v="1.1174999999999999"/>
    <n v="0"/>
    <n v="14"/>
    <n v="1.4"/>
    <d v="1899-12-30T00:24:00"/>
    <n v="1.4"/>
    <n v="0"/>
  </r>
  <r>
    <x v="1851"/>
    <n v="1.1145700000000001"/>
    <n v="0"/>
    <n v="13.999999999998181"/>
    <n v="1.4"/>
    <d v="1899-12-30T01:32:00"/>
    <n v="1.4"/>
    <n v="0"/>
  </r>
  <r>
    <x v="1852"/>
    <n v="1.1138600000000001"/>
    <n v="14.100000000000364"/>
    <n v="21"/>
    <n v="2.79"/>
    <d v="1899-12-30T01:46:00"/>
    <n v="2.79"/>
    <n v="0"/>
  </r>
  <r>
    <x v="1853"/>
    <n v="1.1132"/>
    <n v="14.300000000001091"/>
    <n v="21"/>
    <n v="2.79"/>
    <d v="1899-12-30T15:31:00"/>
    <n v="2.79"/>
    <n v="0"/>
  </r>
  <r>
    <x v="1854"/>
    <n v="1.1345799999999999"/>
    <n v="306.09999999999673"/>
    <n v="90.799999999999272"/>
    <n v="382.20000000000016"/>
    <d v="1900-01-09T11:19:00"/>
    <n v="382.20000000000016"/>
    <n v="0"/>
  </r>
  <r>
    <x v="1855"/>
    <n v="1.1275299999999999"/>
    <n v="0"/>
    <n v="13.999999999998181"/>
    <n v="1.4"/>
    <d v="1899-12-30T03:48:00"/>
    <n v="0"/>
    <n v="1.4"/>
  </r>
  <r>
    <x v="1856"/>
    <n v="1.12768"/>
    <n v="29.699999999998909"/>
    <n v="29.799999999999272"/>
    <n v="4.21"/>
    <d v="1899-12-30T14:55:00"/>
    <n v="0"/>
    <n v="4.21"/>
  </r>
  <r>
    <x v="1857"/>
    <n v="1.1299300000000001"/>
    <n v="0"/>
    <n v="14"/>
    <n v="1.4"/>
    <d v="1899-12-30T00:38:00"/>
    <n v="0"/>
    <n v="1.4"/>
  </r>
  <r>
    <x v="1858"/>
    <n v="1.1315599999999999"/>
    <n v="0"/>
    <n v="13.999999999998181"/>
    <n v="1.4"/>
    <d v="1899-12-30T01:50:00"/>
    <n v="0"/>
    <n v="1.4"/>
  </r>
  <r>
    <x v="1859"/>
    <n v="1.1329100000000001"/>
    <n v="0"/>
    <n v="14"/>
    <n v="1.4"/>
    <d v="1899-12-30T01:14:00"/>
    <n v="0"/>
    <n v="1.4"/>
  </r>
  <r>
    <x v="1860"/>
    <n v="1.13114"/>
    <n v="44.800000000001091"/>
    <n v="34.199999999998909"/>
    <n v="7.48"/>
    <d v="1899-12-31T00:21:00"/>
    <n v="0"/>
    <n v="7.48"/>
  </r>
  <r>
    <x v="1861"/>
    <n v="1.1396599999999999"/>
    <n v="0"/>
    <n v="13.999999999998181"/>
    <n v="1.4"/>
    <d v="1899-12-30T00:31:00"/>
    <n v="0"/>
    <n v="1.4"/>
  </r>
  <r>
    <x v="1862"/>
    <n v="1.1404399999999999"/>
    <n v="0"/>
    <n v="14"/>
    <n v="1.4"/>
    <d v="1899-12-30T00:23:00"/>
    <n v="0"/>
    <n v="1.4"/>
  </r>
  <r>
    <x v="1863"/>
    <n v="1.1410499999999999"/>
    <n v="0"/>
    <n v="13.999999999998181"/>
    <n v="1.4"/>
    <d v="1899-12-30T00:07:00"/>
    <n v="0"/>
    <n v="1.4"/>
  </r>
  <r>
    <x v="1864"/>
    <n v="1.1432899999999999"/>
    <n v="0"/>
    <n v="13.999999999998181"/>
    <n v="1.4"/>
    <d v="1899-12-30T00:24:00"/>
    <n v="0"/>
    <n v="1.4"/>
  </r>
  <r>
    <x v="1865"/>
    <n v="1.14476"/>
    <n v="14.100000000000364"/>
    <n v="21.100000000000364"/>
    <n v="2.8099999999999996"/>
    <d v="1899-12-30T02:32:00"/>
    <n v="0"/>
    <n v="2.8099999999999996"/>
  </r>
  <r>
    <x v="1866"/>
    <n v="1.1451100000000001"/>
    <n v="14.100000000002183"/>
    <n v="21.900000000001455"/>
    <n v="2.8099999999999996"/>
    <d v="1899-12-30T05:43:00"/>
    <n v="0"/>
    <n v="2.8099999999999996"/>
  </r>
  <r>
    <x v="1867"/>
    <n v="1.1472"/>
    <n v="14.299999999997453"/>
    <n v="21.199999999998909"/>
    <n v="2.81"/>
    <d v="1899-12-30T06:36:00"/>
    <n v="0"/>
    <n v="2.81"/>
  </r>
  <r>
    <x v="1868"/>
    <n v="1.1448499999999999"/>
    <n v="56.499999999998181"/>
    <n v="35.799999999999272"/>
    <n v="7.51"/>
    <d v="1899-12-30T05:56:00"/>
    <n v="0"/>
    <n v="7.51"/>
  </r>
  <r>
    <x v="1869"/>
    <n v="1.1460399999999999"/>
    <n v="0"/>
    <n v="13.999999999998181"/>
    <n v="1.4"/>
    <d v="1899-12-30T01:18:00"/>
    <n v="0"/>
    <n v="1.4"/>
  </r>
  <r>
    <x v="1870"/>
    <n v="1.1451899999999999"/>
    <n v="28.799999999999272"/>
    <n v="28.5"/>
    <n v="4.1900000000000004"/>
    <d v="1899-12-30T11:53:00"/>
    <n v="0"/>
    <n v="4.1900000000000004"/>
  </r>
  <r>
    <x v="1871"/>
    <n v="1.14384"/>
    <n v="46.399999999999636"/>
    <n v="35.399999999997817"/>
    <n v="7.52"/>
    <d v="1899-12-31T21:37:00"/>
    <n v="0"/>
    <n v="7.52"/>
  </r>
  <r>
    <x v="1872"/>
    <n v="1.14452"/>
    <n v="0"/>
    <n v="14.000000000001819"/>
    <n v="1.4"/>
    <d v="1899-12-30T03:32:00"/>
    <n v="0"/>
    <n v="1.4"/>
  </r>
  <r>
    <x v="1873"/>
    <n v="1.14455"/>
    <n v="29.100000000000364"/>
    <n v="30.200000000000728"/>
    <n v="4.1899999999999995"/>
    <d v="1899-12-30T15:47:00"/>
    <n v="0"/>
    <n v="4.1899999999999995"/>
  </r>
  <r>
    <x v="1874"/>
    <n v="1.1418299999999999"/>
    <n v="48.599999999998545"/>
    <n v="34.599999999998545"/>
    <n v="7.51"/>
    <d v="1899-12-30T02:30:00"/>
    <n v="0"/>
    <n v="7.51"/>
  </r>
  <r>
    <x v="1875"/>
    <n v="1.14473"/>
    <n v="0"/>
    <n v="14.000000000001819"/>
    <n v="1.4"/>
    <d v="1899-12-30T00:05:00"/>
    <n v="0"/>
    <n v="1.4"/>
  </r>
  <r>
    <x v="1876"/>
    <n v="1.14561"/>
    <n v="0"/>
    <n v="14"/>
    <n v="1.4"/>
    <d v="1899-12-30T00:11:00"/>
    <n v="0"/>
    <n v="1.4"/>
  </r>
  <r>
    <x v="1877"/>
    <n v="1.1477599999999999"/>
    <n v="0"/>
    <n v="13.999999999998181"/>
    <n v="1.4"/>
    <d v="1899-12-30T00:19:00"/>
    <n v="0"/>
    <n v="1.4"/>
  </r>
  <r>
    <x v="1878"/>
    <n v="1.1381600000000001"/>
    <n v="176.49999999999818"/>
    <n v="71"/>
    <n v="121.73999999999998"/>
    <d v="1900-01-02T15:59:00"/>
    <n v="0"/>
    <n v="121.73999999999998"/>
  </r>
  <r>
    <x v="1879"/>
    <n v="1.13429"/>
    <n v="14.499999999998181"/>
    <n v="21.199999999998909"/>
    <n v="2.79"/>
    <d v="1899-12-30T00:08:00"/>
    <n v="2.79"/>
    <n v="0"/>
  </r>
  <r>
    <x v="1880"/>
    <n v="1.13439"/>
    <n v="0"/>
    <n v="14.000000000001819"/>
    <n v="1.4"/>
    <d v="1899-12-30T00:15:00"/>
    <n v="1.4"/>
    <n v="0"/>
  </r>
  <r>
    <x v="1881"/>
    <n v="1.13374"/>
    <n v="13.700000000000728"/>
    <n v="20.800000000001091"/>
    <n v="2.8"/>
    <d v="1899-12-30T11:44:00"/>
    <n v="2.8"/>
    <n v="0"/>
  </r>
  <r>
    <x v="1882"/>
    <n v="1.1328"/>
    <n v="0"/>
    <n v="14.000000000001819"/>
    <n v="1.4"/>
    <d v="1899-12-30T00:36:00"/>
    <n v="1.4"/>
    <n v="0"/>
  </r>
  <r>
    <x v="1883"/>
    <n v="1.1312500000000001"/>
    <n v="0"/>
    <n v="14"/>
    <n v="1.4"/>
    <d v="1899-12-30T00:08:00"/>
    <n v="1.4"/>
    <n v="0"/>
  </r>
  <r>
    <x v="1884"/>
    <n v="1.1311199999999999"/>
    <n v="29.900000000001455"/>
    <n v="29.000000000001819"/>
    <n v="4.1999999999999993"/>
    <d v="1899-12-30T05:08:00"/>
    <n v="4.1999999999999993"/>
    <n v="0"/>
  </r>
  <r>
    <x v="1885"/>
    <n v="1.13036"/>
    <n v="0"/>
    <n v="14"/>
    <n v="1.4"/>
    <d v="1899-12-30T01:00:00"/>
    <n v="1.4"/>
    <n v="0"/>
  </r>
  <r>
    <x v="1886"/>
    <n v="1.1286099999999999"/>
    <n v="0"/>
    <n v="14.000000000001819"/>
    <n v="1.4"/>
    <d v="1899-12-30T03:30:00"/>
    <n v="1.4"/>
    <n v="0"/>
  </r>
  <r>
    <x v="1887"/>
    <n v="1.1345000000000001"/>
    <n v="100.70000000000073"/>
    <n v="49.299999999999272"/>
    <n v="32.42"/>
    <d v="1900-01-01T08:21:00"/>
    <n v="32.42"/>
    <n v="0"/>
  </r>
  <r>
    <x v="1888"/>
    <n v="1.1385400000000001"/>
    <n v="29.799999999999272"/>
    <n v="29.200000000000728"/>
    <n v="4.2"/>
    <d v="1899-12-30T10:02:00"/>
    <n v="0"/>
    <n v="4.2"/>
  </r>
  <r>
    <x v="1889"/>
    <n v="1.13734"/>
    <n v="45.300000000001091"/>
    <n v="34"/>
    <n v="7.5"/>
    <d v="1899-12-30T10:51:00"/>
    <n v="0"/>
    <n v="7.5"/>
  </r>
  <r>
    <x v="1890"/>
    <n v="1.13466"/>
    <n v="46.899999999999636"/>
    <n v="34"/>
    <n v="7.5"/>
    <d v="1899-12-30T05:01:00"/>
    <n v="7.5"/>
    <n v="0"/>
  </r>
  <r>
    <x v="1891"/>
    <n v="1.13687"/>
    <n v="0"/>
    <n v="14.000000000001819"/>
    <n v="1.4"/>
    <d v="1899-12-30T01:06:00"/>
    <n v="0"/>
    <n v="1.4"/>
  </r>
  <r>
    <x v="1892"/>
    <n v="1.1359399999999999"/>
    <n v="59.799999999999272"/>
    <n v="37.799999999999272"/>
    <n v="7.51"/>
    <d v="1899-12-31T18:51:00"/>
    <n v="0"/>
    <n v="7.51"/>
  </r>
  <r>
    <x v="1893"/>
    <n v="1.13486"/>
    <n v="30.200000000000728"/>
    <n v="29.399999999999636"/>
    <n v="4.21"/>
    <d v="1899-12-31T02:11:00"/>
    <n v="4.21"/>
    <n v="0"/>
  </r>
  <r>
    <x v="1894"/>
    <n v="1.1346799999999999"/>
    <n v="0"/>
    <n v="14"/>
    <n v="1.4"/>
    <d v="1899-12-30T00:54:00"/>
    <n v="1.4"/>
    <n v="0"/>
  </r>
  <r>
    <x v="1895"/>
    <n v="1.1331500000000001"/>
    <n v="0"/>
    <n v="13.999999999998181"/>
    <n v="1.4"/>
    <d v="1899-12-30T01:14:00"/>
    <n v="1.4"/>
    <n v="0"/>
  </r>
  <r>
    <x v="1896"/>
    <n v="1.13374"/>
    <n v="47.5"/>
    <n v="34.400000000001455"/>
    <n v="7.4799999999999995"/>
    <d v="1899-12-30T20:35:00"/>
    <n v="7.4799999999999995"/>
    <n v="0"/>
  </r>
  <r>
    <x v="1897"/>
    <n v="1.1344000000000001"/>
    <n v="81"/>
    <n v="44.600000000000364"/>
    <n v="20.45"/>
    <d v="1899-12-31T02:22:00"/>
    <n v="0"/>
    <n v="20.45"/>
  </r>
  <r>
    <x v="1898"/>
    <n v="1.1324399999999999"/>
    <n v="0"/>
    <n v="14"/>
    <n v="1.4"/>
    <d v="1899-12-30T03:59:00"/>
    <n v="1.4"/>
    <n v="0"/>
  </r>
  <r>
    <x v="1899"/>
    <n v="1.13141"/>
    <n v="0"/>
    <n v="14"/>
    <n v="1.4"/>
    <d v="1899-12-30T00:22:00"/>
    <n v="1.4"/>
    <n v="0"/>
  </r>
  <r>
    <x v="1900"/>
    <n v="1.1297699999999999"/>
    <n v="0"/>
    <n v="13.899999999999636"/>
    <n v="1.4"/>
    <d v="1899-12-30T04:11:00"/>
    <n v="1.4"/>
    <n v="0"/>
  </r>
  <r>
    <x v="1901"/>
    <n v="1.1295900000000001"/>
    <n v="14.100000000002183"/>
    <n v="21"/>
    <n v="2.79"/>
    <d v="1899-12-30T03:48:00"/>
    <n v="2.79"/>
    <n v="0"/>
  </r>
  <r>
    <x v="1902"/>
    <n v="1.1317999999999999"/>
    <n v="63.700000000000728"/>
    <n v="38.800000000001091"/>
    <n v="12.76"/>
    <d v="1899-12-31T03:18:00"/>
    <n v="12.76"/>
    <n v="0"/>
  </r>
  <r>
    <x v="1903"/>
    <n v="1.1355299999999999"/>
    <n v="28.900000000001455"/>
    <n v="29.399999999999636"/>
    <n v="4.21"/>
    <d v="1899-12-30T23:02:00"/>
    <n v="0"/>
    <n v="4.21"/>
  </r>
  <r>
    <x v="1904"/>
    <n v="1.1321099999999999"/>
    <n v="31.000000000001819"/>
    <n v="29.899999999999636"/>
    <n v="4.21"/>
    <d v="1899-12-30T08:55:00"/>
    <n v="4.21"/>
    <n v="0"/>
  </r>
  <r>
    <x v="1905"/>
    <n v="1.12059"/>
    <n v="215.70000000000073"/>
    <n v="76"/>
    <n v="176.12"/>
    <d v="1899-12-31T06:15:00"/>
    <n v="0"/>
    <n v="176.12"/>
  </r>
  <r>
    <x v="1906"/>
    <n v="1.12964"/>
    <n v="0"/>
    <n v="13.700000000000728"/>
    <n v="1.4"/>
    <d v="1899-12-30T08:10:00"/>
    <n v="1.4"/>
    <n v="0"/>
  </r>
  <r>
    <x v="1907"/>
    <n v="1.1269800000000001"/>
    <n v="0"/>
    <n v="13.999999999998181"/>
    <n v="1.4"/>
    <d v="1899-12-30T01:40:00"/>
    <n v="1.4"/>
    <n v="0"/>
  </r>
  <r>
    <x v="1908"/>
    <n v="1.1226499999999999"/>
    <n v="0"/>
    <n v="14"/>
    <n v="1.4"/>
    <d v="1899-12-30T00:09:00"/>
    <n v="1.4"/>
    <n v="0"/>
  </r>
  <r>
    <x v="1909"/>
    <n v="1.12201"/>
    <n v="30"/>
    <n v="29"/>
    <n v="4.21"/>
    <d v="1899-12-30T05:28:00"/>
    <n v="4.21"/>
    <n v="0"/>
  </r>
  <r>
    <x v="1910"/>
    <n v="1.1161099999999999"/>
    <n v="0"/>
    <n v="14.000000000001819"/>
    <n v="1.4"/>
    <d v="1899-12-30T00:38:00"/>
    <n v="1.4"/>
    <n v="0"/>
  </r>
  <r>
    <x v="1911"/>
    <n v="1.11581"/>
    <n v="13.899999999999636"/>
    <n v="20.899999999997817"/>
    <n v="2.79"/>
    <d v="1899-12-30T02:14:00"/>
    <n v="2.79"/>
    <n v="0"/>
  </r>
  <r>
    <x v="1912"/>
    <n v="1.11496"/>
    <n v="0"/>
    <n v="14"/>
    <n v="1.4"/>
    <d v="1899-12-30T00:18:00"/>
    <n v="1.4"/>
    <n v="0"/>
  </r>
  <r>
    <x v="1913"/>
    <n v="1.11435"/>
    <n v="0"/>
    <n v="14"/>
    <n v="1.4"/>
    <d v="1899-12-30T00:29:00"/>
    <n v="1.4"/>
    <n v="0"/>
  </r>
  <r>
    <x v="1914"/>
    <n v="1.1138600000000001"/>
    <n v="0"/>
    <n v="13.999999999998181"/>
    <n v="1.4"/>
    <d v="1899-12-30T00:04:00"/>
    <n v="1.4"/>
    <n v="0"/>
  </r>
  <r>
    <x v="1915"/>
    <n v="1.11754"/>
    <n v="65"/>
    <n v="38.400000000001455"/>
    <n v="12.760000000000002"/>
    <d v="1899-12-30T15:25:00"/>
    <n v="12.760000000000002"/>
    <n v="0"/>
  </r>
  <r>
    <x v="1916"/>
    <n v="1.1212500000000001"/>
    <n v="14.300000000001091"/>
    <n v="21.200000000000728"/>
    <n v="2.81"/>
    <d v="1899-12-30T00:32:00"/>
    <n v="0"/>
    <n v="2.81"/>
  </r>
  <r>
    <x v="1917"/>
    <n v="1.12161"/>
    <n v="14"/>
    <n v="21.800000000001091"/>
    <n v="2.8"/>
    <d v="1899-12-30T07:26:00"/>
    <n v="0"/>
    <n v="2.8"/>
  </r>
  <r>
    <x v="1918"/>
    <n v="1.1208400000000001"/>
    <n v="45.100000000000364"/>
    <n v="33.400000000001455"/>
    <n v="7.52"/>
    <d v="1899-12-30T07:31:00"/>
    <n v="0"/>
    <n v="7.52"/>
  </r>
  <r>
    <x v="1919"/>
    <n v="1.1169800000000001"/>
    <n v="0"/>
    <n v="13.999999999998181"/>
    <n v="1.4"/>
    <d v="1899-12-30T01:24:00"/>
    <n v="1.4"/>
    <n v="0"/>
  </r>
  <r>
    <x v="1920"/>
    <n v="1.12097"/>
    <n v="82.600000000000364"/>
    <n v="45.100000000000364"/>
    <n v="76.2"/>
    <d v="1899-12-30T11:21:00"/>
    <n v="76.2"/>
    <n v="0"/>
  </r>
  <r>
    <x v="1921"/>
    <n v="1.1230800000000001"/>
    <n v="0"/>
    <n v="14.000000000001819"/>
    <n v="1.4"/>
    <d v="1899-12-30T00:24:00"/>
    <n v="0"/>
    <n v="1.4"/>
  </r>
  <r>
    <x v="1922"/>
    <n v="1.1240699999999999"/>
    <n v="0"/>
    <n v="13.999999999998181"/>
    <n v="1.4"/>
    <d v="1899-12-30T00:18:00"/>
    <n v="0"/>
    <n v="1.4"/>
  </r>
  <r>
    <x v="1923"/>
    <n v="1.12443"/>
    <n v="14.400000000001455"/>
    <n v="21.200000000002547"/>
    <n v="2.8000000000000003"/>
    <d v="1899-12-30T00:46:00"/>
    <n v="0"/>
    <n v="2.8000000000000003"/>
  </r>
  <r>
    <x v="1924"/>
    <n v="1.1247799999999999"/>
    <n v="0"/>
    <n v="13.999999999998181"/>
    <n v="1.4"/>
    <d v="1899-12-30T00:13:00"/>
    <n v="0"/>
    <n v="1.4"/>
  </r>
  <r>
    <x v="1925"/>
    <n v="1.12523"/>
    <n v="0"/>
    <n v="13.999999999998181"/>
    <n v="1.4"/>
    <d v="1899-12-30T00:59:00"/>
    <n v="0"/>
    <n v="1.4"/>
  </r>
  <r>
    <x v="1926"/>
    <n v="1.1267199999999999"/>
    <n v="14.300000000001091"/>
    <n v="21.199999999998909"/>
    <n v="2.81"/>
    <d v="1899-12-30T03:33:00"/>
    <n v="0"/>
    <n v="2.81"/>
  </r>
  <r>
    <x v="1927"/>
    <n v="1.119"/>
    <n v="115.30000000000109"/>
    <n v="42.500000000001819"/>
    <n v="11.219999999999999"/>
    <d v="1899-12-30T11:28:00"/>
    <n v="0"/>
    <n v="11.219999999999999"/>
  </r>
  <r>
    <x v="1928"/>
    <n v="1.1159699999999999"/>
    <n v="29.19999999999709"/>
    <n v="28.799999999999272"/>
    <n v="4.2"/>
    <d v="1899-12-30T03:33:00"/>
    <n v="4.2"/>
    <n v="0"/>
  </r>
  <r>
    <x v="1929"/>
    <n v="1.11653"/>
    <n v="43.699999999998909"/>
    <n v="32.69999999999709"/>
    <n v="7.5"/>
    <d v="1899-12-30T05:53:00"/>
    <n v="7.5"/>
    <n v="0"/>
  </r>
  <r>
    <x v="1930"/>
    <n v="1.1194299999999999"/>
    <n v="15.100000000000364"/>
    <n v="21.599999999998545"/>
    <n v="2.81"/>
    <d v="1899-12-30T03:16:00"/>
    <n v="0"/>
    <n v="2.81"/>
  </r>
  <r>
    <x v="1931"/>
    <n v="1.1186199999999999"/>
    <n v="49.300000000001091"/>
    <n v="35.100000000002183"/>
    <n v="7.52"/>
    <d v="1899-12-30T04:31:00"/>
    <n v="7.52"/>
    <n v="0"/>
  </r>
  <r>
    <x v="1932"/>
    <n v="1.1212200000000001"/>
    <n v="29.099999999998545"/>
    <n v="28.700000000000728"/>
    <n v="4.2"/>
    <d v="1899-12-30T02:31:00"/>
    <n v="0"/>
    <n v="4.2"/>
  </r>
  <r>
    <x v="1933"/>
    <n v="1.12032"/>
    <n v="44.699999999998909"/>
    <n v="33.199999999998909"/>
    <n v="7.52"/>
    <d v="1899-12-30T04:04:00"/>
    <n v="7.52"/>
    <n v="0"/>
  </r>
  <r>
    <x v="1934"/>
    <n v="1.12218"/>
    <n v="0"/>
    <n v="13.999999999998181"/>
    <n v="1.4"/>
    <d v="1899-12-30T00:28:00"/>
    <n v="0"/>
    <n v="1.4"/>
  </r>
  <r>
    <x v="1935"/>
    <n v="1.1230100000000001"/>
    <n v="14.699999999998909"/>
    <n v="21.399999999999636"/>
    <n v="2.81"/>
    <d v="1899-12-30T01:03:00"/>
    <n v="0"/>
    <n v="2.81"/>
  </r>
  <r>
    <x v="1936"/>
    <n v="1.1242300000000001"/>
    <n v="0"/>
    <n v="14.000000000001819"/>
    <n v="1.4"/>
    <d v="1899-12-30T00:21:00"/>
    <n v="0"/>
    <n v="1.4"/>
  </r>
  <r>
    <x v="1937"/>
    <n v="1.1232"/>
    <n v="46"/>
    <n v="34.200000000000728"/>
    <n v="7.52"/>
    <d v="1899-12-30T15:33:00"/>
    <n v="0"/>
    <n v="7.52"/>
  </r>
  <r>
    <x v="1938"/>
    <n v="1.11974"/>
    <n v="13.899999999999636"/>
    <n v="20.800000000001091"/>
    <n v="2.79"/>
    <d v="1899-12-30T08:20:00"/>
    <n v="2.79"/>
    <n v="0"/>
  </r>
  <r>
    <x v="1939"/>
    <n v="1.1198999999999999"/>
    <n v="30.099999999998545"/>
    <n v="29.000000000001819"/>
    <n v="4.1899999999999995"/>
    <d v="1899-12-30T03:11:00"/>
    <n v="4.1899999999999995"/>
    <n v="0"/>
  </r>
  <r>
    <x v="1940"/>
    <n v="1.1139399999999999"/>
    <n v="145.89999999999782"/>
    <n v="60.399999999997817"/>
    <n v="78.03"/>
    <d v="1899-12-31T08:28:00"/>
    <n v="0"/>
    <n v="78.03"/>
  </r>
  <r>
    <x v="1941"/>
    <n v="1.1161799999999999"/>
    <n v="0"/>
    <n v="14"/>
    <n v="1.4"/>
    <d v="1899-12-30T02:02:00"/>
    <n v="1.4"/>
    <n v="0"/>
  </r>
  <r>
    <x v="1942"/>
    <n v="1.1146100000000001"/>
    <n v="0"/>
    <n v="14"/>
    <n v="1.4"/>
    <d v="1899-12-30T00:34:00"/>
    <n v="1.4"/>
    <n v="0"/>
  </r>
  <r>
    <x v="1943"/>
    <n v="1.1142799999999999"/>
    <n v="13.899999999999636"/>
    <n v="20.900000000001455"/>
    <n v="2.79"/>
    <d v="1899-12-30T01:33:00"/>
    <n v="2.79"/>
    <n v="0"/>
  </r>
  <r>
    <x v="1944"/>
    <n v="1.1124799999999999"/>
    <n v="0"/>
    <n v="14"/>
    <n v="1.4"/>
    <d v="1899-12-30T00:58:00"/>
    <n v="1.4"/>
    <n v="0"/>
  </r>
  <r>
    <x v="1945"/>
    <n v="1.1109500000000001"/>
    <n v="0"/>
    <n v="13.999999999998181"/>
    <n v="1.4"/>
    <d v="1899-12-30T00:11:00"/>
    <n v="1.4"/>
    <n v="0"/>
  </r>
  <r>
    <x v="1946"/>
    <n v="1.1097600000000001"/>
    <n v="29.899999999999636"/>
    <n v="28.899999999999636"/>
    <n v="4.1899999999999995"/>
    <d v="1899-12-30T13:33:00"/>
    <n v="4.1899999999999995"/>
    <n v="0"/>
  </r>
  <r>
    <x v="1947"/>
    <n v="1.1088"/>
    <n v="0"/>
    <n v="14"/>
    <n v="1.4"/>
    <d v="1899-12-30T00:17:00"/>
    <n v="1.4"/>
    <n v="0"/>
  </r>
  <r>
    <x v="1948"/>
    <n v="1.1085799999999999"/>
    <n v="0"/>
    <n v="14"/>
    <n v="1.4"/>
    <d v="1899-12-30T00:41:00"/>
    <n v="1.4"/>
    <n v="0"/>
  </r>
  <r>
    <x v="1949"/>
    <n v="1.10778"/>
    <n v="14.099999999998545"/>
    <n v="21"/>
    <n v="2.79"/>
    <d v="1899-12-30T00:52:00"/>
    <n v="2.79"/>
    <n v="0"/>
  </r>
  <r>
    <x v="1950"/>
    <n v="1.10833"/>
    <n v="30.099999999998545"/>
    <n v="29.099999999998545"/>
    <n v="4.2"/>
    <d v="1899-12-30T04:54:00"/>
    <n v="4.2"/>
    <n v="0"/>
  </r>
  <r>
    <x v="1951"/>
    <n v="1.1077300000000001"/>
    <n v="14.400000000001455"/>
    <n v="21.199999999998909"/>
    <n v="2.8000000000000003"/>
    <d v="1899-12-30T00:33:00"/>
    <n v="2.8000000000000003"/>
    <n v="0"/>
  </r>
  <r>
    <x v="1952"/>
    <n v="1.1110800000000001"/>
    <n v="28.400000000001455"/>
    <n v="28.400000000001455"/>
    <n v="4.21"/>
    <d v="1899-12-30T01:27:00"/>
    <n v="0"/>
    <n v="4.21"/>
  </r>
  <r>
    <x v="1953"/>
    <n v="1.1083099999999999"/>
    <n v="0"/>
    <n v="14.000000000001819"/>
    <n v="1.4"/>
    <d v="1899-12-30T00:09:00"/>
    <n v="1.4"/>
    <n v="0"/>
  </r>
  <r>
    <x v="1954"/>
    <n v="1.1097300000000001"/>
    <n v="29.000000000001819"/>
    <n v="28.399999999999636"/>
    <n v="4.21"/>
    <d v="1899-12-30T07:10:00"/>
    <n v="4.21"/>
    <n v="0"/>
  </r>
  <r>
    <x v="1955"/>
    <n v="1.1126499999999999"/>
    <n v="0"/>
    <n v="14"/>
    <n v="1.4"/>
    <d v="1899-12-30T00:17:00"/>
    <n v="0"/>
    <n v="1.4"/>
  </r>
  <r>
    <x v="1956"/>
    <n v="1.09131"/>
    <n v="307.10000000000036"/>
    <n v="92.600000000000364"/>
    <n v="381.36"/>
    <d v="1900-01-01T17:09:00"/>
    <n v="0"/>
    <n v="381.36"/>
  </r>
  <r>
    <x v="1957"/>
    <n v="1.10894"/>
    <n v="0"/>
    <n v="14.000000000001819"/>
    <n v="1.4"/>
    <d v="1899-12-30T06:00:00"/>
    <n v="1.4"/>
    <n v="0"/>
  </r>
  <r>
    <x v="1958"/>
    <n v="1.1078600000000001"/>
    <n v="0"/>
    <n v="13.999999999998181"/>
    <n v="1.4"/>
    <d v="1899-12-30T00:42:00"/>
    <n v="1.4"/>
    <n v="0"/>
  </r>
  <r>
    <x v="1959"/>
    <n v="1.10738"/>
    <n v="13.799999999999272"/>
    <n v="20.899999999997817"/>
    <n v="2.8"/>
    <d v="1899-12-30T03:34:00"/>
    <n v="2.8"/>
    <n v="0"/>
  </r>
  <r>
    <x v="1960"/>
    <n v="1.1072200000000001"/>
    <n v="16.100000000000364"/>
    <n v="22"/>
    <n v="2.79"/>
    <d v="1899-12-30T01:45:00"/>
    <n v="2.79"/>
    <n v="0"/>
  </r>
  <r>
    <x v="1961"/>
    <n v="1.10389"/>
    <n v="0"/>
    <n v="14.000000000001819"/>
    <n v="1.4"/>
    <d v="1899-12-30T00:40:00"/>
    <n v="1.4"/>
    <n v="0"/>
  </r>
  <r>
    <x v="1962"/>
    <n v="1.1034999999999999"/>
    <n v="14.700000000000728"/>
    <n v="21.200000000000728"/>
    <n v="2.79"/>
    <d v="1899-12-30T06:51:00"/>
    <n v="2.79"/>
    <n v="0"/>
  </r>
  <r>
    <x v="1963"/>
    <n v="1.1018300000000001"/>
    <n v="29.899999999997817"/>
    <n v="28.899999999997817"/>
    <n v="4.1899999999999995"/>
    <d v="1899-12-30T05:59:00"/>
    <n v="4.1899999999999995"/>
    <n v="0"/>
  </r>
  <r>
    <x v="1964"/>
    <n v="1.1006199999999999"/>
    <n v="0"/>
    <n v="14.000000000001819"/>
    <n v="1.4"/>
    <d v="1899-12-30T03:06:00"/>
    <n v="1.4"/>
    <n v="0"/>
  </r>
  <r>
    <x v="1965"/>
    <n v="1.0994999999999999"/>
    <n v="0"/>
    <n v="14"/>
    <n v="1.4"/>
    <d v="1899-12-30T00:58:00"/>
    <n v="1.4"/>
    <n v="0"/>
  </r>
  <r>
    <x v="1966"/>
    <n v="1.0973999999999999"/>
    <n v="0"/>
    <n v="14"/>
    <n v="1.4"/>
    <d v="1899-12-30T00:38:00"/>
    <n v="1.4"/>
    <n v="0"/>
  </r>
  <r>
    <x v="1967"/>
    <n v="1.0967100000000001"/>
    <n v="0"/>
    <n v="13.999999999998181"/>
    <n v="1.4"/>
    <d v="1899-12-30T00:12:00"/>
    <n v="1.4"/>
    <n v="0"/>
  </r>
  <r>
    <x v="1968"/>
    <n v="1.0939000000000001"/>
    <n v="0"/>
    <n v="13.999999999998181"/>
    <n v="1.4"/>
    <d v="1899-12-30T00:01:00"/>
    <n v="1.4"/>
    <n v="0"/>
  </r>
  <r>
    <x v="1969"/>
    <n v="1.0919099999999999"/>
    <n v="0"/>
    <n v="14.000000000001819"/>
    <n v="1.4"/>
    <d v="1899-12-30T00:18:00"/>
    <n v="1.4"/>
    <n v="0"/>
  </r>
  <r>
    <x v="1970"/>
    <n v="1.0897699999999999"/>
    <n v="29.19999999999709"/>
    <n v="28.799999999999272"/>
    <n v="4.2"/>
    <d v="1899-12-30T00:58:00"/>
    <n v="4.2"/>
    <n v="0"/>
  </r>
  <r>
    <x v="1971"/>
    <n v="1.09033"/>
    <n v="29.5"/>
    <n v="28.699999999998909"/>
    <n v="4.1999999999999993"/>
    <d v="1899-12-30T08:06:00"/>
    <n v="4.1999999999999993"/>
    <n v="0"/>
  </r>
  <r>
    <x v="1972"/>
    <n v="1.0864400000000001"/>
    <n v="0"/>
    <n v="13.999999999998181"/>
    <n v="1.4"/>
    <d v="1899-12-30T01:42:00"/>
    <n v="1.4"/>
    <n v="0"/>
  </r>
  <r>
    <x v="1973"/>
    <n v="1.0848"/>
    <n v="48.899999999999636"/>
    <n v="35"/>
    <n v="7.48"/>
    <d v="1899-12-30T08:41:00"/>
    <n v="7.48"/>
    <n v="0"/>
  </r>
  <r>
    <x v="1974"/>
    <n v="1.08718"/>
    <n v="104.19999999999891"/>
    <n v="50.999999999998181"/>
    <n v="32.35"/>
    <d v="1899-12-30T04:45:00"/>
    <n v="32.35"/>
    <n v="0"/>
  </r>
  <r>
    <x v="1975"/>
    <n v="1.0908100000000001"/>
    <n v="0"/>
    <n v="14"/>
    <n v="1.4"/>
    <d v="1899-12-30T00:33:00"/>
    <n v="0"/>
    <n v="1.4"/>
  </r>
  <r>
    <x v="1976"/>
    <n v="1.0897699999999999"/>
    <n v="45.600000000000364"/>
    <n v="33.599999999998545"/>
    <n v="7.5"/>
    <d v="1899-12-30T03:48:00"/>
    <n v="0"/>
    <n v="7.5"/>
  </r>
  <r>
    <x v="1977"/>
    <n v="1.08555"/>
    <n v="0"/>
    <n v="14"/>
    <n v="1.4"/>
    <d v="1899-12-30T01:01:00"/>
    <n v="1.4"/>
    <n v="0"/>
  </r>
  <r>
    <x v="1978"/>
    <n v="1.08653"/>
    <n v="45.599999999998545"/>
    <n v="33.5"/>
    <n v="7.5"/>
    <d v="1899-12-30T02:56:00"/>
    <n v="7.5"/>
    <n v="0"/>
  </r>
  <r>
    <x v="1979"/>
    <n v="1.0888100000000001"/>
    <n v="45.600000000000364"/>
    <n v="34.5"/>
    <n v="7.5"/>
    <d v="1899-12-30T13:44:00"/>
    <n v="0"/>
    <n v="7.5"/>
  </r>
  <r>
    <x v="1980"/>
    <n v="1.0852299999999999"/>
    <n v="14.399999999999636"/>
    <n v="21.100000000000364"/>
    <n v="2.79"/>
    <d v="1899-12-30T11:20:00"/>
    <n v="2.79"/>
    <n v="0"/>
  </r>
  <r>
    <x v="1981"/>
    <n v="1.0882700000000001"/>
    <n v="62.100000000000364"/>
    <n v="38.199999999998909"/>
    <n v="12.8"/>
    <d v="1899-12-30T01:48:00"/>
    <n v="12.8"/>
    <n v="0"/>
  </r>
  <r>
    <x v="1982"/>
    <n v="1.0918300000000001"/>
    <n v="0"/>
    <n v="14.000000000001819"/>
    <n v="1.4"/>
    <d v="1899-12-30T00:06:00"/>
    <n v="0"/>
    <n v="1.4"/>
  </r>
  <r>
    <x v="1983"/>
    <n v="1.091"/>
    <n v="31.400000000001455"/>
    <n v="29.600000000000364"/>
    <n v="4.2"/>
    <d v="1899-12-30T03:33:00"/>
    <n v="0"/>
    <n v="4.2"/>
  </r>
  <r>
    <x v="1984"/>
    <n v="1.0867"/>
    <n v="14.799999999999272"/>
    <n v="21.399999999999636"/>
    <n v="2.8000000000000003"/>
    <d v="1899-12-30T01:07:00"/>
    <n v="2.8000000000000003"/>
    <n v="0"/>
  </r>
  <r>
    <x v="1985"/>
    <n v="1.08775"/>
    <n v="47"/>
    <n v="34.5"/>
    <n v="7.5"/>
    <d v="1899-12-30T04:48:00"/>
    <n v="7.5"/>
    <n v="0"/>
  </r>
  <r>
    <x v="1986"/>
    <n v="1.09144"/>
    <n v="13.5"/>
    <n v="20.799999999999272"/>
    <n v="2.81"/>
    <d v="1899-12-30T01:10:00"/>
    <n v="0"/>
    <n v="2.81"/>
  </r>
  <r>
    <x v="1987"/>
    <n v="1.0910899999999999"/>
    <n v="29.000000000001819"/>
    <n v="28.800000000001091"/>
    <n v="4.2"/>
    <d v="1899-12-30T03:10:00"/>
    <n v="0"/>
    <n v="4.2"/>
  </r>
  <r>
    <x v="1988"/>
    <n v="1.0874900000000001"/>
    <n v="0"/>
    <n v="13.999999999998181"/>
    <n v="1.4"/>
    <d v="1899-12-30T00:11:00"/>
    <n v="1.4"/>
    <n v="0"/>
  </r>
  <r>
    <x v="1989"/>
    <n v="1.0905100000000001"/>
    <n v="62.899999999999636"/>
    <n v="38.399999999999636"/>
    <n v="12.83"/>
    <d v="1899-12-30T02:38:00"/>
    <n v="12.83"/>
    <n v="0"/>
  </r>
  <r>
    <x v="1990"/>
    <n v="1.09361"/>
    <n v="44.299999999999272"/>
    <n v="33.799999999999272"/>
    <n v="7.5"/>
    <d v="1899-12-30T14:02:00"/>
    <n v="0"/>
    <n v="7.5"/>
  </r>
  <r>
    <x v="1991"/>
    <n v="1.08989"/>
    <n v="0"/>
    <n v="14.000000000001819"/>
    <n v="1.4"/>
    <d v="1899-12-30T02:58:00"/>
    <n v="1.4"/>
    <n v="0"/>
  </r>
  <r>
    <x v="1992"/>
    <n v="1.10402"/>
    <n v="218"/>
    <n v="78"/>
    <n v="176.38"/>
    <d v="1899-12-31T14:19:00"/>
    <n v="176.38"/>
    <n v="0"/>
  </r>
  <r>
    <x v="1993"/>
    <n v="1.0961099999999999"/>
    <n v="0"/>
    <n v="13.999999999998181"/>
    <n v="1.4"/>
    <d v="1899-12-30T00:53:00"/>
    <n v="0"/>
    <n v="1.4"/>
  </r>
  <r>
    <x v="1994"/>
    <n v="1.0977699999999999"/>
    <n v="0"/>
    <n v="13.999999999998181"/>
    <n v="1.4"/>
    <d v="1899-12-30T00:15:00"/>
    <n v="0"/>
    <n v="1.4"/>
  </r>
  <r>
    <x v="1995"/>
    <n v="1.0980399999999999"/>
    <n v="29.5"/>
    <n v="28.800000000001091"/>
    <n v="4.1999999999999993"/>
    <d v="1899-12-30T01:44:00"/>
    <n v="0"/>
    <n v="4.1999999999999993"/>
  </r>
  <r>
    <x v="1996"/>
    <n v="1.0986199999999999"/>
    <n v="0"/>
    <n v="13.999999999998181"/>
    <n v="1.4"/>
    <d v="1899-12-30T00:40:00"/>
    <n v="0"/>
    <n v="1.4"/>
  </r>
  <r>
    <x v="1997"/>
    <n v="1.0993900000000001"/>
    <n v="0"/>
    <n v="14.000000000001819"/>
    <n v="1.4"/>
    <d v="1899-12-30T00:26:00"/>
    <n v="0"/>
    <n v="1.4"/>
  </r>
  <r>
    <x v="1998"/>
    <n v="1.1010899999999999"/>
    <n v="0"/>
    <n v="13.999999999998181"/>
    <n v="1.4"/>
    <d v="1899-12-30T00:24:00"/>
    <n v="0"/>
    <n v="1.4"/>
  </r>
  <r>
    <x v="1999"/>
    <n v="1.1024400000000001"/>
    <n v="0"/>
    <n v="14.000000000001819"/>
    <n v="1.4"/>
    <d v="1899-12-30T00:05:00"/>
    <n v="0"/>
    <n v="1.4"/>
  </r>
  <r>
    <x v="2000"/>
    <n v="1.1046899999999999"/>
    <n v="0"/>
    <n v="13.999999999998181"/>
    <n v="1.4"/>
    <d v="1899-12-30T00:05:00"/>
    <n v="0"/>
    <n v="1.4"/>
  </r>
  <r>
    <x v="2001"/>
    <n v="1.1041300000000001"/>
    <n v="29.899999999999636"/>
    <n v="29.000000000001819"/>
    <n v="4.1999999999999993"/>
    <d v="1899-12-30T00:51:00"/>
    <n v="0"/>
    <n v="4.1999999999999993"/>
  </r>
  <r>
    <x v="2002"/>
    <n v="1.10789"/>
    <n v="0"/>
    <n v="14"/>
    <n v="1.4"/>
    <d v="1899-12-30T00:08:00"/>
    <n v="0"/>
    <n v="1.4"/>
  </r>
  <r>
    <x v="2003"/>
    <n v="1.10873"/>
    <n v="14.000000000001819"/>
    <n v="21"/>
    <n v="2.8"/>
    <d v="1899-12-30T00:56:00"/>
    <n v="0"/>
    <n v="2.8"/>
  </r>
  <r>
    <x v="2004"/>
    <n v="1.1073200000000001"/>
    <n v="48.500000000001819"/>
    <n v="36.200000000002547"/>
    <n v="7.48"/>
    <d v="1899-12-30T15:15:00"/>
    <n v="0"/>
    <n v="7.48"/>
  </r>
  <r>
    <x v="2005"/>
    <n v="1.10605"/>
    <n v="0"/>
    <n v="14"/>
    <n v="1.4"/>
    <d v="1899-12-30T00:23:00"/>
    <n v="0"/>
    <n v="1.4"/>
  </r>
  <r>
    <x v="2006"/>
    <n v="1.10636"/>
    <n v="13.5"/>
    <n v="20.800000000001091"/>
    <n v="2.81"/>
    <d v="1899-12-30T00:09:00"/>
    <n v="0"/>
    <n v="2.81"/>
  </r>
  <r>
    <x v="2007"/>
    <n v="1.1048800000000001"/>
    <n v="13.600000000000364"/>
    <n v="20.800000000001091"/>
    <n v="2.8"/>
    <d v="1899-12-30T01:09:00"/>
    <n v="0"/>
    <n v="2.8"/>
  </r>
  <r>
    <x v="2008"/>
    <n v="1.1058300000000001"/>
    <n v="0"/>
    <n v="14"/>
    <n v="1.4"/>
    <d v="1899-12-30T00:54:00"/>
    <n v="0"/>
    <n v="1.4"/>
  </r>
  <r>
    <x v="2009"/>
    <n v="1.1096299999999999"/>
    <n v="0"/>
    <n v="13.999999999998181"/>
    <n v="1.4"/>
    <d v="1899-12-30T00:22:00"/>
    <n v="0"/>
    <n v="1.4"/>
  </r>
  <r>
    <x v="2010"/>
    <n v="1.1028899999999999"/>
    <n v="122.09999999999854"/>
    <n v="54.999999999998181"/>
    <n v="49.53"/>
    <d v="1899-12-30T21:49:00"/>
    <n v="0"/>
    <n v="49.53"/>
  </r>
  <r>
    <x v="2011"/>
    <n v="1.1024"/>
    <n v="0"/>
    <n v="13.999999999998181"/>
    <n v="1.4"/>
    <d v="1899-12-30T00:09:00"/>
    <n v="1.4"/>
    <n v="0"/>
  </r>
  <r>
    <x v="2012"/>
    <n v="1.0995200000000001"/>
    <n v="0"/>
    <n v="13.999999999998181"/>
    <n v="1.4"/>
    <d v="1899-12-30T00:45:00"/>
    <n v="1.4"/>
    <n v="0"/>
  </r>
  <r>
    <x v="2013"/>
    <n v="1.0989599999999999"/>
    <n v="14.599999999998545"/>
    <n v="21.300000000001091"/>
    <n v="2.8"/>
    <d v="1899-12-30T02:33:00"/>
    <n v="2.8"/>
    <n v="0"/>
  </r>
  <r>
    <x v="2014"/>
    <n v="1.0978300000000001"/>
    <n v="0"/>
    <n v="13.999999999998181"/>
    <n v="1.4"/>
    <d v="1899-12-30T01:53:00"/>
    <n v="1.4"/>
    <n v="0"/>
  </r>
  <r>
    <x v="2015"/>
    <n v="1.09819"/>
    <n v="31.599999999998545"/>
    <n v="30.399999999999636"/>
    <n v="4.21"/>
    <d v="1899-12-30T04:21:00"/>
    <n v="4.21"/>
    <n v="0"/>
  </r>
  <r>
    <x v="2016"/>
    <n v="1.09788"/>
    <n v="14.099999999998545"/>
    <n v="21"/>
    <n v="2.79"/>
    <d v="1899-12-30T06:39:00"/>
    <n v="2.79"/>
    <n v="0"/>
  </r>
  <r>
    <x v="2017"/>
    <n v="1.0967199999999999"/>
    <n v="0"/>
    <n v="14.000000000001819"/>
    <n v="1.4"/>
    <d v="1899-12-30T00:14:00"/>
    <n v="1.4"/>
    <n v="0"/>
  </r>
  <r>
    <x v="2018"/>
    <n v="1.0962000000000001"/>
    <n v="0"/>
    <n v="14"/>
    <n v="1.4"/>
    <d v="1899-12-30T00:41:00"/>
    <n v="1.4"/>
    <n v="0"/>
  </r>
  <r>
    <x v="2019"/>
    <n v="1.09944"/>
    <n v="64.5"/>
    <n v="39.100000000000364"/>
    <n v="12.78"/>
    <d v="1899-12-30T03:12:00"/>
    <n v="12.78"/>
    <n v="0"/>
  </r>
  <r>
    <x v="2020"/>
    <n v="1.0959099999999999"/>
    <n v="123.60000000000218"/>
    <n v="56.299999999999272"/>
    <n v="49.37"/>
    <d v="1899-12-30T20:56:00"/>
    <n v="0"/>
    <n v="49.37"/>
  </r>
  <r>
    <x v="2021"/>
    <n v="1.09826"/>
    <n v="0"/>
    <n v="14"/>
    <n v="1.4"/>
    <d v="1899-12-30T00:59:00"/>
    <n v="1.4"/>
    <n v="0"/>
  </r>
  <r>
    <x v="2022"/>
    <n v="1.09778"/>
    <n v="0"/>
    <n v="14.000000000001819"/>
    <n v="1.4"/>
    <d v="1899-12-30T00:07:00"/>
    <n v="1.4"/>
    <n v="0"/>
  </r>
  <r>
    <x v="2023"/>
    <n v="1.09494"/>
    <n v="0"/>
    <n v="14.000000000001819"/>
    <n v="1.4"/>
    <d v="1899-12-30T00:15:00"/>
    <n v="1.4"/>
    <n v="0"/>
  </r>
  <r>
    <x v="2024"/>
    <n v="1.0944"/>
    <n v="0"/>
    <n v="14.000000000001819"/>
    <n v="1.4"/>
    <d v="1899-12-30T00:36:00"/>
    <n v="1.4"/>
    <n v="0"/>
  </r>
  <r>
    <x v="2025"/>
    <n v="1.0929199999999999"/>
    <n v="0"/>
    <n v="14"/>
    <n v="1.4"/>
    <d v="1899-12-30T00:33:00"/>
    <n v="1.4"/>
    <n v="0"/>
  </r>
  <r>
    <x v="2026"/>
    <n v="1.09046"/>
    <n v="13.80000000000291"/>
    <n v="20.800000000001091"/>
    <n v="2.79"/>
    <d v="1899-12-30T07:48:00"/>
    <n v="2.79"/>
    <n v="0"/>
  </r>
  <r>
    <x v="2027"/>
    <n v="1.09433"/>
    <n v="81.199999999998909"/>
    <n v="43.899999999997817"/>
    <n v="20.399999999999999"/>
    <d v="1899-12-30T09:14:00"/>
    <n v="20.399999999999999"/>
    <n v="0"/>
  </r>
  <r>
    <x v="2028"/>
    <n v="1.0972999999999999"/>
    <n v="0"/>
    <n v="13.999999999998181"/>
    <n v="1.4"/>
    <d v="1899-12-30T00:23:00"/>
    <n v="0"/>
    <n v="1.4"/>
  </r>
  <r>
    <x v="2029"/>
    <n v="1.0971"/>
    <n v="46.500000000001819"/>
    <n v="34.100000000000364"/>
    <n v="7.48"/>
    <d v="1899-12-30T04:41:00"/>
    <n v="0"/>
    <n v="7.48"/>
  </r>
  <r>
    <x v="2030"/>
    <n v="1.09443"/>
    <n v="0"/>
    <n v="14.000000000001819"/>
    <n v="1.4"/>
    <d v="1899-12-30T01:05:00"/>
    <n v="1.4"/>
    <n v="0"/>
  </r>
  <r>
    <x v="2031"/>
    <n v="1.0948899999999999"/>
    <n v="29.600000000000364"/>
    <n v="29"/>
    <n v="4.2"/>
    <d v="1899-12-30T05:48:00"/>
    <n v="4.2"/>
    <n v="0"/>
  </r>
  <r>
    <x v="2032"/>
    <n v="1.09795"/>
    <n v="0"/>
    <n v="14"/>
    <n v="1.4"/>
    <d v="1899-12-30T00:52:00"/>
    <n v="0"/>
    <n v="1.4"/>
  </r>
  <r>
    <x v="2033"/>
    <n v="1.0992999999999999"/>
    <n v="0"/>
    <n v="13.999999999998181"/>
    <n v="1.4"/>
    <d v="1899-12-30T00:49:00"/>
    <n v="0"/>
    <n v="1.4"/>
  </r>
  <r>
    <x v="2034"/>
    <n v="1.0969899999999999"/>
    <n v="46.100000000000364"/>
    <n v="32.900000000001455"/>
    <n v="12.79"/>
    <d v="1899-12-30T09:47:00"/>
    <n v="0"/>
    <n v="12.79"/>
  </r>
  <r>
    <x v="2035"/>
    <n v="1.0935600000000001"/>
    <n v="0"/>
    <n v="13.999999999998181"/>
    <n v="1.4"/>
    <d v="1899-12-30T00:59:00"/>
    <n v="1.4"/>
    <n v="0"/>
  </r>
  <r>
    <x v="2036"/>
    <n v="1.09676"/>
    <n v="63.599999999998545"/>
    <n v="38.699999999998909"/>
    <n v="12.78"/>
    <d v="1899-12-30T15:30:00"/>
    <n v="12.78"/>
    <n v="0"/>
  </r>
  <r>
    <x v="2037"/>
    <n v="1.09927"/>
    <n v="0"/>
    <n v="14"/>
    <n v="1.4"/>
    <d v="1899-12-30T01:16:00"/>
    <n v="0"/>
    <n v="1.4"/>
  </r>
  <r>
    <x v="2038"/>
    <n v="1.10094"/>
    <n v="0"/>
    <n v="14"/>
    <n v="1.4"/>
    <d v="1899-12-30T00:13:00"/>
    <n v="0"/>
    <n v="1.4"/>
  </r>
  <r>
    <x v="2039"/>
    <n v="1.1014200000000001"/>
    <n v="0"/>
    <n v="14"/>
    <n v="1.4"/>
    <d v="1899-12-30T00:09:00"/>
    <n v="0"/>
    <n v="1.4"/>
  </r>
  <r>
    <x v="2040"/>
    <n v="1.0975900000000001"/>
    <n v="79.399999999999636"/>
    <n v="44.100000000000364"/>
    <n v="20.39"/>
    <d v="1899-12-30T18:24:00"/>
    <n v="0"/>
    <n v="20.39"/>
  </r>
  <r>
    <x v="2041"/>
    <n v="1.09579"/>
    <n v="0"/>
    <n v="14.000000000001819"/>
    <n v="1.4"/>
    <d v="1899-12-30T00:47:00"/>
    <n v="1.4"/>
    <n v="0"/>
  </r>
  <r>
    <x v="2042"/>
    <n v="1.0932900000000001"/>
    <n v="0"/>
    <n v="13.999999999998181"/>
    <n v="1.4"/>
    <d v="1899-12-30T01:59:00"/>
    <n v="1.4"/>
    <n v="0"/>
  </r>
  <r>
    <x v="2043"/>
    <n v="1.0983099999999999"/>
    <n v="100.89999999999964"/>
    <n v="49.5"/>
    <n v="32.35"/>
    <d v="1899-12-30T23:33:00"/>
    <n v="32.35"/>
    <n v="0"/>
  </r>
  <r>
    <x v="2044"/>
    <n v="1.0979300000000001"/>
    <n v="13.999999999998181"/>
    <n v="21"/>
    <n v="2.8"/>
    <d v="1899-12-30T01:02:00"/>
    <n v="0"/>
    <n v="2.8"/>
  </r>
  <r>
    <x v="2045"/>
    <n v="1.1007800000000001"/>
    <n v="0"/>
    <n v="14"/>
    <n v="1.4"/>
    <d v="1899-12-30T01:30:00"/>
    <n v="0"/>
    <n v="1.4"/>
  </r>
  <r>
    <x v="2046"/>
    <n v="1.10175"/>
    <n v="0"/>
    <n v="14"/>
    <n v="1.4"/>
    <d v="1899-12-30T01:24:00"/>
    <n v="0"/>
    <n v="1.4"/>
  </r>
  <r>
    <x v="2047"/>
    <n v="1.1018399999999999"/>
    <n v="30.099999999998545"/>
    <n v="29.399999999999636"/>
    <n v="4.21"/>
    <d v="1899-12-30T02:26:00"/>
    <n v="0"/>
    <n v="4.21"/>
  </r>
  <r>
    <x v="2048"/>
    <n v="1.1018399999999999"/>
    <n v="14.80000000000291"/>
    <n v="21.400000000001455"/>
    <n v="2.8000000000000003"/>
    <d v="1899-12-30T00:21:00"/>
    <n v="0"/>
    <n v="2.8000000000000003"/>
  </r>
  <r>
    <x v="2049"/>
    <n v="1.0991299999999999"/>
    <n v="55.499999999998181"/>
    <n v="37.499999999998181"/>
    <n v="7.52"/>
    <d v="1899-12-30T03:36:00"/>
    <n v="0"/>
    <n v="7.52"/>
  </r>
  <r>
    <x v="2050"/>
    <n v="1.10476"/>
    <n v="145.10000000000036"/>
    <n v="59.399999999999636"/>
    <n v="78.11999999999999"/>
    <d v="1899-12-31T16:19:00"/>
    <n v="78.11999999999999"/>
    <n v="0"/>
  </r>
  <r>
    <x v="2051"/>
    <n v="1.10097"/>
    <n v="0"/>
    <n v="14.000000000001819"/>
    <n v="1.4"/>
    <d v="1899-12-30T00:16:00"/>
    <n v="0"/>
    <n v="1.4"/>
  </r>
  <r>
    <x v="2052"/>
    <n v="1.10324"/>
    <n v="0"/>
    <n v="14"/>
    <n v="1.4"/>
    <d v="1899-12-30T00:10:00"/>
    <n v="0"/>
    <n v="1.4"/>
  </r>
  <r>
    <x v="2053"/>
    <n v="1.1038300000000001"/>
    <n v="28.099999999998545"/>
    <n v="28.799999999999272"/>
    <n v="4.1899999999999995"/>
    <d v="1899-12-30T04:22:00"/>
    <n v="0"/>
    <n v="4.1899999999999995"/>
  </r>
  <r>
    <x v="2054"/>
    <n v="1.10487"/>
    <n v="14.400000000001455"/>
    <n v="21.200000000002547"/>
    <n v="2.8000000000000003"/>
    <d v="1899-12-30T06:47:00"/>
    <n v="0"/>
    <n v="2.8000000000000003"/>
  </r>
  <r>
    <x v="2055"/>
    <n v="1.1058600000000001"/>
    <n v="29.80000000000291"/>
    <n v="29.400000000001455"/>
    <n v="4.21"/>
    <d v="1899-12-30T03:33:00"/>
    <n v="0"/>
    <n v="4.21"/>
  </r>
  <r>
    <x v="2056"/>
    <n v="1.1065499999999999"/>
    <n v="0"/>
    <n v="14"/>
    <n v="1.4"/>
    <d v="1899-12-30T01:39:00"/>
    <n v="0"/>
    <n v="1.4"/>
  </r>
  <r>
    <x v="2057"/>
    <n v="1.1072900000000001"/>
    <n v="0"/>
    <n v="14.000000000001819"/>
    <n v="1.4"/>
    <d v="1899-12-30T00:08:00"/>
    <n v="0"/>
    <n v="1.4"/>
  </r>
  <r>
    <x v="2058"/>
    <n v="1.1101000000000001"/>
    <n v="0"/>
    <n v="14"/>
    <n v="1.4"/>
    <d v="1899-12-30T01:11:00"/>
    <n v="0"/>
    <n v="1.4"/>
  </r>
  <r>
    <x v="2059"/>
    <n v="1.1116900000000001"/>
    <n v="0"/>
    <n v="14.000000000001819"/>
    <n v="1.4"/>
    <d v="1899-12-30T00:55:00"/>
    <n v="0"/>
    <n v="1.4"/>
  </r>
  <r>
    <x v="2060"/>
    <n v="1.1064799999999999"/>
    <n v="121.89999999999782"/>
    <n v="55.299999999997453"/>
    <n v="49.31"/>
    <d v="1899-12-30T22:50:00"/>
    <n v="0"/>
    <n v="49.31"/>
  </r>
  <r>
    <x v="2061"/>
    <n v="1.10253"/>
    <n v="0"/>
    <n v="14.000000000001819"/>
    <n v="1.4"/>
    <d v="1899-12-30T01:05:00"/>
    <n v="1.4"/>
    <n v="0"/>
  </r>
  <r>
    <x v="2062"/>
    <n v="1.1010800000000001"/>
    <n v="0"/>
    <n v="13.999999999998181"/>
    <n v="1.4"/>
    <d v="1899-12-30T00:48:00"/>
    <n v="1.4"/>
    <n v="0"/>
  </r>
  <r>
    <x v="2063"/>
    <n v="1.1026100000000001"/>
    <n v="44.899999999999636"/>
    <n v="33.299999999999272"/>
    <n v="7.51"/>
    <d v="1899-12-31T03:36:00"/>
    <n v="7.51"/>
    <n v="0"/>
  </r>
  <r>
    <x v="2064"/>
    <n v="1.1012599999999999"/>
    <n v="100.19999999999891"/>
    <n v="48.599999999998545"/>
    <n v="32.44"/>
    <d v="1899-12-31T16:46:00"/>
    <n v="0"/>
    <n v="32.44"/>
  </r>
  <r>
    <x v="2065"/>
    <n v="1.1011500000000001"/>
    <n v="0"/>
    <n v="14"/>
    <n v="1.4"/>
    <d v="1899-12-30T02:23:00"/>
    <n v="1.4"/>
    <n v="0"/>
  </r>
  <r>
    <x v="2066"/>
    <n v="1.1000799999999999"/>
    <n v="0"/>
    <n v="13.899999999999636"/>
    <n v="1.4"/>
    <d v="1899-12-30T04:39:00"/>
    <n v="1.4"/>
    <n v="0"/>
  </r>
  <r>
    <x v="2067"/>
    <n v="1.09812"/>
    <n v="13.799999999999272"/>
    <n v="20.899999999997817"/>
    <n v="2.8"/>
    <d v="1899-12-30T05:03:00"/>
    <n v="2.8"/>
    <n v="0"/>
  </r>
  <r>
    <x v="2068"/>
    <n v="1.09938"/>
    <n v="63"/>
    <n v="38.299999999999272"/>
    <n v="12.77"/>
    <d v="1899-12-31T02:42:00"/>
    <n v="12.77"/>
    <n v="0"/>
  </r>
  <r>
    <x v="2069"/>
    <n v="1.10165"/>
    <n v="14.000000000001819"/>
    <n v="21"/>
    <n v="2.8"/>
    <d v="1899-12-30T03:02:00"/>
    <n v="0"/>
    <n v="2.8"/>
  </r>
  <r>
    <x v="2070"/>
    <n v="1.1037600000000001"/>
    <n v="13.899999999999636"/>
    <n v="21"/>
    <n v="2.81"/>
    <d v="1899-12-30T01:16:00"/>
    <n v="0"/>
    <n v="2.81"/>
  </r>
  <r>
    <x v="2071"/>
    <n v="1.1038399999999999"/>
    <n v="13.899999999999636"/>
    <n v="21.799999999999272"/>
    <n v="2.81"/>
    <d v="1899-12-30T07:38:00"/>
    <n v="0"/>
    <n v="2.81"/>
  </r>
  <r>
    <x v="2072"/>
    <n v="1.1015600000000001"/>
    <n v="61.899999999999636"/>
    <n v="41"/>
    <n v="12.830000000000002"/>
    <d v="1900-01-01T02:48:00"/>
    <n v="0"/>
    <n v="12.830000000000002"/>
  </r>
  <r>
    <x v="2073"/>
    <n v="1.09796"/>
    <n v="0"/>
    <n v="13.999999999998181"/>
    <n v="1.4"/>
    <d v="1899-12-30T01:48:00"/>
    <n v="1.4"/>
    <n v="0"/>
  </r>
  <r>
    <x v="2074"/>
    <n v="1.09745"/>
    <n v="0"/>
    <n v="14.000000000001819"/>
    <n v="1.4"/>
    <d v="1899-12-30T01:22:00"/>
    <n v="1.4"/>
    <n v="0"/>
  </r>
  <r>
    <x v="2075"/>
    <n v="1.097"/>
    <n v="29.100000000000364"/>
    <n v="28.399999999999636"/>
    <n v="4.21"/>
    <d v="1899-12-31T00:13:00"/>
    <n v="4.21"/>
    <n v="0"/>
  </r>
  <r>
    <x v="2076"/>
    <n v="1.0993299999999999"/>
    <n v="64.700000000002547"/>
    <n v="38.900000000001455"/>
    <n v="12.82"/>
    <d v="1899-12-30T23:23:00"/>
    <n v="12.82"/>
    <n v="0"/>
  </r>
  <r>
    <x v="2077"/>
    <n v="1.10009"/>
    <n v="63.899999999999636"/>
    <n v="39.5"/>
    <n v="12.78"/>
    <d v="1900-01-01T01:08:00"/>
    <n v="0"/>
    <n v="12.78"/>
  </r>
  <r>
    <x v="2078"/>
    <n v="1.0998000000000001"/>
    <n v="13.699999999998909"/>
    <n v="20.799999999997453"/>
    <n v="2.79"/>
    <d v="1899-12-30T02:20:00"/>
    <n v="2.79"/>
    <n v="0"/>
  </r>
  <r>
    <x v="2079"/>
    <n v="1.09735"/>
    <n v="0"/>
    <n v="13.899999999999636"/>
    <n v="1.4"/>
    <d v="1899-12-30T09:44:00"/>
    <n v="1.4"/>
    <n v="0"/>
  </r>
  <r>
    <x v="2080"/>
    <n v="1.0949800000000001"/>
    <n v="0"/>
    <n v="13.999999999998181"/>
    <n v="1.4"/>
    <d v="1899-12-30T04:00:00"/>
    <n v="1.4"/>
    <n v="0"/>
  </r>
  <r>
    <x v="2081"/>
    <n v="1.0950599999999999"/>
    <n v="0"/>
    <n v="14.000000000001819"/>
    <n v="1.4"/>
    <d v="1899-12-30T00:15:00"/>
    <n v="1.4"/>
    <n v="0"/>
  </r>
  <r>
    <x v="2082"/>
    <n v="1.0945800000000001"/>
    <n v="0"/>
    <n v="13.999999999998181"/>
    <n v="1.4"/>
    <d v="1899-12-30T00:25:00"/>
    <n v="1.4"/>
    <n v="0"/>
  </r>
  <r>
    <x v="2083"/>
    <n v="1.0960399999999999"/>
    <n v="44.999999999998181"/>
    <n v="33.100000000000364"/>
    <n v="7.48"/>
    <d v="1899-12-30T03:47:00"/>
    <n v="7.48"/>
    <n v="0"/>
  </r>
  <r>
    <x v="2084"/>
    <n v="1.09501"/>
    <n v="0"/>
    <n v="14"/>
    <n v="1.4"/>
    <d v="1899-12-30T01:06:00"/>
    <n v="1.4"/>
    <n v="0"/>
  </r>
  <r>
    <x v="2085"/>
    <n v="1.1088100000000001"/>
    <n v="211.19999999999891"/>
    <n v="74.899999999999636"/>
    <n v="175.89999999999998"/>
    <d v="1900-01-01T23:55:00"/>
    <n v="175.89999999999998"/>
    <n v="0"/>
  </r>
  <r>
    <x v="2086"/>
    <n v="1.1008899999999999"/>
    <n v="28.600000000000364"/>
    <n v="28.399999999999636"/>
    <n v="4.1999999999999993"/>
    <d v="1899-12-30T01:31:00"/>
    <n v="0"/>
    <n v="4.1999999999999993"/>
  </r>
  <r>
    <x v="2087"/>
    <n v="1.10361"/>
    <n v="0"/>
    <n v="14.000000000001819"/>
    <n v="1.4"/>
    <d v="1899-12-30T00:23:00"/>
    <n v="0"/>
    <n v="1.4"/>
  </r>
  <r>
    <x v="2088"/>
    <n v="1.10558"/>
    <n v="14.100000000002183"/>
    <n v="21.100000000000364"/>
    <n v="2.8099999999999996"/>
    <d v="1899-12-30T00:45:00"/>
    <n v="0"/>
    <n v="2.8099999999999996"/>
  </r>
  <r>
    <x v="2089"/>
    <n v="1.1095200000000001"/>
    <n v="0"/>
    <n v="14"/>
    <n v="1.4"/>
    <d v="1899-12-30T00:03:00"/>
    <n v="0"/>
    <n v="1.4"/>
  </r>
  <r>
    <x v="2090"/>
    <n v="1.1128"/>
    <n v="14.299999999999272"/>
    <n v="21.200000000000728"/>
    <n v="2.81"/>
    <d v="1899-12-30T00:32:00"/>
    <n v="0"/>
    <n v="2.81"/>
  </r>
  <r>
    <x v="2091"/>
    <n v="1.1113599999999999"/>
    <n v="46.199999999998909"/>
    <n v="34.299999999997453"/>
    <n v="7.52"/>
    <d v="1899-12-30T13:03:00"/>
    <n v="0"/>
    <n v="7.52"/>
  </r>
  <r>
    <x v="2092"/>
    <n v="1.1126100000000001"/>
    <n v="0"/>
    <n v="14"/>
    <n v="1.4"/>
    <d v="1899-12-30T02:23:00"/>
    <n v="0"/>
    <n v="1.4"/>
  </r>
  <r>
    <x v="2093"/>
    <n v="1.11337"/>
    <n v="0"/>
    <n v="14"/>
    <n v="1.4"/>
    <d v="1899-12-30T01:16:00"/>
    <n v="0"/>
    <n v="1.4"/>
  </r>
  <r>
    <x v="2094"/>
    <n v="1.11473"/>
    <n v="0"/>
    <n v="14"/>
    <n v="1.4"/>
    <d v="1899-12-30T00:08:00"/>
    <n v="0"/>
    <n v="1.4"/>
  </r>
  <r>
    <x v="2095"/>
    <n v="1.1160600000000001"/>
    <n v="0"/>
    <n v="14"/>
    <n v="1.4"/>
    <d v="1899-12-30T00:25:00"/>
    <n v="0"/>
    <n v="1.4"/>
  </r>
  <r>
    <x v="2096"/>
    <n v="1.11496"/>
    <n v="27.200000000000728"/>
    <n v="28.200000000000728"/>
    <n v="4.21"/>
    <d v="1899-12-30T03:51:00"/>
    <n v="0"/>
    <n v="4.21"/>
  </r>
  <r>
    <x v="2097"/>
    <n v="1.1164700000000001"/>
    <n v="0"/>
    <n v="14"/>
    <n v="1.4"/>
    <d v="1899-12-30T00:07:00"/>
    <n v="0"/>
    <n v="1.4"/>
  </r>
  <r>
    <x v="2098"/>
    <n v="1.1169899999999999"/>
    <n v="0"/>
    <n v="13.999999999998181"/>
    <n v="1.4"/>
    <d v="1899-12-30T00:47:00"/>
    <n v="0"/>
    <n v="1.4"/>
  </r>
  <r>
    <x v="2099"/>
    <n v="1.11734"/>
    <n v="14.5"/>
    <n v="23.599999999998545"/>
    <n v="2.81"/>
    <d v="1899-12-30T10:04:00"/>
    <n v="0"/>
    <n v="2.81"/>
  </r>
  <r>
    <x v="2100"/>
    <n v="1.11259"/>
    <n v="101.89999999999782"/>
    <n v="49.999999999998181"/>
    <n v="32.44"/>
    <d v="1899-12-30T13:25:00"/>
    <n v="0"/>
    <n v="32.44"/>
  </r>
  <r>
    <x v="2101"/>
    <n v="1.1075600000000001"/>
    <n v="14.600000000000364"/>
    <n v="21.300000000001091"/>
    <n v="2.8"/>
    <d v="1899-12-30T00:50:00"/>
    <n v="2.8"/>
    <n v="0"/>
  </r>
  <r>
    <x v="2102"/>
    <n v="1.09067"/>
    <n v="310.29999999999745"/>
    <n v="103.29999999999927"/>
    <n v="382.38"/>
    <d v="1900-01-13T16:09:00"/>
    <n v="0"/>
    <n v="382.38"/>
  </r>
  <r>
    <x v="2103"/>
    <n v="1.11002"/>
    <n v="0"/>
    <n v="14"/>
    <n v="1.4"/>
    <d v="1899-12-30T00:19:00"/>
    <n v="1.4"/>
    <n v="0"/>
  </r>
  <r>
    <x v="2104"/>
    <n v="1.1087400000000001"/>
    <n v="0"/>
    <n v="13.999999999998181"/>
    <n v="1.4"/>
    <d v="1899-12-30T00:32:00"/>
    <n v="1.4"/>
    <n v="0"/>
  </r>
  <r>
    <x v="2105"/>
    <n v="1.1073"/>
    <n v="0"/>
    <n v="14"/>
    <n v="1.4"/>
    <d v="1899-12-30T01:46:00"/>
    <n v="1.4"/>
    <n v="0"/>
  </r>
  <r>
    <x v="2106"/>
    <n v="1.10527"/>
    <n v="0"/>
    <n v="14.000000000001819"/>
    <n v="1.4"/>
    <d v="1899-12-30T06:29:00"/>
    <n v="1.4"/>
    <n v="0"/>
  </r>
  <r>
    <x v="2107"/>
    <n v="1.1046"/>
    <n v="14.099999999998545"/>
    <n v="21"/>
    <n v="2.79"/>
    <d v="1899-12-30T01:47:00"/>
    <n v="2.79"/>
    <n v="0"/>
  </r>
  <r>
    <x v="2108"/>
    <n v="1.1043499999999999"/>
    <n v="0"/>
    <n v="14"/>
    <n v="1.4"/>
    <d v="1899-12-30T00:10:00"/>
    <n v="1.4"/>
    <n v="0"/>
  </r>
  <r>
    <x v="2109"/>
    <n v="1.1045199999999999"/>
    <n v="13.899999999999636"/>
    <n v="20.900000000001455"/>
    <n v="2.79"/>
    <d v="1899-12-30T02:25:00"/>
    <n v="2.79"/>
    <n v="0"/>
  </r>
  <r>
    <x v="2110"/>
    <n v="1.1038600000000001"/>
    <n v="0"/>
    <n v="13.999999999998181"/>
    <n v="1.4"/>
    <d v="1899-12-30T01:42:00"/>
    <n v="1.4"/>
    <n v="0"/>
  </r>
  <r>
    <x v="2111"/>
    <n v="1.1028500000000001"/>
    <n v="14.399999999997817"/>
    <n v="21.099999999996726"/>
    <n v="2.8000000000000003"/>
    <d v="1899-12-30T17:13:00"/>
    <n v="2.8000000000000003"/>
    <n v="0"/>
  </r>
  <r>
    <x v="2112"/>
    <n v="1.10172"/>
    <n v="0"/>
    <n v="14"/>
    <n v="1.4"/>
    <d v="1899-12-30T01:26:00"/>
    <n v="1.4"/>
    <n v="0"/>
  </r>
  <r>
    <x v="2113"/>
    <n v="1.0998300000000001"/>
    <n v="0"/>
    <n v="13.999999999998181"/>
    <n v="1.4"/>
    <d v="1899-12-30T01:52:00"/>
    <n v="1.4"/>
    <n v="0"/>
  </r>
  <r>
    <x v="2114"/>
    <n v="1.09877"/>
    <n v="0"/>
    <n v="14"/>
    <n v="1.4"/>
    <d v="1899-12-30T01:22:00"/>
    <n v="1.4"/>
    <n v="0"/>
  </r>
  <r>
    <x v="2115"/>
    <n v="1.0976399999999999"/>
    <n v="0"/>
    <n v="14"/>
    <n v="1.4"/>
    <d v="1899-12-30T02:45:00"/>
    <n v="1.4"/>
    <n v="0"/>
  </r>
  <r>
    <x v="2116"/>
    <n v="1.09616"/>
    <n v="14.600000000000364"/>
    <n v="21.299999999999272"/>
    <n v="2.8"/>
    <d v="1899-12-30T06:03:00"/>
    <n v="2.8"/>
    <n v="0"/>
  </r>
  <r>
    <x v="2117"/>
    <n v="1.0954900000000001"/>
    <n v="0"/>
    <n v="13.999999999998181"/>
    <n v="1.4"/>
    <d v="1899-12-30T03:16:00"/>
    <n v="1.4"/>
    <n v="0"/>
  </r>
  <r>
    <x v="2118"/>
    <n v="1.09266"/>
    <n v="0"/>
    <n v="14"/>
    <n v="1.4"/>
    <d v="1899-12-30T00:42:00"/>
    <n v="1.4"/>
    <n v="0"/>
  </r>
  <r>
    <x v="2119"/>
    <n v="1.0886800000000001"/>
    <n v="0"/>
    <n v="13.999999999998181"/>
    <n v="1.4"/>
    <d v="1899-12-30T03:14:00"/>
    <n v="1.4"/>
    <n v="0"/>
  </r>
  <r>
    <x v="2120"/>
    <n v="1.0895300000000001"/>
    <n v="28.899999999999636"/>
    <n v="28.599999999998545"/>
    <n v="4.2"/>
    <d v="1899-12-30T10:50:00"/>
    <n v="4.2"/>
    <n v="0"/>
  </r>
  <r>
    <x v="2121"/>
    <n v="1.0893600000000001"/>
    <n v="29.199999999998909"/>
    <n v="28.599999999998545"/>
    <n v="4.1899999999999995"/>
    <d v="1899-12-30T13:24:00"/>
    <n v="4.1899999999999995"/>
    <n v="0"/>
  </r>
  <r>
    <x v="2122"/>
    <n v="1.0889200000000001"/>
    <n v="47.199999999998909"/>
    <n v="34.299999999999272"/>
    <n v="7.48"/>
    <d v="1899-12-30T06:40:00"/>
    <n v="7.48"/>
    <n v="0"/>
  </r>
  <r>
    <x v="2123"/>
    <n v="1.0869500000000001"/>
    <n v="0"/>
    <n v="14"/>
    <n v="1.4"/>
    <d v="1899-12-30T02:23:00"/>
    <n v="1.4"/>
    <n v="0"/>
  </r>
  <r>
    <x v="2124"/>
    <n v="1.0851999999999999"/>
    <n v="0"/>
    <n v="14"/>
    <n v="1.4"/>
    <d v="1899-12-30T07:05:00"/>
    <n v="1.4"/>
    <n v="0"/>
  </r>
  <r>
    <x v="2125"/>
    <n v="1.0861499999999999"/>
    <n v="30.299999999999272"/>
    <n v="29.399999999999636"/>
    <n v="4.1899999999999995"/>
    <d v="1899-12-30T03:41:00"/>
    <n v="4.1899999999999995"/>
    <n v="0"/>
  </r>
  <r>
    <x v="2126"/>
    <n v="1.08449"/>
    <n v="0"/>
    <n v="14"/>
    <n v="1.4"/>
    <d v="1899-12-30T01:07:00"/>
    <n v="1.4"/>
    <n v="0"/>
  </r>
  <r>
    <x v="2127"/>
    <n v="1.0874600000000001"/>
    <n v="69.400000000001455"/>
    <n v="41"/>
    <n v="12.81"/>
    <d v="1899-12-31T02:22:00"/>
    <n v="12.81"/>
    <n v="0"/>
  </r>
  <r>
    <x v="2128"/>
    <n v="1.08704"/>
    <n v="0"/>
    <n v="14.000000000001819"/>
    <n v="1.4"/>
    <d v="1899-12-30T01:54:00"/>
    <n v="1.4"/>
    <n v="0"/>
  </r>
  <r>
    <x v="2129"/>
    <n v="1.0857399999999999"/>
    <n v="0"/>
    <n v="14"/>
    <n v="1.4"/>
    <d v="1899-12-30T00:56:00"/>
    <n v="1.4"/>
    <n v="0"/>
  </r>
  <r>
    <x v="2130"/>
    <n v="1.08605"/>
    <n v="28.300000000001091"/>
    <n v="28.600000000000364"/>
    <n v="4.21"/>
    <d v="1899-12-30T08:20:00"/>
    <n v="4.21"/>
    <n v="0"/>
  </r>
  <r>
    <x v="2131"/>
    <n v="1.0845899999999999"/>
    <n v="0"/>
    <n v="14"/>
    <n v="1.4"/>
    <d v="1899-12-30T00:17:00"/>
    <n v="1.4"/>
    <n v="0"/>
  </r>
  <r>
    <x v="2132"/>
    <n v="1.0818300000000001"/>
    <n v="0"/>
    <n v="13.899999999999636"/>
    <n v="1.4"/>
    <d v="1899-12-30T06:43:00"/>
    <n v="1.4"/>
    <n v="0"/>
  </r>
  <r>
    <x v="2133"/>
    <n v="1.0820700000000001"/>
    <n v="0"/>
    <n v="13.999999999998181"/>
    <n v="1.4"/>
    <d v="1899-12-30T05:04:00"/>
    <n v="1.4"/>
    <n v="0"/>
  </r>
  <r>
    <x v="2134"/>
    <n v="1.0817600000000001"/>
    <n v="14.199999999998909"/>
    <n v="21.099999999998545"/>
    <n v="2.8"/>
    <d v="1899-12-30T05:03:00"/>
    <n v="2.8"/>
    <n v="0"/>
  </r>
  <r>
    <x v="2135"/>
    <n v="1.08108"/>
    <n v="0"/>
    <n v="14"/>
    <n v="1.4"/>
    <d v="1899-12-30T00:47:00"/>
    <n v="1.4"/>
    <n v="0"/>
  </r>
  <r>
    <x v="2136"/>
    <n v="1.08666"/>
    <n v="100.29999999999927"/>
    <n v="49.199999999998909"/>
    <n v="32.47"/>
    <d v="1899-12-30T22:17:00"/>
    <n v="32.47"/>
    <n v="0"/>
  </r>
  <r>
    <x v="2137"/>
    <n v="1.0866400000000001"/>
    <n v="12.899999999999636"/>
    <n v="20.400000000001455"/>
    <n v="2.79"/>
    <d v="1899-12-30T00:44:00"/>
    <n v="2.79"/>
    <n v="0"/>
  </r>
  <r>
    <x v="2138"/>
    <n v="1.0831999999999999"/>
    <n v="0"/>
    <n v="14"/>
    <n v="1.4"/>
    <d v="1899-12-30T00:10:00"/>
    <n v="1.4"/>
    <n v="0"/>
  </r>
  <r>
    <x v="2139"/>
    <n v="1.0817600000000001"/>
    <n v="0"/>
    <n v="13.999999999998181"/>
    <n v="1.4"/>
    <d v="1899-12-30T00:10:00"/>
    <n v="1.4"/>
    <n v="0"/>
  </r>
  <r>
    <x v="2140"/>
    <n v="1.07948"/>
    <n v="63.200000000000728"/>
    <n v="38.400000000001455"/>
    <n v="12.809999999999999"/>
    <d v="1899-12-31T10:55:00"/>
    <n v="12.809999999999999"/>
    <n v="0"/>
  </r>
  <r>
    <x v="2141"/>
    <n v="1.0784"/>
    <n v="0"/>
    <n v="14.000000000001819"/>
    <n v="1.4"/>
    <d v="1899-12-30T07:33:00"/>
    <n v="1.4"/>
    <n v="0"/>
  </r>
  <r>
    <x v="2142"/>
    <n v="1.0784"/>
    <n v="13.899999999999636"/>
    <n v="20.899999999999636"/>
    <n v="2.79"/>
    <d v="1899-12-30T07:22:00"/>
    <n v="2.79"/>
    <n v="0"/>
  </r>
  <r>
    <x v="2143"/>
    <n v="1.0768599999999999"/>
    <n v="0"/>
    <n v="14.000000000001819"/>
    <n v="1.4"/>
    <d v="1899-12-30T02:11:00"/>
    <n v="1.4"/>
    <n v="0"/>
  </r>
  <r>
    <x v="2144"/>
    <n v="1.0862700000000001"/>
    <n v="144.39999999999964"/>
    <n v="59.299999999999272"/>
    <n v="77.88"/>
    <d v="1900-01-01T08:22:00"/>
    <n v="77.88"/>
    <n v="0"/>
  </r>
  <r>
    <x v="2145"/>
    <n v="1.0918399999999999"/>
    <n v="0"/>
    <n v="13.999999999998181"/>
    <n v="1.4"/>
    <d v="1899-12-30T00:20:00"/>
    <n v="0"/>
    <n v="1.4"/>
  </r>
  <r>
    <x v="2146"/>
    <n v="1.0617700000000001"/>
    <n v="415.79999999999927"/>
    <n v="105.79999999999927"/>
    <n v="899.73999999999978"/>
    <d v="1900-01-08T10:56:00"/>
    <n v="0"/>
    <n v="899.73999999999978"/>
  </r>
  <r>
    <x v="2147"/>
    <n v="1.08348"/>
    <n v="0"/>
    <n v="14.000000000001819"/>
    <n v="1.4"/>
    <d v="1899-12-30T01:17:00"/>
    <n v="1.4"/>
    <n v="0"/>
  </r>
  <r>
    <x v="2148"/>
    <n v="1.08365"/>
    <n v="14"/>
    <n v="21"/>
    <n v="2.8"/>
    <d v="1899-12-30T02:34:00"/>
    <n v="2.8"/>
    <n v="0"/>
  </r>
  <r>
    <x v="2149"/>
    <n v="1.0823199999999999"/>
    <n v="0"/>
    <n v="13.900000000001455"/>
    <n v="1.4"/>
    <d v="1899-12-30T11:03:00"/>
    <n v="1.4"/>
    <n v="0"/>
  </r>
  <r>
    <x v="2150"/>
    <n v="1.0800399999999999"/>
    <n v="0"/>
    <n v="14"/>
    <n v="1.4"/>
    <d v="1899-12-30T00:26:00"/>
    <n v="1.4"/>
    <n v="0"/>
  </r>
  <r>
    <x v="2151"/>
    <n v="1.0804"/>
    <n v="30.599999999998545"/>
    <n v="29.699999999998909"/>
    <n v="4.2"/>
    <d v="1899-12-30T05:49:00"/>
    <n v="4.2"/>
    <n v="0"/>
  </r>
  <r>
    <x v="2152"/>
    <n v="1.07988"/>
    <n v="0"/>
    <n v="14.000000000001819"/>
    <n v="1.4"/>
    <d v="1899-12-30T00:25:00"/>
    <n v="1.4"/>
    <n v="0"/>
  </r>
  <r>
    <x v="2153"/>
    <n v="1.07745"/>
    <n v="0"/>
    <n v="14"/>
    <n v="1.4"/>
    <d v="1899-12-30T00:15:00"/>
    <n v="1.4"/>
    <n v="0"/>
  </r>
  <r>
    <x v="2154"/>
    <n v="1.0777600000000001"/>
    <n v="27.5"/>
    <n v="27.5"/>
    <n v="4.1899999999999995"/>
    <d v="1899-12-30T13:46:00"/>
    <n v="4.1899999999999995"/>
    <n v="0"/>
  </r>
  <r>
    <x v="2155"/>
    <n v="1.07599"/>
    <n v="0"/>
    <n v="14.000000000001819"/>
    <n v="1.4"/>
    <d v="1899-12-30T00:13:00"/>
    <n v="1.4"/>
    <n v="0"/>
  </r>
  <r>
    <x v="2156"/>
    <n v="1.0720400000000001"/>
    <n v="0"/>
    <n v="13.999999999998181"/>
    <n v="1.4"/>
    <d v="1899-12-30T00:08:00"/>
    <n v="1.4"/>
    <n v="0"/>
  </r>
  <r>
    <x v="2157"/>
    <n v="1.0721499999999999"/>
    <n v="30.099999999998545"/>
    <n v="29.199999999998909"/>
    <n v="4.1899999999999995"/>
    <d v="1899-12-30T04:19:00"/>
    <n v="4.1899999999999995"/>
    <n v="0"/>
  </r>
  <r>
    <x v="2158"/>
    <n v="1.07267"/>
    <n v="28.200000000000728"/>
    <n v="28.399999999999636"/>
    <n v="4.1899999999999995"/>
    <d v="1899-12-30T02:12:00"/>
    <n v="4.1899999999999995"/>
    <n v="0"/>
  </r>
  <r>
    <x v="2159"/>
    <n v="1.0713299999999999"/>
    <n v="0"/>
    <n v="14"/>
    <n v="1.4"/>
    <d v="1899-12-30T00:47:00"/>
    <n v="1.4"/>
    <n v="0"/>
  </r>
  <r>
    <x v="2160"/>
    <n v="1.07037"/>
    <n v="0"/>
    <n v="13.999999999998181"/>
    <n v="1.4"/>
    <d v="1899-12-30T00:27:00"/>
    <n v="1.4"/>
    <n v="0"/>
  </r>
  <r>
    <x v="2161"/>
    <n v="1.0705899999999999"/>
    <n v="29.900000000001455"/>
    <n v="29.000000000001819"/>
    <n v="4.1999999999999993"/>
    <d v="1899-12-30T16:00:00"/>
    <n v="4.1999999999999993"/>
    <n v="0"/>
  </r>
  <r>
    <x v="2162"/>
    <n v="1.0680499999999999"/>
    <n v="0"/>
    <n v="14"/>
    <n v="1.4"/>
    <d v="1899-12-30T00:24:00"/>
    <n v="1.4"/>
    <n v="0"/>
  </r>
  <r>
    <x v="2163"/>
    <n v="1.0670200000000001"/>
    <n v="0"/>
    <n v="13.999999999998181"/>
    <n v="1.4"/>
    <d v="1899-12-30T03:37:00"/>
    <n v="1.4"/>
    <n v="0"/>
  </r>
  <r>
    <x v="2164"/>
    <n v="1.06616"/>
    <n v="0"/>
    <n v="14"/>
    <n v="1.4"/>
    <d v="1899-12-30T02:36:00"/>
    <n v="1.4"/>
    <n v="0"/>
  </r>
  <r>
    <x v="2165"/>
    <n v="1.0644199999999999"/>
    <n v="0"/>
    <n v="14.000000000001819"/>
    <n v="1.4"/>
    <d v="1899-12-30T03:37:00"/>
    <n v="1.4"/>
    <n v="0"/>
  </r>
  <r>
    <x v="2166"/>
    <n v="1.06264"/>
    <n v="0"/>
    <n v="14.000000000001819"/>
    <n v="1.4"/>
    <d v="1899-12-30T08:06:00"/>
    <n v="1.4"/>
    <n v="0"/>
  </r>
  <r>
    <x v="2167"/>
    <n v="1.06185"/>
    <n v="0"/>
    <n v="14"/>
    <n v="1.4"/>
    <d v="1899-12-30T00:16:00"/>
    <n v="1.4"/>
    <n v="0"/>
  </r>
  <r>
    <x v="2168"/>
    <n v="1.06091"/>
    <n v="0"/>
    <n v="14"/>
    <n v="1.4"/>
    <d v="1899-12-30T00:34:00"/>
    <n v="1.4"/>
    <n v="0"/>
  </r>
  <r>
    <x v="2169"/>
    <n v="1.0598399999999999"/>
    <n v="14.600000000000364"/>
    <n v="21.300000000001091"/>
    <n v="2.8"/>
    <d v="1899-12-30T01:11:00"/>
    <n v="2.8"/>
    <n v="0"/>
  </r>
  <r>
    <x v="2170"/>
    <n v="1.05925"/>
    <n v="28.5"/>
    <n v="28.5"/>
    <n v="4.2"/>
    <d v="1899-12-30T02:27:00"/>
    <n v="4.2"/>
    <n v="0"/>
  </r>
  <r>
    <x v="2171"/>
    <n v="1.0579099999999999"/>
    <n v="0"/>
    <n v="14.000000000001819"/>
    <n v="1.4"/>
    <d v="1899-12-30T00:17:00"/>
    <n v="1.4"/>
    <n v="0"/>
  </r>
  <r>
    <x v="2172"/>
    <n v="1.0568900000000001"/>
    <n v="0"/>
    <n v="13.999999999998181"/>
    <n v="1.4"/>
    <d v="1899-12-30T00:18:00"/>
    <n v="1.4"/>
    <n v="0"/>
  </r>
  <r>
    <x v="2173"/>
    <n v="1.05386"/>
    <n v="0"/>
    <n v="14"/>
    <n v="1.4"/>
    <d v="1899-12-30T00:33:00"/>
    <n v="1.4"/>
    <n v="0"/>
  </r>
  <r>
    <x v="2174"/>
    <n v="1.05294"/>
    <n v="0"/>
    <n v="14.000000000001819"/>
    <n v="1.4"/>
    <d v="1899-12-30T00:59:00"/>
    <n v="1.4"/>
    <n v="0"/>
  </r>
  <r>
    <x v="2175"/>
    <n v="1.0529200000000001"/>
    <n v="29.200000000000728"/>
    <n v="28.399999999999636"/>
    <n v="4.1900000000000004"/>
    <d v="1899-12-30T12:47:00"/>
    <n v="4.1900000000000004"/>
    <n v="0"/>
  </r>
  <r>
    <x v="2176"/>
    <n v="1.0511900000000001"/>
    <n v="0"/>
    <n v="13.999999999998181"/>
    <n v="1.4"/>
    <d v="1899-12-30T00:29:00"/>
    <n v="1.4"/>
    <n v="0"/>
  </r>
  <r>
    <x v="2177"/>
    <n v="1.05"/>
    <n v="0"/>
    <n v="13.999999999998181"/>
    <n v="1.4"/>
    <d v="1899-12-30T01:35:00"/>
    <n v="1.4"/>
    <n v="0"/>
  </r>
  <r>
    <x v="2178"/>
    <n v="1.0529900000000001"/>
    <n v="46.299999999999272"/>
    <n v="33.999999999998181"/>
    <n v="7.51"/>
    <d v="1899-12-30T02:18:00"/>
    <n v="7.51"/>
    <n v="0"/>
  </r>
  <r>
    <x v="2179"/>
    <n v="1.0519499999999999"/>
    <n v="0"/>
    <n v="14"/>
    <n v="1.4"/>
    <d v="1899-12-30T00:30:00"/>
    <n v="1.4"/>
    <n v="0"/>
  </r>
  <r>
    <x v="2180"/>
    <n v="1.05108"/>
    <n v="14.300000000001091"/>
    <n v="21.100000000002183"/>
    <n v="2.79"/>
    <d v="1899-12-30T01:37:00"/>
    <n v="2.79"/>
    <n v="0"/>
  </r>
  <r>
    <x v="2181"/>
    <n v="1.0491999999999999"/>
    <n v="0"/>
    <n v="14"/>
    <n v="1.4"/>
    <d v="1899-12-30T00:50:00"/>
    <n v="1.4"/>
    <n v="0"/>
  </r>
  <r>
    <x v="2182"/>
    <n v="1.0481199999999999"/>
    <n v="0"/>
    <n v="14.000000000001819"/>
    <n v="1.4"/>
    <d v="1899-12-30T00:16:00"/>
    <n v="1.4"/>
    <n v="0"/>
  </r>
  <r>
    <x v="2183"/>
    <n v="1.0482800000000001"/>
    <n v="31.199999999998909"/>
    <n v="29.999999999998181"/>
    <n v="4.1899999999999995"/>
    <d v="1899-12-30T00:35:00"/>
    <n v="4.1899999999999995"/>
    <n v="0"/>
  </r>
  <r>
    <x v="2184"/>
    <n v="1.0485500000000001"/>
    <n v="14"/>
    <n v="20.999999999998181"/>
    <n v="2.8"/>
    <d v="1899-12-30T01:44:00"/>
    <n v="2.8"/>
    <n v="0"/>
  </r>
  <r>
    <x v="2185"/>
    <n v="1.04962"/>
    <n v="45.300000000001091"/>
    <n v="33.299999999999272"/>
    <n v="7.48"/>
    <d v="1899-12-30T01:31:00"/>
    <n v="7.48"/>
    <n v="0"/>
  </r>
  <r>
    <x v="2186"/>
    <n v="1.04952"/>
    <n v="0"/>
    <n v="13.899999999999636"/>
    <n v="1.4"/>
    <d v="1899-12-30T06:07:00"/>
    <n v="1.4"/>
    <n v="0"/>
  </r>
  <r>
    <x v="2187"/>
    <n v="1.0532900000000001"/>
    <n v="81.100000000000364"/>
    <n v="44.099999999998545"/>
    <n v="20.43"/>
    <d v="1899-12-30T13:20:00"/>
    <n v="20.43"/>
    <n v="0"/>
  </r>
  <r>
    <x v="2188"/>
    <n v="1.0532600000000001"/>
    <n v="45.300000000001091"/>
    <n v="33.5"/>
    <n v="7.52"/>
    <d v="1899-12-30T12:03:00"/>
    <n v="7.52"/>
    <n v="0"/>
  </r>
  <r>
    <x v="2189"/>
    <n v="1.0533600000000001"/>
    <n v="43.499999999998181"/>
    <n v="32.999999999998181"/>
    <n v="7.4899999999999993"/>
    <d v="1899-12-30T04:18:00"/>
    <n v="7.4899999999999993"/>
    <n v="0"/>
  </r>
  <r>
    <x v="2190"/>
    <n v="1.0518799999999999"/>
    <n v="0"/>
    <n v="14"/>
    <n v="1.4"/>
    <d v="1899-12-30T02:24:00"/>
    <n v="1.4"/>
    <n v="0"/>
  </r>
  <r>
    <x v="2191"/>
    <n v="1.05084"/>
    <n v="0"/>
    <n v="14.000000000001819"/>
    <n v="1.4"/>
    <d v="1899-12-30T01:15:00"/>
    <n v="1.4"/>
    <n v="0"/>
  </r>
  <r>
    <x v="2192"/>
    <n v="1.05098"/>
    <n v="29.999999999998181"/>
    <n v="29.299999999997453"/>
    <n v="4.21"/>
    <d v="1899-12-30T01:35:00"/>
    <n v="4.21"/>
    <n v="0"/>
  </r>
  <r>
    <x v="2193"/>
    <n v="1.0506800000000001"/>
    <n v="0"/>
    <n v="13.999999999998181"/>
    <n v="1.4"/>
    <d v="1899-12-30T00:59:00"/>
    <n v="1.4"/>
    <n v="0"/>
  </r>
  <r>
    <x v="2194"/>
    <n v="1.04958"/>
    <n v="14"/>
    <n v="20.900000000001455"/>
    <n v="2.79"/>
    <d v="1899-12-30T11:46:00"/>
    <n v="2.79"/>
    <n v="0"/>
  </r>
  <r>
    <x v="2195"/>
    <n v="1.0498000000000001"/>
    <n v="14.199999999998909"/>
    <n v="21.099999999998545"/>
    <n v="2.8"/>
    <d v="1899-12-30T01:53:00"/>
    <n v="2.8"/>
    <n v="0"/>
  </r>
  <r>
    <x v="2196"/>
    <n v="1.0525199999999999"/>
    <n v="63.600000000000364"/>
    <n v="38.400000000001455"/>
    <n v="12.76"/>
    <d v="1899-12-30T06:58:00"/>
    <n v="12.76"/>
    <n v="0"/>
  </r>
  <r>
    <x v="2197"/>
    <n v="1.0511699999999999"/>
    <n v="14.100000000000364"/>
    <n v="20.900000000001455"/>
    <n v="2.79"/>
    <d v="1899-12-30T13:36:00"/>
    <n v="2.79"/>
    <n v="0"/>
  </r>
  <r>
    <x v="2198"/>
    <n v="1.05328"/>
    <n v="60.900000000001455"/>
    <n v="37.400000000001455"/>
    <n v="12.780000000000001"/>
    <d v="1899-12-30T12:30:00"/>
    <n v="12.780000000000001"/>
    <n v="0"/>
  </r>
  <r>
    <x v="2199"/>
    <n v="1.06036"/>
    <n v="0"/>
    <n v="14"/>
    <n v="1.4"/>
    <d v="1899-12-30T00:08:00"/>
    <n v="1.4"/>
    <n v="0"/>
  </r>
  <r>
    <x v="2200"/>
    <n v="1.0606500000000001"/>
    <n v="0"/>
    <n v="14.000000000001819"/>
    <n v="1.4"/>
    <d v="1899-12-30T00:02:00"/>
    <n v="0"/>
    <n v="1.4"/>
  </r>
  <r>
    <x v="2201"/>
    <n v="1.0598700000000001"/>
    <n v="0"/>
    <n v="13.999999999998181"/>
    <n v="1.4"/>
    <d v="1899-12-30T00:04:00"/>
    <n v="1.4"/>
    <n v="0"/>
  </r>
  <r>
    <x v="2202"/>
    <n v="1.0600400000000001"/>
    <n v="29.799999999999272"/>
    <n v="28.899999999997817"/>
    <n v="4.1899999999999995"/>
    <d v="1899-12-30T10:47:00"/>
    <n v="4.1899999999999995"/>
    <n v="0"/>
  </r>
  <r>
    <x v="2203"/>
    <n v="1.0616099999999999"/>
    <n v="0"/>
    <n v="13.999999999998181"/>
    <n v="1.4"/>
    <d v="1899-12-30T00:12:00"/>
    <n v="0"/>
    <n v="1.4"/>
  </r>
  <r>
    <x v="2204"/>
    <n v="1.06321"/>
    <n v="14.400000000001455"/>
    <n v="22.400000000001455"/>
    <n v="2.81"/>
    <d v="1899-12-30T05:06:00"/>
    <n v="0"/>
    <n v="2.81"/>
  </r>
  <r>
    <x v="2205"/>
    <n v="1.0547800000000001"/>
    <n v="148.10000000000036"/>
    <n v="62.200000000002547"/>
    <n v="77.819999999999993"/>
    <d v="1899-12-31T06:31:00"/>
    <n v="0"/>
    <n v="77.819999999999993"/>
  </r>
  <r>
    <x v="2206"/>
    <n v="1.0587899999999999"/>
    <n v="0"/>
    <n v="14"/>
    <n v="1.4"/>
    <d v="1899-12-30T00:12:00"/>
    <n v="1.4"/>
    <n v="0"/>
  </r>
  <r>
    <x v="2207"/>
    <n v="1.05836"/>
    <n v="14.200000000000728"/>
    <n v="21.100000000000364"/>
    <n v="2.8"/>
    <d v="1899-12-30T03:41:00"/>
    <n v="2.8"/>
    <n v="0"/>
  </r>
  <r>
    <x v="2208"/>
    <n v="1.05494"/>
    <n v="0"/>
    <n v="14.000000000001819"/>
    <n v="1.4"/>
    <d v="1899-12-30T00:20:00"/>
    <n v="1.4"/>
    <n v="0"/>
  </r>
  <r>
    <x v="2209"/>
    <n v="1.05501"/>
    <n v="0"/>
    <n v="14"/>
    <n v="1.4"/>
    <d v="1899-12-30T00:48:00"/>
    <n v="1.4"/>
    <n v="0"/>
  </r>
  <r>
    <x v="2210"/>
    <n v="1.05379"/>
    <n v="0"/>
    <n v="14.000000000001819"/>
    <n v="1.4"/>
    <d v="1899-12-30T01:10:00"/>
    <n v="1.4"/>
    <n v="0"/>
  </r>
  <r>
    <x v="2211"/>
    <n v="1.0531900000000001"/>
    <n v="0"/>
    <n v="13.999999999998181"/>
    <n v="1.4"/>
    <d v="1899-12-30T00:35:00"/>
    <n v="1.4"/>
    <n v="0"/>
  </r>
  <r>
    <x v="2212"/>
    <n v="1.0503400000000001"/>
    <n v="0"/>
    <n v="14"/>
    <n v="1.4"/>
    <d v="1899-12-30T00:48:00"/>
    <n v="1.4"/>
    <n v="0"/>
  </r>
  <r>
    <x v="2213"/>
    <n v="1.05155"/>
    <n v="45.5"/>
    <n v="33.199999999998909"/>
    <n v="7.48"/>
    <d v="1899-12-30T13:56:00"/>
    <n v="7.48"/>
    <n v="0"/>
  </r>
  <r>
    <x v="2214"/>
    <n v="1.05043"/>
    <n v="0"/>
    <n v="14.000000000001819"/>
    <n v="1.4"/>
    <d v="1899-12-30T00:31:00"/>
    <n v="1.4"/>
    <n v="0"/>
  </r>
  <r>
    <x v="2215"/>
    <n v="1.05467"/>
    <n v="103.39999999999964"/>
    <n v="49.899999999999636"/>
    <n v="32.450000000000003"/>
    <d v="1899-12-30T11:20:00"/>
    <n v="32.450000000000003"/>
    <n v="0"/>
  </r>
  <r>
    <x v="2216"/>
    <n v="1.05504"/>
    <n v="0"/>
    <n v="14"/>
    <n v="1.4"/>
    <d v="1899-12-30T00:14:00"/>
    <n v="0"/>
    <n v="1.4"/>
  </r>
  <r>
    <x v="2217"/>
    <n v="1.05762"/>
    <n v="13.500000000001819"/>
    <n v="20.800000000001091"/>
    <n v="2.81"/>
    <d v="1899-12-30T01:27:00"/>
    <n v="0"/>
    <n v="2.81"/>
  </r>
  <r>
    <x v="2218"/>
    <n v="1.05918"/>
    <n v="0"/>
    <n v="14"/>
    <n v="1.4"/>
    <d v="1899-12-30T00:24:00"/>
    <n v="0"/>
    <n v="1.4"/>
  </r>
  <r>
    <x v="2219"/>
    <n v="1.05911"/>
    <n v="27.800000000001091"/>
    <n v="28.100000000000364"/>
    <n v="4.1900000000000004"/>
    <d v="1899-12-30T01:35:00"/>
    <n v="0"/>
    <n v="4.1900000000000004"/>
  </r>
  <r>
    <x v="2220"/>
    <n v="1.0582"/>
    <n v="30.200000000000728"/>
    <n v="29.399999999999636"/>
    <n v="4.2"/>
    <d v="1899-12-30T00:47:00"/>
    <n v="0"/>
    <n v="4.2"/>
  </r>
  <r>
    <x v="2221"/>
    <n v="1.05806"/>
    <n v="14.299999999997453"/>
    <n v="21.199999999998909"/>
    <n v="2.81"/>
    <d v="1899-12-30T00:53:00"/>
    <n v="0"/>
    <n v="2.81"/>
  </r>
  <r>
    <x v="2222"/>
    <n v="1.0592200000000001"/>
    <n v="0"/>
    <n v="14"/>
    <n v="1.4"/>
    <d v="1899-12-30T00:12:00"/>
    <n v="0"/>
    <n v="1.4"/>
  </r>
  <r>
    <x v="2223"/>
    <n v="1.0561799999999999"/>
    <n v="72.899999999999636"/>
    <n v="45.399999999999636"/>
    <n v="12.79"/>
    <d v="1899-12-30T20:38:00"/>
    <n v="0"/>
    <n v="12.79"/>
  </r>
  <r>
    <x v="2224"/>
    <n v="1.05281"/>
    <n v="0"/>
    <n v="14"/>
    <n v="1.41"/>
    <d v="1899-12-30T04:48:00"/>
    <n v="1.41"/>
    <n v="0"/>
  </r>
  <r>
    <x v="2225"/>
    <n v="1.0509500000000001"/>
    <n v="0"/>
    <n v="13.999999999998181"/>
    <n v="1.4"/>
    <d v="1899-12-30T00:20:00"/>
    <n v="1.4"/>
    <n v="0"/>
  </r>
  <r>
    <x v="2226"/>
    <n v="1.05277"/>
    <n v="49.099999999998545"/>
    <n v="35.599999999998545"/>
    <n v="7.5"/>
    <d v="1899-12-30T06:05:00"/>
    <n v="7.5"/>
    <n v="0"/>
  </r>
  <r>
    <x v="2227"/>
    <n v="1.0561799999999999"/>
    <n v="29.099999999998545"/>
    <n v="28.699999999998909"/>
    <n v="4.2"/>
    <d v="1899-12-30T03:46:00"/>
    <n v="0"/>
    <n v="4.2"/>
  </r>
  <r>
    <x v="2228"/>
    <n v="1.0551299999999999"/>
    <n v="62.599999999998545"/>
    <n v="38.399999999999636"/>
    <n v="12.780000000000001"/>
    <d v="1899-12-30T19:27:00"/>
    <n v="12.780000000000001"/>
    <n v="0"/>
  </r>
  <r>
    <x v="2229"/>
    <n v="1.0582199999999999"/>
    <n v="28.900000000001455"/>
    <n v="29.399999999999636"/>
    <n v="4.2"/>
    <d v="1899-12-30T12:54:00"/>
    <n v="0"/>
    <n v="4.2"/>
  </r>
  <r>
    <x v="2230"/>
    <n v="1.05667"/>
    <n v="46.200000000000728"/>
    <n v="34.700000000000728"/>
    <n v="7.49"/>
    <d v="1899-12-31T02:48:00"/>
    <n v="0"/>
    <n v="7.49"/>
  </r>
  <r>
    <x v="2231"/>
    <n v="1.0543400000000001"/>
    <n v="29.899999999999636"/>
    <n v="29.199999999998909"/>
    <n v="4.2"/>
    <d v="1899-12-30T03:33:00"/>
    <n v="4.2"/>
    <n v="0"/>
  </r>
  <r>
    <x v="2232"/>
    <n v="1.0532900000000001"/>
    <n v="0"/>
    <n v="13.999999999998181"/>
    <n v="1.4"/>
    <d v="1899-12-30T00:43:00"/>
    <n v="1.4"/>
    <n v="0"/>
  </r>
  <r>
    <x v="2233"/>
    <n v="1.0526899999999999"/>
    <n v="0"/>
    <n v="14"/>
    <n v="1.4"/>
    <d v="1899-12-30T00:32:00"/>
    <n v="1.4"/>
    <n v="0"/>
  </r>
  <r>
    <x v="2234"/>
    <n v="1.05369"/>
    <n v="28.399999999999636"/>
    <n v="28.299999999999272"/>
    <n v="4.21"/>
    <d v="1899-12-30T21:03:00"/>
    <n v="4.21"/>
    <n v="0"/>
  </r>
  <r>
    <x v="2235"/>
    <n v="1.0552600000000001"/>
    <n v="51.900000000001455"/>
    <n v="36.500000000001819"/>
    <n v="7.52"/>
    <d v="1899-12-30T03:53:00"/>
    <n v="0"/>
    <n v="7.52"/>
  </r>
  <r>
    <x v="2236"/>
    <n v="1.05141"/>
    <n v="0"/>
    <n v="14"/>
    <n v="1.4"/>
    <d v="1899-12-30T00:06:00"/>
    <n v="1.4"/>
    <n v="0"/>
  </r>
  <r>
    <x v="2237"/>
    <n v="1.0533999999999999"/>
    <n v="28.500000000001819"/>
    <n v="28.400000000003274"/>
    <n v="4.21"/>
    <d v="1899-12-30T02:52:00"/>
    <n v="4.21"/>
    <n v="0"/>
  </r>
  <r>
    <x v="2238"/>
    <n v="1.0561799999999999"/>
    <n v="0"/>
    <n v="13.999999999998181"/>
    <n v="1.4"/>
    <d v="1899-12-30T00:10:00"/>
    <n v="0"/>
    <n v="1.4"/>
  </r>
  <r>
    <x v="2239"/>
    <n v="1.0568599999999999"/>
    <n v="0"/>
    <n v="13.999999999998181"/>
    <n v="1.4"/>
    <d v="1899-12-30T00:02:00"/>
    <n v="0"/>
    <n v="1.4"/>
  </r>
  <r>
    <x v="2240"/>
    <n v="1.04549"/>
    <n v="178.40000000000146"/>
    <n v="70.899999999999636"/>
    <n v="121.90999999999998"/>
    <d v="1900-01-02T16:12:00"/>
    <n v="0"/>
    <n v="121.90999999999998"/>
  </r>
  <r>
    <x v="2241"/>
    <n v="1.05291"/>
    <n v="0"/>
    <n v="14"/>
    <n v="1.4"/>
    <d v="1899-12-30T00:53:00"/>
    <n v="1.4"/>
    <n v="0"/>
  </r>
  <r>
    <x v="2242"/>
    <n v="1.05098"/>
    <n v="0"/>
    <n v="13.69999999999709"/>
    <n v="1.4"/>
    <d v="1899-12-30T06:20:00"/>
    <n v="1.4"/>
    <n v="0"/>
  </r>
  <r>
    <x v="2243"/>
    <n v="1.0506500000000001"/>
    <n v="14.100000000000364"/>
    <n v="21"/>
    <n v="2.79"/>
    <d v="1899-12-30T05:28:00"/>
    <n v="2.79"/>
    <n v="0"/>
  </r>
  <r>
    <x v="2244"/>
    <n v="1.0489299999999999"/>
    <n v="13.800000000001091"/>
    <n v="20.900000000001455"/>
    <n v="2.8"/>
    <d v="1899-12-30T00:49:00"/>
    <n v="2.8"/>
    <n v="0"/>
  </r>
  <r>
    <x v="2245"/>
    <n v="1.0472399999999999"/>
    <n v="0"/>
    <n v="14"/>
    <n v="1.4"/>
    <d v="1899-12-30T00:08:00"/>
    <n v="1.4"/>
    <n v="0"/>
  </r>
  <r>
    <x v="2246"/>
    <n v="1.04545"/>
    <n v="13.899999999999636"/>
    <n v="20.899999999999636"/>
    <n v="2.79"/>
    <d v="1899-12-30T00:35:00"/>
    <n v="2.79"/>
    <n v="0"/>
  </r>
  <r>
    <x v="2247"/>
    <n v="1.04427"/>
    <n v="0"/>
    <n v="14"/>
    <n v="1.4"/>
    <d v="1899-12-30T00:09:00"/>
    <n v="1.4"/>
    <n v="0"/>
  </r>
  <r>
    <x v="2248"/>
    <n v="1.0419700000000001"/>
    <n v="0"/>
    <n v="13.999999999998181"/>
    <n v="1.4"/>
    <d v="1899-12-30T02:24:00"/>
    <n v="1.4"/>
    <n v="0"/>
  </r>
  <r>
    <x v="2249"/>
    <n v="1.03939"/>
    <n v="0"/>
    <n v="14.000000000001819"/>
    <n v="1.4"/>
    <d v="1899-12-30T00:07:00"/>
    <n v="1.4"/>
    <n v="0"/>
  </r>
  <r>
    <x v="2250"/>
    <n v="1.03959"/>
    <n v="29.999999999998181"/>
    <n v="29.299999999999272"/>
    <n v="4.2"/>
    <d v="1899-12-30T02:02:00"/>
    <n v="4.2"/>
    <n v="0"/>
  </r>
  <r>
    <x v="2251"/>
    <n v="1.03959"/>
    <n v="14"/>
    <n v="21"/>
    <n v="2.8"/>
    <d v="1899-12-30T01:35:00"/>
    <n v="2.8"/>
    <n v="0"/>
  </r>
  <r>
    <x v="2252"/>
    <n v="1.0380499999999999"/>
    <n v="0"/>
    <n v="14"/>
    <n v="1.4"/>
    <d v="1899-12-30T00:12:00"/>
    <n v="1.4"/>
    <n v="0"/>
  </r>
  <r>
    <x v="2253"/>
    <n v="1.0363899999999999"/>
    <n v="0"/>
    <n v="14"/>
    <n v="1.4"/>
    <d v="1899-12-30T00:42:00"/>
    <n v="1.4"/>
    <n v="0"/>
  </r>
  <r>
    <x v="2254"/>
    <n v="1.0375099999999999"/>
    <n v="45.800000000001091"/>
    <n v="33.80000000000291"/>
    <n v="7.52"/>
    <d v="1899-12-30T16:45:00"/>
    <n v="7.52"/>
    <n v="0"/>
  </r>
  <r>
    <x v="2255"/>
    <n v="1.0369699999999999"/>
    <n v="13.5"/>
    <n v="20.700000000000728"/>
    <n v="2.79"/>
    <d v="1899-12-30T03:01:00"/>
    <n v="2.79"/>
    <n v="0"/>
  </r>
  <r>
    <x v="2256"/>
    <n v="1.0472600000000001"/>
    <n v="179.39999999999782"/>
    <n v="68.599999999998545"/>
    <n v="121.94"/>
    <d v="1900-01-02T05:41:00"/>
    <n v="121.94"/>
    <n v="0"/>
  </r>
  <r>
    <x v="2257"/>
    <n v="1.04661"/>
    <n v="0"/>
    <n v="14"/>
    <n v="1.4"/>
    <d v="1899-12-30T00:56:00"/>
    <n v="0"/>
    <n v="1.4"/>
  </r>
  <r>
    <x v="2258"/>
    <n v="1.04765"/>
    <n v="14"/>
    <n v="21"/>
    <n v="2.8"/>
    <d v="1899-12-30T00:58:00"/>
    <n v="0"/>
    <n v="2.8"/>
  </r>
  <r>
    <x v="2259"/>
    <n v="1.0491200000000001"/>
    <n v="0"/>
    <n v="14"/>
    <n v="1.4"/>
    <d v="1899-12-30T00:34:00"/>
    <n v="0"/>
    <n v="1.4"/>
  </r>
  <r>
    <x v="2260"/>
    <n v="1.0491600000000001"/>
    <n v="15.299999999997453"/>
    <n v="21.699999999998909"/>
    <n v="2.81"/>
    <d v="1899-12-30T01:22:00"/>
    <n v="0"/>
    <n v="2.81"/>
  </r>
  <r>
    <x v="2261"/>
    <n v="1.0532600000000001"/>
    <n v="0"/>
    <n v="14"/>
    <n v="1.4"/>
    <d v="1899-12-30T00:40:00"/>
    <n v="0"/>
    <n v="1.4"/>
  </r>
  <r>
    <x v="2262"/>
    <n v="1.0543800000000001"/>
    <n v="0"/>
    <n v="14"/>
    <n v="1.4"/>
    <d v="1899-12-30T00:14:00"/>
    <n v="0"/>
    <n v="1.4"/>
  </r>
  <r>
    <x v="2263"/>
    <n v="1.0553300000000001"/>
    <n v="14.299999999999272"/>
    <n v="21.200000000000728"/>
    <n v="2.81"/>
    <d v="1899-12-30T06:19:00"/>
    <n v="0"/>
    <n v="2.81"/>
  </r>
  <r>
    <x v="2264"/>
    <n v="1.05501"/>
    <n v="0"/>
    <n v="14.000000000001819"/>
    <n v="1.4"/>
    <d v="1899-12-30T02:39:00"/>
    <n v="0"/>
    <n v="1.4"/>
  </r>
  <r>
    <x v="2265"/>
    <n v="1.05345"/>
    <n v="62.899999999997817"/>
    <n v="38.199999999998909"/>
    <n v="12.8"/>
    <d v="1899-12-30T13:36:00"/>
    <n v="0"/>
    <n v="12.8"/>
  </r>
  <r>
    <x v="2266"/>
    <n v="1.0508900000000001"/>
    <n v="62.200000000000728"/>
    <n v="40.500000000001819"/>
    <n v="12.790000000000001"/>
    <d v="1899-12-30T20:42:00"/>
    <n v="0"/>
    <n v="12.790000000000001"/>
  </r>
  <r>
    <x v="2267"/>
    <n v="1.04708"/>
    <n v="27.900000000001455"/>
    <n v="27.900000000001455"/>
    <n v="4.21"/>
    <d v="1899-12-30T11:24:00"/>
    <n v="4.21"/>
    <n v="0"/>
  </r>
  <r>
    <x v="2268"/>
    <n v="1.0538000000000001"/>
    <n v="123"/>
    <n v="55.5"/>
    <n v="49.43"/>
    <d v="1899-12-31T10:50:00"/>
    <n v="49.43"/>
    <n v="0"/>
  </r>
  <r>
    <x v="2269"/>
    <n v="1.0525"/>
    <n v="0"/>
    <n v="14"/>
    <n v="1.4"/>
    <d v="1899-12-30T00:11:00"/>
    <n v="0"/>
    <n v="1.4"/>
  </r>
  <r>
    <x v="2270"/>
    <n v="1.0536399999999999"/>
    <n v="14.399999999997817"/>
    <n v="21.199999999998909"/>
    <n v="2.8000000000000003"/>
    <d v="1899-12-30T01:32:00"/>
    <n v="0"/>
    <n v="2.8000000000000003"/>
  </r>
  <r>
    <x v="2271"/>
    <n v="1.0551600000000001"/>
    <n v="0"/>
    <n v="14"/>
    <n v="1.4"/>
    <d v="1899-12-30T00:12:00"/>
    <n v="0"/>
    <n v="1.4"/>
  </r>
  <r>
    <x v="2272"/>
    <n v="1.05681"/>
    <n v="0"/>
    <n v="14"/>
    <n v="1.4"/>
    <d v="1899-12-30T00:21:00"/>
    <n v="0"/>
    <n v="1.4"/>
  </r>
  <r>
    <x v="2273"/>
    <n v="1.0577099999999999"/>
    <n v="13.600000000000364"/>
    <n v="20.799999999997453"/>
    <n v="2.8"/>
    <d v="1899-12-30T00:39:00"/>
    <n v="0"/>
    <n v="2.8"/>
  </r>
  <r>
    <x v="2274"/>
    <n v="1.05779"/>
    <n v="14.200000000000728"/>
    <n v="21.100000000000364"/>
    <n v="2.8"/>
    <d v="1899-12-30T00:25:00"/>
    <n v="0"/>
    <n v="2.8"/>
  </r>
  <r>
    <x v="2275"/>
    <n v="1.05992"/>
    <n v="0"/>
    <n v="14"/>
    <n v="1.4"/>
    <d v="1899-12-30T02:50:00"/>
    <n v="0"/>
    <n v="1.4"/>
  </r>
  <r>
    <x v="2276"/>
    <n v="1.05897"/>
    <n v="44.899999999997817"/>
    <n v="33.69999999999709"/>
    <n v="7.48"/>
    <d v="1899-12-30T11:49:00"/>
    <n v="0"/>
    <n v="7.48"/>
  </r>
  <r>
    <x v="2277"/>
    <n v="1.0580099999999999"/>
    <n v="14.500000000001819"/>
    <n v="21.299999999999272"/>
    <n v="2.81"/>
    <d v="1899-12-30T01:37:00"/>
    <n v="0"/>
    <n v="2.81"/>
  </r>
  <r>
    <x v="2278"/>
    <n v="1.05796"/>
    <n v="46.300000000001091"/>
    <n v="34.700000000000728"/>
    <n v="7.48"/>
    <d v="1899-12-30T13:49:00"/>
    <n v="0"/>
    <n v="7.48"/>
  </r>
  <r>
    <x v="2279"/>
    <n v="1.06494"/>
    <n v="176.30000000000109"/>
    <n v="68.800000000001091"/>
    <n v="121.6"/>
    <d v="1900-01-01T17:34:00"/>
    <n v="121.6"/>
    <n v="0"/>
  </r>
  <r>
    <x v="2280"/>
    <n v="1.0602199999999999"/>
    <n v="0"/>
    <n v="13.999999999998181"/>
    <n v="1.4"/>
    <d v="1899-12-30T02:22:00"/>
    <n v="0"/>
    <n v="1.4"/>
  </r>
  <r>
    <x v="2281"/>
    <n v="1.06145"/>
    <n v="0"/>
    <n v="14"/>
    <n v="1.4"/>
    <d v="1899-12-30T02:00:00"/>
    <n v="0"/>
    <n v="1.4"/>
  </r>
  <r>
    <x v="2282"/>
    <n v="1.0623499999999999"/>
    <n v="0"/>
    <n v="13.999999999998181"/>
    <n v="1.4"/>
    <d v="1899-12-30T00:02:00"/>
    <n v="0"/>
    <n v="1.4"/>
  </r>
  <r>
    <x v="2283"/>
    <n v="1.06324"/>
    <n v="0"/>
    <n v="14"/>
    <n v="1.4"/>
    <d v="1899-12-30T00:16:00"/>
    <n v="0"/>
    <n v="1.4"/>
  </r>
  <r>
    <x v="2284"/>
    <n v="1.0685899999999999"/>
    <n v="0"/>
    <n v="13.999999999998181"/>
    <n v="1.4"/>
    <d v="1899-12-30T00:20:00"/>
    <n v="0"/>
    <n v="1.4"/>
  </r>
  <r>
    <x v="2285"/>
    <n v="1.0682700000000001"/>
    <n v="28.699999999998909"/>
    <n v="28.5"/>
    <n v="4.1900000000000004"/>
    <d v="1899-12-30T05:24:00"/>
    <n v="0"/>
    <n v="4.1900000000000004"/>
  </r>
  <r>
    <x v="2286"/>
    <n v="1.06894"/>
    <n v="14.000000000001819"/>
    <n v="21"/>
    <n v="2.8"/>
    <d v="1899-12-30T03:11:00"/>
    <n v="0"/>
    <n v="2.8"/>
  </r>
  <r>
    <x v="2287"/>
    <n v="1.06925"/>
    <n v="29.199999999998909"/>
    <n v="29"/>
    <n v="4.1899999999999995"/>
    <d v="1899-12-30T12:06:00"/>
    <n v="0"/>
    <n v="4.1899999999999995"/>
  </r>
  <r>
    <x v="2288"/>
    <n v="1.0730999999999999"/>
    <n v="0"/>
    <n v="13.999999999998181"/>
    <n v="1.4"/>
    <d v="1899-12-30T00:03:00"/>
    <n v="0"/>
    <n v="1.4"/>
  </r>
  <r>
    <x v="2289"/>
    <n v="1.07314"/>
    <n v="14.5"/>
    <n v="21.299999999999272"/>
    <n v="2.81"/>
    <d v="1899-12-30T06:23:00"/>
    <n v="0"/>
    <n v="2.81"/>
  </r>
  <r>
    <x v="2290"/>
    <n v="1.06986"/>
    <n v="85"/>
    <n v="41.800000000001091"/>
    <n v="11.18"/>
    <d v="1899-12-31T10:27:00"/>
    <n v="0"/>
    <n v="11.18"/>
  </r>
  <r>
    <x v="2291"/>
    <n v="1.06541"/>
    <n v="28.400000000003274"/>
    <n v="28.300000000001091"/>
    <n v="4.1900000000000004"/>
    <d v="1899-12-30T04:26:00"/>
    <n v="4.1900000000000004"/>
    <n v="0"/>
  </r>
  <r>
    <x v="2292"/>
    <n v="1.0669999999999999"/>
    <n v="45.200000000000728"/>
    <n v="33.299999999999272"/>
    <n v="7.49"/>
    <d v="1899-12-30T12:38:00"/>
    <n v="7.49"/>
    <n v="0"/>
  </r>
  <r>
    <x v="2293"/>
    <n v="1.06976"/>
    <n v="28.799999999999272"/>
    <n v="28.600000000000364"/>
    <n v="4.21"/>
    <d v="1899-12-30T08:21:00"/>
    <n v="0"/>
    <n v="4.21"/>
  </r>
  <r>
    <x v="2294"/>
    <n v="1.07138"/>
    <n v="82.699999999998909"/>
    <n v="44.100000000000364"/>
    <n v="20.41"/>
    <d v="1899-12-31T04:02:00"/>
    <n v="20.41"/>
    <n v="0"/>
  </r>
  <r>
    <x v="2295"/>
    <n v="1.07131"/>
    <n v="0"/>
    <n v="14.000000000001819"/>
    <n v="1.4"/>
    <d v="1899-12-30T00:04:00"/>
    <n v="0"/>
    <n v="1.4"/>
  </r>
  <r>
    <x v="2296"/>
    <n v="1.0716699999999999"/>
    <n v="14.099999999998545"/>
    <n v="21.099999999998545"/>
    <n v="2.8099999999999996"/>
    <d v="1899-12-30T03:12:00"/>
    <n v="0"/>
    <n v="2.8099999999999996"/>
  </r>
  <r>
    <x v="2297"/>
    <n v="1.0726100000000001"/>
    <n v="0"/>
    <n v="14"/>
    <n v="1.4"/>
    <d v="1899-12-30T01:13:00"/>
    <n v="0"/>
    <n v="1.4"/>
  </r>
  <r>
    <x v="2298"/>
    <n v="1.0732699999999999"/>
    <n v="14.199999999998909"/>
    <n v="21.899999999997817"/>
    <n v="2.8"/>
    <d v="1899-12-30T07:33:00"/>
    <n v="0"/>
    <n v="2.8"/>
  </r>
  <r>
    <x v="2299"/>
    <n v="1.07497"/>
    <n v="0"/>
    <n v="14"/>
    <n v="1.4"/>
    <d v="1899-12-30T01:24:00"/>
    <n v="0"/>
    <n v="1.4"/>
  </r>
  <r>
    <x v="2300"/>
    <n v="1.07474"/>
    <n v="46.399999999999636"/>
    <n v="33.799999999999272"/>
    <n v="7.49"/>
    <d v="1899-12-30T11:52:00"/>
    <n v="0"/>
    <n v="7.49"/>
  </r>
  <r>
    <x v="2301"/>
    <n v="1.0707899999999999"/>
    <n v="28.900000000001455"/>
    <n v="28.600000000000364"/>
    <n v="4.2"/>
    <d v="1899-12-30T03:50:00"/>
    <n v="4.2"/>
    <n v="0"/>
  </r>
  <r>
    <x v="2302"/>
    <n v="1.07409"/>
    <n v="28.5"/>
    <n v="29.399999999999636"/>
    <n v="4.2"/>
    <d v="1899-12-30T11:33:00"/>
    <n v="0"/>
    <n v="4.2"/>
  </r>
  <r>
    <x v="2303"/>
    <n v="1.0741400000000001"/>
    <n v="74.099999999998545"/>
    <n v="40.399999999997817"/>
    <n v="12.78"/>
    <d v="1899-12-31T09:53:00"/>
    <n v="12.78"/>
    <n v="0"/>
  </r>
  <r>
    <x v="2304"/>
    <n v="1.07683"/>
    <n v="0"/>
    <n v="13.999999999998181"/>
    <n v="1.4"/>
    <d v="1899-12-30T00:43:00"/>
    <n v="0"/>
    <n v="1.4"/>
  </r>
  <r>
    <x v="2305"/>
    <n v="1.0768"/>
    <n v="14.100000000000364"/>
    <n v="21.100000000000364"/>
    <n v="2.8099999999999996"/>
    <d v="1899-12-30T02:18:00"/>
    <n v="0"/>
    <n v="2.8099999999999996"/>
  </r>
  <r>
    <x v="2306"/>
    <n v="1.0779399999999999"/>
    <n v="0"/>
    <n v="14"/>
    <n v="1.4"/>
    <d v="1899-12-30T01:58:00"/>
    <n v="0"/>
    <n v="1.4"/>
  </r>
  <r>
    <x v="2307"/>
    <n v="1.0774999999999999"/>
    <n v="0"/>
    <n v="13.999999999998181"/>
    <n v="1.4"/>
    <d v="1899-12-30T02:38:00"/>
    <n v="0"/>
    <n v="1.4"/>
  </r>
  <r>
    <x v="2308"/>
    <n v="1.0741799999999999"/>
    <n v="82.399999999999636"/>
    <n v="44.599999999998545"/>
    <n v="20.38"/>
    <d v="1899-12-31T03:14:00"/>
    <n v="0"/>
    <n v="20.38"/>
  </r>
  <r>
    <x v="2309"/>
    <n v="1.073"/>
    <n v="0"/>
    <n v="14"/>
    <n v="1.4"/>
    <d v="1899-12-30T05:36:00"/>
    <n v="1.4"/>
    <n v="0"/>
  </r>
  <r>
    <x v="2310"/>
    <n v="1.07202"/>
    <n v="0"/>
    <n v="14.000000000001819"/>
    <n v="1.4"/>
    <d v="1899-12-30T03:03:00"/>
    <n v="1.4"/>
    <n v="0"/>
  </r>
  <r>
    <x v="2311"/>
    <n v="1.0715600000000001"/>
    <n v="0"/>
    <n v="13.999999999998181"/>
    <n v="1.4"/>
    <d v="1899-12-30T00:26:00"/>
    <n v="1.4"/>
    <n v="0"/>
  </r>
  <r>
    <x v="2312"/>
    <n v="1.0693699999999999"/>
    <n v="0"/>
    <n v="14.000000000001819"/>
    <n v="1.4"/>
    <d v="1899-12-30T01:24:00"/>
    <n v="1.4"/>
    <n v="0"/>
  </r>
  <r>
    <x v="2313"/>
    <n v="1.0703800000000001"/>
    <n v="47.5"/>
    <n v="34.099999999998545"/>
    <n v="7.52"/>
    <d v="1899-12-30T23:10:00"/>
    <n v="7.52"/>
    <n v="0"/>
  </r>
  <r>
    <x v="2314"/>
    <n v="1.0738099999999999"/>
    <n v="30.100000000000364"/>
    <n v="29.599999999998545"/>
    <n v="4.21"/>
    <d v="1899-12-30T13:21:00"/>
    <n v="0"/>
    <n v="4.21"/>
  </r>
  <r>
    <x v="2315"/>
    <n v="1.06924"/>
    <n v="79.799999999999272"/>
    <n v="46"/>
    <n v="20.420000000000002"/>
    <d v="1899-12-31T00:18:00"/>
    <n v="0"/>
    <n v="20.420000000000002"/>
  </r>
  <r>
    <x v="2316"/>
    <n v="1.07057"/>
    <n v="14.300000000001091"/>
    <n v="21.100000000000364"/>
    <n v="2.79"/>
    <d v="1899-12-30T01:41:00"/>
    <n v="2.79"/>
    <n v="0"/>
  </r>
  <r>
    <x v="2317"/>
    <n v="1.0696300000000001"/>
    <n v="0"/>
    <n v="13.999999999998181"/>
    <n v="1.4"/>
    <d v="1899-12-30T00:06:00"/>
    <n v="1.4"/>
    <n v="0"/>
  </r>
  <r>
    <x v="2318"/>
    <n v="1.0654999999999999"/>
    <n v="0"/>
    <n v="14.000000000001819"/>
    <n v="1.4"/>
    <d v="1899-12-30T00:28:00"/>
    <n v="1.4"/>
    <n v="0"/>
  </r>
  <r>
    <x v="2319"/>
    <n v="1.0646599999999999"/>
    <n v="0"/>
    <n v="14.000000000001819"/>
    <n v="1.4"/>
    <d v="1899-12-30T00:24:00"/>
    <n v="1.4"/>
    <n v="0"/>
  </r>
  <r>
    <x v="2320"/>
    <n v="1.06992"/>
    <n v="120.89999999999782"/>
    <n v="54.599999999998545"/>
    <n v="49.379999999999995"/>
    <d v="1900-01-01T22:49:00"/>
    <n v="49.379999999999995"/>
    <n v="0"/>
  </r>
  <r>
    <x v="2321"/>
    <n v="1.07026"/>
    <n v="0"/>
    <n v="14.000000000001819"/>
    <n v="1.4"/>
    <d v="1899-12-30T03:54:00"/>
    <n v="0"/>
    <n v="1.4"/>
  </r>
  <r>
    <x v="2322"/>
    <n v="1.07165"/>
    <n v="14.100000000000364"/>
    <n v="21.100000000000364"/>
    <n v="2.8099999999999996"/>
    <d v="1899-12-30T01:18:00"/>
    <n v="0"/>
    <n v="2.8099999999999996"/>
  </r>
  <r>
    <x v="2323"/>
    <n v="1.0718700000000001"/>
    <n v="0"/>
    <n v="14"/>
    <n v="1.4"/>
    <d v="1899-12-30T00:38:00"/>
    <n v="0"/>
    <n v="1.4"/>
  </r>
  <r>
    <x v="2324"/>
    <n v="1.0739000000000001"/>
    <n v="0"/>
    <n v="14"/>
    <n v="1.4"/>
    <d v="1899-12-30T01:06:00"/>
    <n v="0"/>
    <n v="1.4"/>
  </r>
  <r>
    <x v="2325"/>
    <n v="1.07552"/>
    <n v="0"/>
    <n v="14.799999999999272"/>
    <n v="1.4"/>
    <d v="1899-12-30T08:06:00"/>
    <n v="0"/>
    <n v="1.4"/>
  </r>
  <r>
    <x v="2326"/>
    <n v="1.0746199999999999"/>
    <n v="45.600000000000364"/>
    <n v="33.799999999999272"/>
    <n v="7.52"/>
    <d v="1899-12-30T13:15:00"/>
    <n v="0"/>
    <n v="7.52"/>
  </r>
  <r>
    <x v="2327"/>
    <n v="1.0748"/>
    <n v="30.600000000000364"/>
    <n v="30.300000000001091"/>
    <n v="4.2"/>
    <d v="1899-12-30T18:18:00"/>
    <n v="0"/>
    <n v="4.2"/>
  </r>
  <r>
    <x v="2328"/>
    <n v="1.07073"/>
    <n v="81.300000000001091"/>
    <n v="44.5"/>
    <n v="20.43"/>
    <d v="1899-12-31T06:23:00"/>
    <n v="0"/>
    <n v="20.43"/>
  </r>
  <r>
    <x v="2329"/>
    <n v="1.07016"/>
    <n v="14.300000000001091"/>
    <n v="21.100000000000364"/>
    <n v="2.79"/>
    <d v="1899-12-30T00:25:00"/>
    <n v="2.79"/>
    <n v="0"/>
  </r>
  <r>
    <x v="2330"/>
    <n v="1.06765"/>
    <n v="0"/>
    <n v="13.899999999999636"/>
    <n v="1.4"/>
    <d v="1899-12-30T09:53:00"/>
    <n v="1.4"/>
    <n v="0"/>
  </r>
  <r>
    <x v="2331"/>
    <n v="1.0672699999999999"/>
    <n v="15.100000000002183"/>
    <n v="21.500000000001819"/>
    <n v="2.79"/>
    <d v="1899-12-30T03:56:00"/>
    <n v="2.79"/>
    <n v="0"/>
  </r>
  <r>
    <x v="2332"/>
    <n v="1.0668899999999999"/>
    <n v="15.099999999998545"/>
    <n v="21.5"/>
    <n v="2.79"/>
    <d v="1899-12-30T05:29:00"/>
    <n v="2.79"/>
    <n v="0"/>
  </r>
  <r>
    <x v="2333"/>
    <n v="1.06778"/>
    <n v="44.600000000000364"/>
    <n v="33.200000000000728"/>
    <n v="7.48"/>
    <d v="1899-12-30T20:16:00"/>
    <n v="7.48"/>
    <n v="0"/>
  </r>
  <r>
    <x v="2334"/>
    <n v="1.0707199999999999"/>
    <n v="13.899999999999636"/>
    <n v="21.399999999997817"/>
    <n v="2.81"/>
    <d v="1899-12-30T18:35:00"/>
    <n v="0"/>
    <n v="2.81"/>
  </r>
  <r>
    <x v="2335"/>
    <n v="1.07063"/>
    <n v="62.5"/>
    <n v="37.700000000000728"/>
    <n v="12.81"/>
    <d v="1899-12-30T22:39:00"/>
    <n v="12.81"/>
    <n v="0"/>
  </r>
  <r>
    <x v="2336"/>
    <n v="1.07335"/>
    <n v="0"/>
    <n v="14"/>
    <n v="1.4"/>
    <d v="1899-12-30T00:18:00"/>
    <n v="0"/>
    <n v="1.4"/>
  </r>
  <r>
    <x v="2337"/>
    <n v="1.07473"/>
    <n v="0"/>
    <n v="14"/>
    <n v="1.4"/>
    <d v="1899-12-30T02:30:00"/>
    <n v="0"/>
    <n v="1.4"/>
  </r>
  <r>
    <x v="2338"/>
    <n v="1.0739399999999999"/>
    <n v="44.200000000000728"/>
    <n v="34.399999999999636"/>
    <n v="7.5"/>
    <d v="1899-12-30T21:50:00"/>
    <n v="0"/>
    <n v="7.5"/>
  </r>
  <r>
    <x v="2339"/>
    <n v="1.0693699999999999"/>
    <n v="13.700000000000728"/>
    <n v="20.800000000001091"/>
    <n v="2.79"/>
    <d v="1899-12-30T03:40:00"/>
    <n v="2.79"/>
    <n v="0"/>
  </r>
  <r>
    <x v="2340"/>
    <n v="1.0620000000000001"/>
    <n v="0"/>
    <n v="13.999999999998181"/>
    <n v="1.4"/>
    <d v="1899-12-30T00:20:00"/>
    <n v="1.4"/>
    <n v="0"/>
  </r>
  <r>
    <x v="2341"/>
    <n v="1.0635399999999999"/>
    <n v="14.300000000001091"/>
    <n v="22"/>
    <n v="2.81"/>
    <d v="1899-12-30T10:07:00"/>
    <n v="0"/>
    <n v="2.81"/>
  </r>
  <r>
    <x v="2342"/>
    <n v="1.0610599999999999"/>
    <n v="13.899999999999636"/>
    <n v="20.900000000001455"/>
    <n v="2.79"/>
    <d v="1899-12-30T11:23:00"/>
    <n v="2.79"/>
    <n v="0"/>
  </r>
  <r>
    <x v="2343"/>
    <n v="1.0634699999999999"/>
    <n v="0"/>
    <n v="13.999999999998181"/>
    <n v="1.4"/>
    <d v="1899-12-30T00:43:00"/>
    <n v="0"/>
    <n v="1.4"/>
  </r>
  <r>
    <x v="2344"/>
    <n v="1.0498499999999999"/>
    <n v="214.60000000000036"/>
    <n v="77.600000000000364"/>
    <n v="176.26"/>
    <d v="1900-01-02T00:57:00"/>
    <n v="0"/>
    <n v="176.26"/>
  </r>
  <r>
    <x v="2345"/>
    <n v="1.06047"/>
    <n v="0"/>
    <n v="14"/>
    <n v="1.4"/>
    <d v="1899-12-30T00:44:00"/>
    <n v="1.4"/>
    <n v="0"/>
  </r>
  <r>
    <x v="2346"/>
    <n v="1.05864"/>
    <n v="0"/>
    <n v="14.000000000001819"/>
    <n v="1.4"/>
    <d v="1899-12-30T02:03:00"/>
    <n v="1.4"/>
    <n v="0"/>
  </r>
  <r>
    <x v="2347"/>
    <n v="1.0569200000000001"/>
    <n v="0"/>
    <n v="13.999999999998181"/>
    <n v="1.4"/>
    <d v="1899-12-30T00:52:00"/>
    <n v="1.4"/>
    <n v="0"/>
  </r>
  <r>
    <x v="2348"/>
    <n v="1.0527200000000001"/>
    <n v="0"/>
    <n v="13.999999999998181"/>
    <n v="1.4"/>
    <d v="1899-12-30T00:46:00"/>
    <n v="1.4"/>
    <n v="0"/>
  </r>
  <r>
    <x v="2349"/>
    <n v="1.0509299999999999"/>
    <n v="14.5"/>
    <n v="21.100000000000364"/>
    <n v="2.79"/>
    <d v="1899-12-30T07:47:00"/>
    <n v="2.79"/>
    <n v="0"/>
  </r>
  <r>
    <x v="2350"/>
    <n v="1.04932"/>
    <n v="0"/>
    <n v="14"/>
    <n v="1.4"/>
    <d v="1899-12-30T01:22:00"/>
    <n v="1.4"/>
    <n v="0"/>
  </r>
  <r>
    <x v="2351"/>
    <n v="1.04749"/>
    <n v="0"/>
    <n v="14.000000000001819"/>
    <n v="1.4"/>
    <d v="1899-12-30T07:09:00"/>
    <n v="1.4"/>
    <n v="0"/>
  </r>
  <r>
    <x v="2352"/>
    <n v="1.0466299999999999"/>
    <n v="0"/>
    <n v="14"/>
    <n v="1.4"/>
    <d v="1899-12-30T00:45:00"/>
    <n v="1.4"/>
    <n v="0"/>
  </r>
  <r>
    <x v="2353"/>
    <n v="1.0458000000000001"/>
    <n v="14.299999999997453"/>
    <n v="21.099999999998545"/>
    <n v="2.79"/>
    <d v="1899-12-30T03:31:00"/>
    <n v="2.79"/>
    <n v="0"/>
  </r>
  <r>
    <x v="2354"/>
    <n v="1.0450600000000001"/>
    <n v="14.199999999998909"/>
    <n v="21.099999999998545"/>
    <n v="2.8"/>
    <d v="1899-12-30T02:06:00"/>
    <n v="2.8"/>
    <n v="0"/>
  </r>
  <r>
    <x v="2355"/>
    <n v="1.0433300000000001"/>
    <n v="0"/>
    <n v="13.999999999998181"/>
    <n v="1.4"/>
    <d v="1899-12-30T00:31:00"/>
    <n v="1.4"/>
    <n v="0"/>
  </r>
  <r>
    <x v="2356"/>
    <n v="1.04236"/>
    <n v="13.700000000000728"/>
    <n v="20.799999999999272"/>
    <n v="2.79"/>
    <d v="1899-12-30T04:37:00"/>
    <n v="2.79"/>
    <n v="0"/>
  </r>
  <r>
    <x v="2357"/>
    <n v="1.04152"/>
    <n v="14.399999999999636"/>
    <n v="21.199999999998909"/>
    <n v="2.8000000000000003"/>
    <d v="1899-12-30T00:25:00"/>
    <n v="2.8000000000000003"/>
    <n v="0"/>
  </r>
  <r>
    <x v="2358"/>
    <n v="1.0400100000000001"/>
    <n v="13.699999999998909"/>
    <n v="20.799999999999272"/>
    <n v="2.8"/>
    <d v="1899-12-30T06:10:00"/>
    <n v="2.8"/>
    <n v="0"/>
  </r>
  <r>
    <x v="2359"/>
    <n v="1.04304"/>
    <n v="66.100000000000364"/>
    <n v="39.800000000001091"/>
    <n v="12.83"/>
    <d v="1899-12-30T08:36:00"/>
    <n v="12.83"/>
    <n v="0"/>
  </r>
  <r>
    <x v="2360"/>
    <n v="1.04308"/>
    <n v="31.300000000001091"/>
    <n v="30.200000000000728"/>
    <n v="4.21"/>
    <d v="1899-12-30T03:38:00"/>
    <n v="4.21"/>
    <n v="0"/>
  </r>
  <r>
    <x v="2361"/>
    <n v="1.0414300000000001"/>
    <n v="0"/>
    <n v="13.999999999998181"/>
    <n v="1.4"/>
    <d v="1899-12-30T00:33:00"/>
    <n v="1.4"/>
    <n v="0"/>
  </r>
  <r>
    <x v="2362"/>
    <n v="1.04087"/>
    <n v="14.099999999998545"/>
    <n v="21"/>
    <n v="2.79"/>
    <d v="1899-12-30T04:00:00"/>
    <n v="2.79"/>
    <n v="0"/>
  </r>
  <r>
    <x v="2363"/>
    <n v="1.0445800000000001"/>
    <n v="85.299999999999272"/>
    <n v="46.899999999997817"/>
    <n v="20.440000000000001"/>
    <d v="1899-12-30T17:06:00"/>
    <n v="20.440000000000001"/>
    <n v="0"/>
  </r>
  <r>
    <x v="2364"/>
    <n v="1.04359"/>
    <n v="121.60000000000218"/>
    <n v="55.100000000000364"/>
    <n v="49.519999999999996"/>
    <d v="1899-12-30T09:56:00"/>
    <n v="0"/>
    <n v="49.519999999999996"/>
  </r>
  <r>
    <x v="2365"/>
    <n v="1.0403"/>
    <n v="14"/>
    <n v="21"/>
    <n v="2.8"/>
    <d v="1899-12-30T01:55:00"/>
    <n v="2.8"/>
    <n v="0"/>
  </r>
  <r>
    <x v="2366"/>
    <n v="1.03827"/>
    <n v="0"/>
    <n v="14"/>
    <n v="1.4"/>
    <d v="1899-12-30T01:35:00"/>
    <n v="1.4"/>
    <n v="0"/>
  </r>
  <r>
    <x v="2367"/>
    <n v="1.0381499999999999"/>
    <n v="28.5"/>
    <n v="28.300000000001091"/>
    <n v="4.21"/>
    <d v="1899-12-30T01:08:00"/>
    <n v="4.21"/>
    <n v="0"/>
  </r>
  <r>
    <x v="2368"/>
    <n v="1.0439099999999999"/>
    <n v="29.099999999998545"/>
    <n v="28.5"/>
    <n v="4.21"/>
    <d v="1899-12-30T06:35:00"/>
    <n v="4.21"/>
    <n v="0"/>
  </r>
  <r>
    <x v="2369"/>
    <n v="1.0460799999999999"/>
    <n v="13.299999999999272"/>
    <n v="20.699999999998909"/>
    <n v="2.8099999999999996"/>
    <d v="1899-12-30T00:28:00"/>
    <n v="0"/>
    <n v="2.8099999999999996"/>
  </r>
  <r>
    <x v="2370"/>
    <n v="1.0468500000000001"/>
    <n v="0"/>
    <n v="14"/>
    <n v="1.4"/>
    <d v="1899-12-30T00:14:00"/>
    <n v="0"/>
    <n v="1.4"/>
  </r>
  <r>
    <x v="2371"/>
    <n v="1.04267"/>
    <n v="81.400000000001455"/>
    <n v="44.300000000001091"/>
    <n v="20.45"/>
    <d v="1899-12-30T12:42:00"/>
    <n v="0"/>
    <n v="20.45"/>
  </r>
  <r>
    <x v="2372"/>
    <n v="1.0423500000000001"/>
    <n v="0"/>
    <n v="13.999999999998181"/>
    <n v="1.4"/>
    <d v="1899-12-30T04:21:00"/>
    <n v="1.4"/>
    <n v="0"/>
  </r>
  <r>
    <x v="2373"/>
    <n v="1.03864"/>
    <n v="14.499999999998181"/>
    <n v="21.199999999998909"/>
    <n v="2.79"/>
    <d v="1899-12-30T00:20:00"/>
    <n v="2.79"/>
    <n v="0"/>
  </r>
  <r>
    <x v="2374"/>
    <n v="1.0385899999999999"/>
    <n v="28.899999999999636"/>
    <n v="28.700000000000728"/>
    <n v="4.21"/>
    <d v="1899-12-30T04:11:00"/>
    <n v="4.21"/>
    <n v="0"/>
  </r>
  <r>
    <x v="2375"/>
    <n v="1.0501499999999999"/>
    <n v="177.79999999999927"/>
    <n v="68.099999999998545"/>
    <n v="122.01000000000002"/>
    <d v="1899-12-30T18:48:00"/>
    <n v="122.01000000000002"/>
    <n v="0"/>
  </r>
  <r>
    <x v="2376"/>
    <n v="1.04375"/>
    <n v="0"/>
    <n v="13.999999999998181"/>
    <n v="1.4"/>
    <d v="1899-12-30T00:05:00"/>
    <n v="0"/>
    <n v="1.4"/>
  </r>
  <r>
    <x v="2377"/>
    <n v="1.04661"/>
    <n v="0"/>
    <n v="14"/>
    <n v="1.4"/>
    <d v="1899-12-30T00:15:00"/>
    <n v="0"/>
    <n v="1.4"/>
  </r>
  <r>
    <x v="2378"/>
    <n v="1.0462800000000001"/>
    <n v="14.799999999999272"/>
    <n v="21.399999999999636"/>
    <n v="2.8000000000000003"/>
    <d v="1899-12-30T00:37:00"/>
    <n v="0"/>
    <n v="2.8000000000000003"/>
  </r>
  <r>
    <x v="2379"/>
    <n v="1.0478799999999999"/>
    <n v="0"/>
    <n v="13.999999999998181"/>
    <n v="1.4"/>
    <d v="1899-12-30T00:05:00"/>
    <n v="0"/>
    <n v="1.4"/>
  </r>
  <r>
    <x v="2380"/>
    <n v="1.0497099999999999"/>
    <n v="0"/>
    <n v="13.999999999998181"/>
    <n v="1.4"/>
    <d v="1899-12-30T00:11:00"/>
    <n v="0"/>
    <n v="1.4"/>
  </r>
  <r>
    <x v="2381"/>
    <n v="1.05077"/>
    <n v="0"/>
    <n v="14.000000000001819"/>
    <n v="1.4"/>
    <d v="1899-12-30T00:09:00"/>
    <n v="0"/>
    <n v="1.4"/>
  </r>
  <r>
    <x v="2382"/>
    <n v="1.05192"/>
    <n v="0"/>
    <n v="14"/>
    <n v="1.4"/>
    <d v="1899-12-30T00:20:00"/>
    <n v="0"/>
    <n v="1.4"/>
  </r>
  <r>
    <x v="2383"/>
    <n v="1.0538700000000001"/>
    <n v="0"/>
    <n v="14"/>
    <n v="1.4"/>
    <d v="1899-12-30T00:11:00"/>
    <n v="0"/>
    <n v="1.4"/>
  </r>
  <r>
    <x v="2384"/>
    <n v="1.0577399999999999"/>
    <n v="0"/>
    <n v="13.999999999998181"/>
    <n v="1.4"/>
    <d v="1899-12-30T00:36:00"/>
    <n v="0"/>
    <n v="1.4"/>
  </r>
  <r>
    <x v="2385"/>
    <n v="1.0506500000000001"/>
    <n v="143.20000000000073"/>
    <n v="60.200000000000728"/>
    <n v="77.97"/>
    <d v="1899-12-31T08:34:00"/>
    <n v="0"/>
    <n v="77.97"/>
  </r>
  <r>
    <x v="2386"/>
    <n v="1.0503499999999999"/>
    <n v="29.100000000002183"/>
    <n v="28.80000000000291"/>
    <n v="4.2"/>
    <d v="1899-12-30T04:40:00"/>
    <n v="4.2"/>
    <n v="0"/>
  </r>
  <r>
    <x v="2387"/>
    <n v="1.0476700000000001"/>
    <n v="14.199999999998909"/>
    <n v="21.099999999998545"/>
    <n v="2.8"/>
    <d v="1899-12-30T01:14:00"/>
    <n v="2.8"/>
    <n v="0"/>
  </r>
  <r>
    <x v="2388"/>
    <n v="1.0471900000000001"/>
    <n v="0"/>
    <n v="13.999999999998181"/>
    <n v="1.4"/>
    <d v="1899-12-30T00:01:00"/>
    <n v="1.4"/>
    <n v="0"/>
  </r>
  <r>
    <x v="2389"/>
    <n v="1.0524"/>
    <n v="119.70000000000073"/>
    <n v="54.5"/>
    <n v="49.27000000000001"/>
    <d v="1900-01-01T04:24:00"/>
    <n v="49.27000000000001"/>
    <n v="0"/>
  </r>
  <r>
    <x v="2390"/>
    <n v="1.05332"/>
    <n v="0"/>
    <n v="14.000000000001819"/>
    <n v="1.4"/>
    <d v="1899-12-30T03:10:00"/>
    <n v="0"/>
    <n v="1.4"/>
  </r>
  <r>
    <x v="2391"/>
    <n v="1.0543800000000001"/>
    <n v="14.299999999999272"/>
    <n v="21.200000000000728"/>
    <n v="2.81"/>
    <d v="1899-12-30T02:50:00"/>
    <n v="0"/>
    <n v="2.81"/>
  </r>
  <r>
    <x v="2392"/>
    <n v="1.05379"/>
    <n v="28.999999999998181"/>
    <n v="28.799999999999272"/>
    <n v="4.21"/>
    <d v="1899-12-30T05:37:00"/>
    <n v="0"/>
    <n v="4.21"/>
  </r>
  <r>
    <x v="2393"/>
    <n v="1.05362"/>
    <n v="29.200000000000728"/>
    <n v="29.600000000002183"/>
    <n v="4.21"/>
    <d v="1899-12-30T10:05:00"/>
    <n v="0"/>
    <n v="4.21"/>
  </r>
  <r>
    <x v="2394"/>
    <n v="1.0541199999999999"/>
    <n v="0"/>
    <n v="13.999999999998181"/>
    <n v="1.4"/>
    <d v="1899-12-30T04:07:00"/>
    <n v="0"/>
    <n v="1.4"/>
  </r>
  <r>
    <x v="2395"/>
    <n v="1.0563400000000001"/>
    <n v="0"/>
    <n v="14.000000000001819"/>
    <n v="1.4"/>
    <d v="1899-12-30T00:12:00"/>
    <n v="0"/>
    <n v="1.4"/>
  </r>
  <r>
    <x v="2396"/>
    <n v="1.05738"/>
    <n v="0"/>
    <n v="14"/>
    <n v="1.4"/>
    <d v="1899-12-30T00:59:00"/>
    <n v="0"/>
    <n v="1.4"/>
  </r>
  <r>
    <x v="2397"/>
    <n v="1.0524899999999999"/>
    <n v="98.200000000000728"/>
    <n v="48.5"/>
    <n v="32.35"/>
    <d v="1899-12-31T00:30:00"/>
    <n v="0"/>
    <n v="32.35"/>
  </r>
  <r>
    <x v="2398"/>
    <n v="1.05138"/>
    <n v="0"/>
    <n v="13.900000000001455"/>
    <n v="1.4"/>
    <d v="1899-12-30T05:55:00"/>
    <n v="1.4"/>
    <n v="0"/>
  </r>
  <r>
    <x v="2399"/>
    <n v="1.04864"/>
    <n v="0"/>
    <n v="14.000000000001819"/>
    <n v="1.4"/>
    <d v="1899-12-30T00:25:00"/>
    <n v="1.4"/>
    <n v="0"/>
  </r>
  <r>
    <x v="2400"/>
    <n v="1.0476700000000001"/>
    <n v="0"/>
    <n v="13.999999999998181"/>
    <n v="1.4"/>
    <d v="1899-12-30T00:05:00"/>
    <n v="1.4"/>
    <n v="0"/>
  </r>
  <r>
    <x v="2401"/>
    <n v="1.0546599999999999"/>
    <n v="121.30000000000109"/>
    <n v="54.80000000000291"/>
    <n v="49.31"/>
    <d v="1899-12-30T23:57:00"/>
    <n v="49.31"/>
    <n v="0"/>
  </r>
  <r>
    <x v="2402"/>
    <n v="1.05362"/>
    <n v="0"/>
    <n v="14.000000000001819"/>
    <n v="1.4"/>
    <d v="1899-12-30T02:54:00"/>
    <n v="0"/>
    <n v="1.4"/>
  </r>
  <r>
    <x v="2403"/>
    <n v="1.0559099999999999"/>
    <n v="0"/>
    <n v="13.999999999998181"/>
    <n v="1.4"/>
    <d v="1899-12-30T00:30:00"/>
    <n v="0"/>
    <n v="1.4"/>
  </r>
  <r>
    <x v="2404"/>
    <n v="1.0575399999999999"/>
    <n v="0"/>
    <n v="13.999999999998181"/>
    <n v="1.4"/>
    <d v="1899-12-30T00:50:00"/>
    <n v="0"/>
    <n v="1.4"/>
  </r>
  <r>
    <x v="2405"/>
    <n v="1.05488"/>
    <n v="99.300000000001091"/>
    <n v="48.600000000002183"/>
    <n v="32.340000000000003"/>
    <d v="1899-12-30T23:03:00"/>
    <n v="0"/>
    <n v="32.340000000000003"/>
  </r>
  <r>
    <x v="2406"/>
    <n v="1.04956"/>
    <n v="0"/>
    <n v="13.999999999998181"/>
    <n v="1.4"/>
    <d v="1899-12-30T00:59:00"/>
    <n v="1.4"/>
    <n v="0"/>
  </r>
  <r>
    <x v="2407"/>
    <n v="1.0512600000000001"/>
    <n v="62.199999999998909"/>
    <n v="38.099999999998545"/>
    <n v="12.78"/>
    <d v="1899-12-30T07:04:00"/>
    <n v="12.78"/>
    <n v="0"/>
  </r>
  <r>
    <x v="2408"/>
    <n v="1.05342"/>
    <n v="14"/>
    <n v="21"/>
    <n v="2.8"/>
    <d v="1899-12-30T00:54:00"/>
    <n v="0"/>
    <n v="2.8"/>
  </r>
  <r>
    <x v="2409"/>
    <n v="1.05243"/>
    <n v="29.700000000000728"/>
    <n v="28.899999999999636"/>
    <n v="4.1899999999999995"/>
    <d v="1899-12-30T03:41:00"/>
    <n v="0"/>
    <n v="4.1899999999999995"/>
  </r>
  <r>
    <x v="2410"/>
    <n v="1.0553399999999999"/>
    <n v="99.600000000002183"/>
    <n v="48.700000000000728"/>
    <n v="32.46"/>
    <d v="1900-01-01T20:10:00"/>
    <n v="32.46"/>
    <n v="0"/>
  </r>
  <r>
    <x v="2411"/>
    <n v="1.0536700000000001"/>
    <n v="0"/>
    <n v="14"/>
    <n v="1.4"/>
    <d v="1899-12-30T05:47:00"/>
    <n v="0"/>
    <n v="1.4"/>
  </r>
  <r>
    <x v="2412"/>
    <n v="1.05481"/>
    <n v="14.399999999999636"/>
    <n v="21.200000000000728"/>
    <n v="2.8000000000000003"/>
    <d v="1899-12-30T03:18:00"/>
    <n v="0"/>
    <n v="2.8000000000000003"/>
  </r>
  <r>
    <x v="2413"/>
    <n v="1.0545800000000001"/>
    <n v="29.100000000000364"/>
    <n v="28.700000000002547"/>
    <n v="4.2"/>
    <d v="1899-12-30T04:24:00"/>
    <n v="0"/>
    <n v="4.2"/>
  </r>
  <r>
    <x v="2414"/>
    <n v="1.0571900000000001"/>
    <n v="13.799999999999272"/>
    <n v="21.700000000000728"/>
    <n v="2.8"/>
    <d v="1899-12-30T08:35:00"/>
    <n v="0"/>
    <n v="2.8"/>
  </r>
  <r>
    <x v="2415"/>
    <n v="1.05786"/>
    <n v="14.100000000000364"/>
    <n v="21.100000000000364"/>
    <n v="2.8099999999999996"/>
    <d v="1899-12-30T08:16:00"/>
    <n v="0"/>
    <n v="2.8099999999999996"/>
  </r>
  <r>
    <x v="2416"/>
    <n v="1.05854"/>
    <n v="13.900000000001455"/>
    <n v="21"/>
    <n v="2.81"/>
    <d v="1899-12-30T05:15:00"/>
    <n v="0"/>
    <n v="2.81"/>
  </r>
  <r>
    <x v="2417"/>
    <n v="1.0593600000000001"/>
    <n v="0"/>
    <n v="14"/>
    <n v="1.4"/>
    <d v="1899-12-30T00:42:00"/>
    <n v="0"/>
    <n v="1.4"/>
  </r>
  <r>
    <x v="2418"/>
    <n v="1.06091"/>
    <n v="0"/>
    <n v="14"/>
    <n v="1.4"/>
    <d v="1899-12-30T00:27:00"/>
    <n v="0"/>
    <n v="1.4"/>
  </r>
  <r>
    <x v="2419"/>
    <n v="1.04739"/>
    <n v="211.79999999999927"/>
    <n v="76.599999999998545"/>
    <n v="176.29000000000002"/>
    <d v="1900-01-02T00:26:00"/>
    <n v="0"/>
    <n v="176.29000000000002"/>
  </r>
  <r>
    <x v="2420"/>
    <n v="1.054"/>
    <n v="0"/>
    <n v="13.999999999998181"/>
    <n v="1.4"/>
    <d v="1899-12-30T00:10:00"/>
    <n v="1.4"/>
    <n v="0"/>
  </r>
  <r>
    <x v="2421"/>
    <n v="1.0525100000000001"/>
    <n v="0"/>
    <n v="13.999999999998181"/>
    <n v="1.4"/>
    <d v="1899-12-30T00:05:00"/>
    <n v="1.4"/>
    <n v="0"/>
  </r>
  <r>
    <x v="2422"/>
    <n v="1.05199"/>
    <n v="0"/>
    <n v="14"/>
    <n v="1.4"/>
    <d v="1899-12-30T00:42:00"/>
    <n v="1.4"/>
    <n v="0"/>
  </r>
  <r>
    <x v="2423"/>
    <n v="1.0509200000000001"/>
    <n v="14.100000000000364"/>
    <n v="20.899999999999636"/>
    <n v="2.79"/>
    <d v="1899-12-30T13:55:00"/>
    <n v="2.79"/>
    <n v="0"/>
  </r>
  <r>
    <x v="2424"/>
    <n v="1.04966"/>
    <n v="0"/>
    <n v="14"/>
    <n v="1.4"/>
    <d v="1899-12-30T01:05:00"/>
    <n v="1.4"/>
    <n v="0"/>
  </r>
  <r>
    <x v="2425"/>
    <n v="1.04975"/>
    <n v="31.200000000000728"/>
    <n v="29.700000000000728"/>
    <n v="4.21"/>
    <d v="1899-12-30T07:00:00"/>
    <n v="4.21"/>
    <n v="0"/>
  </r>
  <r>
    <x v="2426"/>
    <n v="1.0466200000000001"/>
    <n v="0"/>
    <n v="13.999999999998181"/>
    <n v="1.4"/>
    <d v="1899-12-30T02:37:00"/>
    <n v="1.4"/>
    <n v="0"/>
  </r>
  <r>
    <x v="2427"/>
    <n v="1.0436000000000001"/>
    <n v="14"/>
    <n v="21"/>
    <n v="2.8"/>
    <d v="1899-12-30T06:55:00"/>
    <n v="2.8"/>
    <n v="0"/>
  </r>
  <r>
    <x v="2428"/>
    <n v="1.04383"/>
    <n v="27.5"/>
    <n v="27.699999999998909"/>
    <n v="4.2"/>
    <d v="1899-12-30T01:32:00"/>
    <n v="4.2"/>
    <n v="0"/>
  </r>
  <r>
    <x v="2429"/>
    <n v="1.0425899999999999"/>
    <n v="0"/>
    <n v="14"/>
    <n v="1.4"/>
    <d v="1899-12-30T00:56:00"/>
    <n v="1.4"/>
    <n v="0"/>
  </r>
  <r>
    <x v="2430"/>
    <n v="1.03905"/>
    <n v="0"/>
    <n v="14.000000000001819"/>
    <n v="1.4"/>
    <d v="1899-12-30T00:14:00"/>
    <n v="1.4"/>
    <n v="0"/>
  </r>
  <r>
    <x v="2431"/>
    <n v="1.0427500000000001"/>
    <n v="78.600000000000364"/>
    <n v="42.5"/>
    <n v="20.36"/>
    <d v="1899-12-31T00:25:00"/>
    <n v="20.36"/>
    <n v="0"/>
  </r>
  <r>
    <x v="2432"/>
    <n v="1.04843"/>
    <n v="0"/>
    <n v="14"/>
    <n v="1.4"/>
    <d v="1899-12-30T00:58:00"/>
    <n v="0"/>
    <n v="1.4"/>
  </r>
  <r>
    <x v="2433"/>
    <n v="1.0468"/>
    <n v="44.500000000001819"/>
    <n v="33.200000000000728"/>
    <n v="7.5"/>
    <d v="1899-12-30T16:29:00"/>
    <n v="0"/>
    <n v="7.5"/>
  </r>
  <r>
    <x v="2434"/>
    <n v="1.04264"/>
    <n v="81.099999999998545"/>
    <n v="44.299999999999272"/>
    <n v="20.45"/>
    <d v="1899-12-30T08:59:00"/>
    <n v="0"/>
    <n v="20.45"/>
  </r>
  <r>
    <x v="2435"/>
    <n v="1.0390600000000001"/>
    <n v="0"/>
    <n v="13.999999999998181"/>
    <n v="1.4"/>
    <d v="1899-12-30T00:40:00"/>
    <n v="1.4"/>
    <n v="0"/>
  </r>
  <r>
    <x v="2436"/>
    <n v="1.0416300000000001"/>
    <n v="81.100000000000364"/>
    <n v="43.799999999999272"/>
    <n v="20.369999999999997"/>
    <d v="1899-12-31T16:26:00"/>
    <n v="20.369999999999997"/>
    <n v="0"/>
  </r>
  <r>
    <x v="2437"/>
    <n v="1.04383"/>
    <n v="0"/>
    <n v="14.799999999999272"/>
    <n v="1.4"/>
    <d v="1899-12-30T05:04:00"/>
    <n v="0"/>
    <n v="1.4"/>
  </r>
  <r>
    <x v="2438"/>
    <n v="1.04464"/>
    <n v="13.699999999998909"/>
    <n v="20.899999999999636"/>
    <n v="2.8099999999999996"/>
    <d v="1899-12-30T09:00:00"/>
    <n v="0"/>
    <n v="2.8099999999999996"/>
  </r>
  <r>
    <x v="2439"/>
    <n v="1.0178499999999999"/>
    <n v="372.89999999999782"/>
    <n v="99.699999999998909"/>
    <n v="582.54999999999984"/>
    <d v="1900-01-03T03:56:00"/>
    <n v="0"/>
    <n v="582.54999999999984"/>
  </r>
  <r>
    <x v="2440"/>
    <n v="1.03867"/>
    <n v="0"/>
    <n v="14"/>
    <n v="1.4"/>
    <d v="1899-12-30T00:09:00"/>
    <n v="1.4"/>
    <n v="0"/>
  </r>
  <r>
    <x v="2441"/>
    <n v="1.0367900000000001"/>
    <n v="0"/>
    <n v="13.999999999998181"/>
    <n v="1.4"/>
    <d v="1899-12-30T00:04:00"/>
    <n v="1.4"/>
    <n v="0"/>
  </r>
  <r>
    <x v="2442"/>
    <n v="1.0361100000000001"/>
    <n v="0"/>
    <n v="13.999999999998181"/>
    <n v="1.4"/>
    <d v="1899-12-30T00:07:00"/>
    <n v="1.4"/>
    <n v="0"/>
  </r>
  <r>
    <x v="2443"/>
    <n v="1.0347200000000001"/>
    <n v="0"/>
    <n v="13.999999999998181"/>
    <n v="1.4"/>
    <d v="1899-12-30T00:10:00"/>
    <n v="1.4"/>
    <n v="0"/>
  </r>
  <r>
    <x v="2444"/>
    <n v="1.0302"/>
    <n v="0"/>
    <n v="14"/>
    <n v="1.4"/>
    <d v="1899-12-30T00:19:00"/>
    <n v="1.4"/>
    <n v="0"/>
  </r>
  <r>
    <x v="2445"/>
    <n v="1.0277400000000001"/>
    <n v="14.000000000001819"/>
    <n v="21"/>
    <n v="2.8"/>
    <d v="1899-12-30T03:17:00"/>
    <n v="2.8"/>
    <n v="0"/>
  </r>
  <r>
    <x v="2446"/>
    <n v="1.0249600000000001"/>
    <n v="0"/>
    <n v="13.999999999998181"/>
    <n v="1.4"/>
    <d v="1899-12-30T00:54:00"/>
    <n v="1.4"/>
    <n v="0"/>
  </r>
  <r>
    <x v="2447"/>
    <n v="1.0246299999999999"/>
    <n v="0"/>
    <n v="14"/>
    <n v="1.4"/>
    <d v="1899-12-30T00:10:00"/>
    <n v="1.4"/>
    <n v="0"/>
  </r>
  <r>
    <x v="2448"/>
    <n v="1.02417"/>
    <n v="28.900000000001455"/>
    <n v="28.5"/>
    <n v="4.2"/>
    <d v="1899-12-30T13:36:00"/>
    <n v="4.2"/>
    <n v="0"/>
  </r>
  <r>
    <x v="2449"/>
    <n v="1.0246299999999999"/>
    <n v="30.000000000001819"/>
    <n v="29.400000000001455"/>
    <n v="4.21"/>
    <d v="1899-12-30T03:44:00"/>
    <n v="4.21"/>
    <n v="0"/>
  </r>
  <r>
    <x v="2450"/>
    <n v="1.02261"/>
    <n v="0"/>
    <n v="14"/>
    <n v="1.4"/>
    <d v="1899-12-30T00:22:00"/>
    <n v="1.4"/>
    <n v="0"/>
  </r>
  <r>
    <x v="2451"/>
    <n v="1.02189"/>
    <n v="0"/>
    <n v="14"/>
    <n v="1.4"/>
    <d v="1899-12-30T00:50:00"/>
    <n v="1.4"/>
    <n v="0"/>
  </r>
  <r>
    <x v="2452"/>
    <n v="1.0203800000000001"/>
    <n v="0"/>
    <n v="13.999999999998181"/>
    <n v="1.4"/>
    <d v="1899-12-30T00:24:00"/>
    <n v="1.4"/>
    <n v="0"/>
  </r>
  <r>
    <x v="2453"/>
    <n v="1.0184599999999999"/>
    <n v="0"/>
    <n v="14.000000000001819"/>
    <n v="1.4"/>
    <d v="1899-12-30T00:52:00"/>
    <n v="1.4"/>
    <n v="0"/>
  </r>
  <r>
    <x v="2454"/>
    <n v="1.0173399999999999"/>
    <n v="0"/>
    <n v="14"/>
    <n v="1.4"/>
    <d v="1899-12-30T00:31:00"/>
    <n v="1.4"/>
    <n v="0"/>
  </r>
  <r>
    <x v="2455"/>
    <n v="1.0177"/>
    <n v="14.100000000000364"/>
    <n v="21"/>
    <n v="2.79"/>
    <d v="1899-12-30T01:09:00"/>
    <n v="2.79"/>
    <n v="0"/>
  </r>
  <r>
    <x v="2456"/>
    <n v="1.01668"/>
    <n v="14.600000000000364"/>
    <n v="21.299999999999272"/>
    <n v="2.8"/>
    <d v="1899-12-30T01:42:00"/>
    <n v="2.8"/>
    <n v="0"/>
  </r>
  <r>
    <x v="2457"/>
    <n v="1.0176700000000001"/>
    <n v="30.699999999998909"/>
    <n v="29.299999999999272"/>
    <n v="4.2"/>
    <d v="1899-12-30T16:28:00"/>
    <n v="4.2"/>
    <n v="0"/>
  </r>
  <r>
    <x v="2458"/>
    <n v="1.01857"/>
    <n v="30.400000000001455"/>
    <n v="29.600000000002183"/>
    <n v="4.21"/>
    <d v="1899-12-30T03:02:00"/>
    <n v="4.21"/>
    <n v="0"/>
  </r>
  <r>
    <x v="2459"/>
    <n v="1.0170999999999999"/>
    <n v="0"/>
    <n v="14.000000000001819"/>
    <n v="1.4"/>
    <d v="1899-12-30T00:39:00"/>
    <n v="1.4"/>
    <n v="0"/>
  </r>
  <r>
    <x v="2460"/>
    <n v="1.0165999999999999"/>
    <n v="13.999999999998181"/>
    <n v="21"/>
    <n v="2.8"/>
    <d v="1899-12-30T02:14:00"/>
    <n v="2.8"/>
    <n v="0"/>
  </r>
  <r>
    <x v="2461"/>
    <n v="1.0158100000000001"/>
    <n v="28.5"/>
    <n v="28.299999999999272"/>
    <n v="4.1900000000000004"/>
    <d v="1899-12-30T11:31:00"/>
    <n v="4.1900000000000004"/>
    <n v="0"/>
  </r>
  <r>
    <x v="2462"/>
    <n v="1.0138499999999999"/>
    <n v="14.099999999998545"/>
    <n v="20.999999999998181"/>
    <n v="2.79"/>
    <d v="1899-12-30T03:01:00"/>
    <n v="2.79"/>
    <n v="0"/>
  </r>
  <r>
    <x v="2463"/>
    <n v="1.0128299999999999"/>
    <n v="82.399999999999636"/>
    <n v="44.200000000000728"/>
    <n v="20.419999999999998"/>
    <d v="1899-12-30T23:02:00"/>
    <n v="20.419999999999998"/>
    <n v="0"/>
  </r>
  <r>
    <x v="2464"/>
    <n v="1.0077799999999999"/>
    <n v="173.09999999999854"/>
    <n v="68.599999999998545"/>
    <n v="122.07"/>
    <d v="1900-01-01T20:48:00"/>
    <n v="0"/>
    <n v="122.07"/>
  </r>
  <r>
    <x v="2465"/>
    <n v="1.01135"/>
    <n v="0"/>
    <n v="14"/>
    <n v="1.4"/>
    <d v="1899-12-30T00:52:00"/>
    <n v="1.4"/>
    <n v="0"/>
  </r>
  <r>
    <x v="2466"/>
    <n v="1.0103800000000001"/>
    <n v="0"/>
    <n v="13.999999999998181"/>
    <n v="1.4"/>
    <d v="1899-12-30T01:46:00"/>
    <n v="1.4"/>
    <n v="0"/>
  </r>
  <r>
    <x v="2467"/>
    <n v="1.00925"/>
    <n v="0"/>
    <n v="14"/>
    <n v="1.4"/>
    <d v="1899-12-30T01:22:00"/>
    <n v="1.4"/>
    <n v="0"/>
  </r>
  <r>
    <x v="2468"/>
    <n v="1.0082199999999999"/>
    <n v="14"/>
    <n v="21.000000000001819"/>
    <n v="2.8"/>
    <d v="1899-12-30T00:34:00"/>
    <n v="2.8"/>
    <n v="0"/>
  </r>
  <r>
    <x v="2469"/>
    <n v="1.00617"/>
    <n v="30.700000000000728"/>
    <n v="29.600000000000364"/>
    <n v="4.1899999999999995"/>
    <d v="1899-12-30T03:07:00"/>
    <n v="4.1899999999999995"/>
    <n v="0"/>
  </r>
  <r>
    <x v="2470"/>
    <n v="1.00543"/>
    <n v="0"/>
    <n v="13.999999999998181"/>
    <n v="1.4"/>
    <d v="1899-12-30T02:07:00"/>
    <n v="1.4"/>
    <n v="0"/>
  </r>
  <r>
    <x v="2471"/>
    <n v="1.00326"/>
    <n v="13.899999999999636"/>
    <n v="20.899999999999636"/>
    <n v="2.8"/>
    <d v="1899-12-30T05:06:00"/>
    <n v="2.8"/>
    <n v="0"/>
  </r>
  <r>
    <x v="2472"/>
    <n v="1.00074"/>
    <n v="14.799999999999272"/>
    <n v="21.399999999999636"/>
    <n v="2.8000000000000003"/>
    <d v="1899-12-30T03:49:00"/>
    <n v="2.8000000000000003"/>
    <n v="0"/>
  </r>
  <r>
    <x v="2473"/>
    <n v="1.0006900000000001"/>
    <n v="14.000000000001819"/>
    <n v="21"/>
    <n v="2.8"/>
    <d v="1899-12-30T01:35:00"/>
    <n v="2.8"/>
    <n v="0"/>
  </r>
  <r>
    <x v="2474"/>
    <n v="1.0023899999999999"/>
    <n v="46.600000000000364"/>
    <n v="34.200000000000728"/>
    <n v="7.5"/>
    <d v="1899-12-30T18:22:00"/>
    <n v="7.5"/>
    <n v="0"/>
  </r>
  <r>
    <x v="2475"/>
    <n v="1.0022899999999999"/>
    <n v="30.100000000000364"/>
    <n v="29.5"/>
    <n v="4.21"/>
    <d v="1899-12-30T05:39:00"/>
    <n v="4.21"/>
    <n v="0"/>
  </r>
  <r>
    <x v="2476"/>
    <n v="1.00396"/>
    <n v="69.400000000001455"/>
    <n v="42.200000000000728"/>
    <n v="12.790000000000001"/>
    <d v="1899-12-30T04:40:00"/>
    <n v="12.790000000000001"/>
    <n v="0"/>
  </r>
  <r>
    <x v="2477"/>
    <n v="1.0082199999999999"/>
    <n v="0"/>
    <n v="13.999999999998181"/>
    <n v="1.4"/>
    <d v="1899-12-30T00:17:00"/>
    <n v="0"/>
    <n v="1.4"/>
  </r>
  <r>
    <x v="2478"/>
    <n v="1.00112"/>
    <n v="14.000000000001819"/>
    <n v="21"/>
    <n v="2.8"/>
    <d v="1899-12-30T00:12:00"/>
    <n v="2.8"/>
    <n v="0"/>
  </r>
  <r>
    <x v="2479"/>
    <n v="1.00345"/>
    <n v="14.599999999998545"/>
    <n v="21.299999999999272"/>
    <n v="2.8"/>
    <d v="1899-12-30T00:17:00"/>
    <n v="0"/>
    <n v="2.8"/>
  </r>
  <r>
    <x v="2480"/>
    <n v="1.0042899999999999"/>
    <n v="13.700000000000728"/>
    <n v="20.899999999999636"/>
    <n v="2.8099999999999996"/>
    <d v="1899-12-30T01:00:00"/>
    <n v="0"/>
    <n v="2.8099999999999996"/>
  </r>
  <r>
    <x v="2481"/>
    <n v="1.0057199999999999"/>
    <n v="81.600000000002183"/>
    <n v="44.30000000000291"/>
    <n v="20.38"/>
    <d v="1899-12-30T06:07:00"/>
    <n v="20.38"/>
    <n v="0"/>
  </r>
  <r>
    <x v="2482"/>
    <n v="1.0019800000000001"/>
    <n v="146.89999999999964"/>
    <n v="61.300000000001091"/>
    <n v="78.16"/>
    <d v="1899-12-30T23:51:00"/>
    <n v="0"/>
    <n v="78.16"/>
  </r>
  <r>
    <x v="2483"/>
    <n v="1.00454"/>
    <n v="0"/>
    <n v="13.700000000000728"/>
    <n v="1.4"/>
    <d v="1899-12-30T03:40:00"/>
    <n v="1.4"/>
    <n v="0"/>
  </r>
  <r>
    <x v="2484"/>
    <n v="1.0024900000000001"/>
    <n v="0"/>
    <n v="13.999999999998181"/>
    <n v="1.4"/>
    <d v="1899-12-30T00:29:00"/>
    <n v="1.4"/>
    <n v="0"/>
  </r>
  <r>
    <x v="2485"/>
    <n v="1.00122"/>
    <n v="0"/>
    <n v="14"/>
    <n v="1.4"/>
    <d v="1899-12-30T05:24:00"/>
    <n v="1.4"/>
    <n v="0"/>
  </r>
  <r>
    <x v="2486"/>
    <n v="1.00075"/>
    <n v="0"/>
    <n v="14.000000000001819"/>
    <n v="1.4"/>
    <d v="1899-12-30T00:35:00"/>
    <n v="1.4"/>
    <n v="0"/>
  </r>
  <r>
    <x v="2487"/>
    <n v="1.0018199999999999"/>
    <n v="30.299999999999272"/>
    <n v="29.200000000000728"/>
    <n v="4.1999999999999993"/>
    <d v="1899-12-30T03:10:00"/>
    <n v="4.1999999999999993"/>
    <n v="0"/>
  </r>
  <r>
    <x v="2488"/>
    <n v="1.0012799999999999"/>
    <n v="0"/>
    <n v="14"/>
    <n v="1.4"/>
    <d v="1899-12-30T00:27:00"/>
    <n v="1.4"/>
    <n v="0"/>
  </r>
  <r>
    <x v="2489"/>
    <n v="1"/>
    <n v="88.399999999999636"/>
    <n v="46"/>
    <n v="20.36"/>
    <d v="1899-12-30T02:56:00"/>
    <n v="20.36"/>
    <n v="0"/>
  </r>
  <r>
    <x v="2490"/>
    <n v="1.00234"/>
    <n v="13.900000000001455"/>
    <n v="21"/>
    <n v="2.81"/>
    <d v="1899-12-30T00:32:00"/>
    <n v="0"/>
    <n v="2.81"/>
  </r>
  <r>
    <x v="2491"/>
    <n v="1.0020500000000001"/>
    <n v="45.600000000000364"/>
    <n v="33.600000000002183"/>
    <n v="7.49"/>
    <d v="1899-12-30T02:20:00"/>
    <n v="0"/>
    <n v="7.49"/>
  </r>
  <r>
    <x v="2492"/>
    <n v="1.01251"/>
    <n v="210.5"/>
    <n v="74.799999999999272"/>
    <n v="176.33999999999997"/>
    <d v="1900-01-01T09:04:00"/>
    <n v="176.33999999999997"/>
    <n v="0"/>
  </r>
  <r>
    <x v="2493"/>
    <n v="1.00362"/>
    <n v="13.999999999998181"/>
    <n v="21.799999999997453"/>
    <n v="2.8"/>
    <d v="1899-12-30T07:15:00"/>
    <n v="0"/>
    <n v="2.8"/>
  </r>
  <r>
    <x v="2494"/>
    <n v="1.00427"/>
    <n v="14.100000000002183"/>
    <n v="21.100000000002183"/>
    <n v="2.8099999999999996"/>
    <d v="1899-12-30T06:42:00"/>
    <n v="0"/>
    <n v="2.8099999999999996"/>
  </r>
  <r>
    <x v="2495"/>
    <n v="1.0065299999999999"/>
    <n v="0"/>
    <n v="13.999999999998181"/>
    <n v="1.4"/>
    <d v="1899-12-30T00:22:00"/>
    <n v="0"/>
    <n v="1.4"/>
  </r>
  <r>
    <x v="2496"/>
    <n v="1.00667"/>
    <n v="14.399999999999636"/>
    <n v="21.199999999998909"/>
    <n v="2.8000000000000003"/>
    <d v="1899-12-30T00:42:00"/>
    <n v="0"/>
    <n v="2.8000000000000003"/>
  </r>
  <r>
    <x v="2497"/>
    <n v="1.0082"/>
    <n v="0"/>
    <n v="14"/>
    <n v="1.4"/>
    <d v="1899-12-30T00:13:00"/>
    <n v="0"/>
    <n v="1.4"/>
  </r>
  <r>
    <x v="2498"/>
    <n v="1.0076099999999999"/>
    <n v="29.700000000002547"/>
    <n v="29.399999999999636"/>
    <n v="4.1899999999999995"/>
    <d v="1899-12-30T01:11:00"/>
    <n v="0"/>
    <n v="4.1899999999999995"/>
  </r>
  <r>
    <x v="2499"/>
    <n v="1.0085200000000001"/>
    <n v="0"/>
    <n v="14"/>
    <n v="1.4"/>
    <d v="1899-12-30T00:05:00"/>
    <n v="0"/>
    <n v="1.4"/>
  </r>
  <r>
    <x v="2500"/>
    <n v="1.0089699999999999"/>
    <n v="0"/>
    <n v="13.999999999998181"/>
    <n v="1.4"/>
    <d v="1899-12-30T00:39:00"/>
    <n v="0"/>
    <n v="1.4"/>
  </r>
  <r>
    <x v="2501"/>
    <n v="1.00983"/>
    <n v="14.199999999998909"/>
    <n v="21.899999999997817"/>
    <n v="2.8"/>
    <d v="1899-12-30T09:35:00"/>
    <n v="0"/>
    <n v="2.8"/>
  </r>
  <r>
    <x v="2502"/>
    <n v="1.01112"/>
    <n v="14.300000000001091"/>
    <n v="21.200000000002547"/>
    <n v="2.81"/>
    <d v="1899-12-30T03:29:00"/>
    <n v="0"/>
    <n v="2.81"/>
  </r>
  <r>
    <x v="2503"/>
    <n v="1.0151399999999999"/>
    <n v="14.299999999999272"/>
    <n v="21.199999999998909"/>
    <n v="2.81"/>
    <d v="1899-12-30T01:29:00"/>
    <n v="0"/>
    <n v="2.81"/>
  </r>
  <r>
    <x v="2504"/>
    <n v="1.0166200000000001"/>
    <n v="0"/>
    <n v="14"/>
    <n v="1.4"/>
    <d v="1899-12-30T00:30:00"/>
    <n v="0"/>
    <n v="1.4"/>
  </r>
  <r>
    <x v="2505"/>
    <n v="1.01553"/>
    <n v="43.900000000001455"/>
    <n v="32.700000000002547"/>
    <n v="7.5"/>
    <d v="1899-12-30T03:22:00"/>
    <n v="0"/>
    <n v="7.5"/>
  </r>
  <r>
    <x v="2506"/>
    <n v="1.0171600000000001"/>
    <n v="0"/>
    <n v="14"/>
    <n v="1.4"/>
    <d v="1899-12-30T00:21:00"/>
    <n v="0"/>
    <n v="1.4"/>
  </r>
  <r>
    <x v="2507"/>
    <n v="1.0159199999999999"/>
    <n v="61.5"/>
    <n v="38.299999999999272"/>
    <n v="12.8"/>
    <d v="1899-12-30T15:35:00"/>
    <n v="0"/>
    <n v="12.8"/>
  </r>
  <r>
    <x v="2508"/>
    <n v="1.02129"/>
    <n v="144.29999999999927"/>
    <n v="59.300000000001091"/>
    <n v="77.88"/>
    <d v="1899-12-31T08:31:00"/>
    <n v="77.88"/>
    <n v="0"/>
  </r>
  <r>
    <x v="2509"/>
    <n v="1.02311"/>
    <n v="0"/>
    <n v="14.000000000001819"/>
    <n v="1.4"/>
    <d v="1899-12-30T00:14:00"/>
    <n v="0"/>
    <n v="1.4"/>
  </r>
  <r>
    <x v="2510"/>
    <n v="1.0246200000000001"/>
    <n v="14.099999999998545"/>
    <n v="21.100000000000364"/>
    <n v="2.8099999999999996"/>
    <d v="1899-12-30T01:15:00"/>
    <n v="0"/>
    <n v="2.8099999999999996"/>
  </r>
  <r>
    <x v="2511"/>
    <n v="1.026"/>
    <n v="0"/>
    <n v="14"/>
    <n v="1.4"/>
    <d v="1899-12-30T00:17:00"/>
    <n v="0"/>
    <n v="1.4"/>
  </r>
  <r>
    <x v="2512"/>
    <n v="1.0260199999999999"/>
    <n v="14.399999999999636"/>
    <n v="21.199999999998909"/>
    <n v="2.8000000000000003"/>
    <d v="1899-12-30T03:55:00"/>
    <n v="0"/>
    <n v="2.8000000000000003"/>
  </r>
  <r>
    <x v="2513"/>
    <n v="1.0254700000000001"/>
    <n v="29.000000000001819"/>
    <n v="29.400000000001455"/>
    <n v="4.21"/>
    <d v="1899-12-30T16:31:00"/>
    <n v="0"/>
    <n v="4.21"/>
  </r>
  <r>
    <x v="2514"/>
    <n v="1.02671"/>
    <n v="0"/>
    <n v="14.000000000001819"/>
    <n v="1.4"/>
    <d v="1899-12-30T00:16:00"/>
    <n v="0"/>
    <n v="1.4"/>
  </r>
  <r>
    <x v="2515"/>
    <n v="1.02264"/>
    <n v="80.299999999999272"/>
    <n v="43.599999999998545"/>
    <n v="20.350000000000001"/>
    <d v="1899-12-30T05:46:00"/>
    <n v="0"/>
    <n v="20.350000000000001"/>
  </r>
  <r>
    <x v="2516"/>
    <n v="1.0184899999999999"/>
    <n v="14.700000000000728"/>
    <n v="21.300000000001091"/>
    <n v="2.79"/>
    <d v="1899-12-30T00:52:00"/>
    <n v="2.79"/>
    <n v="0"/>
  </r>
  <r>
    <x v="2517"/>
    <n v="1.0201499999999999"/>
    <n v="46.700000000000728"/>
    <n v="33.900000000001455"/>
    <n v="7.51"/>
    <d v="1899-12-30T03:18:00"/>
    <n v="7.51"/>
    <n v="0"/>
  </r>
  <r>
    <x v="2518"/>
    <n v="1.0211300000000001"/>
    <n v="63.599999999998545"/>
    <n v="41.100000000000364"/>
    <n v="12.84"/>
    <d v="1899-12-30T13:25:00"/>
    <n v="0"/>
    <n v="12.84"/>
  </r>
  <r>
    <x v="2519"/>
    <n v="1.01942"/>
    <n v="14.100000000000364"/>
    <n v="21"/>
    <n v="2.79"/>
    <d v="1899-12-30T00:58:00"/>
    <n v="2.79"/>
    <n v="0"/>
  </r>
  <r>
    <x v="2520"/>
    <n v="1.0177400000000001"/>
    <n v="0"/>
    <n v="13.999999999998181"/>
    <n v="1.4"/>
    <d v="1899-12-30T00:09:00"/>
    <n v="1.4"/>
    <n v="0"/>
  </r>
  <r>
    <x v="2521"/>
    <n v="1.0183800000000001"/>
    <n v="62.399999999999636"/>
    <n v="38.499999999998181"/>
    <n v="12.780000000000001"/>
    <d v="1899-12-30T14:05:00"/>
    <n v="12.780000000000001"/>
    <n v="0"/>
  </r>
  <r>
    <x v="2522"/>
    <n v="1.02041"/>
    <n v="46.5"/>
    <n v="33.899999999999636"/>
    <n v="7.5200000000000005"/>
    <d v="1899-12-30T06:46:00"/>
    <n v="0"/>
    <n v="7.5200000000000005"/>
  </r>
  <r>
    <x v="2523"/>
    <n v="1.01728"/>
    <n v="13.899999999999636"/>
    <n v="20.900000000001455"/>
    <n v="2.79"/>
    <d v="1899-12-30T00:25:00"/>
    <n v="2.79"/>
    <n v="0"/>
  </r>
  <r>
    <x v="2524"/>
    <n v="1.02251"/>
    <n v="102.60000000000036"/>
    <n v="51.399999999999636"/>
    <n v="20.439999999999998"/>
    <d v="1899-12-30T03:30:00"/>
    <n v="20.439999999999998"/>
    <n v="0"/>
  </r>
  <r>
    <x v="2525"/>
    <n v="1.0256400000000001"/>
    <n v="0"/>
    <n v="14.000000000001819"/>
    <n v="1.4"/>
    <d v="1899-12-30T00:01:00"/>
    <n v="0"/>
    <n v="1.4"/>
  </r>
  <r>
    <x v="2526"/>
    <n v="1.02681"/>
    <n v="0"/>
    <n v="14.000000000001819"/>
    <n v="1.4"/>
    <d v="1899-12-30T00:06:00"/>
    <n v="0"/>
    <n v="1.4"/>
  </r>
  <r>
    <x v="2527"/>
    <n v="1.0209999999999999"/>
    <n v="106.29999999999927"/>
    <n v="50.299999999997453"/>
    <n v="32.49"/>
    <d v="1899-12-30T01:05:00"/>
    <n v="0"/>
    <n v="32.49"/>
  </r>
  <r>
    <x v="2528"/>
    <n v="1.0160800000000001"/>
    <n v="0"/>
    <n v="13.999999999998181"/>
    <n v="1.4"/>
    <d v="1899-12-30T00:05:00"/>
    <n v="1.4"/>
    <n v="0"/>
  </r>
  <r>
    <x v="2529"/>
    <n v="1.0210699999999999"/>
    <n v="30.200000000000728"/>
    <n v="29.299999999999272"/>
    <n v="4.1900000000000004"/>
    <d v="1899-12-30T01:02:00"/>
    <n v="0"/>
    <n v="4.1900000000000004"/>
  </r>
  <r>
    <x v="2530"/>
    <n v="1.01715"/>
    <n v="0"/>
    <n v="14"/>
    <n v="1.4"/>
    <d v="1899-12-30T00:06:00"/>
    <n v="1.4"/>
    <n v="0"/>
  </r>
  <r>
    <x v="2531"/>
    <n v="1.0180100000000001"/>
    <n v="28.300000000001091"/>
    <n v="28.399999999999636"/>
    <n v="4.21"/>
    <d v="1899-12-30T02:07:00"/>
    <n v="4.21"/>
    <n v="0"/>
  </r>
  <r>
    <x v="2532"/>
    <n v="1.02067"/>
    <n v="14.300000000001091"/>
    <n v="21.199999999998909"/>
    <n v="2.81"/>
    <d v="1899-12-30T00:34:00"/>
    <n v="0"/>
    <n v="2.81"/>
  </r>
  <r>
    <x v="2533"/>
    <n v="1.02108"/>
    <n v="13.900000000001455"/>
    <n v="21"/>
    <n v="2.81"/>
    <d v="1899-12-30T04:11:00"/>
    <n v="0"/>
    <n v="2.81"/>
  </r>
  <r>
    <x v="2534"/>
    <n v="1.0192600000000001"/>
    <n v="45.100000000000364"/>
    <n v="33.300000000001091"/>
    <n v="7.5"/>
    <d v="1899-12-30T08:25:00"/>
    <n v="7.5"/>
    <n v="0"/>
  </r>
  <r>
    <x v="2535"/>
    <n v="1.0212699999999999"/>
    <n v="29.199999999998909"/>
    <n v="28.799999999999272"/>
    <n v="4.21"/>
    <d v="1899-12-30T06:47:00"/>
    <n v="0"/>
    <n v="4.21"/>
  </r>
  <r>
    <x v="2536"/>
    <n v="1.0186299999999999"/>
    <n v="0"/>
    <n v="14"/>
    <n v="1.4"/>
    <d v="1899-12-30T01:58:00"/>
    <n v="1.4"/>
    <n v="0"/>
  </r>
  <r>
    <x v="2537"/>
    <n v="1.0184800000000001"/>
    <n v="14.200000000002547"/>
    <n v="21.100000000000364"/>
    <n v="2.8"/>
    <d v="1899-12-30T00:51:00"/>
    <n v="2.8"/>
    <n v="0"/>
  </r>
  <r>
    <x v="2538"/>
    <n v="1.0177400000000001"/>
    <n v="34.200000000000728"/>
    <n v="32.000000000001819"/>
    <n v="4.1900000000000004"/>
    <d v="1899-12-30T04:33:00"/>
    <n v="0"/>
    <n v="4.1900000000000004"/>
  </r>
  <r>
    <x v="2539"/>
    <n v="1.0192300000000001"/>
    <n v="100.20000000000073"/>
    <n v="49.099999999998545"/>
    <n v="32.480000000000004"/>
    <d v="1899-12-30T11:05:00"/>
    <n v="32.480000000000004"/>
    <n v="0"/>
  </r>
  <r>
    <x v="2540"/>
    <n v="1.02006"/>
    <n v="0"/>
    <n v="14.000000000001819"/>
    <n v="1.4"/>
    <d v="1899-12-30T01:09:00"/>
    <n v="0"/>
    <n v="1.4"/>
  </r>
  <r>
    <x v="2541"/>
    <n v="1.02522"/>
    <n v="0"/>
    <n v="14.000000000001819"/>
    <n v="1.4"/>
    <d v="1899-12-30T00:12:00"/>
    <n v="0"/>
    <n v="1.4"/>
  </r>
  <r>
    <x v="2542"/>
    <n v="1.0233399999999999"/>
    <n v="46.599999999998545"/>
    <n v="34.999999999998181"/>
    <n v="7.5"/>
    <d v="1899-12-30T18:43:00"/>
    <n v="0"/>
    <n v="7.5"/>
  </r>
  <r>
    <x v="2543"/>
    <n v="1.01901"/>
    <n v="15"/>
    <n v="21.399999999999636"/>
    <n v="2.8"/>
    <d v="1899-12-30T05:39:00"/>
    <n v="2.8"/>
    <n v="0"/>
  </r>
  <r>
    <x v="2544"/>
    <n v="1.0189299999999999"/>
    <n v="13.899999999999636"/>
    <n v="20.900000000001455"/>
    <n v="2.79"/>
    <d v="1899-12-30T05:33:00"/>
    <n v="2.79"/>
    <n v="0"/>
  </r>
  <r>
    <x v="2545"/>
    <n v="1.02183"/>
    <n v="47.299999999999272"/>
    <n v="34.5"/>
    <n v="7.49"/>
    <d v="1899-12-30T02:25:00"/>
    <n v="7.49"/>
    <n v="0"/>
  </r>
  <r>
    <x v="2546"/>
    <n v="1.02457"/>
    <n v="29.000000000001819"/>
    <n v="28.600000000000364"/>
    <n v="4.1999999999999993"/>
    <d v="1899-12-30T02:05:00"/>
    <n v="0"/>
    <n v="4.1999999999999993"/>
  </r>
  <r>
    <x v="2547"/>
    <n v="1.02274"/>
    <n v="16.199999999998909"/>
    <n v="22.100000000000364"/>
    <n v="2.8"/>
    <d v="1899-12-30T01:01:00"/>
    <n v="2.8"/>
    <n v="0"/>
  </r>
  <r>
    <x v="2548"/>
    <n v="1.02511"/>
    <n v="13.699999999998909"/>
    <n v="20.899999999999636"/>
    <n v="2.8099999999999996"/>
    <d v="1899-12-30T01:53:00"/>
    <n v="0"/>
    <n v="2.8099999999999996"/>
  </r>
  <r>
    <x v="2549"/>
    <n v="1.02278"/>
    <n v="14.700000000000728"/>
    <n v="21.299999999999272"/>
    <n v="2.79"/>
    <d v="1899-12-30T02:16:00"/>
    <n v="2.79"/>
    <n v="0"/>
  </r>
  <r>
    <x v="2550"/>
    <n v="1.02444"/>
    <n v="30.300000000001091"/>
    <n v="29.899999999999636"/>
    <n v="4.2"/>
    <d v="1899-12-30T12:01:00"/>
    <n v="0"/>
    <n v="4.2"/>
  </r>
  <r>
    <x v="2551"/>
    <n v="1.0217000000000001"/>
    <n v="29.199999999998909"/>
    <n v="28.699999999998909"/>
    <n v="4.2"/>
    <d v="1899-12-30T15:10:00"/>
    <n v="4.2"/>
    <n v="0"/>
  </r>
  <r>
    <x v="2552"/>
    <n v="1.0174700000000001"/>
    <n v="119.69999999999891"/>
    <n v="54.600000000000364"/>
    <n v="47.41"/>
    <d v="1899-12-31T15:40:00"/>
    <n v="0"/>
    <n v="47.41"/>
  </r>
  <r>
    <x v="2553"/>
    <n v="1.02145"/>
    <n v="14.000000000001819"/>
    <n v="21"/>
    <n v="2.8"/>
    <d v="1899-12-30T01:52:00"/>
    <n v="2.8"/>
    <n v="0"/>
  </r>
  <r>
    <x v="2554"/>
    <n v="1.02058"/>
    <n v="0"/>
    <n v="14"/>
    <n v="1.4"/>
    <d v="1899-12-30T00:10:00"/>
    <n v="1.4"/>
    <n v="0"/>
  </r>
  <r>
    <x v="2555"/>
    <n v="1.01938"/>
    <n v="0"/>
    <n v="14.000000000001819"/>
    <n v="1.4"/>
    <d v="1899-12-30T01:02:00"/>
    <n v="1.4"/>
    <n v="0"/>
  </r>
  <r>
    <x v="2556"/>
    <n v="1.01684"/>
    <n v="0"/>
    <n v="14"/>
    <n v="1.4"/>
    <d v="1899-12-30T00:34:00"/>
    <n v="1.4"/>
    <n v="0"/>
  </r>
  <r>
    <x v="2557"/>
    <n v="1.01291"/>
    <n v="0"/>
    <n v="14"/>
    <n v="1.4"/>
    <d v="1899-12-30T01:20:00"/>
    <n v="1.4"/>
    <n v="0"/>
  </r>
  <r>
    <x v="2558"/>
    <n v="1.01207"/>
    <n v="14.600000000000364"/>
    <n v="21.299999999999272"/>
    <n v="2.8"/>
    <d v="1899-12-30T03:04:00"/>
    <n v="2.8"/>
    <n v="0"/>
  </r>
  <r>
    <x v="2559"/>
    <n v="1.0249900000000001"/>
    <n v="30.199999999998909"/>
    <n v="29.299999999997453"/>
    <n v="4.21"/>
    <d v="1899-12-30T16:49:00"/>
    <n v="4.21"/>
    <n v="0"/>
  </r>
  <r>
    <x v="2560"/>
    <n v="1.02616"/>
    <n v="0"/>
    <n v="14.000000000001819"/>
    <n v="1.4"/>
    <d v="1899-12-30T00:08:00"/>
    <n v="0"/>
    <n v="1.4"/>
  </r>
  <r>
    <x v="2561"/>
    <n v="1.0272600000000001"/>
    <n v="0"/>
    <n v="14"/>
    <n v="1.4"/>
    <d v="1899-12-30T00:23:00"/>
    <n v="0"/>
    <n v="1.4"/>
  </r>
  <r>
    <x v="2562"/>
    <n v="1.0278700000000001"/>
    <n v="13.799999999999272"/>
    <n v="21.700000000000728"/>
    <n v="2.8"/>
    <d v="1899-12-30T09:34:00"/>
    <n v="0"/>
    <n v="2.8"/>
  </r>
  <r>
    <x v="2563"/>
    <n v="1.0204299999999999"/>
    <n v="143.99999999999818"/>
    <n v="61.799999999997453"/>
    <n v="78.039999999999992"/>
    <d v="1900-01-01T13:59:00"/>
    <n v="0"/>
    <n v="78.039999999999992"/>
  </r>
  <r>
    <x v="2564"/>
    <n v="1.0227599999999999"/>
    <n v="0"/>
    <n v="14.000000000001819"/>
    <n v="1.4"/>
    <d v="1899-12-30T00:46:00"/>
    <n v="1.4"/>
    <n v="0"/>
  </r>
  <r>
    <x v="2565"/>
    <n v="1.02176"/>
    <n v="13.799999999999272"/>
    <n v="20.899999999999636"/>
    <n v="2.8"/>
    <d v="1899-12-30T04:44:00"/>
    <n v="2.8"/>
    <n v="0"/>
  </r>
  <r>
    <x v="2566"/>
    <n v="1.02102"/>
    <n v="14.999999999998181"/>
    <n v="21.499999999998181"/>
    <n v="2.8"/>
    <d v="1899-12-30T01:17:00"/>
    <n v="2.8"/>
    <n v="0"/>
  </r>
  <r>
    <x v="2567"/>
    <n v="1.0196400000000001"/>
    <n v="0"/>
    <n v="13.999999999998181"/>
    <n v="1.4"/>
    <d v="1899-12-30T00:07:00"/>
    <n v="1.4"/>
    <n v="0"/>
  </r>
  <r>
    <x v="2568"/>
    <n v="1.01864"/>
    <n v="13.799999999999272"/>
    <n v="20.899999999999636"/>
    <n v="2.8"/>
    <d v="1899-12-30T03:03:00"/>
    <n v="2.8"/>
    <n v="0"/>
  </r>
  <r>
    <x v="2569"/>
    <n v="1.0165200000000001"/>
    <n v="0"/>
    <n v="13.999999999998181"/>
    <n v="1.4"/>
    <d v="1899-12-30T02:31:00"/>
    <n v="1.4"/>
    <n v="0"/>
  </r>
  <r>
    <x v="2570"/>
    <n v="1.01641"/>
    <n v="29.099999999998545"/>
    <n v="28.699999999998909"/>
    <n v="4.21"/>
    <d v="1899-12-30T04:57:00"/>
    <n v="4.21"/>
    <n v="0"/>
  </r>
  <r>
    <x v="2571"/>
    <n v="1.0173700000000001"/>
    <n v="45.499999999998181"/>
    <n v="33.599999999998545"/>
    <n v="7.51"/>
    <d v="1899-12-30T06:19:00"/>
    <n v="7.51"/>
    <n v="0"/>
  </r>
  <r>
    <x v="2572"/>
    <n v="1.0160499999999999"/>
    <n v="0"/>
    <n v="14.000000000001819"/>
    <n v="1.4"/>
    <d v="1899-12-30T00:21:00"/>
    <n v="1.4"/>
    <n v="0"/>
  </r>
  <r>
    <x v="2573"/>
    <n v="1.0130699999999999"/>
    <n v="0"/>
    <n v="14.000000000001819"/>
    <n v="1.4"/>
    <d v="1899-12-30T00:04:00"/>
    <n v="1.4"/>
    <n v="0"/>
  </r>
  <r>
    <x v="2574"/>
    <n v="1.01875"/>
    <n v="101"/>
    <n v="48.399999999999636"/>
    <n v="32.31"/>
    <d v="1899-12-31T22:06:00"/>
    <n v="32.31"/>
    <n v="0"/>
  </r>
  <r>
    <x v="2575"/>
    <n v="1.02216"/>
    <n v="0"/>
    <n v="14.000000000001819"/>
    <n v="1.4"/>
    <d v="1899-12-30T00:13:00"/>
    <n v="0"/>
    <n v="1.4"/>
  </r>
  <r>
    <x v="2576"/>
    <n v="1.02345"/>
    <n v="14.199999999998909"/>
    <n v="21.100000000000364"/>
    <n v="2.8"/>
    <d v="1899-12-30T01:05:00"/>
    <n v="0"/>
    <n v="2.8"/>
  </r>
  <r>
    <x v="2577"/>
    <n v="1.0189600000000001"/>
    <n v="103.10000000000036"/>
    <n v="46.600000000000364"/>
    <n v="28.86"/>
    <d v="1899-12-30T21:29:00"/>
    <n v="0"/>
    <n v="28.86"/>
  </r>
  <r>
    <x v="2578"/>
    <n v="1.01633"/>
    <n v="0"/>
    <n v="14.000000000001819"/>
    <n v="1.4"/>
    <d v="1899-12-30T00:07:00"/>
    <n v="1.4"/>
    <n v="0"/>
  </r>
  <r>
    <x v="2579"/>
    <n v="1.0148999999999999"/>
    <n v="0"/>
    <n v="14"/>
    <n v="1.4"/>
    <d v="1899-12-30T00:15:00"/>
    <n v="1.4"/>
    <n v="0"/>
  </r>
  <r>
    <x v="2580"/>
    <n v="1.02749"/>
    <n v="189.10000000000218"/>
    <n v="65.200000000000728"/>
    <n v="109"/>
    <d v="1900-01-03T23:17:00"/>
    <n v="109"/>
    <n v="0"/>
  </r>
  <r>
    <x v="2581"/>
    <n v="1.0202899999999999"/>
    <n v="0"/>
    <n v="5"/>
    <n v="1"/>
    <d v="1899-12-30T00:03:00"/>
    <n v="0"/>
    <n v="1"/>
  </r>
  <r>
    <x v="2582"/>
    <n v="1.02376"/>
    <n v="14.200000000000728"/>
    <n v="21.899999999999636"/>
    <n v="2.8"/>
    <d v="1899-12-30T20:23:00"/>
    <n v="0"/>
    <n v="2.8"/>
  </r>
  <r>
    <x v="2583"/>
    <n v="1.02546"/>
    <n v="0"/>
    <n v="14"/>
    <n v="1.4"/>
    <d v="1899-12-30T00:52:00"/>
    <n v="0"/>
    <n v="1.4"/>
  </r>
  <r>
    <x v="2584"/>
    <n v="1.02641"/>
    <n v="0"/>
    <n v="14"/>
    <n v="1.4"/>
    <d v="1899-12-30T00:14:00"/>
    <n v="0"/>
    <n v="1.4"/>
  </r>
  <r>
    <x v="2585"/>
    <n v="1.03366"/>
    <n v="29.099999999998545"/>
    <n v="28.799999999999272"/>
    <n v="4.21"/>
    <d v="1899-12-30T01:20:00"/>
    <n v="0"/>
    <n v="4.21"/>
  </r>
  <r>
    <x v="2586"/>
    <n v="1.0326500000000001"/>
    <n v="63.400000000001455"/>
    <n v="39.900000000001455"/>
    <n v="12.810000000000002"/>
    <d v="1899-12-30T16:15:00"/>
    <n v="0"/>
    <n v="12.810000000000002"/>
  </r>
  <r>
    <x v="2587"/>
    <n v="1.0334700000000001"/>
    <n v="0"/>
    <n v="14"/>
    <n v="1.4"/>
    <d v="1899-12-30T00:26:00"/>
    <n v="0"/>
    <n v="1.4"/>
  </r>
  <r>
    <x v="2588"/>
    <n v="1.03434"/>
    <n v="0"/>
    <n v="14"/>
    <n v="1.4"/>
    <d v="1899-12-30T03:03:00"/>
    <n v="0"/>
    <n v="1.4"/>
  </r>
  <r>
    <x v="2589"/>
    <n v="1.0069300000000001"/>
    <n v="366.79999999999927"/>
    <n v="103.40000000000146"/>
    <n v="581.92000000000007"/>
    <d v="1900-01-09T21:38:00"/>
    <n v="0"/>
    <n v="581.92000000000007"/>
  </r>
  <r>
    <x v="2590"/>
    <n v="1.0263599999999999"/>
    <n v="0"/>
    <n v="14.000000000001819"/>
    <n v="1.4"/>
    <d v="1899-12-30T00:40:00"/>
    <n v="1.4"/>
    <n v="0"/>
  </r>
  <r>
    <x v="2591"/>
    <n v="1.02504"/>
    <n v="0"/>
    <n v="14"/>
    <n v="1.4"/>
    <d v="1899-12-30T00:37:00"/>
    <n v="1.4"/>
    <n v="0"/>
  </r>
  <r>
    <x v="2592"/>
    <n v="1.0238799999999999"/>
    <n v="14.000000000001819"/>
    <n v="20.900000000001455"/>
    <n v="2.8"/>
    <d v="1899-12-30T15:29:00"/>
    <n v="2.8"/>
    <n v="0"/>
  </r>
  <r>
    <x v="2593"/>
    <n v="1.02227"/>
    <n v="0"/>
    <n v="14"/>
    <n v="1.4"/>
    <d v="1899-12-30T01:18:00"/>
    <n v="1.4"/>
    <n v="0"/>
  </r>
  <r>
    <x v="2594"/>
    <n v="1.0194000000000001"/>
    <n v="0"/>
    <n v="14"/>
    <n v="1.4"/>
    <d v="1899-12-30T00:20:00"/>
    <n v="1.4"/>
    <n v="0"/>
  </r>
  <r>
    <x v="2595"/>
    <n v="1.0191399999999999"/>
    <n v="29.300000000001091"/>
    <n v="28.899999999999636"/>
    <n v="4.21"/>
    <d v="1899-12-30T04:35:00"/>
    <n v="4.21"/>
    <n v="0"/>
  </r>
  <r>
    <x v="2596"/>
    <n v="1.0179400000000001"/>
    <n v="0"/>
    <n v="13.999999999998181"/>
    <n v="1.4"/>
    <d v="1899-12-30T01:25:00"/>
    <n v="1.4"/>
    <n v="0"/>
  </r>
  <r>
    <x v="2597"/>
    <n v="1.0164599999999999"/>
    <n v="0"/>
    <n v="14.000000000001819"/>
    <n v="1.4"/>
    <d v="1899-12-30T01:28:00"/>
    <n v="1.4"/>
    <n v="0"/>
  </r>
  <r>
    <x v="2598"/>
    <n v="1.01464"/>
    <n v="0"/>
    <n v="14"/>
    <n v="1.4"/>
    <d v="1899-12-30T08:31:00"/>
    <n v="1.4"/>
    <n v="0"/>
  </r>
  <r>
    <x v="2599"/>
    <n v="1.0132300000000001"/>
    <n v="14.5"/>
    <n v="21.199999999998909"/>
    <n v="2.79"/>
    <d v="1899-12-30T01:31:00"/>
    <n v="2.79"/>
    <n v="0"/>
  </r>
  <r>
    <x v="2600"/>
    <n v="1.01549"/>
    <n v="61.100000000000364"/>
    <n v="37.600000000000364"/>
    <n v="12.81"/>
    <d v="1899-12-30T22:06:00"/>
    <n v="12.81"/>
    <n v="0"/>
  </r>
  <r>
    <x v="2601"/>
    <n v="1.01491"/>
    <n v="14.000000000001819"/>
    <n v="21"/>
    <n v="2.8"/>
    <d v="1899-12-30T05:09:00"/>
    <n v="2.8"/>
    <n v="0"/>
  </r>
  <r>
    <x v="2602"/>
    <n v="1.0165500000000001"/>
    <n v="46.600000000000364"/>
    <n v="33.600000000000364"/>
    <n v="7.49"/>
    <d v="1899-12-30T15:46:00"/>
    <n v="7.49"/>
    <n v="0"/>
  </r>
  <r>
    <x v="2603"/>
    <n v="1.0163500000000001"/>
    <n v="0"/>
    <n v="14"/>
    <n v="1.4"/>
    <d v="1899-12-30T00:18:00"/>
    <n v="1.4"/>
    <n v="0"/>
  </r>
  <r>
    <x v="2604"/>
    <n v="1.0154700000000001"/>
    <n v="29.5"/>
    <n v="28.899999999997817"/>
    <n v="4.2"/>
    <d v="1899-12-30T06:25:00"/>
    <n v="4.2"/>
    <n v="0"/>
  </r>
  <r>
    <x v="2605"/>
    <n v="1.0114799999999999"/>
    <n v="14.199999999998909"/>
    <n v="21.100000000000364"/>
    <n v="2.8"/>
    <d v="1899-12-30T01:50:00"/>
    <n v="2.8"/>
    <n v="0"/>
  </r>
  <r>
    <x v="2606"/>
    <n v="1.00719"/>
    <n v="0"/>
    <n v="14.000000000001819"/>
    <n v="1.4"/>
    <d v="1899-12-30T04:36:00"/>
    <n v="1.4"/>
    <n v="0"/>
  </r>
  <r>
    <x v="2607"/>
    <n v="1.00678"/>
    <n v="14"/>
    <n v="21"/>
    <n v="2.8"/>
    <d v="1899-12-30T08:16:00"/>
    <n v="2.8"/>
    <n v="0"/>
  </r>
  <r>
    <x v="2608"/>
    <n v="1.00414"/>
    <n v="0"/>
    <n v="14.000000000001819"/>
    <n v="1.4"/>
    <d v="1899-12-30T02:20:00"/>
    <n v="1.4"/>
    <n v="0"/>
  </r>
  <r>
    <x v="2609"/>
    <n v="1.0025999999999999"/>
    <n v="0"/>
    <n v="13.899999999999636"/>
    <n v="1.4"/>
    <d v="1899-12-30T09:34:00"/>
    <n v="1.4"/>
    <n v="0"/>
  </r>
  <r>
    <x v="2610"/>
    <n v="1.0022500000000001"/>
    <n v="13.699999999998909"/>
    <n v="20.799999999999272"/>
    <n v="2.79"/>
    <d v="1899-12-30T05:32:00"/>
    <n v="2.79"/>
    <n v="0"/>
  </r>
  <r>
    <x v="2611"/>
    <n v="1.0005999999999999"/>
    <n v="0"/>
    <n v="14"/>
    <n v="1.4"/>
    <d v="1899-12-30T00:38:00"/>
    <n v="1.4"/>
    <n v="0"/>
  </r>
  <r>
    <x v="2612"/>
    <n v="0.99944999999999995"/>
    <n v="13.80000000000291"/>
    <n v="20.900000000001455"/>
    <n v="2.8"/>
    <d v="1899-12-30T05:35:00"/>
    <n v="2.8"/>
    <n v="0"/>
  </r>
  <r>
    <x v="2613"/>
    <n v="0.99482000000000004"/>
    <n v="14.800000000001091"/>
    <n v="21.299999999999272"/>
    <n v="2.8000000000000003"/>
    <d v="1899-12-30T14:48:00"/>
    <n v="2.8000000000000003"/>
    <n v="0"/>
  </r>
  <r>
    <x v="2614"/>
    <n v="1.0023299999999999"/>
    <n v="125.59999999999854"/>
    <n v="57.100000000000364"/>
    <n v="49.44"/>
    <d v="1899-12-30T07:45:00"/>
    <n v="49.44"/>
    <n v="0"/>
  </r>
  <r>
    <x v="2615"/>
    <n v="1.0062199999999999"/>
    <n v="37.800000000001091"/>
    <n v="35.199999999998909"/>
    <n v="4.2"/>
    <d v="1899-12-30T00:19:00"/>
    <n v="0"/>
    <n v="4.2"/>
  </r>
  <r>
    <x v="2616"/>
    <n v="0.99941999999999998"/>
    <n v="142.69999999999891"/>
    <n v="59.599999999998545"/>
    <n v="77.960000000000008"/>
    <d v="1899-12-30T20:28:00"/>
    <n v="0"/>
    <n v="77.960000000000008"/>
  </r>
  <r>
    <x v="2617"/>
    <n v="0.99919999999999998"/>
    <n v="14.199999999998909"/>
    <n v="21.099999999998545"/>
    <n v="2.8"/>
    <d v="1899-12-30T01:10:00"/>
    <n v="2.8"/>
    <n v="0"/>
  </r>
  <r>
    <x v="2618"/>
    <n v="0.99680999999999997"/>
    <n v="0"/>
    <n v="14"/>
    <n v="1.4"/>
    <d v="1899-12-30T00:31:00"/>
    <n v="1.4"/>
    <n v="0"/>
  </r>
  <r>
    <x v="2619"/>
    <n v="0.99502999999999997"/>
    <n v="0"/>
    <n v="13.899999999999636"/>
    <n v="1.4"/>
    <d v="1899-12-30T05:12:00"/>
    <n v="1.4"/>
    <n v="0"/>
  </r>
  <r>
    <x v="2620"/>
    <n v="0.99248000000000003"/>
    <n v="0"/>
    <n v="13.999999999998181"/>
    <n v="1.4"/>
    <d v="1899-12-30T02:07:00"/>
    <n v="1.4"/>
    <n v="0"/>
  </r>
  <r>
    <x v="2621"/>
    <n v="0.99924999999999997"/>
    <n v="126.29999999999927"/>
    <n v="58.100000000000364"/>
    <n v="49.29"/>
    <d v="1899-12-31T13:01:00"/>
    <n v="49.29"/>
    <n v="0"/>
  </r>
  <r>
    <x v="2622"/>
    <n v="0.99982000000000004"/>
    <n v="13.399999999999636"/>
    <n v="20.700000000000728"/>
    <n v="2.8"/>
    <d v="1899-12-30T01:02:00"/>
    <n v="0"/>
    <n v="2.8"/>
  </r>
  <r>
    <x v="2623"/>
    <n v="1.00013"/>
    <n v="0"/>
    <n v="14"/>
    <n v="1.4"/>
    <d v="1899-12-30T00:14:00"/>
    <n v="0"/>
    <n v="1.4"/>
  </r>
  <r>
    <x v="2624"/>
    <n v="1.0021500000000001"/>
    <n v="13.700000000000728"/>
    <n v="20.900000000001455"/>
    <n v="2.8099999999999996"/>
    <d v="1899-12-30T01:12:00"/>
    <n v="0"/>
    <n v="2.8099999999999996"/>
  </r>
  <r>
    <x v="2625"/>
    <n v="1.00197"/>
    <n v="28.900000000001455"/>
    <n v="28.800000000001091"/>
    <n v="4.21"/>
    <d v="1899-12-30T02:49:00"/>
    <n v="0"/>
    <n v="4.21"/>
  </r>
  <r>
    <x v="2626"/>
    <n v="1.0015499999999999"/>
    <n v="14.400000000001455"/>
    <n v="22"/>
    <n v="2.8000000000000003"/>
    <d v="1899-12-30T14:20:00"/>
    <n v="0"/>
    <n v="2.8000000000000003"/>
  </r>
  <r>
    <x v="2627"/>
    <n v="1.0035499999999999"/>
    <n v="0"/>
    <n v="13.999999999998181"/>
    <n v="1.4"/>
    <d v="1899-12-30T01:12:00"/>
    <n v="0"/>
    <n v="1.4"/>
  </r>
  <r>
    <x v="2628"/>
    <n v="1.0043299999999999"/>
    <n v="0"/>
    <n v="13.999999999998181"/>
    <n v="1.4"/>
    <d v="1899-12-30T00:14:00"/>
    <n v="0"/>
    <n v="1.4"/>
  </r>
  <r>
    <x v="2629"/>
    <n v="1.0033700000000001"/>
    <n v="45.100000000000364"/>
    <n v="33.500000000001819"/>
    <n v="7.5"/>
    <d v="1899-12-30T06:41:00"/>
    <n v="0"/>
    <n v="7.5"/>
  </r>
  <r>
    <x v="2630"/>
    <n v="1.00037"/>
    <n v="45.200000000000728"/>
    <n v="33.400000000001455"/>
    <n v="7.52"/>
    <d v="1899-12-30T16:42:00"/>
    <n v="7.52"/>
    <n v="0"/>
  </r>
  <r>
    <x v="2631"/>
    <n v="1.00353"/>
    <n v="14.499999999998181"/>
    <n v="22.100000000000364"/>
    <n v="2.81"/>
    <d v="1899-12-30T11:56:00"/>
    <n v="0"/>
    <n v="2.81"/>
  </r>
  <r>
    <x v="2632"/>
    <n v="1.0016099999999999"/>
    <n v="64.200000000000728"/>
    <n v="38.499999999998181"/>
    <n v="12.8"/>
    <d v="1899-12-30T06:46:00"/>
    <n v="0"/>
    <n v="12.8"/>
  </r>
  <r>
    <x v="2633"/>
    <n v="1"/>
    <n v="14.099999999998545"/>
    <n v="21"/>
    <n v="2.79"/>
    <d v="1899-12-30T00:33:00"/>
    <n v="2.79"/>
    <n v="0"/>
  </r>
  <r>
    <x v="2634"/>
    <n v="0.99844999999999995"/>
    <n v="31.200000000000728"/>
    <n v="30.100000000000364"/>
    <n v="4.1899999999999995"/>
    <d v="1899-12-30T03:30:00"/>
    <n v="4.1899999999999995"/>
    <n v="0"/>
  </r>
  <r>
    <x v="2635"/>
    <n v="1.0009600000000001"/>
    <n v="13.899999999999636"/>
    <n v="21"/>
    <n v="2.81"/>
    <d v="1899-12-30T00:30:00"/>
    <n v="0"/>
    <n v="2.81"/>
  </r>
  <r>
    <x v="2636"/>
    <n v="1.00007"/>
    <n v="14.600000000000364"/>
    <n v="21.299999999999272"/>
    <n v="2.8"/>
    <d v="1899-12-30T00:31:00"/>
    <n v="2.8"/>
    <n v="0"/>
  </r>
  <r>
    <x v="2637"/>
    <n v="1.00231"/>
    <n v="14.299999999999272"/>
    <n v="21.200000000000728"/>
    <n v="2.81"/>
    <d v="1899-12-30T01:06:00"/>
    <n v="0"/>
    <n v="2.81"/>
  </r>
  <r>
    <x v="2638"/>
    <n v="1.00291"/>
    <n v="63.399999999999636"/>
    <n v="38.199999999998909"/>
    <n v="12.79"/>
    <d v="1899-12-30T10:35:00"/>
    <n v="12.79"/>
    <n v="0"/>
  </r>
  <r>
    <x v="2639"/>
    <n v="1.0040800000000001"/>
    <n v="0"/>
    <n v="14.000000000001819"/>
    <n v="1.4"/>
    <d v="1899-12-30T00:10:00"/>
    <n v="0"/>
    <n v="1.4"/>
  </r>
  <r>
    <x v="2640"/>
    <n v="1.0062899999999999"/>
    <n v="0"/>
    <n v="13.999999999998181"/>
    <n v="1.4"/>
    <d v="1899-12-30T00:30:00"/>
    <n v="0"/>
    <n v="1.4"/>
  </r>
  <r>
    <x v="2641"/>
    <n v="0.99766999999999995"/>
    <n v="152.90000000000146"/>
    <n v="63"/>
    <n v="77.86999999999999"/>
    <d v="1899-12-31T14:57:00"/>
    <n v="0"/>
    <n v="77.86999999999999"/>
  </r>
  <r>
    <x v="2642"/>
    <n v="1.0012399999999999"/>
    <n v="0"/>
    <n v="14"/>
    <n v="1.4"/>
    <d v="1899-12-30T02:56:00"/>
    <n v="1.4"/>
    <n v="0"/>
  </r>
  <r>
    <x v="2643"/>
    <n v="1.00119"/>
    <n v="29.5"/>
    <n v="29.100000000000364"/>
    <n v="4.2"/>
    <d v="1899-12-30T05:21:00"/>
    <n v="4.2"/>
    <n v="0"/>
  </r>
  <r>
    <x v="2644"/>
    <n v="1.00051"/>
    <n v="0"/>
    <n v="14"/>
    <n v="1.4"/>
    <d v="1899-12-30T01:06:00"/>
    <n v="1.4"/>
    <n v="0"/>
  </r>
  <r>
    <x v="2645"/>
    <n v="0.99895"/>
    <n v="0"/>
    <n v="14"/>
    <n v="1.4"/>
    <d v="1899-12-30T00:02:00"/>
    <n v="1.4"/>
    <n v="0"/>
  </r>
  <r>
    <x v="2646"/>
    <n v="0.99811000000000005"/>
    <n v="0"/>
    <n v="14"/>
    <n v="1.4"/>
    <d v="1899-12-30T00:21:00"/>
    <n v="1.4"/>
    <n v="0"/>
  </r>
  <r>
    <x v="2647"/>
    <n v="0.99714000000000003"/>
    <n v="0"/>
    <n v="14"/>
    <n v="1.4"/>
    <d v="1899-12-30T00:29:00"/>
    <n v="1.4"/>
    <n v="0"/>
  </r>
  <r>
    <x v="2648"/>
    <n v="0.99290999999999996"/>
    <n v="0"/>
    <n v="14"/>
    <n v="1.4"/>
    <d v="1899-12-30T00:23:00"/>
    <n v="1.4"/>
    <n v="0"/>
  </r>
  <r>
    <x v="2649"/>
    <n v="0.99372000000000005"/>
    <n v="14.100000000000364"/>
    <n v="21"/>
    <n v="2.79"/>
    <d v="1899-12-30T01:44:00"/>
    <n v="2.79"/>
    <n v="0"/>
  </r>
  <r>
    <x v="2650"/>
    <n v="0.99846000000000001"/>
    <n v="80.199999999998909"/>
    <n v="44.199999999998909"/>
    <n v="20.39"/>
    <d v="1899-12-30T23:01:00"/>
    <n v="20.39"/>
    <n v="0"/>
  </r>
  <r>
    <x v="2651"/>
    <n v="0.99883999999999995"/>
    <n v="0"/>
    <n v="14"/>
    <n v="1.4"/>
    <d v="1899-12-30T00:19:00"/>
    <n v="0"/>
    <n v="1.4"/>
  </r>
  <r>
    <x v="2652"/>
    <n v="0.99966999999999995"/>
    <n v="14.100000000000364"/>
    <n v="21.099999999998545"/>
    <n v="2.8099999999999996"/>
    <d v="1899-12-30T01:47:00"/>
    <n v="0"/>
    <n v="2.8099999999999996"/>
  </r>
  <r>
    <x v="2653"/>
    <n v="1.00061"/>
    <n v="0"/>
    <n v="14"/>
    <n v="1.4"/>
    <d v="1899-12-30T00:12:00"/>
    <n v="0"/>
    <n v="1.4"/>
  </r>
  <r>
    <x v="2654"/>
    <n v="1.0011699999999999"/>
    <n v="27.099999999998545"/>
    <n v="27.099999999998545"/>
    <n v="4.1899999999999995"/>
    <d v="1899-12-30T02:21:00"/>
    <n v="0"/>
    <n v="4.1899999999999995"/>
  </r>
  <r>
    <x v="2655"/>
    <n v="1.0019100000000001"/>
    <n v="12.600000000000364"/>
    <n v="20.300000000001091"/>
    <n v="2.8"/>
    <d v="1899-12-30T02:08:00"/>
    <n v="0"/>
    <n v="2.8"/>
  </r>
  <r>
    <x v="2656"/>
    <n v="0.99465000000000003"/>
    <n v="132.60000000000036"/>
    <n v="58.700000000000728"/>
    <n v="49.47"/>
    <d v="1899-12-31T07:15:00"/>
    <n v="0"/>
    <n v="49.47"/>
  </r>
  <r>
    <x v="2657"/>
    <n v="0.99565999999999999"/>
    <n v="0"/>
    <n v="14"/>
    <n v="1.4"/>
    <d v="1899-12-30T00:34:00"/>
    <n v="1.4"/>
    <n v="0"/>
  </r>
  <r>
    <x v="2658"/>
    <n v="0.99453000000000003"/>
    <n v="14.199999999998909"/>
    <n v="21.099999999998545"/>
    <n v="2.8200000000000003"/>
    <d v="1899-12-30T03:30:00"/>
    <n v="2.8200000000000003"/>
    <n v="0"/>
  </r>
  <r>
    <x v="2659"/>
    <n v="0.99141000000000001"/>
    <n v="0"/>
    <n v="14"/>
    <n v="1.4"/>
    <d v="1899-12-30T01:12:00"/>
    <n v="1.4"/>
    <n v="0"/>
  </r>
  <r>
    <x v="2660"/>
    <n v="0.99058000000000002"/>
    <n v="14.899999999999636"/>
    <n v="21.400000000001455"/>
    <n v="2.79"/>
    <d v="1899-12-30T03:55:00"/>
    <n v="2.79"/>
    <n v="0"/>
  </r>
  <r>
    <x v="2661"/>
    <n v="0.98923000000000005"/>
    <n v="0"/>
    <n v="13.999999999998181"/>
    <n v="1.4"/>
    <d v="1899-12-30T02:36:00"/>
    <n v="1.4"/>
    <n v="0"/>
  </r>
  <r>
    <x v="2662"/>
    <n v="0.99214000000000002"/>
    <n v="82.399999999999636"/>
    <n v="45.399999999999636"/>
    <n v="20.399999999999999"/>
    <d v="1899-12-31T05:53:00"/>
    <n v="20.399999999999999"/>
    <n v="0"/>
  </r>
  <r>
    <x v="2663"/>
    <n v="0.99672000000000005"/>
    <n v="14.199999999998909"/>
    <n v="21.100000000000364"/>
    <n v="2.8"/>
    <d v="1899-12-30T06:43:00"/>
    <n v="0"/>
    <n v="2.8"/>
  </r>
  <r>
    <x v="2664"/>
    <n v="0.99195999999999995"/>
    <n v="102.39999999999964"/>
    <n v="49.899999999999636"/>
    <n v="32.36"/>
    <d v="1899-12-30T08:04:00"/>
    <n v="0"/>
    <n v="32.36"/>
  </r>
  <r>
    <x v="2665"/>
    <n v="0.99117"/>
    <n v="0"/>
    <n v="13.999999999998181"/>
    <n v="1.4"/>
    <d v="1899-12-30T00:46:00"/>
    <n v="1.4"/>
    <n v="0"/>
  </r>
  <r>
    <x v="2666"/>
    <n v="0.98782999999999999"/>
    <n v="0"/>
    <n v="14.000000000001819"/>
    <n v="1.4"/>
    <d v="1899-12-30T00:44:00"/>
    <n v="1.4"/>
    <n v="0"/>
  </r>
  <r>
    <x v="2667"/>
    <n v="0.98868"/>
    <n v="44.200000000000728"/>
    <n v="32.800000000001091"/>
    <n v="7.5200000000000005"/>
    <d v="1899-12-30T10:24:00"/>
    <n v="7.5200000000000005"/>
    <n v="0"/>
  </r>
  <r>
    <x v="2668"/>
    <n v="0.99143999999999999"/>
    <n v="28.700000000000728"/>
    <n v="29"/>
    <n v="4.1899999999999995"/>
    <d v="1899-12-30T16:39:00"/>
    <n v="0"/>
    <n v="4.1899999999999995"/>
  </r>
  <r>
    <x v="2669"/>
    <n v="0.98909999999999998"/>
    <n v="29.899999999999636"/>
    <n v="29.299999999999272"/>
    <n v="4.2"/>
    <d v="1899-12-30T09:42:00"/>
    <n v="4.2"/>
    <n v="0"/>
  </r>
  <r>
    <x v="2670"/>
    <n v="0.99124000000000001"/>
    <n v="45.899999999999636"/>
    <n v="33.799999999999272"/>
    <n v="7.49"/>
    <d v="1899-12-30T05:25:00"/>
    <n v="0"/>
    <n v="7.49"/>
  </r>
  <r>
    <x v="2671"/>
    <n v="0.98836999999999997"/>
    <n v="0"/>
    <n v="14.000000000001819"/>
    <n v="1.4"/>
    <d v="1899-12-30T00:23:00"/>
    <n v="1.4"/>
    <n v="0"/>
  </r>
  <r>
    <x v="2672"/>
    <n v="0.99548000000000003"/>
    <n v="121.89999999999964"/>
    <n v="54.699999999998909"/>
    <n v="49.38"/>
    <d v="1899-12-31T01:28:00"/>
    <n v="49.38"/>
    <n v="0"/>
  </r>
  <r>
    <x v="2673"/>
    <n v="0.99173"/>
    <n v="0"/>
    <n v="13.999999999998181"/>
    <n v="1.4"/>
    <d v="1899-12-30T00:11:00"/>
    <n v="0"/>
    <n v="1.4"/>
  </r>
  <r>
    <x v="2674"/>
    <n v="0.99533000000000005"/>
    <n v="0"/>
    <n v="14.000000000001819"/>
    <n v="1.4"/>
    <d v="1899-12-30T00:37:00"/>
    <n v="0"/>
    <n v="1.4"/>
  </r>
  <r>
    <x v="2675"/>
    <n v="0.99582000000000004"/>
    <n v="0"/>
    <n v="14.000000000001819"/>
    <n v="1.4"/>
    <d v="1899-12-30T00:58:00"/>
    <n v="0"/>
    <n v="1.4"/>
  </r>
  <r>
    <x v="2676"/>
    <n v="0.99822999999999995"/>
    <n v="0"/>
    <n v="14"/>
    <n v="1.4"/>
    <d v="1899-12-30T00:14:00"/>
    <n v="0"/>
    <n v="1.4"/>
  </r>
  <r>
    <x v="2677"/>
    <n v="1.0008600000000001"/>
    <n v="0"/>
    <n v="14"/>
    <n v="1.4"/>
    <d v="1899-12-30T02:32:00"/>
    <n v="0"/>
    <n v="1.4"/>
  </r>
  <r>
    <x v="2678"/>
    <n v="1.0002800000000001"/>
    <n v="14.100000000000364"/>
    <n v="21.100000000000364"/>
    <n v="2.8099999999999996"/>
    <d v="1899-12-30T06:38:00"/>
    <n v="0"/>
    <n v="2.8099999999999996"/>
  </r>
  <r>
    <x v="2679"/>
    <n v="1.0013000000000001"/>
    <n v="14"/>
    <n v="21"/>
    <n v="2.8"/>
    <d v="1899-12-30T03:46:00"/>
    <n v="0"/>
    <n v="2.8"/>
  </r>
  <r>
    <x v="2680"/>
    <n v="1.0026299999999999"/>
    <n v="0"/>
    <n v="13.999999999998181"/>
    <n v="1.4"/>
    <d v="1899-12-30T01:12:00"/>
    <n v="0"/>
    <n v="1.4"/>
  </r>
  <r>
    <x v="2681"/>
    <n v="1.00213"/>
    <n v="29.800000000001091"/>
    <n v="28.899999999999636"/>
    <n v="4.2"/>
    <d v="1899-12-30T00:54:00"/>
    <n v="0"/>
    <n v="4.2"/>
  </r>
  <r>
    <x v="2682"/>
    <n v="0.99655000000000005"/>
    <n v="15"/>
    <n v="21.5"/>
    <n v="2.8"/>
    <d v="1899-12-30T00:28:00"/>
    <n v="0"/>
    <n v="2.8"/>
  </r>
  <r>
    <x v="2683"/>
    <n v="0.99575999999999998"/>
    <n v="28.899999999999636"/>
    <n v="28.599999999998545"/>
    <n v="4.1899999999999995"/>
    <d v="1899-12-30T00:26:00"/>
    <n v="4.1899999999999995"/>
    <n v="0"/>
  </r>
  <r>
    <x v="2684"/>
    <n v="0.99594000000000005"/>
    <n v="0"/>
    <n v="14"/>
    <n v="1.4"/>
    <d v="1899-12-30T00:08:00"/>
    <n v="0"/>
    <n v="1.4"/>
  </r>
  <r>
    <x v="2685"/>
    <n v="0.99467000000000005"/>
    <n v="14.100000000000364"/>
    <n v="21"/>
    <n v="2.79"/>
    <d v="1899-12-30T01:51:00"/>
    <n v="2.79"/>
    <n v="0"/>
  </r>
  <r>
    <x v="2686"/>
    <n v="0.99758999999999998"/>
    <n v="13.899999999999636"/>
    <n v="21"/>
    <n v="2.81"/>
    <d v="1899-12-30T02:33:00"/>
    <n v="0"/>
    <n v="2.81"/>
  </r>
  <r>
    <x v="2687"/>
    <n v="1.0081199999999999"/>
    <n v="211.50000000000182"/>
    <n v="75.200000000002547"/>
    <n v="175.61"/>
    <d v="1900-01-01T20:20:00"/>
    <n v="175.61"/>
    <n v="0"/>
  </r>
  <r>
    <x v="2688"/>
    <n v="1.00604"/>
    <n v="0"/>
    <n v="14"/>
    <n v="1.4"/>
    <d v="1899-12-30T01:25:00"/>
    <n v="0"/>
    <n v="1.4"/>
  </r>
  <r>
    <x v="2689"/>
    <n v="1.0082899999999999"/>
    <n v="0"/>
    <n v="13.999999999998181"/>
    <n v="1.4"/>
    <d v="1899-12-30T00:41:00"/>
    <n v="0"/>
    <n v="1.4"/>
  </r>
  <r>
    <x v="2690"/>
    <n v="1.00806"/>
    <n v="0"/>
    <n v="14"/>
    <n v="1.4"/>
    <d v="1899-12-30T00:40:00"/>
    <n v="0"/>
    <n v="1.4"/>
  </r>
  <r>
    <x v="2691"/>
    <n v="1.0085299999999999"/>
    <n v="14"/>
    <n v="21"/>
    <n v="2.8"/>
    <d v="1899-12-30T02:51:00"/>
    <n v="0"/>
    <n v="2.8"/>
  </r>
  <r>
    <x v="2692"/>
    <n v="1.01068"/>
    <n v="0"/>
    <n v="14.000000000001819"/>
    <n v="1.4"/>
    <d v="1899-12-30T00:11:00"/>
    <n v="0"/>
    <n v="1.4"/>
  </r>
  <r>
    <x v="2693"/>
    <n v="1.00806"/>
    <n v="63.699999999998909"/>
    <n v="38.600000000000364"/>
    <n v="12.16"/>
    <d v="1899-12-30T13:27:00"/>
    <n v="0"/>
    <n v="12.16"/>
  </r>
  <r>
    <x v="2694"/>
    <n v="1.00986"/>
    <n v="29.599999999998545"/>
    <n v="29"/>
    <n v="4.21"/>
    <d v="1899-12-30T09:26:00"/>
    <n v="0"/>
    <n v="4.21"/>
  </r>
  <r>
    <x v="2695"/>
    <n v="1.01145"/>
    <n v="0"/>
    <n v="14.000000000001819"/>
    <n v="1.4"/>
    <d v="1899-12-30T00:14:00"/>
    <n v="0"/>
    <n v="1.4"/>
  </r>
  <r>
    <x v="2696"/>
    <n v="1.0177400000000001"/>
    <n v="0"/>
    <n v="14.000000000001819"/>
    <n v="1.4"/>
    <d v="1899-12-30T00:05:00"/>
    <n v="0"/>
    <n v="1.4"/>
  </r>
  <r>
    <x v="2697"/>
    <n v="1.0194399999999999"/>
    <n v="13.799999999999272"/>
    <n v="20.899999999999636"/>
    <n v="2.8"/>
    <d v="1899-12-30T01:15:00"/>
    <n v="0"/>
    <n v="2.8"/>
  </r>
  <r>
    <x v="2698"/>
    <n v="1.01559"/>
    <n v="65.800000000001091"/>
    <n v="40.800000000001091"/>
    <n v="12.83"/>
    <d v="1899-12-30T23:49:00"/>
    <n v="0"/>
    <n v="12.83"/>
  </r>
  <r>
    <x v="2699"/>
    <n v="1.01651"/>
    <n v="14.199999999998909"/>
    <n v="21.100000000000364"/>
    <n v="2.8"/>
    <d v="1899-12-30T00:32:00"/>
    <n v="0"/>
    <n v="2.8"/>
  </r>
  <r>
    <x v="2700"/>
    <n v="1.01779"/>
    <n v="0"/>
    <n v="14"/>
    <n v="1.4"/>
    <d v="1899-12-30T00:36:00"/>
    <n v="0"/>
    <n v="1.4"/>
  </r>
  <r>
    <x v="2701"/>
    <n v="1.0037499999999999"/>
    <n v="202.39999999999964"/>
    <n v="68.5"/>
    <n v="115.44"/>
    <d v="1900-01-03T11:47:00"/>
    <n v="0"/>
    <n v="115.44"/>
  </r>
  <r>
    <x v="2702"/>
    <n v="1.0012000000000001"/>
    <n v="14.199999999998909"/>
    <n v="21.099999999998545"/>
    <n v="2.8"/>
    <d v="1899-12-30T01:34:00"/>
    <n v="2.8"/>
    <n v="0"/>
  </r>
  <r>
    <x v="2703"/>
    <n v="0.99846999999999997"/>
    <n v="0"/>
    <n v="14.000000000001819"/>
    <n v="1.4"/>
    <d v="1899-12-30T01:35:00"/>
    <n v="1.4"/>
    <n v="0"/>
  </r>
  <r>
    <x v="2704"/>
    <n v="0.99692999999999998"/>
    <n v="0"/>
    <n v="14.000000000001819"/>
    <n v="1.4"/>
    <d v="1899-12-30T03:07:00"/>
    <n v="1.4"/>
    <n v="0"/>
  </r>
  <r>
    <x v="2705"/>
    <n v="0.99683999999999995"/>
    <n v="29.899999999999636"/>
    <n v="29"/>
    <n v="4.1999999999999993"/>
    <d v="1899-12-30T08:29:00"/>
    <n v="4.1999999999999993"/>
    <n v="0"/>
  </r>
  <r>
    <x v="2706"/>
    <n v="0.99822"/>
    <n v="45.100000000000364"/>
    <n v="33.5"/>
    <n v="7.5200000000000005"/>
    <d v="1899-12-30T05:29:00"/>
    <n v="7.5200000000000005"/>
    <n v="0"/>
  </r>
  <r>
    <x v="2707"/>
    <n v="0.99850000000000005"/>
    <n v="0"/>
    <n v="14"/>
    <n v="1.4"/>
    <d v="1899-12-30T01:05:00"/>
    <n v="1.4"/>
    <n v="0"/>
  </r>
  <r>
    <x v="2708"/>
    <n v="0.99799000000000004"/>
    <n v="0"/>
    <n v="14"/>
    <n v="1.4"/>
    <d v="1899-12-30T00:18:00"/>
    <n v="1.4"/>
    <n v="0"/>
  </r>
  <r>
    <x v="2709"/>
    <n v="0.99763999999999997"/>
    <n v="14.399999999999636"/>
    <n v="21.200000000000728"/>
    <n v="2.8000000000000003"/>
    <d v="1899-12-30T05:02:00"/>
    <n v="2.8000000000000003"/>
    <n v="0"/>
  </r>
  <r>
    <x v="2710"/>
    <n v="0.99634999999999996"/>
    <n v="0"/>
    <n v="14"/>
    <n v="1.4"/>
    <d v="1899-12-30T03:44:00"/>
    <n v="1.4"/>
    <n v="0"/>
  </r>
  <r>
    <x v="2711"/>
    <n v="0.99780999999999997"/>
    <n v="44.700000000000728"/>
    <n v="33.100000000000364"/>
    <n v="7.51"/>
    <d v="1899-12-30T23:55:00"/>
    <n v="7.51"/>
    <n v="0"/>
  </r>
  <r>
    <x v="2712"/>
    <n v="0.99712999999999996"/>
    <n v="0"/>
    <n v="14.000000000001819"/>
    <n v="1.4"/>
    <d v="1899-12-30T01:27:00"/>
    <n v="1.4"/>
    <n v="0"/>
  </r>
  <r>
    <x v="2713"/>
    <n v="0.99558999999999997"/>
    <n v="29.5"/>
    <n v="28.900000000001455"/>
    <n v="4.1900000000000004"/>
    <d v="1899-12-30T04:15:00"/>
    <n v="4.1900000000000004"/>
    <n v="0"/>
  </r>
  <r>
    <x v="2714"/>
    <n v="0.99895"/>
    <n v="60.699999999998909"/>
    <n v="37.799999999999272"/>
    <n v="12.77"/>
    <d v="1899-12-30T16:58:00"/>
    <n v="12.77"/>
    <n v="0"/>
  </r>
  <r>
    <x v="2715"/>
    <n v="0.99685999999999997"/>
    <n v="0"/>
    <n v="14"/>
    <n v="1.4"/>
    <d v="1899-12-30T00:58:00"/>
    <n v="1.4"/>
    <n v="0"/>
  </r>
  <r>
    <x v="2716"/>
    <n v="1.0002500000000001"/>
    <n v="61.199999999998909"/>
    <n v="37.600000000000364"/>
    <n v="12.83"/>
    <d v="1899-12-31T00:49:00"/>
    <n v="12.83"/>
    <n v="0"/>
  </r>
  <r>
    <x v="2717"/>
    <n v="0.96484000000000003"/>
    <n v="496.80000000000109"/>
    <n v="102.5"/>
    <n v="498.00999999999976"/>
    <d v="1900-01-05T15:11:00"/>
    <n v="0"/>
    <n v="498.00999999999976"/>
  </r>
  <r>
    <x v="2718"/>
    <n v="0.99911000000000005"/>
    <n v="0"/>
    <n v="14"/>
    <n v="1.4"/>
    <d v="1899-12-30T03:17:00"/>
    <n v="1.4"/>
    <n v="0"/>
  </r>
  <r>
    <x v="2719"/>
    <n v="0.99650000000000005"/>
    <n v="14.699999999998909"/>
    <n v="21.299999999999272"/>
    <n v="2.79"/>
    <d v="1899-12-30T04:32:00"/>
    <n v="2.79"/>
    <n v="0"/>
  </r>
  <r>
    <x v="2720"/>
    <n v="0.99529999999999996"/>
    <n v="0"/>
    <n v="13.899999999999636"/>
    <n v="1.4"/>
    <d v="1899-12-30T12:09:00"/>
    <n v="1.4"/>
    <n v="0"/>
  </r>
  <r>
    <x v="2721"/>
    <n v="0.98982000000000003"/>
    <n v="0"/>
    <n v="14"/>
    <n v="1.4"/>
    <d v="1899-12-30T00:08:00"/>
    <n v="1.4"/>
    <n v="0"/>
  </r>
  <r>
    <x v="2722"/>
    <n v="0.99031000000000002"/>
    <n v="0"/>
    <n v="14"/>
    <n v="1.4"/>
    <d v="1899-12-30T00:07:00"/>
    <n v="1.4"/>
    <n v="0"/>
  </r>
  <r>
    <x v="2723"/>
    <n v="0.99068999999999996"/>
    <n v="30.399999999999636"/>
    <n v="29.399999999999636"/>
    <n v="4.2"/>
    <d v="1899-12-30T04:14:00"/>
    <n v="4.2"/>
    <n v="0"/>
  </r>
  <r>
    <x v="2724"/>
    <n v="0.98960000000000004"/>
    <n v="0"/>
    <n v="14"/>
    <n v="1.4"/>
    <d v="1899-12-30T01:55:00"/>
    <n v="1.4"/>
    <n v="0"/>
  </r>
  <r>
    <x v="2725"/>
    <n v="0.96389999999999998"/>
    <n v="0"/>
    <n v="14"/>
    <n v="1.4"/>
    <d v="1899-12-30T00:35:00"/>
    <n v="1.4"/>
    <n v="0"/>
  </r>
  <r>
    <x v="2726"/>
    <n v="0.96133000000000002"/>
    <n v="0"/>
    <n v="14"/>
    <n v="1.4"/>
    <d v="1899-12-30T01:14:00"/>
    <n v="1.4"/>
    <n v="0"/>
  </r>
  <r>
    <x v="2727"/>
    <n v="0.96121999999999996"/>
    <n v="30.399999999999636"/>
    <n v="29.300000000001091"/>
    <n v="4.1900000000000004"/>
    <d v="1899-12-30T04:25:00"/>
    <n v="4.1900000000000004"/>
    <n v="0"/>
  </r>
  <r>
    <x v="2728"/>
    <n v="0.96009"/>
    <n v="14.200000000000728"/>
    <n v="21.100000000000364"/>
    <n v="2.8"/>
    <d v="1899-12-30T01:07:00"/>
    <n v="2.8"/>
    <n v="0"/>
  </r>
  <r>
    <x v="2729"/>
    <n v="0.96099999999999997"/>
    <n v="0"/>
    <n v="14"/>
    <n v="1.4"/>
    <d v="1899-12-30T00:07:00"/>
    <n v="1.4"/>
    <n v="0"/>
  </r>
  <r>
    <x v="2730"/>
    <n v="0.95774999999999999"/>
    <n v="0"/>
    <n v="14"/>
    <n v="1.4"/>
    <d v="1899-12-30T00:15:00"/>
    <n v="1.4"/>
    <n v="0"/>
  </r>
  <r>
    <x v="2731"/>
    <n v="0.95721999999999996"/>
    <n v="13.799999999999272"/>
    <n v="20.800000000001091"/>
    <n v="2.8"/>
    <d v="1899-12-30T07:32:00"/>
    <n v="2.8"/>
    <n v="0"/>
  </r>
  <r>
    <x v="2732"/>
    <n v="0.95592999999999995"/>
    <n v="0"/>
    <n v="14"/>
    <n v="1.4"/>
    <d v="1899-12-30T00:41:00"/>
    <n v="1.4"/>
    <n v="0"/>
  </r>
  <r>
    <x v="2733"/>
    <n v="0.95416999999999996"/>
    <n v="0"/>
    <n v="14.000000000001819"/>
    <n v="1.4"/>
    <d v="1899-12-30T04:49:00"/>
    <n v="1.4"/>
    <n v="0"/>
  </r>
  <r>
    <x v="2734"/>
    <n v="0.95509999999999995"/>
    <n v="30.899999999999636"/>
    <n v="30"/>
    <n v="4.1899999999999995"/>
    <d v="1899-12-30T01:37:00"/>
    <n v="4.1899999999999995"/>
    <n v="0"/>
  </r>
  <r>
    <x v="2735"/>
    <n v="0.95452000000000004"/>
    <n v="15.600000000000364"/>
    <n v="21.799999999999272"/>
    <n v="2.8000000000000003"/>
    <d v="1899-12-30T01:20:00"/>
    <n v="2.8000000000000003"/>
    <n v="0"/>
  </r>
  <r>
    <x v="2736"/>
    <n v="0.95611000000000002"/>
    <n v="0"/>
    <n v="14"/>
    <n v="1.4"/>
    <d v="1899-12-30T00:09:00"/>
    <n v="1.4"/>
    <n v="0"/>
  </r>
  <r>
    <x v="2737"/>
    <n v="0.95531999999999995"/>
    <n v="0"/>
    <n v="14.000000000001819"/>
    <n v="1.4"/>
    <d v="1899-12-30T00:17:00"/>
    <n v="1.4"/>
    <n v="0"/>
  </r>
  <r>
    <x v="2738"/>
    <n v="0.96587999999999996"/>
    <n v="175.20000000000073"/>
    <n v="67.800000000001091"/>
    <n v="122.07999999999998"/>
    <d v="1899-12-30T18:38:00"/>
    <n v="122.07999999999998"/>
    <n v="0"/>
  </r>
  <r>
    <x v="2739"/>
    <n v="0.97060000000000002"/>
    <n v="0"/>
    <n v="14"/>
    <n v="1.4"/>
    <d v="1899-12-30T00:16:00"/>
    <n v="0"/>
    <n v="1.4"/>
  </r>
  <r>
    <x v="2740"/>
    <n v="0.97485999999999995"/>
    <n v="0"/>
    <n v="14"/>
    <n v="1.4"/>
    <d v="1899-12-30T01:04:00"/>
    <n v="0"/>
    <n v="1.4"/>
  </r>
  <r>
    <x v="2741"/>
    <n v="0.96991000000000005"/>
    <n v="102.89999999999964"/>
    <n v="50.899999999999636"/>
    <n v="32.46"/>
    <d v="1899-12-30T14:52:00"/>
    <n v="0"/>
    <n v="32.46"/>
  </r>
  <r>
    <x v="2742"/>
    <n v="0.96503000000000005"/>
    <n v="0"/>
    <n v="13.999999999998181"/>
    <n v="1.4"/>
    <d v="1899-12-30T01:07:00"/>
    <n v="1.4"/>
    <n v="0"/>
  </r>
  <r>
    <x v="2743"/>
    <n v="0.96940000000000004"/>
    <n v="102"/>
    <n v="49.699999999998909"/>
    <n v="32.379999999999995"/>
    <d v="1899-12-30T04:53:00"/>
    <n v="32.379999999999995"/>
    <n v="0"/>
  </r>
  <r>
    <x v="2744"/>
    <n v="0.97058999999999995"/>
    <n v="0"/>
    <n v="14"/>
    <n v="1.4"/>
    <d v="1899-12-30T00:55:00"/>
    <n v="0"/>
    <n v="1.4"/>
  </r>
  <r>
    <x v="2745"/>
    <n v="0.97414999999999996"/>
    <n v="0"/>
    <n v="14"/>
    <n v="1.4"/>
    <d v="1899-12-30T00:20:00"/>
    <n v="0"/>
    <n v="1.4"/>
  </r>
  <r>
    <x v="2746"/>
    <n v="0.97221999999999997"/>
    <n v="29.299999999999272"/>
    <n v="28.899999999997817"/>
    <n v="4.21"/>
    <d v="1899-12-30T01:19:00"/>
    <n v="0"/>
    <n v="4.21"/>
  </r>
  <r>
    <x v="2747"/>
    <n v="0.97889000000000004"/>
    <n v="145.40000000000146"/>
    <n v="59.700000000000728"/>
    <n v="77.97"/>
    <d v="1899-12-30T21:06:00"/>
    <n v="77.97"/>
    <n v="0"/>
  </r>
  <r>
    <x v="2748"/>
    <n v="0.97343999999999997"/>
    <n v="0"/>
    <n v="14"/>
    <n v="1.4"/>
    <d v="1899-12-30T00:06:00"/>
    <n v="0"/>
    <n v="1.4"/>
  </r>
  <r>
    <x v="2749"/>
    <n v="0.97426000000000001"/>
    <n v="0"/>
    <n v="14"/>
    <n v="1.4"/>
    <d v="1899-12-30T00:15:00"/>
    <n v="0"/>
    <n v="1.4"/>
  </r>
  <r>
    <x v="2750"/>
    <n v="0.97396000000000005"/>
    <n v="0"/>
    <n v="14"/>
    <n v="1.4"/>
    <d v="1899-12-30T00:09:00"/>
    <n v="0"/>
    <n v="1.4"/>
  </r>
  <r>
    <x v="2751"/>
    <n v="0.97414000000000001"/>
    <n v="0"/>
    <n v="14"/>
    <n v="1.4"/>
    <d v="1899-12-30T00:07:00"/>
    <n v="0"/>
    <n v="1.4"/>
  </r>
  <r>
    <x v="2752"/>
    <n v="0.97946"/>
    <n v="0"/>
    <n v="14"/>
    <n v="1.4"/>
    <d v="1899-12-30T00:21:00"/>
    <n v="0"/>
    <n v="1.4"/>
  </r>
  <r>
    <x v="2753"/>
    <n v="0.97953999999999997"/>
    <n v="14.300000000001091"/>
    <n v="21.200000000000728"/>
    <n v="2.81"/>
    <d v="1899-12-30T02:09:00"/>
    <n v="0"/>
    <n v="2.81"/>
  </r>
  <r>
    <x v="2754"/>
    <n v="0.98036999999999996"/>
    <n v="0"/>
    <n v="13.999999999998181"/>
    <n v="1.4"/>
    <d v="1899-12-30T00:45:00"/>
    <n v="0"/>
    <n v="1.4"/>
  </r>
  <r>
    <x v="2755"/>
    <n v="0.98145000000000004"/>
    <n v="0"/>
    <n v="14"/>
    <n v="1.4"/>
    <d v="1899-12-30T01:04:00"/>
    <n v="0"/>
    <n v="1.4"/>
  </r>
  <r>
    <x v="2756"/>
    <n v="0.98307"/>
    <n v="28.599999999998545"/>
    <n v="28.399999999999636"/>
    <n v="4.1999999999999993"/>
    <d v="1899-12-30T07:33:00"/>
    <n v="0"/>
    <n v="4.1999999999999993"/>
  </r>
  <r>
    <x v="2757"/>
    <n v="0.98202"/>
    <n v="28.599999999998545"/>
    <n v="28.399999999999636"/>
    <n v="4.1999999999999993"/>
    <d v="1899-12-30T00:52:00"/>
    <n v="0"/>
    <n v="4.1999999999999993"/>
  </r>
  <r>
    <x v="2758"/>
    <n v="0.98285999999999996"/>
    <n v="14"/>
    <n v="21"/>
    <n v="2.8"/>
    <d v="1899-12-30T00:38:00"/>
    <n v="0"/>
    <n v="2.8"/>
  </r>
  <r>
    <x v="2759"/>
    <n v="0.97858000000000001"/>
    <n v="100.39999999999964"/>
    <n v="49.299999999999272"/>
    <n v="32.46"/>
    <d v="1899-12-30T06:07:00"/>
    <n v="0"/>
    <n v="32.46"/>
  </r>
  <r>
    <x v="2760"/>
    <n v="0.97606999999999999"/>
    <n v="0"/>
    <n v="13.999999999998181"/>
    <n v="1.4"/>
    <d v="1899-12-30T00:12:00"/>
    <n v="1.4"/>
    <n v="0"/>
  </r>
  <r>
    <x v="2761"/>
    <n v="0.97489999999999999"/>
    <n v="0"/>
    <n v="14"/>
    <n v="1.4"/>
    <d v="1899-12-30T00:49:00"/>
    <n v="1.4"/>
    <n v="0"/>
  </r>
  <r>
    <x v="2762"/>
    <n v="0.97528000000000004"/>
    <n v="33.200000000000728"/>
    <n v="30.5"/>
    <n v="4.1899999999999995"/>
    <d v="1899-12-30T00:29:00"/>
    <n v="4.1899999999999995"/>
    <n v="0"/>
  </r>
  <r>
    <x v="2763"/>
    <n v="0.97426999999999997"/>
    <n v="0"/>
    <n v="14.000000000001819"/>
    <n v="1.4"/>
    <d v="1899-12-30T00:04:00"/>
    <n v="1.4"/>
    <n v="0"/>
  </r>
  <r>
    <x v="2764"/>
    <n v="0.97767000000000004"/>
    <n v="60.899999999999636"/>
    <n v="37.799999999999272"/>
    <n v="12.83"/>
    <d v="1899-12-30T02:24:00"/>
    <n v="12.83"/>
    <n v="0"/>
  </r>
  <r>
    <x v="2765"/>
    <n v="0.98028999999999999"/>
    <n v="29.299999999999272"/>
    <n v="28.799999999999272"/>
    <n v="4.2"/>
    <d v="1899-12-30T02:55:00"/>
    <n v="0"/>
    <n v="4.2"/>
  </r>
  <r>
    <x v="2766"/>
    <n v="0.97936999999999996"/>
    <n v="45.299999999999272"/>
    <n v="33.300000000001091"/>
    <n v="7.5"/>
    <d v="1899-12-30T11:41:00"/>
    <n v="7.5"/>
    <n v="0"/>
  </r>
  <r>
    <x v="2767"/>
    <n v="0.98180999999999996"/>
    <n v="14.199999999998909"/>
    <n v="21.899999999999636"/>
    <n v="2.8"/>
    <d v="1899-12-30T06:53:00"/>
    <n v="0"/>
    <n v="2.8"/>
  </r>
  <r>
    <x v="2768"/>
    <n v="0.98192000000000002"/>
    <n v="29.200000000000728"/>
    <n v="28.800000000001091"/>
    <n v="4.2"/>
    <d v="1899-12-30T03:30:00"/>
    <n v="0"/>
    <n v="4.2"/>
  </r>
  <r>
    <x v="2769"/>
    <n v="0.97972999999999999"/>
    <n v="28.899999999999636"/>
    <n v="28.600000000000364"/>
    <n v="4.2"/>
    <d v="1899-12-30T02:25:00"/>
    <n v="4.2"/>
    <n v="0"/>
  </r>
  <r>
    <x v="2770"/>
    <n v="0.98260000000000003"/>
    <n v="29.5"/>
    <n v="28.899999999999636"/>
    <n v="4.21"/>
    <d v="1899-12-30T02:37:00"/>
    <n v="0"/>
    <n v="4.21"/>
  </r>
  <r>
    <x v="2771"/>
    <n v="0.97919999999999996"/>
    <n v="13.700000000000728"/>
    <n v="20.800000000001091"/>
    <n v="2.79"/>
    <d v="1899-12-30T02:23:00"/>
    <n v="2.79"/>
    <n v="0"/>
  </r>
  <r>
    <x v="2772"/>
    <n v="0.97953000000000001"/>
    <n v="62.5"/>
    <n v="38.399999999999636"/>
    <n v="12.829999999999998"/>
    <d v="1899-12-30T05:24:00"/>
    <n v="0"/>
    <n v="12.829999999999998"/>
  </r>
  <r>
    <x v="2773"/>
    <n v="0.97835000000000005"/>
    <n v="0"/>
    <n v="14"/>
    <n v="1.4"/>
    <d v="1899-12-30T00:06:00"/>
    <n v="1.4"/>
    <n v="0"/>
  </r>
  <r>
    <x v="2774"/>
    <n v="0.97706000000000004"/>
    <n v="0"/>
    <n v="14"/>
    <n v="1.4"/>
    <d v="1899-12-30T00:04:00"/>
    <n v="1.4"/>
    <n v="0"/>
  </r>
  <r>
    <x v="2775"/>
    <n v="0.97553999999999996"/>
    <n v="14.5"/>
    <n v="21.200000000000728"/>
    <n v="2.79"/>
    <d v="1899-12-30T01:50:00"/>
    <n v="2.79"/>
    <n v="0"/>
  </r>
  <r>
    <x v="2776"/>
    <n v="0.97902999999999996"/>
    <n v="82"/>
    <n v="45.300000000001091"/>
    <n v="20.37"/>
    <d v="1899-12-30T06:08:00"/>
    <n v="20.37"/>
    <n v="0"/>
  </r>
  <r>
    <x v="2777"/>
    <n v="0.98143999999999998"/>
    <n v="14.5"/>
    <n v="21.299999999999272"/>
    <n v="2.81"/>
    <d v="1899-12-30T00:12:00"/>
    <n v="0"/>
    <n v="2.81"/>
  </r>
  <r>
    <x v="2778"/>
    <n v="0.98301000000000005"/>
    <n v="0"/>
    <n v="14"/>
    <n v="1.4"/>
    <d v="1899-12-30T00:29:00"/>
    <n v="0"/>
    <n v="1.4"/>
  </r>
  <r>
    <x v="2779"/>
    <n v="0.98248999999999997"/>
    <n v="44.699999999998909"/>
    <n v="33.199999999998909"/>
    <n v="7.4799999999999995"/>
    <d v="1899-12-30T04:39:00"/>
    <n v="0"/>
    <n v="7.4799999999999995"/>
  </r>
  <r>
    <x v="2780"/>
    <n v="0.99017999999999995"/>
    <n v="175.50000000000182"/>
    <n v="67.400000000001455"/>
    <n v="121.99000000000001"/>
    <d v="1899-12-31T17:44:00"/>
    <n v="121.99000000000001"/>
    <n v="0"/>
  </r>
  <r>
    <x v="2781"/>
    <n v="0.98372999999999999"/>
    <n v="14.399999999999636"/>
    <n v="21.199999999998909"/>
    <n v="2.8000000000000003"/>
    <d v="1899-12-30T03:37:00"/>
    <n v="0"/>
    <n v="2.8000000000000003"/>
  </r>
  <r>
    <x v="2782"/>
    <n v="0.98538999999999999"/>
    <n v="0"/>
    <n v="14"/>
    <n v="1.4"/>
    <d v="1899-12-30T02:04:00"/>
    <n v="0"/>
    <n v="1.4"/>
  </r>
  <r>
    <x v="2783"/>
    <n v="0.98728000000000005"/>
    <n v="0"/>
    <n v="14.000000000001819"/>
    <n v="1.4"/>
    <d v="1899-12-30T00:49:00"/>
    <n v="0"/>
    <n v="1.4"/>
  </r>
  <r>
    <x v="2784"/>
    <n v="0.98855000000000004"/>
    <n v="30.600000000000364"/>
    <n v="29.399999999999636"/>
    <n v="4.1899999999999995"/>
    <d v="1899-12-30T02:45:00"/>
    <n v="0"/>
    <n v="4.1899999999999995"/>
  </r>
  <r>
    <x v="2785"/>
    <n v="0.99004000000000003"/>
    <n v="0"/>
    <n v="14"/>
    <n v="1.4"/>
    <d v="1899-12-30T00:12:00"/>
    <n v="0"/>
    <n v="1.4"/>
  </r>
  <r>
    <x v="2786"/>
    <n v="0.99051999999999996"/>
    <n v="14.199999999998909"/>
    <n v="21.099999999998545"/>
    <n v="2.8"/>
    <d v="1899-12-30T01:44:00"/>
    <n v="0"/>
    <n v="2.8"/>
  </r>
  <r>
    <x v="2787"/>
    <n v="0.99380000000000002"/>
    <n v="0"/>
    <n v="14"/>
    <n v="1.4"/>
    <d v="1899-12-30T01:02:00"/>
    <n v="0"/>
    <n v="1.4"/>
  </r>
  <r>
    <x v="2788"/>
    <n v="0.99538000000000004"/>
    <n v="0"/>
    <n v="14.000000000001819"/>
    <n v="1.4"/>
    <d v="1899-12-30T00:05:00"/>
    <n v="0"/>
    <n v="1.4"/>
  </r>
  <r>
    <x v="2789"/>
    <n v="0.99587999999999999"/>
    <n v="0"/>
    <n v="13.999999999998181"/>
    <n v="1.4"/>
    <d v="1899-12-30T00:34:00"/>
    <n v="0"/>
    <n v="1.4"/>
  </r>
  <r>
    <x v="2790"/>
    <n v="0.99780000000000002"/>
    <n v="0"/>
    <n v="14"/>
    <n v="1.4"/>
    <d v="1899-12-30T00:08:00"/>
    <n v="0"/>
    <n v="1.4"/>
  </r>
  <r>
    <x v="2791"/>
    <n v="0.99890000000000001"/>
    <n v="14.799999999999272"/>
    <n v="21.399999999999636"/>
    <n v="2.8000000000000003"/>
    <d v="1899-12-30T02:19:00"/>
    <n v="0"/>
    <n v="2.8000000000000003"/>
  </r>
  <r>
    <x v="2792"/>
    <n v="0.99941999999999998"/>
    <n v="29.900000000001455"/>
    <n v="29.5"/>
    <n v="4.1900000000000004"/>
    <d v="1899-12-30T11:39:00"/>
    <n v="0"/>
    <n v="4.1900000000000004"/>
  </r>
  <r>
    <x v="2793"/>
    <n v="0.99021999999999999"/>
    <n v="144.60000000000036"/>
    <n v="62.5"/>
    <n v="77.829999999999984"/>
    <d v="1899-12-30T16:49:00"/>
    <n v="0"/>
    <n v="77.829999999999984"/>
  </r>
  <r>
    <x v="2794"/>
    <n v="0.98970999999999998"/>
    <n v="14.399999999999636"/>
    <n v="21.199999999998909"/>
    <n v="2.8000000000000003"/>
    <d v="1899-12-30T00:45:00"/>
    <n v="2.8000000000000003"/>
    <n v="0"/>
  </r>
  <r>
    <x v="2795"/>
    <n v="0.98868"/>
    <n v="0"/>
    <n v="14"/>
    <n v="1.4"/>
    <d v="1899-12-30T00:24:00"/>
    <n v="1.4"/>
    <n v="0"/>
  </r>
  <r>
    <x v="2796"/>
    <n v="0.98699999999999999"/>
    <n v="0"/>
    <n v="14"/>
    <n v="1.4"/>
    <d v="1899-12-30T00:14:00"/>
    <n v="1.4"/>
    <n v="0"/>
  </r>
  <r>
    <x v="2797"/>
    <n v="0.98619999999999997"/>
    <n v="0"/>
    <n v="14"/>
    <n v="1.4"/>
    <d v="1899-12-30T00:04:00"/>
    <n v="1.4"/>
    <n v="0"/>
  </r>
  <r>
    <x v="2798"/>
    <n v="0.98406000000000005"/>
    <n v="0"/>
    <n v="14"/>
    <n v="1.4"/>
    <d v="1899-12-30T00:11:00"/>
    <n v="1.4"/>
    <n v="0"/>
  </r>
  <r>
    <x v="2799"/>
    <n v="0.98743999999999998"/>
    <n v="62.600000000000364"/>
    <n v="38.100000000000364"/>
    <n v="12.83"/>
    <d v="1899-12-30T20:54:00"/>
    <n v="12.83"/>
    <n v="0"/>
  </r>
  <r>
    <x v="2800"/>
    <n v="0.97436"/>
    <n v="263.5"/>
    <n v="88.100000000000364"/>
    <n v="256.07000000000005"/>
    <d v="1900-01-04T14:36:00"/>
    <n v="0"/>
    <n v="256.07000000000005"/>
  </r>
  <r>
    <x v="2801"/>
    <n v="0.98568999999999996"/>
    <n v="13.700000000000728"/>
    <n v="20.800000000001091"/>
    <n v="2.79"/>
    <d v="1899-12-30T01:05:00"/>
    <n v="2.79"/>
    <n v="0"/>
  </r>
  <r>
    <x v="2802"/>
    <n v="0.98255999999999999"/>
    <n v="0"/>
    <n v="14"/>
    <n v="1.4"/>
    <d v="1899-12-30T00:16:00"/>
    <n v="1.4"/>
    <n v="0"/>
  </r>
  <r>
    <x v="2803"/>
    <n v="0.98173999999999995"/>
    <n v="14.199999999998909"/>
    <n v="21.100000000000364"/>
    <n v="2.8"/>
    <d v="1899-12-30T01:46:00"/>
    <n v="2.8"/>
    <n v="0"/>
  </r>
  <r>
    <x v="2804"/>
    <n v="0.98102"/>
    <n v="0"/>
    <n v="13.999999999998181"/>
    <n v="1.4"/>
    <d v="1899-12-30T00:10:00"/>
    <n v="1.4"/>
    <n v="0"/>
  </r>
  <r>
    <x v="2805"/>
    <n v="0.97933999999999999"/>
    <n v="14.299999999999272"/>
    <n v="21.100000000000364"/>
    <n v="2.79"/>
    <d v="1899-12-30T02:34:00"/>
    <n v="2.79"/>
    <n v="0"/>
  </r>
  <r>
    <x v="2806"/>
    <n v="0.97890999999999995"/>
    <n v="14.300000000001091"/>
    <n v="21.100000000000364"/>
    <n v="2.8"/>
    <d v="1899-12-30T10:46:00"/>
    <n v="2.8"/>
    <n v="0"/>
  </r>
  <r>
    <x v="2807"/>
    <n v="0.97745000000000004"/>
    <n v="29.099999999998545"/>
    <n v="28.899999999999636"/>
    <n v="4.21"/>
    <d v="1899-12-30T05:37:00"/>
    <n v="4.21"/>
    <n v="0"/>
  </r>
  <r>
    <x v="2808"/>
    <n v="0.97468999999999995"/>
    <n v="0"/>
    <n v="14"/>
    <n v="1.4"/>
    <d v="1899-12-30T00:02:00"/>
    <n v="1.4"/>
    <n v="0"/>
  </r>
  <r>
    <x v="2809"/>
    <n v="0.9748"/>
    <n v="29.600000000000364"/>
    <n v="29.200000000000728"/>
    <n v="4.21"/>
    <d v="1899-12-30T05:31:00"/>
    <n v="4.21"/>
    <n v="0"/>
  </r>
  <r>
    <x v="2810"/>
    <n v="0.97258"/>
    <n v="0"/>
    <n v="13.900000000001455"/>
    <n v="1.4"/>
    <d v="1899-12-30T03:36:00"/>
    <n v="1.4"/>
    <n v="0"/>
  </r>
  <r>
    <x v="2811"/>
    <n v="0.97170999999999996"/>
    <n v="13.600000000000364"/>
    <n v="20.799999999999272"/>
    <n v="2.8"/>
    <d v="1899-12-30T05:26:00"/>
    <n v="2.8"/>
    <n v="0"/>
  </r>
  <r>
    <x v="2812"/>
    <n v="0.97163999999999995"/>
    <n v="0"/>
    <n v="14"/>
    <n v="1.4"/>
    <d v="1899-12-30T01:26:00"/>
    <n v="1.4"/>
    <n v="0"/>
  </r>
  <r>
    <x v="2813"/>
    <n v="0.96919999999999995"/>
    <n v="0"/>
    <n v="14"/>
    <n v="1.4"/>
    <d v="1899-12-30T01:36:00"/>
    <n v="1.4"/>
    <n v="0"/>
  </r>
  <r>
    <x v="2814"/>
    <n v="0.96992"/>
    <n v="34.100000000000364"/>
    <n v="31.899999999999636"/>
    <n v="4.21"/>
    <d v="1899-12-30T02:56:00"/>
    <n v="4.21"/>
    <n v="0"/>
  </r>
  <r>
    <x v="2815"/>
    <n v="0.96921999999999997"/>
    <n v="13.899999999999636"/>
    <n v="20.800000000001091"/>
    <n v="2.79"/>
    <d v="1899-12-30T11:14:00"/>
    <n v="2.79"/>
    <n v="0"/>
  </r>
  <r>
    <x v="2816"/>
    <n v="0.96741999999999995"/>
    <n v="0"/>
    <n v="14.000000000001819"/>
    <n v="1.4"/>
    <d v="1899-12-30T02:17:00"/>
    <n v="1.4"/>
    <n v="0"/>
  </r>
  <r>
    <x v="2817"/>
    <n v="0.97160000000000002"/>
    <n v="85.400000000001455"/>
    <n v="46.300000000001091"/>
    <n v="20.350000000000001"/>
    <d v="1899-12-30T13:56:00"/>
    <n v="20.350000000000001"/>
    <n v="0"/>
  </r>
  <r>
    <x v="2818"/>
    <n v="0.96945999999999999"/>
    <n v="14"/>
    <n v="20.899999999999636"/>
    <n v="2.79"/>
    <d v="1899-12-30T04:48:00"/>
    <n v="2.79"/>
    <n v="0"/>
  </r>
  <r>
    <x v="2819"/>
    <n v="0.96862000000000004"/>
    <n v="0"/>
    <n v="14"/>
    <n v="1.4"/>
    <d v="1899-12-30T01:25:00"/>
    <n v="1.4"/>
    <n v="0"/>
  </r>
  <r>
    <x v="2820"/>
    <n v="0.96908000000000005"/>
    <n v="33.600000000000364"/>
    <n v="31.699999999998909"/>
    <n v="4.21"/>
    <d v="1899-12-30T09:41:00"/>
    <n v="4.21"/>
    <n v="0"/>
  </r>
  <r>
    <x v="2821"/>
    <n v="0.96887000000000001"/>
    <n v="0"/>
    <n v="13.999999999998181"/>
    <n v="1.4"/>
    <d v="1899-12-30T01:38:00"/>
    <n v="1.4"/>
    <n v="0"/>
  </r>
  <r>
    <x v="2822"/>
    <n v="0.96765999999999996"/>
    <n v="0"/>
    <n v="14"/>
    <n v="1.4"/>
    <d v="1899-12-30T00:13:00"/>
    <n v="1.4"/>
    <n v="0"/>
  </r>
  <r>
    <x v="2823"/>
    <n v="0.96828000000000003"/>
    <n v="0"/>
    <n v="13.999999999998181"/>
    <n v="1.4"/>
    <d v="1899-12-30T01:38:00"/>
    <n v="1.4"/>
    <n v="0"/>
  </r>
  <r>
    <x v="2824"/>
    <n v="0.96899999999999997"/>
    <n v="30.299999999999272"/>
    <n v="29"/>
    <n v="4.1900000000000004"/>
    <d v="1899-12-30T13:30:00"/>
    <n v="4.1900000000000004"/>
    <n v="0"/>
  </r>
  <r>
    <x v="2825"/>
    <n v="0.97099999999999997"/>
    <n v="50.300000000001091"/>
    <n v="35.200000000000728"/>
    <n v="7.48"/>
    <d v="1899-12-30T05:14:00"/>
    <n v="7.48"/>
    <n v="0"/>
  </r>
  <r>
    <x v="2826"/>
    <n v="0.97450000000000003"/>
    <n v="145.89999999999964"/>
    <n v="59.100000000000364"/>
    <n v="77.87"/>
    <d v="1899-12-30T20:02:00"/>
    <n v="77.87"/>
    <n v="0"/>
  </r>
  <r>
    <x v="2827"/>
    <n v="0.97802999999999995"/>
    <n v="0"/>
    <n v="14"/>
    <n v="1.4"/>
    <d v="1899-12-30T00:12:00"/>
    <n v="0"/>
    <n v="1.4"/>
  </r>
  <r>
    <x v="2828"/>
    <n v="0.97946"/>
    <n v="0"/>
    <n v="14"/>
    <n v="1.4"/>
    <d v="1899-12-30T00:19:00"/>
    <n v="0"/>
    <n v="1.4"/>
  </r>
  <r>
    <x v="2829"/>
    <n v="0.97962000000000005"/>
    <n v="14.100000000000364"/>
    <n v="21.100000000000364"/>
    <n v="2.8099999999999996"/>
    <d v="1899-12-30T01:17:00"/>
    <n v="0"/>
    <n v="2.8099999999999996"/>
  </r>
  <r>
    <x v="2830"/>
    <n v="0.97935000000000005"/>
    <n v="29.399999999999636"/>
    <n v="29.399999999999636"/>
    <n v="4.21"/>
    <d v="1899-12-30T07:42:00"/>
    <n v="0"/>
    <n v="4.21"/>
  </r>
  <r>
    <x v="2831"/>
    <n v="0.97599999999999998"/>
    <n v="85.200000000000728"/>
    <n v="45.800000000001091"/>
    <n v="20.39"/>
    <d v="1899-12-30T10:59:00"/>
    <n v="0"/>
    <n v="20.39"/>
  </r>
  <r>
    <x v="2832"/>
    <n v="0.97226999999999997"/>
    <n v="14.099999999998545"/>
    <n v="21"/>
    <n v="2.79"/>
    <d v="1899-12-30T01:43:00"/>
    <n v="2.79"/>
    <n v="0"/>
  </r>
  <r>
    <x v="2833"/>
    <n v="0.97467000000000004"/>
    <n v="71.600000000000364"/>
    <n v="42.399999999999636"/>
    <n v="12.790000000000001"/>
    <d v="1899-12-30T01:34:00"/>
    <n v="12.790000000000001"/>
    <n v="0"/>
  </r>
  <r>
    <x v="2834"/>
    <n v="0.97828999999999999"/>
    <n v="0"/>
    <n v="14"/>
    <n v="1.4"/>
    <d v="1899-12-30T00:02:00"/>
    <n v="0"/>
    <n v="1.4"/>
  </r>
  <r>
    <x v="2835"/>
    <n v="0.97640000000000005"/>
    <n v="73.100000000000364"/>
    <n v="45.399999999999636"/>
    <n v="12.779999999999998"/>
    <d v="1899-12-30T01:49:00"/>
    <n v="0"/>
    <n v="12.779999999999998"/>
  </r>
  <r>
    <x v="2836"/>
    <n v="0.97348000000000001"/>
    <n v="0"/>
    <n v="14"/>
    <n v="1.4"/>
    <d v="1899-12-30T00:07:00"/>
    <n v="1.4"/>
    <n v="0"/>
  </r>
  <r>
    <x v="2837"/>
    <n v="0.97192000000000001"/>
    <n v="0"/>
    <n v="13.999999999998181"/>
    <n v="1.4"/>
    <d v="1899-12-30T00:15:00"/>
    <n v="1.4"/>
    <n v="0"/>
  </r>
  <r>
    <x v="2838"/>
    <n v="0.97319"/>
    <n v="28.5"/>
    <n v="28.5"/>
    <n v="4.1900000000000004"/>
    <d v="1899-12-30T01:45:00"/>
    <n v="4.1900000000000004"/>
    <n v="0"/>
  </r>
  <r>
    <x v="2839"/>
    <n v="0.97558"/>
    <n v="29.399999999999636"/>
    <n v="29.799999999999272"/>
    <n v="4.21"/>
    <d v="1899-12-30T16:31:00"/>
    <n v="0"/>
    <n v="4.21"/>
  </r>
  <r>
    <x v="2840"/>
    <n v="0.97172999999999998"/>
    <n v="0"/>
    <n v="14.000000000001819"/>
    <n v="1.4"/>
    <d v="1899-12-30T00:41:00"/>
    <n v="1.4"/>
    <n v="0"/>
  </r>
  <r>
    <x v="2841"/>
    <n v="0.97331999999999996"/>
    <n v="48.399999999999636"/>
    <n v="35.200000000000728"/>
    <n v="7.48"/>
    <d v="1899-12-30T18:47:00"/>
    <n v="7.48"/>
    <n v="0"/>
  </r>
  <r>
    <x v="2842"/>
    <n v="0.97553999999999996"/>
    <n v="14.700000000000728"/>
    <n v="21.399999999999636"/>
    <n v="2.81"/>
    <d v="1899-12-30T01:26:00"/>
    <n v="0"/>
    <n v="2.81"/>
  </r>
  <r>
    <x v="2843"/>
    <n v="0.97636999999999996"/>
    <n v="14.699999999998909"/>
    <n v="21.399999999997817"/>
    <n v="2.81"/>
    <d v="1899-12-30T03:27:00"/>
    <n v="0"/>
    <n v="2.81"/>
  </r>
  <r>
    <x v="2844"/>
    <n v="0.98138000000000003"/>
    <n v="140.80000000000109"/>
    <n v="59"/>
    <n v="77.89"/>
    <d v="1899-12-30T23:05:00"/>
    <n v="77.89"/>
    <n v="0"/>
  </r>
  <r>
    <x v="2845"/>
    <n v="0.97911000000000004"/>
    <n v="0"/>
    <n v="14"/>
    <n v="1.4"/>
    <d v="1899-12-30T00:41:00"/>
    <n v="0"/>
    <n v="1.4"/>
  </r>
  <r>
    <x v="2846"/>
    <n v="0.98040000000000005"/>
    <n v="0"/>
    <n v="14"/>
    <n v="1.4"/>
    <d v="1899-12-30T00:48:00"/>
    <n v="0"/>
    <n v="1.4"/>
  </r>
  <r>
    <x v="2847"/>
    <n v="0.98167000000000004"/>
    <n v="0"/>
    <n v="14.000000000001819"/>
    <n v="1.4"/>
    <d v="1899-12-30T00:09:00"/>
    <n v="0"/>
    <n v="1.4"/>
  </r>
  <r>
    <x v="2848"/>
    <n v="0.98265000000000002"/>
    <n v="0"/>
    <n v="14"/>
    <n v="1.4"/>
    <d v="1899-12-30T00:34:00"/>
    <n v="0"/>
    <n v="1.4"/>
  </r>
  <r>
    <x v="2849"/>
    <n v="0.98479000000000005"/>
    <n v="14.100000000000364"/>
    <n v="21.5"/>
    <n v="2.81"/>
    <d v="1899-12-30T12:01:00"/>
    <n v="0"/>
    <n v="2.81"/>
  </r>
  <r>
    <x v="2850"/>
    <n v="0.9869"/>
    <n v="14.300000000001091"/>
    <n v="21.200000000000728"/>
    <n v="2.81"/>
    <d v="1899-12-30T02:09:00"/>
    <n v="0"/>
    <n v="2.81"/>
  </r>
  <r>
    <x v="2851"/>
    <n v="0.98546"/>
    <n v="45.100000000000364"/>
    <n v="33.300000000001091"/>
    <n v="7.5"/>
    <d v="1899-12-30T05:47:00"/>
    <n v="0"/>
    <n v="7.5"/>
  </r>
  <r>
    <x v="2852"/>
    <n v="0.98304000000000002"/>
    <n v="45.200000000000728"/>
    <n v="33.400000000001455"/>
    <n v="7.4799999999999995"/>
    <d v="1899-12-30T03:35:00"/>
    <n v="7.4799999999999995"/>
    <n v="0"/>
  </r>
  <r>
    <x v="2853"/>
    <n v="0.98656999999999995"/>
    <n v="0"/>
    <n v="13.999999999998181"/>
    <n v="1.4"/>
    <d v="1899-12-30T00:26:00"/>
    <n v="0"/>
    <n v="1.4"/>
  </r>
  <r>
    <x v="2854"/>
    <n v="0.98670999999999998"/>
    <n v="29.5"/>
    <n v="29.700000000000728"/>
    <n v="4.21"/>
    <d v="1899-12-30T09:25:00"/>
    <n v="0"/>
    <n v="4.21"/>
  </r>
  <r>
    <x v="2855"/>
    <n v="0.98248000000000002"/>
    <n v="14.199999999998909"/>
    <n v="21.099999999998545"/>
    <n v="2.8"/>
    <d v="1899-12-30T00:43:00"/>
    <n v="2.8"/>
    <n v="0"/>
  </r>
  <r>
    <x v="2856"/>
    <n v="0.98333000000000004"/>
    <n v="28.5"/>
    <n v="28.299999999999272"/>
    <n v="4.21"/>
    <d v="1899-12-30T13:39:00"/>
    <n v="4.21"/>
    <n v="0"/>
  </r>
  <r>
    <x v="2857"/>
    <n v="0.98133000000000004"/>
    <n v="100.30000000000109"/>
    <n v="51.300000000001091"/>
    <n v="32.49"/>
    <d v="1899-12-31T10:58:00"/>
    <n v="0"/>
    <n v="32.49"/>
  </r>
  <r>
    <x v="2858"/>
    <n v="0.98229999999999995"/>
    <n v="0"/>
    <n v="14"/>
    <n v="1.4"/>
    <d v="1899-12-30T01:29:00"/>
    <n v="1.4"/>
    <n v="0"/>
  </r>
  <r>
    <x v="2859"/>
    <n v="0.98150999999999999"/>
    <n v="13.300000000001091"/>
    <n v="20.600000000000364"/>
    <n v="2.79"/>
    <d v="1899-12-30T01:12:00"/>
    <n v="2.79"/>
    <n v="0"/>
  </r>
  <r>
    <x v="2860"/>
    <n v="0.98063999999999996"/>
    <n v="0"/>
    <n v="14"/>
    <n v="1.4"/>
    <d v="1899-12-30T01:15:00"/>
    <n v="1.4"/>
    <n v="0"/>
  </r>
  <r>
    <x v="2861"/>
    <n v="0.98040000000000005"/>
    <n v="0"/>
    <n v="14"/>
    <n v="1.4"/>
    <d v="1899-12-30T00:23:00"/>
    <n v="1.4"/>
    <n v="0"/>
  </r>
  <r>
    <x v="2862"/>
    <n v="0.97697000000000001"/>
    <n v="13.600000000000364"/>
    <n v="20.799999999999272"/>
    <n v="2.8"/>
    <d v="1899-12-30T04:09:00"/>
    <n v="2.8"/>
    <n v="0"/>
  </r>
  <r>
    <x v="2863"/>
    <n v="0.97592999999999996"/>
    <n v="0"/>
    <n v="14.000000000001819"/>
    <n v="1.4"/>
    <d v="1899-12-30T00:50:00"/>
    <n v="1.4"/>
    <n v="0"/>
  </r>
  <r>
    <x v="2864"/>
    <n v="0.97894999999999999"/>
    <n v="64.5"/>
    <n v="39"/>
    <n v="12.81"/>
    <d v="1899-12-30T20:14:00"/>
    <n v="12.81"/>
    <n v="0"/>
  </r>
  <r>
    <x v="2865"/>
    <n v="0.98299000000000003"/>
    <n v="13.900000000001455"/>
    <n v="21"/>
    <n v="2.81"/>
    <d v="1899-12-30T01:01:00"/>
    <n v="0"/>
    <n v="2.81"/>
  </r>
  <r>
    <x v="2866"/>
    <n v="0.98241999999999996"/>
    <n v="30.100000000000364"/>
    <n v="29.199999999998909"/>
    <n v="4.21"/>
    <d v="1899-12-30T01:51:00"/>
    <n v="0"/>
    <n v="4.21"/>
  </r>
  <r>
    <x v="2867"/>
    <n v="0.98065999999999998"/>
    <n v="46"/>
    <n v="33.799999999999272"/>
    <n v="7.51"/>
    <d v="1899-12-30T02:18:00"/>
    <n v="7.51"/>
    <n v="0"/>
  </r>
  <r>
    <x v="2868"/>
    <n v="0.98377000000000003"/>
    <n v="0"/>
    <n v="14.000000000001819"/>
    <n v="1.4"/>
    <d v="1899-12-30T00:12:00"/>
    <n v="0"/>
    <n v="1.4"/>
  </r>
  <r>
    <x v="2869"/>
    <n v="0.97626000000000002"/>
    <n v="123.10000000000036"/>
    <n v="55.800000000001091"/>
    <n v="49.53"/>
    <d v="1899-12-30T21:42:00"/>
    <n v="0"/>
    <n v="49.53"/>
  </r>
  <r>
    <x v="2870"/>
    <n v="0.97896000000000005"/>
    <n v="0"/>
    <n v="14"/>
    <n v="1.4"/>
    <d v="1899-12-30T00:33:00"/>
    <n v="1.4"/>
    <n v="0"/>
  </r>
  <r>
    <x v="2871"/>
    <n v="0.97792999999999997"/>
    <n v="0"/>
    <n v="14.000000000001819"/>
    <n v="1.4"/>
    <d v="1899-12-30T00:56:00"/>
    <n v="1.4"/>
    <n v="0"/>
  </r>
  <r>
    <x v="2872"/>
    <n v="0.97653999999999996"/>
    <n v="0"/>
    <n v="13.899999999999636"/>
    <n v="1.4"/>
    <d v="1899-12-30T09:43:00"/>
    <n v="1.4"/>
    <n v="0"/>
  </r>
  <r>
    <x v="2873"/>
    <n v="0.97701000000000005"/>
    <n v="28.700000000000728"/>
    <n v="28.600000000000364"/>
    <n v="4.2"/>
    <d v="1899-12-30T03:07:00"/>
    <n v="4.2"/>
    <n v="0"/>
  </r>
  <r>
    <x v="2874"/>
    <n v="0.97535000000000005"/>
    <n v="0"/>
    <n v="14"/>
    <n v="1.4"/>
    <d v="1899-12-30T00:10:00"/>
    <n v="1.4"/>
    <n v="0"/>
  </r>
  <r>
    <x v="2875"/>
    <n v="0.97384999999999999"/>
    <n v="0"/>
    <n v="14"/>
    <n v="1.4"/>
    <d v="1899-12-30T00:11:00"/>
    <n v="1.4"/>
    <n v="0"/>
  </r>
  <r>
    <x v="2876"/>
    <n v="0.97360999999999998"/>
    <n v="14"/>
    <n v="21"/>
    <n v="2.8"/>
    <d v="1899-12-30T02:17:00"/>
    <n v="2.8"/>
    <n v="0"/>
  </r>
  <r>
    <x v="2877"/>
    <n v="0.98124"/>
    <n v="157.29999999999927"/>
    <n v="61.299999999999272"/>
    <n v="75.87"/>
    <d v="1899-12-30T21:04:00"/>
    <n v="75.87"/>
    <n v="0"/>
  </r>
  <r>
    <x v="2878"/>
    <n v="0.97741"/>
    <n v="0"/>
    <n v="14"/>
    <n v="1.4"/>
    <d v="1899-12-30T00:07:00"/>
    <n v="0"/>
    <n v="1.4"/>
  </r>
  <r>
    <x v="2879"/>
    <n v="0.98060000000000003"/>
    <n v="0"/>
    <n v="14"/>
    <n v="1.4"/>
    <d v="1899-12-30T00:03:00"/>
    <n v="0"/>
    <n v="1.4"/>
  </r>
  <r>
    <x v="2880"/>
    <n v="0.97896000000000005"/>
    <n v="13.600000000000364"/>
    <n v="20.800000000001091"/>
    <n v="2.8"/>
    <d v="1899-12-30T00:13:00"/>
    <n v="0"/>
    <n v="2.8"/>
  </r>
  <r>
    <x v="2881"/>
    <n v="0.98031999999999997"/>
    <n v="14.299999999999272"/>
    <n v="21.199999999998909"/>
    <n v="2.81"/>
    <d v="1899-12-30T00:16:00"/>
    <n v="0"/>
    <n v="2.81"/>
  </r>
  <r>
    <x v="2882"/>
    <n v="0.98106000000000004"/>
    <n v="14.100000000000364"/>
    <n v="21.100000000000364"/>
    <n v="2.8099999999999996"/>
    <d v="1899-12-30T00:14:00"/>
    <n v="0"/>
    <n v="2.8099999999999996"/>
  </r>
  <r>
    <x v="2883"/>
    <n v="0.98590999999999995"/>
    <n v="14.400000000001455"/>
    <n v="21.200000000000728"/>
    <n v="2.8000000000000003"/>
    <d v="1899-12-30T03:02:00"/>
    <n v="0"/>
    <n v="2.8000000000000003"/>
  </r>
  <r>
    <x v="2884"/>
    <n v="0.98753000000000002"/>
    <n v="0"/>
    <n v="14.800000000001091"/>
    <n v="1.4"/>
    <d v="1899-12-30T02:36:00"/>
    <n v="0"/>
    <n v="1.4"/>
  </r>
  <r>
    <x v="2885"/>
    <n v="0.98624000000000001"/>
    <n v="14"/>
    <n v="21"/>
    <n v="2.8"/>
    <d v="1899-12-30T01:13:00"/>
    <n v="0"/>
    <n v="2.8"/>
  </r>
  <r>
    <x v="2886"/>
    <n v="0.98565000000000003"/>
    <n v="43.700000000000728"/>
    <n v="32.800000000001091"/>
    <n v="7.52"/>
    <d v="1899-12-30T12:22:00"/>
    <n v="0"/>
    <n v="7.52"/>
  </r>
  <r>
    <x v="2887"/>
    <n v="0.98523000000000005"/>
    <n v="83.5"/>
    <n v="44.599999999998545"/>
    <n v="20.45"/>
    <d v="1899-12-31T01:29:00"/>
    <n v="20.45"/>
    <n v="0"/>
  </r>
  <r>
    <x v="2888"/>
    <n v="0.98577999999999999"/>
    <n v="14.099999999998545"/>
    <n v="21.099999999998545"/>
    <n v="2.8099999999999996"/>
    <d v="1899-12-30T01:28:00"/>
    <n v="0"/>
    <n v="2.8099999999999996"/>
  </r>
  <r>
    <x v="2889"/>
    <n v="0.98812"/>
    <n v="0"/>
    <n v="14"/>
    <n v="1.4"/>
    <d v="1899-12-30T00:32:00"/>
    <n v="0"/>
    <n v="1.4"/>
  </r>
  <r>
    <x v="2890"/>
    <n v="0.98878999999999995"/>
    <n v="14.300000000001091"/>
    <n v="22"/>
    <n v="2.81"/>
    <d v="1899-12-30T08:41:00"/>
    <n v="0"/>
    <n v="2.81"/>
  </r>
  <r>
    <x v="2891"/>
    <n v="0.98926999999999998"/>
    <n v="30.299999999999272"/>
    <n v="29.100000000000364"/>
    <n v="4.1899999999999995"/>
    <d v="1899-12-30T12:06:00"/>
    <n v="0"/>
    <n v="4.1899999999999995"/>
  </r>
  <r>
    <x v="2892"/>
    <n v="0.99963000000000002"/>
    <n v="212.90000000000146"/>
    <n v="74.700000000000728"/>
    <n v="175.58000000000004"/>
    <d v="1900-01-01T01:14:00"/>
    <n v="175.58000000000004"/>
    <n v="0"/>
  </r>
  <r>
    <x v="2893"/>
    <n v="0.99631000000000003"/>
    <n v="14"/>
    <n v="21"/>
    <n v="2.8"/>
    <d v="1899-12-30T00:58:00"/>
    <n v="0"/>
    <n v="2.8"/>
  </r>
  <r>
    <x v="2894"/>
    <n v="0.99775999999999998"/>
    <n v="13.999999999998181"/>
    <n v="21.799999999999272"/>
    <n v="2.8"/>
    <d v="1899-12-30T14:30:00"/>
    <n v="0"/>
    <n v="2.8"/>
  </r>
  <r>
    <x v="2895"/>
    <n v="0.99872000000000005"/>
    <n v="0"/>
    <n v="14"/>
    <n v="1.4"/>
    <d v="1899-12-30T00:51:00"/>
    <n v="0"/>
    <n v="1.4"/>
  </r>
  <r>
    <x v="2896"/>
    <n v="1.00424"/>
    <n v="0"/>
    <n v="14"/>
    <n v="1.4"/>
    <d v="1899-12-30T00:25:00"/>
    <n v="0"/>
    <n v="1.4"/>
  </r>
  <r>
    <x v="2897"/>
    <n v="1.0031099999999999"/>
    <n v="44.200000000000728"/>
    <n v="33.200000000000728"/>
    <n v="7.5"/>
    <d v="1899-12-30T04:49:00"/>
    <n v="0"/>
    <n v="7.5"/>
  </r>
  <r>
    <x v="2898"/>
    <n v="1.0037"/>
    <n v="0"/>
    <n v="14"/>
    <n v="1.4"/>
    <d v="1899-12-30T00:06:00"/>
    <n v="0"/>
    <n v="1.4"/>
  </r>
  <r>
    <x v="2899"/>
    <n v="1.00448"/>
    <n v="0"/>
    <n v="14.000000000001819"/>
    <n v="1.4"/>
    <d v="1899-12-30T00:26:00"/>
    <n v="0"/>
    <n v="1.4"/>
  </r>
  <r>
    <x v="2900"/>
    <n v="1.0087200000000001"/>
    <n v="0"/>
    <n v="14"/>
    <n v="1.4"/>
    <d v="1899-12-30T02:48:00"/>
    <n v="0"/>
    <n v="1.4"/>
  </r>
  <r>
    <x v="2901"/>
    <n v="1.0037100000000001"/>
    <n v="100.5"/>
    <n v="49.399999999999636"/>
    <n v="32.340000000000003"/>
    <d v="1899-12-30T19:52:00"/>
    <n v="0"/>
    <n v="32.340000000000003"/>
  </r>
  <r>
    <x v="2902"/>
    <n v="0.99990999999999997"/>
    <n v="0"/>
    <n v="13.999999999998181"/>
    <n v="1.4"/>
    <d v="1899-12-30T00:22:00"/>
    <n v="1.4"/>
    <n v="0"/>
  </r>
  <r>
    <x v="2903"/>
    <n v="1.00109"/>
    <n v="0"/>
    <n v="14.000000000001819"/>
    <n v="1.4"/>
    <d v="1899-12-30T00:01:00"/>
    <n v="1.4"/>
    <n v="0"/>
  </r>
  <r>
    <x v="2904"/>
    <n v="1.00071"/>
    <n v="29.900000000001455"/>
    <n v="29.200000000000728"/>
    <n v="4.1899999999999995"/>
    <d v="1899-12-30T00:53:00"/>
    <n v="4.1899999999999995"/>
    <n v="0"/>
  </r>
  <r>
    <x v="2905"/>
    <n v="0.99870999999999999"/>
    <n v="101.40000000000146"/>
    <n v="49.800000000001091"/>
    <n v="32.47"/>
    <d v="1899-12-30T22:43:00"/>
    <n v="0"/>
    <n v="32.47"/>
  </r>
  <r>
    <x v="2906"/>
    <n v="0.99848000000000003"/>
    <n v="0"/>
    <n v="13.999999999998181"/>
    <n v="1.4"/>
    <d v="1899-12-30T00:42:00"/>
    <n v="1.4"/>
    <n v="0"/>
  </r>
  <r>
    <x v="2907"/>
    <n v="0.99726999999999999"/>
    <n v="0"/>
    <n v="13.999999999998181"/>
    <n v="1.4"/>
    <d v="1899-12-30T01:06:00"/>
    <n v="1.4"/>
    <n v="0"/>
  </r>
  <r>
    <x v="2908"/>
    <n v="0.99704000000000004"/>
    <n v="14.700000000000728"/>
    <n v="21.300000000001091"/>
    <n v="2.79"/>
    <d v="1899-12-30T01:09:00"/>
    <n v="2.79"/>
    <n v="0"/>
  </r>
  <r>
    <x v="2909"/>
    <n v="0.99616000000000005"/>
    <n v="14.100000000000364"/>
    <n v="21"/>
    <n v="2.8"/>
    <d v="1899-12-30T12:31:00"/>
    <n v="2.8"/>
    <n v="0"/>
  </r>
  <r>
    <x v="2910"/>
    <n v="0.99351"/>
    <n v="0"/>
    <n v="14"/>
    <n v="1.4"/>
    <d v="1899-12-30T00:29:00"/>
    <n v="1.4"/>
    <n v="0"/>
  </r>
  <r>
    <x v="2911"/>
    <n v="0.99451000000000001"/>
    <n v="45.700000000000728"/>
    <n v="33.5"/>
    <n v="7.48"/>
    <d v="1899-12-30T06:04:00"/>
    <n v="7.48"/>
    <n v="0"/>
  </r>
  <r>
    <x v="2912"/>
    <n v="0.99665999999999999"/>
    <n v="45.100000000000364"/>
    <n v="33.5"/>
    <n v="7.51"/>
    <d v="1899-12-30T07:08:00"/>
    <n v="0"/>
    <n v="7.51"/>
  </r>
  <r>
    <x v="2913"/>
    <n v="0.99404999999999999"/>
    <n v="0"/>
    <n v="14"/>
    <n v="1.4"/>
    <d v="1899-12-30T00:48:00"/>
    <n v="1.4"/>
    <n v="0"/>
  </r>
  <r>
    <x v="2914"/>
    <n v="0.99321000000000004"/>
    <n v="13.899999999999636"/>
    <n v="20.799999999999272"/>
    <n v="2.79"/>
    <d v="1899-12-30T15:35:00"/>
    <n v="2.79"/>
    <n v="0"/>
  </r>
  <r>
    <x v="2915"/>
    <n v="0.99221999999999999"/>
    <n v="81.200000000000728"/>
    <n v="44.900000000001455"/>
    <n v="20.36"/>
    <d v="1899-12-31T05:19:00"/>
    <n v="0"/>
    <n v="20.36"/>
  </r>
  <r>
    <x v="2916"/>
    <n v="0.99199000000000004"/>
    <n v="14.100000000000364"/>
    <n v="21"/>
    <n v="2.79"/>
    <d v="1899-12-30T04:30:00"/>
    <n v="2.79"/>
    <n v="0"/>
  </r>
  <r>
    <x v="2917"/>
    <n v="0.99067000000000005"/>
    <n v="0"/>
    <n v="14"/>
    <n v="1.4"/>
    <d v="1899-12-30T00:15:00"/>
    <n v="1.4"/>
    <n v="0"/>
  </r>
  <r>
    <x v="2918"/>
    <n v="0.98799999999999999"/>
    <n v="0"/>
    <n v="14"/>
    <n v="1.4"/>
    <d v="1899-12-30T01:12:00"/>
    <n v="1.4"/>
    <n v="0"/>
  </r>
  <r>
    <x v="2919"/>
    <n v="0.99112999999999996"/>
    <n v="65.900000000001455"/>
    <n v="40.300000000001091"/>
    <n v="12.82"/>
    <d v="1899-12-30T22:41:00"/>
    <n v="12.82"/>
    <n v="0"/>
  </r>
  <r>
    <x v="2920"/>
    <n v="0.99365999999999999"/>
    <n v="0"/>
    <n v="14"/>
    <n v="1.4"/>
    <d v="1899-12-30T00:47:00"/>
    <n v="0"/>
    <n v="1.4"/>
  </r>
  <r>
    <x v="2921"/>
    <n v="0.99392999999999998"/>
    <n v="13.900000000001455"/>
    <n v="21"/>
    <n v="2.81"/>
    <d v="1899-12-30T01:51:00"/>
    <n v="0"/>
    <n v="2.81"/>
  </r>
  <r>
    <x v="2922"/>
    <n v="0.99460999999999999"/>
    <n v="0"/>
    <n v="14"/>
    <n v="1.4"/>
    <d v="1899-12-30T01:42:00"/>
    <n v="0"/>
    <n v="1.4"/>
  </r>
  <r>
    <x v="2923"/>
    <n v="0.99048000000000003"/>
    <n v="84.200000000000728"/>
    <n v="45.200000000000728"/>
    <n v="20.38"/>
    <d v="1899-12-30T03:25:00"/>
    <n v="0"/>
    <n v="20.38"/>
  </r>
  <r>
    <x v="2924"/>
    <n v="0.98911000000000004"/>
    <n v="0"/>
    <n v="14"/>
    <n v="1.4"/>
    <d v="1899-12-30T00:16:00"/>
    <n v="1.4"/>
    <n v="0"/>
  </r>
  <r>
    <x v="2925"/>
    <n v="0.98651"/>
    <n v="13.499999999998181"/>
    <n v="20.699999999998909"/>
    <n v="2.79"/>
    <d v="1899-12-30T01:15:00"/>
    <n v="2.79"/>
    <n v="0"/>
  </r>
  <r>
    <x v="2926"/>
    <n v="0.98814000000000002"/>
    <n v="0"/>
    <n v="14"/>
    <n v="1.4"/>
    <d v="1899-12-30T01:30:00"/>
    <n v="0"/>
    <n v="1.4"/>
  </r>
  <r>
    <x v="2927"/>
    <n v="0.98699000000000003"/>
    <n v="45.399999999999636"/>
    <n v="33.5"/>
    <n v="7.48"/>
    <d v="1899-12-30T22:21:00"/>
    <n v="7.48"/>
    <n v="0"/>
  </r>
  <r>
    <x v="2928"/>
    <n v="0.98934999999999995"/>
    <n v="0"/>
    <n v="14.799999999999272"/>
    <n v="1.4"/>
    <d v="1899-12-30T08:00:00"/>
    <n v="0"/>
    <n v="1.4"/>
  </r>
  <r>
    <x v="2929"/>
    <n v="0.98977000000000004"/>
    <n v="14.399999999999636"/>
    <n v="21.200000000000728"/>
    <n v="2.8000000000000003"/>
    <d v="1899-12-30T04:22:00"/>
    <n v="0"/>
    <n v="2.8000000000000003"/>
  </r>
  <r>
    <x v="2930"/>
    <n v="0.99070000000000003"/>
    <n v="14.500000000001819"/>
    <n v="21.300000000001091"/>
    <n v="2.81"/>
    <d v="1899-12-30T04:11:00"/>
    <n v="0"/>
    <n v="2.81"/>
  </r>
  <r>
    <x v="2931"/>
    <n v="0.99002000000000001"/>
    <n v="30.300000000001091"/>
    <n v="29.300000000001091"/>
    <n v="4.1900000000000004"/>
    <d v="1899-12-30T04:28:00"/>
    <n v="0"/>
    <n v="4.1900000000000004"/>
  </r>
  <r>
    <x v="2932"/>
    <n v="0.99126999999999998"/>
    <n v="82.5"/>
    <n v="41.799999999999272"/>
    <n v="18.729999999999997"/>
    <d v="1899-12-30T03:21:00"/>
    <n v="18.729999999999997"/>
    <n v="0"/>
  </r>
  <r>
    <x v="2933"/>
    <n v="0.98134999999999994"/>
    <n v="160.30000000000109"/>
    <n v="61.800000000001091"/>
    <n v="77.88"/>
    <d v="1899-12-31T17:46:00"/>
    <n v="0"/>
    <n v="77.88"/>
  </r>
  <r>
    <x v="2934"/>
    <n v="0.98729"/>
    <n v="14"/>
    <n v="21"/>
    <n v="2.8"/>
    <d v="1899-12-30T00:20:00"/>
    <n v="2.8"/>
    <n v="0"/>
  </r>
  <r>
    <x v="2935"/>
    <n v="0.98209000000000002"/>
    <n v="0"/>
    <n v="14"/>
    <n v="1.4"/>
    <d v="1899-12-30T01:08:00"/>
    <n v="1.4"/>
    <n v="0"/>
  </r>
  <r>
    <x v="2936"/>
    <n v="0.98170999999999997"/>
    <n v="14.100000000000364"/>
    <n v="21"/>
    <n v="2.79"/>
    <d v="1899-12-30T07:49:00"/>
    <n v="2.79"/>
    <n v="0"/>
  </r>
  <r>
    <x v="2937"/>
    <n v="0.97665000000000002"/>
    <n v="0"/>
    <n v="14"/>
    <n v="1.4"/>
    <d v="1899-12-30T00:37:00"/>
    <n v="1.4"/>
    <n v="0"/>
  </r>
  <r>
    <x v="2938"/>
    <n v="0.97552000000000005"/>
    <n v="0"/>
    <n v="14"/>
    <n v="1.4"/>
    <d v="1899-12-30T00:26:00"/>
    <n v="1.4"/>
    <n v="0"/>
  </r>
  <r>
    <x v="2939"/>
    <n v="0.97418000000000005"/>
    <n v="0"/>
    <n v="13.999999999998181"/>
    <n v="1.4"/>
    <d v="1899-12-30T00:37:00"/>
    <n v="1.4"/>
    <n v="0"/>
  </r>
  <r>
    <x v="2940"/>
    <n v="0.97494000000000003"/>
    <n v="47.600000000000364"/>
    <n v="34.400000000001455"/>
    <n v="7.51"/>
    <d v="1899-12-30T05:45:00"/>
    <n v="7.51"/>
    <n v="0"/>
  </r>
  <r>
    <x v="2941"/>
    <n v="0.97653999999999996"/>
    <n v="48.300000000001091"/>
    <n v="35.300000000001091"/>
    <n v="7.49"/>
    <d v="1899-12-30T19:43:00"/>
    <n v="7.49"/>
    <n v="0"/>
  </r>
  <r>
    <x v="2942"/>
    <n v="0.98073999999999995"/>
    <n v="14.299999999999272"/>
    <n v="21.199999999998909"/>
    <n v="2.81"/>
    <d v="1899-12-30T00:05:00"/>
    <n v="0"/>
    <n v="2.81"/>
  </r>
  <r>
    <x v="2943"/>
    <n v="0.98336000000000001"/>
    <n v="0"/>
    <n v="14"/>
    <n v="1.4"/>
    <d v="1899-12-30T00:03:00"/>
    <n v="0"/>
    <n v="1.4"/>
  </r>
  <r>
    <x v="2944"/>
    <n v="0.98506000000000005"/>
    <n v="28.700000000000728"/>
    <n v="28.600000000000364"/>
    <n v="4.1899999999999995"/>
    <d v="1899-12-30T00:45:00"/>
    <n v="4.1899999999999995"/>
    <n v="0"/>
  </r>
  <r>
    <x v="2945"/>
    <n v="0.98758999999999997"/>
    <n v="0"/>
    <n v="14"/>
    <n v="1.4"/>
    <d v="1899-12-30T00:07:00"/>
    <n v="0"/>
    <n v="1.4"/>
  </r>
  <r>
    <x v="2946"/>
    <n v="0.98682000000000003"/>
    <n v="0"/>
    <n v="14.000000000001819"/>
    <n v="1.4"/>
    <d v="1899-12-30T00:15:00"/>
    <n v="0"/>
    <n v="1.4"/>
  </r>
  <r>
    <x v="2947"/>
    <n v="0.98897000000000002"/>
    <n v="83.5"/>
    <n v="44.299999999999272"/>
    <n v="20.369999999999997"/>
    <d v="1899-12-30T01:58:00"/>
    <n v="20.369999999999997"/>
    <n v="0"/>
  </r>
  <r>
    <x v="2948"/>
    <n v="0.99375999999999998"/>
    <n v="0"/>
    <n v="14"/>
    <n v="1.4"/>
    <d v="1899-12-30T00:11:00"/>
    <n v="0"/>
    <n v="1.4"/>
  </r>
  <r>
    <x v="2949"/>
    <n v="0.99316000000000004"/>
    <n v="28.799999999999272"/>
    <n v="28.600000000000364"/>
    <n v="4.2"/>
    <d v="1899-12-30T03:43:00"/>
    <n v="0"/>
    <n v="4.2"/>
  </r>
  <r>
    <x v="2950"/>
    <n v="0.99121999999999999"/>
    <n v="62.899999999999636"/>
    <n v="38.699999999998909"/>
    <n v="12.760000000000002"/>
    <d v="1899-12-30T06:10:00"/>
    <n v="12.760000000000002"/>
    <n v="0"/>
  </r>
  <r>
    <x v="2951"/>
    <n v="0.99558999999999997"/>
    <n v="22.300000000001091"/>
    <n v="25.600000000000364"/>
    <n v="2.81"/>
    <d v="1899-12-30T12:53:00"/>
    <n v="0"/>
    <n v="2.81"/>
  </r>
  <r>
    <x v="2952"/>
    <n v="0.99217"/>
    <n v="0"/>
    <n v="13.999999999998181"/>
    <n v="1.4"/>
    <d v="1899-12-30T02:08:00"/>
    <n v="1.4"/>
    <n v="0"/>
  </r>
  <r>
    <x v="2953"/>
    <n v="0.99770000000000003"/>
    <n v="98.899999999997817"/>
    <n v="48.599999999998545"/>
    <n v="32.380000000000003"/>
    <d v="1899-12-31T07:28:00"/>
    <n v="32.380000000000003"/>
    <n v="0"/>
  </r>
  <r>
    <x v="2954"/>
    <n v="0.99734"/>
    <n v="0"/>
    <n v="14"/>
    <n v="1.4"/>
    <d v="1899-12-30T00:17:00"/>
    <n v="0"/>
    <n v="1.4"/>
  </r>
  <r>
    <x v="2955"/>
    <n v="0.99900999999999995"/>
    <n v="0"/>
    <n v="14"/>
    <n v="1.4"/>
    <d v="1899-12-30T00:22:00"/>
    <n v="0"/>
    <n v="1.4"/>
  </r>
  <r>
    <x v="2956"/>
    <n v="1.0000899999999999"/>
    <n v="14.5"/>
    <n v="21.299999999999272"/>
    <n v="2.81"/>
    <d v="1899-12-30T04:40:00"/>
    <n v="0"/>
    <n v="2.81"/>
  </r>
  <r>
    <x v="2957"/>
    <n v="1.00037"/>
    <n v="0"/>
    <n v="13.999999999998181"/>
    <n v="1.4"/>
    <d v="1899-12-30T02:29:00"/>
    <n v="0"/>
    <n v="1.4"/>
  </r>
  <r>
    <x v="2958"/>
    <n v="1.0033000000000001"/>
    <n v="0"/>
    <n v="14"/>
    <n v="1.4"/>
    <d v="1899-12-30T01:22:00"/>
    <n v="0"/>
    <n v="1.4"/>
  </r>
  <r>
    <x v="2959"/>
    <n v="1.00156"/>
    <n v="45.800000000001091"/>
    <n v="33.800000000001091"/>
    <n v="7.49"/>
    <d v="1899-12-30T14:12:00"/>
    <n v="0"/>
    <n v="7.49"/>
  </r>
  <r>
    <x v="2960"/>
    <n v="1.0033099999999999"/>
    <n v="100.20000000000073"/>
    <n v="48.700000000002547"/>
    <n v="32.46"/>
    <d v="1899-12-31T04:08:00"/>
    <n v="32.46"/>
    <n v="0"/>
  </r>
  <r>
    <x v="2961"/>
    <n v="1.00692"/>
    <n v="0"/>
    <n v="14.000000000001819"/>
    <n v="1.4"/>
    <d v="1899-12-30T00:20:00"/>
    <n v="0"/>
    <n v="1.4"/>
  </r>
  <r>
    <x v="2962"/>
    <n v="1.0082"/>
    <n v="0"/>
    <n v="14"/>
    <n v="1.4"/>
    <d v="1899-12-30T00:45:00"/>
    <n v="0"/>
    <n v="1.4"/>
  </r>
  <r>
    <x v="2963"/>
    <n v="1.0065299999999999"/>
    <n v="60.900000000001455"/>
    <n v="38"/>
    <n v="12.84"/>
    <d v="1899-12-30T21:56:00"/>
    <n v="0"/>
    <n v="12.84"/>
  </r>
  <r>
    <x v="2964"/>
    <n v="1.0017499999999999"/>
    <n v="0"/>
    <n v="14"/>
    <n v="1.4"/>
    <d v="1899-12-30T01:18:00"/>
    <n v="1.4"/>
    <n v="0"/>
  </r>
  <r>
    <x v="2965"/>
    <n v="1.0027699999999999"/>
    <n v="42.500000000001819"/>
    <n v="32.100000000002183"/>
    <n v="7.51"/>
    <d v="1899-12-30T00:54:00"/>
    <n v="7.51"/>
    <n v="0"/>
  </r>
  <r>
    <x v="2966"/>
    <n v="1.0050600000000001"/>
    <n v="45.600000000000364"/>
    <n v="33.800000000001091"/>
    <n v="7.5"/>
    <d v="1899-12-30T01:04:00"/>
    <n v="0"/>
    <n v="7.5"/>
  </r>
  <r>
    <x v="2967"/>
    <n v="1.0020100000000001"/>
    <n v="14.100000000000364"/>
    <n v="21"/>
    <n v="2.79"/>
    <d v="1899-12-30T02:03:00"/>
    <n v="2.79"/>
    <n v="0"/>
  </r>
  <r>
    <x v="2968"/>
    <n v="1.004"/>
    <n v="28.899999999999636"/>
    <n v="30.899999999999636"/>
    <n v="4.21"/>
    <d v="1899-12-30T13:36:00"/>
    <n v="0"/>
    <n v="4.21"/>
  </r>
  <r>
    <x v="2969"/>
    <n v="1.0008300000000001"/>
    <n v="29.399999999999636"/>
    <n v="28.699999999998909"/>
    <n v="4.1900000000000004"/>
    <d v="1899-12-30T12:33:00"/>
    <n v="4.1900000000000004"/>
    <n v="0"/>
  </r>
  <r>
    <x v="2970"/>
    <n v="0.99855000000000005"/>
    <n v="100.59999999999854"/>
    <n v="48.899999999999636"/>
    <n v="32.379999999999995"/>
    <d v="1899-12-30T06:37:00"/>
    <n v="0"/>
    <n v="32.379999999999995"/>
  </r>
  <r>
    <x v="2971"/>
    <n v="0.99948000000000004"/>
    <n v="0"/>
    <n v="13.999999999998181"/>
    <n v="1.4"/>
    <d v="1899-12-30T00:26:00"/>
    <n v="1.4"/>
    <n v="0"/>
  </r>
  <r>
    <x v="2972"/>
    <n v="0.99792000000000003"/>
    <n v="0"/>
    <n v="14"/>
    <n v="1.4"/>
    <d v="1899-12-30T00:43:00"/>
    <n v="1.4"/>
    <n v="0"/>
  </r>
  <r>
    <x v="2973"/>
    <n v="0.99517"/>
    <n v="0"/>
    <n v="13.999999999998181"/>
    <n v="1.4"/>
    <d v="1899-12-30T00:17:00"/>
    <n v="1.4"/>
    <n v="0"/>
  </r>
  <r>
    <x v="2974"/>
    <n v="1.0331399999999999"/>
    <n v="482.09999999999854"/>
    <n v="100.39999999999964"/>
    <n v="890.90000000000009"/>
    <d v="1900-01-02T07:55:00"/>
    <n v="890.90000000000009"/>
    <n v="0"/>
  </r>
  <r>
    <x v="2975"/>
    <n v="1.0158400000000001"/>
    <n v="0"/>
    <n v="14.000000000001819"/>
    <n v="1.4"/>
    <d v="1899-12-30T00:19:00"/>
    <n v="0"/>
    <n v="1.4"/>
  </r>
  <r>
    <x v="2976"/>
    <n v="1.0168600000000001"/>
    <n v="0"/>
    <n v="14"/>
    <n v="1.4"/>
    <d v="1899-12-30T00:09:00"/>
    <n v="0"/>
    <n v="1.4"/>
  </r>
  <r>
    <x v="2977"/>
    <n v="1.01647"/>
    <n v="44.100000000000364"/>
    <n v="32.900000000001455"/>
    <n v="7.5"/>
    <d v="1899-12-30T03:24:00"/>
    <n v="0"/>
    <n v="7.5"/>
  </r>
  <r>
    <x v="2978"/>
    <n v="1.01993"/>
    <n v="47.600000000000364"/>
    <n v="35"/>
    <n v="7.51"/>
    <d v="1899-12-30T07:56:00"/>
    <n v="0"/>
    <n v="7.51"/>
  </r>
  <r>
    <x v="2979"/>
    <n v="1.02267"/>
    <n v="0"/>
    <n v="14"/>
    <n v="1.4"/>
    <d v="1899-12-30T00:24:00"/>
    <n v="0"/>
    <n v="1.4"/>
  </r>
  <r>
    <x v="2980"/>
    <n v="1.0233000000000001"/>
    <n v="14.200000000000728"/>
    <n v="21.100000000002183"/>
    <n v="2.8"/>
    <d v="1899-12-30T01:06:00"/>
    <n v="0"/>
    <n v="2.8"/>
  </r>
  <r>
    <x v="2981"/>
    <n v="1.0245200000000001"/>
    <n v="0"/>
    <n v="14"/>
    <n v="1.4"/>
    <d v="1899-12-30T00:17:00"/>
    <n v="0"/>
    <n v="1.4"/>
  </r>
  <r>
    <x v="2982"/>
    <n v="1.0270999999999999"/>
    <n v="13.799999999999272"/>
    <n v="20.899999999997817"/>
    <n v="2.8"/>
    <d v="1899-12-30T00:59:00"/>
    <n v="0"/>
    <n v="2.8"/>
  </r>
  <r>
    <x v="2983"/>
    <n v="1.0279100000000001"/>
    <n v="0"/>
    <n v="14"/>
    <n v="1.4"/>
    <d v="1899-12-30T01:27:00"/>
    <n v="0"/>
    <n v="1.4"/>
  </r>
  <r>
    <x v="2984"/>
    <n v="1.02945"/>
    <n v="0"/>
    <n v="14.000000000001819"/>
    <n v="1.4"/>
    <d v="1899-12-30T00:32:00"/>
    <n v="0"/>
    <n v="1.4"/>
  </r>
  <r>
    <x v="2985"/>
    <n v="1.03007"/>
    <n v="0"/>
    <n v="14.000000000001819"/>
    <n v="1.4"/>
    <d v="1899-12-30T00:11:00"/>
    <n v="0"/>
    <n v="1.4"/>
  </r>
  <r>
    <x v="2986"/>
    <n v="1.0311399999999999"/>
    <n v="0"/>
    <n v="13.999999999998181"/>
    <n v="1.4"/>
    <d v="1899-12-30T00:22:00"/>
    <n v="0"/>
    <n v="1.4"/>
  </r>
  <r>
    <x v="2987"/>
    <n v="1.0320800000000001"/>
    <n v="0"/>
    <n v="14"/>
    <n v="1.4"/>
    <d v="1899-12-30T00:23:00"/>
    <n v="0"/>
    <n v="1.4"/>
  </r>
  <r>
    <x v="2988"/>
    <n v="1.0303599999999999"/>
    <n v="45.200000000000728"/>
    <n v="33.499999999998181"/>
    <n v="7.51"/>
    <d v="1899-12-30T01:46:00"/>
    <n v="0"/>
    <n v="7.51"/>
  </r>
  <r>
    <x v="2989"/>
    <n v="1.03369"/>
    <n v="0"/>
    <n v="14"/>
    <n v="1.4"/>
    <d v="1899-12-30T00:43:00"/>
    <n v="0"/>
    <n v="1.4"/>
  </r>
  <r>
    <x v="2990"/>
    <n v="1.0352699999999999"/>
    <n v="0"/>
    <n v="13.999999999998181"/>
    <n v="1.4"/>
    <d v="1899-12-30T01:39:00"/>
    <n v="0"/>
    <n v="1.4"/>
  </r>
  <r>
    <x v="2991"/>
    <n v="1.0362800000000001"/>
    <n v="0"/>
    <n v="14"/>
    <n v="1.4"/>
    <d v="1899-12-30T00:59:00"/>
    <n v="0"/>
    <n v="1.4"/>
  </r>
  <r>
    <x v="2992"/>
    <n v="1.0340199999999999"/>
    <n v="52.700000000000728"/>
    <n v="35.499999999998181"/>
    <n v="7.4799999999999995"/>
    <d v="1899-12-30T12:29:00"/>
    <n v="0"/>
    <n v="7.4799999999999995"/>
  </r>
  <r>
    <x v="2993"/>
    <n v="1.0321499999999999"/>
    <n v="61.100000000000364"/>
    <n v="37.799999999997453"/>
    <n v="12.79"/>
    <d v="1899-12-30T04:33:00"/>
    <n v="0"/>
    <n v="12.79"/>
  </r>
  <r>
    <x v="2994"/>
    <n v="1.0329600000000001"/>
    <n v="14.100000000000364"/>
    <n v="21.100000000000364"/>
    <n v="2.8099999999999996"/>
    <d v="1899-12-30T02:18:00"/>
    <n v="0"/>
    <n v="2.8099999999999996"/>
  </r>
  <r>
    <x v="2995"/>
    <n v="1.0336399999999999"/>
    <n v="0"/>
    <n v="14"/>
    <n v="1.4"/>
    <d v="1899-12-30T00:45:00"/>
    <n v="0"/>
    <n v="1.4"/>
  </r>
  <r>
    <x v="2996"/>
    <n v="1.0348599999999999"/>
    <n v="0"/>
    <n v="13.999999999998181"/>
    <n v="1.4"/>
    <d v="1899-12-30T01:00:00"/>
    <n v="0"/>
    <n v="1.4"/>
  </r>
  <r>
    <x v="2997"/>
    <n v="1.0346599999999999"/>
    <n v="29.600000000000364"/>
    <n v="29.5"/>
    <n v="4.2"/>
    <d v="1899-12-30T10:58:00"/>
    <n v="0"/>
    <n v="4.2"/>
  </r>
  <r>
    <x v="2998"/>
    <n v="1.0399099999999999"/>
    <n v="0"/>
    <n v="13.999999999998181"/>
    <n v="1.4"/>
    <d v="1899-12-30T00:11:00"/>
    <n v="0"/>
    <n v="1.4"/>
  </r>
  <r>
    <x v="2999"/>
    <n v="1.0416099999999999"/>
    <n v="0"/>
    <n v="13.999999999998181"/>
    <n v="1.4"/>
    <d v="1899-12-30T00:18:00"/>
    <n v="0"/>
    <n v="1.4"/>
  </r>
  <r>
    <x v="3000"/>
    <n v="1.0416399999999999"/>
    <n v="0"/>
    <n v="14"/>
    <n v="1.4"/>
    <d v="1899-12-30T01:17:00"/>
    <n v="0"/>
    <n v="1.4"/>
  </r>
  <r>
    <x v="3001"/>
    <n v="1.0432300000000001"/>
    <n v="0"/>
    <n v="14"/>
    <n v="1.4"/>
    <d v="1899-12-30T00:07:00"/>
    <n v="0"/>
    <n v="1.4"/>
  </r>
  <r>
    <x v="3002"/>
    <n v="1.04287"/>
    <n v="28.900000000001455"/>
    <n v="28.699999999998909"/>
    <n v="4.1900000000000004"/>
    <d v="1899-12-30T02:48:00"/>
    <n v="0"/>
    <n v="4.1900000000000004"/>
  </r>
  <r>
    <x v="3003"/>
    <n v="1.0356000000000001"/>
    <n v="143.79999999999745"/>
    <n v="65.099999999998545"/>
    <n v="49.33"/>
    <d v="1899-12-30T05:43:00"/>
    <n v="0"/>
    <n v="49.33"/>
  </r>
  <r>
    <x v="3004"/>
    <n v="1.0361"/>
    <n v="123.60000000000036"/>
    <n v="55.399999999999636"/>
    <n v="49.4"/>
    <d v="1899-12-30T23:22:00"/>
    <n v="49.4"/>
    <n v="0"/>
  </r>
  <r>
    <x v="3005"/>
    <n v="1.0362199999999999"/>
    <n v="31.299999999999272"/>
    <n v="30.299999999999272"/>
    <n v="4.1899999999999995"/>
    <d v="1899-12-30T05:55:00"/>
    <n v="0"/>
    <n v="4.1899999999999995"/>
  </r>
  <r>
    <x v="3006"/>
    <n v="1.0371300000000001"/>
    <n v="0"/>
    <n v="14"/>
    <n v="1.4"/>
    <d v="1899-12-30T00:08:00"/>
    <n v="0"/>
    <n v="1.4"/>
  </r>
  <r>
    <x v="3007"/>
    <n v="1.03807"/>
    <n v="29.800000000001091"/>
    <n v="28.900000000001455"/>
    <n v="4.1899999999999995"/>
    <d v="1899-12-30T03:31:00"/>
    <n v="0"/>
    <n v="4.1899999999999995"/>
  </r>
  <r>
    <x v="3008"/>
    <n v="1.0394399999999999"/>
    <n v="0"/>
    <n v="13.999999999998181"/>
    <n v="1.4"/>
    <d v="1899-12-30T01:04:00"/>
    <n v="0"/>
    <n v="1.4"/>
  </r>
  <r>
    <x v="3009"/>
    <n v="1.03979"/>
    <n v="0"/>
    <n v="14"/>
    <n v="1.4"/>
    <d v="1899-12-30T00:45:00"/>
    <n v="0"/>
    <n v="1.4"/>
  </r>
  <r>
    <x v="3010"/>
    <n v="1.0413600000000001"/>
    <n v="13.600000000000364"/>
    <n v="20.800000000001091"/>
    <n v="2.8"/>
    <d v="1899-12-30T00:53:00"/>
    <n v="0"/>
    <n v="2.8"/>
  </r>
  <r>
    <x v="3011"/>
    <n v="1.04237"/>
    <n v="0"/>
    <n v="14.000000000001819"/>
    <n v="1.4"/>
    <d v="1899-12-30T00:08:00"/>
    <n v="0"/>
    <n v="1.4"/>
  </r>
  <r>
    <x v="3012"/>
    <n v="1.0422199999999999"/>
    <n v="0"/>
    <n v="13.999999999998181"/>
    <n v="1.4"/>
    <d v="1899-12-30T00:25:00"/>
    <n v="0"/>
    <n v="1.4"/>
  </r>
  <r>
    <x v="3013"/>
    <n v="1.04003"/>
    <n v="66.699999999998909"/>
    <n v="39.599999999998545"/>
    <n v="12.81"/>
    <d v="1899-12-30T10:08:00"/>
    <n v="0"/>
    <n v="12.81"/>
  </r>
  <r>
    <x v="3014"/>
    <n v="1.0370299999999999"/>
    <n v="45.099999999998545"/>
    <n v="33.100000000000364"/>
    <n v="7.4799999999999995"/>
    <d v="1899-12-30T07:27:00"/>
    <n v="7.4799999999999995"/>
    <n v="0"/>
  </r>
  <r>
    <x v="3015"/>
    <n v="1.0386500000000001"/>
    <n v="13.900000000001455"/>
    <n v="21"/>
    <n v="2.81"/>
    <d v="1899-12-30T04:51:00"/>
    <n v="0"/>
    <n v="2.81"/>
  </r>
  <r>
    <x v="3016"/>
    <n v="1.0367599999999999"/>
    <n v="28.900000000001455"/>
    <n v="28.600000000002183"/>
    <n v="4.2"/>
    <d v="1899-12-30T07:03:00"/>
    <n v="4.2"/>
    <n v="0"/>
  </r>
  <r>
    <x v="3017"/>
    <n v="1.03925"/>
    <n v="14"/>
    <n v="21"/>
    <n v="2.8"/>
    <d v="1899-12-30T00:54:00"/>
    <n v="0"/>
    <n v="2.8"/>
  </r>
  <r>
    <x v="3018"/>
    <n v="1.0405"/>
    <n v="0"/>
    <n v="14"/>
    <n v="1.4"/>
    <d v="1899-12-30T00:09:00"/>
    <n v="0"/>
    <n v="1.4"/>
  </r>
  <r>
    <x v="3019"/>
    <n v="1.0356300000000001"/>
    <n v="81.5"/>
    <n v="44.400000000001455"/>
    <n v="20.380000000000003"/>
    <d v="1899-12-30T09:53:00"/>
    <n v="0"/>
    <n v="20.380000000000003"/>
  </r>
  <r>
    <x v="3020"/>
    <n v="1.03559"/>
    <n v="0"/>
    <n v="14.000000000001819"/>
    <n v="1.4"/>
    <d v="1899-12-30T00:23:00"/>
    <n v="1.4"/>
    <n v="0"/>
  </r>
  <r>
    <x v="3021"/>
    <n v="1.03477"/>
    <n v="0"/>
    <n v="14.000000000001819"/>
    <n v="1.4"/>
    <d v="1899-12-30T00:28:00"/>
    <n v="1.4"/>
    <n v="0"/>
  </r>
  <r>
    <x v="3022"/>
    <n v="1.03295"/>
    <n v="0"/>
    <n v="14.000000000001819"/>
    <n v="1.4"/>
    <d v="1899-12-30T00:44:00"/>
    <n v="1.4"/>
    <n v="0"/>
  </r>
  <r>
    <x v="3023"/>
    <n v="1.0332699999999999"/>
    <n v="13.800000000001091"/>
    <n v="20.900000000001455"/>
    <n v="2.8"/>
    <d v="1899-12-30T00:57:00"/>
    <n v="2.8"/>
    <n v="0"/>
  </r>
  <r>
    <x v="3024"/>
    <n v="1.0315399999999999"/>
    <n v="15.299999999999272"/>
    <n v="21.600000000000364"/>
    <n v="2.79"/>
    <d v="1899-12-30T00:49:00"/>
    <n v="2.79"/>
    <n v="0"/>
  </r>
  <r>
    <x v="3025"/>
    <n v="1.0342899999999999"/>
    <n v="64.300000000001091"/>
    <n v="39.5"/>
    <n v="12.809999999999999"/>
    <d v="1899-12-31T00:27:00"/>
    <n v="12.809999999999999"/>
    <n v="0"/>
  </r>
  <r>
    <x v="3026"/>
    <n v="1.0373000000000001"/>
    <n v="0"/>
    <n v="14.80000000000291"/>
    <n v="1.4"/>
    <d v="1899-12-30T06:36:00"/>
    <n v="0"/>
    <n v="1.4"/>
  </r>
  <r>
    <x v="3027"/>
    <n v="1.0384899999999999"/>
    <n v="0"/>
    <n v="13.999999999998181"/>
    <n v="1.4"/>
    <d v="1899-12-30T02:16:00"/>
    <n v="0"/>
    <n v="1.4"/>
  </r>
  <r>
    <x v="3028"/>
    <n v="1.0378099999999999"/>
    <n v="0"/>
    <n v="13.999999999998181"/>
    <n v="1.4"/>
    <d v="1899-12-30T02:13:00"/>
    <n v="0"/>
    <n v="1.4"/>
  </r>
  <r>
    <x v="3029"/>
    <n v="1.03773"/>
    <n v="30.699999999998909"/>
    <n v="29.200000000000728"/>
    <n v="4.1899999999999995"/>
    <d v="1899-12-30T02:05:00"/>
    <n v="0"/>
    <n v="4.1899999999999995"/>
  </r>
  <r>
    <x v="3030"/>
    <n v="1.0366500000000001"/>
    <n v="62.700000000000728"/>
    <n v="38.299999999999272"/>
    <n v="12.82"/>
    <d v="1899-12-30T06:06:00"/>
    <n v="0"/>
    <n v="12.82"/>
  </r>
  <r>
    <x v="3031"/>
    <n v="1.03396"/>
    <n v="30.199999999998909"/>
    <n v="29.099999999998545"/>
    <n v="4.2"/>
    <d v="1899-12-30T02:04:00"/>
    <n v="4.2"/>
    <n v="0"/>
  </r>
  <r>
    <x v="3032"/>
    <n v="1.0293399999999999"/>
    <n v="121.39999999999964"/>
    <n v="55.799999999999272"/>
    <n v="49.489999999999995"/>
    <d v="1900-01-01T02:00:00"/>
    <n v="0"/>
    <n v="49.489999999999995"/>
  </r>
  <r>
    <x v="3033"/>
    <n v="1.0323599999999999"/>
    <n v="0"/>
    <n v="14.000000000001819"/>
    <n v="1.4"/>
    <d v="1899-12-30T02:06:00"/>
    <n v="1.4"/>
    <n v="0"/>
  </r>
  <r>
    <x v="3034"/>
    <n v="1.0312600000000001"/>
    <n v="0"/>
    <n v="13.999999999998181"/>
    <n v="1.4"/>
    <d v="1899-12-30T01:38:00"/>
    <n v="1.4"/>
    <n v="0"/>
  </r>
  <r>
    <x v="3035"/>
    <n v="1.03017"/>
    <n v="0"/>
    <n v="14"/>
    <n v="1.4"/>
    <d v="1899-12-30T00:45:00"/>
    <n v="1.4"/>
    <n v="0"/>
  </r>
  <r>
    <x v="3036"/>
    <n v="1.0293099999999999"/>
    <n v="14.300000000001091"/>
    <n v="21.100000000000364"/>
    <n v="2.79"/>
    <d v="1899-12-30T00:42:00"/>
    <n v="2.79"/>
    <n v="0"/>
  </r>
  <r>
    <x v="3037"/>
    <n v="1.0282"/>
    <n v="0"/>
    <n v="14"/>
    <n v="1.4"/>
    <d v="1899-12-30T02:14:00"/>
    <n v="1.4"/>
    <n v="0"/>
  </r>
  <r>
    <x v="3038"/>
    <n v="1.02694"/>
    <n v="0"/>
    <n v="14"/>
    <n v="1.4"/>
    <d v="1899-12-30T02:00:00"/>
    <n v="1.4"/>
    <n v="0"/>
  </r>
  <r>
    <x v="3039"/>
    <n v="1.0249999999999999"/>
    <n v="0"/>
    <n v="14"/>
    <n v="1.4"/>
    <d v="1899-12-30T01:46:00"/>
    <n v="1.4"/>
    <n v="0"/>
  </r>
  <r>
    <x v="3040"/>
    <n v="1.0229299999999999"/>
    <n v="14"/>
    <n v="21.000000000001819"/>
    <n v="2.8"/>
    <d v="1899-12-30T07:43:00"/>
    <n v="2.8"/>
    <n v="0"/>
  </r>
  <r>
    <x v="3041"/>
    <n v="1.0369999999999999"/>
    <n v="214.89999999999964"/>
    <n v="75.599999999998545"/>
    <n v="176.04000000000002"/>
    <d v="1900-01-02T19:44:00"/>
    <n v="176.04000000000002"/>
    <n v="0"/>
  </r>
  <r>
    <x v="3042"/>
    <n v="1.03159"/>
    <n v="0"/>
    <n v="14.799999999999272"/>
    <n v="1.4"/>
    <d v="1899-12-30T05:00:00"/>
    <n v="0"/>
    <n v="1.4"/>
  </r>
  <r>
    <x v="3043"/>
    <n v="1.0323"/>
    <n v="15.000000000001819"/>
    <n v="21.500000000001819"/>
    <n v="2.8"/>
    <d v="1899-12-30T02:48:00"/>
    <n v="0"/>
    <n v="2.8"/>
  </r>
  <r>
    <x v="3044"/>
    <n v="1.03352"/>
    <n v="0"/>
    <n v="14.000000000001819"/>
    <n v="1.4"/>
    <d v="1899-12-30T03:50:00"/>
    <n v="0"/>
    <n v="1.4"/>
  </r>
  <r>
    <x v="3045"/>
    <n v="1.03338"/>
    <n v="29.799999999999272"/>
    <n v="28.999999999998181"/>
    <n v="4.1999999999999993"/>
    <d v="1899-12-30T06:02:00"/>
    <n v="0"/>
    <n v="4.1999999999999993"/>
  </r>
  <r>
    <x v="3046"/>
    <n v="1.03407"/>
    <n v="14.600000000000364"/>
    <n v="21.299999999999272"/>
    <n v="2.8"/>
    <d v="1899-12-30T00:37:00"/>
    <n v="0"/>
    <n v="2.8"/>
  </r>
  <r>
    <x v="3047"/>
    <n v="1.0347599999999999"/>
    <n v="0"/>
    <n v="13.999999999998181"/>
    <n v="1.4"/>
    <d v="1899-12-30T00:29:00"/>
    <n v="0"/>
    <n v="1.4"/>
  </r>
  <r>
    <x v="3048"/>
    <n v="1.0373000000000001"/>
    <n v="13.5"/>
    <n v="20.800000000001091"/>
    <n v="2.81"/>
    <d v="1899-12-30T00:46:00"/>
    <n v="0"/>
    <n v="2.81"/>
  </r>
  <r>
    <x v="3049"/>
    <n v="1.0382"/>
    <n v="0"/>
    <n v="14"/>
    <n v="1.4"/>
    <d v="1899-12-30T02:56:00"/>
    <n v="0"/>
    <n v="1.4"/>
  </r>
  <r>
    <x v="3050"/>
    <n v="1.0401100000000001"/>
    <n v="0"/>
    <n v="14"/>
    <n v="1.4"/>
    <d v="1899-12-30T00:17:00"/>
    <n v="0"/>
    <n v="1.4"/>
  </r>
  <r>
    <x v="3051"/>
    <n v="1.0415000000000001"/>
    <n v="0"/>
    <n v="16.300000000001091"/>
    <n v="1.4"/>
    <d v="1899-12-30T03:50:00"/>
    <n v="0"/>
    <n v="1.4"/>
  </r>
  <r>
    <x v="3052"/>
    <n v="1.04264"/>
    <n v="0"/>
    <n v="14"/>
    <n v="1.4"/>
    <d v="1899-12-30T02:12:00"/>
    <n v="0"/>
    <n v="1.4"/>
  </r>
  <r>
    <x v="3053"/>
    <n v="1.0438499999999999"/>
    <n v="0"/>
    <n v="13.999999999998181"/>
    <n v="1.4"/>
    <d v="1899-12-30T00:45:00"/>
    <n v="0"/>
    <n v="1.4"/>
  </r>
  <r>
    <x v="3054"/>
    <n v="1.0426500000000001"/>
    <n v="46.600000000002183"/>
    <n v="33.800000000001091"/>
    <n v="7.4799999999999995"/>
    <d v="1899-12-30T10:29:00"/>
    <n v="0"/>
    <n v="7.4799999999999995"/>
  </r>
  <r>
    <x v="3055"/>
    <n v="1.04284"/>
    <n v="28.900000000001455"/>
    <n v="29.200000000000728"/>
    <n v="4.21"/>
    <d v="1899-12-30T14:07:00"/>
    <n v="0"/>
    <n v="4.21"/>
  </r>
  <r>
    <x v="3056"/>
    <n v="1.04162"/>
    <n v="28.900000000001455"/>
    <n v="28.500000000001819"/>
    <n v="4.1899999999999995"/>
    <d v="1899-12-30T03:11:00"/>
    <n v="0"/>
    <n v="4.1899999999999995"/>
  </r>
  <r>
    <x v="3057"/>
    <n v="1.04047"/>
    <n v="45.299999999999272"/>
    <n v="33.600000000000364"/>
    <n v="7.52"/>
    <d v="1899-12-30T05:08:00"/>
    <n v="0"/>
    <n v="7.52"/>
  </r>
  <r>
    <x v="3058"/>
    <n v="1.0379799999999999"/>
    <n v="44.199999999998909"/>
    <n v="32.899999999999636"/>
    <n v="7.5699999999999994"/>
    <d v="1899-12-30T08:34:00"/>
    <n v="7.5699999999999994"/>
    <n v="0"/>
  </r>
  <r>
    <x v="3059"/>
    <n v="1.03851"/>
    <n v="52.899999999997817"/>
    <n v="35.5"/>
    <n v="7.4799999999999995"/>
    <d v="1899-12-30T15:52:00"/>
    <n v="0"/>
    <n v="7.4799999999999995"/>
  </r>
  <r>
    <x v="3060"/>
    <n v="1.0358499999999999"/>
    <n v="0"/>
    <n v="14"/>
    <n v="1.4"/>
    <d v="1899-12-30T01:32:00"/>
    <n v="1.4"/>
    <n v="0"/>
  </r>
  <r>
    <x v="3061"/>
    <n v="1.0429999999999999"/>
    <n v="143.5"/>
    <n v="59.399999999999636"/>
    <n v="78.19"/>
    <d v="1899-12-30T12:56:00"/>
    <n v="78.19"/>
    <n v="0"/>
  </r>
  <r>
    <x v="3062"/>
    <n v="1.04667"/>
    <n v="0"/>
    <n v="14.000000000001819"/>
    <n v="1.4"/>
    <d v="1899-12-30T00:58:00"/>
    <n v="0"/>
    <n v="1.4"/>
  </r>
  <r>
    <x v="3063"/>
    <n v="1.0487299999999999"/>
    <n v="0"/>
    <n v="13.999999999998181"/>
    <n v="1.4"/>
    <d v="1899-12-30T00:33:00"/>
    <n v="0"/>
    <n v="1.4"/>
  </r>
  <r>
    <x v="3064"/>
    <n v="1.0379799999999999"/>
    <n v="176.70000000000073"/>
    <n v="69.699999999998909"/>
    <n v="122.09"/>
    <d v="1900-01-01T07:42:00"/>
    <n v="0"/>
    <n v="122.09"/>
  </r>
  <r>
    <x v="3065"/>
    <n v="1.04139"/>
    <n v="0"/>
    <n v="14.000000000001819"/>
    <n v="1.4"/>
    <d v="1899-12-30T00:25:00"/>
    <n v="1.4"/>
    <n v="0"/>
  </r>
  <r>
    <x v="3066"/>
    <n v="1.0400400000000001"/>
    <n v="0"/>
    <n v="13.999999999998181"/>
    <n v="1.4"/>
    <d v="1899-12-30T00:22:00"/>
    <n v="1.4"/>
    <n v="0"/>
  </r>
  <r>
    <x v="3067"/>
    <n v="1.0368999999999999"/>
    <n v="0"/>
    <n v="14"/>
    <n v="1.4"/>
    <d v="1899-12-30T01:14:00"/>
    <n v="1.4"/>
    <n v="0"/>
  </r>
  <r>
    <x v="3068"/>
    <n v="1.0349699999999999"/>
    <n v="46.100000000000364"/>
    <n v="34.000000000001819"/>
    <n v="7.5"/>
    <d v="1899-12-30T17:10:00"/>
    <n v="7.5"/>
    <n v="0"/>
  </r>
  <r>
    <x v="3069"/>
    <n v="1.03349"/>
    <n v="29.5"/>
    <n v="28.900000000001455"/>
    <n v="4.2"/>
    <d v="1899-12-30T02:09:00"/>
    <n v="4.2"/>
    <n v="0"/>
  </r>
  <r>
    <x v="3070"/>
    <n v="1.03318"/>
    <n v="14.099999999998545"/>
    <n v="21"/>
    <n v="2.79"/>
    <d v="1899-12-30T02:23:00"/>
    <n v="2.79"/>
    <n v="0"/>
  </r>
  <r>
    <x v="3071"/>
    <n v="1.03287"/>
    <n v="0"/>
    <n v="14.000000000001819"/>
    <n v="1.4"/>
    <d v="1899-12-30T00:45:00"/>
    <n v="1.4"/>
    <n v="0"/>
  </r>
  <r>
    <x v="3072"/>
    <n v="1.0348999999999999"/>
    <n v="63.30000000000291"/>
    <n v="38.900000000001455"/>
    <n v="12.78"/>
    <d v="1899-12-30T19:05:00"/>
    <n v="12.78"/>
    <n v="0"/>
  </r>
  <r>
    <x v="3073"/>
    <n v="1.0439499999999999"/>
    <n v="215.29999999999927"/>
    <n v="76.399999999999636"/>
    <n v="176.31"/>
    <d v="1899-12-31T21:31:00"/>
    <n v="176.31"/>
    <n v="0"/>
  </r>
  <r>
    <x v="3074"/>
    <n v="1.0405199999999999"/>
    <n v="0"/>
    <n v="13.999999999998181"/>
    <n v="1.4"/>
    <d v="1899-12-30T00:29:00"/>
    <n v="0"/>
    <n v="1.4"/>
  </r>
  <r>
    <x v="3075"/>
    <n v="1.0425599999999999"/>
    <n v="14.600000000000364"/>
    <n v="23.599999999998545"/>
    <n v="2.8"/>
    <d v="1899-12-30T03:28:00"/>
    <n v="0"/>
    <n v="2.8"/>
  </r>
  <r>
    <x v="3076"/>
    <n v="1.0448599999999999"/>
    <n v="14.300000000001091"/>
    <n v="21.199999999998909"/>
    <n v="2.81"/>
    <d v="1899-12-30T04:31:00"/>
    <n v="0"/>
    <n v="2.81"/>
  </r>
  <r>
    <x v="3077"/>
    <n v="1.0440100000000001"/>
    <n v="46.800000000001091"/>
    <n v="34.500000000001819"/>
    <n v="7.49"/>
    <d v="1899-12-30T01:52:00"/>
    <n v="0"/>
    <n v="7.49"/>
  </r>
  <r>
    <x v="3078"/>
    <n v="1.0444800000000001"/>
    <n v="0"/>
    <n v="14.000000000001819"/>
    <n v="1.4"/>
    <d v="1899-12-30T00:58:00"/>
    <n v="0"/>
    <n v="1.4"/>
  </r>
  <r>
    <x v="3079"/>
    <n v="1.04495"/>
    <n v="14.300000000001091"/>
    <n v="21.200000000000728"/>
    <n v="2.81"/>
    <d v="1899-12-30T02:08:00"/>
    <n v="0"/>
    <n v="2.81"/>
  </r>
  <r>
    <x v="3080"/>
    <n v="1.0460700000000001"/>
    <n v="0"/>
    <n v="14"/>
    <n v="1.4"/>
    <d v="1899-12-30T00:32:00"/>
    <n v="0"/>
    <n v="1.4"/>
  </r>
  <r>
    <x v="3081"/>
    <n v="1.0484899999999999"/>
    <n v="0"/>
    <n v="13.999999999998181"/>
    <n v="1.4"/>
    <d v="1899-12-30T00:05:00"/>
    <n v="0"/>
    <n v="1.4"/>
  </r>
  <r>
    <x v="3082"/>
    <n v="1.04982"/>
    <n v="0"/>
    <n v="14"/>
    <n v="1.4"/>
    <d v="1899-12-30T00:07:00"/>
    <n v="0"/>
    <n v="1.4"/>
  </r>
  <r>
    <x v="3083"/>
    <n v="1.05017"/>
    <n v="0"/>
    <n v="14.000000000001819"/>
    <n v="1.4"/>
    <d v="1899-12-30T00:06:00"/>
    <n v="0"/>
    <n v="1.4"/>
  </r>
  <r>
    <x v="3084"/>
    <n v="1.0503899999999999"/>
    <n v="13.5"/>
    <n v="20.799999999999272"/>
    <n v="2.81"/>
    <d v="1899-12-30T00:30:00"/>
    <n v="0"/>
    <n v="2.81"/>
  </r>
  <r>
    <x v="3085"/>
    <n v="1.0504599999999999"/>
    <n v="0"/>
    <n v="14"/>
    <n v="1.4"/>
    <d v="1899-12-30T00:19:00"/>
    <n v="0"/>
    <n v="1.4"/>
  </r>
  <r>
    <x v="3086"/>
    <n v="1.0499799999999999"/>
    <n v="29.800000000001091"/>
    <n v="29.100000000000364"/>
    <n v="4.21"/>
    <d v="1899-12-30T00:51:00"/>
    <n v="0"/>
    <n v="4.21"/>
  </r>
  <r>
    <x v="3087"/>
    <n v="1.0522199999999999"/>
    <n v="0"/>
    <n v="13.999999999998181"/>
    <n v="1.4"/>
    <d v="1899-12-30T02:38:00"/>
    <n v="0"/>
    <n v="1.4"/>
  </r>
  <r>
    <x v="3088"/>
    <n v="1.05297"/>
    <n v="14.300000000001091"/>
    <n v="21.199999999998909"/>
    <n v="2.81"/>
    <d v="1899-12-30T06:15:00"/>
    <n v="0"/>
    <n v="2.81"/>
  </r>
  <r>
    <x v="3089"/>
    <n v="1.0541"/>
    <n v="0"/>
    <n v="14"/>
    <n v="1.4"/>
    <d v="1899-12-30T00:36:00"/>
    <n v="0"/>
    <n v="1.4"/>
  </r>
  <r>
    <x v="3090"/>
    <n v="1.05427"/>
    <n v="29.100000000002183"/>
    <n v="28.700000000002547"/>
    <n v="4.2"/>
    <d v="1899-12-30T01:01:00"/>
    <n v="0"/>
    <n v="4.2"/>
  </r>
  <r>
    <x v="3091"/>
    <n v="1.0541100000000001"/>
    <n v="13.700000000000728"/>
    <n v="20.900000000001455"/>
    <n v="2.8099999999999996"/>
    <d v="1899-12-30T03:41:00"/>
    <n v="0"/>
    <n v="2.8099999999999996"/>
  </r>
  <r>
    <x v="3092"/>
    <n v="1.05185"/>
    <n v="128.59999999999854"/>
    <n v="58.299999999999272"/>
    <n v="49.38000000000001"/>
    <d v="1899-12-31T01:07:00"/>
    <n v="49.38000000000001"/>
    <n v="0"/>
  </r>
  <r>
    <x v="3093"/>
    <n v="1.0484500000000001"/>
    <n v="0"/>
    <n v="14.000000000001819"/>
    <n v="1.4"/>
    <d v="1899-12-30T00:04:00"/>
    <n v="0"/>
    <n v="1.4"/>
  </r>
  <r>
    <x v="3094"/>
    <n v="1.0482"/>
    <n v="28.799999999999272"/>
    <n v="28.799999999999272"/>
    <n v="4.21"/>
    <d v="1899-12-30T01:28:00"/>
    <n v="0"/>
    <n v="4.21"/>
  </r>
  <r>
    <x v="3095"/>
    <n v="1.05307"/>
    <n v="0"/>
    <n v="13.999999999998181"/>
    <n v="1.4"/>
    <d v="1899-12-30T00:24:00"/>
    <n v="0"/>
    <n v="1.4"/>
  </r>
  <r>
    <x v="3096"/>
    <n v="1.05338"/>
    <n v="14.000000000001819"/>
    <n v="21"/>
    <n v="2.8"/>
    <d v="1899-12-30T02:19:00"/>
    <n v="0"/>
    <n v="2.8"/>
  </r>
  <r>
    <x v="3097"/>
    <n v="1.05463"/>
    <n v="0"/>
    <n v="13.999999999998181"/>
    <n v="1.4"/>
    <d v="1899-12-30T00:59:00"/>
    <n v="0"/>
    <n v="1.4"/>
  </r>
  <r>
    <x v="3098"/>
    <n v="1.05786"/>
    <n v="0"/>
    <n v="14"/>
    <n v="1.4"/>
    <d v="1899-12-30T01:24:00"/>
    <n v="0"/>
    <n v="1.4"/>
  </r>
  <r>
    <x v="3099"/>
    <n v="1.0567500000000001"/>
    <n v="45.500000000001819"/>
    <n v="33.500000000001819"/>
    <n v="7.49"/>
    <d v="1899-12-30T05:44:00"/>
    <n v="0"/>
    <n v="7.49"/>
  </r>
  <r>
    <x v="3100"/>
    <n v="1.0579000000000001"/>
    <n v="0"/>
    <n v="14"/>
    <n v="1.4"/>
    <d v="1899-12-30T01:00:00"/>
    <n v="0"/>
    <n v="1.4"/>
  </r>
  <r>
    <x v="3101"/>
    <n v="1.0528999999999999"/>
    <n v="109.99999999999818"/>
    <n v="51.699999999998909"/>
    <n v="32.43"/>
    <d v="1899-12-30T23:29:00"/>
    <n v="0"/>
    <n v="32.43"/>
  </r>
  <r>
    <x v="3102"/>
    <n v="1.05121"/>
    <n v="0"/>
    <n v="14"/>
    <n v="1.4"/>
    <d v="1899-12-30T01:08:00"/>
    <n v="1.4"/>
    <n v="0"/>
  </r>
  <r>
    <x v="3103"/>
    <n v="1.0496300000000001"/>
    <n v="0"/>
    <n v="13.999999999998181"/>
    <n v="1.4"/>
    <d v="1899-12-30T00:08:00"/>
    <n v="1.4"/>
    <n v="0"/>
  </r>
  <r>
    <x v="3104"/>
    <n v="1.0488900000000001"/>
    <n v="14.100000000002183"/>
    <n v="21"/>
    <n v="2.79"/>
    <d v="1899-12-30T02:13:00"/>
    <n v="2.79"/>
    <n v="0"/>
  </r>
  <r>
    <x v="3105"/>
    <n v="1.0483899999999999"/>
    <n v="14.200000000000728"/>
    <n v="21.100000000000364"/>
    <n v="2.8"/>
    <d v="1899-12-30T07:40:00"/>
    <n v="2.8"/>
    <n v="0"/>
  </r>
  <r>
    <x v="3106"/>
    <n v="1.0497300000000001"/>
    <n v="45.900000000001455"/>
    <n v="33.799999999999272"/>
    <n v="7.5"/>
    <d v="1899-12-30T08:29:00"/>
    <n v="7.5"/>
    <n v="0"/>
  </r>
  <r>
    <x v="3107"/>
    <n v="1.0525100000000001"/>
    <n v="29.5"/>
    <n v="28.799999999999272"/>
    <n v="4.1899999999999995"/>
    <d v="1899-12-30T03:28:00"/>
    <n v="0"/>
    <n v="4.1899999999999995"/>
  </r>
  <r>
    <x v="3108"/>
    <n v="1.04986"/>
    <n v="30.5"/>
    <n v="29.200000000000728"/>
    <n v="4.1899999999999995"/>
    <d v="1899-12-30T01:45:00"/>
    <n v="4.1899999999999995"/>
    <n v="0"/>
  </r>
  <r>
    <x v="3109"/>
    <n v="1.04958"/>
    <n v="60.600000000002183"/>
    <n v="37.700000000000728"/>
    <n v="12.83"/>
    <d v="1899-12-30T17:42:00"/>
    <n v="0"/>
    <n v="12.83"/>
  </r>
  <r>
    <x v="3110"/>
    <n v="1.0476700000000001"/>
    <n v="0"/>
    <n v="13.999999999998181"/>
    <n v="1.4"/>
    <d v="1899-12-30T00:49:00"/>
    <n v="1.4"/>
    <n v="0"/>
  </r>
  <r>
    <x v="3111"/>
    <n v="1.04596"/>
    <n v="0"/>
    <n v="13.899999999999636"/>
    <n v="1.4"/>
    <d v="1899-12-30T06:04:00"/>
    <n v="1.4"/>
    <n v="0"/>
  </r>
  <r>
    <x v="3112"/>
    <n v="1.0449600000000001"/>
    <n v="0"/>
    <n v="14"/>
    <n v="1.4"/>
    <d v="1899-12-30T04:50:00"/>
    <n v="1.4"/>
    <n v="0"/>
  </r>
  <r>
    <x v="3113"/>
    <n v="1.04925"/>
    <n v="80"/>
    <n v="43.800000000001091"/>
    <n v="20.41"/>
    <d v="1899-12-30T08:48:00"/>
    <n v="20.41"/>
    <n v="0"/>
  </r>
  <r>
    <x v="3114"/>
    <n v="1.0504"/>
    <n v="0"/>
    <n v="14"/>
    <n v="1.4"/>
    <d v="1899-12-30T00:21:00"/>
    <n v="0"/>
    <n v="1.4"/>
  </r>
  <r>
    <x v="3115"/>
    <n v="1.0514699999999999"/>
    <n v="0"/>
    <n v="13.999999999998181"/>
    <n v="1.4"/>
    <d v="1899-12-30T01:38:00"/>
    <n v="0"/>
    <n v="1.4"/>
  </r>
  <r>
    <x v="3116"/>
    <n v="1.0544100000000001"/>
    <n v="0"/>
    <n v="14"/>
    <n v="1.4"/>
    <d v="1899-12-30T00:46:00"/>
    <n v="0"/>
    <n v="1.4"/>
  </r>
  <r>
    <x v="3117"/>
    <n v="1.0535699999999999"/>
    <n v="30.399999999999636"/>
    <n v="31.899999999997817"/>
    <n v="4.1899999999999995"/>
    <d v="1899-12-31T00:34:00"/>
    <n v="0"/>
    <n v="4.1899999999999995"/>
  </r>
  <r>
    <x v="3118"/>
    <n v="1.0496799999999999"/>
    <n v="29.299999999999272"/>
    <n v="28.5"/>
    <n v="4.21"/>
    <d v="1899-12-30T08:40:00"/>
    <n v="4.21"/>
    <n v="0"/>
  </r>
  <r>
    <x v="3119"/>
    <n v="1.0498499999999999"/>
    <n v="14.300000000001091"/>
    <n v="21.100000000000364"/>
    <n v="2.79"/>
    <d v="1899-12-30T07:33:00"/>
    <n v="2.79"/>
    <n v="0"/>
  </r>
  <r>
    <x v="3120"/>
    <n v="1.0535399999999999"/>
    <n v="83.900000000001455"/>
    <n v="45.600000000000364"/>
    <n v="20.419999999999998"/>
    <d v="1899-12-31T03:44:00"/>
    <n v="20.419999999999998"/>
    <n v="0"/>
  </r>
  <r>
    <x v="3121"/>
    <n v="1.0550900000000001"/>
    <n v="0"/>
    <n v="14.000000000001819"/>
    <n v="1.4"/>
    <d v="1899-12-30T01:20:00"/>
    <n v="0"/>
    <n v="1.4"/>
  </r>
  <r>
    <x v="3122"/>
    <n v="1.05616"/>
    <n v="14"/>
    <n v="21"/>
    <n v="2.8"/>
    <d v="1899-12-30T03:14:00"/>
    <n v="0"/>
    <n v="2.8"/>
  </r>
  <r>
    <x v="3123"/>
    <n v="1.0571299999999999"/>
    <n v="0"/>
    <n v="14.799999999999272"/>
    <n v="1.4"/>
    <d v="1899-12-30T04:32:00"/>
    <n v="0"/>
    <n v="1.4"/>
  </r>
  <r>
    <x v="3124"/>
    <n v="1.0550600000000001"/>
    <n v="65.700000000000728"/>
    <n v="39.100000000000364"/>
    <n v="12.77"/>
    <d v="1899-12-30T12:20:00"/>
    <n v="0"/>
    <n v="12.77"/>
  </r>
  <r>
    <x v="3125"/>
    <n v="1.05576"/>
    <n v="0"/>
    <n v="14"/>
    <n v="1.4"/>
    <d v="1899-12-30T00:02:00"/>
    <n v="0"/>
    <n v="1.4"/>
  </r>
  <r>
    <x v="3126"/>
    <n v="1.0551299999999999"/>
    <n v="15.200000000000728"/>
    <n v="21.600000000000364"/>
    <n v="2.8000000000000003"/>
    <d v="1899-12-30T01:06:00"/>
    <n v="0"/>
    <n v="2.8000000000000003"/>
  </r>
  <r>
    <x v="3127"/>
    <n v="1.0526199999999999"/>
    <n v="0"/>
    <n v="14"/>
    <n v="1.4"/>
    <d v="1899-12-30T00:30:00"/>
    <n v="1.4"/>
    <n v="0"/>
  </r>
  <r>
    <x v="3128"/>
    <n v="1.0544899999999999"/>
    <n v="0"/>
    <n v="13.999999999998181"/>
    <n v="1.4"/>
    <d v="1899-12-30T01:21:00"/>
    <n v="0"/>
    <n v="1.4"/>
  </r>
  <r>
    <x v="3129"/>
    <n v="1.0533399999999999"/>
    <n v="15.100000000000364"/>
    <n v="21.5"/>
    <n v="2.79"/>
    <d v="1899-12-30T05:10:00"/>
    <n v="2.79"/>
    <n v="0"/>
  </r>
  <r>
    <x v="3130"/>
    <n v="1.0545199999999999"/>
    <n v="30.099999999998545"/>
    <n v="29.999999999998181"/>
    <n v="4.21"/>
    <d v="1899-12-30T15:43:00"/>
    <n v="0"/>
    <n v="4.21"/>
  </r>
  <r>
    <x v="3131"/>
    <n v="1.0507599999999999"/>
    <n v="0"/>
    <n v="14.000000000001819"/>
    <n v="1.4"/>
    <d v="1899-12-30T00:37:00"/>
    <n v="1.4"/>
    <n v="0"/>
  </r>
  <r>
    <x v="3132"/>
    <n v="1.05307"/>
    <n v="45.799999999997453"/>
    <n v="33.799999999999272"/>
    <n v="7.5"/>
    <d v="1899-12-30T09:13:00"/>
    <n v="7.5"/>
    <n v="0"/>
  </r>
  <r>
    <x v="3133"/>
    <n v="1.05613"/>
    <n v="0"/>
    <n v="14"/>
    <n v="1.4"/>
    <d v="1899-12-30T00:58:00"/>
    <n v="0"/>
    <n v="1.4"/>
  </r>
  <r>
    <x v="3134"/>
    <n v="1.0574600000000001"/>
    <n v="0"/>
    <n v="14"/>
    <n v="1.4"/>
    <d v="1899-12-30T02:39:00"/>
    <n v="0"/>
    <n v="1.4"/>
  </r>
  <r>
    <x v="3135"/>
    <n v="1.05619"/>
    <n v="44.699999999998909"/>
    <n v="34.099999999998545"/>
    <n v="7.51"/>
    <d v="1899-12-30T23:19:00"/>
    <n v="0"/>
    <n v="7.51"/>
  </r>
  <r>
    <x v="3136"/>
    <n v="1.05189"/>
    <n v="13.899999999999636"/>
    <n v="20.899999999999636"/>
    <n v="2.79"/>
    <d v="1899-12-30T02:06:00"/>
    <n v="2.79"/>
    <n v="0"/>
  </r>
  <r>
    <x v="3137"/>
    <n v="1.06192"/>
    <n v="157.29999999999745"/>
    <n v="57.5"/>
    <n v="72.14"/>
    <d v="1900-01-01T14:23:00"/>
    <n v="72.14"/>
    <n v="0"/>
  </r>
  <r>
    <x v="3138"/>
    <n v="1.05772"/>
    <n v="0"/>
    <n v="14.000000000001819"/>
    <n v="1.4"/>
    <d v="1899-12-30T00:11:00"/>
    <n v="0"/>
    <n v="1.4"/>
  </r>
  <r>
    <x v="3139"/>
    <n v="1.0664"/>
    <n v="0"/>
    <n v="14"/>
    <n v="1.4"/>
    <d v="1899-12-30T00:10:00"/>
    <n v="0"/>
    <n v="1.4"/>
  </r>
  <r>
    <x v="3140"/>
    <n v="1.06507"/>
    <n v="46.099999999998545"/>
    <n v="34.69999999999709"/>
    <n v="7.5"/>
    <d v="1899-12-30T18:57:00"/>
    <n v="0"/>
    <n v="7.5"/>
  </r>
  <r>
    <x v="3141"/>
    <n v="1.0664800000000001"/>
    <n v="13.899999999999636"/>
    <n v="21"/>
    <n v="2.81"/>
    <d v="1899-12-30T07:13:00"/>
    <n v="0"/>
    <n v="2.81"/>
  </r>
  <r>
    <x v="3142"/>
    <n v="1.0675300000000001"/>
    <n v="0"/>
    <n v="14"/>
    <n v="1.4"/>
    <d v="1899-12-30T01:09:00"/>
    <n v="0"/>
    <n v="1.4"/>
  </r>
  <r>
    <x v="3143"/>
    <n v="1.0668800000000001"/>
    <n v="42.800000000001091"/>
    <n v="33.000000000001819"/>
    <n v="4.1899999999999995"/>
    <d v="1899-12-30T00:47:00"/>
    <n v="0"/>
    <n v="4.1899999999999995"/>
  </r>
  <r>
    <x v="3144"/>
    <n v="1.06673"/>
    <n v="0"/>
    <n v="13.999999999998181"/>
    <n v="1.4"/>
    <d v="1899-12-30T00:02:00"/>
    <n v="0"/>
    <n v="1.4"/>
  </r>
  <r>
    <x v="3145"/>
    <n v="1.0660000000000001"/>
    <n v="63.099999999998545"/>
    <n v="38.899999999999636"/>
    <n v="12.83"/>
    <d v="1899-12-30T17:26:00"/>
    <n v="0"/>
    <n v="12.83"/>
  </r>
  <r>
    <x v="3146"/>
    <n v="1.0675300000000001"/>
    <n v="117.80000000000109"/>
    <n v="54.899999999999636"/>
    <n v="49.430000000000007"/>
    <d v="1899-12-30T05:34:00"/>
    <n v="49.430000000000007"/>
    <n v="0"/>
  </r>
  <r>
    <x v="3147"/>
    <n v="1.06673"/>
    <n v="0"/>
    <n v="13.999999999998181"/>
    <n v="1.4"/>
    <d v="1899-12-30T00:17:00"/>
    <n v="0"/>
    <n v="1.4"/>
  </r>
  <r>
    <x v="3148"/>
    <n v="1.06839"/>
    <n v="0"/>
    <n v="13.999999999998181"/>
    <n v="1.4"/>
    <d v="1899-12-30T00:01:00"/>
    <n v="0"/>
    <n v="1.4"/>
  </r>
  <r>
    <x v="3149"/>
    <n v="1.06406"/>
    <n v="84.899999999999636"/>
    <n v="46"/>
    <n v="20.380000000000003"/>
    <d v="1899-12-30T09:21:00"/>
    <n v="0"/>
    <n v="20.380000000000003"/>
  </r>
  <r>
    <x v="3150"/>
    <n v="1.0628899999999999"/>
    <n v="14.000000000001819"/>
    <n v="21.000000000001819"/>
    <n v="2.8"/>
    <d v="1899-12-30T01:29:00"/>
    <n v="2.8"/>
    <n v="0"/>
  </r>
  <r>
    <x v="3151"/>
    <n v="1.06233"/>
    <n v="62.100000000000364"/>
    <n v="37.899999999999636"/>
    <n v="12.77"/>
    <d v="1899-12-30T16:19:00"/>
    <n v="12.77"/>
    <n v="0"/>
  </r>
  <r>
    <x v="3152"/>
    <n v="1.06572"/>
    <n v="0"/>
    <n v="14.000000000001819"/>
    <n v="1.4"/>
    <d v="1899-12-30T00:35:00"/>
    <n v="0"/>
    <n v="1.4"/>
  </r>
  <r>
    <x v="3153"/>
    <n v="1.0631299999999999"/>
    <n v="61.400000000001455"/>
    <n v="38.600000000000364"/>
    <n v="12.77"/>
    <d v="1899-12-30T23:56:00"/>
    <n v="0"/>
    <n v="12.77"/>
  </r>
  <r>
    <x v="3154"/>
    <n v="1.0619700000000001"/>
    <n v="0"/>
    <n v="13.999999999998181"/>
    <n v="1.4"/>
    <d v="1899-12-30T01:37:00"/>
    <n v="1.4"/>
    <n v="0"/>
  </r>
  <r>
    <x v="3155"/>
    <n v="1.06162"/>
    <n v="14.5"/>
    <n v="21.199999999998909"/>
    <n v="2.79"/>
    <d v="1899-12-30T01:48:00"/>
    <n v="2.79"/>
    <n v="0"/>
  </r>
  <r>
    <x v="3156"/>
    <n v="1.06067"/>
    <n v="0"/>
    <n v="14"/>
    <n v="1.4"/>
    <d v="1899-12-30T01:05:00"/>
    <n v="1.4"/>
    <n v="0"/>
  </r>
  <r>
    <x v="3157"/>
    <n v="1.06016"/>
    <n v="0"/>
    <n v="14"/>
    <n v="1.4"/>
    <d v="1899-12-30T02:14:00"/>
    <n v="1.4"/>
    <n v="0"/>
  </r>
  <r>
    <x v="3158"/>
    <n v="1.0585899999999999"/>
    <n v="0"/>
    <n v="13.899999999999636"/>
    <n v="1.4"/>
    <d v="1899-12-30T03:42:00"/>
    <n v="1.4"/>
    <n v="0"/>
  </r>
  <r>
    <x v="3159"/>
    <n v="1.06145"/>
    <n v="64.399999999999636"/>
    <n v="39.299999999999272"/>
    <n v="12.76"/>
    <d v="1899-12-30T10:37:00"/>
    <n v="12.76"/>
    <n v="0"/>
  </r>
  <r>
    <x v="3160"/>
    <n v="1.06467"/>
    <n v="0"/>
    <n v="14.000000000001819"/>
    <n v="1.4"/>
    <d v="1899-12-30T01:04:00"/>
    <n v="0"/>
    <n v="1.4"/>
  </r>
  <r>
    <x v="3161"/>
    <n v="1.0652600000000001"/>
    <n v="0"/>
    <n v="14"/>
    <n v="1.4"/>
    <d v="1899-12-30T00:44:00"/>
    <n v="0"/>
    <n v="1.4"/>
  </r>
  <r>
    <x v="3162"/>
    <n v="1.0620099999999999"/>
    <n v="61.399999999999636"/>
    <n v="37.499999999998181"/>
    <n v="12.79"/>
    <d v="1899-12-30T07:04:00"/>
    <n v="0"/>
    <n v="12.79"/>
  </r>
  <r>
    <x v="3163"/>
    <n v="1.0593300000000001"/>
    <n v="0"/>
    <n v="13.999999999998181"/>
    <n v="1.4"/>
    <d v="1899-12-30T03:24:00"/>
    <n v="1.4"/>
    <n v="0"/>
  </r>
  <r>
    <x v="3164"/>
    <n v="1.0595699999999999"/>
    <n v="46.399999999999636"/>
    <n v="34"/>
    <n v="7.5200000000000005"/>
    <d v="1899-12-30T13:23:00"/>
    <n v="7.5200000000000005"/>
    <n v="0"/>
  </r>
  <r>
    <x v="3165"/>
    <n v="1.06338"/>
    <n v="14"/>
    <n v="21.799999999999272"/>
    <n v="2.8"/>
    <d v="1899-12-30T09:36:00"/>
    <n v="0"/>
    <n v="2.8"/>
  </r>
  <r>
    <x v="3166"/>
    <n v="1.0618399999999999"/>
    <n v="48.5"/>
    <n v="34.299999999999272"/>
    <n v="7.5200000000000005"/>
    <d v="1899-12-30T04:49:00"/>
    <n v="0"/>
    <n v="7.5200000000000005"/>
  </r>
  <r>
    <x v="3167"/>
    <n v="1.06071"/>
    <n v="61.399999999999636"/>
    <n v="38"/>
    <n v="12.81"/>
    <d v="1899-12-30T07:04:00"/>
    <n v="12.81"/>
    <n v="0"/>
  </r>
  <r>
    <x v="3168"/>
    <n v="1.06314"/>
    <n v="0"/>
    <n v="14"/>
    <n v="1.4"/>
    <d v="1899-12-30T00:40:00"/>
    <n v="0"/>
    <n v="1.4"/>
  </r>
  <r>
    <x v="3169"/>
    <n v="1.0632999999999999"/>
    <n v="29.699999999998909"/>
    <n v="29"/>
    <n v="4.1899999999999995"/>
    <d v="1899-12-30T05:14:00"/>
    <n v="0"/>
    <n v="4.1899999999999995"/>
  </r>
  <r>
    <x v="3170"/>
    <n v="1.0617000000000001"/>
    <n v="44.000000000001819"/>
    <n v="32.900000000001455"/>
    <n v="7.48"/>
    <d v="1899-12-30T03:04:00"/>
    <n v="7.48"/>
    <n v="0"/>
  </r>
  <r>
    <x v="3171"/>
    <n v="1.06348"/>
    <n v="45.699999999998909"/>
    <n v="34.499999999998181"/>
    <n v="7.51"/>
    <d v="1899-12-30T16:42:00"/>
    <n v="0"/>
    <n v="7.51"/>
  </r>
  <r>
    <x v="3172"/>
    <n v="1.0611299999999999"/>
    <n v="0"/>
    <n v="14"/>
    <n v="1.4"/>
    <d v="1899-12-30T01:13:00"/>
    <n v="1.4"/>
    <n v="0"/>
  </r>
  <r>
    <x v="3173"/>
    <n v="1.0602100000000001"/>
    <n v="0"/>
    <n v="13.999999999998181"/>
    <n v="1.4"/>
    <d v="1899-12-30T00:57:00"/>
    <n v="1.4"/>
    <n v="0"/>
  </r>
  <r>
    <x v="3174"/>
    <n v="1.06047"/>
    <n v="29.5"/>
    <n v="28.899999999999636"/>
    <n v="4.21"/>
    <d v="1899-12-30T19:38:00"/>
    <n v="4.21"/>
    <n v="0"/>
  </r>
  <r>
    <x v="3175"/>
    <n v="1.0638099999999999"/>
    <n v="14.200000000000728"/>
    <n v="21.099999999998545"/>
    <n v="2.8"/>
    <d v="1899-12-30T04:50:00"/>
    <n v="0"/>
    <n v="2.8"/>
  </r>
  <r>
    <x v="3176"/>
    <n v="1.06291"/>
    <n v="29.199999999998909"/>
    <n v="28.799999999999272"/>
    <n v="4.21"/>
    <d v="1899-12-30T01:41:00"/>
    <n v="0"/>
    <n v="4.21"/>
  </r>
  <r>
    <x v="3177"/>
    <n v="1.0603100000000001"/>
    <n v="14"/>
    <n v="21"/>
    <n v="2.8"/>
    <d v="1899-12-30T01:47:00"/>
    <n v="2.8"/>
    <n v="0"/>
  </r>
  <r>
    <x v="3178"/>
    <n v="1.0629599999999999"/>
    <n v="29.699999999998909"/>
    <n v="31.399999999997817"/>
    <n v="4.21"/>
    <d v="1899-12-30T10:33:00"/>
    <n v="0"/>
    <n v="4.21"/>
  </r>
  <r>
    <x v="3179"/>
    <n v="1.0612600000000001"/>
    <n v="44.399999999999636"/>
    <n v="32.699999999998909"/>
    <n v="7.48"/>
    <d v="1899-12-30T20:59:00"/>
    <n v="7.48"/>
    <n v="0"/>
  </r>
  <r>
    <x v="3180"/>
    <n v="1.0654600000000001"/>
    <n v="0"/>
    <n v="14"/>
    <n v="1.4"/>
    <d v="1899-12-30T01:08:00"/>
    <n v="0"/>
    <n v="1.4"/>
  </r>
  <r>
    <x v="3181"/>
    <n v="1.0628599999999999"/>
    <n v="64.100000000000364"/>
    <n v="39.399999999997817"/>
    <n v="12.78"/>
    <d v="1899-12-30T23:27:00"/>
    <n v="0"/>
    <n v="12.78"/>
  </r>
  <r>
    <x v="3182"/>
    <n v="1.0589200000000001"/>
    <n v="14.5"/>
    <n v="21.199999999998909"/>
    <n v="2.79"/>
    <d v="1899-12-30T01:59:00"/>
    <n v="2.79"/>
    <n v="0"/>
  </r>
  <r>
    <x v="3183"/>
    <n v="1.06125"/>
    <n v="64.099999999998545"/>
    <n v="38.799999999999272"/>
    <n v="12.790000000000001"/>
    <d v="1900-01-01T21:20:00"/>
    <n v="12.790000000000001"/>
    <n v="0"/>
  </r>
  <r>
    <x v="3184"/>
    <n v="1.0630500000000001"/>
    <n v="14.099999999998545"/>
    <n v="21.100000000000364"/>
    <n v="2.8099999999999996"/>
    <d v="1899-12-30T05:41:00"/>
    <n v="0"/>
    <n v="2.8099999999999996"/>
  </r>
  <r>
    <x v="3185"/>
    <n v="1.06328"/>
    <n v="29.899999999999636"/>
    <n v="29.099999999998545"/>
    <n v="3.73"/>
    <d v="1899-12-31T08:18:00"/>
    <n v="0"/>
    <n v="3.73"/>
  </r>
  <r>
    <x v="3186"/>
    <n v="1.0662400000000001"/>
    <n v="14.099999999998545"/>
    <n v="21.100000000000364"/>
    <n v="2.8099999999999996"/>
    <d v="1899-12-30T04:35:00"/>
    <n v="0"/>
    <n v="2.8099999999999996"/>
  </r>
  <r>
    <x v="3187"/>
    <n v="1.06674"/>
    <n v="15"/>
    <n v="21.5"/>
    <n v="2.8"/>
    <d v="1899-12-30T03:15:00"/>
    <n v="0"/>
    <n v="2.8"/>
  </r>
  <r>
    <x v="3188"/>
    <n v="1.0652699999999999"/>
    <n v="45.299999999999272"/>
    <n v="33.5"/>
    <n v="7.5200000000000005"/>
    <d v="1899-12-30T04:15:00"/>
    <n v="0"/>
    <n v="7.5200000000000005"/>
  </r>
  <r>
    <x v="3189"/>
    <n v="1.0629900000000001"/>
    <n v="45.500000000001819"/>
    <n v="33.5"/>
    <n v="7.5"/>
    <d v="1899-12-31T01:19:00"/>
    <n v="7.5"/>
    <n v="0"/>
  </r>
  <r>
    <x v="3190"/>
    <n v="1.0655699999999999"/>
    <n v="28.999999999998181"/>
    <n v="29.19999999999709"/>
    <n v="4.21"/>
    <d v="1899-12-30T19:58:00"/>
    <n v="0"/>
    <n v="4.21"/>
  </r>
  <r>
    <x v="3191"/>
    <n v="1.0658099999999999"/>
    <n v="13.799999999999272"/>
    <n v="20.899999999997817"/>
    <n v="2.8"/>
    <d v="1899-12-30T01:37:00"/>
    <n v="0"/>
    <n v="2.8"/>
  </r>
  <r>
    <x v="3192"/>
    <n v="1.0656099999999999"/>
    <n v="43.599999999998545"/>
    <n v="35.200000000000728"/>
    <n v="7.51"/>
    <d v="1899-12-30T19:16:00"/>
    <n v="0"/>
    <n v="7.51"/>
  </r>
  <r>
    <x v="3193"/>
    <n v="1.06145"/>
    <n v="14"/>
    <n v="20.800000000001091"/>
    <n v="2.79"/>
    <d v="1899-12-30T14:22:00"/>
    <n v="2.79"/>
    <n v="0"/>
  </r>
  <r>
    <x v="3194"/>
    <n v="1.0643499999999999"/>
    <n v="50.5"/>
    <n v="36.400000000001455"/>
    <n v="7.49"/>
    <d v="1900-01-01T23:40:00"/>
    <n v="7.49"/>
    <n v="0"/>
  </r>
  <r>
    <x v="3195"/>
    <n v="1.0664899999999999"/>
    <n v="14.399999999997817"/>
    <n v="21.199999999998909"/>
    <n v="2.8000000000000003"/>
    <d v="1899-12-30T03:48:00"/>
    <n v="0"/>
    <n v="2.8000000000000003"/>
  </r>
  <r>
    <x v="3196"/>
    <n v="1.0667599999999999"/>
    <n v="14.199999999998909"/>
    <n v="21.099999999996726"/>
    <n v="2.8"/>
    <d v="1899-12-30T02:08:00"/>
    <n v="0"/>
    <n v="2.8"/>
  </r>
  <r>
    <x v="3197"/>
    <n v="1.06778"/>
    <n v="0"/>
    <n v="13.999999999998181"/>
    <n v="1.4"/>
    <d v="1899-12-30T01:44:00"/>
    <n v="0"/>
    <n v="1.4"/>
  </r>
  <r>
    <x v="3198"/>
    <n v="1.0598399999999999"/>
    <n v="145.39999999999964"/>
    <n v="60.600000000000364"/>
    <n v="78.02"/>
    <d v="1899-12-31T19:38:00"/>
    <n v="0"/>
    <n v="78.02"/>
  </r>
  <r>
    <x v="3199"/>
    <n v="1.06132"/>
    <n v="0"/>
    <n v="14"/>
    <n v="1.4"/>
    <d v="1899-12-30T00:10:00"/>
    <n v="1.4"/>
    <n v="0"/>
  </r>
  <r>
    <x v="3200"/>
    <n v="1.05646"/>
    <n v="0"/>
    <n v="14"/>
    <n v="1.4"/>
    <d v="1899-12-30T00:08:00"/>
    <n v="1.4"/>
    <n v="0"/>
  </r>
  <r>
    <x v="3201"/>
    <n v="1.05365"/>
    <n v="14.199999999998909"/>
    <n v="21.100000000000364"/>
    <n v="2.8"/>
    <d v="1899-12-30T01:16:00"/>
    <n v="2.8"/>
    <n v="0"/>
  </r>
  <r>
    <x v="3202"/>
    <n v="1.0526500000000001"/>
    <n v="0"/>
    <n v="14"/>
    <n v="1.4"/>
    <d v="1899-12-30T00:21:00"/>
    <n v="1.4"/>
    <n v="0"/>
  </r>
  <r>
    <x v="3203"/>
    <n v="1.0556399999999999"/>
    <n v="61.299999999999272"/>
    <n v="38"/>
    <n v="12.83"/>
    <d v="1899-12-30T04:19:00"/>
    <n v="12.83"/>
    <n v="0"/>
  </r>
  <r>
    <x v="3204"/>
    <n v="1.0582400000000001"/>
    <n v="79.899999999999636"/>
    <n v="43.799999999997453"/>
    <n v="20.369999999999997"/>
    <d v="1899-12-30T23:11:00"/>
    <n v="20.369999999999997"/>
    <n v="0"/>
  </r>
  <r>
    <x v="3205"/>
    <n v="1.06094"/>
    <n v="0"/>
    <n v="14"/>
    <n v="1.4"/>
    <d v="1899-12-30T00:07:00"/>
    <n v="0"/>
    <n v="1.4"/>
  </r>
  <r>
    <x v="3206"/>
    <n v="1.0632900000000001"/>
    <n v="0"/>
    <n v="14.000000000001819"/>
    <n v="1.4"/>
    <d v="1899-12-30T00:11:00"/>
    <n v="0"/>
    <n v="1.4"/>
  </r>
  <r>
    <x v="3207"/>
    <n v="1.0624499999999999"/>
    <n v="14.300000000001091"/>
    <n v="21.199999999998909"/>
    <n v="2.81"/>
    <d v="1899-12-30T06:18:00"/>
    <n v="0"/>
    <n v="2.81"/>
  </r>
  <r>
    <x v="3208"/>
    <n v="1.06074"/>
    <n v="0"/>
    <n v="14"/>
    <n v="1.4"/>
    <d v="1899-12-30T01:13:00"/>
    <n v="0"/>
    <n v="1.4"/>
  </r>
  <r>
    <x v="3209"/>
    <n v="1.0588200000000001"/>
    <n v="14.5"/>
    <n v="21.199999999998909"/>
    <n v="2.79"/>
    <d v="1899-12-30T03:18:00"/>
    <n v="2.79"/>
    <n v="0"/>
  </r>
  <r>
    <x v="3210"/>
    <n v="1.0619000000000001"/>
    <n v="0"/>
    <n v="14"/>
    <n v="1.4"/>
    <d v="1899-12-30T00:23:00"/>
    <n v="0"/>
    <n v="1.4"/>
  </r>
  <r>
    <x v="3211"/>
    <n v="1.06175"/>
    <n v="13.600000000000364"/>
    <n v="23.100000000000364"/>
    <n v="2.8"/>
    <d v="1899-12-30T06:30:00"/>
    <n v="0"/>
    <n v="2.8"/>
  </r>
  <r>
    <x v="3212"/>
    <n v="1.0597300000000001"/>
    <n v="29.5"/>
    <n v="28.799999999999272"/>
    <n v="4.21"/>
    <d v="1899-12-30T12:31:00"/>
    <n v="4.21"/>
    <n v="0"/>
  </r>
  <r>
    <x v="3213"/>
    <n v="1.06213"/>
    <n v="29.199999999998909"/>
    <n v="28.700000000000728"/>
    <n v="4.1900000000000004"/>
    <d v="1899-12-30T07:53:00"/>
    <n v="0"/>
    <n v="4.1900000000000004"/>
  </r>
  <r>
    <x v="3214"/>
    <n v="1.0593300000000001"/>
    <n v="14.899999999999636"/>
    <n v="21.399999999997817"/>
    <n v="2.79"/>
    <d v="1899-12-30T05:17:00"/>
    <n v="2.79"/>
    <n v="0"/>
  </r>
  <r>
    <x v="3215"/>
    <n v="1.0552999999999999"/>
    <n v="126.20000000000073"/>
    <n v="56.099999999998545"/>
    <n v="49.52"/>
    <d v="1899-12-31T06:39:00"/>
    <n v="0"/>
    <n v="49.52"/>
  </r>
  <r>
    <x v="3216"/>
    <n v="1.05724"/>
    <n v="0"/>
    <n v="14"/>
    <n v="1.4"/>
    <d v="1899-12-30T00:09:00"/>
    <n v="1.4"/>
    <n v="0"/>
  </r>
  <r>
    <x v="3217"/>
    <n v="1.05549"/>
    <n v="0"/>
    <n v="14.000000000001819"/>
    <n v="1.4"/>
    <d v="1899-12-30T00:12:00"/>
    <n v="1.4"/>
    <n v="0"/>
  </r>
  <r>
    <x v="3218"/>
    <n v="1.05423"/>
    <n v="0"/>
    <n v="14.000000000001819"/>
    <n v="1.4"/>
    <d v="1899-12-30T00:50:00"/>
    <n v="1.4"/>
    <n v="0"/>
  </r>
  <r>
    <x v="3219"/>
    <n v="1.05243"/>
    <n v="0"/>
    <n v="14.000000000001819"/>
    <n v="1.4"/>
    <d v="1899-12-30T00:12:00"/>
    <n v="1.4"/>
    <n v="0"/>
  </r>
  <r>
    <x v="3220"/>
    <n v="1.05162"/>
    <n v="0"/>
    <n v="14"/>
    <n v="1.4"/>
    <d v="1899-12-30T00:17:00"/>
    <n v="1.4"/>
    <n v="0"/>
  </r>
  <r>
    <x v="3221"/>
    <n v="1.0518000000000001"/>
    <n v="15.600000000000364"/>
    <n v="21.799999999999272"/>
    <n v="2.8000000000000003"/>
    <d v="1899-12-30T05:03:00"/>
    <n v="2.8000000000000003"/>
    <n v="0"/>
  </r>
  <r>
    <x v="3222"/>
    <n v="1.0503100000000001"/>
    <n v="0"/>
    <n v="13.999999999998181"/>
    <n v="1.4"/>
    <d v="1899-12-30T01:46:00"/>
    <n v="1.4"/>
    <n v="0"/>
  </r>
  <r>
    <x v="3223"/>
    <n v="1.0491600000000001"/>
    <n v="0"/>
    <n v="13.999999999998181"/>
    <n v="1.4"/>
    <d v="1899-12-30T02:39:00"/>
    <n v="1.4"/>
    <n v="0"/>
  </r>
  <r>
    <x v="3224"/>
    <n v="1.0770999999999999"/>
    <n v="372.39999999999782"/>
    <n v="99.699999999998909"/>
    <n v="581.08000000000015"/>
    <d v="1900-01-06T13:39:00"/>
    <n v="581.08000000000015"/>
    <n v="0"/>
  </r>
  <r>
    <x v="3225"/>
    <n v="1.06027"/>
    <n v="0"/>
    <n v="14.000000000001819"/>
    <n v="1.4"/>
    <d v="1899-12-30T00:11:00"/>
    <n v="0"/>
    <n v="1.4"/>
  </r>
  <r>
    <x v="3226"/>
    <n v="1.0616699999999999"/>
    <n v="0"/>
    <n v="13.999999999998181"/>
    <n v="1.4"/>
    <d v="1899-12-30T00:41:00"/>
    <n v="0"/>
    <n v="1.4"/>
  </r>
  <r>
    <x v="3227"/>
    <n v="1.06467"/>
    <n v="0"/>
    <n v="14.000000000001819"/>
    <n v="1.4"/>
    <d v="1899-12-30T01:22:00"/>
    <n v="0"/>
    <n v="1.4"/>
  </r>
  <r>
    <x v="3228"/>
    <n v="1.0659000000000001"/>
    <n v="0"/>
    <n v="14.800000000001091"/>
    <n v="1.4"/>
    <d v="1899-12-30T04:43:00"/>
    <n v="0"/>
    <n v="1.4"/>
  </r>
  <r>
    <x v="3229"/>
    <n v="1.0669200000000001"/>
    <n v="0"/>
    <n v="14"/>
    <n v="1.4"/>
    <d v="1899-12-30T01:17:00"/>
    <n v="0"/>
    <n v="1.4"/>
  </r>
  <r>
    <x v="3230"/>
    <n v="1.0686500000000001"/>
    <n v="0"/>
    <n v="14.000000000001819"/>
    <n v="1.4"/>
    <d v="1899-12-30T03:54:00"/>
    <n v="0"/>
    <n v="1.4"/>
  </r>
  <r>
    <x v="3231"/>
    <n v="1.0696600000000001"/>
    <n v="13.5"/>
    <n v="20.800000000001091"/>
    <n v="2.81"/>
    <d v="1899-12-30T00:51:00"/>
    <n v="0"/>
    <n v="2.81"/>
  </r>
  <r>
    <x v="3232"/>
    <n v="1.06965"/>
    <n v="14.800000000001091"/>
    <n v="21.399999999999636"/>
    <n v="2.8000000000000003"/>
    <d v="1899-12-30T04:53:00"/>
    <n v="0"/>
    <n v="2.8000000000000003"/>
  </r>
  <r>
    <x v="3233"/>
    <n v="1.07361"/>
    <n v="0"/>
    <n v="14"/>
    <n v="1.4"/>
    <d v="1899-12-30T01:12:00"/>
    <n v="0"/>
    <n v="1.4"/>
  </r>
  <r>
    <x v="3234"/>
    <n v="1.07559"/>
    <n v="0"/>
    <n v="14"/>
    <n v="1.4"/>
    <d v="1899-12-30T00:55:00"/>
    <n v="0"/>
    <n v="1.4"/>
  </r>
  <r>
    <x v="3235"/>
    <n v="1.07555"/>
    <n v="29.000000000001819"/>
    <n v="29.200000000000728"/>
    <n v="4.21"/>
    <d v="1899-12-30T21:31:00"/>
    <n v="0"/>
    <n v="4.21"/>
  </r>
  <r>
    <x v="3236"/>
    <n v="1.07575"/>
    <n v="14"/>
    <n v="21.800000000001091"/>
    <n v="2.8"/>
    <d v="1899-12-30T23:49:00"/>
    <n v="0"/>
    <n v="2.8"/>
  </r>
  <r>
    <x v="3237"/>
    <n v="1.07742"/>
    <n v="0"/>
    <n v="14.000000000001819"/>
    <n v="1.4"/>
    <d v="1899-12-30T00:16:00"/>
    <n v="0"/>
    <n v="1.4"/>
  </r>
  <r>
    <x v="3238"/>
    <n v="1.0773999999999999"/>
    <n v="14.100000000002183"/>
    <n v="23.400000000001455"/>
    <n v="2.8099999999999996"/>
    <d v="1899-12-30T14:08:00"/>
    <n v="0"/>
    <n v="2.8099999999999996"/>
  </r>
  <r>
    <x v="3239"/>
    <n v="1.0769500000000001"/>
    <n v="14.400000000001455"/>
    <n v="21.200000000000728"/>
    <n v="2.8000000000000003"/>
    <d v="1899-12-30T03:20:00"/>
    <n v="0"/>
    <n v="2.8000000000000003"/>
  </r>
  <r>
    <x v="3240"/>
    <n v="1.07742"/>
    <n v="14.099999999998545"/>
    <n v="21.100000000000364"/>
    <n v="2.8099999999999996"/>
    <d v="1899-12-30T03:43:00"/>
    <n v="0"/>
    <n v="2.8099999999999996"/>
  </r>
  <r>
    <x v="3241"/>
    <n v="1.08056"/>
    <n v="62.299999999999272"/>
    <n v="38.099999999998545"/>
    <n v="12.8"/>
    <d v="1899-12-30T01:37:00"/>
    <n v="0"/>
    <n v="12.8"/>
  </r>
  <r>
    <x v="3242"/>
    <n v="1.08138"/>
    <n v="0"/>
    <n v="14"/>
    <n v="1.4"/>
    <d v="1899-12-30T00:31:00"/>
    <n v="0"/>
    <n v="1.4"/>
  </r>
  <r>
    <x v="3243"/>
    <n v="1.08294"/>
    <n v="0"/>
    <n v="14"/>
    <n v="1.4"/>
    <d v="1899-12-30T00:57:00"/>
    <n v="0"/>
    <n v="1.4"/>
  </r>
  <r>
    <x v="3244"/>
    <n v="1.0836300000000001"/>
    <n v="62"/>
    <n v="38.400000000001455"/>
    <n v="12.81"/>
    <d v="1899-12-30T21:28:00"/>
    <n v="0"/>
    <n v="12.81"/>
  </r>
  <r>
    <x v="3245"/>
    <n v="1.08307"/>
    <n v="13.799999999999272"/>
    <n v="20.899999999997817"/>
    <n v="2.8"/>
    <d v="1899-12-30T01:52:00"/>
    <n v="0"/>
    <n v="2.8"/>
  </r>
  <r>
    <x v="3246"/>
    <n v="1.0837300000000001"/>
    <n v="0"/>
    <n v="14.800000000001091"/>
    <n v="1.4"/>
    <d v="1899-12-30T06:13:00"/>
    <n v="0"/>
    <n v="1.4"/>
  </r>
  <r>
    <x v="3247"/>
    <n v="1.0850500000000001"/>
    <n v="0"/>
    <n v="14"/>
    <n v="1.4"/>
    <d v="1899-12-30T00:56:00"/>
    <n v="0"/>
    <n v="1.4"/>
  </r>
  <r>
    <x v="3248"/>
    <n v="1.0850500000000001"/>
    <n v="46.200000000000728"/>
    <n v="34.800000000001091"/>
    <n v="7.4899999999999993"/>
    <d v="1899-12-31T09:17:00"/>
    <n v="0"/>
    <n v="7.4899999999999993"/>
  </r>
  <r>
    <x v="3249"/>
    <n v="1.08613"/>
    <n v="0"/>
    <n v="14.000000000001819"/>
    <n v="1.4"/>
    <d v="1899-12-30T01:11:00"/>
    <n v="0"/>
    <n v="1.4"/>
  </r>
  <r>
    <x v="3250"/>
    <n v="1.08256"/>
    <n v="81.500000000001819"/>
    <n v="44.400000000001455"/>
    <n v="20.400000000000002"/>
    <d v="1899-12-30T17:13:00"/>
    <n v="0"/>
    <n v="20.400000000000002"/>
  </r>
  <r>
    <x v="3251"/>
    <n v="1.0820700000000001"/>
    <n v="100.60000000000036"/>
    <n v="49.299999999999272"/>
    <n v="32.46"/>
    <d v="1899-12-30T09:08:00"/>
    <n v="32.46"/>
    <n v="0"/>
  </r>
  <r>
    <x v="3252"/>
    <n v="1.0835900000000001"/>
    <n v="0"/>
    <n v="14"/>
    <n v="1.4"/>
    <d v="1899-12-30T00:16:00"/>
    <n v="0"/>
    <n v="1.4"/>
  </r>
  <r>
    <x v="3253"/>
    <n v="1.0851299999999999"/>
    <n v="0"/>
    <n v="13.999999999998181"/>
    <n v="1.4"/>
    <d v="1899-12-30T00:25:00"/>
    <n v="0"/>
    <n v="1.4"/>
  </r>
  <r>
    <x v="3254"/>
    <n v="1.08521"/>
    <n v="45.5"/>
    <n v="33.700000000000728"/>
    <n v="7.51"/>
    <d v="1899-12-30T03:27:00"/>
    <n v="0"/>
    <n v="7.51"/>
  </r>
  <r>
    <x v="3255"/>
    <n v="1.08419"/>
    <n v="51.900000000001455"/>
    <n v="36.100000000002183"/>
    <n v="7.5"/>
    <d v="1899-12-30T03:35:00"/>
    <n v="7.5"/>
    <n v="0"/>
  </r>
  <r>
    <x v="3256"/>
    <n v="1.087"/>
    <n v="0"/>
    <n v="14.000000000001819"/>
    <n v="1.4"/>
    <d v="1899-12-30T00:17:00"/>
    <n v="0"/>
    <n v="1.4"/>
  </r>
  <r>
    <x v="3257"/>
    <n v="1.0805899999999999"/>
    <n v="0"/>
    <n v="14"/>
    <n v="1.4"/>
    <d v="1899-12-30T00:30:00"/>
    <n v="1.4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258">
  <r>
    <x v="0"/>
    <n v="1.0935299999999999"/>
    <n v="29.800000000001091"/>
    <n v="29.200000000000728"/>
    <n v="4.1899999999999995"/>
    <d v="1899-12-30T03:22:00"/>
    <e v="#DIV/0!"/>
    <e v="#DIV/0!"/>
    <e v="#DIV/0!"/>
  </r>
  <r>
    <x v="1"/>
    <n v="1.09446"/>
    <n v="46.000000000001819"/>
    <n v="34.700000000000728"/>
    <n v="7.51"/>
    <d v="1899-12-30T23:18:00"/>
    <e v="#DIV/0!"/>
    <e v="#DIV/0!"/>
    <e v="#DIV/0!"/>
  </r>
  <r>
    <x v="2"/>
    <n v="1.0919099999999999"/>
    <n v="0"/>
    <n v="14.000000000001819"/>
    <n v="1.4"/>
    <d v="1899-12-30T03:18:00"/>
    <e v="#DIV/0!"/>
    <e v="#DIV/0!"/>
    <e v="#DIV/0!"/>
  </r>
  <r>
    <x v="3"/>
    <n v="1.09169"/>
    <n v="29.700000000002547"/>
    <n v="28.800000000001091"/>
    <n v="4.21"/>
    <d v="1899-12-31T15:35:00"/>
    <e v="#DIV/0!"/>
    <e v="#DIV/0!"/>
    <e v="#DIV/0!"/>
  </r>
  <r>
    <x v="4"/>
    <n v="1.09493"/>
    <n v="14.100000000002183"/>
    <n v="21.100000000000364"/>
    <n v="2.8099999999999996"/>
    <d v="1899-12-30T02:13:00"/>
    <e v="#DIV/0!"/>
    <e v="#DIV/0!"/>
    <e v="#DIV/0!"/>
  </r>
  <r>
    <x v="5"/>
    <n v="1.0929899999999999"/>
    <n v="63.699999999998909"/>
    <n v="40.099999999998545"/>
    <n v="12.84"/>
    <d v="1900-01-01T00:02:00"/>
    <e v="#DIV/0!"/>
    <e v="#DIV/0!"/>
    <e v="#DIV/0!"/>
  </r>
  <r>
    <x v="6"/>
    <n v="1.0884799999999999"/>
    <n v="13.900000000001455"/>
    <n v="20.800000000001091"/>
    <n v="2.79"/>
    <d v="1899-12-30T17:51:00"/>
    <e v="#DIV/0!"/>
    <e v="#DIV/0!"/>
    <e v="#DIV/0!"/>
  </r>
  <r>
    <x v="7"/>
    <n v="1.0993999999999999"/>
    <n v="172.20000000000073"/>
    <n v="67.200000000000728"/>
    <n v="121.77000000000001"/>
    <d v="1900-01-09T06:30:00"/>
    <e v="#DIV/0!"/>
    <e v="#DIV/0!"/>
    <e v="#DIV/0!"/>
  </r>
  <r>
    <x v="8"/>
    <n v="1.09372"/>
    <n v="29.799999999999272"/>
    <n v="29.300000000001091"/>
    <n v="4.21"/>
    <d v="1899-12-30T20:48:00"/>
    <e v="#DIV/0!"/>
    <e v="#DIV/0!"/>
    <e v="#DIV/0!"/>
  </r>
  <r>
    <x v="9"/>
    <n v="1.0955999999999999"/>
    <n v="0"/>
    <n v="13.999999999998181"/>
    <n v="1.4"/>
    <d v="1899-12-30T01:29:00"/>
    <e v="#DIV/0!"/>
    <e v="#DIV/0!"/>
    <e v="#DIV/0!"/>
  </r>
  <r>
    <x v="10"/>
    <n v="1.09612"/>
    <n v="0"/>
    <n v="14.000000000001819"/>
    <n v="1.4"/>
    <d v="1899-12-30T01:29:00"/>
    <e v="#DIV/0!"/>
    <e v="#DIV/0!"/>
    <e v="#DIV/0!"/>
  </r>
  <r>
    <x v="11"/>
    <n v="1.0956699999999999"/>
    <n v="0"/>
    <n v="13.999999999998181"/>
    <n v="1.4"/>
    <d v="1899-12-30T01:27:00"/>
    <e v="#DIV/0!"/>
    <e v="#DIV/0!"/>
    <e v="#DIV/0!"/>
  </r>
  <r>
    <x v="12"/>
    <n v="1.09602"/>
    <n v="0"/>
    <n v="14.000000000001819"/>
    <n v="1.4"/>
    <d v="1899-12-30T01:02:00"/>
    <e v="#DIV/0!"/>
    <e v="#DIV/0!"/>
    <e v="#DIV/0!"/>
  </r>
  <r>
    <x v="13"/>
    <n v="1.0968500000000001"/>
    <n v="0"/>
    <n v="14.000000000001819"/>
    <n v="1.4"/>
    <d v="1899-12-30T01:57:00"/>
    <e v="#DIV/0!"/>
    <e v="#DIV/0!"/>
    <e v="#DIV/0!"/>
  </r>
  <r>
    <x v="14"/>
    <n v="1.09907"/>
    <n v="30.000000000001819"/>
    <n v="30.600000000002183"/>
    <n v="4.1899999999999995"/>
    <d v="1899-12-31T21:49:00"/>
    <e v="#DIV/0!"/>
    <e v="#DIV/0!"/>
    <e v="#DIV/0!"/>
  </r>
  <r>
    <x v="15"/>
    <n v="1.0983799999999999"/>
    <n v="44.700000000000728"/>
    <n v="34.299999999999272"/>
    <n v="7.51"/>
    <d v="1899-12-31T19:15:00"/>
    <e v="#DIV/0!"/>
    <e v="#DIV/0!"/>
    <e v="#DIV/0!"/>
  </r>
  <r>
    <x v="16"/>
    <n v="1.0995299999999999"/>
    <n v="14.299999999999272"/>
    <n v="23.499999999998181"/>
    <n v="2.81"/>
    <d v="1899-12-30T22:24:00"/>
    <e v="#DIV/0!"/>
    <e v="#DIV/0!"/>
    <e v="#DIV/0!"/>
  </r>
  <r>
    <x v="17"/>
    <n v="1.1036699999999999"/>
    <n v="15"/>
    <n v="22.299999999999272"/>
    <n v="2.8"/>
    <d v="1899-12-30T22:28:00"/>
    <e v="#DIV/0!"/>
    <e v="#DIV/0!"/>
    <e v="#DIV/0!"/>
  </r>
  <r>
    <x v="18"/>
    <n v="1.10598"/>
    <n v="14.000000000001819"/>
    <n v="21"/>
    <n v="2.8"/>
    <d v="1899-12-30T01:58:00"/>
    <e v="#DIV/0!"/>
    <e v="#DIV/0!"/>
    <e v="#DIV/0!"/>
  </r>
  <r>
    <x v="19"/>
    <n v="1.1041399999999999"/>
    <n v="45.5"/>
    <n v="34.399999999999636"/>
    <n v="7.5"/>
    <d v="1900-01-01T00:57:00"/>
    <e v="#DIV/0!"/>
    <e v="#DIV/0!"/>
    <e v="#DIV/0!"/>
  </r>
  <r>
    <x v="20"/>
    <n v="1.10164"/>
    <n v="0"/>
    <n v="14"/>
    <n v="1.4"/>
    <d v="1899-12-30T01:52:00"/>
    <e v="#DIV/0!"/>
    <e v="#DIV/0!"/>
    <e v="#DIV/0!"/>
  </r>
  <r>
    <x v="21"/>
    <n v="1.1045400000000001"/>
    <n v="14.599999999998545"/>
    <n v="22.100000000000364"/>
    <n v="2.8"/>
    <d v="1899-12-30T15:17:00"/>
    <e v="#DIV/0!"/>
    <e v="#DIV/0!"/>
    <e v="#DIV/0!"/>
  </r>
  <r>
    <x v="22"/>
    <n v="1.11124"/>
    <n v="152.80000000000109"/>
    <n v="59.800000000001091"/>
    <n v="78.080000000000013"/>
    <d v="1900-01-04T17:17:00"/>
    <e v="#DIV/0!"/>
    <e v="#DIV/0!"/>
    <e v="#DIV/0!"/>
  </r>
  <r>
    <x v="23"/>
    <n v="1.10561"/>
    <n v="14.700000000000728"/>
    <n v="21.400000000001455"/>
    <n v="2.81"/>
    <d v="1899-12-30T08:58:00"/>
    <e v="#DIV/0!"/>
    <e v="#DIV/0!"/>
    <e v="#DIV/0!"/>
  </r>
  <r>
    <x v="24"/>
    <n v="1.10836"/>
    <n v="0"/>
    <n v="16.300000000001091"/>
    <n v="1.4"/>
    <d v="1899-12-30T07:07:00"/>
    <e v="#DIV/0!"/>
    <e v="#DIV/0!"/>
    <e v="#DIV/0!"/>
  </r>
  <r>
    <x v="25"/>
    <n v="1.1080300000000001"/>
    <n v="0"/>
    <n v="14.000000000001819"/>
    <n v="1.4"/>
    <d v="1899-12-30T00:21:00"/>
    <e v="#DIV/0!"/>
    <e v="#DIV/0!"/>
    <e v="#DIV/0!"/>
  </r>
  <r>
    <x v="26"/>
    <n v="1.1087199999999999"/>
    <n v="0"/>
    <n v="13.999999999998181"/>
    <n v="1.4"/>
    <d v="1899-12-30T00:22:00"/>
    <e v="#DIV/0!"/>
    <e v="#DIV/0!"/>
    <e v="#DIV/0!"/>
  </r>
  <r>
    <x v="27"/>
    <n v="1.11277"/>
    <n v="13.800000000001091"/>
    <n v="20.900000000001455"/>
    <n v="2.8"/>
    <d v="1899-12-30T03:37:00"/>
    <e v="#DIV/0!"/>
    <e v="#DIV/0!"/>
    <e v="#DIV/0!"/>
  </r>
  <r>
    <x v="28"/>
    <n v="1.1137999999999999"/>
    <n v="0"/>
    <n v="14.799999999999272"/>
    <n v="1.4"/>
    <d v="1899-12-30T20:49:00"/>
    <e v="#DIV/0!"/>
    <e v="#DIV/0!"/>
    <e v="#DIV/0!"/>
  </r>
  <r>
    <x v="29"/>
    <n v="1.1161300000000001"/>
    <n v="0"/>
    <n v="14.000000000001819"/>
    <n v="1.4"/>
    <d v="1899-12-30T04:00:00"/>
    <e v="#DIV/0!"/>
    <e v="#DIV/0!"/>
    <e v="#DIV/0!"/>
  </r>
  <r>
    <x v="30"/>
    <n v="1.1167800000000001"/>
    <n v="0"/>
    <n v="14"/>
    <n v="1.4"/>
    <d v="1899-12-30T09:57:00"/>
    <e v="#DIV/0!"/>
    <e v="#DIV/0!"/>
    <e v="#DIV/0!"/>
  </r>
  <r>
    <x v="31"/>
    <n v="1.1161000000000001"/>
    <n v="45.5"/>
    <n v="37.200000000002547"/>
    <n v="7.51"/>
    <d v="1900-01-01T22:31:00"/>
    <e v="#DIV/0!"/>
    <e v="#DIV/0!"/>
    <e v="#DIV/0!"/>
  </r>
  <r>
    <x v="32"/>
    <n v="1.1121300000000001"/>
    <n v="30.600000000000364"/>
    <n v="29.5"/>
    <n v="4.2"/>
    <d v="1899-12-30T23:18:00"/>
    <e v="#DIV/0!"/>
    <e v="#DIV/0!"/>
    <e v="#DIV/0!"/>
  </r>
  <r>
    <x v="33"/>
    <n v="1.11514"/>
    <n v="14.400000000001455"/>
    <n v="21.200000000000728"/>
    <n v="2.8000000000000003"/>
    <d v="1899-12-30T05:19:00"/>
    <e v="#DIV/0!"/>
    <e v="#DIV/0!"/>
    <e v="#DIV/0!"/>
  </r>
  <r>
    <x v="34"/>
    <n v="1.1129800000000001"/>
    <n v="15"/>
    <n v="21.499999999998181"/>
    <n v="2.8"/>
    <d v="1899-12-30T00:49:00"/>
    <e v="#DIV/0!"/>
    <e v="#DIV/0!"/>
    <e v="#DIV/0!"/>
  </r>
  <r>
    <x v="35"/>
    <n v="1.1122799999999999"/>
    <n v="62.199999999998909"/>
    <n v="40.899999999999636"/>
    <n v="12.84"/>
    <d v="1900-01-02T20:36:00"/>
    <e v="#DIV/0!"/>
    <e v="#DIV/0!"/>
    <e v="#DIV/0!"/>
  </r>
  <r>
    <x v="36"/>
    <n v="1.1097300000000001"/>
    <n v="0"/>
    <n v="13.999999999998181"/>
    <n v="1.4"/>
    <d v="1899-12-30T05:04:00"/>
    <e v="#DIV/0!"/>
    <e v="#DIV/0!"/>
    <e v="#DIV/0!"/>
  </r>
  <r>
    <x v="37"/>
    <n v="1.1077300000000001"/>
    <n v="0"/>
    <n v="13.999999999998181"/>
    <n v="1.4"/>
    <d v="1899-12-30T02:38:00"/>
    <e v="#DIV/0!"/>
    <e v="#DIV/0!"/>
    <e v="#DIV/0!"/>
  </r>
  <r>
    <x v="38"/>
    <n v="1.10805"/>
    <n v="0"/>
    <n v="13.899999999999636"/>
    <n v="1.4"/>
    <d v="1899-12-30T18:14:00"/>
    <e v="#DIV/0!"/>
    <e v="#DIV/0!"/>
    <e v="#DIV/0!"/>
  </r>
  <r>
    <x v="39"/>
    <n v="1.1087"/>
    <n v="30.000000000001819"/>
    <n v="28.900000000001455"/>
    <n v="4.1899999999999995"/>
    <d v="1899-12-31T07:41:00"/>
    <e v="#DIV/0!"/>
    <e v="#DIV/0!"/>
    <e v="#DIV/0!"/>
  </r>
  <r>
    <x v="40"/>
    <n v="1.11103"/>
    <n v="29.600000000000364"/>
    <n v="28.799999999999272"/>
    <n v="4.1899999999999995"/>
    <d v="1899-12-30T07:34:00"/>
    <e v="#DIV/0!"/>
    <e v="#DIV/0!"/>
    <e v="#DIV/0!"/>
  </r>
  <r>
    <x v="41"/>
    <n v="1.1128499999999999"/>
    <n v="80.799999999999272"/>
    <n v="43.500000000001819"/>
    <n v="20.34"/>
    <d v="1900-01-02T00:56:00"/>
    <e v="#DIV/0!"/>
    <e v="#DIV/0!"/>
    <e v="#DIV/0!"/>
  </r>
  <r>
    <x v="42"/>
    <n v="1.11503"/>
    <n v="0"/>
    <n v="14"/>
    <n v="1.4"/>
    <d v="1899-12-30T01:00:00"/>
    <e v="#DIV/0!"/>
    <e v="#DIV/0!"/>
    <e v="#DIV/0!"/>
  </r>
  <r>
    <x v="43"/>
    <n v="1.11697"/>
    <n v="29.200000000000728"/>
    <n v="29.600000000002183"/>
    <n v="4.1899999999999995"/>
    <d v="1899-12-31T06:01:00"/>
    <e v="#DIV/0!"/>
    <e v="#DIV/0!"/>
    <e v="#DIV/0!"/>
  </r>
  <r>
    <x v="44"/>
    <n v="1.1066499999999999"/>
    <n v="175"/>
    <n v="74"/>
    <n v="121.74000000000001"/>
    <d v="1900-01-09T15:06:00"/>
    <e v="#DIV/0!"/>
    <e v="#DIV/0!"/>
    <e v="#DIV/0!"/>
  </r>
  <r>
    <x v="45"/>
    <n v="1.1078600000000001"/>
    <n v="0"/>
    <n v="13.999999999998181"/>
    <n v="1.4"/>
    <d v="1899-12-30T00:31:00"/>
    <e v="#DIV/0!"/>
    <e v="#DIV/0!"/>
    <e v="#DIV/0!"/>
  </r>
  <r>
    <x v="46"/>
    <n v="1.1068199999999999"/>
    <n v="14.299999999999272"/>
    <n v="21.100000000000364"/>
    <n v="2.8"/>
    <d v="1899-12-31T01:29:00"/>
    <e v="#DIV/0!"/>
    <e v="#DIV/0!"/>
    <e v="#DIV/0!"/>
  </r>
  <r>
    <x v="47"/>
    <n v="1.1061700000000001"/>
    <n v="0"/>
    <n v="13.699999999998909"/>
    <n v="1.4"/>
    <d v="1899-12-30T09:52:00"/>
    <e v="#DIV/0!"/>
    <e v="#DIV/0!"/>
    <e v="#DIV/0!"/>
  </r>
  <r>
    <x v="48"/>
    <n v="1.10609"/>
    <n v="14"/>
    <n v="21"/>
    <n v="2.8"/>
    <d v="1899-12-30T07:31:00"/>
    <e v="#DIV/0!"/>
    <e v="#DIV/0!"/>
    <e v="#DIV/0!"/>
  </r>
  <r>
    <x v="49"/>
    <n v="1.1032"/>
    <n v="0"/>
    <n v="13.899999999999636"/>
    <n v="1.4"/>
    <d v="1899-12-30T18:52:00"/>
    <e v="#DIV/0!"/>
    <e v="#DIV/0!"/>
    <e v="#DIV/0!"/>
  </r>
  <r>
    <x v="50"/>
    <n v="1.10199"/>
    <n v="13.700000000000728"/>
    <n v="20.700000000000728"/>
    <n v="2.8"/>
    <d v="1899-12-31T17:26:00"/>
    <e v="#DIV/0!"/>
    <e v="#DIV/0!"/>
    <e v="#DIV/0!"/>
  </r>
  <r>
    <x v="51"/>
    <n v="1.1019399999999999"/>
    <n v="0"/>
    <n v="14"/>
    <n v="1.4"/>
    <d v="1899-12-30T01:46:00"/>
    <e v="#DIV/0!"/>
    <e v="#DIV/0!"/>
    <e v="#DIV/0!"/>
  </r>
  <r>
    <x v="52"/>
    <n v="1.09998"/>
    <n v="0"/>
    <n v="14.000000000001819"/>
    <n v="1.4"/>
    <d v="1899-12-30T07:51:00"/>
    <e v="#DIV/0!"/>
    <e v="#DIV/0!"/>
    <e v="#DIV/0!"/>
  </r>
  <r>
    <x v="53"/>
    <n v="1.09941"/>
    <n v="14.000000000001819"/>
    <n v="20.800000000001091"/>
    <n v="2.79"/>
    <d v="1899-12-30T17:45:00"/>
    <e v="#DIV/0!"/>
    <e v="#DIV/0!"/>
    <e v="#DIV/0!"/>
  </r>
  <r>
    <x v="54"/>
    <n v="1.1035699999999999"/>
    <n v="80.100000000000364"/>
    <n v="43.200000000000728"/>
    <n v="20.34"/>
    <d v="1900-01-05T00:23:00"/>
    <e v="#DIV/0!"/>
    <e v="#DIV/0!"/>
    <e v="#DIV/0!"/>
  </r>
  <r>
    <x v="55"/>
    <n v="1.1069800000000001"/>
    <n v="0"/>
    <n v="14.000000000001819"/>
    <n v="1.4"/>
    <d v="1899-12-30T01:53:00"/>
    <e v="#DIV/0!"/>
    <e v="#DIV/0!"/>
    <e v="#DIV/0!"/>
  </r>
  <r>
    <x v="56"/>
    <n v="1.1073"/>
    <n v="0"/>
    <n v="13.999999999998181"/>
    <n v="1.4"/>
    <d v="1899-12-30T03:34:00"/>
    <e v="#DIV/0!"/>
    <e v="#DIV/0!"/>
    <e v="#DIV/0!"/>
  </r>
  <r>
    <x v="57"/>
    <n v="1.1086800000000001"/>
    <n v="14"/>
    <n v="23.300000000001091"/>
    <n v="2.8"/>
    <d v="1899-12-30T17:52:00"/>
    <e v="#DIV/0!"/>
    <e v="#DIV/0!"/>
    <e v="#DIV/0!"/>
  </r>
  <r>
    <x v="58"/>
    <n v="1.1080300000000001"/>
    <n v="14.700000000000728"/>
    <n v="22.200000000000728"/>
    <n v="2.81"/>
    <d v="1899-12-30T18:22:00"/>
    <e v="#DIV/0!"/>
    <e v="#DIV/0!"/>
    <e v="#DIV/0!"/>
  </r>
  <r>
    <x v="59"/>
    <n v="1.1032599999999999"/>
    <n v="84.100000000000364"/>
    <n v="48.299999999999272"/>
    <n v="20.39"/>
    <d v="1900-01-05T05:17:00"/>
    <e v="#DIV/0!"/>
    <e v="#DIV/0!"/>
    <e v="#DIV/0!"/>
  </r>
  <r>
    <x v="60"/>
    <n v="1.10036"/>
    <n v="0"/>
    <n v="13.799999999999272"/>
    <n v="1.4"/>
    <d v="1899-12-31T18:03:00"/>
    <e v="#DIV/0!"/>
    <e v="#DIV/0!"/>
    <e v="#DIV/0!"/>
  </r>
  <r>
    <x v="61"/>
    <n v="1.09934"/>
    <n v="0"/>
    <n v="13.600000000000364"/>
    <n v="1.4"/>
    <d v="1900-01-01T04:54:00"/>
    <e v="#DIV/0!"/>
    <e v="#DIV/0!"/>
    <e v="#DIV/0!"/>
  </r>
  <r>
    <x v="62"/>
    <n v="1.1052"/>
    <n v="81.100000000000364"/>
    <n v="43.5"/>
    <n v="20.399999999999999"/>
    <d v="1900-01-04T00:04:00"/>
    <e v="#DIV/0!"/>
    <e v="#DIV/0!"/>
    <e v="#DIV/0!"/>
  </r>
  <r>
    <x v="63"/>
    <n v="1.1073"/>
    <n v="0"/>
    <n v="13.999999999998181"/>
    <n v="1.4"/>
    <d v="1899-12-30T00:21:00"/>
    <e v="#DIV/0!"/>
    <e v="#DIV/0!"/>
    <e v="#DIV/0!"/>
  </r>
  <r>
    <x v="64"/>
    <n v="1.1090800000000001"/>
    <n v="14.200000000000728"/>
    <n v="21.500000000001819"/>
    <n v="2.8"/>
    <d v="1899-12-30T23:49:00"/>
    <e v="#DIV/0!"/>
    <e v="#DIV/0!"/>
    <e v="#DIV/0!"/>
  </r>
  <r>
    <x v="65"/>
    <n v="1.1094900000000001"/>
    <n v="0"/>
    <n v="14.000000000001819"/>
    <n v="1.4"/>
    <d v="1899-12-30T04:49:00"/>
    <e v="#DIV/0!"/>
    <e v="#DIV/0!"/>
    <e v="#DIV/0!"/>
  </r>
  <r>
    <x v="66"/>
    <n v="1.1103499999999999"/>
    <n v="14.600000000000364"/>
    <n v="23.600000000000364"/>
    <n v="2.8"/>
    <d v="1899-12-30T23:38:00"/>
    <e v="#DIV/0!"/>
    <e v="#DIV/0!"/>
    <e v="#DIV/0!"/>
  </r>
  <r>
    <x v="67"/>
    <n v="1.1082000000000001"/>
    <n v="52.399999999997817"/>
    <n v="36.599999999998545"/>
    <n v="7.51"/>
    <d v="1900-01-01T20:07:00"/>
    <e v="#DIV/0!"/>
    <e v="#DIV/0!"/>
    <e v="#DIV/0!"/>
  </r>
  <r>
    <x v="68"/>
    <n v="1.11334"/>
    <n v="145.90000000000146"/>
    <n v="59.700000000000728"/>
    <n v="78.169999999999987"/>
    <d v="1900-01-03T23:10:00"/>
    <e v="#DIV/0!"/>
    <e v="#DIV/0!"/>
    <e v="#DIV/0!"/>
  </r>
  <r>
    <x v="69"/>
    <n v="1.1095200000000001"/>
    <n v="0"/>
    <n v="14"/>
    <n v="1.4"/>
    <d v="1899-12-30T04:11:00"/>
    <e v="#DIV/0!"/>
    <e v="#DIV/0!"/>
    <e v="#DIV/0!"/>
  </r>
  <r>
    <x v="70"/>
    <n v="1.1101000000000001"/>
    <n v="13.899999999999636"/>
    <n v="20.999999999998181"/>
    <n v="2.81"/>
    <d v="1899-12-30T20:48:00"/>
    <e v="#DIV/0!"/>
    <e v="#DIV/0!"/>
    <e v="#DIV/0!"/>
  </r>
  <r>
    <x v="71"/>
    <n v="1.11246"/>
    <n v="0"/>
    <n v="14.000000000001819"/>
    <n v="1.4"/>
    <d v="1899-12-30T00:27:00"/>
    <e v="#DIV/0!"/>
    <e v="#DIV/0!"/>
    <e v="#DIV/0!"/>
  </r>
  <r>
    <x v="72"/>
    <n v="1.11486"/>
    <n v="14.099999999998545"/>
    <n v="22.199999999998909"/>
    <n v="2.8000000000000003"/>
    <d v="1899-12-30T17:23:00"/>
    <e v="#DIV/0!"/>
    <e v="#DIV/0!"/>
    <e v="#DIV/0!"/>
  </r>
  <r>
    <x v="73"/>
    <n v="1.1133299999999999"/>
    <n v="30.600000000000364"/>
    <n v="29.200000000000728"/>
    <n v="4.1899999999999995"/>
    <d v="1899-12-30T06:44:00"/>
    <e v="#DIV/0!"/>
    <e v="#DIV/0!"/>
    <e v="#DIV/0!"/>
  </r>
  <r>
    <x v="74"/>
    <n v="1.11704"/>
    <n v="62.100000000000364"/>
    <n v="40"/>
    <n v="12.779999999999998"/>
    <d v="1900-01-01T13:59:00"/>
    <e v="#DIV/0!"/>
    <e v="#DIV/0!"/>
    <e v="#DIV/0!"/>
  </r>
  <r>
    <x v="75"/>
    <n v="1.1125100000000001"/>
    <n v="0"/>
    <n v="14"/>
    <n v="1.4"/>
    <d v="1899-12-30T00:54:00"/>
    <e v="#DIV/0!"/>
    <e v="#DIV/0!"/>
    <e v="#DIV/0!"/>
  </r>
  <r>
    <x v="76"/>
    <n v="1.1135600000000001"/>
    <n v="45"/>
    <n v="33.299999999999272"/>
    <n v="7.52"/>
    <d v="1900-01-01T09:03:00"/>
    <e v="#DIV/0!"/>
    <e v="#DIV/0!"/>
    <e v="#DIV/0!"/>
  </r>
  <r>
    <x v="77"/>
    <n v="1.11229"/>
    <n v="100.19999999999891"/>
    <n v="55.099999999998545"/>
    <n v="32.409999999999997"/>
    <d v="1900-01-06T18:17:00"/>
    <e v="#DIV/0!"/>
    <e v="#DIV/0!"/>
    <e v="#DIV/0!"/>
  </r>
  <r>
    <x v="78"/>
    <n v="1.1119000000000001"/>
    <n v="0"/>
    <n v="13.999999999998181"/>
    <n v="1.4"/>
    <d v="1899-12-30T04:05:00"/>
    <e v="#DIV/0!"/>
    <e v="#DIV/0!"/>
    <e v="#DIV/0!"/>
  </r>
  <r>
    <x v="79"/>
    <n v="1.11137"/>
    <n v="14.399999999997817"/>
    <n v="21"/>
    <n v="2.79"/>
    <d v="1899-12-30T22:48:00"/>
    <e v="#DIV/0!"/>
    <e v="#DIV/0!"/>
    <e v="#DIV/0!"/>
  </r>
  <r>
    <x v="80"/>
    <n v="1.1107800000000001"/>
    <n v="0"/>
    <n v="13.899999999999636"/>
    <n v="1.4"/>
    <d v="1899-12-30T21:38:00"/>
    <e v="#DIV/0!"/>
    <e v="#DIV/0!"/>
    <e v="#DIV/0!"/>
  </r>
  <r>
    <x v="81"/>
    <n v="1.11595"/>
    <n v="142.89999999999782"/>
    <n v="58.499999999998181"/>
    <n v="78.180000000000007"/>
    <d v="1900-01-07T17:39:00"/>
    <e v="#DIV/0!"/>
    <e v="#DIV/0!"/>
    <e v="#DIV/0!"/>
  </r>
  <r>
    <x v="82"/>
    <n v="1.1180600000000001"/>
    <n v="13.899999999999636"/>
    <n v="21"/>
    <n v="2.81"/>
    <d v="1899-12-30T01:48:00"/>
    <e v="#DIV/0!"/>
    <e v="#DIV/0!"/>
    <e v="#DIV/0!"/>
  </r>
  <r>
    <x v="83"/>
    <n v="1.11985"/>
    <n v="0"/>
    <n v="14.799999999999272"/>
    <n v="1.4"/>
    <d v="1899-12-30T06:19:00"/>
    <e v="#DIV/0!"/>
    <e v="#DIV/0!"/>
    <e v="#DIV/0!"/>
  </r>
  <r>
    <x v="84"/>
    <n v="1.12096"/>
    <n v="0"/>
    <n v="14"/>
    <n v="1.4"/>
    <d v="1899-12-30T09:40:00"/>
    <e v="#DIV/0!"/>
    <e v="#DIV/0!"/>
    <e v="#DIV/0!"/>
  </r>
  <r>
    <x v="85"/>
    <n v="1.1215599999999999"/>
    <n v="0"/>
    <n v="13.999999999998181"/>
    <n v="1.4"/>
    <d v="1899-12-30T11:23:00"/>
    <e v="#DIV/0!"/>
    <e v="#DIV/0!"/>
    <e v="#DIV/0!"/>
  </r>
  <r>
    <x v="86"/>
    <n v="1.1185"/>
    <n v="99.399999999999636"/>
    <n v="49.700000000000728"/>
    <n v="32.35"/>
    <d v="1900-01-02T19:33:00"/>
    <e v="#DIV/0!"/>
    <e v="#DIV/0!"/>
    <e v="#DIV/0!"/>
  </r>
  <r>
    <x v="87"/>
    <n v="1.1145099999999999"/>
    <n v="0"/>
    <n v="14.000000000001819"/>
    <n v="1.4"/>
    <d v="1899-12-30T00:48:00"/>
    <e v="#DIV/0!"/>
    <e v="#DIV/0!"/>
    <e v="#DIV/0!"/>
  </r>
  <r>
    <x v="88"/>
    <n v="1.11572"/>
    <n v="65.500000000001819"/>
    <n v="38.899999999999636"/>
    <n v="12.77"/>
    <d v="1900-01-01T02:42:00"/>
    <e v="#DIV/0!"/>
    <e v="#DIV/0!"/>
    <e v="#DIV/0!"/>
  </r>
  <r>
    <x v="89"/>
    <n v="1.11528"/>
    <n v="101.30000000000109"/>
    <n v="53.900000000001455"/>
    <n v="32.409999999999997"/>
    <d v="1900-01-05T23:49:00"/>
    <e v="#DIV/0!"/>
    <e v="#DIV/0!"/>
    <e v="#DIV/0!"/>
  </r>
  <r>
    <x v="90"/>
    <n v="1.11449"/>
    <n v="14.299999999999272"/>
    <n v="21.100000000000364"/>
    <n v="2.79"/>
    <d v="1899-12-30T08:11:00"/>
    <e v="#DIV/0!"/>
    <e v="#DIV/0!"/>
    <e v="#DIV/0!"/>
  </r>
  <r>
    <x v="91"/>
    <n v="1.1137300000000001"/>
    <n v="0"/>
    <n v="13.999999999998181"/>
    <n v="1.4"/>
    <d v="1899-12-30T00:05:00"/>
    <e v="#DIV/0!"/>
    <e v="#DIV/0!"/>
    <e v="#DIV/0!"/>
  </r>
  <r>
    <x v="92"/>
    <n v="1.1120699999999999"/>
    <n v="0"/>
    <n v="14"/>
    <n v="1.4"/>
    <d v="1899-12-30T01:50:00"/>
    <e v="#DIV/0!"/>
    <e v="#DIV/0!"/>
    <e v="#DIV/0!"/>
  </r>
  <r>
    <x v="93"/>
    <n v="1.1112500000000001"/>
    <n v="0"/>
    <n v="14"/>
    <n v="1.4"/>
    <d v="1899-12-30T01:47:00"/>
    <e v="#DIV/0!"/>
    <e v="#DIV/0!"/>
    <e v="#DIV/0!"/>
  </r>
  <r>
    <x v="94"/>
    <n v="1.11026"/>
    <n v="0"/>
    <n v="14"/>
    <n v="1.4"/>
    <d v="1899-12-30T08:36:00"/>
    <e v="#DIV/0!"/>
    <e v="#DIV/0!"/>
    <e v="#DIV/0!"/>
  </r>
  <r>
    <x v="95"/>
    <n v="1.1097399999999999"/>
    <n v="0"/>
    <n v="14"/>
    <n v="1.4"/>
    <d v="1899-12-30T03:31:00"/>
    <e v="#DIV/0!"/>
    <e v="#DIV/0!"/>
    <e v="#DIV/0!"/>
  </r>
  <r>
    <x v="96"/>
    <n v="1.1091500000000001"/>
    <n v="14.399999999997817"/>
    <n v="21.099999999998545"/>
    <n v="2.79"/>
    <d v="1899-12-30T22:34:00"/>
    <e v="#DIV/0!"/>
    <e v="#DIV/0!"/>
    <e v="#DIV/0!"/>
  </r>
  <r>
    <x v="97"/>
    <n v="1.1111200000000001"/>
    <n v="45.699999999998909"/>
    <n v="33.599999999998545"/>
    <n v="7.48"/>
    <d v="1899-12-31T22:24:00"/>
    <e v="#DIV/0!"/>
    <e v="#DIV/0!"/>
    <e v="#DIV/0!"/>
  </r>
  <r>
    <x v="98"/>
    <n v="1.1125"/>
    <n v="45.400000000001455"/>
    <n v="33.100000000000364"/>
    <n v="7.48"/>
    <d v="1900-01-01T20:53:00"/>
    <e v="#DIV/0!"/>
    <e v="#DIV/0!"/>
    <e v="#DIV/0!"/>
  </r>
  <r>
    <x v="99"/>
    <n v="1.1167100000000001"/>
    <n v="0"/>
    <n v="16.299999999999272"/>
    <n v="1.4"/>
    <d v="1899-12-31T01:16:00"/>
    <e v="#DIV/0!"/>
    <e v="#DIV/0!"/>
    <e v="#DIV/0!"/>
  </r>
  <r>
    <x v="100"/>
    <n v="1.10669"/>
    <n v="174.50000000000182"/>
    <n v="73.600000000000364"/>
    <n v="122.09"/>
    <d v="1900-01-10T03:17:00"/>
    <e v="#DIV/0!"/>
    <e v="#DIV/0!"/>
    <e v="#DIV/0!"/>
  </r>
  <r>
    <x v="101"/>
    <n v="1.1087100000000001"/>
    <n v="0"/>
    <n v="13.999999999998181"/>
    <n v="1.4"/>
    <d v="1899-12-30T01:33:00"/>
    <e v="#DIV/0!"/>
    <e v="#DIV/0!"/>
    <e v="#DIV/0!"/>
  </r>
  <r>
    <x v="102"/>
    <n v="1.1081799999999999"/>
    <n v="29.699999999998909"/>
    <n v="29.100000000000364"/>
    <n v="4.21"/>
    <d v="1899-12-31T05:44:00"/>
    <e v="#DIV/0!"/>
    <e v="#DIV/0!"/>
    <e v="#DIV/0!"/>
  </r>
  <r>
    <x v="103"/>
    <n v="1.10761"/>
    <n v="0"/>
    <n v="14"/>
    <n v="1.4"/>
    <d v="1899-12-30T05:25:00"/>
    <e v="#DIV/0!"/>
    <e v="#DIV/0!"/>
    <e v="#DIV/0!"/>
  </r>
  <r>
    <x v="104"/>
    <n v="1.1069"/>
    <n v="14.000000000001819"/>
    <n v="20.700000000000728"/>
    <n v="2.8"/>
    <d v="1899-12-30T23:12:00"/>
    <e v="#DIV/0!"/>
    <e v="#DIV/0!"/>
    <e v="#DIV/0!"/>
  </r>
  <r>
    <x v="105"/>
    <n v="1.10554"/>
    <n v="0"/>
    <n v="14"/>
    <n v="1.4"/>
    <d v="1899-12-30T00:55:00"/>
    <e v="#DIV/0!"/>
    <e v="#DIV/0!"/>
    <e v="#DIV/0!"/>
  </r>
  <r>
    <x v="106"/>
    <n v="1.10348"/>
    <n v="0"/>
    <n v="13.900000000001455"/>
    <n v="1.4"/>
    <d v="1899-12-30T18:15:00"/>
    <e v="#DIV/0!"/>
    <e v="#DIV/0!"/>
    <e v="#DIV/0!"/>
  </r>
  <r>
    <x v="107"/>
    <n v="1.1020300000000001"/>
    <n v="0"/>
    <n v="13.999999999998181"/>
    <n v="1.4"/>
    <d v="1899-12-30T03:25:00"/>
    <e v="#DIV/0!"/>
    <e v="#DIV/0!"/>
    <e v="#DIV/0!"/>
  </r>
  <r>
    <x v="108"/>
    <n v="1.1015999999999999"/>
    <n v="0"/>
    <n v="14"/>
    <n v="1.4"/>
    <d v="1899-12-30T09:22:00"/>
    <e v="#DIV/0!"/>
    <e v="#DIV/0!"/>
    <e v="#DIV/0!"/>
  </r>
  <r>
    <x v="109"/>
    <n v="1.1002799999999999"/>
    <n v="0"/>
    <n v="13.899999999999636"/>
    <n v="1.4"/>
    <d v="1899-12-30T20:45:00"/>
    <e v="#DIV/0!"/>
    <e v="#DIV/0!"/>
    <e v="#DIV/0!"/>
  </r>
  <r>
    <x v="110"/>
    <n v="1.1042000000000001"/>
    <n v="80.5"/>
    <n v="43.799999999999272"/>
    <n v="20.439999999999998"/>
    <d v="1900-01-02T06:30:00"/>
    <e v="#DIV/0!"/>
    <e v="#DIV/0!"/>
    <e v="#DIV/0!"/>
  </r>
  <r>
    <x v="111"/>
    <n v="1.0923"/>
    <n v="257.10000000000036"/>
    <n v="97.100000000000364"/>
    <n v="256.95000000000005"/>
    <d v="1900-01-17T16:00:00"/>
    <e v="#DIV/0!"/>
    <e v="#DIV/0!"/>
    <e v="#DIV/0!"/>
  </r>
  <r>
    <x v="112"/>
    <n v="1.1040000000000001"/>
    <n v="14.299999999999272"/>
    <n v="20.999999999998181"/>
    <n v="2.79"/>
    <d v="1899-12-31T00:22:00"/>
    <e v="#DIV/0!"/>
    <e v="#DIV/0!"/>
    <e v="#DIV/0!"/>
  </r>
  <r>
    <x v="113"/>
    <n v="1.10263"/>
    <n v="0"/>
    <n v="13.900000000001455"/>
    <n v="1.4"/>
    <d v="1899-12-30T17:46:00"/>
    <e v="#DIV/0!"/>
    <e v="#DIV/0!"/>
    <e v="#DIV/0!"/>
  </r>
  <r>
    <x v="114"/>
    <n v="1.0988599999999999"/>
    <n v="0"/>
    <n v="13.700000000000728"/>
    <n v="1.4"/>
    <d v="1899-12-30T23:54:00"/>
    <e v="#DIV/0!"/>
    <e v="#DIV/0!"/>
    <e v="#DIV/0!"/>
  </r>
  <r>
    <x v="115"/>
    <n v="1.0963400000000001"/>
    <n v="0"/>
    <n v="13.899999999999636"/>
    <n v="1.4"/>
    <d v="1899-12-30T16:30:00"/>
    <e v="#DIV/0!"/>
    <e v="#DIV/0!"/>
    <e v="#DIV/0!"/>
  </r>
  <r>
    <x v="116"/>
    <n v="1.09527"/>
    <n v="0"/>
    <n v="14.000000000001819"/>
    <n v="1.4"/>
    <d v="1899-12-30T02:00:00"/>
    <e v="#DIV/0!"/>
    <e v="#DIV/0!"/>
    <e v="#DIV/0!"/>
  </r>
  <r>
    <x v="117"/>
    <n v="1.09493"/>
    <n v="0"/>
    <n v="14.000000000001819"/>
    <n v="1.4"/>
    <d v="1899-12-30T02:53:00"/>
    <e v="#DIV/0!"/>
    <e v="#DIV/0!"/>
    <e v="#DIV/0!"/>
  </r>
  <r>
    <x v="118"/>
    <n v="1.0894999999999999"/>
    <n v="14.199999999998909"/>
    <n v="20.999999999998181"/>
    <n v="2.8"/>
    <d v="1899-12-31T01:23:00"/>
    <e v="#DIV/0!"/>
    <e v="#DIV/0!"/>
    <e v="#DIV/0!"/>
  </r>
  <r>
    <x v="119"/>
    <n v="1.0879099999999999"/>
    <n v="0"/>
    <n v="14.000000000001819"/>
    <n v="1.4"/>
    <d v="1899-12-30T01:41:00"/>
    <e v="#DIV/0!"/>
    <e v="#DIV/0!"/>
    <e v="#DIV/0!"/>
  </r>
  <r>
    <x v="120"/>
    <n v="1.0851200000000001"/>
    <n v="0"/>
    <n v="13.999999999998181"/>
    <n v="1.4"/>
    <d v="1899-12-30T01:25:00"/>
    <e v="#DIV/0!"/>
    <e v="#DIV/0!"/>
    <e v="#DIV/0!"/>
  </r>
  <r>
    <x v="121"/>
    <n v="1.0843"/>
    <n v="0"/>
    <n v="14.000000000001819"/>
    <n v="1.4"/>
    <d v="1899-12-30T00:43:00"/>
    <e v="#DIV/0!"/>
    <e v="#DIV/0!"/>
    <e v="#DIV/0!"/>
  </r>
  <r>
    <x v="122"/>
    <n v="1.08325"/>
    <n v="0"/>
    <n v="13.899999999999636"/>
    <n v="1.4"/>
    <d v="1899-12-30T08:14:00"/>
    <e v="#DIV/0!"/>
    <e v="#DIV/0!"/>
    <e v="#DIV/0!"/>
  </r>
  <r>
    <x v="123"/>
    <n v="1.0834600000000001"/>
    <n v="14.299999999997453"/>
    <n v="21.099999999998545"/>
    <n v="2.79"/>
    <d v="1899-12-30T08:19:00"/>
    <e v="#DIV/0!"/>
    <e v="#DIV/0!"/>
    <e v="#DIV/0!"/>
  </r>
  <r>
    <x v="124"/>
    <n v="1.0820000000000001"/>
    <n v="0"/>
    <n v="14"/>
    <n v="1.4"/>
    <d v="1899-12-30T04:13:00"/>
    <e v="#DIV/0!"/>
    <e v="#DIV/0!"/>
    <e v="#DIV/0!"/>
  </r>
  <r>
    <x v="125"/>
    <n v="1.0789299999999999"/>
    <n v="14.100000000000364"/>
    <n v="20.900000000001455"/>
    <n v="2.79"/>
    <d v="1899-12-30T20:59:00"/>
    <e v="#DIV/0!"/>
    <e v="#DIV/0!"/>
    <e v="#DIV/0!"/>
  </r>
  <r>
    <x v="126"/>
    <n v="1.0786500000000001"/>
    <n v="0"/>
    <n v="13.999999999998181"/>
    <n v="1.4"/>
    <d v="1899-12-30T02:05:00"/>
    <e v="#DIV/0!"/>
    <e v="#DIV/0!"/>
    <e v="#DIV/0!"/>
  </r>
  <r>
    <x v="127"/>
    <n v="1.0785199999999999"/>
    <n v="14.099999999998545"/>
    <n v="20.700000000000728"/>
    <n v="2.79"/>
    <d v="1899-12-30T16:17:00"/>
    <e v="#DIV/0!"/>
    <e v="#DIV/0!"/>
    <e v="#DIV/0!"/>
  </r>
  <r>
    <x v="128"/>
    <n v="1.0790299999999999"/>
    <n v="14.799999999999272"/>
    <n v="21.399999999999636"/>
    <n v="2.8000000000000003"/>
    <d v="1899-12-30T07:26:00"/>
    <e v="#DIV/0!"/>
    <e v="#DIV/0!"/>
    <e v="#DIV/0!"/>
  </r>
  <r>
    <x v="129"/>
    <n v="1.08138"/>
    <n v="62.000000000001819"/>
    <n v="38.100000000002183"/>
    <n v="12.82"/>
    <d v="1899-12-31T14:26:00"/>
    <e v="#DIV/0!"/>
    <e v="#DIV/0!"/>
    <e v="#DIV/0!"/>
  </r>
  <r>
    <x v="130"/>
    <n v="1.08169"/>
    <n v="13.799999999999272"/>
    <n v="20.899999999999636"/>
    <n v="2.8"/>
    <d v="1899-12-30T01:41:00"/>
    <e v="#DIV/0!"/>
    <e v="#DIV/0!"/>
    <e v="#DIV/0!"/>
  </r>
  <r>
    <x v="131"/>
    <n v="1.0833600000000001"/>
    <n v="45.399999999999636"/>
    <n v="33.5"/>
    <n v="7.51"/>
    <d v="1899-12-31T01:06:00"/>
    <e v="#DIV/0!"/>
    <e v="#DIV/0!"/>
    <e v="#DIV/0!"/>
  </r>
  <r>
    <x v="132"/>
    <n v="1.0862099999999999"/>
    <n v="62.899999999999636"/>
    <n v="38.300000000001091"/>
    <n v="12.780000000000001"/>
    <d v="1899-12-31T01:59:00"/>
    <e v="#DIV/0!"/>
    <e v="#DIV/0!"/>
    <e v="#DIV/0!"/>
  </r>
  <r>
    <x v="133"/>
    <n v="1.0973200000000001"/>
    <n v="176.30000000000109"/>
    <n v="68"/>
    <n v="121.72999999999999"/>
    <d v="1899-12-31T23:28:00"/>
    <e v="#DIV/0!"/>
    <e v="#DIV/0!"/>
    <e v="#DIV/0!"/>
  </r>
  <r>
    <x v="134"/>
    <n v="1.0943799999999999"/>
    <n v="0"/>
    <n v="13.999999999998181"/>
    <n v="1.4"/>
    <d v="1899-12-30T00:22:00"/>
    <e v="#DIV/0!"/>
    <e v="#DIV/0!"/>
    <e v="#DIV/0!"/>
  </r>
  <r>
    <x v="135"/>
    <n v="1.09528"/>
    <n v="0"/>
    <n v="14.000000000001819"/>
    <n v="1.4"/>
    <d v="1899-12-30T03:26:00"/>
    <e v="#DIV/0!"/>
    <e v="#DIV/0!"/>
    <e v="#DIV/0!"/>
  </r>
  <r>
    <x v="136"/>
    <n v="1.0973900000000001"/>
    <n v="0"/>
    <n v="14.000000000001819"/>
    <n v="1.4"/>
    <d v="1899-12-30T00:59:00"/>
    <e v="#DIV/0!"/>
    <e v="#DIV/0!"/>
    <e v="#DIV/0!"/>
  </r>
  <r>
    <x v="137"/>
    <n v="1.09944"/>
    <n v="0"/>
    <n v="14"/>
    <n v="1.4"/>
    <d v="1899-12-30T00:22:00"/>
    <e v="#DIV/0!"/>
    <e v="#DIV/0!"/>
    <e v="#DIV/0!"/>
  </r>
  <r>
    <x v="138"/>
    <n v="1.09961"/>
    <n v="29.000000000001819"/>
    <n v="28.600000000002183"/>
    <n v="4.1899999999999995"/>
    <d v="1899-12-30T05:32:00"/>
    <e v="#DIV/0!"/>
    <e v="#DIV/0!"/>
    <e v="#DIV/0!"/>
  </r>
  <r>
    <x v="139"/>
    <n v="1.0997600000000001"/>
    <n v="0"/>
    <n v="14"/>
    <n v="1.4"/>
    <d v="1899-12-30T03:21:00"/>
    <e v="#DIV/0!"/>
    <e v="#DIV/0!"/>
    <e v="#DIV/0!"/>
  </r>
  <r>
    <x v="140"/>
    <n v="1.10128"/>
    <n v="0"/>
    <n v="14.000000000001819"/>
    <n v="1.4"/>
    <d v="1899-12-30T02:38:00"/>
    <e v="#DIV/0!"/>
    <e v="#DIV/0!"/>
    <e v="#DIV/0!"/>
  </r>
  <r>
    <x v="141"/>
    <n v="1.1037300000000001"/>
    <n v="0"/>
    <n v="14"/>
    <n v="1.4"/>
    <d v="1899-12-30T00:37:00"/>
    <e v="#DIV/0!"/>
    <e v="#DIV/0!"/>
    <e v="#DIV/0!"/>
  </r>
  <r>
    <x v="142"/>
    <n v="1.10066"/>
    <n v="81.799999999997453"/>
    <n v="44.299999999999272"/>
    <n v="20.36"/>
    <d v="1899-12-30T07:37:00"/>
    <e v="#DIV/0!"/>
    <e v="#DIV/0!"/>
    <e v="#DIV/0!"/>
  </r>
  <r>
    <x v="143"/>
    <n v="1.0966800000000001"/>
    <n v="14.700000000000728"/>
    <n v="21.299999999999272"/>
    <n v="2.79"/>
    <d v="1899-12-30T00:56:00"/>
    <e v="#DIV/0!"/>
    <e v="#DIV/0!"/>
    <e v="#DIV/0!"/>
  </r>
  <r>
    <x v="144"/>
    <n v="1.13428"/>
    <n v="485.40000000000146"/>
    <n v="102.40000000000146"/>
    <n v="1417.1799999999998"/>
    <d v="1900-01-05T14:42:00"/>
    <e v="#DIV/0!"/>
    <e v="#DIV/0!"/>
    <e v="#DIV/0!"/>
  </r>
  <r>
    <x v="145"/>
    <n v="1.10154"/>
    <n v="0"/>
    <n v="14"/>
    <n v="1.4"/>
    <d v="1899-12-30T02:32:00"/>
    <e v="#DIV/0!"/>
    <e v="#DIV/0!"/>
    <e v="#DIV/0!"/>
  </r>
  <r>
    <x v="146"/>
    <n v="1.10381"/>
    <n v="0"/>
    <n v="14.000000000001819"/>
    <n v="1.4"/>
    <d v="1899-12-30T00:33:00"/>
    <e v="#DIV/0!"/>
    <e v="#DIV/0!"/>
    <e v="#DIV/0!"/>
  </r>
  <r>
    <x v="147"/>
    <n v="1.1051299999999999"/>
    <n v="0"/>
    <n v="14.799999999999272"/>
    <n v="1.4"/>
    <d v="1899-12-30T02:08:00"/>
    <e v="#DIV/0!"/>
    <e v="#DIV/0!"/>
    <e v="#DIV/0!"/>
  </r>
  <r>
    <x v="148"/>
    <n v="1.1073200000000001"/>
    <n v="14.699999999998909"/>
    <n v="21.399999999999636"/>
    <n v="2.81"/>
    <d v="1899-12-30T08:21:00"/>
    <e v="#DIV/0!"/>
    <e v="#DIV/0!"/>
    <e v="#DIV/0!"/>
  </r>
  <r>
    <x v="149"/>
    <n v="1.10785"/>
    <n v="0"/>
    <n v="14"/>
    <n v="1.4"/>
    <d v="1899-12-30T00:09:00"/>
    <e v="#DIV/0!"/>
    <e v="#DIV/0!"/>
    <e v="#DIV/0!"/>
  </r>
  <r>
    <x v="150"/>
    <n v="1.10961"/>
    <n v="14.499999999998181"/>
    <n v="21.299999999999272"/>
    <n v="2.81"/>
    <d v="1899-12-30T02:36:00"/>
    <e v="#DIV/0!"/>
    <e v="#DIV/0!"/>
    <e v="#DIV/0!"/>
  </r>
  <r>
    <x v="151"/>
    <n v="1.113"/>
    <n v="14.100000000000364"/>
    <n v="21.100000000000364"/>
    <n v="2.8099999999999996"/>
    <d v="1899-12-30T01:20:00"/>
    <e v="#DIV/0!"/>
    <e v="#DIV/0!"/>
    <e v="#DIV/0!"/>
  </r>
  <r>
    <x v="152"/>
    <n v="1.1143099999999999"/>
    <n v="0"/>
    <n v="13.999999999998181"/>
    <n v="1.4"/>
    <d v="1899-12-30T00:03:00"/>
    <e v="#DIV/0!"/>
    <e v="#DIV/0!"/>
    <e v="#DIV/0!"/>
  </r>
  <r>
    <x v="153"/>
    <n v="1.11331"/>
    <n v="13.699999999998909"/>
    <n v="20.899999999999636"/>
    <n v="2.8099999999999996"/>
    <d v="1899-12-30T00:36:00"/>
    <e v="#DIV/0!"/>
    <e v="#DIV/0!"/>
    <e v="#DIV/0!"/>
  </r>
  <r>
    <x v="154"/>
    <n v="1.1138999999999999"/>
    <n v="14.000000000001819"/>
    <n v="21"/>
    <n v="2.8"/>
    <d v="1899-12-30T01:11:00"/>
    <e v="#DIV/0!"/>
    <e v="#DIV/0!"/>
    <e v="#DIV/0!"/>
  </r>
  <r>
    <x v="155"/>
    <n v="1.11609"/>
    <n v="0"/>
    <n v="14"/>
    <n v="1.4"/>
    <d v="1899-12-30T00:16:00"/>
    <e v="#DIV/0!"/>
    <e v="#DIV/0!"/>
    <e v="#DIV/0!"/>
  </r>
  <r>
    <x v="156"/>
    <n v="1.1149100000000001"/>
    <n v="63"/>
    <n v="39.100000000000364"/>
    <n v="12.83"/>
    <d v="1899-12-30T21:39:00"/>
    <e v="#DIV/0!"/>
    <e v="#DIV/0!"/>
    <e v="#DIV/0!"/>
  </r>
  <r>
    <x v="157"/>
    <n v="1.11798"/>
    <n v="29.300000000001091"/>
    <n v="28.799999999999272"/>
    <n v="4.2"/>
    <d v="1899-12-30T03:00:00"/>
    <e v="#DIV/0!"/>
    <e v="#DIV/0!"/>
    <e v="#DIV/0!"/>
  </r>
  <r>
    <x v="158"/>
    <n v="1.1178300000000001"/>
    <n v="29.899999999999636"/>
    <n v="29.400000000001455"/>
    <n v="4.1999999999999993"/>
    <d v="1899-12-30T12:52:00"/>
    <e v="#DIV/0!"/>
    <e v="#DIV/0!"/>
    <e v="#DIV/0!"/>
  </r>
  <r>
    <x v="159"/>
    <n v="1.1141799999999999"/>
    <n v="80"/>
    <n v="43.699999999998909"/>
    <n v="20.440000000000001"/>
    <d v="1899-12-30T07:14:00"/>
    <e v="#DIV/0!"/>
    <e v="#DIV/0!"/>
    <e v="#DIV/0!"/>
  </r>
  <r>
    <x v="160"/>
    <n v="1.1149800000000001"/>
    <n v="0"/>
    <n v="16.300000000001091"/>
    <n v="1.4"/>
    <d v="1899-12-30T16:57:00"/>
    <e v="#DIV/0!"/>
    <e v="#DIV/0!"/>
    <e v="#DIV/0!"/>
  </r>
  <r>
    <x v="161"/>
    <n v="1.1179600000000001"/>
    <n v="0"/>
    <n v="14"/>
    <n v="1.4"/>
    <d v="1899-12-30T01:53:00"/>
    <e v="#DIV/0!"/>
    <e v="#DIV/0!"/>
    <e v="#DIV/0!"/>
  </r>
  <r>
    <x v="162"/>
    <n v="1.12019"/>
    <n v="13.799999999999272"/>
    <n v="20.899999999997817"/>
    <n v="2.8"/>
    <d v="1899-12-30T04:19:00"/>
    <e v="#DIV/0!"/>
    <e v="#DIV/0!"/>
    <e v="#DIV/0!"/>
  </r>
  <r>
    <x v="163"/>
    <n v="1.1209800000000001"/>
    <n v="0"/>
    <n v="14"/>
    <n v="1.4"/>
    <d v="1899-12-30T00:45:00"/>
    <e v="#DIV/0!"/>
    <e v="#DIV/0!"/>
    <e v="#DIV/0!"/>
  </r>
  <r>
    <x v="164"/>
    <n v="1.12185"/>
    <n v="14"/>
    <n v="21"/>
    <n v="2.8"/>
    <d v="1899-12-30T02:33:00"/>
    <e v="#DIV/0!"/>
    <e v="#DIV/0!"/>
    <e v="#DIV/0!"/>
  </r>
  <r>
    <x v="165"/>
    <n v="1.12463"/>
    <n v="14.199999999998909"/>
    <n v="21.500000000001819"/>
    <n v="2.8"/>
    <d v="1899-12-30T04:21:00"/>
    <e v="#DIV/0!"/>
    <e v="#DIV/0!"/>
    <e v="#DIV/0!"/>
  </r>
  <r>
    <x v="166"/>
    <n v="1.1247"/>
    <n v="14.000000000001819"/>
    <n v="21"/>
    <n v="2.8"/>
    <d v="1899-12-30T06:06:00"/>
    <e v="#DIV/0!"/>
    <e v="#DIV/0!"/>
    <e v="#DIV/0!"/>
  </r>
  <r>
    <x v="167"/>
    <n v="1.1287"/>
    <n v="0"/>
    <n v="14"/>
    <n v="1.4"/>
    <d v="1899-12-30T00:42:00"/>
    <e v="#DIV/0!"/>
    <e v="#DIV/0!"/>
    <e v="#DIV/0!"/>
  </r>
  <r>
    <x v="168"/>
    <n v="1.1314"/>
    <n v="0"/>
    <n v="14.000000000001819"/>
    <n v="1.4"/>
    <d v="1899-12-30T00:10:00"/>
    <e v="#DIV/0!"/>
    <e v="#DIV/0!"/>
    <e v="#DIV/0!"/>
  </r>
  <r>
    <x v="169"/>
    <n v="1.13239"/>
    <n v="14.100000000002183"/>
    <n v="21.100000000000364"/>
    <n v="2.8099999999999996"/>
    <d v="1899-12-30T00:40:00"/>
    <e v="#DIV/0!"/>
    <e v="#DIV/0!"/>
    <e v="#DIV/0!"/>
  </r>
  <r>
    <x v="170"/>
    <n v="1.1341000000000001"/>
    <n v="14.200000000000728"/>
    <n v="21.100000000002183"/>
    <n v="2.8"/>
    <d v="1899-12-30T02:37:00"/>
    <e v="#DIV/0!"/>
    <e v="#DIV/0!"/>
    <e v="#DIV/0!"/>
  </r>
  <r>
    <x v="171"/>
    <n v="1.1328800000000001"/>
    <n v="45.499999999998181"/>
    <n v="33.600000000000364"/>
    <n v="7.1000000000000005"/>
    <d v="1899-12-30T07:29:00"/>
    <e v="#DIV/0!"/>
    <e v="#DIV/0!"/>
    <e v="#DIV/0!"/>
  </r>
  <r>
    <x v="172"/>
    <n v="1.1360399999999999"/>
    <n v="0"/>
    <n v="13.999999999998181"/>
    <n v="1.4"/>
    <d v="1899-12-30T00:19:00"/>
    <e v="#DIV/0!"/>
    <e v="#DIV/0!"/>
    <e v="#DIV/0!"/>
  </r>
  <r>
    <x v="173"/>
    <n v="1.13852"/>
    <n v="0"/>
    <n v="14"/>
    <n v="1.4"/>
    <d v="1899-12-30T00:16:00"/>
    <e v="#DIV/0!"/>
    <e v="#DIV/0!"/>
    <e v="#DIV/0!"/>
  </r>
  <r>
    <x v="174"/>
    <n v="1.13896"/>
    <n v="14.800000000001091"/>
    <n v="21.400000000001455"/>
    <n v="2.8000000000000003"/>
    <d v="1899-12-30T01:59:00"/>
    <e v="#DIV/0!"/>
    <e v="#DIV/0!"/>
    <e v="#DIV/0!"/>
  </r>
  <r>
    <x v="175"/>
    <n v="1.14161"/>
    <n v="29.099999999998545"/>
    <n v="28.799999999999272"/>
    <n v="4.2"/>
    <d v="1899-12-30T00:59:00"/>
    <e v="#DIV/0!"/>
    <e v="#DIV/0!"/>
    <e v="#DIV/0!"/>
  </r>
  <r>
    <x v="176"/>
    <n v="1.14212"/>
    <n v="13.699999999998909"/>
    <n v="20.899999999999636"/>
    <n v="2.8099999999999996"/>
    <d v="1899-12-30T00:52:00"/>
    <e v="#DIV/0!"/>
    <e v="#DIV/0!"/>
    <e v="#DIV/0!"/>
  </r>
  <r>
    <x v="177"/>
    <n v="1.1419299999999999"/>
    <n v="28.699999999998909"/>
    <n v="28.599999999998545"/>
    <n v="4.2"/>
    <d v="1899-12-30T01:37:00"/>
    <e v="#DIV/0!"/>
    <e v="#DIV/0!"/>
    <e v="#DIV/0!"/>
  </r>
  <r>
    <x v="178"/>
    <n v="1.14438"/>
    <n v="0"/>
    <n v="13.999999999998181"/>
    <n v="1.4"/>
    <d v="1899-12-30T00:02:00"/>
    <e v="#DIV/0!"/>
    <e v="#DIV/0!"/>
    <e v="#DIV/0!"/>
  </r>
  <r>
    <x v="179"/>
    <n v="1.1415900000000001"/>
    <n v="63.099999999998545"/>
    <n v="38.300000000001091"/>
    <n v="12.83"/>
    <d v="1899-12-30T02:11:00"/>
    <e v="#DIV/0!"/>
    <e v="#DIV/0!"/>
    <e v="#DIV/0!"/>
  </r>
  <r>
    <x v="180"/>
    <n v="1.1435500000000001"/>
    <n v="13.299999999999272"/>
    <n v="20.699999999998909"/>
    <n v="2.8099999999999996"/>
    <d v="1899-12-30T01:43:00"/>
    <e v="#DIV/0!"/>
    <e v="#DIV/0!"/>
    <e v="#DIV/0!"/>
  </r>
  <r>
    <x v="181"/>
    <n v="1.1437600000000001"/>
    <n v="14.100000000000364"/>
    <n v="21.100000000000364"/>
    <n v="2.8099999999999996"/>
    <d v="1899-12-30T00:46:00"/>
    <e v="#DIV/0!"/>
    <e v="#DIV/0!"/>
    <e v="#DIV/0!"/>
  </r>
  <r>
    <x v="182"/>
    <n v="1.1473"/>
    <n v="0"/>
    <n v="14"/>
    <n v="1.4"/>
    <d v="1899-12-30T00:06:00"/>
    <e v="#DIV/0!"/>
    <e v="#DIV/0!"/>
    <e v="#DIV/0!"/>
  </r>
  <r>
    <x v="183"/>
    <n v="1.1425399999999999"/>
    <n v="0"/>
    <n v="14"/>
    <n v="1.4"/>
    <d v="1899-12-30T00:02:00"/>
    <e v="#DIV/0!"/>
    <e v="#DIV/0!"/>
    <e v="#DIV/0!"/>
  </r>
  <r>
    <x v="184"/>
    <n v="1.1442000000000001"/>
    <n v="13.700000000000728"/>
    <n v="20.900000000001455"/>
    <n v="2.8099999999999996"/>
    <d v="1899-12-30T01:05:00"/>
    <e v="#DIV/0!"/>
    <e v="#DIV/0!"/>
    <e v="#DIV/0!"/>
  </r>
  <r>
    <x v="185"/>
    <n v="1.14615"/>
    <n v="0"/>
    <n v="14"/>
    <n v="1.4"/>
    <d v="1899-12-30T00:16:00"/>
    <e v="#DIV/0!"/>
    <e v="#DIV/0!"/>
    <e v="#DIV/0!"/>
  </r>
  <r>
    <x v="186"/>
    <n v="1.14774"/>
    <n v="0"/>
    <n v="14"/>
    <n v="1.4"/>
    <d v="1899-12-30T00:09:00"/>
    <e v="#DIV/0!"/>
    <e v="#DIV/0!"/>
    <e v="#DIV/0!"/>
  </r>
  <r>
    <x v="187"/>
    <n v="1.1450100000000001"/>
    <n v="14.600000000000364"/>
    <n v="21.300000000001091"/>
    <n v="2.8"/>
    <d v="1899-12-30T00:15:00"/>
    <e v="#DIV/0!"/>
    <e v="#DIV/0!"/>
    <e v="#DIV/0!"/>
  </r>
  <r>
    <x v="188"/>
    <n v="1.13487"/>
    <n v="182.79999999999927"/>
    <n v="68.600000000000364"/>
    <n v="121.76999999999998"/>
    <d v="1899-12-31T10:34:00"/>
    <e v="#DIV/0!"/>
    <e v="#DIV/0!"/>
    <e v="#DIV/0!"/>
  </r>
  <r>
    <x v="189"/>
    <n v="1.1339900000000001"/>
    <n v="0"/>
    <n v="14"/>
    <n v="1.4"/>
    <d v="1899-12-30T00:18:00"/>
    <e v="#DIV/0!"/>
    <e v="#DIV/0!"/>
    <e v="#DIV/0!"/>
  </r>
  <r>
    <x v="190"/>
    <n v="1.13409"/>
    <n v="0"/>
    <n v="14.000000000001819"/>
    <n v="1.4"/>
    <d v="1899-12-30T00:21:00"/>
    <e v="#DIV/0!"/>
    <e v="#DIV/0!"/>
    <e v="#DIV/0!"/>
  </r>
  <r>
    <x v="191"/>
    <n v="1.1354599999999999"/>
    <n v="43.5"/>
    <n v="32.900000000001455"/>
    <n v="7.48"/>
    <d v="1899-12-30T02:01:00"/>
    <e v="#DIV/0!"/>
    <e v="#DIV/0!"/>
    <e v="#DIV/0!"/>
  </r>
  <r>
    <x v="192"/>
    <n v="1.1351100000000001"/>
    <n v="14.100000000000364"/>
    <n v="21"/>
    <n v="2.79"/>
    <d v="1899-12-30T00:29:00"/>
    <e v="#DIV/0!"/>
    <e v="#DIV/0!"/>
    <e v="#DIV/0!"/>
  </r>
  <r>
    <x v="193"/>
    <n v="1.1340600000000001"/>
    <n v="0"/>
    <n v="13.999999999998181"/>
    <n v="1.4"/>
    <d v="1899-12-30T00:45:00"/>
    <e v="#DIV/0!"/>
    <e v="#DIV/0!"/>
    <e v="#DIV/0!"/>
  </r>
  <r>
    <x v="194"/>
    <n v="1.1355200000000001"/>
    <n v="46.300000000001091"/>
    <n v="33.899999999999636"/>
    <n v="7.51"/>
    <d v="1899-12-30T03:25:00"/>
    <e v="#DIV/0!"/>
    <e v="#DIV/0!"/>
    <e v="#DIV/0!"/>
  </r>
  <r>
    <x v="195"/>
    <n v="1.13534"/>
    <n v="14.099999999998545"/>
    <n v="21"/>
    <n v="2.79"/>
    <d v="1899-12-30T01:33:00"/>
    <e v="#DIV/0!"/>
    <e v="#DIV/0!"/>
    <e v="#DIV/0!"/>
  </r>
  <r>
    <x v="196"/>
    <n v="1.13351"/>
    <n v="0"/>
    <n v="14"/>
    <n v="1.4"/>
    <d v="1899-12-30T00:13:00"/>
    <e v="#DIV/0!"/>
    <e v="#DIV/0!"/>
    <e v="#DIV/0!"/>
  </r>
  <r>
    <x v="197"/>
    <n v="1.13242"/>
    <n v="0"/>
    <n v="14"/>
    <n v="1.4"/>
    <d v="1899-12-30T00:08:00"/>
    <e v="#DIV/0!"/>
    <e v="#DIV/0!"/>
    <e v="#DIV/0!"/>
  </r>
  <r>
    <x v="198"/>
    <n v="1.13026"/>
    <n v="14.200000000002547"/>
    <n v="21.100000000000364"/>
    <n v="2.8"/>
    <d v="1899-12-30T01:21:00"/>
    <e v="#DIV/0!"/>
    <e v="#DIV/0!"/>
    <e v="#DIV/0!"/>
  </r>
  <r>
    <x v="199"/>
    <n v="1.1276999999999999"/>
    <n v="0"/>
    <n v="14"/>
    <n v="1.4"/>
    <d v="1899-12-30T00:24:00"/>
    <e v="#DIV/0!"/>
    <e v="#DIV/0!"/>
    <e v="#DIV/0!"/>
  </r>
  <r>
    <x v="200"/>
    <n v="1.1283700000000001"/>
    <n v="14.199999999998909"/>
    <n v="21.099999999998545"/>
    <n v="2.8"/>
    <d v="1899-12-30T01:04:00"/>
    <e v="#DIV/0!"/>
    <e v="#DIV/0!"/>
    <e v="#DIV/0!"/>
  </r>
  <r>
    <x v="201"/>
    <n v="1.13164"/>
    <n v="63.400000000001455"/>
    <n v="38.600000000000364"/>
    <n v="12.83"/>
    <d v="1899-12-30T10:08:00"/>
    <e v="#DIV/0!"/>
    <e v="#DIV/0!"/>
    <e v="#DIV/0!"/>
  </r>
  <r>
    <x v="202"/>
    <n v="1.1359999999999999"/>
    <n v="0"/>
    <n v="13.999999999998181"/>
    <n v="1.4"/>
    <d v="1899-12-30T00:42:00"/>
    <e v="#DIV/0!"/>
    <e v="#DIV/0!"/>
    <e v="#DIV/0!"/>
  </r>
  <r>
    <x v="203"/>
    <n v="1.1347100000000001"/>
    <n v="44.399999999999636"/>
    <n v="33.200000000000728"/>
    <n v="7.5"/>
    <d v="1899-12-30T05:20:00"/>
    <e v="#DIV/0!"/>
    <e v="#DIV/0!"/>
    <e v="#DIV/0!"/>
  </r>
  <r>
    <x v="204"/>
    <n v="1.1310199999999999"/>
    <n v="13.999999999998181"/>
    <n v="21"/>
    <n v="2.8"/>
    <d v="1899-12-30T01:25:00"/>
    <e v="#DIV/0!"/>
    <e v="#DIV/0!"/>
    <e v="#DIV/0!"/>
  </r>
  <r>
    <x v="205"/>
    <n v="1.13104"/>
    <n v="28.899999999997817"/>
    <n v="28.599999999998545"/>
    <n v="4.2"/>
    <d v="1899-12-30T04:49:00"/>
    <e v="#DIV/0!"/>
    <e v="#DIV/0!"/>
    <e v="#DIV/0!"/>
  </r>
  <r>
    <x v="206"/>
    <n v="1.1308100000000001"/>
    <n v="81.399999999999636"/>
    <n v="46.600000000000364"/>
    <n v="20.45"/>
    <d v="1899-12-30T13:13:00"/>
    <e v="#DIV/0!"/>
    <e v="#DIV/0!"/>
    <e v="#DIV/0!"/>
  </r>
  <r>
    <x v="207"/>
    <n v="1.12727"/>
    <n v="0"/>
    <n v="14"/>
    <n v="1.4"/>
    <d v="1899-12-30T00:17:00"/>
    <e v="#DIV/0!"/>
    <e v="#DIV/0!"/>
    <e v="#DIV/0!"/>
  </r>
  <r>
    <x v="208"/>
    <n v="1.12619"/>
    <n v="13.799999999999272"/>
    <n v="20.899999999999636"/>
    <n v="2.8"/>
    <d v="1899-12-30T05:32:00"/>
    <e v="#DIV/0!"/>
    <e v="#DIV/0!"/>
    <e v="#DIV/0!"/>
  </r>
  <r>
    <x v="209"/>
    <n v="1.1283300000000001"/>
    <n v="62.799999999997453"/>
    <n v="38.799999999997453"/>
    <n v="12.81"/>
    <d v="1899-12-30T09:06:00"/>
    <e v="#DIV/0!"/>
    <e v="#DIV/0!"/>
    <e v="#DIV/0!"/>
  </r>
  <r>
    <x v="210"/>
    <n v="1.12683"/>
    <n v="100.29999999999927"/>
    <n v="48.799999999999272"/>
    <n v="32.46"/>
    <d v="1899-12-30T10:54:00"/>
    <e v="#DIV/0!"/>
    <e v="#DIV/0!"/>
    <e v="#DIV/0!"/>
  </r>
  <r>
    <x v="211"/>
    <n v="1.12538"/>
    <n v="13.400000000001455"/>
    <n v="20.699999999998909"/>
    <n v="2.8"/>
    <d v="1899-12-30T01:05:00"/>
    <e v="#DIV/0!"/>
    <e v="#DIV/0!"/>
    <e v="#DIV/0!"/>
  </r>
  <r>
    <x v="212"/>
    <n v="1.1231100000000001"/>
    <n v="0"/>
    <n v="13.999999999998181"/>
    <n v="1.4"/>
    <d v="1899-12-30T00:13:00"/>
    <e v="#DIV/0!"/>
    <e v="#DIV/0!"/>
    <e v="#DIV/0!"/>
  </r>
  <r>
    <x v="213"/>
    <n v="1.1221000000000001"/>
    <n v="0"/>
    <n v="13.999999999998181"/>
    <n v="1.4"/>
    <d v="1899-12-30T00:55:00"/>
    <e v="#DIV/0!"/>
    <e v="#DIV/0!"/>
    <e v="#DIV/0!"/>
  </r>
  <r>
    <x v="214"/>
    <n v="1.1221000000000001"/>
    <n v="30.599999999998545"/>
    <n v="29.599999999998545"/>
    <n v="4.1899999999999995"/>
    <d v="1899-12-30T00:48:00"/>
    <e v="#DIV/0!"/>
    <e v="#DIV/0!"/>
    <e v="#DIV/0!"/>
  </r>
  <r>
    <x v="215"/>
    <n v="1.1229499999999999"/>
    <n v="0"/>
    <n v="13.999999999998181"/>
    <n v="1.4"/>
    <d v="1899-12-30T00:02:00"/>
    <e v="#DIV/0!"/>
    <e v="#DIV/0!"/>
    <e v="#DIV/0!"/>
  </r>
  <r>
    <x v="216"/>
    <n v="1.12401"/>
    <n v="0"/>
    <n v="14"/>
    <n v="1.4"/>
    <d v="1899-12-30T00:08:00"/>
    <e v="#DIV/0!"/>
    <e v="#DIV/0!"/>
    <e v="#DIV/0!"/>
  </r>
  <r>
    <x v="217"/>
    <n v="1.11754"/>
    <n v="29.599999999998545"/>
    <n v="28.999999999998181"/>
    <n v="4.21"/>
    <d v="1899-12-30T00:17:00"/>
    <e v="#DIV/0!"/>
    <e v="#DIV/0!"/>
    <e v="#DIV/0!"/>
  </r>
  <r>
    <x v="218"/>
    <n v="1.11605"/>
    <n v="0"/>
    <n v="14"/>
    <n v="1.4"/>
    <d v="1899-12-30T00:03:00"/>
    <e v="#DIV/0!"/>
    <e v="#DIV/0!"/>
    <e v="#DIV/0!"/>
  </r>
  <r>
    <x v="219"/>
    <n v="1.1113900000000001"/>
    <n v="98"/>
    <n v="48.200000000000728"/>
    <n v="32.340000000000003"/>
    <d v="1899-12-30T02:18:00"/>
    <e v="#DIV/0!"/>
    <e v="#DIV/0!"/>
    <e v="#DIV/0!"/>
  </r>
  <r>
    <x v="220"/>
    <n v="1.1132299999999999"/>
    <n v="0"/>
    <n v="14"/>
    <n v="1.4"/>
    <d v="1899-12-30T00:04:00"/>
    <e v="#DIV/0!"/>
    <e v="#DIV/0!"/>
    <e v="#DIV/0!"/>
  </r>
  <r>
    <x v="221"/>
    <n v="1.11212"/>
    <n v="0"/>
    <n v="14"/>
    <n v="1.4"/>
    <d v="1899-12-30T00:06:00"/>
    <e v="#DIV/0!"/>
    <e v="#DIV/0!"/>
    <e v="#DIV/0!"/>
  </r>
  <r>
    <x v="222"/>
    <n v="1.1156600000000001"/>
    <n v="134.60000000000036"/>
    <n v="54.399999999999636"/>
    <n v="47.620000000000005"/>
    <d v="1899-12-30T07:59:00"/>
    <e v="#DIV/0!"/>
    <e v="#DIV/0!"/>
    <e v="#DIV/0!"/>
  </r>
  <r>
    <x v="223"/>
    <n v="1.11944"/>
    <n v="14.600000000000364"/>
    <n v="21.299999999999272"/>
    <n v="2.8"/>
    <d v="1899-12-30T00:24:00"/>
    <e v="#DIV/0!"/>
    <e v="#DIV/0!"/>
    <e v="#DIV/0!"/>
  </r>
  <r>
    <x v="224"/>
    <n v="1.1206700000000001"/>
    <n v="0"/>
    <n v="14"/>
    <n v="1.4"/>
    <d v="1899-12-30T00:06:00"/>
    <e v="#DIV/0!"/>
    <e v="#DIV/0!"/>
    <e v="#DIV/0!"/>
  </r>
  <r>
    <x v="225"/>
    <n v="1.1195900000000001"/>
    <n v="0"/>
    <n v="14.000000000001819"/>
    <n v="1.4"/>
    <d v="1899-12-30T00:51:00"/>
    <e v="#DIV/0!"/>
    <e v="#DIV/0!"/>
    <e v="#DIV/0!"/>
  </r>
  <r>
    <x v="226"/>
    <n v="1.12022"/>
    <n v="14.200000000000728"/>
    <n v="21.100000000002183"/>
    <n v="2.8"/>
    <d v="1899-12-30T00:16:00"/>
    <e v="#DIV/0!"/>
    <e v="#DIV/0!"/>
    <e v="#DIV/0!"/>
  </r>
  <r>
    <x v="227"/>
    <n v="1.1197299999999999"/>
    <n v="61"/>
    <n v="38.099999999998545"/>
    <n v="12.799999999999999"/>
    <d v="1899-12-30T06:37:00"/>
    <e v="#DIV/0!"/>
    <e v="#DIV/0!"/>
    <e v="#DIV/0!"/>
  </r>
  <r>
    <x v="228"/>
    <n v="1.1171"/>
    <n v="46.399999999999636"/>
    <n v="33.899999999999636"/>
    <n v="7.48"/>
    <d v="1899-12-30T06:51:00"/>
    <e v="#DIV/0!"/>
    <e v="#DIV/0!"/>
    <e v="#DIV/0!"/>
  </r>
  <r>
    <x v="229"/>
    <n v="1.1213299999999999"/>
    <n v="0"/>
    <n v="13.999999999998181"/>
    <n v="1.4"/>
    <d v="1899-12-30T00:46:00"/>
    <e v="#DIV/0!"/>
    <e v="#DIV/0!"/>
    <e v="#DIV/0!"/>
  </r>
  <r>
    <x v="230"/>
    <n v="1.12012"/>
    <n v="45.799999999999272"/>
    <n v="33.700000000000728"/>
    <n v="7.49"/>
    <d v="1899-12-30T03:30:00"/>
    <e v="#DIV/0!"/>
    <e v="#DIV/0!"/>
    <e v="#DIV/0!"/>
  </r>
  <r>
    <x v="231"/>
    <n v="1.11791"/>
    <n v="14.200000000000728"/>
    <n v="21.100000000000364"/>
    <n v="2.8"/>
    <d v="1899-12-30T01:27:00"/>
    <e v="#DIV/0!"/>
    <e v="#DIV/0!"/>
    <e v="#DIV/0!"/>
  </r>
  <r>
    <x v="232"/>
    <n v="1.11975"/>
    <n v="0"/>
    <n v="14"/>
    <n v="1.4"/>
    <d v="1899-12-30T00:13:00"/>
    <e v="#DIV/0!"/>
    <e v="#DIV/0!"/>
    <e v="#DIV/0!"/>
  </r>
  <r>
    <x v="233"/>
    <n v="1.1130599999999999"/>
    <n v="123.39999999999964"/>
    <n v="55.69999999999709"/>
    <n v="93.22"/>
    <d v="1899-12-30T12:57:00"/>
    <e v="#DIV/0!"/>
    <e v="#DIV/0!"/>
    <e v="#DIV/0!"/>
  </r>
  <r>
    <x v="234"/>
    <n v="1.11572"/>
    <n v="0"/>
    <n v="13.999999999998181"/>
    <n v="1.4"/>
    <d v="1899-12-30T00:18:00"/>
    <e v="#DIV/0!"/>
    <e v="#DIV/0!"/>
    <e v="#DIV/0!"/>
  </r>
  <r>
    <x v="235"/>
    <n v="1.11467"/>
    <n v="0"/>
    <n v="13.999999999998181"/>
    <n v="1.4"/>
    <d v="1899-12-30T00:22:00"/>
    <e v="#DIV/0!"/>
    <e v="#DIV/0!"/>
    <e v="#DIV/0!"/>
  </r>
  <r>
    <x v="236"/>
    <n v="1.11453"/>
    <n v="30.200000000000728"/>
    <n v="29.799999999999272"/>
    <n v="4.21"/>
    <d v="1899-12-30T00:35:00"/>
    <e v="#DIV/0!"/>
    <e v="#DIV/0!"/>
    <e v="#DIV/0!"/>
  </r>
  <r>
    <x v="237"/>
    <n v="1.1129500000000001"/>
    <n v="0"/>
    <n v="13.999999999998181"/>
    <n v="1.4"/>
    <d v="1899-12-30T00:07:00"/>
    <e v="#DIV/0!"/>
    <e v="#DIV/0!"/>
    <e v="#DIV/0!"/>
  </r>
  <r>
    <x v="238"/>
    <n v="1.1109"/>
    <n v="16.399999999999636"/>
    <n v="22.200000000000728"/>
    <n v="2.8000000000000003"/>
    <d v="1899-12-30T01:19:00"/>
    <e v="#DIV/0!"/>
    <e v="#DIV/0!"/>
    <e v="#DIV/0!"/>
  </r>
  <r>
    <x v="239"/>
    <n v="1.1094200000000001"/>
    <n v="0"/>
    <n v="13.999999999998181"/>
    <n v="1.4"/>
    <d v="1899-12-30T01:18:00"/>
    <e v="#DIV/0!"/>
    <e v="#DIV/0!"/>
    <e v="#DIV/0!"/>
  </r>
  <r>
    <x v="240"/>
    <n v="1.1067199999999999"/>
    <n v="0"/>
    <n v="14.000000000001819"/>
    <n v="1.4"/>
    <d v="1899-12-30T00:03:00"/>
    <e v="#DIV/0!"/>
    <e v="#DIV/0!"/>
    <e v="#DIV/0!"/>
  </r>
  <r>
    <x v="241"/>
    <n v="1.1068199999999999"/>
    <n v="28.100000000000364"/>
    <n v="28.100000000000364"/>
    <n v="4.1899999999999995"/>
    <d v="1899-12-30T01:00:00"/>
    <e v="#DIV/0!"/>
    <e v="#DIV/0!"/>
    <e v="#DIV/0!"/>
  </r>
  <r>
    <x v="242"/>
    <n v="1.10639"/>
    <n v="14.899999999999636"/>
    <n v="21.399999999999636"/>
    <n v="2.79"/>
    <d v="1899-12-30T00:57:00"/>
    <e v="#DIV/0!"/>
    <e v="#DIV/0!"/>
    <e v="#DIV/0!"/>
  </r>
  <r>
    <x v="243"/>
    <n v="1.1081399999999999"/>
    <n v="46.699999999998909"/>
    <n v="34"/>
    <n v="7.4799999999999995"/>
    <d v="1899-12-30T00:26:00"/>
    <e v="#DIV/0!"/>
    <e v="#DIV/0!"/>
    <e v="#DIV/0!"/>
  </r>
  <r>
    <x v="244"/>
    <n v="1.1136900000000001"/>
    <n v="91.700000000002547"/>
    <n v="46.399999999999636"/>
    <n v="12.83"/>
    <d v="1899-12-30T03:37:00"/>
    <e v="#DIV/0!"/>
    <e v="#DIV/0!"/>
    <e v="#DIV/0!"/>
  </r>
  <r>
    <x v="245"/>
    <n v="1.1164000000000001"/>
    <n v="28.399999999999636"/>
    <n v="28.099999999998545"/>
    <n v="4.1899999999999995"/>
    <d v="1899-12-30T00:27:00"/>
    <e v="#DIV/0!"/>
    <e v="#DIV/0!"/>
    <e v="#DIV/0!"/>
  </r>
  <r>
    <x v="246"/>
    <n v="1.1140600000000001"/>
    <n v="0"/>
    <n v="13.999999999998181"/>
    <n v="1.4"/>
    <d v="1899-12-30T00:18:00"/>
    <e v="#DIV/0!"/>
    <e v="#DIV/0!"/>
    <e v="#DIV/0!"/>
  </r>
  <r>
    <x v="247"/>
    <n v="1.1129500000000001"/>
    <n v="71.200000000000728"/>
    <n v="40.200000000002547"/>
    <n v="12.790000000000001"/>
    <d v="1899-12-30T04:28:00"/>
    <e v="#DIV/0!"/>
    <e v="#DIV/0!"/>
    <e v="#DIV/0!"/>
  </r>
  <r>
    <x v="248"/>
    <n v="1.1121099999999999"/>
    <n v="0"/>
    <n v="14.000000000001819"/>
    <n v="1.4"/>
    <d v="1899-12-30T00:01:00"/>
    <e v="#DIV/0!"/>
    <e v="#DIV/0!"/>
    <e v="#DIV/0!"/>
  </r>
  <r>
    <x v="249"/>
    <n v="1.11012"/>
    <n v="0"/>
    <n v="14"/>
    <n v="1.4"/>
    <d v="1899-12-30T00:05:00"/>
    <e v="#DIV/0!"/>
    <e v="#DIV/0!"/>
    <e v="#DIV/0!"/>
  </r>
  <r>
    <x v="250"/>
    <n v="1.109"/>
    <n v="0"/>
    <n v="14"/>
    <n v="1.4"/>
    <d v="1899-12-30T01:18:00"/>
    <e v="#DIV/0!"/>
    <e v="#DIV/0!"/>
    <e v="#DIV/0!"/>
  </r>
  <r>
    <x v="251"/>
    <n v="1.11653"/>
    <n v="122.50000000000182"/>
    <n v="55"/>
    <n v="49.339999999999996"/>
    <d v="1899-12-30T07:26:00"/>
    <e v="#DIV/0!"/>
    <e v="#DIV/0!"/>
    <e v="#DIV/0!"/>
  </r>
  <r>
    <x v="252"/>
    <n v="1.11338"/>
    <n v="14.899999999999636"/>
    <n v="21.500000000001819"/>
    <n v="2.81"/>
    <d v="1899-12-30T00:59:00"/>
    <e v="#DIV/0!"/>
    <e v="#DIV/0!"/>
    <e v="#DIV/0!"/>
  </r>
  <r>
    <x v="253"/>
    <n v="1.11477"/>
    <n v="0"/>
    <n v="14.000000000001819"/>
    <n v="1.4"/>
    <d v="1899-12-30T00:11:00"/>
    <e v="#DIV/0!"/>
    <e v="#DIV/0!"/>
    <e v="#DIV/0!"/>
  </r>
  <r>
    <x v="254"/>
    <n v="1.1153200000000001"/>
    <n v="0"/>
    <n v="14"/>
    <n v="1.4"/>
    <d v="1899-12-30T00:33:00"/>
    <e v="#DIV/0!"/>
    <e v="#DIV/0!"/>
    <e v="#DIV/0!"/>
  </r>
  <r>
    <x v="255"/>
    <n v="1.1148499999999999"/>
    <n v="0"/>
    <n v="13.999999999998181"/>
    <n v="1.4"/>
    <d v="1899-12-30T00:06:00"/>
    <e v="#DIV/0!"/>
    <e v="#DIV/0!"/>
    <e v="#DIV/0!"/>
  </r>
  <r>
    <x v="256"/>
    <n v="1.1216600000000001"/>
    <n v="0"/>
    <n v="14"/>
    <n v="1.4"/>
    <d v="1899-12-30T00:03:00"/>
    <e v="#DIV/0!"/>
    <e v="#DIV/0!"/>
    <e v="#DIV/0!"/>
  </r>
  <r>
    <x v="257"/>
    <n v="1.1226499999999999"/>
    <n v="0"/>
    <n v="14"/>
    <n v="1.4"/>
    <d v="1899-12-30T00:18:00"/>
    <e v="#DIV/0!"/>
    <e v="#DIV/0!"/>
    <e v="#DIV/0!"/>
  </r>
  <r>
    <x v="258"/>
    <n v="1.1188"/>
    <n v="82.699999999998909"/>
    <n v="44.699999999998909"/>
    <n v="20.46"/>
    <d v="1899-12-30T01:29:00"/>
    <e v="#DIV/0!"/>
    <e v="#DIV/0!"/>
    <e v="#DIV/0!"/>
  </r>
  <r>
    <x v="259"/>
    <n v="1.1170500000000001"/>
    <n v="14.400000000001455"/>
    <n v="21.199999999998909"/>
    <n v="2.8000000000000003"/>
    <d v="1899-12-30T00:16:00"/>
    <e v="#DIV/0!"/>
    <e v="#DIV/0!"/>
    <e v="#DIV/0!"/>
  </r>
  <r>
    <x v="260"/>
    <n v="1.11717"/>
    <n v="0"/>
    <n v="14.000000000001819"/>
    <n v="1.4"/>
    <d v="1899-12-30T00:39:00"/>
    <e v="#DIV/0!"/>
    <e v="#DIV/0!"/>
    <e v="#DIV/0!"/>
  </r>
  <r>
    <x v="261"/>
    <n v="1.11656"/>
    <n v="29.699999999998909"/>
    <n v="28.799999999999272"/>
    <n v="4.1999999999999993"/>
    <d v="1899-12-30T01:32:00"/>
    <e v="#DIV/0!"/>
    <e v="#DIV/0!"/>
    <e v="#DIV/0!"/>
  </r>
  <r>
    <x v="262"/>
    <n v="1.1180399999999999"/>
    <n v="0"/>
    <n v="13.999999999998181"/>
    <n v="1.4"/>
    <d v="1899-12-30T00:03:00"/>
    <e v="#DIV/0!"/>
    <e v="#DIV/0!"/>
    <e v="#DIV/0!"/>
  </r>
  <r>
    <x v="263"/>
    <n v="1.1151199999999999"/>
    <n v="82.699999999998909"/>
    <n v="44.699999999998909"/>
    <n v="20.350000000000001"/>
    <d v="1899-12-30T03:48:00"/>
    <e v="#DIV/0!"/>
    <e v="#DIV/0!"/>
    <e v="#DIV/0!"/>
  </r>
  <r>
    <x v="264"/>
    <n v="1.11348"/>
    <n v="0"/>
    <n v="14"/>
    <n v="1.4"/>
    <d v="1899-12-30T00:10:00"/>
    <e v="#DIV/0!"/>
    <e v="#DIV/0!"/>
    <e v="#DIV/0!"/>
  </r>
  <r>
    <x v="265"/>
    <n v="1.1132899999999999"/>
    <n v="0"/>
    <n v="14"/>
    <n v="1.4"/>
    <d v="1899-12-30T00:16:00"/>
    <e v="#DIV/0!"/>
    <e v="#DIV/0!"/>
    <e v="#DIV/0!"/>
  </r>
  <r>
    <x v="266"/>
    <n v="1.1139399999999999"/>
    <n v="62"/>
    <n v="37.700000000000728"/>
    <n v="12.8"/>
    <d v="1899-12-30T16:19:00"/>
    <e v="#DIV/0!"/>
    <e v="#DIV/0!"/>
    <e v="#DIV/0!"/>
  </r>
  <r>
    <x v="267"/>
    <n v="1.11669"/>
    <n v="0"/>
    <n v="14"/>
    <n v="1.4"/>
    <d v="1899-12-30T00:34:00"/>
    <e v="#DIV/0!"/>
    <e v="#DIV/0!"/>
    <e v="#DIV/0!"/>
  </r>
  <r>
    <x v="268"/>
    <n v="1.11741"/>
    <n v="13.899999999999636"/>
    <n v="21"/>
    <n v="2.81"/>
    <d v="1899-12-30T02:08:00"/>
    <e v="#DIV/0!"/>
    <e v="#DIV/0!"/>
    <e v="#DIV/0!"/>
  </r>
  <r>
    <x v="269"/>
    <n v="1.11853"/>
    <n v="0"/>
    <n v="14.000000000001819"/>
    <n v="1.4"/>
    <d v="1899-12-30T00:26:00"/>
    <e v="#DIV/0!"/>
    <e v="#DIV/0!"/>
    <e v="#DIV/0!"/>
  </r>
  <r>
    <x v="270"/>
    <n v="1.11879"/>
    <n v="14.400000000001455"/>
    <n v="22"/>
    <n v="2.8000000000000003"/>
    <d v="1899-12-30T06:06:00"/>
    <e v="#DIV/0!"/>
    <e v="#DIV/0!"/>
    <e v="#DIV/0!"/>
  </r>
  <r>
    <x v="271"/>
    <n v="1.1044"/>
    <n v="212.00000000000182"/>
    <n v="75.800000000001091"/>
    <n v="175.72"/>
    <d v="1899-12-31T02:43:00"/>
    <e v="#DIV/0!"/>
    <e v="#DIV/0!"/>
    <e v="#DIV/0!"/>
  </r>
  <r>
    <x v="272"/>
    <n v="1.11243"/>
    <n v="0"/>
    <n v="14"/>
    <n v="1.4"/>
    <d v="1899-12-30T00:55:00"/>
    <e v="#DIV/0!"/>
    <e v="#DIV/0!"/>
    <e v="#DIV/0!"/>
  </r>
  <r>
    <x v="273"/>
    <n v="1.11155"/>
    <n v="0"/>
    <n v="14.000000000001819"/>
    <n v="1.4"/>
    <d v="1899-12-30T00:13:00"/>
    <e v="#DIV/0!"/>
    <e v="#DIV/0!"/>
    <e v="#DIV/0!"/>
  </r>
  <r>
    <x v="274"/>
    <n v="1.11069"/>
    <n v="0"/>
    <n v="14"/>
    <n v="1.4"/>
    <d v="1899-12-30T00:08:00"/>
    <e v="#DIV/0!"/>
    <e v="#DIV/0!"/>
    <e v="#DIV/0!"/>
  </r>
  <r>
    <x v="275"/>
    <n v="1.1090599999999999"/>
    <n v="0"/>
    <n v="14.000000000001819"/>
    <n v="1.4"/>
    <d v="1899-12-30T00:36:00"/>
    <e v="#DIV/0!"/>
    <e v="#DIV/0!"/>
    <e v="#DIV/0!"/>
  </r>
  <r>
    <x v="276"/>
    <n v="1.1073900000000001"/>
    <n v="0"/>
    <n v="13.999999999998181"/>
    <n v="1.4"/>
    <d v="1899-12-30T00:09:00"/>
    <e v="#DIV/0!"/>
    <e v="#DIV/0!"/>
    <e v="#DIV/0!"/>
  </r>
  <r>
    <x v="277"/>
    <n v="1.1006800000000001"/>
    <n v="15.299999999999272"/>
    <n v="21.599999999998545"/>
    <n v="2.79"/>
    <d v="1899-12-30T00:29:00"/>
    <e v="#DIV/0!"/>
    <e v="#DIV/0!"/>
    <e v="#DIV/0!"/>
  </r>
  <r>
    <x v="278"/>
    <n v="1.0985"/>
    <n v="29.19999999999709"/>
    <n v="28.599999999998545"/>
    <n v="4.1999999999999993"/>
    <d v="1899-12-30T01:38:00"/>
    <e v="#DIV/0!"/>
    <e v="#DIV/0!"/>
    <e v="#DIV/0!"/>
  </r>
  <r>
    <x v="279"/>
    <n v="1.09677"/>
    <n v="27.899999999997817"/>
    <n v="27.999999999998181"/>
    <n v="4.1899999999999995"/>
    <d v="1899-12-30T02:14:00"/>
    <e v="#DIV/0!"/>
    <e v="#DIV/0!"/>
    <e v="#DIV/0!"/>
  </r>
  <r>
    <x v="280"/>
    <n v="1.09874"/>
    <n v="44"/>
    <n v="33.100000000000364"/>
    <n v="7.49"/>
    <d v="1899-12-30T07:55:00"/>
    <e v="#DIV/0!"/>
    <e v="#DIV/0!"/>
    <e v="#DIV/0!"/>
  </r>
  <r>
    <x v="281"/>
    <n v="1.10005"/>
    <n v="45.300000000001091"/>
    <n v="33.400000000001455"/>
    <n v="7.5"/>
    <d v="1899-12-30T06:34:00"/>
    <e v="#DIV/0!"/>
    <e v="#DIV/0!"/>
    <e v="#DIV/0!"/>
  </r>
  <r>
    <x v="282"/>
    <n v="1.1007899999999999"/>
    <n v="62.399999999999636"/>
    <n v="38"/>
    <n v="12.77"/>
    <d v="1899-12-30T03:35:00"/>
    <e v="#DIV/0!"/>
    <e v="#DIV/0!"/>
    <e v="#DIV/0!"/>
  </r>
  <r>
    <x v="283"/>
    <n v="1.0973999999999999"/>
    <n v="0"/>
    <n v="14"/>
    <n v="1.4"/>
    <d v="1899-12-30T00:02:00"/>
    <e v="#DIV/0!"/>
    <e v="#DIV/0!"/>
    <e v="#DIV/0!"/>
  </r>
  <r>
    <x v="284"/>
    <n v="1.09697"/>
    <n v="13.700000000000728"/>
    <n v="20.799999999999272"/>
    <n v="2.79"/>
    <d v="1899-12-30T00:26:00"/>
    <e v="#DIV/0!"/>
    <e v="#DIV/0!"/>
    <e v="#DIV/0!"/>
  </r>
  <r>
    <x v="285"/>
    <n v="1.09636"/>
    <n v="0"/>
    <n v="14"/>
    <n v="1.4"/>
    <d v="1899-12-30T00:18:00"/>
    <e v="#DIV/0!"/>
    <e v="#DIV/0!"/>
    <e v="#DIV/0!"/>
  </r>
  <r>
    <x v="286"/>
    <n v="1.09727"/>
    <n v="31.5"/>
    <n v="30.399999999999636"/>
    <n v="4.2"/>
    <d v="1899-12-30T02:18:00"/>
    <e v="#DIV/0!"/>
    <e v="#DIV/0!"/>
    <e v="#DIV/0!"/>
  </r>
  <r>
    <x v="287"/>
    <n v="1.09013"/>
    <n v="175.5"/>
    <n v="67.900000000001455"/>
    <n v="121.72"/>
    <d v="1899-12-30T09:51:00"/>
    <e v="#DIV/0!"/>
    <e v="#DIV/0!"/>
    <e v="#DIV/0!"/>
  </r>
  <r>
    <x v="288"/>
    <n v="1.0967499999999999"/>
    <n v="0"/>
    <n v="14.000000000001819"/>
    <n v="1.4"/>
    <d v="1899-12-30T00:33:00"/>
    <e v="#DIV/0!"/>
    <e v="#DIV/0!"/>
    <e v="#DIV/0!"/>
  </r>
  <r>
    <x v="289"/>
    <n v="1.0954699999999999"/>
    <n v="0"/>
    <n v="14.000000000001819"/>
    <n v="1.4"/>
    <d v="1899-12-30T00:22:00"/>
    <e v="#DIV/0!"/>
    <e v="#DIV/0!"/>
    <e v="#DIV/0!"/>
  </r>
  <r>
    <x v="290"/>
    <n v="1.09137"/>
    <n v="0"/>
    <n v="14.000000000001819"/>
    <n v="1.4"/>
    <d v="1899-12-30T00:05:00"/>
    <e v="#DIV/0!"/>
    <e v="#DIV/0!"/>
    <e v="#DIV/0!"/>
  </r>
  <r>
    <x v="291"/>
    <n v="1.0889200000000001"/>
    <n v="0"/>
    <n v="13.999999999998181"/>
    <n v="1.4"/>
    <d v="1899-12-30T00:10:00"/>
    <e v="#DIV/0!"/>
    <e v="#DIV/0!"/>
    <e v="#DIV/0!"/>
  </r>
  <r>
    <x v="292"/>
    <n v="1.08754"/>
    <n v="0"/>
    <n v="14"/>
    <n v="1.4"/>
    <d v="1899-12-30T00:12:00"/>
    <e v="#DIV/0!"/>
    <e v="#DIV/0!"/>
    <e v="#DIV/0!"/>
  </r>
  <r>
    <x v="293"/>
    <n v="1.0851900000000001"/>
    <n v="0"/>
    <n v="13.999999999998181"/>
    <n v="1.4"/>
    <d v="1899-12-30T00:29:00"/>
    <e v="#DIV/0!"/>
    <e v="#DIV/0!"/>
    <e v="#DIV/0!"/>
  </r>
  <r>
    <x v="294"/>
    <n v="1.0849899999999999"/>
    <n v="0"/>
    <n v="14"/>
    <n v="1.4"/>
    <d v="1899-12-30T00:02:00"/>
    <e v="#DIV/0!"/>
    <e v="#DIV/0!"/>
    <e v="#DIV/0!"/>
  </r>
  <r>
    <x v="295"/>
    <n v="1.0828"/>
    <n v="0"/>
    <n v="14"/>
    <n v="1.4"/>
    <d v="1899-12-30T00:10:00"/>
    <e v="#DIV/0!"/>
    <e v="#DIV/0!"/>
    <e v="#DIV/0!"/>
  </r>
  <r>
    <x v="296"/>
    <n v="1.0902400000000001"/>
    <n v="155.39999999999964"/>
    <n v="64.999999999998181"/>
    <n v="78.06"/>
    <d v="1899-12-30T07:55:00"/>
    <e v="#DIV/0!"/>
    <e v="#DIV/0!"/>
    <e v="#DIV/0!"/>
  </r>
  <r>
    <x v="297"/>
    <n v="1.0926199999999999"/>
    <n v="0"/>
    <n v="16.299999999999272"/>
    <n v="1.4"/>
    <d v="1899-12-30T02:16:00"/>
    <e v="#DIV/0!"/>
    <e v="#DIV/0!"/>
    <e v="#DIV/0!"/>
  </r>
  <r>
    <x v="298"/>
    <n v="1.0931500000000001"/>
    <n v="86.100000000000364"/>
    <n v="44.799999999999272"/>
    <n v="20.380000000000003"/>
    <d v="1899-12-30T06:37:00"/>
    <e v="#DIV/0!"/>
    <e v="#DIV/0!"/>
    <e v="#DIV/0!"/>
  </r>
  <r>
    <x v="299"/>
    <n v="1.0896600000000001"/>
    <n v="0"/>
    <n v="13.999999999998181"/>
    <n v="1.4"/>
    <d v="1899-12-30T00:07:00"/>
    <e v="#DIV/0!"/>
    <e v="#DIV/0!"/>
    <e v="#DIV/0!"/>
  </r>
  <r>
    <x v="300"/>
    <n v="1.0890200000000001"/>
    <n v="14.400000000001455"/>
    <n v="21.199999999998909"/>
    <n v="2.8000000000000003"/>
    <d v="1899-12-30T01:39:00"/>
    <e v="#DIV/0!"/>
    <e v="#DIV/0!"/>
    <e v="#DIV/0!"/>
  </r>
  <r>
    <x v="301"/>
    <n v="1.0906800000000001"/>
    <n v="62.399999999997817"/>
    <n v="37.999999999998181"/>
    <n v="12.83"/>
    <d v="1899-12-30T04:16:00"/>
    <e v="#DIV/0!"/>
    <e v="#DIV/0!"/>
    <e v="#DIV/0!"/>
  </r>
  <r>
    <x v="302"/>
    <n v="1.0938600000000001"/>
    <n v="0"/>
    <n v="14"/>
    <n v="1.4"/>
    <d v="1899-12-30T00:11:00"/>
    <e v="#DIV/0!"/>
    <e v="#DIV/0!"/>
    <e v="#DIV/0!"/>
  </r>
  <r>
    <x v="303"/>
    <n v="1.0941799999999999"/>
    <n v="13.100000000000364"/>
    <n v="20.600000000000364"/>
    <n v="2.81"/>
    <d v="1899-12-30T00:08:00"/>
    <e v="#DIV/0!"/>
    <e v="#DIV/0!"/>
    <e v="#DIV/0!"/>
  </r>
  <r>
    <x v="304"/>
    <n v="1.0873600000000001"/>
    <n v="101.70000000000073"/>
    <n v="49.5"/>
    <n v="32.33"/>
    <d v="1899-12-30T01:31:00"/>
    <e v="#DIV/0!"/>
    <e v="#DIV/0!"/>
    <e v="#DIV/0!"/>
  </r>
  <r>
    <x v="305"/>
    <n v="1.0842000000000001"/>
    <n v="0"/>
    <n v="13.999999999998181"/>
    <n v="1.4"/>
    <d v="1899-12-30T00:05:00"/>
    <e v="#DIV/0!"/>
    <e v="#DIV/0!"/>
    <e v="#DIV/0!"/>
  </r>
  <r>
    <x v="306"/>
    <n v="1.08616"/>
    <n v="0"/>
    <n v="14"/>
    <n v="1.4"/>
    <d v="1899-12-30T00:20:00"/>
    <e v="#DIV/0!"/>
    <e v="#DIV/0!"/>
    <e v="#DIV/0!"/>
  </r>
  <r>
    <x v="307"/>
    <n v="1.07961"/>
    <n v="144.89999999999782"/>
    <n v="60.099999999998545"/>
    <n v="77.900000000000006"/>
    <d v="1899-12-30T04:07:00"/>
    <e v="#DIV/0!"/>
    <e v="#DIV/0!"/>
    <e v="#DIV/0!"/>
  </r>
  <r>
    <x v="308"/>
    <n v="1.0836600000000001"/>
    <n v="13.500000000001819"/>
    <n v="20.700000000000728"/>
    <n v="2.79"/>
    <d v="1899-12-30T00:32:00"/>
    <e v="#DIV/0!"/>
    <e v="#DIV/0!"/>
    <e v="#DIV/0!"/>
  </r>
  <r>
    <x v="309"/>
    <n v="1.0807599999999999"/>
    <n v="0"/>
    <n v="14.000000000001819"/>
    <n v="1.4"/>
    <d v="1899-12-30T00:09:00"/>
    <e v="#DIV/0!"/>
    <e v="#DIV/0!"/>
    <e v="#DIV/0!"/>
  </r>
  <r>
    <x v="310"/>
    <n v="1.0792900000000001"/>
    <n v="0"/>
    <n v="13.999999999998181"/>
    <n v="1.4"/>
    <d v="1899-12-30T00:25:00"/>
    <e v="#DIV/0!"/>
    <e v="#DIV/0!"/>
    <e v="#DIV/0!"/>
  </r>
  <r>
    <x v="311"/>
    <n v="1.0789599999999999"/>
    <n v="0"/>
    <n v="14.000000000001819"/>
    <n v="1.4"/>
    <d v="1899-12-30T00:07:00"/>
    <e v="#DIV/0!"/>
    <e v="#DIV/0!"/>
    <e v="#DIV/0!"/>
  </r>
  <r>
    <x v="312"/>
    <n v="1.07385"/>
    <n v="0"/>
    <n v="14"/>
    <n v="1.4"/>
    <d v="1899-12-30T00:06:00"/>
    <e v="#DIV/0!"/>
    <e v="#DIV/0!"/>
    <e v="#DIV/0!"/>
  </r>
  <r>
    <x v="313"/>
    <n v="1.0770500000000001"/>
    <n v="80.299999999999272"/>
    <n v="43.799999999999272"/>
    <n v="20.419999999999998"/>
    <d v="1899-12-30T02:34:00"/>
    <e v="#DIV/0!"/>
    <e v="#DIV/0!"/>
    <e v="#DIV/0!"/>
  </r>
  <r>
    <x v="314"/>
    <n v="1.08097"/>
    <n v="0"/>
    <n v="14.000000000001819"/>
    <n v="1.4"/>
    <d v="1899-12-30T00:13:00"/>
    <e v="#DIV/0!"/>
    <e v="#DIV/0!"/>
    <e v="#DIV/0!"/>
  </r>
  <r>
    <x v="315"/>
    <n v="1.08107"/>
    <n v="13.699999999998909"/>
    <n v="20.899999999997817"/>
    <n v="2.8099999999999996"/>
    <d v="1899-12-30T00:14:00"/>
    <e v="#DIV/0!"/>
    <e v="#DIV/0!"/>
    <e v="#DIV/0!"/>
  </r>
  <r>
    <x v="316"/>
    <n v="1.0731200000000001"/>
    <n v="121"/>
    <n v="55.400000000001455"/>
    <n v="49.47"/>
    <d v="1899-12-30T11:20:00"/>
    <e v="#DIV/0!"/>
    <e v="#DIV/0!"/>
    <e v="#DIV/0!"/>
  </r>
  <r>
    <x v="317"/>
    <n v="1.0763100000000001"/>
    <n v="14.700000000000728"/>
    <n v="21.300000000001091"/>
    <n v="2.79"/>
    <d v="1899-12-30T00:17:00"/>
    <e v="#DIV/0!"/>
    <e v="#DIV/0!"/>
    <e v="#DIV/0!"/>
  </r>
  <r>
    <x v="318"/>
    <n v="1.06897"/>
    <n v="0"/>
    <n v="14.000000000001819"/>
    <n v="1.4"/>
    <d v="1899-12-30T00:05:00"/>
    <e v="#DIV/0!"/>
    <e v="#DIV/0!"/>
    <e v="#DIV/0!"/>
  </r>
  <r>
    <x v="319"/>
    <n v="1.0682"/>
    <n v="13.200000000000728"/>
    <n v="20.600000000000364"/>
    <n v="2.8"/>
    <d v="1899-12-30T00:30:00"/>
    <e v="#DIV/0!"/>
    <e v="#DIV/0!"/>
    <e v="#DIV/0!"/>
  </r>
  <r>
    <x v="320"/>
    <n v="1.0665500000000001"/>
    <n v="14.299999999999272"/>
    <n v="21.099999999996726"/>
    <n v="2.79"/>
    <d v="1899-12-30T00:35:00"/>
    <e v="#DIV/0!"/>
    <e v="#DIV/0!"/>
    <e v="#DIV/0!"/>
  </r>
  <r>
    <x v="321"/>
    <n v="1.0663499999999999"/>
    <n v="15"/>
    <n v="21.5"/>
    <n v="2.8"/>
    <d v="1899-12-30T01:11:00"/>
    <e v="#DIV/0!"/>
    <e v="#DIV/0!"/>
    <e v="#DIV/0!"/>
  </r>
  <r>
    <x v="322"/>
    <n v="1.0674999999999999"/>
    <n v="28.600000000000364"/>
    <n v="28.500000000001819"/>
    <n v="4.2"/>
    <d v="1899-12-30T01:16:00"/>
    <e v="#DIV/0!"/>
    <e v="#DIV/0!"/>
    <e v="#DIV/0!"/>
  </r>
  <r>
    <x v="323"/>
    <n v="1.0745100000000001"/>
    <n v="145"/>
    <n v="59.399999999999636"/>
    <n v="77.86"/>
    <d v="1899-12-30T11:53:00"/>
    <e v="#DIV/0!"/>
    <e v="#DIV/0!"/>
    <e v="#DIV/0!"/>
  </r>
  <r>
    <x v="324"/>
    <n v="1.07437"/>
    <n v="14.499999999998181"/>
    <n v="21.299999999999272"/>
    <n v="2.81"/>
    <d v="1899-12-30T01:42:00"/>
    <e v="#DIV/0!"/>
    <e v="#DIV/0!"/>
    <e v="#DIV/0!"/>
  </r>
  <r>
    <x v="325"/>
    <n v="1.0769599999999999"/>
    <n v="0"/>
    <n v="13.999999999998181"/>
    <n v="1.4"/>
    <d v="1899-12-30T01:47:00"/>
    <e v="#DIV/0!"/>
    <e v="#DIV/0!"/>
    <e v="#DIV/0!"/>
  </r>
  <r>
    <x v="326"/>
    <n v="1.07629"/>
    <n v="0"/>
    <n v="14"/>
    <n v="1.4"/>
    <d v="1899-12-30T00:14:00"/>
    <e v="#DIV/0!"/>
    <e v="#DIV/0!"/>
    <e v="#DIV/0!"/>
  </r>
  <r>
    <x v="327"/>
    <n v="1.07985"/>
    <n v="0"/>
    <n v="14.000000000001819"/>
    <n v="1.4"/>
    <d v="1899-12-30T00:05:00"/>
    <e v="#DIV/0!"/>
    <e v="#DIV/0!"/>
    <e v="#DIV/0!"/>
  </r>
  <r>
    <x v="328"/>
    <n v="1.07572"/>
    <n v="65.100000000000364"/>
    <n v="40.100000000002183"/>
    <n v="12.84"/>
    <d v="1899-12-30T01:12:00"/>
    <e v="#DIV/0!"/>
    <e v="#DIV/0!"/>
    <e v="#DIV/0!"/>
  </r>
  <r>
    <x v="329"/>
    <n v="1.07145"/>
    <n v="0"/>
    <n v="14"/>
    <n v="1.4"/>
    <d v="1899-12-30T00:12:00"/>
    <e v="#DIV/0!"/>
    <e v="#DIV/0!"/>
    <e v="#DIV/0!"/>
  </r>
  <r>
    <x v="330"/>
    <n v="1.0727800000000001"/>
    <n v="30.700000000002547"/>
    <n v="29.200000000000728"/>
    <n v="4.2"/>
    <d v="1899-12-30T00:41:00"/>
    <e v="#DIV/0!"/>
    <e v="#DIV/0!"/>
    <e v="#DIV/0!"/>
  </r>
  <r>
    <x v="331"/>
    <n v="1.07368"/>
    <n v="45.200000000000728"/>
    <n v="33.600000000000364"/>
    <n v="7.51"/>
    <d v="1899-12-30T01:13:00"/>
    <e v="#DIV/0!"/>
    <e v="#DIV/0!"/>
    <e v="#DIV/0!"/>
  </r>
  <r>
    <x v="332"/>
    <n v="1.0722400000000001"/>
    <n v="0"/>
    <n v="13.999999999998181"/>
    <n v="1.4"/>
    <d v="1899-12-30T00:13:00"/>
    <e v="#DIV/0!"/>
    <e v="#DIV/0!"/>
    <e v="#DIV/0!"/>
  </r>
  <r>
    <x v="333"/>
    <n v="1.07162"/>
    <n v="0"/>
    <n v="14"/>
    <n v="1.4"/>
    <d v="1899-12-30T00:07:00"/>
    <e v="#DIV/0!"/>
    <e v="#DIV/0!"/>
    <e v="#DIV/0!"/>
  </r>
  <r>
    <x v="334"/>
    <n v="1.0733900000000001"/>
    <n v="15.100000000000364"/>
    <n v="21.600000000002183"/>
    <n v="2.81"/>
    <d v="1899-12-30T00:20:00"/>
    <e v="#DIV/0!"/>
    <e v="#DIV/0!"/>
    <e v="#DIV/0!"/>
  </r>
  <r>
    <x v="335"/>
    <n v="1.07409"/>
    <n v="0"/>
    <n v="14"/>
    <n v="1.4"/>
    <d v="1899-12-30T00:08:00"/>
    <e v="#DIV/0!"/>
    <e v="#DIV/0!"/>
    <e v="#DIV/0!"/>
  </r>
  <r>
    <x v="336"/>
    <n v="1.0720099999999999"/>
    <n v="61.599999999998545"/>
    <n v="37.499999999998181"/>
    <n v="12.77"/>
    <d v="1899-12-30T01:10:00"/>
    <e v="#DIV/0!"/>
    <e v="#DIV/0!"/>
    <e v="#DIV/0!"/>
  </r>
  <r>
    <x v="337"/>
    <n v="1.07307"/>
    <n v="0"/>
    <n v="14"/>
    <n v="1.4"/>
    <d v="1899-12-30T00:04:00"/>
    <e v="#DIV/0!"/>
    <e v="#DIV/0!"/>
    <e v="#DIV/0!"/>
  </r>
  <r>
    <x v="338"/>
    <n v="1.0743799999999999"/>
    <n v="0"/>
    <n v="13.999999999998181"/>
    <n v="1.4"/>
    <d v="1899-12-30T00:27:00"/>
    <e v="#DIV/0!"/>
    <e v="#DIV/0!"/>
    <e v="#DIV/0!"/>
  </r>
  <r>
    <x v="339"/>
    <n v="1.0700700000000001"/>
    <n v="85.199999999998909"/>
    <n v="45.100000000000364"/>
    <n v="20.41"/>
    <d v="1899-12-30T05:44:00"/>
    <e v="#DIV/0!"/>
    <e v="#DIV/0!"/>
    <e v="#DIV/0!"/>
  </r>
  <r>
    <x v="340"/>
    <n v="1.0720799999999999"/>
    <n v="0"/>
    <n v="14"/>
    <n v="1.4"/>
    <d v="1899-12-30T00:15:00"/>
    <e v="#DIV/0!"/>
    <e v="#DIV/0!"/>
    <e v="#DIV/0!"/>
  </r>
  <r>
    <x v="341"/>
    <n v="1.0678099999999999"/>
    <n v="0"/>
    <n v="14.000000000001819"/>
    <n v="1.4"/>
    <d v="1899-12-30T00:01:00"/>
    <e v="#DIV/0!"/>
    <e v="#DIV/0!"/>
    <e v="#DIV/0!"/>
  </r>
  <r>
    <x v="342"/>
    <n v="1.06721"/>
    <n v="13.800000000001091"/>
    <n v="20.899999999999636"/>
    <n v="2.8"/>
    <d v="1899-12-30T00:38:00"/>
    <e v="#DIV/0!"/>
    <e v="#DIV/0!"/>
    <e v="#DIV/0!"/>
  </r>
  <r>
    <x v="343"/>
    <n v="1.06579"/>
    <n v="0"/>
    <n v="14.000000000001819"/>
    <n v="1.4"/>
    <d v="1899-12-30T00:04:00"/>
    <e v="#DIV/0!"/>
    <e v="#DIV/0!"/>
    <e v="#DIV/0!"/>
  </r>
  <r>
    <x v="344"/>
    <n v="1.0647"/>
    <n v="0"/>
    <n v="14"/>
    <n v="1.4"/>
    <d v="1899-12-30T00:18:00"/>
    <e v="#DIV/0!"/>
    <e v="#DIV/0!"/>
    <e v="#DIV/0!"/>
  </r>
  <r>
    <x v="345"/>
    <n v="1.0648599999999999"/>
    <n v="0"/>
    <n v="14.000000000001819"/>
    <n v="1.4"/>
    <d v="1899-12-30T00:07:00"/>
    <e v="#DIV/0!"/>
    <e v="#DIV/0!"/>
    <e v="#DIV/0!"/>
  </r>
  <r>
    <x v="346"/>
    <n v="1.0638799999999999"/>
    <n v="0"/>
    <n v="14"/>
    <n v="1.4"/>
    <d v="1899-12-30T00:12:00"/>
    <e v="#DIV/0!"/>
    <e v="#DIV/0!"/>
    <e v="#DIV/0!"/>
  </r>
  <r>
    <x v="347"/>
    <n v="1.0664800000000001"/>
    <n v="31.899999999999636"/>
    <n v="29.899999999997817"/>
    <n v="4.1899999999999995"/>
    <d v="1899-12-30T02:32:00"/>
    <e v="#DIV/0!"/>
    <e v="#DIV/0!"/>
    <e v="#DIV/0!"/>
  </r>
  <r>
    <x v="348"/>
    <n v="1.0676000000000001"/>
    <n v="49.200000000000728"/>
    <n v="35.200000000002547"/>
    <n v="7.5"/>
    <d v="1899-12-30T00:59:00"/>
    <e v="#DIV/0!"/>
    <e v="#DIV/0!"/>
    <e v="#DIV/0!"/>
  </r>
  <r>
    <x v="349"/>
    <n v="1.0661099999999999"/>
    <n v="30.000000000001819"/>
    <n v="29.000000000001819"/>
    <n v="4.1899999999999995"/>
    <d v="1899-12-30T01:55:00"/>
    <e v="#DIV/0!"/>
    <e v="#DIV/0!"/>
    <e v="#DIV/0!"/>
  </r>
  <r>
    <x v="350"/>
    <n v="1.06816"/>
    <n v="0"/>
    <n v="14.000000000001819"/>
    <n v="1.4"/>
    <d v="1899-12-30T00:14:00"/>
    <e v="#DIV/0!"/>
    <e v="#DIV/0!"/>
    <e v="#DIV/0!"/>
  </r>
  <r>
    <x v="351"/>
    <n v="1.0701000000000001"/>
    <n v="0"/>
    <n v="14"/>
    <n v="1.4"/>
    <d v="1899-12-30T00:16:00"/>
    <e v="#DIV/0!"/>
    <e v="#DIV/0!"/>
    <e v="#DIV/0!"/>
  </r>
  <r>
    <x v="352"/>
    <n v="1.0697700000000001"/>
    <n v="28.899999999997817"/>
    <n v="28.5"/>
    <n v="4.1899999999999995"/>
    <d v="1899-12-30T01:13:00"/>
    <e v="#DIV/0!"/>
    <e v="#DIV/0!"/>
    <e v="#DIV/0!"/>
  </r>
  <r>
    <x v="353"/>
    <n v="1.0708599999999999"/>
    <n v="82.899999999997817"/>
    <n v="44.200000000000728"/>
    <n v="20.41"/>
    <d v="1899-12-30T06:54:00"/>
    <e v="#DIV/0!"/>
    <e v="#DIV/0!"/>
    <e v="#DIV/0!"/>
  </r>
  <r>
    <x v="354"/>
    <n v="1.0725"/>
    <n v="0"/>
    <n v="14"/>
    <n v="1.4"/>
    <d v="1899-12-30T00:22:00"/>
    <e v="#DIV/0!"/>
    <e v="#DIV/0!"/>
    <e v="#DIV/0!"/>
  </r>
  <r>
    <x v="355"/>
    <n v="1.0732999999999999"/>
    <n v="0"/>
    <n v="14"/>
    <n v="1.4"/>
    <d v="1899-12-30T01:51:00"/>
    <e v="#DIV/0!"/>
    <e v="#DIV/0!"/>
    <e v="#DIV/0!"/>
  </r>
  <r>
    <x v="356"/>
    <n v="1.07436"/>
    <n v="0"/>
    <n v="14.000000000001819"/>
    <n v="1.4"/>
    <d v="1899-12-30T00:46:00"/>
    <e v="#DIV/0!"/>
    <e v="#DIV/0!"/>
    <e v="#DIV/0!"/>
  </r>
  <r>
    <x v="357"/>
    <n v="1.0764800000000001"/>
    <n v="0"/>
    <n v="14"/>
    <n v="1.4"/>
    <d v="1899-12-30T00:20:00"/>
    <e v="#DIV/0!"/>
    <e v="#DIV/0!"/>
    <e v="#DIV/0!"/>
  </r>
  <r>
    <x v="358"/>
    <n v="1.07193"/>
    <n v="80.800000000001091"/>
    <n v="43.800000000001091"/>
    <n v="20.43"/>
    <d v="1899-12-30T05:33:00"/>
    <e v="#DIV/0!"/>
    <e v="#DIV/0!"/>
    <e v="#DIV/0!"/>
  </r>
  <r>
    <x v="359"/>
    <n v="1.06847"/>
    <n v="0"/>
    <n v="14"/>
    <n v="1.4"/>
    <d v="1899-12-30T01:10:00"/>
    <e v="#DIV/0!"/>
    <e v="#DIV/0!"/>
    <e v="#DIV/0!"/>
  </r>
  <r>
    <x v="360"/>
    <n v="1.06707"/>
    <n v="13.899999999999636"/>
    <n v="20.900000000001455"/>
    <n v="2.79"/>
    <d v="1899-12-30T01:37:00"/>
    <e v="#DIV/0!"/>
    <e v="#DIV/0!"/>
    <e v="#DIV/0!"/>
  </r>
  <r>
    <x v="361"/>
    <n v="1.0740499999999999"/>
    <n v="116.79999999999927"/>
    <n v="51.899999999999636"/>
    <n v="32.450000000000003"/>
    <d v="1899-12-30T00:42:00"/>
    <e v="#DIV/0!"/>
    <e v="#DIV/0!"/>
    <e v="#DIV/0!"/>
  </r>
  <r>
    <x v="362"/>
    <n v="1.07555"/>
    <n v="14.600000000000364"/>
    <n v="21.299999999999272"/>
    <n v="2.8"/>
    <d v="1899-12-30T00:06:00"/>
    <e v="#DIV/0!"/>
    <e v="#DIV/0!"/>
    <e v="#DIV/0!"/>
  </r>
  <r>
    <x v="363"/>
    <n v="1.07698"/>
    <n v="0"/>
    <n v="13.999999999998181"/>
    <n v="1.4"/>
    <d v="1899-12-30T00:14:00"/>
    <e v="#DIV/0!"/>
    <e v="#DIV/0!"/>
    <e v="#DIV/0!"/>
  </r>
  <r>
    <x v="364"/>
    <n v="1.07938"/>
    <n v="0"/>
    <n v="14"/>
    <n v="1.4"/>
    <d v="1899-12-30T00:03:00"/>
    <e v="#DIV/0!"/>
    <e v="#DIV/0!"/>
    <e v="#DIV/0!"/>
  </r>
  <r>
    <x v="365"/>
    <n v="1.0780000000000001"/>
    <n v="28.600000000000364"/>
    <n v="28.600000000000364"/>
    <n v="4.21"/>
    <d v="1899-12-30T00:39:00"/>
    <e v="#DIV/0!"/>
    <e v="#DIV/0!"/>
    <e v="#DIV/0!"/>
  </r>
  <r>
    <x v="366"/>
    <n v="1.07928"/>
    <n v="0"/>
    <n v="14"/>
    <n v="1.4"/>
    <d v="1899-12-30T00:19:00"/>
    <e v="#DIV/0!"/>
    <e v="#DIV/0!"/>
    <e v="#DIV/0!"/>
  </r>
  <r>
    <x v="367"/>
    <n v="1.07891"/>
    <n v="29.399999999999636"/>
    <n v="28.799999999999272"/>
    <n v="4.1899999999999995"/>
    <d v="1899-12-30T00:56:00"/>
    <e v="#DIV/0!"/>
    <e v="#DIV/0!"/>
    <e v="#DIV/0!"/>
  </r>
  <r>
    <x v="368"/>
    <n v="1.07786"/>
    <n v="63.399999999999636"/>
    <n v="38.700000000000728"/>
    <n v="12.79"/>
    <d v="1899-12-30T02:31:00"/>
    <e v="#DIV/0!"/>
    <e v="#DIV/0!"/>
    <e v="#DIV/0!"/>
  </r>
  <r>
    <x v="369"/>
    <n v="1.0752299999999999"/>
    <n v="0"/>
    <n v="14"/>
    <n v="1.4"/>
    <d v="1899-12-30T00:05:00"/>
    <e v="#DIV/0!"/>
    <e v="#DIV/0!"/>
    <e v="#DIV/0!"/>
  </r>
  <r>
    <x v="370"/>
    <n v="1.0724899999999999"/>
    <n v="0"/>
    <n v="14"/>
    <n v="1.4"/>
    <d v="1899-12-30T00:13:00"/>
    <e v="#DIV/0!"/>
    <e v="#DIV/0!"/>
    <e v="#DIV/0!"/>
  </r>
  <r>
    <x v="371"/>
    <n v="1.0746"/>
    <n v="29.600000000002183"/>
    <n v="29.100000000000364"/>
    <n v="4.2"/>
    <d v="1899-12-30T01:10:00"/>
    <e v="#DIV/0!"/>
    <e v="#DIV/0!"/>
    <e v="#DIV/0!"/>
  </r>
  <r>
    <x v="372"/>
    <n v="1.07586"/>
    <n v="44.699999999998909"/>
    <n v="34.199999999998909"/>
    <n v="7.48"/>
    <d v="1899-12-30T05:31:00"/>
    <e v="#DIV/0!"/>
    <e v="#DIV/0!"/>
    <e v="#DIV/0!"/>
  </r>
  <r>
    <x v="373"/>
    <n v="1.0732900000000001"/>
    <n v="0"/>
    <n v="13.999999999998181"/>
    <n v="1.4"/>
    <d v="1899-12-30T00:16:00"/>
    <e v="#DIV/0!"/>
    <e v="#DIV/0!"/>
    <e v="#DIV/0!"/>
  </r>
  <r>
    <x v="374"/>
    <n v="1.07239"/>
    <n v="14.600000000000364"/>
    <n v="23.600000000002183"/>
    <n v="4.1899999999999995"/>
    <d v="1899-12-30T01:20:00"/>
    <e v="#DIV/0!"/>
    <e v="#DIV/0!"/>
    <e v="#DIV/0!"/>
  </r>
  <r>
    <x v="375"/>
    <n v="1.08104"/>
    <n v="133.20000000000073"/>
    <n v="60.899999999999636"/>
    <n v="49.37"/>
    <d v="1899-12-30T15:29:00"/>
    <e v="#DIV/0!"/>
    <e v="#DIV/0!"/>
    <e v="#DIV/0!"/>
  </r>
  <r>
    <x v="376"/>
    <n v="1.07786"/>
    <n v="0"/>
    <n v="14"/>
    <n v="1.4"/>
    <d v="1899-12-30T00:35:00"/>
    <e v="#DIV/0!"/>
    <e v="#DIV/0!"/>
    <e v="#DIV/0!"/>
  </r>
  <r>
    <x v="377"/>
    <n v="1.0814999999999999"/>
    <n v="28.800000000001091"/>
    <n v="28.599999999998545"/>
    <n v="4.2"/>
    <d v="1899-12-30T05:31:00"/>
    <e v="#DIV/0!"/>
    <e v="#DIV/0!"/>
    <e v="#DIV/0!"/>
  </r>
  <r>
    <x v="378"/>
    <n v="1.0845199999999999"/>
    <n v="0"/>
    <n v="13.999999999998181"/>
    <n v="1.4"/>
    <d v="1899-12-30T00:23:00"/>
    <e v="#DIV/0!"/>
    <e v="#DIV/0!"/>
    <e v="#DIV/0!"/>
  </r>
  <r>
    <x v="379"/>
    <n v="1.08449"/>
    <n v="14.200000000002547"/>
    <n v="21.100000000000364"/>
    <n v="2.8"/>
    <d v="1899-12-30T00:46:00"/>
    <e v="#DIV/0!"/>
    <e v="#DIV/0!"/>
    <e v="#DIV/0!"/>
  </r>
  <r>
    <x v="380"/>
    <n v="1.08358"/>
    <n v="14.900000000001455"/>
    <n v="21.5"/>
    <n v="2.81"/>
    <d v="1899-12-30T01:17:00"/>
    <e v="#DIV/0!"/>
    <e v="#DIV/0!"/>
    <e v="#DIV/0!"/>
  </r>
  <r>
    <x v="381"/>
    <n v="1.0867599999999999"/>
    <n v="0"/>
    <n v="14"/>
    <n v="1.4"/>
    <d v="1899-12-30T00:01:00"/>
    <e v="#DIV/0!"/>
    <e v="#DIV/0!"/>
    <e v="#DIV/0!"/>
  </r>
  <r>
    <x v="382"/>
    <n v="1.08528"/>
    <n v="63.599999999998545"/>
    <n v="38.300000000001091"/>
    <n v="12.84"/>
    <d v="1899-12-30T02:07:00"/>
    <e v="#DIV/0!"/>
    <e v="#DIV/0!"/>
    <e v="#DIV/0!"/>
  </r>
  <r>
    <x v="383"/>
    <n v="1.0819300000000001"/>
    <n v="64.099999999998545"/>
    <n v="38.899999999999636"/>
    <n v="12.8"/>
    <d v="1899-12-30T02:45:00"/>
    <e v="#DIV/0!"/>
    <e v="#DIV/0!"/>
    <e v="#DIV/0!"/>
  </r>
  <r>
    <x v="384"/>
    <n v="1.0798099999999999"/>
    <n v="0"/>
    <n v="14.000000000001819"/>
    <n v="1.4"/>
    <d v="1899-12-30T00:36:00"/>
    <e v="#DIV/0!"/>
    <e v="#DIV/0!"/>
    <e v="#DIV/0!"/>
  </r>
  <r>
    <x v="385"/>
    <n v="1.07758"/>
    <n v="14.199999999998909"/>
    <n v="21.100000000000364"/>
    <n v="2.8"/>
    <d v="1899-12-30T00:57:00"/>
    <e v="#DIV/0!"/>
    <e v="#DIV/0!"/>
    <e v="#DIV/0!"/>
  </r>
  <r>
    <x v="386"/>
    <n v="1.0781099999999999"/>
    <n v="28.200000000000728"/>
    <n v="28.200000000000728"/>
    <n v="4.1899999999999995"/>
    <d v="1899-12-30T00:55:00"/>
    <e v="#DIV/0!"/>
    <e v="#DIV/0!"/>
    <e v="#DIV/0!"/>
  </r>
  <r>
    <x v="387"/>
    <n v="1.07941"/>
    <n v="46.399999999999636"/>
    <n v="33.699999999998909"/>
    <n v="7.5"/>
    <d v="1899-12-30T04:35:00"/>
    <e v="#DIV/0!"/>
    <e v="#DIV/0!"/>
    <e v="#DIV/0!"/>
  </r>
  <r>
    <x v="388"/>
    <n v="1.07707"/>
    <n v="0"/>
    <n v="14.000000000001819"/>
    <n v="1.4"/>
    <d v="1899-12-30T00:38:00"/>
    <e v="#DIV/0!"/>
    <e v="#DIV/0!"/>
    <e v="#DIV/0!"/>
  </r>
  <r>
    <x v="389"/>
    <n v="1.07603"/>
    <n v="0"/>
    <n v="14"/>
    <n v="1.4"/>
    <d v="1899-12-30T00:09:00"/>
    <e v="#DIV/0!"/>
    <e v="#DIV/0!"/>
    <e v="#DIV/0!"/>
  </r>
  <r>
    <x v="390"/>
    <n v="1.07484"/>
    <n v="0"/>
    <n v="14.000000000001819"/>
    <n v="1.4"/>
    <d v="1899-12-30T01:26:00"/>
    <e v="#DIV/0!"/>
    <e v="#DIV/0!"/>
    <e v="#DIV/0!"/>
  </r>
  <r>
    <x v="391"/>
    <n v="1.07666"/>
    <n v="46.999999999998181"/>
    <n v="34.299999999999272"/>
    <n v="7.48"/>
    <d v="1899-12-30T05:15:00"/>
    <e v="#DIV/0!"/>
    <e v="#DIV/0!"/>
    <e v="#DIV/0!"/>
  </r>
  <r>
    <x v="392"/>
    <n v="1.0785899999999999"/>
    <n v="0"/>
    <n v="13.999999999998181"/>
    <n v="1.4"/>
    <d v="1899-12-30T00:15:00"/>
    <e v="#DIV/0!"/>
    <e v="#DIV/0!"/>
    <e v="#DIV/0!"/>
  </r>
  <r>
    <x v="393"/>
    <n v="1.0804499999999999"/>
    <n v="29.200000000000728"/>
    <n v="28.700000000000728"/>
    <n v="4.1900000000000004"/>
    <d v="1899-12-30T03:09:00"/>
    <e v="#DIV/0!"/>
    <e v="#DIV/0!"/>
    <e v="#DIV/0!"/>
  </r>
  <r>
    <x v="394"/>
    <n v="1.0793600000000001"/>
    <n v="30"/>
    <n v="29.199999999998909"/>
    <n v="4.1899999999999995"/>
    <d v="1899-12-30T03:56:00"/>
    <e v="#DIV/0!"/>
    <e v="#DIV/0!"/>
    <e v="#DIV/0!"/>
  </r>
  <r>
    <x v="395"/>
    <n v="1.0817699999999999"/>
    <n v="0"/>
    <n v="13.999999999998181"/>
    <n v="1.4"/>
    <d v="1899-12-30T00:55:00"/>
    <e v="#DIV/0!"/>
    <e v="#DIV/0!"/>
    <e v="#DIV/0!"/>
  </r>
  <r>
    <x v="396"/>
    <n v="1.08172"/>
    <n v="15.300000000001091"/>
    <n v="21.700000000000728"/>
    <n v="2.81"/>
    <d v="1899-12-30T02:46:00"/>
    <e v="#DIV/0!"/>
    <e v="#DIV/0!"/>
    <e v="#DIV/0!"/>
  </r>
  <r>
    <x v="397"/>
    <n v="1.08019"/>
    <n v="30.100000000000364"/>
    <n v="29.399999999999636"/>
    <n v="4.1899999999999995"/>
    <d v="1899-12-30T02:32:00"/>
    <e v="#DIV/0!"/>
    <e v="#DIV/0!"/>
    <e v="#DIV/0!"/>
  </r>
  <r>
    <x v="398"/>
    <n v="1.08223"/>
    <n v="0"/>
    <n v="14.000000000001819"/>
    <n v="1.4"/>
    <d v="1899-12-30T00:12:00"/>
    <e v="#DIV/0!"/>
    <e v="#DIV/0!"/>
    <e v="#DIV/0!"/>
  </r>
  <r>
    <x v="399"/>
    <n v="1.0824199999999999"/>
    <n v="30.900000000001455"/>
    <n v="29.699999999998909"/>
    <n v="4.2"/>
    <d v="1899-12-30T00:51:00"/>
    <e v="#DIV/0!"/>
    <e v="#DIV/0!"/>
    <e v="#DIV/0!"/>
  </r>
  <r>
    <x v="400"/>
    <n v="1.0809"/>
    <n v="28.799999999999272"/>
    <n v="28.699999999998909"/>
    <n v="4.21"/>
    <d v="1899-12-30T02:33:00"/>
    <e v="#DIV/0!"/>
    <e v="#DIV/0!"/>
    <e v="#DIV/0!"/>
  </r>
  <r>
    <x v="401"/>
    <n v="1.0837399999999999"/>
    <n v="0"/>
    <n v="13.999999999998181"/>
    <n v="1.4"/>
    <d v="1899-12-30T00:12:00"/>
    <e v="#DIV/0!"/>
    <e v="#DIV/0!"/>
    <e v="#DIV/0!"/>
  </r>
  <r>
    <x v="402"/>
    <n v="1.0845100000000001"/>
    <n v="0"/>
    <n v="14"/>
    <n v="1.4"/>
    <d v="1899-12-30T00:18:00"/>
    <e v="#DIV/0!"/>
    <e v="#DIV/0!"/>
    <e v="#DIV/0!"/>
  </r>
  <r>
    <x v="403"/>
    <n v="1.08256"/>
    <n v="44.399999999999636"/>
    <n v="33.200000000000728"/>
    <n v="7.51"/>
    <d v="1899-12-30T06:35:00"/>
    <e v="#DIV/0!"/>
    <e v="#DIV/0!"/>
    <e v="#DIV/0!"/>
  </r>
  <r>
    <x v="404"/>
    <n v="1.08049"/>
    <n v="13.899999999999636"/>
    <n v="20.900000000001455"/>
    <n v="2.79"/>
    <d v="1899-12-30T01:23:00"/>
    <e v="#DIV/0!"/>
    <e v="#DIV/0!"/>
    <e v="#DIV/0!"/>
  </r>
  <r>
    <x v="405"/>
    <n v="1.0802700000000001"/>
    <n v="14.100000000002183"/>
    <n v="21"/>
    <n v="2.79"/>
    <d v="1899-12-30T01:33:00"/>
    <e v="#DIV/0!"/>
    <e v="#DIV/0!"/>
    <e v="#DIV/0!"/>
  </r>
  <r>
    <x v="406"/>
    <n v="1.07907"/>
    <n v="0"/>
    <n v="14.000000000001819"/>
    <n v="1.4"/>
    <d v="1899-12-30T01:21:00"/>
    <e v="#DIV/0!"/>
    <e v="#DIV/0!"/>
    <e v="#DIV/0!"/>
  </r>
  <r>
    <x v="407"/>
    <n v="1.09737"/>
    <n v="257.10000000000036"/>
    <n v="83.900000000001455"/>
    <n v="256.71000000000004"/>
    <d v="1899-12-31T21:32:00"/>
    <e v="#DIV/0!"/>
    <e v="#DIV/0!"/>
    <e v="#DIV/0!"/>
  </r>
  <r>
    <x v="408"/>
    <n v="1.08439"/>
    <n v="0"/>
    <n v="14"/>
    <n v="1.4"/>
    <d v="1899-12-30T00:27:00"/>
    <e v="#DIV/0!"/>
    <e v="#DIV/0!"/>
    <e v="#DIV/0!"/>
  </r>
  <r>
    <x v="409"/>
    <n v="1.0864499999999999"/>
    <n v="0"/>
    <n v="14"/>
    <n v="1.4"/>
    <d v="1899-12-30T00:21:00"/>
    <e v="#DIV/0!"/>
    <e v="#DIV/0!"/>
    <e v="#DIV/0!"/>
  </r>
  <r>
    <x v="410"/>
    <n v="1.0873699999999999"/>
    <n v="0"/>
    <n v="13.999999999998181"/>
    <n v="1.4"/>
    <d v="1899-12-30T00:22:00"/>
    <e v="#DIV/0!"/>
    <e v="#DIV/0!"/>
    <e v="#DIV/0!"/>
  </r>
  <r>
    <x v="411"/>
    <n v="1.0888899999999999"/>
    <n v="0"/>
    <n v="13.999999999998181"/>
    <n v="1.4"/>
    <d v="1899-12-30T01:32:00"/>
    <e v="#DIV/0!"/>
    <e v="#DIV/0!"/>
    <e v="#DIV/0!"/>
  </r>
  <r>
    <x v="412"/>
    <n v="1.08955"/>
    <n v="14"/>
    <n v="22.200000000000728"/>
    <n v="2.81"/>
    <d v="1899-12-30T04:16:00"/>
    <e v="#DIV/0!"/>
    <e v="#DIV/0!"/>
    <e v="#DIV/0!"/>
  </r>
  <r>
    <x v="413"/>
    <n v="1.09284"/>
    <n v="0"/>
    <n v="14"/>
    <n v="1.4"/>
    <d v="1899-12-30T00:09:00"/>
    <e v="#DIV/0!"/>
    <e v="#DIV/0!"/>
    <e v="#DIV/0!"/>
  </r>
  <r>
    <x v="414"/>
    <n v="1.09216"/>
    <n v="29.399999999997817"/>
    <n v="28.799999999999272"/>
    <n v="4.1899999999999995"/>
    <d v="1899-12-30T06:07:00"/>
    <e v="#DIV/0!"/>
    <e v="#DIV/0!"/>
    <e v="#DIV/0!"/>
  </r>
  <r>
    <x v="415"/>
    <n v="1.0921099999999999"/>
    <n v="14.200000000000728"/>
    <n v="21.099999999998545"/>
    <n v="2.8"/>
    <d v="1899-12-30T00:47:00"/>
    <e v="#DIV/0!"/>
    <e v="#DIV/0!"/>
    <e v="#DIV/0!"/>
  </r>
  <r>
    <x v="416"/>
    <n v="1.0944499999999999"/>
    <n v="0"/>
    <n v="14"/>
    <n v="1.4"/>
    <d v="1899-12-30T01:00:00"/>
    <e v="#DIV/0!"/>
    <e v="#DIV/0!"/>
    <e v="#DIV/0!"/>
  </r>
  <r>
    <x v="417"/>
    <n v="1.09511"/>
    <n v="0"/>
    <n v="14"/>
    <n v="1.4"/>
    <d v="1899-12-30T01:14:00"/>
    <e v="#DIV/0!"/>
    <e v="#DIV/0!"/>
    <e v="#DIV/0!"/>
  </r>
  <r>
    <x v="418"/>
    <n v="1.09657"/>
    <n v="30.100000000000364"/>
    <n v="29.100000000000364"/>
    <n v="4.2"/>
    <d v="1899-12-30T01:23:00"/>
    <e v="#DIV/0!"/>
    <e v="#DIV/0!"/>
    <e v="#DIV/0!"/>
  </r>
  <r>
    <x v="419"/>
    <n v="1.0983799999999999"/>
    <n v="15.400000000001455"/>
    <n v="21.700000000000728"/>
    <n v="2.8"/>
    <d v="1899-12-30T01:45:00"/>
    <e v="#DIV/0!"/>
    <e v="#DIV/0!"/>
    <e v="#DIV/0!"/>
  </r>
  <r>
    <x v="420"/>
    <n v="1.1016999999999999"/>
    <n v="14.400000000001455"/>
    <n v="21.199999999998909"/>
    <n v="2.8000000000000003"/>
    <d v="1899-12-30T00:23:00"/>
    <e v="#DIV/0!"/>
    <e v="#DIV/0!"/>
    <e v="#DIV/0!"/>
  </r>
  <r>
    <x v="421"/>
    <n v="1.1028100000000001"/>
    <n v="0"/>
    <n v="14"/>
    <n v="1.4"/>
    <d v="1899-12-30T00:47:00"/>
    <e v="#DIV/0!"/>
    <e v="#DIV/0!"/>
    <e v="#DIV/0!"/>
  </r>
  <r>
    <x v="422"/>
    <n v="1.1041000000000001"/>
    <n v="14.100000000000364"/>
    <n v="21.100000000000364"/>
    <n v="2.8099999999999996"/>
    <d v="1899-12-30T01:51:00"/>
    <e v="#DIV/0!"/>
    <e v="#DIV/0!"/>
    <e v="#DIV/0!"/>
  </r>
  <r>
    <x v="423"/>
    <n v="1.1052900000000001"/>
    <n v="0"/>
    <n v="14.000000000001819"/>
    <n v="1.4"/>
    <d v="1899-12-30T00:53:00"/>
    <e v="#DIV/0!"/>
    <e v="#DIV/0!"/>
    <e v="#DIV/0!"/>
  </r>
  <r>
    <x v="424"/>
    <n v="1.10545"/>
    <n v="29.400000000001455"/>
    <n v="29.700000000000728"/>
    <n v="4.2"/>
    <d v="1899-12-30T03:39:00"/>
    <e v="#DIV/0!"/>
    <e v="#DIV/0!"/>
    <e v="#DIV/0!"/>
  </r>
  <r>
    <x v="425"/>
    <n v="1.10562"/>
    <n v="13.999999999998181"/>
    <n v="21"/>
    <n v="2.8"/>
    <d v="1899-12-30T03:05:00"/>
    <e v="#DIV/0!"/>
    <e v="#DIV/0!"/>
    <e v="#DIV/0!"/>
  </r>
  <r>
    <x v="426"/>
    <n v="1.10111"/>
    <n v="122.5"/>
    <n v="54.700000000000728"/>
    <n v="49.33"/>
    <d v="1899-12-30T11:16:00"/>
    <e v="#DIV/0!"/>
    <e v="#DIV/0!"/>
    <e v="#DIV/0!"/>
  </r>
  <r>
    <x v="427"/>
    <n v="1.0965400000000001"/>
    <n v="0"/>
    <n v="13.999999999998181"/>
    <n v="1.4"/>
    <d v="1899-12-30T00:11:00"/>
    <e v="#DIV/0!"/>
    <e v="#DIV/0!"/>
    <e v="#DIV/0!"/>
  </r>
  <r>
    <x v="428"/>
    <n v="1.1066800000000001"/>
    <n v="147.79999999999745"/>
    <n v="59.999999999998181"/>
    <n v="77.819999999999993"/>
    <d v="1899-12-30T18:01:00"/>
    <e v="#DIV/0!"/>
    <e v="#DIV/0!"/>
    <e v="#DIV/0!"/>
  </r>
  <r>
    <x v="429"/>
    <n v="1.10507"/>
    <n v="0"/>
    <n v="14.000000000001819"/>
    <n v="1.4"/>
    <d v="1899-12-30T00:06:00"/>
    <e v="#DIV/0!"/>
    <e v="#DIV/0!"/>
    <e v="#DIV/0!"/>
  </r>
  <r>
    <x v="430"/>
    <n v="1.1090500000000001"/>
    <n v="13.600000000000364"/>
    <n v="20.800000000001091"/>
    <n v="2.8"/>
    <d v="1899-12-30T01:29:00"/>
    <e v="#DIV/0!"/>
    <e v="#DIV/0!"/>
    <e v="#DIV/0!"/>
  </r>
  <r>
    <x v="431"/>
    <n v="1.1116200000000001"/>
    <n v="0"/>
    <n v="14"/>
    <n v="1.4"/>
    <d v="1899-12-30T00:44:00"/>
    <e v="#DIV/0!"/>
    <e v="#DIV/0!"/>
    <e v="#DIV/0!"/>
  </r>
  <r>
    <x v="432"/>
    <n v="1.1129"/>
    <n v="0"/>
    <n v="14"/>
    <n v="1.4"/>
    <d v="1899-12-30T00:55:00"/>
    <e v="#DIV/0!"/>
    <e v="#DIV/0!"/>
    <e v="#DIV/0!"/>
  </r>
  <r>
    <x v="433"/>
    <n v="1.1143099999999999"/>
    <n v="22"/>
    <n v="25.399999999999636"/>
    <n v="2.8"/>
    <d v="1899-12-30T04:30:00"/>
    <e v="#DIV/0!"/>
    <e v="#DIV/0!"/>
    <e v="#DIV/0!"/>
  </r>
  <r>
    <x v="434"/>
    <n v="1.10249"/>
    <n v="176.80000000000109"/>
    <n v="68.200000000000728"/>
    <n v="121.70000000000002"/>
    <d v="1899-12-31T15:54:00"/>
    <e v="#DIV/0!"/>
    <e v="#DIV/0!"/>
    <e v="#DIV/0!"/>
  </r>
  <r>
    <x v="435"/>
    <n v="1.1064700000000001"/>
    <n v="14.5"/>
    <n v="21.199999999998909"/>
    <n v="2.79"/>
    <d v="1899-12-30T02:22:00"/>
    <e v="#DIV/0!"/>
    <e v="#DIV/0!"/>
    <e v="#DIV/0!"/>
  </r>
  <r>
    <x v="436"/>
    <n v="1.1050199999999999"/>
    <n v="0"/>
    <n v="14"/>
    <n v="1.4"/>
    <d v="1899-12-30T00:43:00"/>
    <e v="#DIV/0!"/>
    <e v="#DIV/0!"/>
    <e v="#DIV/0!"/>
  </r>
  <r>
    <x v="437"/>
    <n v="1.10381"/>
    <n v="0"/>
    <n v="14"/>
    <n v="1.4"/>
    <d v="1899-12-30T00:41:00"/>
    <e v="#DIV/0!"/>
    <e v="#DIV/0!"/>
    <e v="#DIV/0!"/>
  </r>
  <r>
    <x v="438"/>
    <n v="1.1018699999999999"/>
    <n v="0"/>
    <n v="14"/>
    <n v="1.4"/>
    <d v="1899-12-30T00:35:00"/>
    <e v="#DIV/0!"/>
    <e v="#DIV/0!"/>
    <e v="#DIV/0!"/>
  </r>
  <r>
    <x v="439"/>
    <n v="1.1012299999999999"/>
    <n v="14.199999999998909"/>
    <n v="21.100000000000364"/>
    <n v="2.8"/>
    <d v="1899-12-30T02:48:00"/>
    <e v="#DIV/0!"/>
    <e v="#DIV/0!"/>
    <e v="#DIV/0!"/>
  </r>
  <r>
    <x v="440"/>
    <n v="1.10219"/>
    <n v="29.100000000000364"/>
    <n v="28.600000000000364"/>
    <n v="4.21"/>
    <d v="1899-12-30T08:45:00"/>
    <e v="#DIV/0!"/>
    <e v="#DIV/0!"/>
    <e v="#DIV/0!"/>
  </r>
  <r>
    <x v="441"/>
    <n v="1.10046"/>
    <n v="0"/>
    <n v="14"/>
    <n v="1.4"/>
    <d v="1899-12-30T00:11:00"/>
    <e v="#DIV/0!"/>
    <e v="#DIV/0!"/>
    <e v="#DIV/0!"/>
  </r>
  <r>
    <x v="442"/>
    <n v="1.1003000000000001"/>
    <n v="13.400000000001455"/>
    <n v="20.700000000000728"/>
    <n v="2.8"/>
    <d v="1899-12-30T05:04:00"/>
    <e v="#DIV/0!"/>
    <e v="#DIV/0!"/>
    <e v="#DIV/0!"/>
  </r>
  <r>
    <x v="443"/>
    <n v="1.09836"/>
    <n v="0"/>
    <n v="14"/>
    <n v="1.4"/>
    <d v="1899-12-30T01:24:00"/>
    <e v="#DIV/0!"/>
    <e v="#DIV/0!"/>
    <e v="#DIV/0!"/>
  </r>
  <r>
    <x v="444"/>
    <n v="1.0965"/>
    <n v="0"/>
    <n v="14.000000000001819"/>
    <n v="1.4"/>
    <d v="1899-12-30T01:07:00"/>
    <e v="#DIV/0!"/>
    <e v="#DIV/0!"/>
    <e v="#DIV/0!"/>
  </r>
  <r>
    <x v="445"/>
    <n v="1.0974200000000001"/>
    <n v="82.500000000001819"/>
    <n v="44.299999999999272"/>
    <n v="20.440000000000001"/>
    <d v="1899-12-30T05:32:00"/>
    <e v="#DIV/0!"/>
    <e v="#DIV/0!"/>
    <e v="#DIV/0!"/>
  </r>
  <r>
    <x v="446"/>
    <n v="1.1006800000000001"/>
    <n v="29.5"/>
    <n v="29.000000000001819"/>
    <n v="4.1899999999999995"/>
    <d v="1899-12-30T01:53:00"/>
    <e v="#DIV/0!"/>
    <e v="#DIV/0!"/>
    <e v="#DIV/0!"/>
  </r>
  <r>
    <x v="447"/>
    <n v="1.0988500000000001"/>
    <n v="48.5"/>
    <n v="34.69999999999709"/>
    <n v="7.4799999999999995"/>
    <d v="1899-12-30T13:38:00"/>
    <e v="#DIV/0!"/>
    <e v="#DIV/0!"/>
    <e v="#DIV/0!"/>
  </r>
  <r>
    <x v="448"/>
    <n v="1.1016699999999999"/>
    <n v="0"/>
    <n v="13.999999999998181"/>
    <n v="1.4"/>
    <d v="1899-12-30T00:36:00"/>
    <e v="#DIV/0!"/>
    <e v="#DIV/0!"/>
    <e v="#DIV/0!"/>
  </r>
  <r>
    <x v="449"/>
    <n v="1.10243"/>
    <n v="0"/>
    <n v="14.000000000001819"/>
    <n v="1.4"/>
    <d v="1899-12-30T00:53:00"/>
    <e v="#DIV/0!"/>
    <e v="#DIV/0!"/>
    <e v="#DIV/0!"/>
  </r>
  <r>
    <x v="450"/>
    <n v="1.1031599999999999"/>
    <n v="14.099999999998545"/>
    <n v="21.499999999998181"/>
    <n v="2.81"/>
    <d v="1899-12-30T09:31:00"/>
    <e v="#DIV/0!"/>
    <e v="#DIV/0!"/>
    <e v="#DIV/0!"/>
  </r>
  <r>
    <x v="451"/>
    <n v="1.08867"/>
    <n v="211.5"/>
    <n v="77.700000000000728"/>
    <n v="176.02999999999997"/>
    <d v="1900-01-03T04:15:00"/>
    <e v="#DIV/0!"/>
    <e v="#DIV/0!"/>
    <e v="#DIV/0!"/>
  </r>
  <r>
    <x v="452"/>
    <n v="1.09785"/>
    <n v="0"/>
    <n v="14"/>
    <n v="1.4"/>
    <d v="1899-12-30T00:14:00"/>
    <e v="#DIV/0!"/>
    <e v="#DIV/0!"/>
    <e v="#DIV/0!"/>
  </r>
  <r>
    <x v="453"/>
    <n v="1.0968"/>
    <n v="0"/>
    <n v="14"/>
    <n v="1.4"/>
    <d v="1899-12-30T00:26:00"/>
    <e v="#DIV/0!"/>
    <e v="#DIV/0!"/>
    <e v="#DIV/0!"/>
  </r>
  <r>
    <x v="454"/>
    <n v="1.0931999999999999"/>
    <n v="13.999999999998181"/>
    <n v="21"/>
    <n v="2.8"/>
    <d v="1899-12-30T00:42:00"/>
    <e v="#DIV/0!"/>
    <e v="#DIV/0!"/>
    <e v="#DIV/0!"/>
  </r>
  <r>
    <x v="455"/>
    <n v="1.0924100000000001"/>
    <n v="13.899999999999636"/>
    <n v="20.899999999999636"/>
    <n v="2.79"/>
    <d v="1899-12-30T03:00:00"/>
    <e v="#DIV/0!"/>
    <e v="#DIV/0!"/>
    <e v="#DIV/0!"/>
  </r>
  <r>
    <x v="456"/>
    <n v="1.09199"/>
    <n v="13.899999999999636"/>
    <n v="20.899999999999636"/>
    <n v="2.79"/>
    <d v="1899-12-30T02:07:00"/>
    <e v="#DIV/0!"/>
    <e v="#DIV/0!"/>
    <e v="#DIV/0!"/>
  </r>
  <r>
    <x v="457"/>
    <n v="1.09169"/>
    <n v="15.199999999998909"/>
    <n v="21.600000000000364"/>
    <n v="2.8000000000000003"/>
    <d v="1899-12-30T01:58:00"/>
    <e v="#DIV/0!"/>
    <e v="#DIV/0!"/>
    <e v="#DIV/0!"/>
  </r>
  <r>
    <x v="458"/>
    <n v="1.0921799999999999"/>
    <n v="44.600000000002183"/>
    <n v="33.100000000002183"/>
    <n v="7.52"/>
    <d v="1899-12-30T14:16:00"/>
    <e v="#DIV/0!"/>
    <e v="#DIV/0!"/>
    <e v="#DIV/0!"/>
  </r>
  <r>
    <x v="459"/>
    <n v="1.09155"/>
    <n v="14.299999999999272"/>
    <n v="21.100000000000364"/>
    <n v="2.79"/>
    <d v="1899-12-30T02:08:00"/>
    <e v="#DIV/0!"/>
    <e v="#DIV/0!"/>
    <e v="#DIV/0!"/>
  </r>
  <r>
    <x v="460"/>
    <n v="1.0904199999999999"/>
    <n v="0"/>
    <n v="14.000000000001819"/>
    <n v="1.4"/>
    <d v="1899-12-30T01:00:00"/>
    <e v="#DIV/0!"/>
    <e v="#DIV/0!"/>
    <e v="#DIV/0!"/>
  </r>
  <r>
    <x v="461"/>
    <n v="1.08918"/>
    <n v="0"/>
    <n v="14"/>
    <n v="1.4"/>
    <d v="1899-12-30T00:37:00"/>
    <e v="#DIV/0!"/>
    <e v="#DIV/0!"/>
    <e v="#DIV/0!"/>
  </r>
  <r>
    <x v="462"/>
    <n v="1.08551"/>
    <n v="14.400000000001455"/>
    <n v="21.200000000000728"/>
    <n v="2.8000000000000003"/>
    <d v="1899-12-30T00:19:00"/>
    <e v="#DIV/0!"/>
    <e v="#DIV/0!"/>
    <e v="#DIV/0!"/>
  </r>
  <r>
    <x v="463"/>
    <n v="1.0843100000000001"/>
    <n v="0"/>
    <n v="14"/>
    <n v="1.4"/>
    <d v="1899-12-30T00:04:00"/>
    <e v="#DIV/0!"/>
    <e v="#DIV/0!"/>
    <e v="#DIV/0!"/>
  </r>
  <r>
    <x v="464"/>
    <n v="1.08619"/>
    <n v="46.099999999998545"/>
    <n v="34.099999999998545"/>
    <n v="7.51"/>
    <d v="1899-12-30T00:52:00"/>
    <e v="#DIV/0!"/>
    <e v="#DIV/0!"/>
    <e v="#DIV/0!"/>
  </r>
  <r>
    <x v="465"/>
    <n v="1.0854999999999999"/>
    <n v="14.200000000000728"/>
    <n v="21.100000000000364"/>
    <n v="2.8"/>
    <d v="1899-12-30T00:26:00"/>
    <e v="#DIV/0!"/>
    <e v="#DIV/0!"/>
    <e v="#DIV/0!"/>
  </r>
  <r>
    <x v="466"/>
    <n v="1.08518"/>
    <n v="0"/>
    <n v="14"/>
    <n v="1.4"/>
    <d v="1899-12-30T00:26:00"/>
    <e v="#DIV/0!"/>
    <e v="#DIV/0!"/>
    <e v="#DIV/0!"/>
  </r>
  <r>
    <x v="467"/>
    <n v="1.08395"/>
    <n v="0"/>
    <n v="14"/>
    <n v="1.4"/>
    <d v="1899-12-30T00:02:00"/>
    <e v="#DIV/0!"/>
    <e v="#DIV/0!"/>
    <e v="#DIV/0!"/>
  </r>
  <r>
    <x v="468"/>
    <n v="1.08328"/>
    <n v="0"/>
    <n v="14"/>
    <n v="1.4"/>
    <d v="1899-12-30T00:23:00"/>
    <e v="#DIV/0!"/>
    <e v="#DIV/0!"/>
    <e v="#DIV/0!"/>
  </r>
  <r>
    <x v="469"/>
    <n v="1.08301"/>
    <n v="13.999999999998181"/>
    <n v="20.899999999999636"/>
    <n v="2.8"/>
    <d v="1899-12-30T11:35:00"/>
    <e v="#DIV/0!"/>
    <e v="#DIV/0!"/>
    <e v="#DIV/0!"/>
  </r>
  <r>
    <x v="470"/>
    <n v="1.0791500000000001"/>
    <n v="0"/>
    <n v="13.999999999998181"/>
    <n v="1.4"/>
    <d v="1899-12-30T00:15:00"/>
    <e v="#DIV/0!"/>
    <e v="#DIV/0!"/>
    <e v="#DIV/0!"/>
  </r>
  <r>
    <x v="471"/>
    <n v="1.0786"/>
    <n v="14.199999999998909"/>
    <n v="21.100000000000364"/>
    <n v="2.8"/>
    <d v="1899-12-30T03:15:00"/>
    <e v="#DIV/0!"/>
    <e v="#DIV/0!"/>
    <e v="#DIV/0!"/>
  </r>
  <r>
    <x v="472"/>
    <n v="1.07789"/>
    <n v="0"/>
    <n v="14.000000000001819"/>
    <n v="1.4"/>
    <d v="1899-12-30T01:23:00"/>
    <e v="#DIV/0!"/>
    <e v="#DIV/0!"/>
    <e v="#DIV/0!"/>
  </r>
  <r>
    <x v="473"/>
    <n v="1.07778"/>
    <n v="0"/>
    <n v="14.000000000001819"/>
    <n v="1.4"/>
    <d v="1899-12-30T01:18:00"/>
    <e v="#DIV/0!"/>
    <e v="#DIV/0!"/>
    <e v="#DIV/0!"/>
  </r>
  <r>
    <x v="474"/>
    <n v="1.07979"/>
    <n v="45.900000000001455"/>
    <n v="33.900000000001455"/>
    <n v="7.48"/>
    <d v="1899-12-30T17:38:00"/>
    <e v="#DIV/0!"/>
    <e v="#DIV/0!"/>
    <e v="#DIV/0!"/>
  </r>
  <r>
    <x v="475"/>
    <n v="1.07812"/>
    <n v="14.500000000001819"/>
    <n v="21.200000000002547"/>
    <n v="2.79"/>
    <d v="1899-12-30T03:55:00"/>
    <e v="#DIV/0!"/>
    <e v="#DIV/0!"/>
    <e v="#DIV/0!"/>
  </r>
  <r>
    <x v="476"/>
    <n v="1.07744"/>
    <n v="0"/>
    <n v="14"/>
    <n v="1.4"/>
    <d v="1899-12-30T00:46:00"/>
    <e v="#DIV/0!"/>
    <e v="#DIV/0!"/>
    <e v="#DIV/0!"/>
  </r>
  <r>
    <x v="477"/>
    <n v="1.0845800000000001"/>
    <n v="126.39999999999964"/>
    <n v="55.999999999998181"/>
    <n v="49.360000000000007"/>
    <d v="1899-12-31T16:24:00"/>
    <e v="#DIV/0!"/>
    <e v="#DIV/0!"/>
    <e v="#DIV/0!"/>
  </r>
  <r>
    <x v="478"/>
    <n v="1.08914"/>
    <n v="14.200000000000728"/>
    <n v="21.100000000000364"/>
    <n v="2.8"/>
    <d v="1899-12-30T01:58:00"/>
    <e v="#DIV/0!"/>
    <e v="#DIV/0!"/>
    <e v="#DIV/0!"/>
  </r>
  <r>
    <x v="479"/>
    <n v="1.09213"/>
    <n v="0"/>
    <n v="14.000000000001819"/>
    <n v="1.4"/>
    <d v="1899-12-30T01:45:00"/>
    <e v="#DIV/0!"/>
    <e v="#DIV/0!"/>
    <e v="#DIV/0!"/>
  </r>
  <r>
    <x v="480"/>
    <n v="1.0880799999999999"/>
    <n v="82.100000000000364"/>
    <n v="44.699999999998909"/>
    <n v="20.41"/>
    <d v="1899-12-30T22:28:00"/>
    <e v="#DIV/0!"/>
    <e v="#DIV/0!"/>
    <e v="#DIV/0!"/>
  </r>
  <r>
    <x v="481"/>
    <n v="1.08474"/>
    <n v="44.899999999999636"/>
    <n v="33.100000000000364"/>
    <n v="7.51"/>
    <d v="1899-12-30T23:40:00"/>
    <e v="#DIV/0!"/>
    <e v="#DIV/0!"/>
    <e v="#DIV/0!"/>
  </r>
  <r>
    <x v="482"/>
    <n v="1.0879099999999999"/>
    <n v="30.300000000001091"/>
    <n v="30.899999999999636"/>
    <n v="4.2"/>
    <d v="1899-12-30T18:58:00"/>
    <e v="#DIV/0!"/>
    <e v="#DIV/0!"/>
    <e v="#DIV/0!"/>
  </r>
  <r>
    <x v="483"/>
    <n v="1.0899300000000001"/>
    <n v="102.80000000000109"/>
    <n v="49.5"/>
    <n v="32.409999999999997"/>
    <d v="1900-01-01T08:29:00"/>
    <e v="#DIV/0!"/>
    <e v="#DIV/0!"/>
    <e v="#DIV/0!"/>
  </r>
  <r>
    <x v="484"/>
    <n v="1.0883"/>
    <n v="0"/>
    <n v="14"/>
    <n v="1.4"/>
    <d v="1899-12-30T01:40:00"/>
    <e v="#DIV/0!"/>
    <e v="#DIV/0!"/>
    <e v="#DIV/0!"/>
  </r>
  <r>
    <x v="485"/>
    <n v="1.08843"/>
    <n v="29.100000000000364"/>
    <n v="28.699999999998909"/>
    <n v="4.1900000000000004"/>
    <d v="1899-12-30T02:27:00"/>
    <e v="#DIV/0!"/>
    <e v="#DIV/0!"/>
    <e v="#DIV/0!"/>
  </r>
  <r>
    <x v="486"/>
    <n v="1.0942799999999999"/>
    <n v="0"/>
    <n v="13.999999999998181"/>
    <n v="1.4"/>
    <d v="1899-12-30T01:07:00"/>
    <e v="#DIV/0!"/>
    <e v="#DIV/0!"/>
    <e v="#DIV/0!"/>
  </r>
  <r>
    <x v="487"/>
    <n v="1.09477"/>
    <n v="0"/>
    <n v="14.000000000001819"/>
    <n v="1.4"/>
    <d v="1899-12-30T02:30:00"/>
    <e v="#DIV/0!"/>
    <e v="#DIV/0!"/>
    <e v="#DIV/0!"/>
  </r>
  <r>
    <x v="488"/>
    <n v="1.0955600000000001"/>
    <n v="14.299999999999272"/>
    <n v="22.799999999999272"/>
    <n v="2.81"/>
    <d v="1899-12-31T12:56:00"/>
    <e v="#DIV/0!"/>
    <e v="#DIV/0!"/>
    <e v="#DIV/0!"/>
  </r>
  <r>
    <x v="489"/>
    <n v="1.09344"/>
    <n v="65.600000000000364"/>
    <n v="40.299999999999272"/>
    <n v="12.82"/>
    <d v="1899-12-30T18:54:00"/>
    <e v="#DIV/0!"/>
    <e v="#DIV/0!"/>
    <e v="#DIV/0!"/>
  </r>
  <r>
    <x v="490"/>
    <n v="1.0935999999999999"/>
    <n v="82.399999999999636"/>
    <n v="44.700000000002547"/>
    <n v="20.39"/>
    <d v="1899-12-31T16:33:00"/>
    <e v="#DIV/0!"/>
    <e v="#DIV/0!"/>
    <e v="#DIV/0!"/>
  </r>
  <r>
    <x v="491"/>
    <n v="1.0946499999999999"/>
    <n v="13.399999999999636"/>
    <n v="20.69999999999709"/>
    <n v="2.8"/>
    <d v="1899-12-30T07:37:00"/>
    <e v="#DIV/0!"/>
    <e v="#DIV/0!"/>
    <e v="#DIV/0!"/>
  </r>
  <r>
    <x v="492"/>
    <n v="1.0966"/>
    <n v="0"/>
    <n v="14"/>
    <n v="1.4"/>
    <d v="1899-12-30T02:12:00"/>
    <e v="#DIV/0!"/>
    <e v="#DIV/0!"/>
    <e v="#DIV/0!"/>
  </r>
  <r>
    <x v="493"/>
    <n v="1.0975299999999999"/>
    <n v="0"/>
    <n v="13.999999999998181"/>
    <n v="1.4"/>
    <d v="1899-12-30T00:26:00"/>
    <e v="#DIV/0!"/>
    <e v="#DIV/0!"/>
    <e v="#DIV/0!"/>
  </r>
  <r>
    <x v="494"/>
    <n v="1.0979000000000001"/>
    <n v="0"/>
    <n v="14.000000000001819"/>
    <n v="1.4"/>
    <d v="1899-12-30T02:14:00"/>
    <e v="#DIV/0!"/>
    <e v="#DIV/0!"/>
    <e v="#DIV/0!"/>
  </r>
  <r>
    <x v="495"/>
    <n v="1.09735"/>
    <n v="0"/>
    <n v="14"/>
    <n v="1.4"/>
    <d v="1899-12-30T02:26:00"/>
    <e v="#DIV/0!"/>
    <e v="#DIV/0!"/>
    <e v="#DIV/0!"/>
  </r>
  <r>
    <x v="496"/>
    <n v="1.09249"/>
    <n v="100.10000000000036"/>
    <n v="48.799999999999272"/>
    <n v="32.32"/>
    <d v="1899-12-30T22:45:00"/>
    <e v="#DIV/0!"/>
    <e v="#DIV/0!"/>
    <e v="#DIV/0!"/>
  </r>
  <r>
    <x v="497"/>
    <n v="1.09179"/>
    <n v="0"/>
    <n v="14.000000000001819"/>
    <n v="1.4"/>
    <d v="1899-12-30T02:22:00"/>
    <e v="#DIV/0!"/>
    <e v="#DIV/0!"/>
    <e v="#DIV/0!"/>
  </r>
  <r>
    <x v="498"/>
    <n v="1.0892900000000001"/>
    <n v="0"/>
    <n v="13.999999999998181"/>
    <n v="1.4"/>
    <d v="1899-12-30T01:25:00"/>
    <e v="#DIV/0!"/>
    <e v="#DIV/0!"/>
    <e v="#DIV/0!"/>
  </r>
  <r>
    <x v="499"/>
    <n v="1.0895600000000001"/>
    <n v="62.700000000000728"/>
    <n v="38"/>
    <n v="12.780000000000001"/>
    <d v="1899-12-30T11:16:00"/>
    <e v="#DIV/0!"/>
    <e v="#DIV/0!"/>
    <e v="#DIV/0!"/>
  </r>
  <r>
    <x v="500"/>
    <n v="1.09362"/>
    <n v="0"/>
    <n v="14.000000000001819"/>
    <n v="1.4"/>
    <d v="1899-12-30T01:28:00"/>
    <e v="#DIV/0!"/>
    <e v="#DIV/0!"/>
    <e v="#DIV/0!"/>
  </r>
  <r>
    <x v="501"/>
    <n v="1.0880700000000001"/>
    <n v="103.10000000000036"/>
    <n v="50.800000000001091"/>
    <n v="32.39"/>
    <d v="1899-12-31T19:19:00"/>
    <e v="#DIV/0!"/>
    <e v="#DIV/0!"/>
    <e v="#DIV/0!"/>
  </r>
  <r>
    <x v="502"/>
    <n v="1.08772"/>
    <n v="0"/>
    <n v="14"/>
    <n v="1.4"/>
    <d v="1899-12-30T00:20:00"/>
    <e v="#DIV/0!"/>
    <e v="#DIV/0!"/>
    <e v="#DIV/0!"/>
  </r>
  <r>
    <x v="503"/>
    <n v="1.0868"/>
    <n v="0"/>
    <n v="14"/>
    <n v="1.4"/>
    <d v="1899-12-30T00:51:00"/>
    <e v="#DIV/0!"/>
    <e v="#DIV/0!"/>
    <e v="#DIV/0!"/>
  </r>
  <r>
    <x v="504"/>
    <n v="1.0870899999999999"/>
    <n v="29.899999999997817"/>
    <n v="29.199999999998909"/>
    <n v="4.1899999999999995"/>
    <d v="1899-12-30T03:09:00"/>
    <e v="#DIV/0!"/>
    <e v="#DIV/0!"/>
    <e v="#DIV/0!"/>
  </r>
  <r>
    <x v="505"/>
    <n v="1.08647"/>
    <n v="14.000000000001819"/>
    <n v="21"/>
    <n v="2.8"/>
    <d v="1899-12-30T01:38:00"/>
    <e v="#DIV/0!"/>
    <e v="#DIV/0!"/>
    <e v="#DIV/0!"/>
  </r>
  <r>
    <x v="506"/>
    <n v="1.0867500000000001"/>
    <n v="29.799999999999272"/>
    <n v="29.099999999998545"/>
    <n v="4.1900000000000004"/>
    <d v="1899-12-30T05:07:00"/>
    <e v="#DIV/0!"/>
    <e v="#DIV/0!"/>
    <e v="#DIV/0!"/>
  </r>
  <r>
    <x v="507"/>
    <n v="1.0821700000000001"/>
    <n v="0"/>
    <n v="13.999999999998181"/>
    <n v="1.4"/>
    <d v="1899-12-30T01:02:00"/>
    <e v="#DIV/0!"/>
    <e v="#DIV/0!"/>
    <e v="#DIV/0!"/>
  </r>
  <r>
    <x v="508"/>
    <n v="1.0837000000000001"/>
    <n v="46.299999999997453"/>
    <n v="33.69999999999709"/>
    <n v="7.48"/>
    <d v="1899-12-30T14:31:00"/>
    <e v="#DIV/0!"/>
    <e v="#DIV/0!"/>
    <e v="#DIV/0!"/>
  </r>
  <r>
    <x v="509"/>
    <n v="1.08508"/>
    <n v="64.30000000000291"/>
    <n v="39"/>
    <n v="12.77"/>
    <d v="1899-12-30T22:10:00"/>
    <e v="#DIV/0!"/>
    <e v="#DIV/0!"/>
    <e v="#DIV/0!"/>
  </r>
  <r>
    <x v="510"/>
    <n v="1.0883"/>
    <n v="29.400000000001455"/>
    <n v="29.300000000001091"/>
    <n v="4.1900000000000004"/>
    <d v="1899-12-30T19:06:00"/>
    <e v="#DIV/0!"/>
    <e v="#DIV/0!"/>
    <e v="#DIV/0!"/>
  </r>
  <r>
    <x v="511"/>
    <n v="1.08609"/>
    <n v="31.200000000000728"/>
    <n v="30.100000000000364"/>
    <n v="4.1999999999999993"/>
    <d v="1899-12-30T03:32:00"/>
    <e v="#DIV/0!"/>
    <e v="#DIV/0!"/>
    <e v="#DIV/0!"/>
  </r>
  <r>
    <x v="512"/>
    <n v="1.08673"/>
    <n v="64.499999999998181"/>
    <n v="39.799999999997453"/>
    <n v="12.799999999999999"/>
    <d v="1899-12-31T04:35:00"/>
    <e v="#DIV/0!"/>
    <e v="#DIV/0!"/>
    <e v="#DIV/0!"/>
  </r>
  <r>
    <x v="513"/>
    <n v="1.0850900000000001"/>
    <n v="14.200000000002547"/>
    <n v="21"/>
    <n v="2.8"/>
    <d v="1899-12-30T13:57:00"/>
    <e v="#DIV/0!"/>
    <e v="#DIV/0!"/>
    <e v="#DIV/0!"/>
  </r>
  <r>
    <x v="514"/>
    <n v="1.0823400000000001"/>
    <n v="13.699999999998909"/>
    <n v="20.799999999997453"/>
    <n v="2.79"/>
    <d v="1899-12-30T05:15:00"/>
    <e v="#DIV/0!"/>
    <e v="#DIV/0!"/>
    <e v="#DIV/0!"/>
  </r>
  <r>
    <x v="515"/>
    <n v="1.0817600000000001"/>
    <n v="14.299999999997453"/>
    <n v="21.099999999998545"/>
    <n v="2.79"/>
    <d v="1899-12-30T04:56:00"/>
    <e v="#DIV/0!"/>
    <e v="#DIV/0!"/>
    <e v="#DIV/0!"/>
  </r>
  <r>
    <x v="516"/>
    <n v="1.0835999999999999"/>
    <n v="46.899999999999636"/>
    <n v="34.000000000001819"/>
    <n v="7.48"/>
    <d v="1899-12-31T01:17:00"/>
    <e v="#DIV/0!"/>
    <e v="#DIV/0!"/>
    <e v="#DIV/0!"/>
  </r>
  <r>
    <x v="517"/>
    <n v="1.08792"/>
    <n v="0"/>
    <n v="14.000000000001819"/>
    <n v="1.4"/>
    <d v="1899-12-30T00:20:00"/>
    <e v="#DIV/0!"/>
    <e v="#DIV/0!"/>
    <e v="#DIV/0!"/>
  </r>
  <r>
    <x v="518"/>
    <n v="1.08725"/>
    <n v="29"/>
    <n v="29.399999999999636"/>
    <n v="4.1899999999999995"/>
    <d v="1899-12-30T16:53:00"/>
    <e v="#DIV/0!"/>
    <e v="#DIV/0!"/>
    <e v="#DIV/0!"/>
  </r>
  <r>
    <x v="519"/>
    <n v="1.08772"/>
    <n v="0"/>
    <n v="14.000000000001819"/>
    <n v="1.4"/>
    <d v="1899-12-30T03:39:00"/>
    <e v="#DIV/0!"/>
    <e v="#DIV/0!"/>
    <e v="#DIV/0!"/>
  </r>
  <r>
    <x v="520"/>
    <n v="1.0812999999999999"/>
    <n v="122.29999999999927"/>
    <n v="55.699999999998909"/>
    <n v="49.47"/>
    <d v="1899-12-31T02:54:00"/>
    <e v="#DIV/0!"/>
    <e v="#DIV/0!"/>
    <e v="#DIV/0!"/>
  </r>
  <r>
    <x v="521"/>
    <n v="1.08233"/>
    <n v="0"/>
    <n v="14.000000000001819"/>
    <n v="1.4"/>
    <d v="1899-12-30T00:22:00"/>
    <e v="#DIV/0!"/>
    <e v="#DIV/0!"/>
    <e v="#DIV/0!"/>
  </r>
  <r>
    <x v="522"/>
    <n v="1.0817099999999999"/>
    <n v="0"/>
    <n v="14"/>
    <n v="1.4"/>
    <d v="1899-12-30T01:08:00"/>
    <e v="#DIV/0!"/>
    <e v="#DIV/0!"/>
    <e v="#DIV/0!"/>
  </r>
  <r>
    <x v="523"/>
    <n v="1.0808599999999999"/>
    <n v="0"/>
    <n v="13.700000000002547"/>
    <n v="1.4"/>
    <d v="1899-12-30T05:01:00"/>
    <e v="#DIV/0!"/>
    <e v="#DIV/0!"/>
    <e v="#DIV/0!"/>
  </r>
  <r>
    <x v="524"/>
    <n v="1.08066"/>
    <n v="0"/>
    <n v="14"/>
    <n v="1.4"/>
    <d v="1899-12-30T05:36:00"/>
    <e v="#DIV/0!"/>
    <e v="#DIV/0!"/>
    <e v="#DIV/0!"/>
  </r>
  <r>
    <x v="525"/>
    <n v="1.0777399999999999"/>
    <n v="0"/>
    <n v="14"/>
    <n v="1.4"/>
    <d v="1899-12-30T02:20:00"/>
    <e v="#DIV/0!"/>
    <e v="#DIV/0!"/>
    <e v="#DIV/0!"/>
  </r>
  <r>
    <x v="526"/>
    <n v="1.07599"/>
    <n v="0"/>
    <n v="14.000000000001819"/>
    <n v="1.4"/>
    <d v="1899-12-30T00:29:00"/>
    <e v="#DIV/0!"/>
    <e v="#DIV/0!"/>
    <e v="#DIV/0!"/>
  </r>
  <r>
    <x v="527"/>
    <n v="1.0801099999999999"/>
    <n v="81"/>
    <n v="43.600000000002183"/>
    <n v="20.380000000000003"/>
    <d v="1899-12-30T06:22:00"/>
    <e v="#DIV/0!"/>
    <e v="#DIV/0!"/>
    <e v="#DIV/0!"/>
  </r>
  <r>
    <x v="528"/>
    <n v="1.0826199999999999"/>
    <n v="0"/>
    <n v="13.999999999998181"/>
    <n v="1.4"/>
    <d v="1899-12-30T00:04:00"/>
    <e v="#DIV/0!"/>
    <e v="#DIV/0!"/>
    <e v="#DIV/0!"/>
  </r>
  <r>
    <x v="529"/>
    <n v="1.0782700000000001"/>
    <n v="102.39999999999964"/>
    <n v="49.5"/>
    <n v="32.36"/>
    <d v="1899-12-30T20:11:00"/>
    <e v="#DIV/0!"/>
    <e v="#DIV/0!"/>
    <e v="#DIV/0!"/>
  </r>
  <r>
    <x v="530"/>
    <n v="1.07843"/>
    <n v="0"/>
    <n v="14.000000000001819"/>
    <n v="1.4"/>
    <d v="1899-12-30T00:00:00"/>
    <e v="#DIV/0!"/>
    <e v="#DIV/0!"/>
    <e v="#DIV/0!"/>
  </r>
  <r>
    <x v="531"/>
    <n v="1.07708"/>
    <n v="0"/>
    <n v="14"/>
    <n v="1.4"/>
    <d v="1899-12-30T00:18:00"/>
    <e v="#DIV/0!"/>
    <e v="#DIV/0!"/>
    <e v="#DIV/0!"/>
  </r>
  <r>
    <x v="532"/>
    <n v="1.07623"/>
    <n v="0"/>
    <n v="13.899999999999636"/>
    <n v="1.4"/>
    <d v="1899-12-30T06:24:00"/>
    <e v="#DIV/0!"/>
    <e v="#DIV/0!"/>
    <e v="#DIV/0!"/>
  </r>
  <r>
    <x v="533"/>
    <n v="1.07589"/>
    <n v="0"/>
    <n v="14.000000000001819"/>
    <n v="1.4"/>
    <d v="1899-12-30T03:26:00"/>
    <e v="#DIV/0!"/>
    <e v="#DIV/0!"/>
    <e v="#DIV/0!"/>
  </r>
  <r>
    <x v="534"/>
    <n v="1.0746599999999999"/>
    <n v="0"/>
    <n v="14"/>
    <n v="1.4"/>
    <d v="1899-12-30T00:26:00"/>
    <e v="#DIV/0!"/>
    <e v="#DIV/0!"/>
    <e v="#DIV/0!"/>
  </r>
  <r>
    <x v="535"/>
    <n v="1.07335"/>
    <n v="0"/>
    <n v="14.000000000001819"/>
    <n v="1.4"/>
    <d v="1899-12-30T00:03:00"/>
    <e v="#DIV/0!"/>
    <e v="#DIV/0!"/>
    <e v="#DIV/0!"/>
  </r>
  <r>
    <x v="536"/>
    <n v="1.09155"/>
    <n v="264.69999999999891"/>
    <n v="84.299999999999272"/>
    <n v="256.86000000000007"/>
    <d v="1900-01-05T06:55:00"/>
    <e v="#DIV/0!"/>
    <e v="#DIV/0!"/>
    <e v="#DIV/0!"/>
  </r>
  <r>
    <x v="537"/>
    <n v="1.07996"/>
    <n v="0"/>
    <n v="14"/>
    <n v="1.4"/>
    <d v="1899-12-30T00:33:00"/>
    <e v="#DIV/0!"/>
    <e v="#DIV/0!"/>
    <e v="#DIV/0!"/>
  </r>
  <r>
    <x v="538"/>
    <n v="1.0809200000000001"/>
    <n v="0"/>
    <n v="14"/>
    <n v="1.4"/>
    <d v="1899-12-30T00:59:00"/>
    <e v="#DIV/0!"/>
    <e v="#DIV/0!"/>
    <e v="#DIV/0!"/>
  </r>
  <r>
    <x v="539"/>
    <n v="1.08128"/>
    <n v="13.799999999999272"/>
    <n v="20.899999999999636"/>
    <n v="2.8"/>
    <d v="1899-12-30T01:53:00"/>
    <e v="#DIV/0!"/>
    <e v="#DIV/0!"/>
    <e v="#DIV/0!"/>
  </r>
  <r>
    <x v="540"/>
    <n v="1.08127"/>
    <n v="0"/>
    <n v="13.999999999998181"/>
    <n v="1.4"/>
    <d v="1899-12-30T00:09:00"/>
    <e v="#DIV/0!"/>
    <e v="#DIV/0!"/>
    <e v="#DIV/0!"/>
  </r>
  <r>
    <x v="541"/>
    <n v="1.0814600000000001"/>
    <n v="13.900000000001455"/>
    <n v="21"/>
    <n v="2.81"/>
    <d v="1899-12-30T05:02:00"/>
    <e v="#DIV/0!"/>
    <e v="#DIV/0!"/>
    <e v="#DIV/0!"/>
  </r>
  <r>
    <x v="542"/>
    <n v="1.0831299999999999"/>
    <n v="0"/>
    <n v="13.999999999998181"/>
    <n v="1.4"/>
    <d v="1899-12-30T01:29:00"/>
    <e v="#DIV/0!"/>
    <e v="#DIV/0!"/>
    <e v="#DIV/0!"/>
  </r>
  <r>
    <x v="543"/>
    <n v="1.08562"/>
    <n v="13.799999999999272"/>
    <n v="20.899999999999636"/>
    <n v="2.8"/>
    <d v="1899-12-30T03:41:00"/>
    <e v="#DIV/0!"/>
    <e v="#DIV/0!"/>
    <e v="#DIV/0!"/>
  </r>
  <r>
    <x v="544"/>
    <n v="1.0845"/>
    <n v="45.399999999999636"/>
    <n v="34"/>
    <n v="7.49"/>
    <d v="1899-12-30T21:19:00"/>
    <e v="#DIV/0!"/>
    <e v="#DIV/0!"/>
    <e v="#DIV/0!"/>
  </r>
  <r>
    <x v="545"/>
    <n v="1.0865899999999999"/>
    <n v="0"/>
    <n v="13.999999999998181"/>
    <n v="1.4"/>
    <d v="1899-12-30T00:50:00"/>
    <e v="#DIV/0!"/>
    <e v="#DIV/0!"/>
    <e v="#DIV/0!"/>
  </r>
  <r>
    <x v="546"/>
    <n v="1.08578"/>
    <n v="62.800000000001091"/>
    <n v="39.199999999998909"/>
    <n v="12.799999999999999"/>
    <d v="1899-12-30T21:19:00"/>
    <e v="#DIV/0!"/>
    <e v="#DIV/0!"/>
    <e v="#DIV/0!"/>
  </r>
  <r>
    <x v="547"/>
    <n v="1.0867100000000001"/>
    <n v="13.800000000001091"/>
    <n v="20.900000000001455"/>
    <n v="2.8"/>
    <d v="1899-12-30T06:19:00"/>
    <e v="#DIV/0!"/>
    <e v="#DIV/0!"/>
    <e v="#DIV/0!"/>
  </r>
  <r>
    <x v="548"/>
    <n v="1.0865899999999999"/>
    <n v="14"/>
    <n v="21"/>
    <n v="2.8"/>
    <d v="1899-12-30T03:54:00"/>
    <e v="#DIV/0!"/>
    <e v="#DIV/0!"/>
    <e v="#DIV/0!"/>
  </r>
  <r>
    <x v="549"/>
    <n v="1.0881099999999999"/>
    <n v="14.000000000001819"/>
    <n v="22.199999999998909"/>
    <n v="2.81"/>
    <d v="1899-12-30T12:26:00"/>
    <e v="#DIV/0!"/>
    <e v="#DIV/0!"/>
    <e v="#DIV/0!"/>
  </r>
  <r>
    <x v="550"/>
    <n v="1.08771"/>
    <n v="31.5"/>
    <n v="30"/>
    <n v="4.1900000000000004"/>
    <d v="1899-12-30T07:02:00"/>
    <e v="#DIV/0!"/>
    <e v="#DIV/0!"/>
    <e v="#DIV/0!"/>
  </r>
  <r>
    <x v="551"/>
    <n v="1.0905899999999999"/>
    <n v="0"/>
    <n v="13.999999999998181"/>
    <n v="1.4"/>
    <d v="1899-12-30T00:14:00"/>
    <e v="#DIV/0!"/>
    <e v="#DIV/0!"/>
    <e v="#DIV/0!"/>
  </r>
  <r>
    <x v="552"/>
    <n v="1.0954999999999999"/>
    <n v="0"/>
    <n v="14"/>
    <n v="1.4"/>
    <d v="1899-12-30T00:28:00"/>
    <e v="#DIV/0!"/>
    <e v="#DIV/0!"/>
    <e v="#DIV/0!"/>
  </r>
  <r>
    <x v="553"/>
    <n v="1.09524"/>
    <n v="30.099999999998545"/>
    <n v="28.999999999998181"/>
    <n v="4.1899999999999995"/>
    <d v="1899-12-30T02:33:00"/>
    <e v="#DIV/0!"/>
    <e v="#DIV/0!"/>
    <e v="#DIV/0!"/>
  </r>
  <r>
    <x v="554"/>
    <n v="1.09613"/>
    <n v="14.100000000002183"/>
    <n v="21.500000000001819"/>
    <n v="2.81"/>
    <d v="1899-12-30T10:03:00"/>
    <e v="#DIV/0!"/>
    <e v="#DIV/0!"/>
    <e v="#DIV/0!"/>
  </r>
  <r>
    <x v="555"/>
    <n v="1.0970500000000001"/>
    <n v="0"/>
    <n v="14"/>
    <n v="1.4"/>
    <d v="1899-12-30T01:02:00"/>
    <e v="#DIV/0!"/>
    <e v="#DIV/0!"/>
    <e v="#DIV/0!"/>
  </r>
  <r>
    <x v="556"/>
    <n v="1.0982400000000001"/>
    <n v="0"/>
    <n v="14.000000000001819"/>
    <n v="1.4"/>
    <d v="1899-12-30T00:57:00"/>
    <e v="#DIV/0!"/>
    <e v="#DIV/0!"/>
    <e v="#DIV/0!"/>
  </r>
  <r>
    <x v="557"/>
    <n v="1.0993900000000001"/>
    <n v="0"/>
    <n v="14.000000000001819"/>
    <n v="1.4"/>
    <d v="1899-12-30T04:49:00"/>
    <e v="#DIV/0!"/>
    <e v="#DIV/0!"/>
    <e v="#DIV/0!"/>
  </r>
  <r>
    <x v="558"/>
    <n v="1.10103"/>
    <n v="0"/>
    <n v="13.999999999998181"/>
    <n v="1.4"/>
    <d v="1899-12-30T00:01:00"/>
    <e v="#DIV/0!"/>
    <e v="#DIV/0!"/>
    <e v="#DIV/0!"/>
  </r>
  <r>
    <x v="559"/>
    <n v="1.0872599999999999"/>
    <n v="213.99999999999818"/>
    <n v="80.099999999998545"/>
    <n v="175.91000000000003"/>
    <d v="1900-01-04T00:06:00"/>
    <e v="#DIV/0!"/>
    <e v="#DIV/0!"/>
    <e v="#DIV/0!"/>
  </r>
  <r>
    <x v="560"/>
    <n v="1.0901000000000001"/>
    <n v="0"/>
    <n v="14"/>
    <n v="1.4"/>
    <d v="1899-12-30T02:08:00"/>
    <e v="#DIV/0!"/>
    <e v="#DIV/0!"/>
    <e v="#DIV/0!"/>
  </r>
  <r>
    <x v="561"/>
    <n v="1.0889599999999999"/>
    <n v="0"/>
    <n v="13.900000000001455"/>
    <n v="1.4"/>
    <d v="1899-12-30T10:42:00"/>
    <e v="#DIV/0!"/>
    <e v="#DIV/0!"/>
    <e v="#DIV/0!"/>
  </r>
  <r>
    <x v="562"/>
    <n v="1.08893"/>
    <n v="14.199999999998909"/>
    <n v="21.100000000000364"/>
    <n v="2.8"/>
    <d v="1899-12-30T00:39:00"/>
    <e v="#DIV/0!"/>
    <e v="#DIV/0!"/>
    <e v="#DIV/0!"/>
  </r>
  <r>
    <x v="563"/>
    <n v="1.08447"/>
    <n v="46.299999999999272"/>
    <n v="33.999999999998181"/>
    <n v="7.49"/>
    <d v="1899-12-30T05:38:00"/>
    <e v="#DIV/0!"/>
    <e v="#DIV/0!"/>
    <e v="#DIV/0!"/>
  </r>
  <r>
    <x v="564"/>
    <n v="1.0829500000000001"/>
    <n v="0"/>
    <n v="13.900000000001455"/>
    <n v="1.4"/>
    <d v="1899-12-30T15:05:00"/>
    <e v="#DIV/0!"/>
    <e v="#DIV/0!"/>
    <e v="#DIV/0!"/>
  </r>
  <r>
    <x v="565"/>
    <n v="1.08114"/>
    <n v="0"/>
    <n v="14.000000000001819"/>
    <n v="1.4"/>
    <d v="1899-12-30T01:46:00"/>
    <e v="#DIV/0!"/>
    <e v="#DIV/0!"/>
    <e v="#DIV/0!"/>
  </r>
  <r>
    <x v="566"/>
    <n v="1.0783499999999999"/>
    <n v="0"/>
    <n v="14"/>
    <n v="1.4"/>
    <d v="1899-12-30T01:29:00"/>
    <e v="#DIV/0!"/>
    <e v="#DIV/0!"/>
    <e v="#DIV/0!"/>
  </r>
  <r>
    <x v="567"/>
    <n v="1.0788899999999999"/>
    <n v="30.600000000000364"/>
    <n v="29"/>
    <n v="4.1899999999999995"/>
    <d v="1899-12-30T20:29:00"/>
    <e v="#DIV/0!"/>
    <e v="#DIV/0!"/>
    <e v="#DIV/0!"/>
  </r>
  <r>
    <x v="568"/>
    <n v="1.07894"/>
    <n v="0"/>
    <n v="14.000000000001819"/>
    <n v="1.4"/>
    <d v="1899-12-30T01:40:00"/>
    <e v="#DIV/0!"/>
    <e v="#DIV/0!"/>
    <e v="#DIV/0!"/>
  </r>
  <r>
    <x v="569"/>
    <n v="1.0781499999999999"/>
    <n v="0"/>
    <n v="14"/>
    <n v="1.4"/>
    <d v="1899-12-30T00:10:00"/>
    <e v="#DIV/0!"/>
    <e v="#DIV/0!"/>
    <e v="#DIV/0!"/>
  </r>
  <r>
    <x v="570"/>
    <n v="1.0772699999999999"/>
    <n v="0"/>
    <n v="14.000000000001819"/>
    <n v="1.4"/>
    <d v="1899-12-30T04:45:00"/>
    <e v="#DIV/0!"/>
    <e v="#DIV/0!"/>
    <e v="#DIV/0!"/>
  </r>
  <r>
    <x v="571"/>
    <n v="1.0811200000000001"/>
    <n v="83.200000000000728"/>
    <n v="45"/>
    <n v="20.38"/>
    <d v="1899-12-31T18:26:00"/>
    <e v="#DIV/0!"/>
    <e v="#DIV/0!"/>
    <e v="#DIV/0!"/>
  </r>
  <r>
    <x v="572"/>
    <n v="1.0830299999999999"/>
    <n v="81.199999999998909"/>
    <n v="45"/>
    <n v="20.39"/>
    <d v="1899-12-31T19:18:00"/>
    <e v="#DIV/0!"/>
    <e v="#DIV/0!"/>
    <e v="#DIV/0!"/>
  </r>
  <r>
    <x v="573"/>
    <n v="1.0808"/>
    <n v="13.799999999999272"/>
    <n v="20.899999999999636"/>
    <n v="2.8"/>
    <d v="1899-12-30T05:55:00"/>
    <e v="#DIV/0!"/>
    <e v="#DIV/0!"/>
    <e v="#DIV/0!"/>
  </r>
  <r>
    <x v="574"/>
    <n v="1.0797399999999999"/>
    <n v="0"/>
    <n v="13.899999999999636"/>
    <n v="1.4"/>
    <d v="1899-12-30T08:48:00"/>
    <e v="#DIV/0!"/>
    <e v="#DIV/0!"/>
    <e v="#DIV/0!"/>
  </r>
  <r>
    <x v="575"/>
    <n v="1.0843400000000001"/>
    <n v="67.199999999998909"/>
    <n v="40.099999999998545"/>
    <n v="12.780000000000001"/>
    <d v="1899-12-31T01:36:00"/>
    <e v="#DIV/0!"/>
    <e v="#DIV/0!"/>
    <e v="#DIV/0!"/>
  </r>
  <r>
    <x v="576"/>
    <n v="1.0839799999999999"/>
    <n v="0"/>
    <n v="13.999999999998181"/>
    <n v="1.4"/>
    <d v="1899-12-30T00:30:00"/>
    <e v="#DIV/0!"/>
    <e v="#DIV/0!"/>
    <e v="#DIV/0!"/>
  </r>
  <r>
    <x v="577"/>
    <n v="1.08538"/>
    <n v="0"/>
    <n v="14"/>
    <n v="1.4"/>
    <d v="1899-12-30T00:39:00"/>
    <e v="#DIV/0!"/>
    <e v="#DIV/0!"/>
    <e v="#DIV/0!"/>
  </r>
  <r>
    <x v="578"/>
    <n v="1.08707"/>
    <n v="0"/>
    <n v="14"/>
    <n v="1.4"/>
    <d v="1899-12-30T00:31:00"/>
    <e v="#DIV/0!"/>
    <e v="#DIV/0!"/>
    <e v="#DIV/0!"/>
  </r>
  <r>
    <x v="579"/>
    <n v="1.08751"/>
    <n v="29.299999999999272"/>
    <n v="29.299999999999272"/>
    <n v="4.21"/>
    <d v="1899-12-30T22:37:00"/>
    <e v="#DIV/0!"/>
    <e v="#DIV/0!"/>
    <e v="#DIV/0!"/>
  </r>
  <r>
    <x v="580"/>
    <n v="1.0834999999999999"/>
    <n v="0"/>
    <n v="14.000000000001819"/>
    <n v="1.4"/>
    <d v="1899-12-30T00:14:00"/>
    <e v="#DIV/0!"/>
    <e v="#DIV/0!"/>
    <e v="#DIV/0!"/>
  </r>
  <r>
    <x v="581"/>
    <n v="1.0855399999999999"/>
    <n v="46.499999999998181"/>
    <n v="34.199999999998909"/>
    <n v="7.5"/>
    <d v="1899-12-30T05:23:00"/>
    <e v="#DIV/0!"/>
    <e v="#DIV/0!"/>
    <e v="#DIV/0!"/>
  </r>
  <r>
    <x v="582"/>
    <n v="1.0890500000000001"/>
    <n v="0"/>
    <n v="14"/>
    <n v="1.4"/>
    <d v="1899-12-30T00:37:00"/>
    <e v="#DIV/0!"/>
    <e v="#DIV/0!"/>
    <e v="#DIV/0!"/>
  </r>
  <r>
    <x v="583"/>
    <n v="1.08802"/>
    <n v="0"/>
    <n v="14.000000000001819"/>
    <n v="1.4"/>
    <d v="1899-12-30T00:08:00"/>
    <e v="#DIV/0!"/>
    <e v="#DIV/0!"/>
    <e v="#DIV/0!"/>
  </r>
  <r>
    <x v="584"/>
    <n v="1.0824100000000001"/>
    <n v="81.099999999998545"/>
    <n v="45.799999999999272"/>
    <n v="20.46"/>
    <d v="1899-12-31T23:03:00"/>
    <e v="#DIV/0!"/>
    <e v="#DIV/0!"/>
    <e v="#DIV/0!"/>
  </r>
  <r>
    <x v="585"/>
    <n v="1.0846499999999999"/>
    <n v="0"/>
    <n v="14.000000000001819"/>
    <n v="1.4"/>
    <d v="1899-12-30T01:06:00"/>
    <e v="#DIV/0!"/>
    <e v="#DIV/0!"/>
    <e v="#DIV/0!"/>
  </r>
  <r>
    <x v="586"/>
    <n v="1.0828599999999999"/>
    <n v="0"/>
    <n v="14.000000000001819"/>
    <n v="1.4"/>
    <d v="1899-12-30T01:14:00"/>
    <e v="#DIV/0!"/>
    <e v="#DIV/0!"/>
    <e v="#DIV/0!"/>
  </r>
  <r>
    <x v="587"/>
    <n v="1.0814900000000001"/>
    <n v="0"/>
    <n v="13.999999999998181"/>
    <n v="1.4"/>
    <d v="1899-12-30T00:25:00"/>
    <e v="#DIV/0!"/>
    <e v="#DIV/0!"/>
    <e v="#DIV/0!"/>
  </r>
  <r>
    <x v="588"/>
    <n v="1.0794600000000001"/>
    <n v="0"/>
    <n v="13.999999999998181"/>
    <n v="1.4"/>
    <d v="1899-12-30T04:21:00"/>
    <e v="#DIV/0!"/>
    <e v="#DIV/0!"/>
    <e v="#DIV/0!"/>
  </r>
  <r>
    <x v="589"/>
    <n v="1.07823"/>
    <n v="29.600000000000364"/>
    <n v="29.099999999998545"/>
    <n v="4.21"/>
    <d v="1899-12-30T05:29:00"/>
    <e v="#DIV/0!"/>
    <e v="#DIV/0!"/>
    <e v="#DIV/0!"/>
  </r>
  <r>
    <x v="590"/>
    <n v="1.0929899999999999"/>
    <n v="217.60000000000036"/>
    <n v="76"/>
    <n v="175.95000000000005"/>
    <d v="1900-01-04T10:43:00"/>
    <e v="#DIV/0!"/>
    <e v="#DIV/0!"/>
    <e v="#DIV/0!"/>
  </r>
  <r>
    <x v="591"/>
    <n v="1.0842099999999999"/>
    <n v="29.100000000000364"/>
    <n v="29.599999999998545"/>
    <n v="4.1899999999999995"/>
    <d v="1899-12-30T22:45:00"/>
    <e v="#DIV/0!"/>
    <e v="#DIV/0!"/>
    <e v="#DIV/0!"/>
  </r>
  <r>
    <x v="592"/>
    <n v="1.0851299999999999"/>
    <n v="0"/>
    <n v="13.999999999998181"/>
    <n v="1.4"/>
    <d v="1899-12-30T00:52:00"/>
    <e v="#DIV/0!"/>
    <e v="#DIV/0!"/>
    <e v="#DIV/0!"/>
  </r>
  <r>
    <x v="593"/>
    <n v="1.08738"/>
    <n v="0"/>
    <n v="14"/>
    <n v="1.4"/>
    <d v="1899-12-30T01:34:00"/>
    <e v="#DIV/0!"/>
    <e v="#DIV/0!"/>
    <e v="#DIV/0!"/>
  </r>
  <r>
    <x v="594"/>
    <n v="1.09276"/>
    <n v="0"/>
    <n v="14.799999999999272"/>
    <n v="1.4"/>
    <d v="1899-12-30T14:12:00"/>
    <e v="#DIV/0!"/>
    <e v="#DIV/0!"/>
    <e v="#DIV/0!"/>
  </r>
  <r>
    <x v="595"/>
    <n v="1.0948899999999999"/>
    <n v="0"/>
    <n v="13.999999999998181"/>
    <n v="1.4"/>
    <d v="1899-12-30T02:07:00"/>
    <e v="#DIV/0!"/>
    <e v="#DIV/0!"/>
    <e v="#DIV/0!"/>
  </r>
  <r>
    <x v="596"/>
    <n v="1.09657"/>
    <n v="0"/>
    <n v="14.000000000001819"/>
    <n v="1.4"/>
    <d v="1899-12-30T01:02:00"/>
    <e v="#DIV/0!"/>
    <e v="#DIV/0!"/>
    <e v="#DIV/0!"/>
  </r>
  <r>
    <x v="597"/>
    <n v="1.09565"/>
    <n v="28.399999999999636"/>
    <n v="29.200000000000728"/>
    <n v="4.1899999999999995"/>
    <d v="1899-12-30T19:19:00"/>
    <e v="#DIV/0!"/>
    <e v="#DIV/0!"/>
    <e v="#DIV/0!"/>
  </r>
  <r>
    <x v="598"/>
    <n v="1.0961099999999999"/>
    <n v="14.5"/>
    <n v="21.299999999999272"/>
    <n v="2.81"/>
    <d v="1899-12-30T03:58:00"/>
    <e v="#DIV/0!"/>
    <e v="#DIV/0!"/>
    <e v="#DIV/0!"/>
  </r>
  <r>
    <x v="599"/>
    <n v="1.09717"/>
    <n v="0"/>
    <n v="14"/>
    <n v="1.4"/>
    <d v="1899-12-30T01:45:00"/>
    <e v="#DIV/0!"/>
    <e v="#DIV/0!"/>
    <e v="#DIV/0!"/>
  </r>
  <r>
    <x v="600"/>
    <n v="1.09829"/>
    <n v="0"/>
    <n v="14"/>
    <n v="1.4"/>
    <d v="1899-12-30T00:28:00"/>
    <e v="#DIV/0!"/>
    <e v="#DIV/0!"/>
    <e v="#DIV/0!"/>
  </r>
  <r>
    <x v="601"/>
    <n v="1.0993599999999999"/>
    <n v="29.399999999997817"/>
    <n v="30.299999999997453"/>
    <n v="4.1999999999999993"/>
    <d v="1899-12-30T20:47:00"/>
    <e v="#DIV/0!"/>
    <e v="#DIV/0!"/>
    <e v="#DIV/0!"/>
  </r>
  <r>
    <x v="602"/>
    <n v="1.1007100000000001"/>
    <n v="0"/>
    <n v="14"/>
    <n v="1.4"/>
    <d v="1899-12-30T00:52:00"/>
    <e v="#DIV/0!"/>
    <e v="#DIV/0!"/>
    <e v="#DIV/0!"/>
  </r>
  <r>
    <x v="603"/>
    <n v="1.0938000000000001"/>
    <n v="125.29999999999927"/>
    <n v="58.000000000001819"/>
    <n v="49.29"/>
    <d v="1900-01-01T19:04:00"/>
    <e v="#DIV/0!"/>
    <e v="#DIV/0!"/>
    <e v="#DIV/0!"/>
  </r>
  <r>
    <x v="604"/>
    <n v="1.0915699999999999"/>
    <n v="0"/>
    <n v="14.000000000001819"/>
    <n v="1.4"/>
    <d v="1899-12-30T01:11:00"/>
    <e v="#DIV/0!"/>
    <e v="#DIV/0!"/>
    <e v="#DIV/0!"/>
  </r>
  <r>
    <x v="605"/>
    <n v="1.0892299999999999"/>
    <n v="0"/>
    <n v="14"/>
    <n v="1.4"/>
    <d v="1899-12-30T01:41:00"/>
    <e v="#DIV/0!"/>
    <e v="#DIV/0!"/>
    <e v="#DIV/0!"/>
  </r>
  <r>
    <x v="606"/>
    <n v="1.0887"/>
    <n v="14.199999999998909"/>
    <n v="21.100000000000364"/>
    <n v="2.8"/>
    <d v="1899-12-30T04:29:00"/>
    <e v="#DIV/0!"/>
    <e v="#DIV/0!"/>
    <e v="#DIV/0!"/>
  </r>
  <r>
    <x v="607"/>
    <n v="1.0883700000000001"/>
    <n v="14.100000000000364"/>
    <n v="20.899999999999636"/>
    <n v="2.79"/>
    <d v="1899-12-30T15:09:00"/>
    <e v="#DIV/0!"/>
    <e v="#DIV/0!"/>
    <e v="#DIV/0!"/>
  </r>
  <r>
    <x v="608"/>
    <n v="1.0937399999999999"/>
    <n v="102.5"/>
    <n v="49.200000000000728"/>
    <n v="32.36"/>
    <d v="1900-01-01T00:34:00"/>
    <e v="#DIV/0!"/>
    <e v="#DIV/0!"/>
    <e v="#DIV/0!"/>
  </r>
  <r>
    <x v="609"/>
    <n v="1.0948100000000001"/>
    <n v="0"/>
    <n v="14"/>
    <n v="1.4"/>
    <d v="1899-12-30T00:59:00"/>
    <e v="#DIV/0!"/>
    <e v="#DIV/0!"/>
    <e v="#DIV/0!"/>
  </r>
  <r>
    <x v="610"/>
    <n v="1.09762"/>
    <n v="13.899999999999636"/>
    <n v="21"/>
    <n v="2.81"/>
    <d v="1899-12-30T02:33:00"/>
    <e v="#DIV/0!"/>
    <e v="#DIV/0!"/>
    <e v="#DIV/0!"/>
  </r>
  <r>
    <x v="611"/>
    <n v="1.09897"/>
    <n v="0"/>
    <n v="14.000000000001819"/>
    <n v="1.4"/>
    <d v="1899-12-30T03:10:00"/>
    <e v="#DIV/0!"/>
    <e v="#DIV/0!"/>
    <e v="#DIV/0!"/>
  </r>
  <r>
    <x v="612"/>
    <n v="1.0989899999999999"/>
    <n v="14.099999999998545"/>
    <n v="21.099999999998545"/>
    <n v="2.8099999999999996"/>
    <d v="1899-12-30T03:06:00"/>
    <e v="#DIV/0!"/>
    <e v="#DIV/0!"/>
    <e v="#DIV/0!"/>
  </r>
  <r>
    <x v="613"/>
    <n v="1.09724"/>
    <n v="46.699999999998909"/>
    <n v="34.299999999999272"/>
    <n v="7.49"/>
    <d v="1899-12-30T13:43:00"/>
    <e v="#DIV/0!"/>
    <e v="#DIV/0!"/>
    <e v="#DIV/0!"/>
  </r>
  <r>
    <x v="614"/>
    <n v="1.09805"/>
    <n v="82.300000000001091"/>
    <n v="44.600000000000364"/>
    <n v="20.37"/>
    <d v="1899-12-30T02:53:00"/>
    <e v="#DIV/0!"/>
    <e v="#DIV/0!"/>
    <e v="#DIV/0!"/>
  </r>
  <r>
    <x v="615"/>
    <n v="1.10067"/>
    <n v="0"/>
    <n v="14.000000000001819"/>
    <n v="1.4"/>
    <d v="1899-12-30T00:02:00"/>
    <e v="#DIV/0!"/>
    <e v="#DIV/0!"/>
    <e v="#DIV/0!"/>
  </r>
  <r>
    <x v="616"/>
    <n v="1.1000099999999999"/>
    <n v="62.500000000001819"/>
    <n v="38.299999999999272"/>
    <n v="12.780000000000001"/>
    <d v="1899-12-30T09:37:00"/>
    <e v="#DIV/0!"/>
    <e v="#DIV/0!"/>
    <e v="#DIV/0!"/>
  </r>
  <r>
    <x v="617"/>
    <n v="1.0984499999999999"/>
    <n v="14.5"/>
    <n v="21.200000000000728"/>
    <n v="2.79"/>
    <d v="1899-12-30T01:36:00"/>
    <e v="#DIV/0!"/>
    <e v="#DIV/0!"/>
    <e v="#DIV/0!"/>
  </r>
  <r>
    <x v="618"/>
    <n v="1.09867"/>
    <n v="14.000000000001819"/>
    <n v="21"/>
    <n v="2.8"/>
    <d v="1899-12-30T00:46:00"/>
    <e v="#DIV/0!"/>
    <e v="#DIV/0!"/>
    <e v="#DIV/0!"/>
  </r>
  <r>
    <x v="619"/>
    <n v="1.0960700000000001"/>
    <n v="0"/>
    <n v="13.999999999998181"/>
    <n v="1.4"/>
    <d v="1899-12-30T00:37:00"/>
    <e v="#DIV/0!"/>
    <e v="#DIV/0!"/>
    <e v="#DIV/0!"/>
  </r>
  <r>
    <x v="620"/>
    <n v="1.12419"/>
    <n v="375.5"/>
    <n v="99.400000000001455"/>
    <n v="579.84999999999991"/>
    <d v="1900-01-07T16:29:00"/>
    <e v="#DIV/0!"/>
    <e v="#DIV/0!"/>
    <e v="#DIV/0!"/>
  </r>
  <r>
    <x v="621"/>
    <n v="1.1026499999999999"/>
    <n v="29.600000000000364"/>
    <n v="28.999999999998181"/>
    <n v="4.1899999999999995"/>
    <d v="1899-12-30T10:50:00"/>
    <e v="#DIV/0!"/>
    <e v="#DIV/0!"/>
    <e v="#DIV/0!"/>
  </r>
  <r>
    <x v="622"/>
    <n v="1.10493"/>
    <n v="0"/>
    <n v="14"/>
    <n v="1.4"/>
    <d v="1899-12-30T01:06:00"/>
    <e v="#DIV/0!"/>
    <e v="#DIV/0!"/>
    <e v="#DIV/0!"/>
  </r>
  <r>
    <x v="623"/>
    <n v="1.10626"/>
    <n v="0"/>
    <n v="14"/>
    <n v="1.4"/>
    <d v="1899-12-30T00:40:00"/>
    <e v="#DIV/0!"/>
    <e v="#DIV/0!"/>
    <e v="#DIV/0!"/>
  </r>
  <r>
    <x v="624"/>
    <n v="1.1069899999999999"/>
    <n v="0"/>
    <n v="13.999999999998181"/>
    <n v="1.4"/>
    <d v="1899-12-30T00:37:00"/>
    <e v="#DIV/0!"/>
    <e v="#DIV/0!"/>
    <e v="#DIV/0!"/>
  </r>
  <r>
    <x v="625"/>
    <n v="1.1093599999999999"/>
    <n v="13.999999999998181"/>
    <n v="21.799999999997453"/>
    <n v="2.8"/>
    <d v="1899-12-30T10:56:00"/>
    <e v="#DIV/0!"/>
    <e v="#DIV/0!"/>
    <e v="#DIV/0!"/>
  </r>
  <r>
    <x v="626"/>
    <n v="1.1117999999999999"/>
    <n v="0"/>
    <n v="13.999999999998181"/>
    <n v="1.4"/>
    <d v="1899-12-30T03:04:00"/>
    <e v="#DIV/0!"/>
    <e v="#DIV/0!"/>
    <e v="#DIV/0!"/>
  </r>
  <r>
    <x v="627"/>
    <n v="1.1128400000000001"/>
    <n v="0"/>
    <n v="14"/>
    <n v="1.4"/>
    <d v="1899-12-30T00:04:00"/>
    <e v="#DIV/0!"/>
    <e v="#DIV/0!"/>
    <e v="#DIV/0!"/>
  </r>
  <r>
    <x v="628"/>
    <n v="1.1142099999999999"/>
    <n v="0"/>
    <n v="13.999999999998181"/>
    <n v="1.4"/>
    <d v="1899-12-30T02:43:00"/>
    <e v="#DIV/0!"/>
    <e v="#DIV/0!"/>
    <e v="#DIV/0!"/>
  </r>
  <r>
    <x v="629"/>
    <n v="1.1127400000000001"/>
    <n v="46.100000000000364"/>
    <n v="34.700000000002547"/>
    <n v="7.51"/>
    <d v="1899-12-30T12:57:00"/>
    <e v="#DIV/0!"/>
    <e v="#DIV/0!"/>
    <e v="#DIV/0!"/>
  </r>
  <r>
    <x v="630"/>
    <n v="1.1150100000000001"/>
    <n v="0"/>
    <n v="14"/>
    <n v="1.4"/>
    <d v="1899-12-30T06:12:00"/>
    <e v="#DIV/0!"/>
    <e v="#DIV/0!"/>
    <e v="#DIV/0!"/>
  </r>
  <r>
    <x v="631"/>
    <n v="1.1137600000000001"/>
    <n v="29.600000000000364"/>
    <n v="29"/>
    <n v="4.1899999999999995"/>
    <d v="1899-12-30T06:56:00"/>
    <e v="#DIV/0!"/>
    <e v="#DIV/0!"/>
    <e v="#DIV/0!"/>
  </r>
  <r>
    <x v="632"/>
    <n v="1.11391"/>
    <n v="13.899999999999636"/>
    <n v="21.799999999999272"/>
    <n v="2.81"/>
    <d v="1899-12-30T17:13:00"/>
    <e v="#DIV/0!"/>
    <e v="#DIV/0!"/>
    <e v="#DIV/0!"/>
  </r>
  <r>
    <x v="633"/>
    <n v="1.1178600000000001"/>
    <n v="0"/>
    <n v="14"/>
    <n v="1.4"/>
    <d v="1899-12-30T00:27:00"/>
    <e v="#DIV/0!"/>
    <e v="#DIV/0!"/>
    <e v="#DIV/0!"/>
  </r>
  <r>
    <x v="634"/>
    <n v="1.1182399999999999"/>
    <n v="14.099999999998545"/>
    <n v="21.099999999998545"/>
    <n v="2.8099999999999996"/>
    <d v="1899-12-30T04:21:00"/>
    <e v="#DIV/0!"/>
    <e v="#DIV/0!"/>
    <e v="#DIV/0!"/>
  </r>
  <r>
    <x v="635"/>
    <n v="1.11954"/>
    <n v="14.200000000000728"/>
    <n v="21.899999999999636"/>
    <n v="2.8"/>
    <d v="1899-12-30T10:30:00"/>
    <e v="#DIV/0!"/>
    <e v="#DIV/0!"/>
    <e v="#DIV/0!"/>
  </r>
  <r>
    <x v="636"/>
    <n v="1.1207400000000001"/>
    <n v="0"/>
    <n v="14.000000000001819"/>
    <n v="1.4"/>
    <d v="1899-12-30T02:24:00"/>
    <e v="#DIV/0!"/>
    <e v="#DIV/0!"/>
    <e v="#DIV/0!"/>
  </r>
  <r>
    <x v="637"/>
    <n v="1.12198"/>
    <n v="0"/>
    <n v="14"/>
    <n v="1.4"/>
    <d v="1899-12-30T01:04:00"/>
    <e v="#DIV/0!"/>
    <e v="#DIV/0!"/>
    <e v="#DIV/0!"/>
  </r>
  <r>
    <x v="638"/>
    <n v="1.12239"/>
    <n v="14.700000000000728"/>
    <n v="21.399999999999636"/>
    <n v="2.81"/>
    <d v="1899-12-30T02:16:00"/>
    <e v="#DIV/0!"/>
    <e v="#DIV/0!"/>
    <e v="#DIV/0!"/>
  </r>
  <r>
    <x v="639"/>
    <n v="1.12188"/>
    <n v="29.5"/>
    <n v="28.899999999999636"/>
    <n v="4.2"/>
    <d v="1899-12-30T04:03:00"/>
    <e v="#DIV/0!"/>
    <e v="#DIV/0!"/>
    <e v="#DIV/0!"/>
  </r>
  <r>
    <x v="640"/>
    <n v="1.12358"/>
    <n v="0"/>
    <n v="14.000000000001819"/>
    <n v="1.4"/>
    <d v="1899-12-30T00:20:00"/>
    <e v="#DIV/0!"/>
    <e v="#DIV/0!"/>
    <e v="#DIV/0!"/>
  </r>
  <r>
    <x v="641"/>
    <n v="1.12357"/>
    <n v="14.5"/>
    <n v="21.299999999999272"/>
    <n v="2.81"/>
    <d v="1899-12-30T01:04:00"/>
    <e v="#DIV/0!"/>
    <e v="#DIV/0!"/>
    <e v="#DIV/0!"/>
  </r>
  <r>
    <x v="642"/>
    <n v="1.12548"/>
    <n v="0"/>
    <n v="14.000000000001819"/>
    <n v="1.4"/>
    <d v="1899-12-30T04:02:00"/>
    <e v="#DIV/0!"/>
    <e v="#DIV/0!"/>
    <e v="#DIV/0!"/>
  </r>
  <r>
    <x v="643"/>
    <n v="1.12382"/>
    <n v="44.800000000001091"/>
    <n v="34.200000000000728"/>
    <n v="7.48"/>
    <d v="1899-12-30T15:53:00"/>
    <e v="#DIV/0!"/>
    <e v="#DIV/0!"/>
    <e v="#DIV/0!"/>
  </r>
  <r>
    <x v="644"/>
    <n v="1.1259999999999999"/>
    <n v="28.19999999999709"/>
    <n v="28.19999999999709"/>
    <n v="4.1999999999999993"/>
    <d v="1899-12-30T01:06:00"/>
    <e v="#DIV/0!"/>
    <e v="#DIV/0!"/>
    <e v="#DIV/0!"/>
  </r>
  <r>
    <x v="645"/>
    <n v="1.1268899999999999"/>
    <n v="0"/>
    <n v="13.999999999998181"/>
    <n v="1.4"/>
    <d v="1899-12-30T00:09:00"/>
    <e v="#DIV/0!"/>
    <e v="#DIV/0!"/>
    <e v="#DIV/0!"/>
  </r>
  <r>
    <x v="646"/>
    <n v="1.12734"/>
    <n v="0"/>
    <n v="14"/>
    <n v="1.4"/>
    <d v="1899-12-30T00:21:00"/>
    <e v="#DIV/0!"/>
    <e v="#DIV/0!"/>
    <e v="#DIV/0!"/>
  </r>
  <r>
    <x v="647"/>
    <n v="1.1286"/>
    <n v="0"/>
    <n v="14"/>
    <n v="1.4"/>
    <d v="1899-12-30T00:08:00"/>
    <e v="#DIV/0!"/>
    <e v="#DIV/0!"/>
    <e v="#DIV/0!"/>
  </r>
  <r>
    <x v="648"/>
    <n v="1.1355900000000001"/>
    <n v="0"/>
    <n v="14.000000000001819"/>
    <n v="1.4"/>
    <d v="1899-12-30T00:04:00"/>
    <e v="#DIV/0!"/>
    <e v="#DIV/0!"/>
    <e v="#DIV/0!"/>
  </r>
  <r>
    <x v="649"/>
    <n v="1.1339900000000001"/>
    <n v="0"/>
    <n v="14"/>
    <n v="1.4"/>
    <d v="1899-12-30T01:51:00"/>
    <e v="#DIV/0!"/>
    <e v="#DIV/0!"/>
    <e v="#DIV/0!"/>
  </r>
  <r>
    <x v="650"/>
    <n v="1.1351100000000001"/>
    <n v="0"/>
    <n v="14"/>
    <n v="1.4"/>
    <d v="1899-12-30T00:50:00"/>
    <e v="#DIV/0!"/>
    <e v="#DIV/0!"/>
    <e v="#DIV/0!"/>
  </r>
  <r>
    <x v="651"/>
    <n v="1.13561"/>
    <n v="29.100000000002183"/>
    <n v="29.300000000001091"/>
    <n v="4.21"/>
    <d v="1899-12-30T11:13:00"/>
    <e v="#DIV/0!"/>
    <e v="#DIV/0!"/>
    <e v="#DIV/0!"/>
  </r>
  <r>
    <x v="652"/>
    <n v="1.13818"/>
    <n v="0"/>
    <n v="14"/>
    <n v="1.4"/>
    <d v="1899-12-30T00:29:00"/>
    <e v="#DIV/0!"/>
    <e v="#DIV/0!"/>
    <e v="#DIV/0!"/>
  </r>
  <r>
    <x v="653"/>
    <n v="1.1307199999999999"/>
    <n v="129.40000000000146"/>
    <n v="59.699999999998909"/>
    <n v="49.460000000000008"/>
    <d v="1900-01-01T06:33:00"/>
    <e v="#DIV/0!"/>
    <e v="#DIV/0!"/>
    <e v="#DIV/0!"/>
  </r>
  <r>
    <x v="654"/>
    <n v="1.13385"/>
    <n v="146.20000000000073"/>
    <n v="59.400000000001455"/>
    <n v="77.97"/>
    <d v="1899-12-31T20:47:00"/>
    <e v="#DIV/0!"/>
    <e v="#DIV/0!"/>
    <e v="#DIV/0!"/>
  </r>
  <r>
    <x v="655"/>
    <n v="1.1352100000000001"/>
    <n v="0"/>
    <n v="14"/>
    <n v="1.4"/>
    <d v="1899-12-30T00:06:00"/>
    <e v="#DIV/0!"/>
    <e v="#DIV/0!"/>
    <e v="#DIV/0!"/>
  </r>
  <r>
    <x v="656"/>
    <n v="1.1358900000000001"/>
    <n v="0"/>
    <n v="14.000000000001819"/>
    <n v="1.4"/>
    <d v="1899-12-30T01:20:00"/>
    <e v="#DIV/0!"/>
    <e v="#DIV/0!"/>
    <e v="#DIV/0!"/>
  </r>
  <r>
    <x v="657"/>
    <n v="1.13673"/>
    <n v="13.600000000000364"/>
    <n v="21.599999999998545"/>
    <n v="2.8"/>
    <d v="1899-12-30T14:16:00"/>
    <e v="#DIV/0!"/>
    <e v="#DIV/0!"/>
    <e v="#DIV/0!"/>
  </r>
  <r>
    <x v="658"/>
    <n v="1.13666"/>
    <n v="14.299999999997453"/>
    <n v="21.199999999998909"/>
    <n v="2.81"/>
    <d v="1899-12-30T02:09:00"/>
    <e v="#DIV/0!"/>
    <e v="#DIV/0!"/>
    <e v="#DIV/0!"/>
  </r>
  <r>
    <x v="659"/>
    <n v="1.13774"/>
    <n v="14.299999999997453"/>
    <n v="21.199999999998909"/>
    <n v="2.81"/>
    <d v="1899-12-30T02:33:00"/>
    <e v="#DIV/0!"/>
    <e v="#DIV/0!"/>
    <e v="#DIV/0!"/>
  </r>
  <r>
    <x v="660"/>
    <n v="1.1383000000000001"/>
    <n v="29.299999999999272"/>
    <n v="28.799999999999272"/>
    <n v="4.2"/>
    <d v="1899-12-30T05:58:00"/>
    <e v="#DIV/0!"/>
    <e v="#DIV/0!"/>
    <e v="#DIV/0!"/>
  </r>
  <r>
    <x v="661"/>
    <n v="1.14012"/>
    <n v="29.400000000001455"/>
    <n v="29.000000000001819"/>
    <n v="4.2"/>
    <d v="1899-12-30T00:39:00"/>
    <e v="#DIV/0!"/>
    <e v="#DIV/0!"/>
    <e v="#DIV/0!"/>
  </r>
  <r>
    <x v="662"/>
    <n v="1.13781"/>
    <n v="63.200000000002547"/>
    <n v="39.300000000001091"/>
    <n v="12.829999999999998"/>
    <d v="1899-12-30T12:57:00"/>
    <e v="#DIV/0!"/>
    <e v="#DIV/0!"/>
    <e v="#DIV/0!"/>
  </r>
  <r>
    <x v="663"/>
    <n v="1.13592"/>
    <n v="65.300000000001091"/>
    <n v="39"/>
    <n v="12.809999999999999"/>
    <d v="1899-12-30T05:55:00"/>
    <e v="#DIV/0!"/>
    <e v="#DIV/0!"/>
    <e v="#DIV/0!"/>
  </r>
  <r>
    <x v="664"/>
    <n v="1.1393"/>
    <n v="0"/>
    <n v="14"/>
    <n v="1.4"/>
    <d v="1899-12-30T00:21:00"/>
    <e v="#DIV/0!"/>
    <e v="#DIV/0!"/>
    <e v="#DIV/0!"/>
  </r>
  <r>
    <x v="665"/>
    <n v="1.13991"/>
    <n v="0"/>
    <n v="14.000000000001819"/>
    <n v="1.4"/>
    <d v="1899-12-30T00:17:00"/>
    <e v="#DIV/0!"/>
    <e v="#DIV/0!"/>
    <e v="#DIV/0!"/>
  </r>
  <r>
    <x v="666"/>
    <n v="1.13818"/>
    <n v="30.799999999999272"/>
    <n v="29.5"/>
    <n v="4.1900000000000004"/>
    <d v="1899-12-30T04:06:00"/>
    <e v="#DIV/0!"/>
    <e v="#DIV/0!"/>
    <e v="#DIV/0!"/>
  </r>
  <r>
    <x v="667"/>
    <n v="1.13486"/>
    <n v="0"/>
    <n v="14"/>
    <n v="1.4"/>
    <d v="1899-12-30T00:26:00"/>
    <e v="#DIV/0!"/>
    <e v="#DIV/0!"/>
    <e v="#DIV/0!"/>
  </r>
  <r>
    <x v="668"/>
    <n v="1.13565"/>
    <n v="44.399999999999636"/>
    <n v="33.300000000001091"/>
    <n v="7.52"/>
    <d v="1899-12-30T04:17:00"/>
    <e v="#DIV/0!"/>
    <e v="#DIV/0!"/>
    <e v="#DIV/0!"/>
  </r>
  <r>
    <x v="669"/>
    <n v="1.1396599999999999"/>
    <n v="0"/>
    <n v="13.999999999998181"/>
    <n v="1.4"/>
    <d v="1899-12-30T00:27:00"/>
    <e v="#DIV/0!"/>
    <e v="#DIV/0!"/>
    <e v="#DIV/0!"/>
  </r>
  <r>
    <x v="670"/>
    <n v="1.1286"/>
    <n v="174.90000000000146"/>
    <n v="69.399999999999636"/>
    <n v="122.09"/>
    <d v="1899-12-31T23:24:00"/>
    <e v="#DIV/0!"/>
    <e v="#DIV/0!"/>
    <e v="#DIV/0!"/>
  </r>
  <r>
    <x v="671"/>
    <n v="1.1320699999999999"/>
    <n v="0"/>
    <n v="14"/>
    <n v="1.4"/>
    <d v="1899-12-30T00:16:00"/>
    <e v="#DIV/0!"/>
    <e v="#DIV/0!"/>
    <e v="#DIV/0!"/>
  </r>
  <r>
    <x v="672"/>
    <n v="1.13032"/>
    <n v="0"/>
    <n v="14"/>
    <n v="1.4"/>
    <d v="1899-12-30T01:03:00"/>
    <e v="#DIV/0!"/>
    <e v="#DIV/0!"/>
    <e v="#DIV/0!"/>
  </r>
  <r>
    <x v="673"/>
    <n v="1.1291899999999999"/>
    <n v="0"/>
    <n v="14"/>
    <n v="1.4"/>
    <d v="1899-12-30T01:20:00"/>
    <e v="#DIV/0!"/>
    <e v="#DIV/0!"/>
    <e v="#DIV/0!"/>
  </r>
  <r>
    <x v="674"/>
    <n v="1.1281300000000001"/>
    <n v="0"/>
    <n v="13.999999999998181"/>
    <n v="1.4"/>
    <d v="1899-12-30T01:24:00"/>
    <e v="#DIV/0!"/>
    <e v="#DIV/0!"/>
    <e v="#DIV/0!"/>
  </r>
  <r>
    <x v="675"/>
    <n v="1.13043"/>
    <n v="29.200000000000728"/>
    <n v="28.799999999999272"/>
    <n v="4.2"/>
    <d v="1899-12-30T05:09:00"/>
    <e v="#DIV/0!"/>
    <e v="#DIV/0!"/>
    <e v="#DIV/0!"/>
  </r>
  <r>
    <x v="676"/>
    <n v="1.1293899999999999"/>
    <n v="14.5"/>
    <n v="21.200000000000728"/>
    <n v="2.79"/>
    <d v="1899-12-30T01:48:00"/>
    <e v="#DIV/0!"/>
    <e v="#DIV/0!"/>
    <e v="#DIV/0!"/>
  </r>
  <r>
    <x v="677"/>
    <n v="1.12992"/>
    <n v="14.300000000001091"/>
    <n v="21.100000000000364"/>
    <n v="2.79"/>
    <d v="1899-12-30T00:41:00"/>
    <e v="#DIV/0!"/>
    <e v="#DIV/0!"/>
    <e v="#DIV/0!"/>
  </r>
  <r>
    <x v="678"/>
    <n v="1.12334"/>
    <n v="0"/>
    <n v="14.000000000001819"/>
    <n v="1.4"/>
    <d v="1899-12-30T01:59:00"/>
    <e v="#DIV/0!"/>
    <e v="#DIV/0!"/>
    <e v="#DIV/0!"/>
  </r>
  <r>
    <x v="679"/>
    <n v="1.1231599999999999"/>
    <n v="45.300000000001091"/>
    <n v="33.400000000001455"/>
    <n v="7.49"/>
    <d v="1899-12-30T12:23:00"/>
    <e v="#DIV/0!"/>
    <e v="#DIV/0!"/>
    <e v="#DIV/0!"/>
  </r>
  <r>
    <x v="680"/>
    <n v="1.1287400000000001"/>
    <n v="101.60000000000036"/>
    <n v="49.399999999999636"/>
    <n v="32.409999999999997"/>
    <d v="1899-12-31T06:48:00"/>
    <e v="#DIV/0!"/>
    <e v="#DIV/0!"/>
    <e v="#DIV/0!"/>
  </r>
  <r>
    <x v="681"/>
    <n v="1.1291100000000001"/>
    <n v="13.800000000001091"/>
    <n v="20.900000000001455"/>
    <n v="2.8"/>
    <d v="1899-12-30T02:58:00"/>
    <e v="#DIV/0!"/>
    <e v="#DIV/0!"/>
    <e v="#DIV/0!"/>
  </r>
  <r>
    <x v="682"/>
    <n v="1.13331"/>
    <n v="0"/>
    <n v="14.800000000001091"/>
    <n v="1.4"/>
    <d v="1899-12-30T04:49:00"/>
    <e v="#DIV/0!"/>
    <e v="#DIV/0!"/>
    <e v="#DIV/0!"/>
  </r>
  <r>
    <x v="683"/>
    <n v="1.1348800000000001"/>
    <n v="0"/>
    <n v="14"/>
    <n v="1.4"/>
    <d v="1899-12-30T06:59:00"/>
    <e v="#DIV/0!"/>
    <e v="#DIV/0!"/>
    <e v="#DIV/0!"/>
  </r>
  <r>
    <x v="684"/>
    <n v="1.13388"/>
    <n v="16.700000000000728"/>
    <n v="22.399999999999636"/>
    <n v="2.81"/>
    <d v="1899-12-30T01:26:00"/>
    <e v="#DIV/0!"/>
    <e v="#DIV/0!"/>
    <e v="#DIV/0!"/>
  </r>
  <r>
    <x v="685"/>
    <n v="1.1285799999999999"/>
    <n v="102"/>
    <n v="49.899999999997817"/>
    <n v="32.47"/>
    <d v="1899-12-30T22:04:00"/>
    <e v="#DIV/0!"/>
    <e v="#DIV/0!"/>
    <e v="#DIV/0!"/>
  </r>
  <r>
    <x v="686"/>
    <n v="1.1270899999999999"/>
    <n v="0"/>
    <n v="14"/>
    <n v="1.4"/>
    <d v="1899-12-30T00:28:00"/>
    <e v="#DIV/0!"/>
    <e v="#DIV/0!"/>
    <e v="#DIV/0!"/>
  </r>
  <r>
    <x v="687"/>
    <n v="1.12581"/>
    <n v="0"/>
    <n v="14"/>
    <n v="1.4"/>
    <d v="1899-12-30T00:12:00"/>
    <e v="#DIV/0!"/>
    <e v="#DIV/0!"/>
    <e v="#DIV/0!"/>
  </r>
  <r>
    <x v="688"/>
    <n v="1.1236999999999999"/>
    <n v="0"/>
    <n v="14"/>
    <n v="1.4"/>
    <d v="1899-12-30T00:22:00"/>
    <e v="#DIV/0!"/>
    <e v="#DIV/0!"/>
    <e v="#DIV/0!"/>
  </r>
  <r>
    <x v="689"/>
    <n v="1.1230599999999999"/>
    <n v="0"/>
    <n v="14"/>
    <n v="1.4"/>
    <d v="1899-12-30T00:11:00"/>
    <e v="#DIV/0!"/>
    <e v="#DIV/0!"/>
    <e v="#DIV/0!"/>
  </r>
  <r>
    <x v="690"/>
    <n v="1.12541"/>
    <n v="29.799999999999272"/>
    <n v="28.999999999998181"/>
    <n v="4.2"/>
    <d v="1899-12-30T17:40:00"/>
    <e v="#DIV/0!"/>
    <e v="#DIV/0!"/>
    <e v="#DIV/0!"/>
  </r>
  <r>
    <x v="691"/>
    <n v="1.1259999999999999"/>
    <n v="65.100000000000364"/>
    <n v="41.099999999998545"/>
    <n v="12.84"/>
    <d v="1899-12-30T21:31:00"/>
    <e v="#DIV/0!"/>
    <e v="#DIV/0!"/>
    <e v="#DIV/0!"/>
  </r>
  <r>
    <x v="692"/>
    <n v="1.12276"/>
    <n v="0"/>
    <n v="14"/>
    <n v="1.4"/>
    <d v="1899-12-30T00:30:00"/>
    <e v="#DIV/0!"/>
    <e v="#DIV/0!"/>
    <e v="#DIV/0!"/>
  </r>
  <r>
    <x v="693"/>
    <n v="1.12263"/>
    <n v="13.899999999999636"/>
    <n v="20.899999999999636"/>
    <n v="2.79"/>
    <d v="1899-12-30T02:23:00"/>
    <e v="#DIV/0!"/>
    <e v="#DIV/0!"/>
    <e v="#DIV/0!"/>
  </r>
  <r>
    <x v="694"/>
    <n v="1.12215"/>
    <n v="0"/>
    <n v="14"/>
    <n v="1.4"/>
    <d v="1899-12-30T01:12:00"/>
    <e v="#DIV/0!"/>
    <e v="#DIV/0!"/>
    <e v="#DIV/0!"/>
  </r>
  <r>
    <x v="695"/>
    <n v="1.1212599999999999"/>
    <n v="13.600000000000364"/>
    <n v="20.800000000001091"/>
    <n v="2.8"/>
    <d v="1899-12-30T01:17:00"/>
    <e v="#DIV/0!"/>
    <e v="#DIV/0!"/>
    <e v="#DIV/0!"/>
  </r>
  <r>
    <x v="696"/>
    <n v="1.12266"/>
    <n v="45.19999999999709"/>
    <n v="33.399999999997817"/>
    <n v="7.52"/>
    <d v="1899-12-30T20:13:00"/>
    <e v="#DIV/0!"/>
    <e v="#DIV/0!"/>
    <e v="#DIV/0!"/>
  </r>
  <r>
    <x v="697"/>
    <n v="1.1257699999999999"/>
    <n v="14.000000000001819"/>
    <n v="21"/>
    <n v="2.8"/>
    <d v="1899-12-30T01:32:00"/>
    <e v="#DIV/0!"/>
    <e v="#DIV/0!"/>
    <e v="#DIV/0!"/>
  </r>
  <r>
    <x v="698"/>
    <n v="1.1229100000000001"/>
    <n v="62.699999999998909"/>
    <n v="39.299999999999272"/>
    <n v="12.780000000000001"/>
    <d v="1899-12-31T03:49:00"/>
    <e v="#DIV/0!"/>
    <e v="#DIV/0!"/>
    <e v="#DIV/0!"/>
  </r>
  <r>
    <x v="699"/>
    <n v="1.1212200000000001"/>
    <n v="14.300000000001091"/>
    <n v="21.099999999998545"/>
    <n v="2.79"/>
    <d v="1899-12-30T01:43:00"/>
    <e v="#DIV/0!"/>
    <e v="#DIV/0!"/>
    <e v="#DIV/0!"/>
  </r>
  <r>
    <x v="700"/>
    <n v="1.1210599999999999"/>
    <n v="0"/>
    <n v="14.000000000001819"/>
    <n v="1.4"/>
    <d v="1899-12-30T00:09:00"/>
    <e v="#DIV/0!"/>
    <e v="#DIV/0!"/>
    <e v="#DIV/0!"/>
  </r>
  <r>
    <x v="701"/>
    <n v="1.1206400000000001"/>
    <n v="13.899999999999636"/>
    <n v="20.899999999997817"/>
    <n v="2.79"/>
    <d v="1899-12-30T01:58:00"/>
    <e v="#DIV/0!"/>
    <e v="#DIV/0!"/>
    <e v="#DIV/0!"/>
  </r>
  <r>
    <x v="702"/>
    <n v="1.1205000000000001"/>
    <n v="46.299999999999272"/>
    <n v="33.699999999998909"/>
    <n v="7.5200000000000005"/>
    <d v="1899-12-30T21:36:00"/>
    <e v="#DIV/0!"/>
    <e v="#DIV/0!"/>
    <e v="#DIV/0!"/>
  </r>
  <r>
    <x v="703"/>
    <n v="1.12233"/>
    <n v="62.299999999999272"/>
    <n v="38.899999999999636"/>
    <n v="12.78"/>
    <d v="1899-12-30T20:08:00"/>
    <e v="#DIV/0!"/>
    <e v="#DIV/0!"/>
    <e v="#DIV/0!"/>
  </r>
  <r>
    <x v="704"/>
    <n v="1.11781"/>
    <n v="0"/>
    <n v="14"/>
    <n v="1.4"/>
    <d v="1899-12-30T02:27:00"/>
    <e v="#DIV/0!"/>
    <e v="#DIV/0!"/>
    <e v="#DIV/0!"/>
  </r>
  <r>
    <x v="705"/>
    <n v="1.1268899999999999"/>
    <n v="149.99999999999818"/>
    <n v="61.299999999999272"/>
    <n v="77.859999999999985"/>
    <d v="1900-01-01T18:58:00"/>
    <e v="#DIV/0!"/>
    <e v="#DIV/0!"/>
    <e v="#DIV/0!"/>
  </r>
  <r>
    <x v="706"/>
    <n v="1.1226"/>
    <n v="13.999999999998181"/>
    <n v="21"/>
    <n v="2.8"/>
    <d v="1899-12-30T03:43:00"/>
    <e v="#DIV/0!"/>
    <e v="#DIV/0!"/>
    <e v="#DIV/0!"/>
  </r>
  <r>
    <x v="707"/>
    <n v="1.12687"/>
    <n v="0"/>
    <n v="14.000000000001819"/>
    <n v="1.4"/>
    <d v="1899-12-30T00:02:00"/>
    <e v="#DIV/0!"/>
    <e v="#DIV/0!"/>
    <e v="#DIV/0!"/>
  </r>
  <r>
    <x v="708"/>
    <n v="1.12717"/>
    <n v="0"/>
    <n v="14.799999999999272"/>
    <n v="1.4"/>
    <d v="1899-12-30T07:59:00"/>
    <e v="#DIV/0!"/>
    <e v="#DIV/0!"/>
    <e v="#DIV/0!"/>
  </r>
  <r>
    <x v="709"/>
    <n v="1.12686"/>
    <n v="13.799999999999272"/>
    <n v="20.899999999999636"/>
    <n v="2.8"/>
    <d v="1899-12-30T01:03:00"/>
    <e v="#DIV/0!"/>
    <e v="#DIV/0!"/>
    <e v="#DIV/0!"/>
  </r>
  <r>
    <x v="710"/>
    <n v="1.12798"/>
    <n v="0"/>
    <n v="14"/>
    <n v="1.4"/>
    <d v="1899-12-30T04:47:00"/>
    <e v="#DIV/0!"/>
    <e v="#DIV/0!"/>
    <e v="#DIV/0!"/>
  </r>
  <r>
    <x v="711"/>
    <n v="1.13066"/>
    <n v="0"/>
    <n v="14.000000000001819"/>
    <n v="1.4"/>
    <d v="1899-12-30T04:36:00"/>
    <e v="#DIV/0!"/>
    <e v="#DIV/0!"/>
    <e v="#DIV/0!"/>
  </r>
  <r>
    <x v="712"/>
    <n v="1.13344"/>
    <n v="0"/>
    <n v="14"/>
    <n v="1.4"/>
    <d v="1899-12-30T00:42:00"/>
    <e v="#DIV/0!"/>
    <e v="#DIV/0!"/>
    <e v="#DIV/0!"/>
  </r>
  <r>
    <x v="713"/>
    <n v="1.1345799999999999"/>
    <n v="0"/>
    <n v="13.999999999998181"/>
    <n v="1.4"/>
    <d v="1899-12-30T01:08:00"/>
    <e v="#DIV/0!"/>
    <e v="#DIV/0!"/>
    <e v="#DIV/0!"/>
  </r>
  <r>
    <x v="714"/>
    <n v="1.1258600000000001"/>
    <n v="145.69999999999891"/>
    <n v="62.799999999999272"/>
    <n v="77.990000000000009"/>
    <d v="1900-01-02T15:48:00"/>
    <e v="#DIV/0!"/>
    <e v="#DIV/0!"/>
    <e v="#DIV/0!"/>
  </r>
  <r>
    <x v="715"/>
    <n v="1.12548"/>
    <n v="0"/>
    <n v="14"/>
    <n v="1.4"/>
    <d v="1899-12-30T05:45:00"/>
    <e v="#DIV/0!"/>
    <e v="#DIV/0!"/>
    <e v="#DIV/0!"/>
  </r>
  <r>
    <x v="716"/>
    <n v="1.12432"/>
    <n v="0"/>
    <n v="14"/>
    <n v="1.4"/>
    <d v="1899-12-30T02:51:00"/>
    <e v="#DIV/0!"/>
    <e v="#DIV/0!"/>
    <e v="#DIV/0!"/>
  </r>
  <r>
    <x v="717"/>
    <n v="1.12382"/>
    <n v="0"/>
    <n v="14"/>
    <n v="1.4"/>
    <d v="1899-12-30T00:28:00"/>
    <e v="#DIV/0!"/>
    <e v="#DIV/0!"/>
    <e v="#DIV/0!"/>
  </r>
  <r>
    <x v="718"/>
    <n v="1.1227"/>
    <n v="0"/>
    <n v="14.000000000001819"/>
    <n v="1.4"/>
    <d v="1899-12-30T00:37:00"/>
    <e v="#DIV/0!"/>
    <e v="#DIV/0!"/>
    <e v="#DIV/0!"/>
  </r>
  <r>
    <x v="719"/>
    <n v="1.1226400000000001"/>
    <n v="0"/>
    <n v="13.999999999998181"/>
    <n v="1.4"/>
    <d v="1899-12-30T01:26:00"/>
    <e v="#DIV/0!"/>
    <e v="#DIV/0!"/>
    <e v="#DIV/0!"/>
  </r>
  <r>
    <x v="720"/>
    <n v="1.12165"/>
    <n v="0"/>
    <n v="14.000000000001819"/>
    <n v="1.4"/>
    <d v="1899-12-30T01:30:00"/>
    <e v="#DIV/0!"/>
    <e v="#DIV/0!"/>
    <e v="#DIV/0!"/>
  </r>
  <r>
    <x v="721"/>
    <n v="1.12052"/>
    <n v="0"/>
    <n v="14.000000000001819"/>
    <n v="1.4"/>
    <d v="1899-12-30T00:44:00"/>
    <e v="#DIV/0!"/>
    <e v="#DIV/0!"/>
    <e v="#DIV/0!"/>
  </r>
  <r>
    <x v="722"/>
    <n v="1.11921"/>
    <n v="0"/>
    <n v="14"/>
    <n v="1.4"/>
    <d v="1899-12-30T00:37:00"/>
    <e v="#DIV/0!"/>
    <e v="#DIV/0!"/>
    <e v="#DIV/0!"/>
  </r>
  <r>
    <x v="723"/>
    <n v="1.11971"/>
    <n v="29.100000000000364"/>
    <n v="28.799999999999272"/>
    <n v="4.1900000000000004"/>
    <d v="1899-12-31T02:34:00"/>
    <e v="#DIV/0!"/>
    <e v="#DIV/0!"/>
    <e v="#DIV/0!"/>
  </r>
  <r>
    <x v="724"/>
    <n v="1.1243000000000001"/>
    <n v="81.200000000000728"/>
    <n v="44.100000000000364"/>
    <n v="20.350000000000001"/>
    <d v="1899-12-30T23:38:00"/>
    <e v="#DIV/0!"/>
    <e v="#DIV/0!"/>
    <e v="#DIV/0!"/>
  </r>
  <r>
    <x v="725"/>
    <n v="1.1267100000000001"/>
    <n v="14"/>
    <n v="21"/>
    <n v="2.8"/>
    <d v="1899-12-30T03:05:00"/>
    <e v="#DIV/0!"/>
    <e v="#DIV/0!"/>
    <e v="#DIV/0!"/>
  </r>
  <r>
    <x v="726"/>
    <n v="1.1240699999999999"/>
    <n v="79.900000000001455"/>
    <n v="44"/>
    <n v="20.450000000000003"/>
    <d v="1899-12-31T04:25:00"/>
    <e v="#DIV/0!"/>
    <e v="#DIV/0!"/>
    <e v="#DIV/0!"/>
  </r>
  <r>
    <x v="727"/>
    <n v="1.1229899999999999"/>
    <n v="0"/>
    <n v="14"/>
    <n v="1.4"/>
    <d v="1899-12-30T02:14:00"/>
    <e v="#DIV/0!"/>
    <e v="#DIV/0!"/>
    <e v="#DIV/0!"/>
  </r>
  <r>
    <x v="728"/>
    <n v="1.1217200000000001"/>
    <n v="14.100000000000364"/>
    <n v="20.899999999999636"/>
    <n v="2.79"/>
    <d v="1899-12-30T12:55:00"/>
    <e v="#DIV/0!"/>
    <e v="#DIV/0!"/>
    <e v="#DIV/0!"/>
  </r>
  <r>
    <x v="729"/>
    <n v="1.12059"/>
    <n v="14.399999999999636"/>
    <n v="21.200000000000728"/>
    <n v="2.8000000000000003"/>
    <d v="1899-12-30T02:36:00"/>
    <e v="#DIV/0!"/>
    <e v="#DIV/0!"/>
    <e v="#DIV/0!"/>
  </r>
  <r>
    <x v="730"/>
    <n v="1.11958"/>
    <n v="14.300000000001091"/>
    <n v="21.100000000000364"/>
    <n v="2.79"/>
    <d v="1899-12-30T01:39:00"/>
    <e v="#DIV/0!"/>
    <e v="#DIV/0!"/>
    <e v="#DIV/0!"/>
  </r>
  <r>
    <x v="731"/>
    <n v="1.12215"/>
    <n v="62.699999999998909"/>
    <n v="38.100000000000364"/>
    <n v="12.82"/>
    <d v="1899-12-30T16:41:00"/>
    <e v="#DIV/0!"/>
    <e v="#DIV/0!"/>
    <e v="#DIV/0!"/>
  </r>
  <r>
    <x v="732"/>
    <n v="1.1229"/>
    <n v="64.600000000000364"/>
    <n v="39.600000000000364"/>
    <n v="12.770000000000001"/>
    <d v="1899-12-30T22:10:00"/>
    <e v="#DIV/0!"/>
    <e v="#DIV/0!"/>
    <e v="#DIV/0!"/>
  </r>
  <r>
    <x v="733"/>
    <n v="1.12209"/>
    <n v="14.299999999999272"/>
    <n v="21.100000000000364"/>
    <n v="2.79"/>
    <d v="1899-12-30T01:55:00"/>
    <e v="#DIV/0!"/>
    <e v="#DIV/0!"/>
    <e v="#DIV/0!"/>
  </r>
  <r>
    <x v="734"/>
    <n v="1.1208499999999999"/>
    <n v="0"/>
    <n v="14.000000000001819"/>
    <n v="1.4"/>
    <d v="1899-12-30T00:09:00"/>
    <e v="#DIV/0!"/>
    <e v="#DIV/0!"/>
    <e v="#DIV/0!"/>
  </r>
  <r>
    <x v="735"/>
    <n v="1.11957"/>
    <n v="0"/>
    <n v="14.000000000001819"/>
    <n v="1.4"/>
    <d v="1899-12-30T00:57:00"/>
    <e v="#DIV/0!"/>
    <e v="#DIV/0!"/>
    <e v="#DIV/0!"/>
  </r>
  <r>
    <x v="736"/>
    <n v="1.11876"/>
    <n v="0"/>
    <n v="14"/>
    <n v="1.4"/>
    <d v="1899-12-30T00:18:00"/>
    <e v="#DIV/0!"/>
    <e v="#DIV/0!"/>
    <e v="#DIV/0!"/>
  </r>
  <r>
    <x v="737"/>
    <n v="1.12439"/>
    <n v="100"/>
    <n v="48.600000000000364"/>
    <n v="32.43"/>
    <d v="1899-12-31T02:53:00"/>
    <e v="#DIV/0!"/>
    <e v="#DIV/0!"/>
    <e v="#DIV/0!"/>
  </r>
  <r>
    <x v="738"/>
    <n v="1.1242300000000001"/>
    <n v="0"/>
    <n v="14.000000000001819"/>
    <n v="1.4"/>
    <d v="1899-12-30T00:21:00"/>
    <e v="#DIV/0!"/>
    <e v="#DIV/0!"/>
    <e v="#DIV/0!"/>
  </r>
  <r>
    <x v="739"/>
    <n v="1.12771"/>
    <n v="14.100000000000364"/>
    <n v="23.400000000001455"/>
    <n v="2.8099999999999996"/>
    <d v="1899-12-30T16:50:00"/>
    <e v="#DIV/0!"/>
    <e v="#DIV/0!"/>
    <e v="#DIV/0!"/>
  </r>
  <r>
    <x v="740"/>
    <n v="1.12947"/>
    <n v="0"/>
    <n v="14"/>
    <n v="1.4"/>
    <d v="1899-12-30T00:53:00"/>
    <e v="#DIV/0!"/>
    <e v="#DIV/0!"/>
    <e v="#DIV/0!"/>
  </r>
  <r>
    <x v="741"/>
    <n v="1.1269899999999999"/>
    <n v="62.700000000000728"/>
    <n v="39.899999999999636"/>
    <n v="12.84"/>
    <d v="1899-12-31T17:01:00"/>
    <e v="#DIV/0!"/>
    <e v="#DIV/0!"/>
    <e v="#DIV/0!"/>
  </r>
  <r>
    <x v="742"/>
    <n v="1.1225499999999999"/>
    <n v="0"/>
    <n v="14"/>
    <n v="1.4"/>
    <d v="1899-12-30T01:30:00"/>
    <e v="#DIV/0!"/>
    <e v="#DIV/0!"/>
    <e v="#DIV/0!"/>
  </r>
  <r>
    <x v="743"/>
    <n v="1.12212"/>
    <n v="0"/>
    <n v="13.899999999999636"/>
    <n v="1.4"/>
    <d v="1899-12-30T16:17:00"/>
    <e v="#DIV/0!"/>
    <e v="#DIV/0!"/>
    <e v="#DIV/0!"/>
  </r>
  <r>
    <x v="744"/>
    <n v="1.1276200000000001"/>
    <n v="102.09999999999854"/>
    <n v="49.899999999997817"/>
    <n v="32.35"/>
    <d v="1899-12-31T22:10:00"/>
    <e v="#DIV/0!"/>
    <e v="#DIV/0!"/>
    <e v="#DIV/0!"/>
  </r>
  <r>
    <x v="745"/>
    <n v="1.1301300000000001"/>
    <n v="0"/>
    <n v="14.000000000001819"/>
    <n v="1.4"/>
    <d v="1899-12-30T01:44:00"/>
    <e v="#DIV/0!"/>
    <e v="#DIV/0!"/>
    <e v="#DIV/0!"/>
  </r>
  <r>
    <x v="746"/>
    <n v="1.1309499999999999"/>
    <n v="0"/>
    <n v="13.999999999998181"/>
    <n v="1.4"/>
    <d v="1899-12-30T04:15:00"/>
    <e v="#DIV/0!"/>
    <e v="#DIV/0!"/>
    <e v="#DIV/0!"/>
  </r>
  <r>
    <x v="747"/>
    <n v="1.13422"/>
    <n v="0"/>
    <n v="14.000000000001819"/>
    <n v="1.4"/>
    <d v="1899-12-30T00:31:00"/>
    <e v="#DIV/0!"/>
    <e v="#DIV/0!"/>
    <e v="#DIV/0!"/>
  </r>
  <r>
    <x v="748"/>
    <n v="1.13147"/>
    <n v="64.699999999998909"/>
    <n v="39.799999999997453"/>
    <n v="12.84"/>
    <d v="1899-12-31T23:38:00"/>
    <e v="#DIV/0!"/>
    <e v="#DIV/0!"/>
    <e v="#DIV/0!"/>
  </r>
  <r>
    <x v="749"/>
    <n v="1.12645"/>
    <n v="29.000000000001819"/>
    <n v="28.600000000000364"/>
    <n v="4.21"/>
    <d v="1899-12-30T21:04:00"/>
    <e v="#DIV/0!"/>
    <e v="#DIV/0!"/>
    <e v="#DIV/0!"/>
  </r>
  <r>
    <x v="750"/>
    <n v="1.13106"/>
    <n v="83"/>
    <n v="45.399999999999636"/>
    <n v="20.399999999999999"/>
    <d v="1899-12-31T07:54:00"/>
    <e v="#DIV/0!"/>
    <e v="#DIV/0!"/>
    <e v="#DIV/0!"/>
  </r>
  <r>
    <x v="751"/>
    <n v="1.1341600000000001"/>
    <n v="0"/>
    <n v="14"/>
    <n v="1.4"/>
    <d v="1899-12-30T00:27:00"/>
    <e v="#DIV/0!"/>
    <e v="#DIV/0!"/>
    <e v="#DIV/0!"/>
  </r>
  <r>
    <x v="752"/>
    <n v="1.13435"/>
    <n v="14.100000000000364"/>
    <n v="21.100000000000364"/>
    <n v="2.8099999999999996"/>
    <d v="1899-12-30T01:48:00"/>
    <e v="#DIV/0!"/>
    <e v="#DIV/0!"/>
    <e v="#DIV/0!"/>
  </r>
  <r>
    <x v="753"/>
    <n v="1.1349800000000001"/>
    <n v="0"/>
    <n v="16.300000000001091"/>
    <n v="1.4"/>
    <d v="1899-12-30T10:20:00"/>
    <e v="#DIV/0!"/>
    <e v="#DIV/0!"/>
    <e v="#DIV/0!"/>
  </r>
  <r>
    <x v="754"/>
    <n v="1.1313500000000001"/>
    <n v="102.69999999999891"/>
    <n v="50.199999999998909"/>
    <n v="32.43"/>
    <d v="1899-12-31T09:09:00"/>
    <e v="#DIV/0!"/>
    <e v="#DIV/0!"/>
    <e v="#DIV/0!"/>
  </r>
  <r>
    <x v="755"/>
    <n v="1.1305700000000001"/>
    <n v="0"/>
    <n v="13.999999999998181"/>
    <n v="1.4"/>
    <d v="1899-12-30T00:18:00"/>
    <e v="#DIV/0!"/>
    <e v="#DIV/0!"/>
    <e v="#DIV/0!"/>
  </r>
  <r>
    <x v="756"/>
    <n v="1.1281300000000001"/>
    <n v="0"/>
    <n v="13.999999999998181"/>
    <n v="1.4"/>
    <d v="1899-12-30T05:11:00"/>
    <e v="#DIV/0!"/>
    <e v="#DIV/0!"/>
    <e v="#DIV/0!"/>
  </r>
  <r>
    <x v="757"/>
    <n v="1.1380399999999999"/>
    <n v="174.60000000000036"/>
    <n v="67.600000000000364"/>
    <n v="121.9"/>
    <d v="1900-01-03T02:24:00"/>
    <e v="#DIV/0!"/>
    <e v="#DIV/0!"/>
    <e v="#DIV/0!"/>
  </r>
  <r>
    <x v="758"/>
    <n v="1.13219"/>
    <n v="0"/>
    <n v="14"/>
    <n v="1.4"/>
    <d v="1899-12-30T01:15:00"/>
    <e v="#DIV/0!"/>
    <e v="#DIV/0!"/>
    <e v="#DIV/0!"/>
  </r>
  <r>
    <x v="759"/>
    <n v="1.1324700000000001"/>
    <n v="14.000000000001819"/>
    <n v="21.800000000001091"/>
    <n v="2.8"/>
    <d v="1899-12-30T11:37:00"/>
    <e v="#DIV/0!"/>
    <e v="#DIV/0!"/>
    <e v="#DIV/0!"/>
  </r>
  <r>
    <x v="760"/>
    <n v="1.1333599999999999"/>
    <n v="14.399999999999636"/>
    <n v="21.199999999998909"/>
    <n v="2.8000000000000003"/>
    <d v="1899-12-30T04:47:00"/>
    <e v="#DIV/0!"/>
    <e v="#DIV/0!"/>
    <e v="#DIV/0!"/>
  </r>
  <r>
    <x v="761"/>
    <n v="1.13419"/>
    <n v="0"/>
    <n v="14"/>
    <n v="1.4"/>
    <d v="1899-12-30T00:30:00"/>
    <e v="#DIV/0!"/>
    <e v="#DIV/0!"/>
    <e v="#DIV/0!"/>
  </r>
  <r>
    <x v="762"/>
    <n v="1.13635"/>
    <n v="0"/>
    <n v="14.000000000001819"/>
    <n v="1.4"/>
    <d v="1899-12-30T00:35:00"/>
    <e v="#DIV/0!"/>
    <e v="#DIV/0!"/>
    <e v="#DIV/0!"/>
  </r>
  <r>
    <x v="763"/>
    <n v="1.1361399999999999"/>
    <n v="29.100000000000364"/>
    <n v="29.299999999999272"/>
    <n v="4.21"/>
    <d v="1899-12-30T19:00:00"/>
    <e v="#DIV/0!"/>
    <e v="#DIV/0!"/>
    <e v="#DIV/0!"/>
  </r>
  <r>
    <x v="764"/>
    <n v="1.1372899999999999"/>
    <n v="0"/>
    <n v="13.999999999998181"/>
    <n v="1.4"/>
    <d v="1899-12-30T01:28:00"/>
    <e v="#DIV/0!"/>
    <e v="#DIV/0!"/>
    <e v="#DIV/0!"/>
  </r>
  <r>
    <x v="765"/>
    <n v="1.13893"/>
    <n v="0"/>
    <n v="14"/>
    <n v="1.4"/>
    <d v="1899-12-30T02:06:00"/>
    <e v="#DIV/0!"/>
    <e v="#DIV/0!"/>
    <e v="#DIV/0!"/>
  </r>
  <r>
    <x v="766"/>
    <n v="1.14106"/>
    <n v="0"/>
    <n v="14.799999999999272"/>
    <n v="1.4"/>
    <d v="1899-12-30T08:07:00"/>
    <e v="#DIV/0!"/>
    <e v="#DIV/0!"/>
    <e v="#DIV/0!"/>
  </r>
  <r>
    <x v="767"/>
    <n v="1.1420600000000001"/>
    <n v="0"/>
    <n v="14"/>
    <n v="1.4"/>
    <d v="1899-12-30T00:33:00"/>
    <e v="#DIV/0!"/>
    <e v="#DIV/0!"/>
    <e v="#DIV/0!"/>
  </r>
  <r>
    <x v="768"/>
    <n v="1.1427099999999999"/>
    <n v="46.299999999999272"/>
    <n v="35.099999999998545"/>
    <n v="7.51"/>
    <d v="1899-12-31T05:19:00"/>
    <e v="#DIV/0!"/>
    <e v="#DIV/0!"/>
    <e v="#DIV/0!"/>
  </r>
  <r>
    <x v="769"/>
    <n v="1.1405000000000001"/>
    <n v="30.799999999999272"/>
    <n v="29.299999999999272"/>
    <n v="4.1900000000000004"/>
    <d v="1899-12-30T05:39:00"/>
    <e v="#DIV/0!"/>
    <e v="#DIV/0!"/>
    <e v="#DIV/0!"/>
  </r>
  <r>
    <x v="770"/>
    <n v="1.1413899999999999"/>
    <n v="62.100000000000364"/>
    <n v="39"/>
    <n v="12.84"/>
    <d v="1899-12-30T18:12:00"/>
    <e v="#DIV/0!"/>
    <e v="#DIV/0!"/>
    <e v="#DIV/0!"/>
  </r>
  <r>
    <x v="771"/>
    <n v="1.14202"/>
    <n v="79.800000000001091"/>
    <n v="43.699999999998909"/>
    <n v="20.380000000000003"/>
    <d v="1899-12-31T19:10:00"/>
    <e v="#DIV/0!"/>
    <e v="#DIV/0!"/>
    <e v="#DIV/0!"/>
  </r>
  <r>
    <x v="772"/>
    <n v="1.1428700000000001"/>
    <n v="0"/>
    <n v="14"/>
    <n v="1.4"/>
    <d v="1899-12-30T01:52:00"/>
    <e v="#DIV/0!"/>
    <e v="#DIV/0!"/>
    <e v="#DIV/0!"/>
  </r>
  <r>
    <x v="773"/>
    <n v="1.14394"/>
    <n v="0"/>
    <n v="14"/>
    <n v="1.4"/>
    <d v="1899-12-30T04:22:00"/>
    <e v="#DIV/0!"/>
    <e v="#DIV/0!"/>
    <e v="#DIV/0!"/>
  </r>
  <r>
    <x v="774"/>
    <n v="1.14374"/>
    <n v="14.099999999998545"/>
    <n v="21.499999999998181"/>
    <n v="2.81"/>
    <d v="1899-12-30T08:06:00"/>
    <e v="#DIV/0!"/>
    <e v="#DIV/0!"/>
    <e v="#DIV/0!"/>
  </r>
  <r>
    <x v="775"/>
    <n v="1.14638"/>
    <n v="0"/>
    <n v="13.999999999998181"/>
    <n v="1.4"/>
    <d v="1899-12-30T00:17:00"/>
    <e v="#DIV/0!"/>
    <e v="#DIV/0!"/>
    <e v="#DIV/0!"/>
  </r>
  <r>
    <x v="776"/>
    <n v="1.14649"/>
    <n v="16.400000000001455"/>
    <n v="22.200000000000728"/>
    <n v="2.8000000000000003"/>
    <d v="1899-12-30T01:36:00"/>
    <e v="#DIV/0!"/>
    <e v="#DIV/0!"/>
    <e v="#DIV/0!"/>
  </r>
  <r>
    <x v="777"/>
    <n v="1.1446099999999999"/>
    <n v="47.199999999998909"/>
    <n v="34.299999999997453"/>
    <n v="7.5200000000000005"/>
    <d v="1899-12-30T06:18:00"/>
    <e v="#DIV/0!"/>
    <e v="#DIV/0!"/>
    <e v="#DIV/0!"/>
  </r>
  <r>
    <x v="778"/>
    <n v="1.1413599999999999"/>
    <n v="0"/>
    <n v="14.000000000001819"/>
    <n v="1.4"/>
    <d v="1899-12-30T00:34:00"/>
    <e v="#DIV/0!"/>
    <e v="#DIV/0!"/>
    <e v="#DIV/0!"/>
  </r>
  <r>
    <x v="779"/>
    <n v="1.17981"/>
    <n v="488.80000000000109"/>
    <n v="101.19999999999891"/>
    <n v="1415.0899999999997"/>
    <d v="1900-01-08T02:20:00"/>
    <e v="#DIV/0!"/>
    <e v="#DIV/0!"/>
    <e v="#DIV/0!"/>
  </r>
  <r>
    <x v="780"/>
    <n v="1.14551"/>
    <n v="0"/>
    <n v="14.799999999999272"/>
    <n v="1.4"/>
    <d v="1899-12-30T08:15:00"/>
    <e v="#DIV/0!"/>
    <e v="#DIV/0!"/>
    <e v="#DIV/0!"/>
  </r>
  <r>
    <x v="781"/>
    <n v="1.14574"/>
    <n v="28.899999999997817"/>
    <n v="28.699999999998909"/>
    <n v="4.21"/>
    <d v="1899-12-30T05:19:00"/>
    <e v="#DIV/0!"/>
    <e v="#DIV/0!"/>
    <e v="#DIV/0!"/>
  </r>
  <r>
    <x v="782"/>
    <n v="1.1453599999999999"/>
    <n v="14.199999999998909"/>
    <n v="21.099999999996726"/>
    <n v="2.8"/>
    <d v="1899-12-30T02:44:00"/>
    <e v="#DIV/0!"/>
    <e v="#DIV/0!"/>
    <e v="#DIV/0!"/>
  </r>
  <r>
    <x v="783"/>
    <n v="1.1456"/>
    <n v="14"/>
    <n v="21"/>
    <n v="2.8"/>
    <d v="1899-12-30T03:11:00"/>
    <e v="#DIV/0!"/>
    <e v="#DIV/0!"/>
    <e v="#DIV/0!"/>
  </r>
  <r>
    <x v="784"/>
    <n v="1.14683"/>
    <n v="0"/>
    <n v="14"/>
    <n v="1.4"/>
    <d v="1899-12-30T00:09:00"/>
    <e v="#DIV/0!"/>
    <e v="#DIV/0!"/>
    <e v="#DIV/0!"/>
  </r>
  <r>
    <x v="785"/>
    <n v="1.1485300000000001"/>
    <n v="0"/>
    <n v="14.000000000001819"/>
    <n v="1.4"/>
    <d v="1899-12-30T00:21:00"/>
    <e v="#DIV/0!"/>
    <e v="#DIV/0!"/>
    <e v="#DIV/0!"/>
  </r>
  <r>
    <x v="786"/>
    <n v="1.1499200000000001"/>
    <n v="0"/>
    <n v="14"/>
    <n v="1.4"/>
    <d v="1899-12-30T01:12:00"/>
    <e v="#DIV/0!"/>
    <e v="#DIV/0!"/>
    <e v="#DIV/0!"/>
  </r>
  <r>
    <x v="787"/>
    <n v="1.1523399999999999"/>
    <n v="0"/>
    <n v="13.999999999998181"/>
    <n v="1.4"/>
    <d v="1899-12-30T00:55:00"/>
    <e v="#DIV/0!"/>
    <e v="#DIV/0!"/>
    <e v="#DIV/0!"/>
  </r>
  <r>
    <x v="788"/>
    <n v="1.15415"/>
    <n v="14"/>
    <n v="21.399999999999636"/>
    <n v="2.8000000000000003"/>
    <d v="1899-12-30T12:49:00"/>
    <e v="#DIV/0!"/>
    <e v="#DIV/0!"/>
    <e v="#DIV/0!"/>
  </r>
  <r>
    <x v="789"/>
    <n v="1.1540699999999999"/>
    <n v="28.999999999998181"/>
    <n v="28.699999999998909"/>
    <n v="4.21"/>
    <d v="1899-12-30T02:27:00"/>
    <e v="#DIV/0!"/>
    <e v="#DIV/0!"/>
    <e v="#DIV/0!"/>
  </r>
  <r>
    <x v="790"/>
    <n v="1.15516"/>
    <n v="0"/>
    <n v="14.000000000001819"/>
    <n v="1.4"/>
    <d v="1899-12-30T00:20:00"/>
    <e v="#DIV/0!"/>
    <e v="#DIV/0!"/>
    <e v="#DIV/0!"/>
  </r>
  <r>
    <x v="791"/>
    <n v="1.15802"/>
    <n v="14.299999999999272"/>
    <n v="21.200000000000728"/>
    <n v="2.81"/>
    <d v="1899-12-30T01:48:00"/>
    <e v="#DIV/0!"/>
    <e v="#DIV/0!"/>
    <e v="#DIV/0!"/>
  </r>
  <r>
    <x v="792"/>
    <n v="1.1598900000000001"/>
    <n v="0"/>
    <n v="14.000000000001819"/>
    <n v="1.4"/>
    <d v="1899-12-30T00:08:00"/>
    <e v="#DIV/0!"/>
    <e v="#DIV/0!"/>
    <e v="#DIV/0!"/>
  </r>
  <r>
    <x v="793"/>
    <n v="1.1580600000000001"/>
    <n v="44.600000000000364"/>
    <n v="34.100000000000364"/>
    <n v="7.5200000000000005"/>
    <d v="1899-12-31T01:13:00"/>
    <e v="#DIV/0!"/>
    <e v="#DIV/0!"/>
    <e v="#DIV/0!"/>
  </r>
  <r>
    <x v="794"/>
    <n v="1.1590499999999999"/>
    <n v="0"/>
    <n v="14"/>
    <n v="1.4"/>
    <d v="1899-12-30T00:15:00"/>
    <e v="#DIV/0!"/>
    <e v="#DIV/0!"/>
    <e v="#DIV/0!"/>
  </r>
  <r>
    <x v="795"/>
    <n v="1.1600600000000001"/>
    <n v="0"/>
    <n v="14"/>
    <n v="1.4"/>
    <d v="1899-12-30T00:30:00"/>
    <e v="#DIV/0!"/>
    <e v="#DIV/0!"/>
    <e v="#DIV/0!"/>
  </r>
  <r>
    <x v="796"/>
    <n v="1.1615800000000001"/>
    <n v="28.900000000001455"/>
    <n v="29.000000000001819"/>
    <n v="4.21"/>
    <d v="1899-12-30T20:43:00"/>
    <e v="#DIV/0!"/>
    <e v="#DIV/0!"/>
    <e v="#DIV/0!"/>
  </r>
  <r>
    <x v="797"/>
    <n v="1.16205"/>
    <n v="0"/>
    <n v="14"/>
    <n v="1.4"/>
    <d v="1899-12-30T00:52:00"/>
    <e v="#DIV/0!"/>
    <e v="#DIV/0!"/>
    <e v="#DIV/0!"/>
  </r>
  <r>
    <x v="798"/>
    <n v="1.16279"/>
    <n v="0"/>
    <n v="14"/>
    <n v="1.4"/>
    <d v="1899-12-30T00:05:00"/>
    <e v="#DIV/0!"/>
    <e v="#DIV/0!"/>
    <e v="#DIV/0!"/>
  </r>
  <r>
    <x v="799"/>
    <n v="1.1642600000000001"/>
    <n v="0"/>
    <n v="14"/>
    <n v="1.4"/>
    <d v="1899-12-30T02:45:00"/>
    <e v="#DIV/0!"/>
    <e v="#DIV/0!"/>
    <e v="#DIV/0!"/>
  </r>
  <r>
    <x v="800"/>
    <n v="1.16523"/>
    <n v="0"/>
    <n v="14"/>
    <n v="1.4"/>
    <d v="1899-12-30T02:40:00"/>
    <e v="#DIV/0!"/>
    <e v="#DIV/0!"/>
    <e v="#DIV/0!"/>
  </r>
  <r>
    <x v="801"/>
    <n v="1.16618"/>
    <n v="0"/>
    <n v="14"/>
    <n v="1.4"/>
    <d v="1899-12-30T01:04:00"/>
    <e v="#DIV/0!"/>
    <e v="#DIV/0!"/>
    <e v="#DIV/0!"/>
  </r>
  <r>
    <x v="802"/>
    <n v="1.16805"/>
    <n v="0"/>
    <n v="14"/>
    <n v="1.4"/>
    <d v="1899-12-30T00:10:00"/>
    <e v="#DIV/0!"/>
    <e v="#DIV/0!"/>
    <e v="#DIV/0!"/>
  </r>
  <r>
    <x v="803"/>
    <n v="1.17008"/>
    <n v="0"/>
    <n v="14"/>
    <n v="1.4"/>
    <d v="1899-12-30T01:29:00"/>
    <e v="#DIV/0!"/>
    <e v="#DIV/0!"/>
    <e v="#DIV/0!"/>
  </r>
  <r>
    <x v="804"/>
    <n v="1.1713800000000001"/>
    <n v="13.200000000000728"/>
    <n v="20.600000000002183"/>
    <n v="2.8"/>
    <d v="1899-12-30T06:13:00"/>
    <e v="#DIV/0!"/>
    <e v="#DIV/0!"/>
    <e v="#DIV/0!"/>
  </r>
  <r>
    <x v="805"/>
    <n v="1.17374"/>
    <n v="0"/>
    <n v="14"/>
    <n v="1.4"/>
    <d v="1899-12-30T01:15:00"/>
    <e v="#DIV/0!"/>
    <e v="#DIV/0!"/>
    <e v="#DIV/0!"/>
  </r>
  <r>
    <x v="806"/>
    <n v="1.1759999999999999"/>
    <n v="14.199999999998909"/>
    <n v="21.099999999998545"/>
    <n v="2.8"/>
    <d v="1899-12-30T01:42:00"/>
    <e v="#DIV/0!"/>
    <e v="#DIV/0!"/>
    <e v="#DIV/0!"/>
  </r>
  <r>
    <x v="807"/>
    <n v="1.1766799999999999"/>
    <n v="0"/>
    <n v="13.999999999998181"/>
    <n v="1.4"/>
    <d v="1899-12-30T00:31:00"/>
    <e v="#DIV/0!"/>
    <e v="#DIV/0!"/>
    <e v="#DIV/0!"/>
  </r>
  <r>
    <x v="808"/>
    <n v="1.1752400000000001"/>
    <n v="61.30000000000291"/>
    <n v="39.200000000002547"/>
    <n v="12.829999999999998"/>
    <d v="1899-12-31T15:53:00"/>
    <e v="#DIV/0!"/>
    <e v="#DIV/0!"/>
    <e v="#DIV/0!"/>
  </r>
  <r>
    <x v="809"/>
    <n v="1.1759599999999999"/>
    <n v="0"/>
    <n v="13.999999999998181"/>
    <n v="1.4"/>
    <d v="1899-12-30T00:23:00"/>
    <e v="#DIV/0!"/>
    <e v="#DIV/0!"/>
    <e v="#DIV/0!"/>
  </r>
  <r>
    <x v="810"/>
    <n v="1.1759500000000001"/>
    <n v="29.299999999999272"/>
    <n v="28.799999999999272"/>
    <n v="4.2"/>
    <d v="1899-12-30T05:33:00"/>
    <e v="#DIV/0!"/>
    <e v="#DIV/0!"/>
    <e v="#DIV/0!"/>
  </r>
  <r>
    <x v="811"/>
    <n v="1.1770700000000001"/>
    <n v="0"/>
    <n v="14"/>
    <n v="1.4"/>
    <d v="1899-12-30T01:06:00"/>
    <e v="#DIV/0!"/>
    <e v="#DIV/0!"/>
    <e v="#DIV/0!"/>
  </r>
  <r>
    <x v="812"/>
    <n v="1.1787099999999999"/>
    <n v="0"/>
    <n v="13.999999999998181"/>
    <n v="1.4"/>
    <d v="1899-12-30T02:40:00"/>
    <e v="#DIV/0!"/>
    <e v="#DIV/0!"/>
    <e v="#DIV/0!"/>
  </r>
  <r>
    <x v="813"/>
    <n v="1.1791499999999999"/>
    <n v="34"/>
    <n v="31.699999999998909"/>
    <n v="4.1899999999999995"/>
    <d v="1899-12-30T00:37:00"/>
    <e v="#DIV/0!"/>
    <e v="#DIV/0!"/>
    <e v="#DIV/0!"/>
  </r>
  <r>
    <x v="814"/>
    <n v="1.1793499999999999"/>
    <n v="14.199999999998909"/>
    <n v="21.099999999996726"/>
    <n v="2.8"/>
    <d v="1899-12-30T01:19:00"/>
    <e v="#DIV/0!"/>
    <e v="#DIV/0!"/>
    <e v="#DIV/0!"/>
  </r>
  <r>
    <x v="815"/>
    <n v="1.17702"/>
    <n v="61.100000000002183"/>
    <n v="37.899999999999636"/>
    <n v="12.84"/>
    <d v="1899-12-30T16:05:00"/>
    <e v="#DIV/0!"/>
    <e v="#DIV/0!"/>
    <e v="#DIV/0!"/>
  </r>
  <r>
    <x v="816"/>
    <n v="1.18005"/>
    <n v="0"/>
    <n v="14"/>
    <n v="1.4"/>
    <d v="1899-12-30T00:32:00"/>
    <e v="#DIV/0!"/>
    <e v="#DIV/0!"/>
    <e v="#DIV/0!"/>
  </r>
  <r>
    <x v="817"/>
    <n v="1.1803699999999999"/>
    <n v="16.200000000000728"/>
    <n v="22.099999999998545"/>
    <n v="2.8"/>
    <d v="1899-12-30T02:52:00"/>
    <e v="#DIV/0!"/>
    <e v="#DIV/0!"/>
    <e v="#DIV/0!"/>
  </r>
  <r>
    <x v="818"/>
    <n v="1.1876500000000001"/>
    <n v="0"/>
    <n v="14.000000000001819"/>
    <n v="1.4"/>
    <d v="1899-12-30T00:39:00"/>
    <e v="#DIV/0!"/>
    <e v="#DIV/0!"/>
    <e v="#DIV/0!"/>
  </r>
  <r>
    <x v="819"/>
    <n v="1.1886000000000001"/>
    <n v="0"/>
    <n v="14.000000000001819"/>
    <n v="1.4"/>
    <d v="1899-12-30T00:11:00"/>
    <e v="#DIV/0!"/>
    <e v="#DIV/0!"/>
    <e v="#DIV/0!"/>
  </r>
  <r>
    <x v="820"/>
    <n v="1.18885"/>
    <n v="0"/>
    <n v="14.000000000001819"/>
    <n v="1.4"/>
    <d v="1899-12-30T01:39:00"/>
    <e v="#DIV/0!"/>
    <e v="#DIV/0!"/>
    <e v="#DIV/0!"/>
  </r>
  <r>
    <x v="821"/>
    <n v="1.1901200000000001"/>
    <n v="0"/>
    <n v="14"/>
    <n v="1.4"/>
    <d v="1899-12-30T00:38:00"/>
    <e v="#DIV/0!"/>
    <e v="#DIV/0!"/>
    <e v="#DIV/0!"/>
  </r>
  <r>
    <x v="822"/>
    <n v="1.19"/>
    <n v="0"/>
    <n v="13.999999999998181"/>
    <n v="1.4"/>
    <d v="1899-12-30T03:40:00"/>
    <e v="#DIV/0!"/>
    <e v="#DIV/0!"/>
    <e v="#DIV/0!"/>
  </r>
  <r>
    <x v="823"/>
    <n v="1.17913"/>
    <n v="176.10000000000036"/>
    <n v="69.199999999998909"/>
    <n v="121.88000000000002"/>
    <d v="1900-01-01T00:20:00"/>
    <e v="#DIV/0!"/>
    <e v="#DIV/0!"/>
    <e v="#DIV/0!"/>
  </r>
  <r>
    <x v="824"/>
    <n v="1.1774500000000001"/>
    <n v="14.400000000001455"/>
    <n v="21.199999999998909"/>
    <n v="2.8000000000000003"/>
    <d v="1899-12-30T03:59:00"/>
    <e v="#DIV/0!"/>
    <e v="#DIV/0!"/>
    <e v="#DIV/0!"/>
  </r>
  <r>
    <x v="825"/>
    <n v="1.1772100000000001"/>
    <n v="0"/>
    <n v="13.999999999998181"/>
    <n v="1.4"/>
    <d v="1899-12-30T00:35:00"/>
    <e v="#DIV/0!"/>
    <e v="#DIV/0!"/>
    <e v="#DIV/0!"/>
  </r>
  <r>
    <x v="826"/>
    <n v="1.17499"/>
    <n v="29.099999999998545"/>
    <n v="28.699999999998909"/>
    <n v="4.2"/>
    <d v="1899-12-30T06:17:00"/>
    <e v="#DIV/0!"/>
    <e v="#DIV/0!"/>
    <e v="#DIV/0!"/>
  </r>
  <r>
    <x v="827"/>
    <n v="1.1750700000000001"/>
    <n v="14"/>
    <n v="21"/>
    <n v="2.8"/>
    <d v="1899-12-30T02:50:00"/>
    <e v="#DIV/0!"/>
    <e v="#DIV/0!"/>
    <e v="#DIV/0!"/>
  </r>
  <r>
    <x v="828"/>
    <n v="1.17119"/>
    <n v="0"/>
    <n v="14"/>
    <n v="1.4"/>
    <d v="1899-12-30T02:18:00"/>
    <e v="#DIV/0!"/>
    <e v="#DIV/0!"/>
    <e v="#DIV/0!"/>
  </r>
  <r>
    <x v="829"/>
    <n v="1.1746300000000001"/>
    <n v="80.800000000001091"/>
    <n v="44.100000000000364"/>
    <n v="20.440000000000001"/>
    <d v="1899-12-30T23:12:00"/>
    <e v="#DIV/0!"/>
    <e v="#DIV/0!"/>
    <e v="#DIV/0!"/>
  </r>
  <r>
    <x v="830"/>
    <n v="1.1803900000000001"/>
    <n v="13.999999999998181"/>
    <n v="20.999999999998181"/>
    <n v="2.8"/>
    <d v="1899-12-30T01:46:00"/>
    <e v="#DIV/0!"/>
    <e v="#DIV/0!"/>
    <e v="#DIV/0!"/>
  </r>
  <r>
    <x v="831"/>
    <n v="1.17642"/>
    <n v="63.900000000001455"/>
    <n v="38.700000000000728"/>
    <n v="12.809999999999999"/>
    <d v="1899-12-30T05:07:00"/>
    <e v="#DIV/0!"/>
    <e v="#DIV/0!"/>
    <e v="#DIV/0!"/>
  </r>
  <r>
    <x v="832"/>
    <n v="1.18388"/>
    <n v="177.00000000000182"/>
    <n v="68.399999999999636"/>
    <n v="121.51000000000002"/>
    <d v="1899-12-31T20:01:00"/>
    <e v="#DIV/0!"/>
    <e v="#DIV/0!"/>
    <e v="#DIV/0!"/>
  </r>
  <r>
    <x v="833"/>
    <n v="1.17804"/>
    <n v="0"/>
    <n v="14"/>
    <n v="1.4"/>
    <d v="1899-12-30T01:22:00"/>
    <e v="#DIV/0!"/>
    <e v="#DIV/0!"/>
    <e v="#DIV/0!"/>
  </r>
  <r>
    <x v="834"/>
    <n v="1.1800299999999999"/>
    <n v="0"/>
    <n v="13.999999999998181"/>
    <n v="1.4"/>
    <d v="1899-12-30T01:40:00"/>
    <e v="#DIV/0!"/>
    <e v="#DIV/0!"/>
    <e v="#DIV/0!"/>
  </r>
  <r>
    <x v="835"/>
    <n v="1.18174"/>
    <n v="0"/>
    <n v="14"/>
    <n v="1.4"/>
    <d v="1899-12-30T00:44:00"/>
    <e v="#DIV/0!"/>
    <e v="#DIV/0!"/>
    <e v="#DIV/0!"/>
  </r>
  <r>
    <x v="836"/>
    <n v="1.1832400000000001"/>
    <n v="0"/>
    <n v="14.000000000001819"/>
    <n v="1.4"/>
    <d v="1899-12-30T01:48:00"/>
    <e v="#DIV/0!"/>
    <e v="#DIV/0!"/>
    <e v="#DIV/0!"/>
  </r>
  <r>
    <x v="837"/>
    <n v="1.1862200000000001"/>
    <n v="14.099999999998545"/>
    <n v="21.100000000000364"/>
    <n v="2.8099999999999996"/>
    <d v="1899-12-30T02:01:00"/>
    <e v="#DIV/0!"/>
    <e v="#DIV/0!"/>
    <e v="#DIV/0!"/>
  </r>
  <r>
    <x v="838"/>
    <n v="1.1881200000000001"/>
    <n v="0"/>
    <n v="14"/>
    <n v="1.4"/>
    <d v="1899-12-30T00:50:00"/>
    <e v="#DIV/0!"/>
    <e v="#DIV/0!"/>
    <e v="#DIV/0!"/>
  </r>
  <r>
    <x v="839"/>
    <n v="1.18899"/>
    <n v="0"/>
    <n v="14"/>
    <n v="1.4"/>
    <d v="1899-12-30T00:05:00"/>
    <e v="#DIV/0!"/>
    <e v="#DIV/0!"/>
    <e v="#DIV/0!"/>
  </r>
  <r>
    <x v="840"/>
    <n v="1.19001"/>
    <n v="14.100000000000364"/>
    <n v="21.100000000000364"/>
    <n v="2.8099999999999996"/>
    <d v="1899-12-30T01:24:00"/>
    <e v="#DIV/0!"/>
    <e v="#DIV/0!"/>
    <e v="#DIV/0!"/>
  </r>
  <r>
    <x v="841"/>
    <n v="1.18947"/>
    <n v="29.300000000001091"/>
    <n v="31.000000000001819"/>
    <n v="4.1899999999999995"/>
    <d v="1899-12-30T14:13:00"/>
    <e v="#DIV/0!"/>
    <e v="#DIV/0!"/>
    <e v="#DIV/0!"/>
  </r>
  <r>
    <x v="842"/>
    <n v="1.1874199999999999"/>
    <n v="66.799999999997453"/>
    <n v="40.399999999997817"/>
    <n v="12.82"/>
    <d v="1899-12-30T09:53:00"/>
    <e v="#DIV/0!"/>
    <e v="#DIV/0!"/>
    <e v="#DIV/0!"/>
  </r>
  <r>
    <x v="843"/>
    <n v="1.1839599999999999"/>
    <n v="14.099999999998545"/>
    <n v="21"/>
    <n v="2.79"/>
    <d v="1899-12-30T01:55:00"/>
    <e v="#DIV/0!"/>
    <e v="#DIV/0!"/>
    <e v="#DIV/0!"/>
  </r>
  <r>
    <x v="844"/>
    <n v="1.1833199999999999"/>
    <n v="13.999999999998181"/>
    <n v="21"/>
    <n v="2.8"/>
    <d v="1899-12-30T02:09:00"/>
    <e v="#DIV/0!"/>
    <e v="#DIV/0!"/>
    <e v="#DIV/0!"/>
  </r>
  <r>
    <x v="845"/>
    <n v="1.18404"/>
    <n v="14.600000000000364"/>
    <n v="21.299999999999272"/>
    <n v="2.8"/>
    <d v="1899-12-30T00:29:00"/>
    <e v="#DIV/0!"/>
    <e v="#DIV/0!"/>
    <e v="#DIV/0!"/>
  </r>
  <r>
    <x v="846"/>
    <n v="1.18249"/>
    <n v="0"/>
    <n v="14.000000000001819"/>
    <n v="1.4"/>
    <d v="1899-12-30T00:18:00"/>
    <e v="#DIV/0!"/>
    <e v="#DIV/0!"/>
    <e v="#DIV/0!"/>
  </r>
  <r>
    <x v="847"/>
    <n v="1.1849099999999999"/>
    <n v="46.299999999999272"/>
    <n v="34.000000000001819"/>
    <n v="7.51"/>
    <d v="1899-12-30T11:32:00"/>
    <e v="#DIV/0!"/>
    <e v="#DIV/0!"/>
    <e v="#DIV/0!"/>
  </r>
  <r>
    <x v="848"/>
    <n v="1.18912"/>
    <n v="14.000000000001819"/>
    <n v="21"/>
    <n v="2.8"/>
    <d v="1899-12-30T01:30:00"/>
    <e v="#DIV/0!"/>
    <e v="#DIV/0!"/>
    <e v="#DIV/0!"/>
  </r>
  <r>
    <x v="849"/>
    <n v="1.18045"/>
    <n v="144.10000000000036"/>
    <n v="60.600000000000364"/>
    <n v="78.039999999999992"/>
    <d v="1900-01-01T16:43:00"/>
    <e v="#DIV/0!"/>
    <e v="#DIV/0!"/>
    <e v="#DIV/0!"/>
  </r>
  <r>
    <x v="850"/>
    <n v="1.18262"/>
    <n v="14.100000000000364"/>
    <n v="21"/>
    <n v="2.79"/>
    <d v="1899-12-30T03:54:00"/>
    <e v="#DIV/0!"/>
    <e v="#DIV/0!"/>
    <e v="#DIV/0!"/>
  </r>
  <r>
    <x v="851"/>
    <n v="1.18171"/>
    <n v="0"/>
    <n v="14"/>
    <n v="1.4"/>
    <d v="1899-12-30T00:55:00"/>
    <e v="#DIV/0!"/>
    <e v="#DIV/0!"/>
    <e v="#DIV/0!"/>
  </r>
  <r>
    <x v="852"/>
    <n v="1.1803999999999999"/>
    <n v="0"/>
    <n v="14.000000000001819"/>
    <n v="1.4"/>
    <d v="1899-12-30T01:54:00"/>
    <e v="#DIV/0!"/>
    <e v="#DIV/0!"/>
    <e v="#DIV/0!"/>
  </r>
  <r>
    <x v="853"/>
    <n v="1.1812800000000001"/>
    <n v="14.200000000000728"/>
    <n v="21.099999999998545"/>
    <n v="2.8"/>
    <d v="1899-12-30T00:30:00"/>
    <e v="#DIV/0!"/>
    <e v="#DIV/0!"/>
    <e v="#DIV/0!"/>
  </r>
  <r>
    <x v="854"/>
    <n v="1.1789799999999999"/>
    <n v="0"/>
    <n v="14"/>
    <n v="1.4"/>
    <d v="1899-12-30T00:04:00"/>
    <e v="#DIV/0!"/>
    <e v="#DIV/0!"/>
    <e v="#DIV/0!"/>
  </r>
  <r>
    <x v="855"/>
    <n v="1.1774"/>
    <n v="0"/>
    <n v="14"/>
    <n v="1.4"/>
    <d v="1899-12-30T00:02:00"/>
    <e v="#DIV/0!"/>
    <e v="#DIV/0!"/>
    <e v="#DIV/0!"/>
  </r>
  <r>
    <x v="856"/>
    <n v="1.17635"/>
    <n v="0"/>
    <n v="14"/>
    <n v="1.4"/>
    <d v="1899-12-30T00:27:00"/>
    <e v="#DIV/0!"/>
    <e v="#DIV/0!"/>
    <e v="#DIV/0!"/>
  </r>
  <r>
    <x v="857"/>
    <n v="1.17787"/>
    <n v="0"/>
    <n v="14.000000000001819"/>
    <n v="1.4"/>
    <d v="1899-12-30T00:40:00"/>
    <e v="#DIV/0!"/>
    <e v="#DIV/0!"/>
    <e v="#DIV/0!"/>
  </r>
  <r>
    <x v="858"/>
    <n v="1.1772499999999999"/>
    <n v="14.899999999999636"/>
    <n v="21.400000000001455"/>
    <n v="2.8000000000000003"/>
    <d v="1899-12-30T14:43:00"/>
    <e v="#DIV/0!"/>
    <e v="#DIV/0!"/>
    <e v="#DIV/0!"/>
  </r>
  <r>
    <x v="859"/>
    <n v="1.1757"/>
    <n v="0"/>
    <n v="14"/>
    <n v="1.4"/>
    <d v="1899-12-30T01:34:00"/>
    <e v="#DIV/0!"/>
    <e v="#DIV/0!"/>
    <e v="#DIV/0!"/>
  </r>
  <r>
    <x v="860"/>
    <n v="1.1747000000000001"/>
    <n v="0"/>
    <n v="14"/>
    <n v="1.4"/>
    <d v="1899-12-30T02:07:00"/>
    <e v="#DIV/0!"/>
    <e v="#DIV/0!"/>
    <e v="#DIV/0!"/>
  </r>
  <r>
    <x v="861"/>
    <n v="1.1755500000000001"/>
    <n v="30.700000000000728"/>
    <n v="29.599999999998545"/>
    <n v="4.2"/>
    <d v="1899-12-30T03:49:00"/>
    <e v="#DIV/0!"/>
    <e v="#DIV/0!"/>
    <e v="#DIV/0!"/>
  </r>
  <r>
    <x v="862"/>
    <n v="1.1726799999999999"/>
    <n v="0"/>
    <n v="13.899999999999636"/>
    <n v="1.4"/>
    <d v="1899-12-30T05:33:00"/>
    <e v="#DIV/0!"/>
    <e v="#DIV/0!"/>
    <e v="#DIV/0!"/>
  </r>
  <r>
    <x v="863"/>
    <n v="1.1731100000000001"/>
    <n v="14"/>
    <n v="21"/>
    <n v="2.8"/>
    <d v="1899-12-30T04:51:00"/>
    <e v="#DIV/0!"/>
    <e v="#DIV/0!"/>
    <e v="#DIV/0!"/>
  </r>
  <r>
    <x v="864"/>
    <n v="1.17544"/>
    <n v="61.700000000000728"/>
    <n v="38.100000000000364"/>
    <n v="12.83"/>
    <d v="1899-12-30T11:33:00"/>
    <e v="#DIV/0!"/>
    <e v="#DIV/0!"/>
    <e v="#DIV/0!"/>
  </r>
  <r>
    <x v="865"/>
    <n v="1.1800200000000001"/>
    <n v="0"/>
    <n v="14"/>
    <n v="1.4"/>
    <d v="1899-12-30T00:39:00"/>
    <e v="#DIV/0!"/>
    <e v="#DIV/0!"/>
    <e v="#DIV/0!"/>
  </r>
  <r>
    <x v="866"/>
    <n v="1.1804300000000001"/>
    <n v="13.899999999999636"/>
    <n v="21"/>
    <n v="2.81"/>
    <d v="1899-12-30T00:53:00"/>
    <e v="#DIV/0!"/>
    <e v="#DIV/0!"/>
    <e v="#DIV/0!"/>
  </r>
  <r>
    <x v="867"/>
    <n v="1.17882"/>
    <n v="29.899999999999636"/>
    <n v="29.399999999997817"/>
    <n v="4.1899999999999995"/>
    <d v="1899-12-30T01:03:00"/>
    <e v="#DIV/0!"/>
    <e v="#DIV/0!"/>
    <e v="#DIV/0!"/>
  </r>
  <r>
    <x v="868"/>
    <n v="1.1758299999999999"/>
    <n v="63.100000000000364"/>
    <n v="39"/>
    <n v="12.819999999999999"/>
    <d v="1899-12-30T18:29:00"/>
    <e v="#DIV/0!"/>
    <e v="#DIV/0!"/>
    <e v="#DIV/0!"/>
  </r>
  <r>
    <x v="869"/>
    <n v="1.17293"/>
    <n v="0"/>
    <n v="14"/>
    <n v="1.4"/>
    <d v="1899-12-30T03:20:00"/>
    <e v="#DIV/0!"/>
    <e v="#DIV/0!"/>
    <e v="#DIV/0!"/>
  </r>
  <r>
    <x v="870"/>
    <n v="1.17195"/>
    <n v="0"/>
    <n v="13.999999999998181"/>
    <n v="1.4"/>
    <d v="1899-12-30T01:14:00"/>
    <e v="#DIV/0!"/>
    <e v="#DIV/0!"/>
    <e v="#DIV/0!"/>
  </r>
  <r>
    <x v="871"/>
    <n v="1.17896"/>
    <n v="122.89999999999964"/>
    <n v="55.099999999998545"/>
    <n v="49.429999999999993"/>
    <d v="1900-01-01T07:00:00"/>
    <e v="#DIV/0!"/>
    <e v="#DIV/0!"/>
    <e v="#DIV/0!"/>
  </r>
  <r>
    <x v="872"/>
    <n v="1.17692"/>
    <n v="0"/>
    <n v="14"/>
    <n v="1.4"/>
    <d v="1899-12-30T00:57:00"/>
    <e v="#DIV/0!"/>
    <e v="#DIV/0!"/>
    <e v="#DIV/0!"/>
  </r>
  <r>
    <x v="873"/>
    <n v="1.1782999999999999"/>
    <n v="0"/>
    <n v="13.999999999998181"/>
    <n v="1.4"/>
    <d v="1899-12-30T02:53:00"/>
    <e v="#DIV/0!"/>
    <e v="#DIV/0!"/>
    <e v="#DIV/0!"/>
  </r>
  <r>
    <x v="874"/>
    <n v="1.17947"/>
    <n v="14"/>
    <n v="21"/>
    <n v="2.8"/>
    <d v="1899-12-30T01:37:00"/>
    <e v="#DIV/0!"/>
    <e v="#DIV/0!"/>
    <e v="#DIV/0!"/>
  </r>
  <r>
    <x v="875"/>
    <n v="1.1804300000000001"/>
    <n v="0"/>
    <n v="14"/>
    <n v="1.4"/>
    <d v="1899-12-30T00:08:00"/>
    <e v="#DIV/0!"/>
    <e v="#DIV/0!"/>
    <e v="#DIV/0!"/>
  </r>
  <r>
    <x v="876"/>
    <n v="1.1815500000000001"/>
    <n v="14.100000000000364"/>
    <n v="23.400000000001455"/>
    <n v="2.8099999999999996"/>
    <d v="1899-12-30T10:09:00"/>
    <e v="#DIV/0!"/>
    <e v="#DIV/0!"/>
    <e v="#DIV/0!"/>
  </r>
  <r>
    <x v="877"/>
    <n v="1.18421"/>
    <n v="0"/>
    <n v="14.000000000001819"/>
    <n v="1.4"/>
    <d v="1899-12-30T03:27:00"/>
    <e v="#DIV/0!"/>
    <e v="#DIV/0!"/>
    <e v="#DIV/0!"/>
  </r>
  <r>
    <x v="878"/>
    <n v="1.1852799999999999"/>
    <n v="14.500000000001819"/>
    <n v="21.299999999999272"/>
    <n v="2.81"/>
    <d v="1899-12-30T03:02:00"/>
    <e v="#DIV/0!"/>
    <e v="#DIV/0!"/>
    <e v="#DIV/0!"/>
  </r>
  <r>
    <x v="879"/>
    <n v="1.1830000000000001"/>
    <n v="63.700000000000728"/>
    <n v="38.899999999999636"/>
    <n v="12.77"/>
    <d v="1899-12-30T22:38:00"/>
    <e v="#DIV/0!"/>
    <e v="#DIV/0!"/>
    <e v="#DIV/0!"/>
  </r>
  <r>
    <x v="880"/>
    <n v="1.18956"/>
    <n v="173.5"/>
    <n v="66.799999999999272"/>
    <n v="121.97"/>
    <d v="1900-01-02T05:30:00"/>
    <e v="#DIV/0!"/>
    <e v="#DIV/0!"/>
    <e v="#DIV/0!"/>
  </r>
  <r>
    <x v="881"/>
    <n v="1.1834199999999999"/>
    <n v="15"/>
    <n v="21.499999999998181"/>
    <n v="2.8"/>
    <d v="1899-12-30T01:29:00"/>
    <e v="#DIV/0!"/>
    <e v="#DIV/0!"/>
    <e v="#DIV/0!"/>
  </r>
  <r>
    <x v="882"/>
    <n v="1.18438"/>
    <n v="0"/>
    <n v="14"/>
    <n v="1.4"/>
    <d v="1899-12-30T01:47:00"/>
    <e v="#DIV/0!"/>
    <e v="#DIV/0!"/>
    <e v="#DIV/0!"/>
  </r>
  <r>
    <x v="883"/>
    <n v="1.18557"/>
    <n v="0"/>
    <n v="14.799999999999272"/>
    <n v="1.4"/>
    <d v="1899-12-30T08:44:00"/>
    <e v="#DIV/0!"/>
    <e v="#DIV/0!"/>
    <e v="#DIV/0!"/>
  </r>
  <r>
    <x v="884"/>
    <n v="1.18628"/>
    <n v="29.799999999999272"/>
    <n v="29.099999999998545"/>
    <n v="4.1900000000000004"/>
    <d v="1899-12-30T06:13:00"/>
    <e v="#DIV/0!"/>
    <e v="#DIV/0!"/>
    <e v="#DIV/0!"/>
  </r>
  <r>
    <x v="885"/>
    <n v="1.18841"/>
    <n v="14.099999999998545"/>
    <n v="21.899999999999636"/>
    <n v="2.8099999999999996"/>
    <d v="1899-12-30T10:51:00"/>
    <e v="#DIV/0!"/>
    <e v="#DIV/0!"/>
    <e v="#DIV/0!"/>
  </r>
  <r>
    <x v="886"/>
    <n v="1.1903699999999999"/>
    <n v="0"/>
    <n v="13.999999999998181"/>
    <n v="1.4"/>
    <d v="1899-12-30T05:12:00"/>
    <e v="#DIV/0!"/>
    <e v="#DIV/0!"/>
    <e v="#DIV/0!"/>
  </r>
  <r>
    <x v="887"/>
    <n v="1.19123"/>
    <n v="0"/>
    <n v="14"/>
    <n v="1.4"/>
    <d v="1899-12-30T01:31:00"/>
    <e v="#DIV/0!"/>
    <e v="#DIV/0!"/>
    <e v="#DIV/0!"/>
  </r>
  <r>
    <x v="888"/>
    <n v="1.19241"/>
    <n v="0"/>
    <n v="14.000000000001819"/>
    <n v="1.4"/>
    <d v="1899-12-30T03:17:00"/>
    <e v="#DIV/0!"/>
    <e v="#DIV/0!"/>
    <e v="#DIV/0!"/>
  </r>
  <r>
    <x v="889"/>
    <n v="1.19536"/>
    <n v="0"/>
    <n v="14.000000000001819"/>
    <n v="1.4"/>
    <d v="1899-12-30T00:46:00"/>
    <e v="#DIV/0!"/>
    <e v="#DIV/0!"/>
    <e v="#DIV/0!"/>
  </r>
  <r>
    <x v="890"/>
    <n v="1.1870700000000001"/>
    <n v="150.80000000000109"/>
    <n v="62.800000000001091"/>
    <n v="78.02"/>
    <d v="1900-01-01T10:22:00"/>
    <e v="#DIV/0!"/>
    <e v="#DIV/0!"/>
    <e v="#DIV/0!"/>
  </r>
  <r>
    <x v="891"/>
    <n v="1.1882299999999999"/>
    <n v="0"/>
    <n v="14"/>
    <n v="1.4"/>
    <d v="1899-12-30T01:10:00"/>
    <e v="#DIV/0!"/>
    <e v="#DIV/0!"/>
    <e v="#DIV/0!"/>
  </r>
  <r>
    <x v="892"/>
    <n v="1.18706"/>
    <n v="13.700000000000728"/>
    <n v="20.800000000001091"/>
    <n v="2.79"/>
    <d v="1899-12-30T01:37:00"/>
    <e v="#DIV/0!"/>
    <e v="#DIV/0!"/>
    <e v="#DIV/0!"/>
  </r>
  <r>
    <x v="893"/>
    <n v="1.1835599999999999"/>
    <n v="0"/>
    <n v="14.000000000001819"/>
    <n v="1.4"/>
    <d v="1899-12-30T00:02:00"/>
    <e v="#DIV/0!"/>
    <e v="#DIV/0!"/>
    <e v="#DIV/0!"/>
  </r>
  <r>
    <x v="894"/>
    <n v="1.18346"/>
    <n v="0"/>
    <n v="13.700000000000728"/>
    <n v="1.4"/>
    <d v="1899-12-30T06:37:00"/>
    <e v="#DIV/0!"/>
    <e v="#DIV/0!"/>
    <e v="#DIV/0!"/>
  </r>
  <r>
    <x v="895"/>
    <n v="1.1832499999999999"/>
    <n v="14.200000000000728"/>
    <n v="21.100000000000364"/>
    <n v="2.8"/>
    <d v="1899-12-30T02:24:00"/>
    <e v="#DIV/0!"/>
    <e v="#DIV/0!"/>
    <e v="#DIV/0!"/>
  </r>
  <r>
    <x v="896"/>
    <n v="1.1818900000000001"/>
    <n v="29.599999999998545"/>
    <n v="28.899999999997817"/>
    <n v="4.1900000000000004"/>
    <d v="1899-12-30T04:34:00"/>
    <e v="#DIV/0!"/>
    <e v="#DIV/0!"/>
    <e v="#DIV/0!"/>
  </r>
  <r>
    <x v="897"/>
    <n v="1.1838900000000001"/>
    <n v="64.000000000001819"/>
    <n v="38.599999999998545"/>
    <n v="12.79"/>
    <d v="1899-12-30T18:09:00"/>
    <e v="#DIV/0!"/>
    <e v="#DIV/0!"/>
    <e v="#DIV/0!"/>
  </r>
  <r>
    <x v="898"/>
    <n v="1.18167"/>
    <n v="101.80000000000109"/>
    <n v="49.900000000001455"/>
    <n v="32.36"/>
    <d v="1899-12-31T07:51:00"/>
    <e v="#DIV/0!"/>
    <e v="#DIV/0!"/>
    <e v="#DIV/0!"/>
  </r>
  <r>
    <x v="899"/>
    <n v="1.18204"/>
    <n v="0"/>
    <n v="14"/>
    <n v="1.4"/>
    <d v="1899-12-30T00:51:00"/>
    <e v="#DIV/0!"/>
    <e v="#DIV/0!"/>
    <e v="#DIV/0!"/>
  </r>
  <r>
    <x v="900"/>
    <n v="1.1799200000000001"/>
    <n v="0"/>
    <n v="13.999999999998181"/>
    <n v="1.4"/>
    <d v="1899-12-30T01:39:00"/>
    <e v="#DIV/0!"/>
    <e v="#DIV/0!"/>
    <e v="#DIV/0!"/>
  </r>
  <r>
    <x v="901"/>
    <n v="1.1781900000000001"/>
    <n v="14.399999999999636"/>
    <n v="21.199999999998909"/>
    <n v="2.8000000000000003"/>
    <d v="1899-12-30T00:53:00"/>
    <e v="#DIV/0!"/>
    <e v="#DIV/0!"/>
    <e v="#DIV/0!"/>
  </r>
  <r>
    <x v="902"/>
    <n v="1.1765600000000001"/>
    <n v="0"/>
    <n v="13.999999999998181"/>
    <n v="1.4"/>
    <d v="1899-12-30T00:09:00"/>
    <e v="#DIV/0!"/>
    <e v="#DIV/0!"/>
    <e v="#DIV/0!"/>
  </r>
  <r>
    <x v="903"/>
    <n v="1.1760200000000001"/>
    <n v="14.399999999999636"/>
    <n v="21.199999999998909"/>
    <n v="2.8000000000000003"/>
    <d v="1899-12-30T01:37:00"/>
    <e v="#DIV/0!"/>
    <e v="#DIV/0!"/>
    <e v="#DIV/0!"/>
  </r>
  <r>
    <x v="904"/>
    <n v="1.18022"/>
    <n v="82.599999999998545"/>
    <n v="44.499999999998181"/>
    <n v="20.450000000000003"/>
    <d v="1899-12-31T00:58:00"/>
    <e v="#DIV/0!"/>
    <e v="#DIV/0!"/>
    <e v="#DIV/0!"/>
  </r>
  <r>
    <x v="905"/>
    <n v="1.1824300000000001"/>
    <n v="0"/>
    <n v="14"/>
    <n v="1.4"/>
    <d v="1899-12-30T00:51:00"/>
    <e v="#DIV/0!"/>
    <e v="#DIV/0!"/>
    <e v="#DIV/0!"/>
  </r>
  <r>
    <x v="906"/>
    <n v="1.1848700000000001"/>
    <n v="0"/>
    <n v="14"/>
    <n v="1.4"/>
    <d v="1899-12-30T01:23:00"/>
    <e v="#DIV/0!"/>
    <e v="#DIV/0!"/>
    <e v="#DIV/0!"/>
  </r>
  <r>
    <x v="907"/>
    <n v="1.1830799999999999"/>
    <n v="45.700000000000728"/>
    <n v="34.399999999999636"/>
    <n v="7.5200000000000005"/>
    <d v="1899-12-30T19:33:00"/>
    <e v="#DIV/0!"/>
    <e v="#DIV/0!"/>
    <e v="#DIV/0!"/>
  </r>
  <r>
    <x v="908"/>
    <n v="1.17984"/>
    <n v="30"/>
    <n v="29"/>
    <n v="4.21"/>
    <d v="1899-12-31T20:28:00"/>
    <e v="#DIV/0!"/>
    <e v="#DIV/0!"/>
    <e v="#DIV/0!"/>
  </r>
  <r>
    <x v="909"/>
    <n v="1.18374"/>
    <n v="0"/>
    <n v="14"/>
    <n v="1.4"/>
    <d v="1899-12-30T00:58:00"/>
    <e v="#DIV/0!"/>
    <e v="#DIV/0!"/>
    <e v="#DIV/0!"/>
  </r>
  <r>
    <x v="910"/>
    <n v="1.1836"/>
    <n v="14.499999999998181"/>
    <n v="21.299999999999272"/>
    <n v="2.81"/>
    <d v="1899-12-30T03:15:00"/>
    <e v="#DIV/0!"/>
    <e v="#DIV/0!"/>
    <e v="#DIV/0!"/>
  </r>
  <r>
    <x v="911"/>
    <n v="1.1838"/>
    <n v="28.899999999999636"/>
    <n v="29.399999999999636"/>
    <n v="4.1899999999999995"/>
    <d v="1899-12-30T10:30:00"/>
    <e v="#DIV/0!"/>
    <e v="#DIV/0!"/>
    <e v="#DIV/0!"/>
  </r>
  <r>
    <x v="912"/>
    <n v="1.1822999999999999"/>
    <n v="46.399999999999636"/>
    <n v="33.999999999998181"/>
    <n v="7.5"/>
    <d v="1899-12-30T14:16:00"/>
    <e v="#DIV/0!"/>
    <e v="#DIV/0!"/>
    <e v="#DIV/0!"/>
  </r>
  <r>
    <x v="913"/>
    <n v="1.1798999999999999"/>
    <n v="45.200000000000728"/>
    <n v="33.100000000000364"/>
    <n v="7.4799999999999995"/>
    <d v="1899-12-30T22:41:00"/>
    <e v="#DIV/0!"/>
    <e v="#DIV/0!"/>
    <e v="#DIV/0!"/>
  </r>
  <r>
    <x v="914"/>
    <n v="1.1834899999999999"/>
    <n v="0"/>
    <n v="13.999999999998181"/>
    <n v="1.4"/>
    <d v="1899-12-30T02:29:00"/>
    <e v="#DIV/0!"/>
    <e v="#DIV/0!"/>
    <e v="#DIV/0!"/>
  </r>
  <r>
    <x v="915"/>
    <n v="1.1834199999999999"/>
    <n v="0"/>
    <n v="16.299999999999272"/>
    <n v="1.4"/>
    <d v="1899-12-30T03:55:00"/>
    <e v="#DIV/0!"/>
    <e v="#DIV/0!"/>
    <e v="#DIV/0!"/>
  </r>
  <r>
    <x v="916"/>
    <n v="1.1830499999999999"/>
    <n v="45.299999999999272"/>
    <n v="33.5"/>
    <n v="7.49"/>
    <d v="1899-12-30T11:37:00"/>
    <e v="#DIV/0!"/>
    <e v="#DIV/0!"/>
    <e v="#DIV/0!"/>
  </r>
  <r>
    <x v="917"/>
    <n v="1.1842299999999999"/>
    <n v="83.600000000000364"/>
    <n v="45.400000000001455"/>
    <n v="20.34"/>
    <d v="1899-12-30T02:08:00"/>
    <e v="#DIV/0!"/>
    <e v="#DIV/0!"/>
    <e v="#DIV/0!"/>
  </r>
  <r>
    <x v="918"/>
    <n v="1.1846399999999999"/>
    <n v="0"/>
    <n v="13.999999999998181"/>
    <n v="1.4"/>
    <d v="1899-12-30T00:07:00"/>
    <e v="#DIV/0!"/>
    <e v="#DIV/0!"/>
    <e v="#DIV/0!"/>
  </r>
  <r>
    <x v="919"/>
    <n v="1.17974"/>
    <n v="15.799999999997453"/>
    <n v="21.899999999997817"/>
    <n v="2.8"/>
    <d v="1899-12-30T00:43:00"/>
    <e v="#DIV/0!"/>
    <e v="#DIV/0!"/>
    <e v="#DIV/0!"/>
  </r>
  <r>
    <x v="920"/>
    <n v="1.19018"/>
    <n v="178.10000000000218"/>
    <n v="69.500000000001819"/>
    <n v="121.89000000000001"/>
    <d v="1900-01-02T09:59:00"/>
    <e v="#DIV/0!"/>
    <e v="#DIV/0!"/>
    <e v="#DIV/0!"/>
  </r>
  <r>
    <x v="921"/>
    <n v="1.18235"/>
    <n v="30.19999999999709"/>
    <n v="28.999999999998181"/>
    <n v="4.1899999999999995"/>
    <d v="1899-12-30T01:49:00"/>
    <e v="#DIV/0!"/>
    <e v="#DIV/0!"/>
    <e v="#DIV/0!"/>
  </r>
  <r>
    <x v="922"/>
    <n v="1.1830799999999999"/>
    <n v="0"/>
    <n v="13.999999999998181"/>
    <n v="1.4"/>
    <d v="1899-12-30T00:19:00"/>
    <e v="#DIV/0!"/>
    <e v="#DIV/0!"/>
    <e v="#DIV/0!"/>
  </r>
  <r>
    <x v="923"/>
    <n v="1.1835199999999999"/>
    <n v="14.799999999999272"/>
    <n v="21.799999999997453"/>
    <n v="2.8000000000000003"/>
    <d v="1899-12-30T08:40:00"/>
    <e v="#DIV/0!"/>
    <e v="#DIV/0!"/>
    <e v="#DIV/0!"/>
  </r>
  <r>
    <x v="924"/>
    <n v="1.1881200000000001"/>
    <n v="0"/>
    <n v="14"/>
    <n v="1.4"/>
    <d v="1899-12-30T01:30:00"/>
    <e v="#DIV/0!"/>
    <e v="#DIV/0!"/>
    <e v="#DIV/0!"/>
  </r>
  <r>
    <x v="925"/>
    <n v="1.18997"/>
    <n v="0"/>
    <n v="14"/>
    <n v="1.4"/>
    <d v="1899-12-30T00:46:00"/>
    <e v="#DIV/0!"/>
    <e v="#DIV/0!"/>
    <e v="#DIV/0!"/>
  </r>
  <r>
    <x v="926"/>
    <n v="1.19164"/>
    <n v="14.700000000000728"/>
    <n v="21.399999999999636"/>
    <n v="2.81"/>
    <d v="1899-12-30T02:57:00"/>
    <e v="#DIV/0!"/>
    <e v="#DIV/0!"/>
    <e v="#DIV/0!"/>
  </r>
  <r>
    <x v="927"/>
    <n v="1.19021"/>
    <n v="45.399999999999636"/>
    <n v="33.300000000001091"/>
    <n v="7.48"/>
    <d v="1899-12-30T03:03:00"/>
    <e v="#DIV/0!"/>
    <e v="#DIV/0!"/>
    <e v="#DIV/0!"/>
  </r>
  <r>
    <x v="928"/>
    <n v="1.19072"/>
    <n v="0"/>
    <n v="14.799999999999272"/>
    <n v="1.4"/>
    <d v="1899-12-30T06:17:00"/>
    <e v="#DIV/0!"/>
    <e v="#DIV/0!"/>
    <e v="#DIV/0!"/>
  </r>
  <r>
    <x v="929"/>
    <n v="1.19224"/>
    <n v="0"/>
    <n v="14"/>
    <n v="1.4"/>
    <d v="1899-12-30T01:56:00"/>
    <e v="#DIV/0!"/>
    <e v="#DIV/0!"/>
    <e v="#DIV/0!"/>
  </r>
  <r>
    <x v="930"/>
    <n v="1.1921600000000001"/>
    <n v="28.899999999999636"/>
    <n v="28.5"/>
    <n v="4.2"/>
    <d v="1899-12-30T10:42:00"/>
    <e v="#DIV/0!"/>
    <e v="#DIV/0!"/>
    <e v="#DIV/0!"/>
  </r>
  <r>
    <x v="931"/>
    <n v="1.1934"/>
    <n v="0"/>
    <n v="14"/>
    <n v="1.4"/>
    <d v="1899-12-30T00:32:00"/>
    <e v="#DIV/0!"/>
    <e v="#DIV/0!"/>
    <e v="#DIV/0!"/>
  </r>
  <r>
    <x v="932"/>
    <n v="1.1949000000000001"/>
    <n v="0"/>
    <n v="14"/>
    <n v="1.4"/>
    <d v="1899-12-30T02:03:00"/>
    <e v="#DIV/0!"/>
    <e v="#DIV/0!"/>
    <e v="#DIV/0!"/>
  </r>
  <r>
    <x v="933"/>
    <n v="1.19617"/>
    <n v="13.800000000001091"/>
    <n v="21.699999999998909"/>
    <n v="2.8"/>
    <d v="1899-12-30T10:50:00"/>
    <e v="#DIV/0!"/>
    <e v="#DIV/0!"/>
    <e v="#DIV/0!"/>
  </r>
  <r>
    <x v="934"/>
    <n v="1.1980900000000001"/>
    <n v="0"/>
    <n v="14.000000000001819"/>
    <n v="1.4"/>
    <d v="1899-12-30T00:28:00"/>
    <e v="#DIV/0!"/>
    <e v="#DIV/0!"/>
    <e v="#DIV/0!"/>
  </r>
  <r>
    <x v="935"/>
    <n v="1.1995199999999999"/>
    <n v="14.000000000001819"/>
    <n v="21"/>
    <n v="2.8"/>
    <d v="1899-12-30T02:34:00"/>
    <e v="#DIV/0!"/>
    <e v="#DIV/0!"/>
    <e v="#DIV/0!"/>
  </r>
  <r>
    <x v="936"/>
    <n v="1.19936"/>
    <n v="13.899999999999636"/>
    <n v="21"/>
    <n v="2.81"/>
    <d v="1899-12-30T02:54:00"/>
    <e v="#DIV/0!"/>
    <e v="#DIV/0!"/>
    <e v="#DIV/0!"/>
  </r>
  <r>
    <x v="937"/>
    <n v="1.2002699999999999"/>
    <n v="0"/>
    <n v="13.999999999998181"/>
    <n v="1.4"/>
    <d v="1899-12-30T02:23:00"/>
    <e v="#DIV/0!"/>
    <e v="#DIV/0!"/>
    <e v="#DIV/0!"/>
  </r>
  <r>
    <x v="938"/>
    <n v="1.18435"/>
    <n v="217.19999999999891"/>
    <n v="81.299999999999272"/>
    <n v="175.70000000000005"/>
    <d v="1900-01-05T20:30:00"/>
    <e v="#DIV/0!"/>
    <e v="#DIV/0!"/>
    <e v="#DIV/0!"/>
  </r>
  <r>
    <x v="939"/>
    <n v="1.18892"/>
    <n v="0"/>
    <n v="14.000000000001819"/>
    <n v="1.4"/>
    <d v="1899-12-30T05:48:00"/>
    <e v="#DIV/0!"/>
    <e v="#DIV/0!"/>
    <e v="#DIV/0!"/>
  </r>
  <r>
    <x v="940"/>
    <n v="1.1856800000000001"/>
    <n v="0"/>
    <n v="13.999999999998181"/>
    <n v="1.4"/>
    <d v="1899-12-30T00:28:00"/>
    <e v="#DIV/0!"/>
    <e v="#DIV/0!"/>
    <e v="#DIV/0!"/>
  </r>
  <r>
    <x v="941"/>
    <n v="1.18519"/>
    <n v="14.199999999998909"/>
    <n v="21.100000000000364"/>
    <n v="2.8"/>
    <d v="1899-12-30T02:24:00"/>
    <e v="#DIV/0!"/>
    <e v="#DIV/0!"/>
    <e v="#DIV/0!"/>
  </r>
  <r>
    <x v="942"/>
    <n v="1.1850099999999999"/>
    <n v="14.299999999999272"/>
    <n v="21.100000000000364"/>
    <n v="2.79"/>
    <d v="1899-12-30T01:15:00"/>
    <e v="#DIV/0!"/>
    <e v="#DIV/0!"/>
    <e v="#DIV/0!"/>
  </r>
  <r>
    <x v="943"/>
    <n v="1.18262"/>
    <n v="14.100000000000364"/>
    <n v="21"/>
    <n v="2.79"/>
    <d v="1899-12-30T05:05:00"/>
    <e v="#DIV/0!"/>
    <e v="#DIV/0!"/>
    <e v="#DIV/0!"/>
  </r>
  <r>
    <x v="944"/>
    <n v="1.1822299999999999"/>
    <n v="14.300000000001091"/>
    <n v="20.800000000001091"/>
    <n v="2.79"/>
    <d v="1899-12-30T08:05:00"/>
    <e v="#DIV/0!"/>
    <e v="#DIV/0!"/>
    <e v="#DIV/0!"/>
  </r>
  <r>
    <x v="945"/>
    <n v="1.1795599999999999"/>
    <n v="0"/>
    <n v="14.000000000001819"/>
    <n v="1.4"/>
    <d v="1899-12-30T01:11:00"/>
    <e v="#DIV/0!"/>
    <e v="#DIV/0!"/>
    <e v="#DIV/0!"/>
  </r>
  <r>
    <x v="946"/>
    <n v="1.1824399999999999"/>
    <n v="62.599999999998545"/>
    <n v="38.299999999999272"/>
    <n v="12.82"/>
    <d v="1899-12-31T06:29:00"/>
    <e v="#DIV/0!"/>
    <e v="#DIV/0!"/>
    <e v="#DIV/0!"/>
  </r>
  <r>
    <x v="947"/>
    <n v="1.18211"/>
    <n v="0"/>
    <n v="14"/>
    <n v="1.4"/>
    <d v="1899-12-30T00:05:00"/>
    <e v="#DIV/0!"/>
    <e v="#DIV/0!"/>
    <e v="#DIV/0!"/>
  </r>
  <r>
    <x v="948"/>
    <n v="1.17981"/>
    <n v="0"/>
    <n v="14"/>
    <n v="1.4"/>
    <d v="1899-12-30T00:35:00"/>
    <e v="#DIV/0!"/>
    <e v="#DIV/0!"/>
    <e v="#DIV/0!"/>
  </r>
  <r>
    <x v="949"/>
    <n v="1.1806000000000001"/>
    <n v="46.099999999998545"/>
    <n v="33.69999999999709"/>
    <n v="7.48"/>
    <d v="1899-12-31T10:30:00"/>
    <e v="#DIV/0!"/>
    <e v="#DIV/0!"/>
    <e v="#DIV/0!"/>
  </r>
  <r>
    <x v="950"/>
    <n v="1.17936"/>
    <n v="14.400000000001455"/>
    <n v="21.200000000000728"/>
    <n v="2.8000000000000003"/>
    <d v="1899-12-30T07:51:00"/>
    <e v="#DIV/0!"/>
    <e v="#DIV/0!"/>
    <e v="#DIV/0!"/>
  </r>
  <r>
    <x v="951"/>
    <n v="1.1783699999999999"/>
    <n v="0"/>
    <n v="14.000000000001819"/>
    <n v="1.4"/>
    <d v="1899-12-30T00:35:00"/>
    <e v="#DIV/0!"/>
    <e v="#DIV/0!"/>
    <e v="#DIV/0!"/>
  </r>
  <r>
    <x v="952"/>
    <n v="1.1782600000000001"/>
    <n v="14.700000000000728"/>
    <n v="21.299999999999272"/>
    <n v="2.79"/>
    <d v="1899-12-30T01:29:00"/>
    <e v="#DIV/0!"/>
    <e v="#DIV/0!"/>
    <e v="#DIV/0!"/>
  </r>
  <r>
    <x v="953"/>
    <n v="1.17791"/>
    <n v="14.000000000001819"/>
    <n v="21"/>
    <n v="2.8"/>
    <d v="1899-12-30T01:14:00"/>
    <e v="#DIV/0!"/>
    <e v="#DIV/0!"/>
    <e v="#DIV/0!"/>
  </r>
  <r>
    <x v="954"/>
    <n v="1.1773"/>
    <n v="30.600000000000364"/>
    <n v="29.600000000000364"/>
    <n v="4.1900000000000004"/>
    <d v="1899-12-30T08:04:00"/>
    <e v="#DIV/0!"/>
    <e v="#DIV/0!"/>
    <e v="#DIV/0!"/>
  </r>
  <r>
    <x v="955"/>
    <n v="1.17594"/>
    <n v="14"/>
    <n v="21"/>
    <n v="2.8"/>
    <d v="1899-12-30T10:39:00"/>
    <e v="#DIV/0!"/>
    <e v="#DIV/0!"/>
    <e v="#DIV/0!"/>
  </r>
  <r>
    <x v="956"/>
    <n v="1.1853100000000001"/>
    <n v="145.49999999999818"/>
    <n v="59.099999999998545"/>
    <n v="49.35"/>
    <d v="1899-12-31T07:17:00"/>
    <e v="#DIV/0!"/>
    <e v="#DIV/0!"/>
    <e v="#DIV/0!"/>
  </r>
  <r>
    <x v="957"/>
    <n v="1.1853800000000001"/>
    <n v="0"/>
    <n v="14"/>
    <n v="1.4"/>
    <d v="1899-12-30T01:55:00"/>
    <e v="#DIV/0!"/>
    <e v="#DIV/0!"/>
    <e v="#DIV/0!"/>
  </r>
  <r>
    <x v="958"/>
    <n v="1.18604"/>
    <n v="0"/>
    <n v="14"/>
    <n v="1.4"/>
    <d v="1899-12-30T00:09:00"/>
    <e v="#DIV/0!"/>
    <e v="#DIV/0!"/>
    <e v="#DIV/0!"/>
  </r>
  <r>
    <x v="959"/>
    <n v="1.1901200000000001"/>
    <n v="0"/>
    <n v="14"/>
    <n v="1.4"/>
    <d v="1899-12-30T00:05:00"/>
    <e v="#DIV/0!"/>
    <e v="#DIV/0!"/>
    <e v="#DIV/0!"/>
  </r>
  <r>
    <x v="960"/>
    <n v="1.1908099999999999"/>
    <n v="0"/>
    <n v="13.999999999998181"/>
    <n v="1.4"/>
    <d v="1899-12-30T00:27:00"/>
    <e v="#DIV/0!"/>
    <e v="#DIV/0!"/>
    <e v="#DIV/0!"/>
  </r>
  <r>
    <x v="961"/>
    <n v="1.18662"/>
    <n v="80"/>
    <n v="44.600000000000364"/>
    <n v="20.41"/>
    <d v="1899-12-30T19:15:00"/>
    <e v="#DIV/0!"/>
    <e v="#DIV/0!"/>
    <e v="#DIV/0!"/>
  </r>
  <r>
    <x v="962"/>
    <n v="1.18432"/>
    <n v="0"/>
    <n v="14"/>
    <n v="1.4"/>
    <d v="1899-12-30T01:23:00"/>
    <e v="#DIV/0!"/>
    <e v="#DIV/0!"/>
    <e v="#DIV/0!"/>
  </r>
  <r>
    <x v="963"/>
    <n v="1.1812199999999999"/>
    <n v="0"/>
    <n v="14.000000000001819"/>
    <n v="1.4"/>
    <d v="1899-12-30T00:47:00"/>
    <e v="#DIV/0!"/>
    <e v="#DIV/0!"/>
    <e v="#DIV/0!"/>
  </r>
  <r>
    <x v="964"/>
    <n v="1.1828099999999999"/>
    <n v="45.299999999999272"/>
    <n v="33.300000000001091"/>
    <n v="7.48"/>
    <d v="1899-12-30T21:41:00"/>
    <e v="#DIV/0!"/>
    <e v="#DIV/0!"/>
    <e v="#DIV/0!"/>
  </r>
  <r>
    <x v="965"/>
    <n v="1.1860599999999999"/>
    <n v="28.900000000001455"/>
    <n v="29.399999999999636"/>
    <n v="4.21"/>
    <d v="1899-12-30T22:30:00"/>
    <e v="#DIV/0!"/>
    <e v="#DIV/0!"/>
    <e v="#DIV/0!"/>
  </r>
  <r>
    <x v="966"/>
    <n v="1.1858299999999999"/>
    <n v="62.999999999998181"/>
    <n v="38.299999999999272"/>
    <n v="12.82"/>
    <d v="1899-12-31T20:34:00"/>
    <e v="#DIV/0!"/>
    <e v="#DIV/0!"/>
    <e v="#DIV/0!"/>
  </r>
  <r>
    <x v="967"/>
    <n v="1.1874199999999999"/>
    <n v="0"/>
    <n v="13.999999999998181"/>
    <n v="1.4"/>
    <d v="1899-12-30T01:49:00"/>
    <e v="#DIV/0!"/>
    <e v="#DIV/0!"/>
    <e v="#DIV/0!"/>
  </r>
  <r>
    <x v="968"/>
    <n v="1.18828"/>
    <n v="0"/>
    <n v="14"/>
    <n v="1.4"/>
    <d v="1899-12-30T01:09:00"/>
    <e v="#DIV/0!"/>
    <e v="#DIV/0!"/>
    <e v="#DIV/0!"/>
  </r>
  <r>
    <x v="969"/>
    <n v="1.1883999999999999"/>
    <n v="14.199999999998909"/>
    <n v="21.899999999997817"/>
    <n v="2.8"/>
    <d v="1899-12-30T13:36:00"/>
    <e v="#DIV/0!"/>
    <e v="#DIV/0!"/>
    <e v="#DIV/0!"/>
  </r>
  <r>
    <x v="970"/>
    <n v="1.18689"/>
    <n v="62.800000000001091"/>
    <n v="38.800000000001091"/>
    <n v="12.77"/>
    <d v="1899-12-31T02:12:00"/>
    <e v="#DIV/0!"/>
    <e v="#DIV/0!"/>
    <e v="#DIV/0!"/>
  </r>
  <r>
    <x v="971"/>
    <n v="1.18327"/>
    <n v="0"/>
    <n v="13.899999999999636"/>
    <n v="1.4"/>
    <d v="1899-12-30T09:23:00"/>
    <e v="#DIV/0!"/>
    <e v="#DIV/0!"/>
    <e v="#DIV/0!"/>
  </r>
  <r>
    <x v="972"/>
    <n v="1.1852"/>
    <n v="29.000000000001819"/>
    <n v="28.800000000001091"/>
    <n v="4.2"/>
    <d v="1899-12-30T05:18:00"/>
    <e v="#DIV/0!"/>
    <e v="#DIV/0!"/>
    <e v="#DIV/0!"/>
  </r>
  <r>
    <x v="973"/>
    <n v="1.1813"/>
    <n v="121.89999999999964"/>
    <n v="56.5"/>
    <n v="49.320000000000007"/>
    <d v="1899-12-31T04:02:00"/>
    <e v="#DIV/0!"/>
    <e v="#DIV/0!"/>
    <e v="#DIV/0!"/>
  </r>
  <r>
    <x v="974"/>
    <n v="1.18468"/>
    <n v="14.299999999999272"/>
    <n v="21.100000000000364"/>
    <n v="2.79"/>
    <d v="1899-12-30T01:00:00"/>
    <e v="#DIV/0!"/>
    <e v="#DIV/0!"/>
    <e v="#DIV/0!"/>
  </r>
  <r>
    <x v="975"/>
    <n v="1.1832100000000001"/>
    <n v="0"/>
    <n v="13.999999999998181"/>
    <n v="1.4"/>
    <d v="1899-12-30T00:15:00"/>
    <e v="#DIV/0!"/>
    <e v="#DIV/0!"/>
    <e v="#DIV/0!"/>
  </r>
  <r>
    <x v="976"/>
    <n v="1.1820200000000001"/>
    <n v="30.399999999999636"/>
    <n v="29.399999999999636"/>
    <n v="4.2"/>
    <d v="1899-12-30T03:34:00"/>
    <e v="#DIV/0!"/>
    <e v="#DIV/0!"/>
    <e v="#DIV/0!"/>
  </r>
  <r>
    <x v="977"/>
    <n v="1.1821200000000001"/>
    <n v="0"/>
    <n v="13.999999999998181"/>
    <n v="1.4"/>
    <d v="1899-12-30T00:04:00"/>
    <e v="#DIV/0!"/>
    <e v="#DIV/0!"/>
    <e v="#DIV/0!"/>
  </r>
  <r>
    <x v="978"/>
    <n v="1.1797899999999999"/>
    <n v="0"/>
    <n v="14"/>
    <n v="1.4"/>
    <d v="1899-12-30T00:02:00"/>
    <e v="#DIV/0!"/>
    <e v="#DIV/0!"/>
    <e v="#DIV/0!"/>
  </r>
  <r>
    <x v="979"/>
    <n v="1.17909"/>
    <n v="0"/>
    <n v="13.700000000000728"/>
    <n v="1.4"/>
    <d v="1899-12-30T04:54:00"/>
    <e v="#DIV/0!"/>
    <e v="#DIV/0!"/>
    <e v="#DIV/0!"/>
  </r>
  <r>
    <x v="980"/>
    <n v="1.1761999999999999"/>
    <n v="0"/>
    <n v="14"/>
    <n v="1.4"/>
    <d v="1899-12-30T01:10:00"/>
    <e v="#DIV/0!"/>
    <e v="#DIV/0!"/>
    <e v="#DIV/0!"/>
  </r>
  <r>
    <x v="981"/>
    <n v="1.18144"/>
    <n v="120.39999999999964"/>
    <n v="54.799999999999272"/>
    <n v="49.36"/>
    <d v="1900-01-01T05:00:00"/>
    <e v="#DIV/0!"/>
    <e v="#DIV/0!"/>
    <e v="#DIV/0!"/>
  </r>
  <r>
    <x v="982"/>
    <n v="1.1823600000000001"/>
    <n v="0"/>
    <n v="14"/>
    <n v="1.4"/>
    <d v="1899-12-30T01:31:00"/>
    <e v="#DIV/0!"/>
    <e v="#DIV/0!"/>
    <e v="#DIV/0!"/>
  </r>
  <r>
    <x v="983"/>
    <n v="1.1861200000000001"/>
    <n v="0"/>
    <n v="14.800000000001091"/>
    <n v="1.4"/>
    <d v="1899-12-30T09:54:00"/>
    <e v="#DIV/0!"/>
    <e v="#DIV/0!"/>
    <e v="#DIV/0!"/>
  </r>
  <r>
    <x v="984"/>
    <n v="1.18608"/>
    <n v="29.600000000000364"/>
    <n v="28.900000000001455"/>
    <n v="4.1900000000000004"/>
    <d v="1899-12-30T07:34:00"/>
    <e v="#DIV/0!"/>
    <e v="#DIV/0!"/>
    <e v="#DIV/0!"/>
  </r>
  <r>
    <x v="985"/>
    <n v="1.1869000000000001"/>
    <n v="14"/>
    <n v="21.799999999999272"/>
    <n v="2.8"/>
    <d v="1899-12-30T13:05:00"/>
    <e v="#DIV/0!"/>
    <e v="#DIV/0!"/>
    <e v="#DIV/0!"/>
  </r>
  <r>
    <x v="986"/>
    <n v="1.17299"/>
    <n v="218.39999999999782"/>
    <n v="83.599999999998545"/>
    <n v="175.66000000000003"/>
    <d v="1900-01-05T08:10:00"/>
    <e v="#DIV/0!"/>
    <e v="#DIV/0!"/>
    <e v="#DIV/0!"/>
  </r>
  <r>
    <x v="987"/>
    <n v="1.1785699999999999"/>
    <n v="0"/>
    <n v="14"/>
    <n v="1.4"/>
    <d v="1899-12-30T00:52:00"/>
    <e v="#DIV/0!"/>
    <e v="#DIV/0!"/>
    <e v="#DIV/0!"/>
  </r>
  <r>
    <x v="988"/>
    <n v="1.17713"/>
    <n v="0"/>
    <n v="14.000000000001819"/>
    <n v="1.4"/>
    <d v="1899-12-30T01:19:00"/>
    <e v="#DIV/0!"/>
    <e v="#DIV/0!"/>
    <e v="#DIV/0!"/>
  </r>
  <r>
    <x v="989"/>
    <n v="1.17571"/>
    <n v="0"/>
    <n v="14"/>
    <n v="1.4"/>
    <d v="1899-12-30T00:43:00"/>
    <e v="#DIV/0!"/>
    <e v="#DIV/0!"/>
    <e v="#DIV/0!"/>
  </r>
  <r>
    <x v="990"/>
    <n v="1.17334"/>
    <n v="0"/>
    <n v="14"/>
    <n v="1.4"/>
    <d v="1899-12-30T00:22:00"/>
    <e v="#DIV/0!"/>
    <e v="#DIV/0!"/>
    <e v="#DIV/0!"/>
  </r>
  <r>
    <x v="991"/>
    <n v="1.17378"/>
    <n v="30.400000000001455"/>
    <n v="29.199999999998909"/>
    <n v="4.1900000000000004"/>
    <d v="1899-12-30T15:06:00"/>
    <e v="#DIV/0!"/>
    <e v="#DIV/0!"/>
    <e v="#DIV/0!"/>
  </r>
  <r>
    <x v="992"/>
    <n v="1.1734800000000001"/>
    <n v="0"/>
    <n v="13.999999999998181"/>
    <n v="1.4"/>
    <d v="1899-12-30T00:14:00"/>
    <e v="#DIV/0!"/>
    <e v="#DIV/0!"/>
    <e v="#DIV/0!"/>
  </r>
  <r>
    <x v="993"/>
    <n v="1.1728099999999999"/>
    <n v="30.200000000000728"/>
    <n v="29.100000000002183"/>
    <n v="4.2"/>
    <d v="1899-12-30T06:08:00"/>
    <e v="#DIV/0!"/>
    <e v="#DIV/0!"/>
    <e v="#DIV/0!"/>
  </r>
  <r>
    <x v="994"/>
    <n v="1.1694599999999999"/>
    <n v="14.000000000001819"/>
    <n v="20.900000000003274"/>
    <n v="2.8"/>
    <d v="1899-12-30T09:22:00"/>
    <e v="#DIV/0!"/>
    <e v="#DIV/0!"/>
    <e v="#DIV/0!"/>
  </r>
  <r>
    <x v="995"/>
    <n v="1.1682999999999999"/>
    <n v="30.300000000001091"/>
    <n v="29.400000000003274"/>
    <n v="4.21"/>
    <d v="1899-12-30T12:02:00"/>
    <e v="#DIV/0!"/>
    <e v="#DIV/0!"/>
    <e v="#DIV/0!"/>
  </r>
  <r>
    <x v="996"/>
    <n v="1.1679600000000001"/>
    <n v="14.499999999998181"/>
    <n v="21.199999999998909"/>
    <n v="2.79"/>
    <d v="1899-12-30T00:33:00"/>
    <e v="#DIV/0!"/>
    <e v="#DIV/0!"/>
    <e v="#DIV/0!"/>
  </r>
  <r>
    <x v="997"/>
    <n v="1.16649"/>
    <n v="14.999999999998181"/>
    <n v="21.5"/>
    <n v="2.8"/>
    <d v="1899-12-30T04:29:00"/>
    <e v="#DIV/0!"/>
    <e v="#DIV/0!"/>
    <e v="#DIV/0!"/>
  </r>
  <r>
    <x v="998"/>
    <n v="1.1649400000000001"/>
    <n v="14.5"/>
    <n v="21.099999999998545"/>
    <n v="2.8"/>
    <d v="1899-12-30T09:52:00"/>
    <e v="#DIV/0!"/>
    <e v="#DIV/0!"/>
    <e v="#DIV/0!"/>
  </r>
  <r>
    <x v="999"/>
    <n v="1.1644399999999999"/>
    <n v="14.200000000000728"/>
    <n v="21.100000000000364"/>
    <n v="2.8"/>
    <d v="1899-12-30T04:26:00"/>
    <e v="#DIV/0!"/>
    <e v="#DIV/0!"/>
    <e v="#DIV/0!"/>
  </r>
  <r>
    <x v="1000"/>
    <n v="1.1628400000000001"/>
    <n v="0"/>
    <n v="13.999999999998181"/>
    <n v="1.4"/>
    <d v="1899-12-30T02:43:00"/>
    <e v="#DIV/0!"/>
    <e v="#DIV/0!"/>
    <e v="#DIV/0!"/>
  </r>
  <r>
    <x v="1001"/>
    <n v="1.1644300000000001"/>
    <n v="46.199999999998909"/>
    <n v="33.999999999998181"/>
    <n v="7.48"/>
    <d v="1899-12-30T20:54:00"/>
    <e v="#DIV/0!"/>
    <e v="#DIV/0!"/>
    <e v="#DIV/0!"/>
  </r>
  <r>
    <x v="1002"/>
    <n v="1.16299"/>
    <n v="0"/>
    <n v="14"/>
    <n v="1.4"/>
    <d v="1899-12-30T01:58:00"/>
    <e v="#DIV/0!"/>
    <e v="#DIV/0!"/>
    <e v="#DIV/0!"/>
  </r>
  <r>
    <x v="1003"/>
    <n v="1.16201"/>
    <n v="0"/>
    <n v="14"/>
    <n v="1.4"/>
    <d v="1899-12-30T01:36:00"/>
    <e v="#DIV/0!"/>
    <e v="#DIV/0!"/>
    <e v="#DIV/0!"/>
  </r>
  <r>
    <x v="1004"/>
    <n v="1.16154"/>
    <n v="0"/>
    <n v="14.000000000001819"/>
    <n v="1.4"/>
    <d v="1899-12-30T00:42:00"/>
    <e v="#DIV/0!"/>
    <e v="#DIV/0!"/>
    <e v="#DIV/0!"/>
  </r>
  <r>
    <x v="1005"/>
    <n v="1.17021"/>
    <n v="143.60000000000218"/>
    <n v="59.100000000000364"/>
    <n v="77.97999999999999"/>
    <d v="1900-01-03T13:42:00"/>
    <e v="#DIV/0!"/>
    <e v="#DIV/0!"/>
    <e v="#DIV/0!"/>
  </r>
  <r>
    <x v="1006"/>
    <n v="1.17466"/>
    <n v="13.699999999998909"/>
    <n v="21.700000000000728"/>
    <n v="2.8099999999999996"/>
    <d v="1899-12-30T09:35:00"/>
    <e v="#DIV/0!"/>
    <e v="#DIV/0!"/>
    <e v="#DIV/0!"/>
  </r>
  <r>
    <x v="1007"/>
    <n v="1.17266"/>
    <n v="63.500000000001819"/>
    <n v="38.700000000000728"/>
    <n v="12.77"/>
    <d v="1899-12-30T11:34:00"/>
    <e v="#DIV/0!"/>
    <e v="#DIV/0!"/>
    <e v="#DIV/0!"/>
  </r>
  <r>
    <x v="1008"/>
    <n v="1.17391"/>
    <n v="0"/>
    <n v="14.000000000001819"/>
    <n v="1.4"/>
    <d v="1899-12-30T00:27:00"/>
    <e v="#DIV/0!"/>
    <e v="#DIV/0!"/>
    <e v="#DIV/0!"/>
  </r>
  <r>
    <x v="1009"/>
    <n v="1.1739999999999999"/>
    <n v="0"/>
    <n v="14"/>
    <n v="1.4"/>
    <d v="1899-12-30T00:07:00"/>
    <e v="#DIV/0!"/>
    <e v="#DIV/0!"/>
    <e v="#DIV/0!"/>
  </r>
  <r>
    <x v="1010"/>
    <n v="1.1744699999999999"/>
    <n v="30.399999999999636"/>
    <n v="31.399999999999636"/>
    <n v="4.1899999999999995"/>
    <d v="1899-12-30T11:47:00"/>
    <e v="#DIV/0!"/>
    <e v="#DIV/0!"/>
    <e v="#DIV/0!"/>
  </r>
  <r>
    <x v="1011"/>
    <n v="1.1755199999999999"/>
    <n v="14.600000000000364"/>
    <n v="21.299999999999272"/>
    <n v="2.8"/>
    <d v="1899-12-30T05:03:00"/>
    <e v="#DIV/0!"/>
    <e v="#DIV/0!"/>
    <e v="#DIV/0!"/>
  </r>
  <r>
    <x v="1012"/>
    <n v="1.17686"/>
    <n v="0"/>
    <n v="14"/>
    <n v="1.4"/>
    <d v="1899-12-30T00:16:00"/>
    <e v="#DIV/0!"/>
    <e v="#DIV/0!"/>
    <e v="#DIV/0!"/>
  </r>
  <r>
    <x v="1013"/>
    <n v="1.17391"/>
    <n v="62.700000000000728"/>
    <n v="38.700000000000728"/>
    <n v="12.77"/>
    <d v="1899-12-30T19:20:00"/>
    <e v="#DIV/0!"/>
    <e v="#DIV/0!"/>
    <e v="#DIV/0!"/>
  </r>
  <r>
    <x v="1014"/>
    <n v="1.1700699999999999"/>
    <n v="29.699999999998909"/>
    <n v="29.100000000000364"/>
    <n v="4.2"/>
    <d v="1899-12-30T07:44:00"/>
    <e v="#DIV/0!"/>
    <e v="#DIV/0!"/>
    <e v="#DIV/0!"/>
  </r>
  <r>
    <x v="1015"/>
    <n v="1.17361"/>
    <n v="29.999999999998181"/>
    <n v="29.799999999999272"/>
    <n v="4.1899999999999995"/>
    <d v="1899-12-31T00:50:00"/>
    <e v="#DIV/0!"/>
    <e v="#DIV/0!"/>
    <e v="#DIV/0!"/>
  </r>
  <r>
    <x v="1016"/>
    <n v="1.1757299999999999"/>
    <n v="99.699999999998909"/>
    <n v="48.799999999999272"/>
    <n v="32.46"/>
    <d v="1900-01-01T05:57:00"/>
    <e v="#DIV/0!"/>
    <e v="#DIV/0!"/>
    <e v="#DIV/0!"/>
  </r>
  <r>
    <x v="1017"/>
    <n v="1.1754800000000001"/>
    <n v="0"/>
    <n v="14.000000000001819"/>
    <n v="1.4"/>
    <d v="1899-12-30T01:16:00"/>
    <e v="#DIV/0!"/>
    <e v="#DIV/0!"/>
    <e v="#DIV/0!"/>
  </r>
  <r>
    <x v="1018"/>
    <n v="1.1763699999999999"/>
    <n v="0"/>
    <n v="13.999999999998181"/>
    <n v="1.4"/>
    <d v="1899-12-30T00:45:00"/>
    <e v="#DIV/0!"/>
    <e v="#DIV/0!"/>
    <e v="#DIV/0!"/>
  </r>
  <r>
    <x v="1019"/>
    <n v="1.17781"/>
    <n v="0"/>
    <n v="14"/>
    <n v="1.4"/>
    <d v="1899-12-30T01:10:00"/>
    <e v="#DIV/0!"/>
    <e v="#DIV/0!"/>
    <e v="#DIV/0!"/>
  </r>
  <r>
    <x v="1020"/>
    <n v="1.1795800000000001"/>
    <n v="14"/>
    <n v="21.800000000001091"/>
    <n v="2.8"/>
    <d v="1899-12-30T13:18:00"/>
    <e v="#DIV/0!"/>
    <e v="#DIV/0!"/>
    <e v="#DIV/0!"/>
  </r>
  <r>
    <x v="1021"/>
    <n v="1.1796500000000001"/>
    <n v="0"/>
    <n v="14"/>
    <n v="1.4"/>
    <d v="1899-12-30T00:56:00"/>
    <e v="#DIV/0!"/>
    <e v="#DIV/0!"/>
    <e v="#DIV/0!"/>
  </r>
  <r>
    <x v="1022"/>
    <n v="1.18014"/>
    <n v="14.200000000002547"/>
    <n v="21.100000000000364"/>
    <n v="2.8"/>
    <d v="1899-12-30T05:10:00"/>
    <e v="#DIV/0!"/>
    <e v="#DIV/0!"/>
    <e v="#DIV/0!"/>
  </r>
  <r>
    <x v="1023"/>
    <n v="1.1773199999999999"/>
    <n v="63.799999999997453"/>
    <n v="39.399999999997817"/>
    <n v="12.84"/>
    <d v="1899-12-30T22:50:00"/>
    <e v="#DIV/0!"/>
    <e v="#DIV/0!"/>
    <e v="#DIV/0!"/>
  </r>
  <r>
    <x v="1024"/>
    <n v="1.1732100000000001"/>
    <n v="0"/>
    <n v="13.899999999999636"/>
    <n v="1.4"/>
    <d v="1899-12-30T02:53:00"/>
    <e v="#DIV/0!"/>
    <e v="#DIV/0!"/>
    <e v="#DIV/0!"/>
  </r>
  <r>
    <x v="1025"/>
    <n v="1.1737299999999999"/>
    <n v="28.999999999998181"/>
    <n v="28.399999999999636"/>
    <n v="4.1900000000000004"/>
    <d v="1899-12-31T14:49:00"/>
    <e v="#DIV/0!"/>
    <e v="#DIV/0!"/>
    <e v="#DIV/0!"/>
  </r>
  <r>
    <x v="1026"/>
    <n v="1.1769400000000001"/>
    <n v="29.799999999999272"/>
    <n v="30.600000000000364"/>
    <n v="4.21"/>
    <d v="1899-12-31T13:49:00"/>
    <e v="#DIV/0!"/>
    <e v="#DIV/0!"/>
    <e v="#DIV/0!"/>
  </r>
  <r>
    <x v="1027"/>
    <n v="1.1778299999999999"/>
    <n v="81.400000000001455"/>
    <n v="43.900000000001455"/>
    <n v="20.36"/>
    <d v="1900-01-02T00:01:00"/>
    <e v="#DIV/0!"/>
    <e v="#DIV/0!"/>
    <e v="#DIV/0!"/>
  </r>
  <r>
    <x v="1028"/>
    <n v="1.17842"/>
    <n v="0"/>
    <n v="14.000000000001819"/>
    <n v="1.4"/>
    <d v="1899-12-30T01:17:00"/>
    <e v="#DIV/0!"/>
    <e v="#DIV/0!"/>
    <e v="#DIV/0!"/>
  </r>
  <r>
    <x v="1029"/>
    <n v="1.1809400000000001"/>
    <n v="0"/>
    <n v="14.000000000001819"/>
    <n v="1.4"/>
    <d v="1899-12-30T03:25:00"/>
    <e v="#DIV/0!"/>
    <e v="#DIV/0!"/>
    <e v="#DIV/0!"/>
  </r>
  <r>
    <x v="1030"/>
    <n v="1.18211"/>
    <n v="0"/>
    <n v="14.000000000001819"/>
    <n v="1.4"/>
    <d v="1899-12-30T01:00:00"/>
    <e v="#DIV/0!"/>
    <e v="#DIV/0!"/>
    <e v="#DIV/0!"/>
  </r>
  <r>
    <x v="1031"/>
    <n v="1.1829700000000001"/>
    <n v="0"/>
    <n v="14"/>
    <n v="1.4"/>
    <d v="1899-12-30T05:52:00"/>
    <e v="#DIV/0!"/>
    <e v="#DIV/0!"/>
    <e v="#DIV/0!"/>
  </r>
  <r>
    <x v="1032"/>
    <n v="1.18218"/>
    <n v="0"/>
    <n v="14"/>
    <n v="1.4"/>
    <d v="1899-12-30T00:21:00"/>
    <e v="#DIV/0!"/>
    <e v="#DIV/0!"/>
    <e v="#DIV/0!"/>
  </r>
  <r>
    <x v="1033"/>
    <n v="1.17516"/>
    <n v="120.59999999999854"/>
    <n v="57.899999999999636"/>
    <n v="49.49"/>
    <d v="1900-01-04T01:06:00"/>
    <e v="#DIV/0!"/>
    <e v="#DIV/0!"/>
    <e v="#DIV/0!"/>
  </r>
  <r>
    <x v="1034"/>
    <n v="1.17333"/>
    <n v="0"/>
    <n v="14.000000000001819"/>
    <n v="1.4"/>
    <d v="1899-12-30T01:41:00"/>
    <e v="#DIV/0!"/>
    <e v="#DIV/0!"/>
    <e v="#DIV/0!"/>
  </r>
  <r>
    <x v="1035"/>
    <n v="1.17299"/>
    <n v="0"/>
    <n v="14"/>
    <n v="1.4"/>
    <d v="1899-12-30T07:05:00"/>
    <e v="#DIV/0!"/>
    <e v="#DIV/0!"/>
    <e v="#DIV/0!"/>
  </r>
  <r>
    <x v="1036"/>
    <n v="1.1729799999999999"/>
    <n v="14.199999999998909"/>
    <n v="21.100000000000364"/>
    <n v="2.8"/>
    <d v="1899-12-30T01:35:00"/>
    <e v="#DIV/0!"/>
    <e v="#DIV/0!"/>
    <e v="#DIV/0!"/>
  </r>
  <r>
    <x v="1037"/>
    <n v="1.1729499999999999"/>
    <n v="29.600000000000364"/>
    <n v="28.700000000000728"/>
    <n v="4.2"/>
    <d v="1899-12-30T22:48:00"/>
    <e v="#DIV/0!"/>
    <e v="#DIV/0!"/>
    <e v="#DIV/0!"/>
  </r>
  <r>
    <x v="1038"/>
    <n v="1.1709400000000001"/>
    <n v="45.799999999997453"/>
    <n v="33.599999999996726"/>
    <n v="7.49"/>
    <d v="1899-12-31T15:11:00"/>
    <e v="#DIV/0!"/>
    <e v="#DIV/0!"/>
    <e v="#DIV/0!"/>
  </r>
  <r>
    <x v="1039"/>
    <n v="1.17964"/>
    <n v="143.10000000000036"/>
    <n v="58.700000000000728"/>
    <n v="77.919999999999987"/>
    <d v="1900-01-02T17:06:00"/>
    <e v="#DIV/0!"/>
    <e v="#DIV/0!"/>
    <e v="#DIV/0!"/>
  </r>
  <r>
    <x v="1040"/>
    <n v="1.1792800000000001"/>
    <n v="14.799999999999272"/>
    <n v="22.200000000000728"/>
    <n v="2.8000000000000003"/>
    <d v="1899-12-30T21:00:00"/>
    <e v="#DIV/0!"/>
    <e v="#DIV/0!"/>
    <e v="#DIV/0!"/>
  </r>
  <r>
    <x v="1041"/>
    <n v="1.1802600000000001"/>
    <n v="0"/>
    <n v="14"/>
    <n v="1.4"/>
    <d v="1899-12-30T00:39:00"/>
    <e v="#DIV/0!"/>
    <e v="#DIV/0!"/>
    <e v="#DIV/0!"/>
  </r>
  <r>
    <x v="1042"/>
    <n v="1.18249"/>
    <n v="0"/>
    <n v="14"/>
    <n v="1.4"/>
    <d v="1899-12-30T03:34:00"/>
    <e v="#DIV/0!"/>
    <e v="#DIV/0!"/>
    <e v="#DIV/0!"/>
  </r>
  <r>
    <x v="1043"/>
    <n v="1.1844699999999999"/>
    <n v="0"/>
    <n v="14.799999999999272"/>
    <n v="1.4"/>
    <d v="1899-12-30T12:28:00"/>
    <e v="#DIV/0!"/>
    <e v="#DIV/0!"/>
    <e v="#DIV/0!"/>
  </r>
  <r>
    <x v="1044"/>
    <n v="1.18692"/>
    <n v="0"/>
    <n v="14"/>
    <n v="1.4"/>
    <d v="1899-12-30T01:35:00"/>
    <e v="#DIV/0!"/>
    <e v="#DIV/0!"/>
    <e v="#DIV/0!"/>
  </r>
  <r>
    <x v="1045"/>
    <n v="1.18666"/>
    <n v="14.099999999998545"/>
    <n v="21.100000000000364"/>
    <n v="2.8099999999999996"/>
    <d v="1899-12-30T05:41:00"/>
    <e v="#DIV/0!"/>
    <e v="#DIV/0!"/>
    <e v="#DIV/0!"/>
  </r>
  <r>
    <x v="1046"/>
    <n v="1.18771"/>
    <n v="0"/>
    <n v="14"/>
    <n v="1.4"/>
    <d v="1899-12-30T00:27:00"/>
    <e v="#DIV/0!"/>
    <e v="#DIV/0!"/>
    <e v="#DIV/0!"/>
  </r>
  <r>
    <x v="1047"/>
    <n v="1.1837500000000001"/>
    <n v="81.399999999999636"/>
    <n v="44.899999999999636"/>
    <n v="20.450000000000003"/>
    <d v="1899-12-31T17:21:00"/>
    <e v="#DIV/0!"/>
    <e v="#DIV/0!"/>
    <e v="#DIV/0!"/>
  </r>
  <r>
    <x v="1048"/>
    <n v="1.18157"/>
    <n v="44.699999999998909"/>
    <n v="33.099999999998545"/>
    <n v="7.49"/>
    <d v="1899-12-31T00:40:00"/>
    <e v="#DIV/0!"/>
    <e v="#DIV/0!"/>
    <e v="#DIV/0!"/>
  </r>
  <r>
    <x v="1049"/>
    <n v="1.18547"/>
    <n v="0"/>
    <n v="14.000000000001819"/>
    <n v="1.4"/>
    <d v="1899-12-30T03:46:00"/>
    <e v="#DIV/0!"/>
    <e v="#DIV/0!"/>
    <e v="#DIV/0!"/>
  </r>
  <r>
    <x v="1050"/>
    <n v="1.1861900000000001"/>
    <n v="14.199999999998909"/>
    <n v="21.100000000000364"/>
    <n v="2.8"/>
    <d v="1899-12-30T07:23:00"/>
    <e v="#DIV/0!"/>
    <e v="#DIV/0!"/>
    <e v="#DIV/0!"/>
  </r>
  <r>
    <x v="1051"/>
    <n v="1.1832"/>
    <n v="46.5"/>
    <n v="34.700000000000728"/>
    <n v="7.49"/>
    <d v="1899-12-31T13:42:00"/>
    <e v="#DIV/0!"/>
    <e v="#DIV/0!"/>
    <e v="#DIV/0!"/>
  </r>
  <r>
    <x v="1052"/>
    <n v="1.18065"/>
    <n v="0"/>
    <n v="14"/>
    <n v="1.4"/>
    <d v="1899-12-30T00:47:00"/>
    <e v="#DIV/0!"/>
    <e v="#DIV/0!"/>
    <e v="#DIV/0!"/>
  </r>
  <r>
    <x v="1053"/>
    <n v="1.18032"/>
    <n v="14.000000000001819"/>
    <n v="20.899999999999636"/>
    <n v="2.8"/>
    <d v="1899-12-30T21:51:00"/>
    <e v="#DIV/0!"/>
    <e v="#DIV/0!"/>
    <e v="#DIV/0!"/>
  </r>
  <r>
    <x v="1054"/>
    <n v="1.1800299999999999"/>
    <n v="29.19999999999709"/>
    <n v="28.799999999999272"/>
    <n v="4.2"/>
    <d v="1899-12-30T12:25:00"/>
    <e v="#DIV/0!"/>
    <e v="#DIV/0!"/>
    <e v="#DIV/0!"/>
  </r>
  <r>
    <x v="1055"/>
    <n v="1.1727399999999999"/>
    <n v="173.40000000000146"/>
    <n v="70.800000000001091"/>
    <n v="121.77999999999997"/>
    <d v="1900-01-04T02:02:00"/>
    <e v="#DIV/0!"/>
    <e v="#DIV/0!"/>
    <e v="#DIV/0!"/>
  </r>
  <r>
    <x v="1056"/>
    <n v="1.17597"/>
    <n v="0"/>
    <n v="14.000000000001819"/>
    <n v="1.4"/>
    <d v="1899-12-30T09:30:00"/>
    <e v="#DIV/0!"/>
    <e v="#DIV/0!"/>
    <e v="#DIV/0!"/>
  </r>
  <r>
    <x v="1057"/>
    <n v="1.1740699999999999"/>
    <n v="0"/>
    <n v="14.000000000001819"/>
    <n v="1.4"/>
    <d v="1899-12-30T02:14:00"/>
    <e v="#DIV/0!"/>
    <e v="#DIV/0!"/>
    <e v="#DIV/0!"/>
  </r>
  <r>
    <x v="1058"/>
    <n v="1.1731499999999999"/>
    <n v="0"/>
    <n v="14"/>
    <n v="1.4"/>
    <d v="1899-12-30T00:16:00"/>
    <e v="#DIV/0!"/>
    <e v="#DIV/0!"/>
    <e v="#DIV/0!"/>
  </r>
  <r>
    <x v="1059"/>
    <n v="1.1721999999999999"/>
    <n v="0"/>
    <n v="14.000000000001819"/>
    <n v="1.4"/>
    <d v="1899-12-30T00:45:00"/>
    <e v="#DIV/0!"/>
    <e v="#DIV/0!"/>
    <e v="#DIV/0!"/>
  </r>
  <r>
    <x v="1060"/>
    <n v="1.17245"/>
    <n v="28.399999999999636"/>
    <n v="27.900000000001455"/>
    <n v="4.1899999999999995"/>
    <d v="1899-12-30T21:07:00"/>
    <e v="#DIV/0!"/>
    <e v="#DIV/0!"/>
    <e v="#DIV/0!"/>
  </r>
  <r>
    <x v="1061"/>
    <n v="1.1695599999999999"/>
    <n v="0"/>
    <n v="14.000000000001819"/>
    <n v="1.4"/>
    <d v="1899-12-30T01:21:00"/>
    <e v="#DIV/0!"/>
    <e v="#DIV/0!"/>
    <e v="#DIV/0!"/>
  </r>
  <r>
    <x v="1062"/>
    <n v="1.1690100000000001"/>
    <n v="14.399999999999636"/>
    <n v="21.199999999998909"/>
    <n v="2.8000000000000003"/>
    <d v="1899-12-30T00:30:00"/>
    <e v="#DIV/0!"/>
    <e v="#DIV/0!"/>
    <e v="#DIV/0!"/>
  </r>
  <r>
    <x v="1063"/>
    <n v="1.1685300000000001"/>
    <n v="0"/>
    <n v="13.999999999998181"/>
    <n v="1.4"/>
    <d v="1899-12-30T00:04:00"/>
    <e v="#DIV/0!"/>
    <e v="#DIV/0!"/>
    <e v="#DIV/0!"/>
  </r>
  <r>
    <x v="1064"/>
    <n v="1.16682"/>
    <n v="0"/>
    <n v="14.000000000001819"/>
    <n v="1.4"/>
    <d v="1899-12-30T00:39:00"/>
    <e v="#DIV/0!"/>
    <e v="#DIV/0!"/>
    <e v="#DIV/0!"/>
  </r>
  <r>
    <x v="1065"/>
    <n v="1.1664399999999999"/>
    <n v="28.999999999998181"/>
    <n v="28.600000000000364"/>
    <n v="4.1899999999999995"/>
    <d v="1899-12-30T16:32:00"/>
    <e v="#DIV/0!"/>
    <e v="#DIV/0!"/>
    <e v="#DIV/0!"/>
  </r>
  <r>
    <x v="1066"/>
    <n v="1.1667700000000001"/>
    <n v="28.899999999999636"/>
    <n v="28.5"/>
    <n v="4.21"/>
    <d v="1899-12-30T06:35:00"/>
    <e v="#DIV/0!"/>
    <e v="#DIV/0!"/>
    <e v="#DIV/0!"/>
  </r>
  <r>
    <x v="1067"/>
    <n v="1.16404"/>
    <n v="0"/>
    <n v="13.899999999999636"/>
    <n v="1.4"/>
    <d v="1899-12-30T07:44:00"/>
    <e v="#DIV/0!"/>
    <e v="#DIV/0!"/>
    <e v="#DIV/0!"/>
  </r>
  <r>
    <x v="1068"/>
    <n v="1.1697500000000001"/>
    <n v="122.50000000000182"/>
    <n v="55.200000000000728"/>
    <n v="49.42"/>
    <d v="1899-12-31T16:51:00"/>
    <e v="#DIV/0!"/>
    <e v="#DIV/0!"/>
    <e v="#DIV/0!"/>
  </r>
  <r>
    <x v="1069"/>
    <n v="1.1730400000000001"/>
    <n v="29.900000000001455"/>
    <n v="29.900000000001455"/>
    <n v="4.21"/>
    <d v="1899-12-30T07:03:00"/>
    <e v="#DIV/0!"/>
    <e v="#DIV/0!"/>
    <e v="#DIV/0!"/>
  </r>
  <r>
    <x v="1070"/>
    <n v="1.17622"/>
    <n v="15.800000000001091"/>
    <n v="21.900000000001455"/>
    <n v="2.8"/>
    <d v="1899-12-30T00:31:00"/>
    <e v="#DIV/0!"/>
    <e v="#DIV/0!"/>
    <e v="#DIV/0!"/>
  </r>
  <r>
    <x v="1071"/>
    <n v="1.16736"/>
    <n v="148.99999999999818"/>
    <n v="60.099999999998545"/>
    <n v="78.02"/>
    <d v="1899-12-30T04:14:00"/>
    <e v="#DIV/0!"/>
    <e v="#DIV/0!"/>
    <e v="#DIV/0!"/>
  </r>
  <r>
    <x v="1072"/>
    <n v="1.16998"/>
    <n v="14.200000000000728"/>
    <n v="21.100000000000364"/>
    <n v="2.8"/>
    <d v="1899-12-30T00:21:00"/>
    <e v="#DIV/0!"/>
    <e v="#DIV/0!"/>
    <e v="#DIV/0!"/>
  </r>
  <r>
    <x v="1073"/>
    <n v="1.1678299999999999"/>
    <n v="13.399999999999636"/>
    <n v="20.700000000000728"/>
    <n v="2.8"/>
    <d v="1899-12-30T00:46:00"/>
    <e v="#DIV/0!"/>
    <e v="#DIV/0!"/>
    <e v="#DIV/0!"/>
  </r>
  <r>
    <x v="1074"/>
    <n v="1.1636200000000001"/>
    <n v="46.000000000001819"/>
    <n v="33.899999999999636"/>
    <n v="7.49"/>
    <d v="1899-12-30T04:28:00"/>
    <e v="#DIV/0!"/>
    <e v="#DIV/0!"/>
    <e v="#DIV/0!"/>
  </r>
  <r>
    <x v="1075"/>
    <n v="1.1672400000000001"/>
    <n v="14.200000000000728"/>
    <n v="21.100000000002183"/>
    <n v="2.8"/>
    <d v="1899-12-30T00:34:00"/>
    <e v="#DIV/0!"/>
    <e v="#DIV/0!"/>
    <e v="#DIV/0!"/>
  </r>
  <r>
    <x v="1076"/>
    <n v="1.16665"/>
    <n v="30.000000000001819"/>
    <n v="29.200000000000728"/>
    <n v="4.2"/>
    <d v="1899-12-30T02:59:00"/>
    <e v="#DIV/0!"/>
    <e v="#DIV/0!"/>
    <e v="#DIV/0!"/>
  </r>
  <r>
    <x v="1077"/>
    <n v="1.16865"/>
    <n v="101.79999999999745"/>
    <n v="49.799999999999272"/>
    <n v="32.39"/>
    <d v="1899-12-30T07:16:00"/>
    <e v="#DIV/0!"/>
    <e v="#DIV/0!"/>
    <e v="#DIV/0!"/>
  </r>
  <r>
    <x v="1078"/>
    <n v="1.1689700000000001"/>
    <n v="0"/>
    <n v="14"/>
    <n v="1.4"/>
    <d v="1899-12-30T01:53:00"/>
    <e v="#DIV/0!"/>
    <e v="#DIV/0!"/>
    <e v="#DIV/0!"/>
  </r>
  <r>
    <x v="1079"/>
    <n v="1.17049"/>
    <n v="0"/>
    <n v="14"/>
    <n v="1.4"/>
    <d v="1899-12-30T00:28:00"/>
    <e v="#DIV/0!"/>
    <e v="#DIV/0!"/>
    <e v="#DIV/0!"/>
  </r>
  <r>
    <x v="1080"/>
    <n v="1.17082"/>
    <n v="0"/>
    <n v="14"/>
    <n v="1.4"/>
    <d v="1899-12-30T00:23:00"/>
    <e v="#DIV/0!"/>
    <e v="#DIV/0!"/>
    <e v="#DIV/0!"/>
  </r>
  <r>
    <x v="1081"/>
    <n v="1.17177"/>
    <n v="0"/>
    <n v="14"/>
    <n v="1.4"/>
    <d v="1899-12-30T00:23:00"/>
    <e v="#DIV/0!"/>
    <e v="#DIV/0!"/>
    <e v="#DIV/0!"/>
  </r>
  <r>
    <x v="1082"/>
    <n v="1.1720699999999999"/>
    <n v="28.5"/>
    <n v="28.399999999999636"/>
    <n v="4.21"/>
    <d v="1899-12-30T03:30:00"/>
    <e v="#DIV/0!"/>
    <e v="#DIV/0!"/>
    <e v="#DIV/0!"/>
  </r>
  <r>
    <x v="1083"/>
    <n v="1.1819999999999999"/>
    <n v="209.90000000000146"/>
    <n v="74.800000000001091"/>
    <n v="175.96"/>
    <d v="1900-01-02T01:00:00"/>
    <e v="#DIV/0!"/>
    <e v="#DIV/0!"/>
    <e v="#DIV/0!"/>
  </r>
  <r>
    <x v="1084"/>
    <n v="1.17391"/>
    <n v="0"/>
    <n v="16.300000000001091"/>
    <n v="1.4"/>
    <d v="1899-12-30T11:34:00"/>
    <e v="#DIV/0!"/>
    <e v="#DIV/0!"/>
    <e v="#DIV/0!"/>
  </r>
  <r>
    <x v="1085"/>
    <n v="1.1752499999999999"/>
    <n v="0"/>
    <n v="13.999999999998181"/>
    <n v="1.4"/>
    <d v="1899-12-30T02:18:00"/>
    <e v="#DIV/0!"/>
    <e v="#DIV/0!"/>
    <e v="#DIV/0!"/>
  </r>
  <r>
    <x v="1086"/>
    <n v="1.17683"/>
    <n v="0"/>
    <n v="14.000000000001819"/>
    <n v="1.4"/>
    <d v="1899-12-30T00:08:00"/>
    <e v="#DIV/0!"/>
    <e v="#DIV/0!"/>
    <e v="#DIV/0!"/>
  </r>
  <r>
    <x v="1087"/>
    <n v="1.1771199999999999"/>
    <n v="0"/>
    <n v="13.999999999998181"/>
    <n v="1.4"/>
    <d v="1899-12-30T00:44:00"/>
    <e v="#DIV/0!"/>
    <e v="#DIV/0!"/>
    <e v="#DIV/0!"/>
  </r>
  <r>
    <x v="1088"/>
    <n v="1.18065"/>
    <n v="0"/>
    <n v="14"/>
    <n v="1.4"/>
    <d v="1899-12-30T00:22:00"/>
    <e v="#DIV/0!"/>
    <e v="#DIV/0!"/>
    <e v="#DIV/0!"/>
  </r>
  <r>
    <x v="1089"/>
    <n v="1.18181"/>
    <n v="0"/>
    <n v="14"/>
    <n v="1.4"/>
    <d v="1899-12-30T01:49:00"/>
    <e v="#DIV/0!"/>
    <e v="#DIV/0!"/>
    <e v="#DIV/0!"/>
  </r>
  <r>
    <x v="1090"/>
    <n v="1.1834899999999999"/>
    <n v="45.5"/>
    <n v="33.399999999999636"/>
    <n v="7.5"/>
    <d v="1899-12-30T06:26:00"/>
    <e v="#DIV/0!"/>
    <e v="#DIV/0!"/>
    <e v="#DIV/0!"/>
  </r>
  <r>
    <x v="1091"/>
    <n v="1.18455"/>
    <n v="14.100000000000364"/>
    <n v="21.899999999999636"/>
    <n v="2.8099999999999996"/>
    <d v="1899-12-30T03:42:00"/>
    <e v="#DIV/0!"/>
    <e v="#DIV/0!"/>
    <e v="#DIV/0!"/>
  </r>
  <r>
    <x v="1092"/>
    <n v="1.1829499999999999"/>
    <n v="14"/>
    <n v="21"/>
    <n v="2.8"/>
    <d v="1899-12-30T02:53:00"/>
    <e v="#DIV/0!"/>
    <e v="#DIV/0!"/>
    <e v="#DIV/0!"/>
  </r>
  <r>
    <x v="1093"/>
    <n v="1.1839"/>
    <n v="0"/>
    <n v="13.999999999998181"/>
    <n v="1.4"/>
    <d v="1899-12-30T04:20:00"/>
    <e v="#DIV/0!"/>
    <e v="#DIV/0!"/>
    <e v="#DIV/0!"/>
  </r>
  <r>
    <x v="1094"/>
    <n v="1.18502"/>
    <n v="14.700000000000728"/>
    <n v="21.399999999999636"/>
    <n v="2.81"/>
    <d v="1899-12-30T01:31:00"/>
    <e v="#DIV/0!"/>
    <e v="#DIV/0!"/>
    <e v="#DIV/0!"/>
  </r>
  <r>
    <x v="1095"/>
    <n v="1.1863600000000001"/>
    <n v="0"/>
    <n v="14"/>
    <n v="1.4"/>
    <d v="1899-12-30T00:36:00"/>
    <e v="#DIV/0!"/>
    <e v="#DIV/0!"/>
    <e v="#DIV/0!"/>
  </r>
  <r>
    <x v="1096"/>
    <n v="1.1880900000000001"/>
    <n v="0"/>
    <n v="14.000000000001819"/>
    <n v="1.4"/>
    <d v="1899-12-30T01:05:00"/>
    <e v="#DIV/0!"/>
    <e v="#DIV/0!"/>
    <e v="#DIV/0!"/>
  </r>
  <r>
    <x v="1097"/>
    <n v="1.1883600000000001"/>
    <n v="14.400000000001455"/>
    <n v="21.200000000000728"/>
    <n v="2.8000000000000003"/>
    <d v="1899-12-30T03:41:00"/>
    <e v="#DIV/0!"/>
    <e v="#DIV/0!"/>
    <e v="#DIV/0!"/>
  </r>
  <r>
    <x v="1098"/>
    <n v="1.1891799999999999"/>
    <n v="0"/>
    <n v="14.799999999999272"/>
    <n v="1.4"/>
    <d v="1899-12-30T07:13:00"/>
    <e v="#DIV/0!"/>
    <e v="#DIV/0!"/>
    <e v="#DIV/0!"/>
  </r>
  <r>
    <x v="1099"/>
    <n v="1.1893899999999999"/>
    <n v="13.899999999999636"/>
    <n v="21"/>
    <n v="2.81"/>
    <d v="1899-12-30T11:44:00"/>
    <e v="#DIV/0!"/>
    <e v="#DIV/0!"/>
    <e v="#DIV/0!"/>
  </r>
  <r>
    <x v="1100"/>
    <n v="1.1902900000000001"/>
    <n v="13.700000000000728"/>
    <n v="20.900000000001455"/>
    <n v="2.8099999999999996"/>
    <d v="1899-12-30T01:13:00"/>
    <e v="#DIV/0!"/>
    <e v="#DIV/0!"/>
    <e v="#DIV/0!"/>
  </r>
  <r>
    <x v="1101"/>
    <n v="1.1894499999999999"/>
    <n v="0"/>
    <n v="13.999999999998181"/>
    <n v="1.4"/>
    <d v="1899-12-30T00:35:00"/>
    <e v="#DIV/0!"/>
    <e v="#DIV/0!"/>
    <e v="#DIV/0!"/>
  </r>
  <r>
    <x v="1102"/>
    <n v="1.1821999999999999"/>
    <n v="149"/>
    <n v="63"/>
    <n v="77.98"/>
    <d v="1900-01-01T20:40:00"/>
    <e v="#DIV/0!"/>
    <e v="#DIV/0!"/>
    <e v="#DIV/0!"/>
  </r>
  <r>
    <x v="1103"/>
    <n v="1.1818"/>
    <n v="0"/>
    <n v="14"/>
    <n v="1.4"/>
    <d v="1899-12-30T00:08:00"/>
    <e v="#DIV/0!"/>
    <e v="#DIV/0!"/>
    <e v="#DIV/0!"/>
  </r>
  <r>
    <x v="1104"/>
    <n v="1.18086"/>
    <n v="0"/>
    <n v="14"/>
    <n v="1.4"/>
    <d v="1899-12-30T00:14:00"/>
    <e v="#DIV/0!"/>
    <e v="#DIV/0!"/>
    <e v="#DIV/0!"/>
  </r>
  <r>
    <x v="1105"/>
    <n v="1.18137"/>
    <n v="29.399999999999636"/>
    <n v="28.799999999999272"/>
    <n v="4.2"/>
    <d v="1899-12-30T17:16:00"/>
    <e v="#DIV/0!"/>
    <e v="#DIV/0!"/>
    <e v="#DIV/0!"/>
  </r>
  <r>
    <x v="1106"/>
    <n v="1.1784399999999999"/>
    <n v="0"/>
    <n v="14"/>
    <n v="1.4"/>
    <d v="1899-12-30T00:35:00"/>
    <e v="#DIV/0!"/>
    <e v="#DIV/0!"/>
    <e v="#DIV/0!"/>
  </r>
  <r>
    <x v="1107"/>
    <n v="1.17987"/>
    <n v="47.700000000000728"/>
    <n v="34.400000000001455"/>
    <n v="7.5200000000000005"/>
    <d v="1899-12-30T21:20:00"/>
    <e v="#DIV/0!"/>
    <e v="#DIV/0!"/>
    <e v="#DIV/0!"/>
  </r>
  <r>
    <x v="1108"/>
    <n v="1.1780299999999999"/>
    <n v="0"/>
    <n v="14"/>
    <n v="1.4"/>
    <d v="1899-12-30T02:25:00"/>
    <e v="#DIV/0!"/>
    <e v="#DIV/0!"/>
    <e v="#DIV/0!"/>
  </r>
  <r>
    <x v="1109"/>
    <n v="1.17693"/>
    <n v="0"/>
    <n v="14"/>
    <n v="1.4"/>
    <d v="1899-12-30T00:38:00"/>
    <e v="#DIV/0!"/>
    <e v="#DIV/0!"/>
    <e v="#DIV/0!"/>
  </r>
  <r>
    <x v="1110"/>
    <n v="1.1754100000000001"/>
    <n v="0"/>
    <n v="13.999999999998181"/>
    <n v="1.4"/>
    <d v="1899-12-30T01:10:00"/>
    <e v="#DIV/0!"/>
    <e v="#DIV/0!"/>
    <e v="#DIV/0!"/>
  </r>
  <r>
    <x v="1111"/>
    <n v="1.1748099999999999"/>
    <n v="0"/>
    <n v="14.000000000001819"/>
    <n v="1.4"/>
    <d v="1899-12-30T00:28:00"/>
    <e v="#DIV/0!"/>
    <e v="#DIV/0!"/>
    <e v="#DIV/0!"/>
  </r>
  <r>
    <x v="1112"/>
    <n v="1.1821900000000001"/>
    <n v="122.29999999999927"/>
    <n v="54.499999999998181"/>
    <n v="49.29"/>
    <d v="1900-01-04T18:48:00"/>
    <e v="#DIV/0!"/>
    <e v="#DIV/0!"/>
    <e v="#DIV/0!"/>
  </r>
  <r>
    <x v="1113"/>
    <n v="1.18099"/>
    <n v="14.299999999997453"/>
    <n v="21.199999999998909"/>
    <n v="2.81"/>
    <d v="1899-12-30T03:05:00"/>
    <e v="#DIV/0!"/>
    <e v="#DIV/0!"/>
    <e v="#DIV/0!"/>
  </r>
  <r>
    <x v="1114"/>
    <n v="1.18221"/>
    <n v="0"/>
    <n v="14.799999999999272"/>
    <n v="1.4"/>
    <d v="1899-12-30T16:29:00"/>
    <e v="#DIV/0!"/>
    <e v="#DIV/0!"/>
    <e v="#DIV/0!"/>
  </r>
  <r>
    <x v="1115"/>
    <n v="1.1831799999999999"/>
    <n v="14.400000000001455"/>
    <n v="21.199999999998909"/>
    <n v="2.8000000000000003"/>
    <d v="1899-12-30T06:51:00"/>
    <e v="#DIV/0!"/>
    <e v="#DIV/0!"/>
    <e v="#DIV/0!"/>
  </r>
  <r>
    <x v="1116"/>
    <n v="1.1854100000000001"/>
    <n v="0"/>
    <n v="14"/>
    <n v="1.4"/>
    <d v="1899-12-30T07:46:00"/>
    <e v="#DIV/0!"/>
    <e v="#DIV/0!"/>
    <e v="#DIV/0!"/>
  </r>
  <r>
    <x v="1117"/>
    <n v="1.1850799999999999"/>
    <n v="44.800000000001091"/>
    <n v="33.399999999999636"/>
    <n v="7.52"/>
    <d v="1899-12-30T12:06:00"/>
    <e v="#DIV/0!"/>
    <e v="#DIV/0!"/>
    <e v="#DIV/0!"/>
  </r>
  <r>
    <x v="1118"/>
    <n v="1.1869000000000001"/>
    <n v="0"/>
    <n v="14"/>
    <n v="1.4"/>
    <d v="1899-12-30T02:42:00"/>
    <e v="#DIV/0!"/>
    <e v="#DIV/0!"/>
    <e v="#DIV/0!"/>
  </r>
  <r>
    <x v="1119"/>
    <n v="1.1882200000000001"/>
    <n v="0"/>
    <n v="14"/>
    <n v="1.4"/>
    <d v="1899-12-30T02:08:00"/>
    <e v="#DIV/0!"/>
    <e v="#DIV/0!"/>
    <e v="#DIV/0!"/>
  </r>
  <r>
    <x v="1120"/>
    <n v="1.1887000000000001"/>
    <n v="0"/>
    <n v="14"/>
    <n v="1.4"/>
    <d v="1899-12-30T01:19:00"/>
    <e v="#DIV/0!"/>
    <e v="#DIV/0!"/>
    <e v="#DIV/0!"/>
  </r>
  <r>
    <x v="1121"/>
    <n v="1.1888399999999999"/>
    <n v="29.399999999999636"/>
    <n v="29.599999999998545"/>
    <n v="4.1899999999999995"/>
    <d v="1899-12-30T18:20:00"/>
    <e v="#DIV/0!"/>
    <e v="#DIV/0!"/>
    <e v="#DIV/0!"/>
  </r>
  <r>
    <x v="1122"/>
    <n v="1.1869099999999999"/>
    <n v="47.300000000001091"/>
    <n v="35.899999999999636"/>
    <n v="7.51"/>
    <d v="1899-12-31T11:05:00"/>
    <e v="#DIV/0!"/>
    <e v="#DIV/0!"/>
    <e v="#DIV/0!"/>
  </r>
  <r>
    <x v="1123"/>
    <n v="1.18607"/>
    <n v="81.399999999999636"/>
    <n v="44.100000000000364"/>
    <n v="20.36"/>
    <d v="1900-01-01T04:41:00"/>
    <e v="#DIV/0!"/>
    <e v="#DIV/0!"/>
    <e v="#DIV/0!"/>
  </r>
  <r>
    <x v="1124"/>
    <n v="1.1886000000000001"/>
    <n v="14.700000000000728"/>
    <n v="22.200000000002547"/>
    <n v="2.81"/>
    <d v="1899-12-31T03:50:00"/>
    <e v="#DIV/0!"/>
    <e v="#DIV/0!"/>
    <e v="#DIV/0!"/>
  </r>
  <r>
    <x v="1125"/>
    <n v="1.1857899999999999"/>
    <n v="83.600000000000364"/>
    <n v="45.399999999999636"/>
    <n v="20.46"/>
    <d v="1899-12-30T20:35:00"/>
    <e v="#DIV/0!"/>
    <e v="#DIV/0!"/>
    <e v="#DIV/0!"/>
  </r>
  <r>
    <x v="1126"/>
    <n v="1.1813499999999999"/>
    <n v="0"/>
    <n v="14.000000000001819"/>
    <n v="1.4"/>
    <d v="1899-12-30T00:24:00"/>
    <e v="#DIV/0!"/>
    <e v="#DIV/0!"/>
    <e v="#DIV/0!"/>
  </r>
  <r>
    <x v="1127"/>
    <n v="1.18472"/>
    <n v="80.800000000001091"/>
    <n v="44.200000000000728"/>
    <n v="20.420000000000002"/>
    <d v="1899-12-30T21:54:00"/>
    <e v="#DIV/0!"/>
    <e v="#DIV/0!"/>
    <e v="#DIV/0!"/>
  </r>
  <r>
    <x v="1128"/>
    <n v="1.1886099999999999"/>
    <n v="0"/>
    <n v="13.999999999998181"/>
    <n v="1.4"/>
    <d v="1899-12-30T01:15:00"/>
    <e v="#DIV/0!"/>
    <e v="#DIV/0!"/>
    <e v="#DIV/0!"/>
  </r>
  <r>
    <x v="1129"/>
    <n v="1.18832"/>
    <n v="28.100000000000364"/>
    <n v="28.100000000000364"/>
    <n v="4.1899999999999995"/>
    <d v="1899-12-30T06:30:00"/>
    <e v="#DIV/0!"/>
    <e v="#DIV/0!"/>
    <e v="#DIV/0!"/>
  </r>
  <r>
    <x v="1130"/>
    <n v="1.18909"/>
    <n v="81.100000000002183"/>
    <n v="43.700000000000728"/>
    <n v="20.39"/>
    <d v="1899-12-31T22:16:00"/>
    <e v="#DIV/0!"/>
    <e v="#DIV/0!"/>
    <e v="#DIV/0!"/>
  </r>
  <r>
    <x v="1131"/>
    <n v="1.18889"/>
    <n v="0"/>
    <n v="14"/>
    <n v="1.4"/>
    <d v="1899-12-30T03:51:00"/>
    <e v="#DIV/0!"/>
    <e v="#DIV/0!"/>
    <e v="#DIV/0!"/>
  </r>
  <r>
    <x v="1132"/>
    <n v="1.19045"/>
    <n v="0"/>
    <n v="14.799999999999272"/>
    <n v="1.4"/>
    <d v="1899-12-30T04:14:00"/>
    <e v="#DIV/0!"/>
    <e v="#DIV/0!"/>
    <e v="#DIV/0!"/>
  </r>
  <r>
    <x v="1133"/>
    <n v="1.19156"/>
    <n v="0"/>
    <n v="14"/>
    <n v="1.4"/>
    <d v="1899-12-30T06:49:00"/>
    <e v="#DIV/0!"/>
    <e v="#DIV/0!"/>
    <e v="#DIV/0!"/>
  </r>
  <r>
    <x v="1134"/>
    <n v="1.1924699999999999"/>
    <n v="30.699999999998909"/>
    <n v="29.699999999998909"/>
    <n v="4.1900000000000004"/>
    <d v="1899-12-30T07:27:00"/>
    <e v="#DIV/0!"/>
    <e v="#DIV/0!"/>
    <e v="#DIV/0!"/>
  </r>
  <r>
    <x v="1135"/>
    <n v="1.19275"/>
    <n v="15.5"/>
    <n v="24.100000000000364"/>
    <n v="2.81"/>
    <d v="1899-12-30T09:48:00"/>
    <e v="#DIV/0!"/>
    <e v="#DIV/0!"/>
    <e v="#DIV/0!"/>
  </r>
  <r>
    <x v="1136"/>
    <n v="1.1936100000000001"/>
    <n v="0"/>
    <n v="14"/>
    <n v="1.4"/>
    <d v="1899-12-30T01:21:00"/>
    <e v="#DIV/0!"/>
    <e v="#DIV/0!"/>
    <e v="#DIV/0!"/>
  </r>
  <r>
    <x v="1137"/>
    <n v="1.19258"/>
    <n v="44.399999999999636"/>
    <n v="33.899999999999636"/>
    <n v="7.48"/>
    <d v="1899-12-30T21:55:00"/>
    <e v="#DIV/0!"/>
    <e v="#DIV/0!"/>
    <e v="#DIV/0!"/>
  </r>
  <r>
    <x v="1138"/>
    <n v="1.19417"/>
    <n v="100.60000000000036"/>
    <n v="48.800000000001091"/>
    <n v="32.39"/>
    <d v="1900-01-01T07:35:00"/>
    <e v="#DIV/0!"/>
    <e v="#DIV/0!"/>
    <e v="#DIV/0!"/>
  </r>
  <r>
    <x v="1139"/>
    <n v="1.1930799999999999"/>
    <n v="0"/>
    <n v="13.999999999998181"/>
    <n v="1.4"/>
    <d v="1899-12-30T04:03:00"/>
    <e v="#DIV/0!"/>
    <e v="#DIV/0!"/>
    <e v="#DIV/0!"/>
  </r>
  <r>
    <x v="1140"/>
    <n v="1.1948099999999999"/>
    <n v="0"/>
    <n v="13.999999999998181"/>
    <n v="1.4"/>
    <d v="1899-12-30T01:36:00"/>
    <e v="#DIV/0!"/>
    <e v="#DIV/0!"/>
    <e v="#DIV/0!"/>
  </r>
  <r>
    <x v="1141"/>
    <n v="1.1971499999999999"/>
    <n v="0"/>
    <n v="14.799999999999272"/>
    <n v="1.4"/>
    <d v="1899-12-30T07:07:00"/>
    <e v="#DIV/0!"/>
    <e v="#DIV/0!"/>
    <e v="#DIV/0!"/>
  </r>
  <r>
    <x v="1142"/>
    <n v="1.19817"/>
    <n v="0"/>
    <n v="14"/>
    <n v="1.4"/>
    <d v="1899-12-30T08:33:00"/>
    <e v="#DIV/0!"/>
    <e v="#DIV/0!"/>
    <e v="#DIV/0!"/>
  </r>
  <r>
    <x v="1143"/>
    <n v="1.1987099999999999"/>
    <n v="0"/>
    <n v="13.999999999998181"/>
    <n v="1.4"/>
    <d v="1899-12-30T02:09:00"/>
    <e v="#DIV/0!"/>
    <e v="#DIV/0!"/>
    <e v="#DIV/0!"/>
  </r>
  <r>
    <x v="1144"/>
    <n v="1.1996100000000001"/>
    <n v="0"/>
    <n v="14"/>
    <n v="1.4"/>
    <d v="1899-12-30T01:47:00"/>
    <e v="#DIV/0!"/>
    <e v="#DIV/0!"/>
    <e v="#DIV/0!"/>
  </r>
  <r>
    <x v="1145"/>
    <n v="1.20017"/>
    <n v="0"/>
    <n v="14"/>
    <n v="1.4"/>
    <d v="1899-12-30T00:21:00"/>
    <e v="#DIV/0!"/>
    <e v="#DIV/0!"/>
    <e v="#DIV/0!"/>
  </r>
  <r>
    <x v="1146"/>
    <n v="1.1974400000000001"/>
    <n v="60.600000000002183"/>
    <n v="38.500000000001819"/>
    <n v="12.82"/>
    <d v="1899-12-30T17:03:00"/>
    <e v="#DIV/0!"/>
    <e v="#DIV/0!"/>
    <e v="#DIV/0!"/>
  </r>
  <r>
    <x v="1147"/>
    <n v="1.21"/>
    <n v="216.30000000000109"/>
    <n v="75.400000000001455"/>
    <n v="176.35000000000002"/>
    <d v="1900-01-03T01:22:00"/>
    <e v="#DIV/0!"/>
    <e v="#DIV/0!"/>
    <e v="#DIV/0!"/>
  </r>
  <r>
    <x v="1148"/>
    <n v="1.1983600000000001"/>
    <n v="13.900000000001455"/>
    <n v="21"/>
    <n v="2.81"/>
    <d v="1899-12-30T04:45:00"/>
    <e v="#DIV/0!"/>
    <e v="#DIV/0!"/>
    <e v="#DIV/0!"/>
  </r>
  <r>
    <x v="1149"/>
    <n v="1.2008000000000001"/>
    <n v="0"/>
    <n v="14"/>
    <n v="1.4"/>
    <d v="1899-12-30T00:19:00"/>
    <e v="#DIV/0!"/>
    <e v="#DIV/0!"/>
    <e v="#DIV/0!"/>
  </r>
  <r>
    <x v="1150"/>
    <n v="1.20302"/>
    <n v="0"/>
    <n v="14"/>
    <n v="1.4"/>
    <d v="1899-12-30T00:09:00"/>
    <e v="#DIV/0!"/>
    <e v="#DIV/0!"/>
    <e v="#DIV/0!"/>
  </r>
  <r>
    <x v="1151"/>
    <n v="1.2056"/>
    <n v="0"/>
    <n v="14"/>
    <n v="1.4"/>
    <d v="1899-12-30T04:19:00"/>
    <e v="#DIV/0!"/>
    <e v="#DIV/0!"/>
    <e v="#DIV/0!"/>
  </r>
  <r>
    <x v="1152"/>
    <n v="1.2083699999999999"/>
    <n v="0"/>
    <n v="14.799999999999272"/>
    <n v="1.4"/>
    <d v="1899-12-30T10:33:00"/>
    <e v="#DIV/0!"/>
    <e v="#DIV/0!"/>
    <e v="#DIV/0!"/>
  </r>
  <r>
    <x v="1153"/>
    <n v="1.2070399999999999"/>
    <n v="28.799999999999272"/>
    <n v="28.599999999998545"/>
    <n v="4.2"/>
    <d v="1899-12-30T05:30:00"/>
    <e v="#DIV/0!"/>
    <e v="#DIV/0!"/>
    <e v="#DIV/0!"/>
  </r>
  <r>
    <x v="1154"/>
    <n v="1.20871"/>
    <n v="0"/>
    <n v="14"/>
    <n v="1.4"/>
    <d v="1899-12-30T01:11:00"/>
    <e v="#DIV/0!"/>
    <e v="#DIV/0!"/>
    <e v="#DIV/0!"/>
  </r>
  <r>
    <x v="1155"/>
    <n v="1.2104299999999999"/>
    <n v="14.199999999998909"/>
    <n v="21.099999999998545"/>
    <n v="2.8"/>
    <d v="1899-12-30T05:40:00"/>
    <e v="#DIV/0!"/>
    <e v="#DIV/0!"/>
    <e v="#DIV/0!"/>
  </r>
  <r>
    <x v="1156"/>
    <n v="1.2124900000000001"/>
    <n v="0"/>
    <n v="14.000000000001819"/>
    <n v="1.4"/>
    <d v="1899-12-30T08:38:00"/>
    <e v="#DIV/0!"/>
    <e v="#DIV/0!"/>
    <e v="#DIV/0!"/>
  </r>
  <r>
    <x v="1157"/>
    <n v="1.21373"/>
    <n v="14.5"/>
    <n v="21.299999999999272"/>
    <n v="2.81"/>
    <d v="1899-12-30T04:09:00"/>
    <e v="#DIV/0!"/>
    <e v="#DIV/0!"/>
    <e v="#DIV/0!"/>
  </r>
  <r>
    <x v="1158"/>
    <n v="1.21557"/>
    <n v="0"/>
    <n v="14.000000000001819"/>
    <n v="1.4"/>
    <d v="1899-12-30T00:05:00"/>
    <e v="#DIV/0!"/>
    <e v="#DIV/0!"/>
    <e v="#DIV/0!"/>
  </r>
  <r>
    <x v="1159"/>
    <n v="1.21661"/>
    <n v="0"/>
    <n v="14.000000000001819"/>
    <n v="1.4"/>
    <d v="1899-12-30T01:15:00"/>
    <e v="#DIV/0!"/>
    <e v="#DIV/0!"/>
    <e v="#DIV/0!"/>
  </r>
  <r>
    <x v="1160"/>
    <n v="1.2168099999999999"/>
    <n v="14.300000000001091"/>
    <n v="21.200000000000728"/>
    <n v="2.81"/>
    <d v="1899-12-30T00:54:00"/>
    <e v="#DIV/0!"/>
    <e v="#DIV/0!"/>
    <e v="#DIV/0!"/>
  </r>
  <r>
    <x v="1161"/>
    <n v="1.21665"/>
    <n v="29.099999999998545"/>
    <n v="29.600000000000364"/>
    <n v="4.21"/>
    <d v="1899-12-30T17:41:00"/>
    <e v="#DIV/0!"/>
    <e v="#DIV/0!"/>
    <e v="#DIV/0!"/>
  </r>
  <r>
    <x v="1162"/>
    <n v="1.2166999999999999"/>
    <n v="29.799999999999272"/>
    <n v="29.099999999998545"/>
    <n v="4.21"/>
    <d v="1899-12-30T04:20:00"/>
    <e v="#DIV/0!"/>
    <e v="#DIV/0!"/>
    <e v="#DIV/0!"/>
  </r>
  <r>
    <x v="1163"/>
    <n v="1.2127300000000001"/>
    <n v="83.100000000000364"/>
    <n v="45.000000000001819"/>
    <n v="20.439999999999998"/>
    <d v="1899-12-30T22:23:00"/>
    <e v="#DIV/0!"/>
    <e v="#DIV/0!"/>
    <e v="#DIV/0!"/>
  </r>
  <r>
    <x v="1164"/>
    <n v="1.2086600000000001"/>
    <n v="0"/>
    <n v="13.999999999998181"/>
    <n v="1.4"/>
    <d v="1899-12-30T00:25:00"/>
    <e v="#DIV/0!"/>
    <e v="#DIV/0!"/>
    <e v="#DIV/0!"/>
  </r>
  <r>
    <x v="1165"/>
    <n v="1.21214"/>
    <n v="79.399999999997817"/>
    <n v="42.899999999999636"/>
    <n v="20.36"/>
    <d v="1899-12-30T09:15:00"/>
    <e v="#DIV/0!"/>
    <e v="#DIV/0!"/>
    <e v="#DIV/0!"/>
  </r>
  <r>
    <x v="1166"/>
    <n v="1.2148600000000001"/>
    <n v="0"/>
    <n v="14"/>
    <n v="1.4"/>
    <d v="1899-12-30T00:20:00"/>
    <e v="#DIV/0!"/>
    <e v="#DIV/0!"/>
    <e v="#DIV/0!"/>
  </r>
  <r>
    <x v="1167"/>
    <n v="1.21435"/>
    <n v="45"/>
    <n v="34.899999999999636"/>
    <n v="7.4799999999999995"/>
    <d v="1899-12-31T15:28:00"/>
    <e v="#DIV/0!"/>
    <e v="#DIV/0!"/>
    <e v="#DIV/0!"/>
  </r>
  <r>
    <x v="1168"/>
    <n v="1.21035"/>
    <n v="0"/>
    <n v="14.000000000001819"/>
    <n v="1.4"/>
    <d v="1899-12-30T00:03:00"/>
    <e v="#DIV/0!"/>
    <e v="#DIV/0!"/>
    <e v="#DIV/0!"/>
  </r>
  <r>
    <x v="1169"/>
    <n v="1.21035"/>
    <n v="29.799999999999272"/>
    <n v="29.200000000000728"/>
    <n v="4.21"/>
    <d v="1899-12-30T07:04:00"/>
    <e v="#DIV/0!"/>
    <e v="#DIV/0!"/>
    <e v="#DIV/0!"/>
  </r>
  <r>
    <x v="1170"/>
    <n v="1.21075"/>
    <n v="29.299999999997453"/>
    <n v="28.799999999999272"/>
    <n v="4.2"/>
    <d v="1899-12-30T20:52:00"/>
    <e v="#DIV/0!"/>
    <e v="#DIV/0!"/>
    <e v="#DIV/0!"/>
  </r>
  <r>
    <x v="1171"/>
    <n v="1.2108300000000001"/>
    <n v="62.500000000001819"/>
    <n v="40.600000000002183"/>
    <n v="12.77"/>
    <d v="1899-12-31T04:24:00"/>
    <e v="#DIV/0!"/>
    <e v="#DIV/0!"/>
    <e v="#DIV/0!"/>
  </r>
  <r>
    <x v="1172"/>
    <n v="1.21014"/>
    <n v="14.099999999998545"/>
    <n v="21"/>
    <n v="2.79"/>
    <d v="1899-12-30T01:42:00"/>
    <e v="#DIV/0!"/>
    <e v="#DIV/0!"/>
    <e v="#DIV/0!"/>
  </r>
  <r>
    <x v="1173"/>
    <n v="1.20811"/>
    <n v="0"/>
    <n v="14"/>
    <n v="1.4"/>
    <d v="1899-12-30T00:22:00"/>
    <e v="#DIV/0!"/>
    <e v="#DIV/0!"/>
    <e v="#DIV/0!"/>
  </r>
  <r>
    <x v="1174"/>
    <n v="1.2064900000000001"/>
    <n v="0"/>
    <n v="13.999999999998181"/>
    <n v="1.4"/>
    <d v="1899-12-30T00:17:00"/>
    <e v="#DIV/0!"/>
    <e v="#DIV/0!"/>
    <e v="#DIV/0!"/>
  </r>
  <r>
    <x v="1175"/>
    <n v="1.21068"/>
    <n v="82.800000000001091"/>
    <n v="44.500000000001819"/>
    <n v="20.350000000000001"/>
    <d v="1899-12-31T20:49:00"/>
    <e v="#DIV/0!"/>
    <e v="#DIV/0!"/>
    <e v="#DIV/0!"/>
  </r>
  <r>
    <x v="1176"/>
    <n v="1.2126999999999999"/>
    <n v="0"/>
    <n v="13.999999999998181"/>
    <n v="1.4"/>
    <d v="1899-12-30T00:36:00"/>
    <e v="#DIV/0!"/>
    <e v="#DIV/0!"/>
    <e v="#DIV/0!"/>
  </r>
  <r>
    <x v="1177"/>
    <n v="1.21322"/>
    <n v="14.300000000001091"/>
    <n v="21.199999999998909"/>
    <n v="2.81"/>
    <d v="1899-12-30T00:52:00"/>
    <e v="#DIV/0!"/>
    <e v="#DIV/0!"/>
    <e v="#DIV/0!"/>
  </r>
  <r>
    <x v="1178"/>
    <n v="1.2153499999999999"/>
    <n v="29.399999999999636"/>
    <n v="29.700000000000728"/>
    <n v="4.1900000000000004"/>
    <d v="1899-12-30T10:05:00"/>
    <e v="#DIV/0!"/>
    <e v="#DIV/0!"/>
    <e v="#DIV/0!"/>
  </r>
  <r>
    <x v="1179"/>
    <n v="1.2147600000000001"/>
    <n v="29.699999999998909"/>
    <n v="29.899999999999636"/>
    <n v="4.1900000000000004"/>
    <d v="1899-12-31T00:04:00"/>
    <e v="#DIV/0!"/>
    <e v="#DIV/0!"/>
    <e v="#DIV/0!"/>
  </r>
  <r>
    <x v="1180"/>
    <n v="1.2132700000000001"/>
    <n v="56.400000000001455"/>
    <n v="35.799999999999272"/>
    <n v="7.5200000000000005"/>
    <d v="1899-12-30T22:07:00"/>
    <e v="#DIV/0!"/>
    <e v="#DIV/0!"/>
    <e v="#DIV/0!"/>
  </r>
  <r>
    <x v="1181"/>
    <n v="1.21621"/>
    <n v="0"/>
    <n v="14.000000000001819"/>
    <n v="1.4"/>
    <d v="1899-12-30T04:29:00"/>
    <e v="#DIV/0!"/>
    <e v="#DIV/0!"/>
    <e v="#DIV/0!"/>
  </r>
  <r>
    <x v="1182"/>
    <n v="1.21655"/>
    <n v="30.600000000000364"/>
    <n v="30.5"/>
    <n v="4.21"/>
    <d v="1899-12-30T22:37:00"/>
    <e v="#DIV/0!"/>
    <e v="#DIV/0!"/>
    <e v="#DIV/0!"/>
  </r>
  <r>
    <x v="1183"/>
    <n v="1.2129700000000001"/>
    <n v="14.300000000001091"/>
    <n v="21"/>
    <n v="2.79"/>
    <d v="1899-12-30T21:20:00"/>
    <e v="#DIV/0!"/>
    <e v="#DIV/0!"/>
    <e v="#DIV/0!"/>
  </r>
  <r>
    <x v="1184"/>
    <n v="1.2161599999999999"/>
    <n v="28.700000000002547"/>
    <n v="28.399999999999636"/>
    <n v="4.1999999999999993"/>
    <d v="1899-12-30T06:38:00"/>
    <e v="#DIV/0!"/>
    <e v="#DIV/0!"/>
    <e v="#DIV/0!"/>
  </r>
  <r>
    <x v="1185"/>
    <n v="1.21583"/>
    <n v="65.500000000001819"/>
    <n v="39.300000000001091"/>
    <n v="12.78"/>
    <d v="1899-12-31T05:57:00"/>
    <e v="#DIV/0!"/>
    <e v="#DIV/0!"/>
    <e v="#DIV/0!"/>
  </r>
  <r>
    <x v="1186"/>
    <n v="1.21672"/>
    <n v="0"/>
    <n v="14.799999999999272"/>
    <n v="1.4"/>
    <d v="1899-12-30T11:35:00"/>
    <e v="#DIV/0!"/>
    <e v="#DIV/0!"/>
    <e v="#DIV/0!"/>
  </r>
  <r>
    <x v="1187"/>
    <n v="1.2177"/>
    <n v="0"/>
    <n v="14"/>
    <n v="1.4"/>
    <d v="1899-12-30T00:33:00"/>
    <e v="#DIV/0!"/>
    <e v="#DIV/0!"/>
    <e v="#DIV/0!"/>
  </r>
  <r>
    <x v="1188"/>
    <n v="1.21753"/>
    <n v="60.199999999998909"/>
    <n v="36.799999999997453"/>
    <n v="12.77"/>
    <d v="1899-12-30T11:24:00"/>
    <e v="#DIV/0!"/>
    <e v="#DIV/0!"/>
    <e v="#DIV/0!"/>
  </r>
  <r>
    <x v="1189"/>
    <n v="1.22"/>
    <n v="120.60000000000036"/>
    <n v="54.700000000000728"/>
    <n v="49.410000000000004"/>
    <d v="1900-01-01T07:07:00"/>
    <e v="#DIV/0!"/>
    <e v="#DIV/0!"/>
    <e v="#DIV/0!"/>
  </r>
  <r>
    <x v="1190"/>
    <n v="1.21848"/>
    <n v="0"/>
    <n v="14"/>
    <n v="1.4"/>
    <d v="1899-12-30T00:14:00"/>
    <e v="#DIV/0!"/>
    <e v="#DIV/0!"/>
    <e v="#DIV/0!"/>
  </r>
  <r>
    <x v="1191"/>
    <n v="1.2210099999999999"/>
    <n v="0"/>
    <n v="16.299999999999272"/>
    <n v="1.4"/>
    <d v="1899-12-30T06:25:00"/>
    <e v="#DIV/0!"/>
    <e v="#DIV/0!"/>
    <e v="#DIV/0!"/>
  </r>
  <r>
    <x v="1192"/>
    <n v="1.22454"/>
    <n v="0"/>
    <n v="14"/>
    <n v="1.4"/>
    <d v="1899-12-30T08:28:00"/>
    <e v="#DIV/0!"/>
    <e v="#DIV/0!"/>
    <e v="#DIV/0!"/>
  </r>
  <r>
    <x v="1193"/>
    <n v="1.22628"/>
    <n v="0"/>
    <n v="14.000000000001819"/>
    <n v="1.4"/>
    <d v="1899-12-30T03:31:00"/>
    <e v="#DIV/0!"/>
    <e v="#DIV/0!"/>
    <e v="#DIV/0!"/>
  </r>
  <r>
    <x v="1194"/>
    <n v="1.22011"/>
    <n v="122.19999999999891"/>
    <n v="55.799999999999272"/>
    <n v="49.47"/>
    <d v="1899-12-31T17:47:00"/>
    <e v="#DIV/0!"/>
    <e v="#DIV/0!"/>
    <e v="#DIV/0!"/>
  </r>
  <r>
    <x v="1195"/>
    <n v="1.21723"/>
    <n v="0"/>
    <n v="14"/>
    <n v="1.4"/>
    <d v="1899-12-30T04:52:00"/>
    <e v="#DIV/0!"/>
    <e v="#DIV/0!"/>
    <e v="#DIV/0!"/>
  </r>
  <r>
    <x v="1196"/>
    <n v="1.2181500000000001"/>
    <n v="31.200000000000728"/>
    <n v="30.200000000000728"/>
    <n v="4.21"/>
    <d v="1899-12-30T01:40:00"/>
    <e v="#DIV/0!"/>
    <e v="#DIV/0!"/>
    <e v="#DIV/0!"/>
  </r>
  <r>
    <x v="1197"/>
    <n v="1.21692"/>
    <n v="0"/>
    <n v="14"/>
    <n v="1.4"/>
    <d v="1899-12-30T00:14:00"/>
    <e v="#DIV/0!"/>
    <e v="#DIV/0!"/>
    <e v="#DIV/0!"/>
  </r>
  <r>
    <x v="1198"/>
    <n v="1.2135"/>
    <n v="0"/>
    <n v="14"/>
    <n v="1.4"/>
    <d v="1899-12-30T00:06:00"/>
    <e v="#DIV/0!"/>
    <e v="#DIV/0!"/>
    <e v="#DIV/0!"/>
  </r>
  <r>
    <x v="1199"/>
    <n v="1.2191099999999999"/>
    <n v="102.60000000000036"/>
    <n v="49.600000000002183"/>
    <n v="32.47"/>
    <d v="1899-12-31T05:19:00"/>
    <e v="#DIV/0!"/>
    <e v="#DIV/0!"/>
    <e v="#DIV/0!"/>
  </r>
  <r>
    <x v="1200"/>
    <n v="1.2218800000000001"/>
    <n v="0"/>
    <n v="14.000000000001819"/>
    <n v="1.4"/>
    <d v="1899-12-30T02:00:00"/>
    <e v="#DIV/0!"/>
    <e v="#DIV/0!"/>
    <e v="#DIV/0!"/>
  </r>
  <r>
    <x v="1201"/>
    <n v="1.2235"/>
    <n v="0"/>
    <n v="14"/>
    <n v="1.4"/>
    <d v="1899-12-30T01:58:00"/>
    <e v="#DIV/0!"/>
    <e v="#DIV/0!"/>
    <e v="#DIV/0!"/>
  </r>
  <r>
    <x v="1202"/>
    <n v="1.22431"/>
    <n v="29.200000000000728"/>
    <n v="29.200000000000728"/>
    <n v="4.1899999999999995"/>
    <d v="1899-12-30T16:58:00"/>
    <e v="#DIV/0!"/>
    <e v="#DIV/0!"/>
    <e v="#DIV/0!"/>
  </r>
  <r>
    <x v="1203"/>
    <n v="1.22149"/>
    <n v="80.700000000000728"/>
    <n v="44.899999999999636"/>
    <n v="20.43"/>
    <d v="1899-12-31T02:08:00"/>
    <e v="#DIV/0!"/>
    <e v="#DIV/0!"/>
    <e v="#DIV/0!"/>
  </r>
  <r>
    <x v="1204"/>
    <n v="1.21756"/>
    <n v="0"/>
    <n v="14"/>
    <n v="1.4"/>
    <d v="1899-12-30T00:03:00"/>
    <e v="#DIV/0!"/>
    <e v="#DIV/0!"/>
    <e v="#DIV/0!"/>
  </r>
  <r>
    <x v="1205"/>
    <n v="1.21573"/>
    <n v="0"/>
    <n v="14.000000000001819"/>
    <n v="1.4"/>
    <d v="1899-12-30T02:44:00"/>
    <e v="#DIV/0!"/>
    <e v="#DIV/0!"/>
    <e v="#DIV/0!"/>
  </r>
  <r>
    <x v="1206"/>
    <n v="1.2197"/>
    <n v="81"/>
    <n v="44"/>
    <n v="20.45"/>
    <d v="1900-01-02T16:51:00"/>
    <e v="#DIV/0!"/>
    <e v="#DIV/0!"/>
    <e v="#DIV/0!"/>
  </r>
  <r>
    <x v="1207"/>
    <n v="1.2217199999999999"/>
    <n v="29.200000000000728"/>
    <n v="32.699999999998909"/>
    <n v="4.1899999999999995"/>
    <d v="1900-01-01T14:50:00"/>
    <e v="#DIV/0!"/>
    <e v="#DIV/0!"/>
    <e v="#DIV/0!"/>
  </r>
  <r>
    <x v="1208"/>
    <n v="1.2235499999999999"/>
    <n v="30.5"/>
    <n v="29.199999999998909"/>
    <n v="4.1899999999999995"/>
    <d v="1899-12-30T05:22:00"/>
    <e v="#DIV/0!"/>
    <e v="#DIV/0!"/>
    <e v="#DIV/0!"/>
  </r>
  <r>
    <x v="1209"/>
    <n v="1.2252799999999999"/>
    <n v="102.99999999999818"/>
    <n v="49.899999999999636"/>
    <n v="32.410000000000004"/>
    <d v="1900-01-02T03:17:00"/>
    <e v="#DIV/0!"/>
    <e v="#DIV/0!"/>
    <e v="#DIV/0!"/>
  </r>
  <r>
    <x v="1210"/>
    <n v="1.22349"/>
    <n v="29.699999999998909"/>
    <n v="29.799999999999272"/>
    <n v="4.21"/>
    <d v="1899-12-30T11:28:00"/>
    <e v="#DIV/0!"/>
    <e v="#DIV/0!"/>
    <e v="#DIV/0!"/>
  </r>
  <r>
    <x v="1211"/>
    <n v="1.2254400000000001"/>
    <n v="0"/>
    <n v="14.000000000001819"/>
    <n v="1.4"/>
    <d v="1899-12-30T00:28:00"/>
    <e v="#DIV/0!"/>
    <e v="#DIV/0!"/>
    <e v="#DIV/0!"/>
  </r>
  <r>
    <x v="1212"/>
    <n v="1.2261500000000001"/>
    <n v="0"/>
    <n v="14"/>
    <n v="1.4"/>
    <d v="1899-12-30T05:41:00"/>
    <e v="#DIV/0!"/>
    <e v="#DIV/0!"/>
    <e v="#DIV/0!"/>
  </r>
  <r>
    <x v="1213"/>
    <n v="1.2271799999999999"/>
    <n v="14.799999999999272"/>
    <n v="22.199999999998909"/>
    <n v="2.8000000000000003"/>
    <d v="1899-12-30T09:56:00"/>
    <e v="#DIV/0!"/>
    <e v="#DIV/0!"/>
    <e v="#DIV/0!"/>
  </r>
  <r>
    <x v="1214"/>
    <n v="1.2152400000000001"/>
    <n v="0"/>
    <n v="13.999999999998181"/>
    <n v="1.4"/>
    <d v="1899-12-30T00:54:00"/>
    <e v="#DIV/0!"/>
    <e v="#DIV/0!"/>
    <e v="#DIV/0!"/>
  </r>
  <r>
    <x v="1215"/>
    <n v="1.21621"/>
    <n v="29.199999999998909"/>
    <n v="28.799999999999272"/>
    <n v="4.2"/>
    <d v="1899-12-30T03:31:00"/>
    <e v="#DIV/0!"/>
    <e v="#DIV/0!"/>
    <e v="#DIV/0!"/>
  </r>
  <r>
    <x v="1216"/>
    <n v="1.2136899999999999"/>
    <n v="0"/>
    <n v="14"/>
    <n v="1.4"/>
    <d v="1899-12-30T00:36:00"/>
    <e v="#DIV/0!"/>
    <e v="#DIV/0!"/>
    <e v="#DIV/0!"/>
  </r>
  <r>
    <x v="1217"/>
    <n v="1.2144299999999999"/>
    <n v="29.399999999999636"/>
    <n v="28.700000000000728"/>
    <n v="4.1999999999999993"/>
    <d v="1899-12-30T11:03:00"/>
    <e v="#DIV/0!"/>
    <e v="#DIV/0!"/>
    <e v="#DIV/0!"/>
  </r>
  <r>
    <x v="1218"/>
    <n v="1.2166300000000001"/>
    <n v="0"/>
    <n v="14"/>
    <n v="1.4"/>
    <d v="1899-12-30T06:07:00"/>
    <e v="#DIV/0!"/>
    <e v="#DIV/0!"/>
    <e v="#DIV/0!"/>
  </r>
  <r>
    <x v="1219"/>
    <n v="1.2153400000000001"/>
    <n v="14.200000000000728"/>
    <n v="21.099999999998545"/>
    <n v="2.8"/>
    <d v="1899-12-30T01:22:00"/>
    <e v="#DIV/0!"/>
    <e v="#DIV/0!"/>
    <e v="#DIV/0!"/>
  </r>
  <r>
    <x v="1220"/>
    <n v="1.2167699999999999"/>
    <n v="0"/>
    <n v="13.999999999998181"/>
    <n v="1.4"/>
    <d v="1899-12-30T01:12:00"/>
    <e v="#DIV/0!"/>
    <e v="#DIV/0!"/>
    <e v="#DIV/0!"/>
  </r>
  <r>
    <x v="1221"/>
    <n v="1.21516"/>
    <n v="13.799999999999272"/>
    <n v="20.899999999999636"/>
    <n v="2.8"/>
    <d v="1899-12-30T02:17:00"/>
    <e v="#DIV/0!"/>
    <e v="#DIV/0!"/>
    <e v="#DIV/0!"/>
  </r>
  <r>
    <x v="1222"/>
    <n v="1.21696"/>
    <n v="29.399999999997817"/>
    <n v="28.899999999999636"/>
    <n v="4.21"/>
    <d v="1899-12-30T07:29:00"/>
    <e v="#DIV/0!"/>
    <e v="#DIV/0!"/>
    <e v="#DIV/0!"/>
  </r>
  <r>
    <x v="1223"/>
    <n v="1.2142200000000001"/>
    <n v="14.800000000001091"/>
    <n v="21.399999999999636"/>
    <n v="2.8000000000000003"/>
    <d v="1899-12-30T02:30:00"/>
    <e v="#DIV/0!"/>
    <e v="#DIV/0!"/>
    <e v="#DIV/0!"/>
  </r>
  <r>
    <x v="1224"/>
    <n v="1.2166999999999999"/>
    <n v="61.699999999998909"/>
    <n v="37.600000000002183"/>
    <n v="12.77"/>
    <d v="1899-12-30T21:27:00"/>
    <e v="#DIV/0!"/>
    <e v="#DIV/0!"/>
    <e v="#DIV/0!"/>
  </r>
  <r>
    <x v="1225"/>
    <n v="1.22173"/>
    <n v="0"/>
    <n v="14"/>
    <n v="1.4"/>
    <d v="1899-12-30T02:33:00"/>
    <e v="#DIV/0!"/>
    <e v="#DIV/0!"/>
    <e v="#DIV/0!"/>
  </r>
  <r>
    <x v="1226"/>
    <n v="1.2172499999999999"/>
    <n v="79.099999999998545"/>
    <n v="44.600000000000364"/>
    <n v="20.350000000000001"/>
    <d v="1899-12-31T09:56:00"/>
    <e v="#DIV/0!"/>
    <e v="#DIV/0!"/>
    <e v="#DIV/0!"/>
  </r>
  <r>
    <x v="1227"/>
    <n v="1.2152400000000001"/>
    <n v="0"/>
    <n v="13.999999999998181"/>
    <n v="1.4"/>
    <d v="1899-12-30T05:14:00"/>
    <e v="#DIV/0!"/>
    <e v="#DIV/0!"/>
    <e v="#DIV/0!"/>
  </r>
  <r>
    <x v="1228"/>
    <n v="1.2140500000000001"/>
    <n v="14"/>
    <n v="20.700000000000728"/>
    <n v="2.8"/>
    <d v="1899-12-30T09:07:00"/>
    <e v="#DIV/0!"/>
    <e v="#DIV/0!"/>
    <e v="#DIV/0!"/>
  </r>
  <r>
    <x v="1229"/>
    <n v="1.2136199999999999"/>
    <n v="13.600000000000364"/>
    <n v="20.800000000001091"/>
    <n v="2.8"/>
    <d v="1899-12-30T10:19:00"/>
    <e v="#DIV/0!"/>
    <e v="#DIV/0!"/>
    <e v="#DIV/0!"/>
  </r>
  <r>
    <x v="1230"/>
    <n v="1.21119"/>
    <n v="0"/>
    <n v="14.000000000001819"/>
    <n v="1.4"/>
    <d v="1899-12-30T00:16:00"/>
    <e v="#DIV/0!"/>
    <e v="#DIV/0!"/>
    <e v="#DIV/0!"/>
  </r>
  <r>
    <x v="1231"/>
    <n v="1.2132400000000001"/>
    <n v="45.599999999998545"/>
    <n v="33.399999999997817"/>
    <n v="7.5200000000000005"/>
    <d v="1899-12-30T18:28:00"/>
    <e v="#DIV/0!"/>
    <e v="#DIV/0!"/>
    <e v="#DIV/0!"/>
  </r>
  <r>
    <x v="1232"/>
    <n v="1.2176"/>
    <n v="14.600000000000364"/>
    <n v="21.299999999999272"/>
    <n v="2.8"/>
    <d v="1899-12-30T00:22:00"/>
    <e v="#DIV/0!"/>
    <e v="#DIV/0!"/>
    <e v="#DIV/0!"/>
  </r>
  <r>
    <x v="1233"/>
    <n v="1.2116800000000001"/>
    <n v="79.600000000002183"/>
    <n v="45.000000000001819"/>
    <n v="20.46"/>
    <d v="1900-01-01T13:04:00"/>
    <e v="#DIV/0!"/>
    <e v="#DIV/0!"/>
    <e v="#DIV/0!"/>
  </r>
  <r>
    <x v="1234"/>
    <n v="1.21177"/>
    <n v="14.600000000000364"/>
    <n v="21.299999999999272"/>
    <n v="2.8"/>
    <d v="1899-12-30T03:47:00"/>
    <e v="#DIV/0!"/>
    <e v="#DIV/0!"/>
    <e v="#DIV/0!"/>
  </r>
  <r>
    <x v="1235"/>
    <n v="1.2105900000000001"/>
    <n v="0"/>
    <n v="13.999999999998181"/>
    <n v="1.4"/>
    <d v="1899-12-30T01:54:00"/>
    <e v="#DIV/0!"/>
    <e v="#DIV/0!"/>
    <e v="#DIV/0!"/>
  </r>
  <r>
    <x v="1236"/>
    <n v="1.2098800000000001"/>
    <n v="0"/>
    <n v="13.999999999998181"/>
    <n v="1.4"/>
    <d v="1899-12-30T00:32:00"/>
    <e v="#DIV/0!"/>
    <e v="#DIV/0!"/>
    <e v="#DIV/0!"/>
  </r>
  <r>
    <x v="1237"/>
    <n v="1.2074499999999999"/>
    <n v="0"/>
    <n v="13.899999999999636"/>
    <n v="1.4"/>
    <d v="1899-12-30T08:16:00"/>
    <e v="#DIV/0!"/>
    <e v="#DIV/0!"/>
    <e v="#DIV/0!"/>
  </r>
  <r>
    <x v="1238"/>
    <n v="1.20621"/>
    <n v="13.700000000000728"/>
    <n v="20.800000000001091"/>
    <n v="2.79"/>
    <d v="1899-12-30T09:45:00"/>
    <e v="#DIV/0!"/>
    <e v="#DIV/0!"/>
    <e v="#DIV/0!"/>
  </r>
  <r>
    <x v="1239"/>
    <n v="1.20547"/>
    <n v="0"/>
    <n v="14"/>
    <n v="1.4"/>
    <d v="1899-12-30T02:43:00"/>
    <e v="#DIV/0!"/>
    <e v="#DIV/0!"/>
    <e v="#DIV/0!"/>
  </r>
  <r>
    <x v="1240"/>
    <n v="1.2097199999999999"/>
    <n v="83.30000000000291"/>
    <n v="44.700000000002547"/>
    <n v="20.420000000000002"/>
    <d v="1899-12-31T23:49:00"/>
    <e v="#DIV/0!"/>
    <e v="#DIV/0!"/>
    <e v="#DIV/0!"/>
  </r>
  <r>
    <x v="1241"/>
    <n v="1.21231"/>
    <n v="0"/>
    <n v="14.000000000001819"/>
    <n v="1.4"/>
    <d v="1899-12-30T01:51:00"/>
    <e v="#DIV/0!"/>
    <e v="#DIV/0!"/>
    <e v="#DIV/0!"/>
  </r>
  <r>
    <x v="1242"/>
    <n v="1.21407"/>
    <n v="0"/>
    <n v="14.000000000001819"/>
    <n v="1.4"/>
    <d v="1899-12-30T03:48:00"/>
    <e v="#DIV/0!"/>
    <e v="#DIV/0!"/>
    <e v="#DIV/0!"/>
  </r>
  <r>
    <x v="1243"/>
    <n v="1.21448"/>
    <n v="13.600000000000364"/>
    <n v="21.599999999998545"/>
    <n v="2.8"/>
    <d v="1899-12-30T09:58:00"/>
    <e v="#DIV/0!"/>
    <e v="#DIV/0!"/>
    <e v="#DIV/0!"/>
  </r>
  <r>
    <x v="1244"/>
    <n v="1.2119599999999999"/>
    <n v="62.700000000000728"/>
    <n v="41"/>
    <n v="12.78"/>
    <d v="1899-12-30T16:47:00"/>
    <e v="#DIV/0!"/>
    <e v="#DIV/0!"/>
    <e v="#DIV/0!"/>
  </r>
  <r>
    <x v="1245"/>
    <n v="1.2090000000000001"/>
    <n v="0"/>
    <n v="14"/>
    <n v="1.4"/>
    <d v="1899-12-30T01:32:00"/>
    <e v="#DIV/0!"/>
    <e v="#DIV/0!"/>
    <e v="#DIV/0!"/>
  </r>
  <r>
    <x v="1246"/>
    <n v="1.21363"/>
    <n v="101.60000000000218"/>
    <n v="49.600000000002183"/>
    <n v="32.31"/>
    <d v="1900-01-01T23:45:00"/>
    <e v="#DIV/0!"/>
    <e v="#DIV/0!"/>
    <e v="#DIV/0!"/>
  </r>
  <r>
    <x v="1247"/>
    <n v="1.2143600000000001"/>
    <n v="0"/>
    <n v="14"/>
    <n v="1.4"/>
    <d v="1899-12-30T06:41:00"/>
    <e v="#DIV/0!"/>
    <e v="#DIV/0!"/>
    <e v="#DIV/0!"/>
  </r>
  <r>
    <x v="1248"/>
    <n v="1.21557"/>
    <n v="0"/>
    <n v="14.000000000001819"/>
    <n v="1.4"/>
    <d v="1899-12-30T03:19:00"/>
    <e v="#DIV/0!"/>
    <e v="#DIV/0!"/>
    <e v="#DIV/0!"/>
  </r>
  <r>
    <x v="1249"/>
    <n v="1.2171700000000001"/>
    <n v="0"/>
    <n v="14"/>
    <n v="1.4"/>
    <d v="1899-12-30T00:12:00"/>
    <e v="#DIV/0!"/>
    <e v="#DIV/0!"/>
    <e v="#DIV/0!"/>
  </r>
  <r>
    <x v="1250"/>
    <n v="1.21621"/>
    <n v="0"/>
    <n v="14.000000000001819"/>
    <n v="1.4"/>
    <d v="1899-12-30T01:10:00"/>
    <e v="#DIV/0!"/>
    <e v="#DIV/0!"/>
    <e v="#DIV/0!"/>
  </r>
  <r>
    <x v="1251"/>
    <n v="1.2166699999999999"/>
    <n v="14.100000000000364"/>
    <n v="21.099999999998545"/>
    <n v="2.8099999999999996"/>
    <d v="1899-12-30T04:59:00"/>
    <e v="#DIV/0!"/>
    <e v="#DIV/0!"/>
    <e v="#DIV/0!"/>
  </r>
  <r>
    <x v="1252"/>
    <n v="1.2179800000000001"/>
    <n v="0"/>
    <n v="14.000000000001819"/>
    <n v="1.4"/>
    <d v="1899-12-30T07:35:00"/>
    <e v="#DIV/0!"/>
    <e v="#DIV/0!"/>
    <e v="#DIV/0!"/>
  </r>
  <r>
    <x v="1253"/>
    <n v="1.2181999999999999"/>
    <n v="14.499999999998181"/>
    <n v="21.299999999999272"/>
    <n v="2.81"/>
    <d v="1899-12-30T02:54:00"/>
    <e v="#DIV/0!"/>
    <e v="#DIV/0!"/>
    <e v="#DIV/0!"/>
  </r>
  <r>
    <x v="1254"/>
    <n v="1.2154"/>
    <n v="63.300000000001091"/>
    <n v="39.5"/>
    <n v="12.82"/>
    <d v="1900-01-01T01:36:00"/>
    <e v="#DIV/0!"/>
    <e v="#DIV/0!"/>
    <e v="#DIV/0!"/>
  </r>
  <r>
    <x v="1255"/>
    <n v="1.2114799999999999"/>
    <n v="14.000000000001819"/>
    <n v="20.900000000001455"/>
    <n v="2.8"/>
    <d v="1899-12-30T16:22:00"/>
    <e v="#DIV/0!"/>
    <e v="#DIV/0!"/>
    <e v="#DIV/0!"/>
  </r>
  <r>
    <x v="1256"/>
    <n v="1.21252"/>
    <n v="44.799999999999272"/>
    <n v="33.199999999998909"/>
    <n v="7.49"/>
    <d v="1899-12-31T01:12:00"/>
    <e v="#DIV/0!"/>
    <e v="#DIV/0!"/>
    <e v="#DIV/0!"/>
  </r>
  <r>
    <x v="1257"/>
    <n v="1.2171099999999999"/>
    <n v="0"/>
    <n v="13.999999999998181"/>
    <n v="1.4"/>
    <d v="1899-12-30T01:45:00"/>
    <e v="#DIV/0!"/>
    <e v="#DIV/0!"/>
    <e v="#DIV/0!"/>
  </r>
  <r>
    <x v="1258"/>
    <n v="1.21129"/>
    <n v="106.20000000000073"/>
    <n v="49.899999999999636"/>
    <n v="32.340000000000003"/>
    <d v="1899-12-31T02:01:00"/>
    <e v="#DIV/0!"/>
    <e v="#DIV/0!"/>
    <e v="#DIV/0!"/>
  </r>
  <r>
    <x v="1259"/>
    <n v="1.21126"/>
    <n v="0"/>
    <n v="14"/>
    <n v="1.4"/>
    <d v="1899-12-30T02:48:00"/>
    <e v="#DIV/0!"/>
    <e v="#DIV/0!"/>
    <e v="#DIV/0!"/>
  </r>
  <r>
    <x v="1260"/>
    <n v="1.2097199999999999"/>
    <n v="0"/>
    <n v="14"/>
    <n v="1.4"/>
    <d v="1899-12-30T01:22:00"/>
    <e v="#DIV/0!"/>
    <e v="#DIV/0!"/>
    <e v="#DIV/0!"/>
  </r>
  <r>
    <x v="1261"/>
    <n v="1.2104600000000001"/>
    <n v="79.100000000000364"/>
    <n v="43"/>
    <n v="20.339999999999996"/>
    <d v="1900-01-01T17:55:00"/>
    <e v="#DIV/0!"/>
    <e v="#DIV/0!"/>
    <e v="#DIV/0!"/>
  </r>
  <r>
    <x v="1262"/>
    <n v="1.2126999999999999"/>
    <n v="0"/>
    <n v="13.999999999998181"/>
    <n v="1.4"/>
    <d v="1899-12-30T00:47:00"/>
    <e v="#DIV/0!"/>
    <e v="#DIV/0!"/>
    <e v="#DIV/0!"/>
  </r>
  <r>
    <x v="1263"/>
    <n v="1.2115199999999999"/>
    <n v="28.900000000001455"/>
    <n v="30.200000000000728"/>
    <n v="4.21"/>
    <d v="1899-12-30T15:40:00"/>
    <e v="#DIV/0!"/>
    <e v="#DIV/0!"/>
    <e v="#DIV/0!"/>
  </r>
  <r>
    <x v="1264"/>
    <n v="1.2119800000000001"/>
    <n v="14.300000000001091"/>
    <n v="21.200000000002547"/>
    <n v="2.81"/>
    <d v="1899-12-30T03:04:00"/>
    <e v="#DIV/0!"/>
    <e v="#DIV/0!"/>
    <e v="#DIV/0!"/>
  </r>
  <r>
    <x v="1265"/>
    <n v="1.2135499999999999"/>
    <n v="28.999999999998181"/>
    <n v="29.19999999999709"/>
    <n v="4.1899999999999995"/>
    <d v="1899-12-30T20:56:00"/>
    <e v="#DIV/0!"/>
    <e v="#DIV/0!"/>
    <e v="#DIV/0!"/>
  </r>
  <r>
    <x v="1266"/>
    <n v="1.21465"/>
    <n v="0"/>
    <n v="14"/>
    <n v="1.4"/>
    <d v="1899-12-30T01:41:00"/>
    <e v="#DIV/0!"/>
    <e v="#DIV/0!"/>
    <e v="#DIV/0!"/>
  </r>
  <r>
    <x v="1267"/>
    <n v="1.21549"/>
    <n v="0"/>
    <n v="14"/>
    <n v="1.4"/>
    <d v="1899-12-30T01:06:00"/>
    <e v="#DIV/0!"/>
    <e v="#DIV/0!"/>
    <e v="#DIV/0!"/>
  </r>
  <r>
    <x v="1268"/>
    <n v="1.2045999999999999"/>
    <n v="177.19999999999891"/>
    <n v="72.099999999998545"/>
    <n v="121.56"/>
    <d v="1900-01-04T04:40:00"/>
    <e v="#DIV/0!"/>
    <e v="#DIV/0!"/>
    <e v="#DIV/0!"/>
  </r>
  <r>
    <x v="1269"/>
    <n v="1.20756"/>
    <n v="0"/>
    <n v="14"/>
    <n v="1.4"/>
    <d v="1899-12-30T01:33:00"/>
    <e v="#DIV/0!"/>
    <e v="#DIV/0!"/>
    <e v="#DIV/0!"/>
  </r>
  <r>
    <x v="1270"/>
    <n v="1.20686"/>
    <n v="14.899999999999636"/>
    <n v="21.399999999999636"/>
    <n v="2.79"/>
    <d v="1899-12-30T06:20:00"/>
    <e v="#DIV/0!"/>
    <e v="#DIV/0!"/>
    <e v="#DIV/0!"/>
  </r>
  <r>
    <x v="1271"/>
    <n v="1.20631"/>
    <n v="13.900000000001455"/>
    <n v="20.899999999999636"/>
    <n v="2.8"/>
    <d v="1899-12-30T15:59:00"/>
    <e v="#DIV/0!"/>
    <e v="#DIV/0!"/>
    <e v="#DIV/0!"/>
  </r>
  <r>
    <x v="1272"/>
    <n v="1.2033400000000001"/>
    <n v="0"/>
    <n v="13.999999999998181"/>
    <n v="1.4"/>
    <d v="1899-12-30T00:07:00"/>
    <e v="#DIV/0!"/>
    <e v="#DIV/0!"/>
    <e v="#DIV/0!"/>
  </r>
  <r>
    <x v="1273"/>
    <n v="1.2026399999999999"/>
    <n v="0"/>
    <n v="14"/>
    <n v="1.4"/>
    <d v="1899-12-30T04:06:00"/>
    <e v="#DIV/0!"/>
    <e v="#DIV/0!"/>
    <e v="#DIV/0!"/>
  </r>
  <r>
    <x v="1274"/>
    <n v="1.20164"/>
    <n v="0"/>
    <n v="14.000000000001819"/>
    <n v="1.4"/>
    <d v="1899-12-30T02:22:00"/>
    <e v="#DIV/0!"/>
    <e v="#DIV/0!"/>
    <e v="#DIV/0!"/>
  </r>
  <r>
    <x v="1275"/>
    <n v="1.20146"/>
    <n v="13.700000000000728"/>
    <n v="20.699999999998909"/>
    <n v="2.79"/>
    <d v="1899-12-30T15:06:00"/>
    <e v="#DIV/0!"/>
    <e v="#DIV/0!"/>
    <e v="#DIV/0!"/>
  </r>
  <r>
    <x v="1276"/>
    <n v="1.2008799999999999"/>
    <n v="0"/>
    <n v="14"/>
    <n v="1.4"/>
    <d v="1899-12-30T02:55:00"/>
    <e v="#DIV/0!"/>
    <e v="#DIV/0!"/>
    <e v="#DIV/0!"/>
  </r>
  <r>
    <x v="1277"/>
    <n v="1.20119"/>
    <n v="30.799999999999272"/>
    <n v="29.200000000000728"/>
    <n v="4.21"/>
    <d v="1899-12-30T17:51:00"/>
    <e v="#DIV/0!"/>
    <e v="#DIV/0!"/>
    <e v="#DIV/0!"/>
  </r>
  <r>
    <x v="1278"/>
    <n v="1.19981"/>
    <n v="0"/>
    <n v="14"/>
    <n v="1.4"/>
    <d v="1899-12-30T01:48:00"/>
    <e v="#DIV/0!"/>
    <e v="#DIV/0!"/>
    <e v="#DIV/0!"/>
  </r>
  <r>
    <x v="1279"/>
    <n v="1.19756"/>
    <n v="0"/>
    <n v="14"/>
    <n v="1.4"/>
    <d v="1899-12-30T05:47:00"/>
    <e v="#DIV/0!"/>
    <e v="#DIV/0!"/>
    <e v="#DIV/0!"/>
  </r>
  <r>
    <x v="1280"/>
    <n v="1.1957599999999999"/>
    <n v="0"/>
    <n v="13.900000000001455"/>
    <n v="1.4"/>
    <d v="1899-12-30T11:05:00"/>
    <e v="#DIV/0!"/>
    <e v="#DIV/0!"/>
    <e v="#DIV/0!"/>
  </r>
  <r>
    <x v="1281"/>
    <n v="1.20702"/>
    <n v="174.5"/>
    <n v="66.999999999998181"/>
    <n v="121.63"/>
    <d v="1900-01-07T00:27:00"/>
    <e v="#DIV/0!"/>
    <e v="#DIV/0!"/>
    <e v="#DIV/0!"/>
  </r>
  <r>
    <x v="1282"/>
    <n v="1.20509"/>
    <n v="14.200000000000728"/>
    <n v="21.5"/>
    <n v="2.8"/>
    <d v="1899-12-30T19:38:00"/>
    <e v="#DIV/0!"/>
    <e v="#DIV/0!"/>
    <e v="#DIV/0!"/>
  </r>
  <r>
    <x v="1283"/>
    <n v="1.20651"/>
    <n v="14.599999999998545"/>
    <n v="22.100000000000364"/>
    <n v="2.8"/>
    <d v="1899-12-30T11:02:00"/>
    <e v="#DIV/0!"/>
    <e v="#DIV/0!"/>
    <e v="#DIV/0!"/>
  </r>
  <r>
    <x v="1284"/>
    <n v="1.2089399999999999"/>
    <n v="0"/>
    <n v="13.999999999998181"/>
    <n v="1.4"/>
    <d v="1899-12-30T00:26:00"/>
    <e v="#DIV/0!"/>
    <e v="#DIV/0!"/>
    <e v="#DIV/0!"/>
  </r>
  <r>
    <x v="1285"/>
    <n v="1.2103200000000001"/>
    <n v="0"/>
    <n v="14"/>
    <n v="1.4"/>
    <d v="1899-12-30T00:30:00"/>
    <e v="#DIV/0!"/>
    <e v="#DIV/0!"/>
    <e v="#DIV/0!"/>
  </r>
  <r>
    <x v="1286"/>
    <n v="1.21139"/>
    <n v="14"/>
    <n v="21"/>
    <n v="2.8"/>
    <d v="1899-12-30T09:48:00"/>
    <e v="#DIV/0!"/>
    <e v="#DIV/0!"/>
    <e v="#DIV/0!"/>
  </r>
  <r>
    <x v="1287"/>
    <n v="1.2147399999999999"/>
    <n v="13.899999999999636"/>
    <n v="23.299999999999272"/>
    <n v="2.81"/>
    <d v="1899-12-31T04:10:00"/>
    <e v="#DIV/0!"/>
    <e v="#DIV/0!"/>
    <e v="#DIV/0!"/>
  </r>
  <r>
    <x v="1288"/>
    <n v="1.21292"/>
    <n v="44.699999999998909"/>
    <n v="34.300000000001091"/>
    <n v="7.49"/>
    <d v="1899-12-31T11:28:00"/>
    <e v="#DIV/0!"/>
    <e v="#DIV/0!"/>
    <e v="#DIV/0!"/>
  </r>
  <r>
    <x v="1289"/>
    <n v="1.21468"/>
    <n v="13.899999999999636"/>
    <n v="21.799999999999272"/>
    <n v="2.81"/>
    <d v="1899-12-30T19:02:00"/>
    <e v="#DIV/0!"/>
    <e v="#DIV/0!"/>
    <e v="#DIV/0!"/>
  </r>
  <r>
    <x v="1290"/>
    <n v="1.2159"/>
    <n v="0"/>
    <n v="14"/>
    <n v="1.4"/>
    <d v="1899-12-30T02:03:00"/>
    <e v="#DIV/0!"/>
    <e v="#DIV/0!"/>
    <e v="#DIV/0!"/>
  </r>
  <r>
    <x v="1291"/>
    <n v="1.2090099999999999"/>
    <n v="126.00000000000182"/>
    <n v="58.599999999998545"/>
    <n v="49.33"/>
    <d v="1900-01-01T07:36:00"/>
    <e v="#DIV/0!"/>
    <e v="#DIV/0!"/>
    <e v="#DIV/0!"/>
  </r>
  <r>
    <x v="1292"/>
    <n v="1.2065900000000001"/>
    <n v="0"/>
    <n v="14"/>
    <n v="1.4"/>
    <d v="1899-12-30T00:29:00"/>
    <e v="#DIV/0!"/>
    <e v="#DIV/0!"/>
    <e v="#DIV/0!"/>
  </r>
  <r>
    <x v="1293"/>
    <n v="1.20611"/>
    <n v="0"/>
    <n v="14"/>
    <n v="1.4"/>
    <d v="1899-12-30T00:51:00"/>
    <e v="#DIV/0!"/>
    <e v="#DIV/0!"/>
    <e v="#DIV/0!"/>
  </r>
  <r>
    <x v="1294"/>
    <n v="1.20513"/>
    <n v="0"/>
    <n v="14"/>
    <n v="1.4"/>
    <d v="1899-12-30T03:14:00"/>
    <e v="#DIV/0!"/>
    <e v="#DIV/0!"/>
    <e v="#DIV/0!"/>
  </r>
  <r>
    <x v="1295"/>
    <n v="1.20397"/>
    <n v="0"/>
    <n v="14"/>
    <n v="1.4"/>
    <d v="1899-12-30T00:07:00"/>
    <e v="#DIV/0!"/>
    <e v="#DIV/0!"/>
    <e v="#DIV/0!"/>
  </r>
  <r>
    <x v="1296"/>
    <n v="1.20245"/>
    <n v="0"/>
    <n v="14"/>
    <n v="1.4"/>
    <d v="1899-12-30T01:57:00"/>
    <e v="#DIV/0!"/>
    <e v="#DIV/0!"/>
    <e v="#DIV/0!"/>
  </r>
  <r>
    <x v="1297"/>
    <n v="1.2116199999999999"/>
    <n v="143.80000000000109"/>
    <n v="59.500000000001819"/>
    <n v="78.16"/>
    <d v="1900-01-03T23:15:00"/>
    <e v="#DIV/0!"/>
    <e v="#DIV/0!"/>
    <e v="#DIV/0!"/>
  </r>
  <r>
    <x v="1298"/>
    <n v="1.21434"/>
    <n v="0"/>
    <n v="14"/>
    <n v="1.4"/>
    <d v="1899-12-30T01:58:00"/>
    <e v="#DIV/0!"/>
    <e v="#DIV/0!"/>
    <e v="#DIV/0!"/>
  </r>
  <r>
    <x v="1299"/>
    <n v="1.2135499999999999"/>
    <n v="28.799999999999272"/>
    <n v="28.999999999998181"/>
    <n v="4.2"/>
    <d v="1899-12-30T22:05:00"/>
    <e v="#DIV/0!"/>
    <e v="#DIV/0!"/>
    <e v="#DIV/0!"/>
  </r>
  <r>
    <x v="1300"/>
    <n v="1.2153700000000001"/>
    <n v="0"/>
    <n v="14"/>
    <n v="1.4"/>
    <d v="1899-12-30T05:30:00"/>
    <e v="#DIV/0!"/>
    <e v="#DIV/0!"/>
    <e v="#DIV/0!"/>
  </r>
  <r>
    <x v="1301"/>
    <n v="1.21652"/>
    <n v="29.5"/>
    <n v="28.900000000001455"/>
    <n v="4.2"/>
    <d v="1899-12-30T14:29:00"/>
    <e v="#DIV/0!"/>
    <e v="#DIV/0!"/>
    <e v="#DIV/0!"/>
  </r>
  <r>
    <x v="1302"/>
    <n v="1.2169300000000001"/>
    <n v="14.299999999997453"/>
    <n v="22"/>
    <n v="2.81"/>
    <d v="1899-12-30T16:42:00"/>
    <e v="#DIV/0!"/>
    <e v="#DIV/0!"/>
    <e v="#DIV/0!"/>
  </r>
  <r>
    <x v="1303"/>
    <n v="1.2156"/>
    <n v="46.200000000000728"/>
    <n v="33.899999999999636"/>
    <n v="7.5200000000000005"/>
    <d v="1899-12-30T11:40:00"/>
    <e v="#DIV/0!"/>
    <e v="#DIV/0!"/>
    <e v="#DIV/0!"/>
  </r>
  <r>
    <x v="1304"/>
    <n v="1.2180800000000001"/>
    <n v="120.10000000000218"/>
    <n v="54.799999999999272"/>
    <n v="49.410000000000004"/>
    <d v="1899-12-31T03:09:00"/>
    <e v="#DIV/0!"/>
    <e v="#DIV/0!"/>
    <e v="#DIV/0!"/>
  </r>
  <r>
    <x v="1305"/>
    <n v="1.2179599999999999"/>
    <n v="0"/>
    <n v="16.299999999999272"/>
    <n v="1.4"/>
    <d v="1899-12-30T08:11:00"/>
    <e v="#DIV/0!"/>
    <e v="#DIV/0!"/>
    <e v="#DIV/0!"/>
  </r>
  <r>
    <x v="1306"/>
    <n v="1.21882"/>
    <n v="0"/>
    <n v="14.000000000001819"/>
    <n v="1.4"/>
    <d v="1899-12-30T00:51:00"/>
    <e v="#DIV/0!"/>
    <e v="#DIV/0!"/>
    <e v="#DIV/0!"/>
  </r>
  <r>
    <x v="1307"/>
    <n v="1.2211399999999999"/>
    <n v="0"/>
    <n v="14"/>
    <n v="1.4"/>
    <d v="1899-12-30T00:41:00"/>
    <e v="#DIV/0!"/>
    <e v="#DIV/0!"/>
    <e v="#DIV/0!"/>
  </r>
  <r>
    <x v="1308"/>
    <n v="1.2226999999999999"/>
    <n v="0"/>
    <n v="13.999999999998181"/>
    <n v="1.4"/>
    <d v="1899-12-30T00:57:00"/>
    <e v="#DIV/0!"/>
    <e v="#DIV/0!"/>
    <e v="#DIV/0!"/>
  </r>
  <r>
    <x v="1309"/>
    <n v="1.2232400000000001"/>
    <n v="14.199999999998909"/>
    <n v="21.100000000000364"/>
    <n v="2.8"/>
    <d v="1899-12-30T03:58:00"/>
    <e v="#DIV/0!"/>
    <e v="#DIV/0!"/>
    <e v="#DIV/0!"/>
  </r>
  <r>
    <x v="1310"/>
    <n v="1.2099899999999999"/>
    <n v="212.69999999999891"/>
    <n v="76.799999999999272"/>
    <n v="176.41000000000003"/>
    <d v="1900-01-02T16:37:00"/>
    <e v="#DIV/0!"/>
    <e v="#DIV/0!"/>
    <e v="#DIV/0!"/>
  </r>
  <r>
    <x v="1311"/>
    <n v="1.21645"/>
    <n v="14.099999999998545"/>
    <n v="21"/>
    <n v="2.79"/>
    <d v="1899-12-30T01:54:00"/>
    <e v="#DIV/0!"/>
    <e v="#DIV/0!"/>
    <e v="#DIV/0!"/>
  </r>
  <r>
    <x v="1312"/>
    <n v="1.21557"/>
    <n v="0"/>
    <n v="13.899999999999636"/>
    <n v="1.4"/>
    <d v="1899-12-30T03:33:00"/>
    <e v="#DIV/0!"/>
    <e v="#DIV/0!"/>
    <e v="#DIV/0!"/>
  </r>
  <r>
    <x v="1313"/>
    <n v="1.21488"/>
    <n v="30.700000000000728"/>
    <n v="29.300000000001091"/>
    <n v="4.2"/>
    <d v="1899-12-30T04:06:00"/>
    <e v="#DIV/0!"/>
    <e v="#DIV/0!"/>
    <e v="#DIV/0!"/>
  </r>
  <r>
    <x v="1314"/>
    <n v="1.2136499999999999"/>
    <n v="0"/>
    <n v="14.000000000001819"/>
    <n v="1.4"/>
    <d v="1899-12-30T02:39:00"/>
    <e v="#DIV/0!"/>
    <e v="#DIV/0!"/>
    <e v="#DIV/0!"/>
  </r>
  <r>
    <x v="1315"/>
    <n v="1.21309"/>
    <n v="14.499999999998181"/>
    <n v="21.199999999998909"/>
    <n v="2.79"/>
    <d v="1899-12-30T01:56:00"/>
    <e v="#DIV/0!"/>
    <e v="#DIV/0!"/>
    <e v="#DIV/0!"/>
  </r>
  <r>
    <x v="1316"/>
    <n v="1.2104600000000001"/>
    <n v="0"/>
    <n v="13.999999999998181"/>
    <n v="1.4"/>
    <d v="1899-12-30T00:18:00"/>
    <e v="#DIV/0!"/>
    <e v="#DIV/0!"/>
    <e v="#DIV/0!"/>
  </r>
  <r>
    <x v="1317"/>
    <n v="1.2100200000000001"/>
    <n v="31.200000000000728"/>
    <n v="30.100000000000364"/>
    <n v="4.1999999999999993"/>
    <d v="1899-12-30T04:43:00"/>
    <e v="#DIV/0!"/>
    <e v="#DIV/0!"/>
    <e v="#DIV/0!"/>
  </r>
  <r>
    <x v="1318"/>
    <n v="1.2086399999999999"/>
    <n v="0"/>
    <n v="14"/>
    <n v="1.4"/>
    <d v="1899-12-30T00:38:00"/>
    <e v="#DIV/0!"/>
    <e v="#DIV/0!"/>
    <e v="#DIV/0!"/>
  </r>
  <r>
    <x v="1319"/>
    <n v="1.20652"/>
    <n v="0"/>
    <n v="14"/>
    <n v="1.4"/>
    <d v="1899-12-30T03:00:00"/>
    <e v="#DIV/0!"/>
    <e v="#DIV/0!"/>
    <e v="#DIV/0!"/>
  </r>
  <r>
    <x v="1320"/>
    <n v="1.20672"/>
    <n v="29.600000000000364"/>
    <n v="28.899999999999636"/>
    <n v="4.2"/>
    <d v="1899-12-30T11:05:00"/>
    <e v="#DIV/0!"/>
    <e v="#DIV/0!"/>
    <e v="#DIV/0!"/>
  </r>
  <r>
    <x v="1321"/>
    <n v="1.2057100000000001"/>
    <n v="0"/>
    <n v="13.999999999998181"/>
    <n v="1.4"/>
    <d v="1899-12-30T00:20:00"/>
    <e v="#DIV/0!"/>
    <e v="#DIV/0!"/>
    <e v="#DIV/0!"/>
  </r>
  <r>
    <x v="1322"/>
    <n v="1.20417"/>
    <n v="0"/>
    <n v="14.000000000001819"/>
    <n v="1.4"/>
    <d v="1899-12-30T00:26:00"/>
    <e v="#DIV/0!"/>
    <e v="#DIV/0!"/>
    <e v="#DIV/0!"/>
  </r>
  <r>
    <x v="1323"/>
    <n v="1.2034400000000001"/>
    <n v="25.900000000001455"/>
    <n v="26.399999999999636"/>
    <n v="4.1900000000000004"/>
    <d v="1899-12-30T05:23:00"/>
    <e v="#DIV/0!"/>
    <e v="#DIV/0!"/>
    <e v="#DIV/0!"/>
  </r>
  <r>
    <x v="1324"/>
    <n v="1.2029700000000001"/>
    <n v="14.199999999998909"/>
    <n v="21"/>
    <n v="2.8"/>
    <d v="1899-12-30T10:24:00"/>
    <e v="#DIV/0!"/>
    <e v="#DIV/0!"/>
    <e v="#DIV/0!"/>
  </r>
  <r>
    <x v="1325"/>
    <n v="1.2018899999999999"/>
    <n v="0"/>
    <n v="14"/>
    <n v="1.4"/>
    <d v="1899-12-30T01:08:00"/>
    <e v="#DIV/0!"/>
    <e v="#DIV/0!"/>
    <e v="#DIV/0!"/>
  </r>
  <r>
    <x v="1326"/>
    <n v="1.2008300000000001"/>
    <n v="0"/>
    <n v="13.999999999998181"/>
    <n v="1.4"/>
    <d v="1899-12-30T04:16:00"/>
    <e v="#DIV/0!"/>
    <e v="#DIV/0!"/>
    <e v="#DIV/0!"/>
  </r>
  <r>
    <x v="1327"/>
    <n v="1.19973"/>
    <n v="0"/>
    <n v="14.000000000001819"/>
    <n v="1.4"/>
    <d v="1899-12-30T01:44:00"/>
    <e v="#DIV/0!"/>
    <e v="#DIV/0!"/>
    <e v="#DIV/0!"/>
  </r>
  <r>
    <x v="1328"/>
    <n v="1.20506"/>
    <n v="99.199999999998909"/>
    <n v="48.399999999999636"/>
    <n v="32.449999999999996"/>
    <d v="1899-12-31T03:56:00"/>
    <e v="#DIV/0!"/>
    <e v="#DIV/0!"/>
    <e v="#DIV/0!"/>
  </r>
  <r>
    <x v="1329"/>
    <n v="1.2104299999999999"/>
    <n v="14"/>
    <n v="21"/>
    <n v="2.8"/>
    <d v="1899-12-30T01:45:00"/>
    <e v="#DIV/0!"/>
    <e v="#DIV/0!"/>
    <e v="#DIV/0!"/>
  </r>
  <r>
    <x v="1330"/>
    <n v="1.1939500000000001"/>
    <n v="253.89999999999964"/>
    <n v="88"/>
    <n v="256.21000000000004"/>
    <d v="1900-01-04T21:35:00"/>
    <e v="#DIV/0!"/>
    <e v="#DIV/0!"/>
    <e v="#DIV/0!"/>
  </r>
  <r>
    <x v="1331"/>
    <n v="1.2049300000000001"/>
    <n v="29.200000000000728"/>
    <n v="28.5"/>
    <n v="4.2"/>
    <d v="1899-12-30T10:08:00"/>
    <e v="#DIV/0!"/>
    <e v="#DIV/0!"/>
    <e v="#DIV/0!"/>
  </r>
  <r>
    <x v="1332"/>
    <n v="1.2035899999999999"/>
    <n v="0"/>
    <n v="14"/>
    <n v="1.4"/>
    <d v="1899-12-30T09:53:00"/>
    <e v="#DIV/0!"/>
    <e v="#DIV/0!"/>
    <e v="#DIV/0!"/>
  </r>
  <r>
    <x v="1333"/>
    <n v="1.2029099999999999"/>
    <n v="14.5"/>
    <n v="21.200000000002547"/>
    <n v="2.79"/>
    <d v="1899-12-30T07:54:00"/>
    <e v="#DIV/0!"/>
    <e v="#DIV/0!"/>
    <e v="#DIV/0!"/>
  </r>
  <r>
    <x v="1334"/>
    <n v="1.1967399999999999"/>
    <n v="0"/>
    <n v="14"/>
    <n v="1.4"/>
    <d v="1899-12-30T00:42:00"/>
    <e v="#DIV/0!"/>
    <e v="#DIV/0!"/>
    <e v="#DIV/0!"/>
  </r>
  <r>
    <x v="1335"/>
    <n v="1.19614"/>
    <n v="0"/>
    <n v="13.899999999999636"/>
    <n v="1.4"/>
    <d v="1899-12-30T05:22:00"/>
    <e v="#DIV/0!"/>
    <e v="#DIV/0!"/>
    <e v="#DIV/0!"/>
  </r>
  <r>
    <x v="1336"/>
    <n v="1.1941999999999999"/>
    <n v="0"/>
    <n v="14"/>
    <n v="1.4"/>
    <d v="1899-12-30T01:00:00"/>
    <e v="#DIV/0!"/>
    <e v="#DIV/0!"/>
    <e v="#DIV/0!"/>
  </r>
  <r>
    <x v="1337"/>
    <n v="1.1918500000000001"/>
    <n v="0"/>
    <n v="14"/>
    <n v="1.4"/>
    <d v="1899-12-30T00:18:00"/>
    <e v="#DIV/0!"/>
    <e v="#DIV/0!"/>
    <e v="#DIV/0!"/>
  </r>
  <r>
    <x v="1338"/>
    <n v="1.19208"/>
    <n v="13.899999999999636"/>
    <n v="20.899999999997817"/>
    <n v="2.79"/>
    <d v="1899-12-30T04:31:00"/>
    <e v="#DIV/0!"/>
    <e v="#DIV/0!"/>
    <e v="#DIV/0!"/>
  </r>
  <r>
    <x v="1339"/>
    <n v="1.1907799999999999"/>
    <n v="28.799999999999272"/>
    <n v="28.600000000000364"/>
    <n v="4.2"/>
    <d v="1899-12-30T01:24:00"/>
    <e v="#DIV/0!"/>
    <e v="#DIV/0!"/>
    <e v="#DIV/0!"/>
  </r>
  <r>
    <x v="1340"/>
    <n v="1.1906399999999999"/>
    <n v="13.600000000000364"/>
    <n v="20.800000000001091"/>
    <n v="2.8"/>
    <d v="1899-12-30T02:32:00"/>
    <e v="#DIV/0!"/>
    <e v="#DIV/0!"/>
    <e v="#DIV/0!"/>
  </r>
  <r>
    <x v="1341"/>
    <n v="1.19048"/>
    <n v="14.399999999999636"/>
    <n v="21.100000000000364"/>
    <n v="2.79"/>
    <d v="1899-12-30T09:00:00"/>
    <e v="#DIV/0!"/>
    <e v="#DIV/0!"/>
    <e v="#DIV/0!"/>
  </r>
  <r>
    <x v="1342"/>
    <n v="1.18815"/>
    <n v="0"/>
    <n v="14.000000000001819"/>
    <n v="1.4"/>
    <d v="1899-12-30T00:36:00"/>
    <e v="#DIV/0!"/>
    <e v="#DIV/0!"/>
    <e v="#DIV/0!"/>
  </r>
  <r>
    <x v="1343"/>
    <n v="1.18588"/>
    <n v="0"/>
    <n v="13.999999999998181"/>
    <n v="1.4"/>
    <d v="1899-12-30T03:20:00"/>
    <e v="#DIV/0!"/>
    <e v="#DIV/0!"/>
    <e v="#DIV/0!"/>
  </r>
  <r>
    <x v="1344"/>
    <n v="1.1858200000000001"/>
    <n v="14.199999999998909"/>
    <n v="21.099999999998545"/>
    <n v="2.8"/>
    <d v="1899-12-30T02:45:00"/>
    <e v="#DIV/0!"/>
    <e v="#DIV/0!"/>
    <e v="#DIV/0!"/>
  </r>
  <r>
    <x v="1345"/>
    <n v="1.19113"/>
    <n v="122.10000000000218"/>
    <n v="54.799999999999272"/>
    <n v="49.42"/>
    <d v="1900-01-02T07:59:00"/>
    <e v="#DIV/0!"/>
    <e v="#DIV/0!"/>
    <e v="#DIV/0!"/>
  </r>
  <r>
    <x v="1346"/>
    <n v="1.19543"/>
    <n v="0"/>
    <n v="14"/>
    <n v="1.4"/>
    <d v="1899-12-30T00:30:00"/>
    <e v="#DIV/0!"/>
    <e v="#DIV/0!"/>
    <e v="#DIV/0!"/>
  </r>
  <r>
    <x v="1347"/>
    <n v="1.1970700000000001"/>
    <n v="13.5"/>
    <n v="20.800000000001091"/>
    <n v="2.81"/>
    <d v="1899-12-30T01:16:00"/>
    <e v="#DIV/0!"/>
    <e v="#DIV/0!"/>
    <e v="#DIV/0!"/>
  </r>
  <r>
    <x v="1348"/>
    <n v="1.19608"/>
    <n v="28.900000000001455"/>
    <n v="28.600000000002183"/>
    <n v="4.2"/>
    <d v="1899-12-30T02:29:00"/>
    <e v="#DIV/0!"/>
    <e v="#DIV/0!"/>
    <e v="#DIV/0!"/>
  </r>
  <r>
    <x v="1349"/>
    <n v="1.19696"/>
    <n v="0"/>
    <n v="14"/>
    <n v="1.4"/>
    <d v="1899-12-30T00:49:00"/>
    <e v="#DIV/0!"/>
    <e v="#DIV/0!"/>
    <e v="#DIV/0!"/>
  </r>
  <r>
    <x v="1350"/>
    <n v="1.1988700000000001"/>
    <n v="0"/>
    <n v="14"/>
    <n v="1.4"/>
    <d v="1899-12-30T00:55:00"/>
    <e v="#DIV/0!"/>
    <e v="#DIV/0!"/>
    <e v="#DIV/0!"/>
  </r>
  <r>
    <x v="1351"/>
    <n v="1.19574"/>
    <n v="62.399999999999636"/>
    <n v="38.5"/>
    <n v="12.8"/>
    <d v="1899-12-31T02:28:00"/>
    <e v="#DIV/0!"/>
    <e v="#DIV/0!"/>
    <e v="#DIV/0!"/>
  </r>
  <r>
    <x v="1352"/>
    <n v="1.19302"/>
    <n v="46.19999999999709"/>
    <n v="33.799999999999272"/>
    <n v="7.52"/>
    <d v="1899-12-30T18:35:00"/>
    <e v="#DIV/0!"/>
    <e v="#DIV/0!"/>
    <e v="#DIV/0!"/>
  </r>
  <r>
    <x v="1353"/>
    <n v="1.1961200000000001"/>
    <n v="0"/>
    <n v="14"/>
    <n v="1.4"/>
    <d v="1899-12-30T02:56:00"/>
    <e v="#DIV/0!"/>
    <e v="#DIV/0!"/>
    <e v="#DIV/0!"/>
  </r>
  <r>
    <x v="1354"/>
    <n v="1.1949000000000001"/>
    <n v="29.100000000000364"/>
    <n v="29.600000000000364"/>
    <n v="4.21"/>
    <d v="1899-12-31T08:56:00"/>
    <e v="#DIV/0!"/>
    <e v="#DIV/0!"/>
    <e v="#DIV/0!"/>
  </r>
  <r>
    <x v="1355"/>
    <n v="1.19163"/>
    <n v="0"/>
    <n v="14.000000000001819"/>
    <n v="1.4"/>
    <d v="1899-12-30T08:05:00"/>
    <e v="#DIV/0!"/>
    <e v="#DIV/0!"/>
    <e v="#DIV/0!"/>
  </r>
  <r>
    <x v="1356"/>
    <n v="1.1912100000000001"/>
    <n v="0"/>
    <n v="14"/>
    <n v="1.4"/>
    <d v="1899-12-30T00:44:00"/>
    <e v="#DIV/0!"/>
    <e v="#DIV/0!"/>
    <e v="#DIV/0!"/>
  </r>
  <r>
    <x v="1357"/>
    <n v="1.1919200000000001"/>
    <n v="29.200000000000728"/>
    <n v="28.599999999998545"/>
    <n v="4.1899999999999995"/>
    <d v="1899-12-30T21:41:00"/>
    <e v="#DIV/0!"/>
    <e v="#DIV/0!"/>
    <e v="#DIV/0!"/>
  </r>
  <r>
    <x v="1358"/>
    <n v="1.19252"/>
    <n v="31.900000000001455"/>
    <n v="30.700000000002547"/>
    <n v="4.2"/>
    <d v="1899-12-31T05:03:00"/>
    <e v="#DIV/0!"/>
    <e v="#DIV/0!"/>
    <e v="#DIV/0!"/>
  </r>
  <r>
    <x v="1359"/>
    <n v="1.19075"/>
    <n v="0"/>
    <n v="14"/>
    <n v="1.4"/>
    <d v="1899-12-30T00:20:00"/>
    <e v="#DIV/0!"/>
    <e v="#DIV/0!"/>
    <e v="#DIV/0!"/>
  </r>
  <r>
    <x v="1360"/>
    <n v="1.1890799999999999"/>
    <n v="0"/>
    <n v="14"/>
    <n v="1.4"/>
    <d v="1899-12-30T01:23:00"/>
    <e v="#DIV/0!"/>
    <e v="#DIV/0!"/>
    <e v="#DIV/0!"/>
  </r>
  <r>
    <x v="1361"/>
    <n v="1.1933800000000001"/>
    <n v="89.400000000001455"/>
    <n v="45.699999999998909"/>
    <n v="20.369999999999997"/>
    <d v="1899-12-31T20:25:00"/>
    <e v="#DIV/0!"/>
    <e v="#DIV/0!"/>
    <e v="#DIV/0!"/>
  </r>
  <r>
    <x v="1362"/>
    <n v="1.1971799999999999"/>
    <n v="0"/>
    <n v="13.999999999998181"/>
    <n v="1.4"/>
    <d v="1899-12-30T00:01:00"/>
    <e v="#DIV/0!"/>
    <e v="#DIV/0!"/>
    <e v="#DIV/0!"/>
  </r>
  <r>
    <x v="1363"/>
    <n v="1.1981200000000001"/>
    <n v="14.700000000000728"/>
    <n v="22.5"/>
    <n v="2.8"/>
    <d v="1899-12-30T12:12:00"/>
    <e v="#DIV/0!"/>
    <e v="#DIV/0!"/>
    <e v="#DIV/0!"/>
  </r>
  <r>
    <x v="1364"/>
    <n v="1.1937800000000001"/>
    <n v="80.600000000000364"/>
    <n v="45.500000000001819"/>
    <n v="20.419999999999998"/>
    <d v="1900-01-01T08:12:00"/>
    <e v="#DIV/0!"/>
    <e v="#DIV/0!"/>
    <e v="#DIV/0!"/>
  </r>
  <r>
    <x v="1365"/>
    <n v="1.19174"/>
    <n v="0"/>
    <n v="14.000000000001819"/>
    <n v="1.4"/>
    <d v="1899-12-30T00:42:00"/>
    <e v="#DIV/0!"/>
    <e v="#DIV/0!"/>
    <e v="#DIV/0!"/>
  </r>
  <r>
    <x v="1366"/>
    <n v="1.19102"/>
    <n v="13.799999999999272"/>
    <n v="20.899999999999636"/>
    <n v="2.8"/>
    <d v="1899-12-30T05:12:00"/>
    <e v="#DIV/0!"/>
    <e v="#DIV/0!"/>
    <e v="#DIV/0!"/>
  </r>
  <r>
    <x v="1367"/>
    <n v="1.19092"/>
    <n v="14.199999999998909"/>
    <n v="21"/>
    <n v="2.79"/>
    <d v="1899-12-30T14:43:00"/>
    <e v="#DIV/0!"/>
    <e v="#DIV/0!"/>
    <e v="#DIV/0!"/>
  </r>
  <r>
    <x v="1368"/>
    <n v="1.1889400000000001"/>
    <n v="0"/>
    <n v="13.999999999998181"/>
    <n v="1.4"/>
    <d v="1899-12-30T01:21:00"/>
    <e v="#DIV/0!"/>
    <e v="#DIV/0!"/>
    <e v="#DIV/0!"/>
  </r>
  <r>
    <x v="1369"/>
    <n v="1.1879"/>
    <n v="0"/>
    <n v="14"/>
    <n v="1.4"/>
    <d v="1899-12-30T00:14:00"/>
    <e v="#DIV/0!"/>
    <e v="#DIV/0!"/>
    <e v="#DIV/0!"/>
  </r>
  <r>
    <x v="1370"/>
    <n v="1.1888399999999999"/>
    <n v="0"/>
    <n v="14"/>
    <n v="1.41"/>
    <d v="1899-12-30T06:09:00"/>
    <e v="#DIV/0!"/>
    <e v="#DIV/0!"/>
    <e v="#DIV/0!"/>
  </r>
  <r>
    <x v="1371"/>
    <n v="1.1897899999999999"/>
    <n v="45.400000000001455"/>
    <n v="33.400000000001455"/>
    <n v="7.48"/>
    <d v="1899-12-31T10:21:00"/>
    <e v="#DIV/0!"/>
    <e v="#DIV/0!"/>
    <e v="#DIV/0!"/>
  </r>
  <r>
    <x v="1372"/>
    <n v="1.1799599999999999"/>
    <n v="212.10000000000036"/>
    <n v="81.099999999998545"/>
    <n v="176.02999999999997"/>
    <d v="1900-01-08T14:29:00"/>
    <e v="#DIV/0!"/>
    <e v="#DIV/0!"/>
    <e v="#DIV/0!"/>
  </r>
  <r>
    <x v="1373"/>
    <n v="1.1876100000000001"/>
    <n v="0"/>
    <n v="13.999999999998181"/>
    <n v="1.4"/>
    <d v="1899-12-30T04:48:00"/>
    <e v="#DIV/0!"/>
    <e v="#DIV/0!"/>
    <e v="#DIV/0!"/>
  </r>
  <r>
    <x v="1374"/>
    <n v="1.1853800000000001"/>
    <n v="0"/>
    <n v="13.999999999998181"/>
    <n v="1.4"/>
    <d v="1899-12-30T04:17:00"/>
    <e v="#DIV/0!"/>
    <e v="#DIV/0!"/>
    <e v="#DIV/0!"/>
  </r>
  <r>
    <x v="1375"/>
    <n v="1.18326"/>
    <n v="0"/>
    <n v="13.899999999999636"/>
    <n v="1.4"/>
    <d v="1899-12-30T11:13:00"/>
    <e v="#DIV/0!"/>
    <e v="#DIV/0!"/>
    <e v="#DIV/0!"/>
  </r>
  <r>
    <x v="1376"/>
    <n v="1.1811400000000001"/>
    <n v="14.100000000002183"/>
    <n v="21"/>
    <n v="2.79"/>
    <d v="1899-12-30T12:09:00"/>
    <e v="#DIV/0!"/>
    <e v="#DIV/0!"/>
    <e v="#DIV/0!"/>
  </r>
  <r>
    <x v="1377"/>
    <n v="1.18058"/>
    <n v="14.199999999998909"/>
    <n v="21.100000000000364"/>
    <n v="2.8"/>
    <d v="1899-12-30T06:01:00"/>
    <e v="#DIV/0!"/>
    <e v="#DIV/0!"/>
    <e v="#DIV/0!"/>
  </r>
  <r>
    <x v="1378"/>
    <n v="1.17937"/>
    <n v="0"/>
    <n v="14"/>
    <n v="1.4"/>
    <d v="1899-12-30T04:39:00"/>
    <e v="#DIV/0!"/>
    <e v="#DIV/0!"/>
    <e v="#DIV/0!"/>
  </r>
  <r>
    <x v="1379"/>
    <n v="1.1791499999999999"/>
    <n v="14.400000000001455"/>
    <n v="21.200000000000728"/>
    <n v="2.8000000000000003"/>
    <d v="1899-12-30T02:15:00"/>
    <e v="#DIV/0!"/>
    <e v="#DIV/0!"/>
    <e v="#DIV/0!"/>
  </r>
  <r>
    <x v="1380"/>
    <n v="1.17658"/>
    <n v="0"/>
    <n v="14.000000000001819"/>
    <n v="1.4"/>
    <d v="1899-12-30T00:52:00"/>
    <e v="#DIV/0!"/>
    <e v="#DIV/0!"/>
    <e v="#DIV/0!"/>
  </r>
  <r>
    <x v="1381"/>
    <n v="1.17685"/>
    <n v="28.900000000001455"/>
    <n v="28.5"/>
    <n v="4.2"/>
    <d v="1899-12-31T16:13:00"/>
    <e v="#DIV/0!"/>
    <e v="#DIV/0!"/>
    <e v="#DIV/0!"/>
  </r>
  <r>
    <x v="1382"/>
    <n v="1.17618"/>
    <n v="14"/>
    <n v="21"/>
    <n v="2.8"/>
    <d v="1899-12-30T06:36:00"/>
    <e v="#DIV/0!"/>
    <e v="#DIV/0!"/>
    <e v="#DIV/0!"/>
  </r>
  <r>
    <x v="1383"/>
    <n v="1.1755599999999999"/>
    <n v="0"/>
    <n v="13.900000000001455"/>
    <n v="1.4"/>
    <d v="1899-12-30T15:00:00"/>
    <e v="#DIV/0!"/>
    <e v="#DIV/0!"/>
    <e v="#DIV/0!"/>
  </r>
  <r>
    <x v="1384"/>
    <n v="1.1734599999999999"/>
    <n v="0"/>
    <n v="14"/>
    <n v="1.4"/>
    <d v="1899-12-30T00:33:00"/>
    <e v="#DIV/0!"/>
    <e v="#DIV/0!"/>
    <e v="#DIV/0!"/>
  </r>
  <r>
    <x v="1385"/>
    <n v="1.1725300000000001"/>
    <n v="0"/>
    <n v="13.999999999998181"/>
    <n v="1.4"/>
    <d v="1899-12-30T05:09:00"/>
    <e v="#DIV/0!"/>
    <e v="#DIV/0!"/>
    <e v="#DIV/0!"/>
  </r>
  <r>
    <x v="1386"/>
    <n v="1.1715"/>
    <n v="0"/>
    <n v="14"/>
    <n v="1.4"/>
    <d v="1899-12-30T03:26:00"/>
    <e v="#DIV/0!"/>
    <e v="#DIV/0!"/>
    <e v="#DIV/0!"/>
  </r>
  <r>
    <x v="1387"/>
    <n v="1.1709000000000001"/>
    <n v="0"/>
    <n v="13.999999999998181"/>
    <n v="1.4"/>
    <d v="1899-12-30T02:01:00"/>
    <e v="#DIV/0!"/>
    <e v="#DIV/0!"/>
    <e v="#DIV/0!"/>
  </r>
  <r>
    <x v="1388"/>
    <n v="1.1723300000000001"/>
    <n v="45.300000000001091"/>
    <n v="33.5"/>
    <n v="7.49"/>
    <d v="1899-12-30T13:32:00"/>
    <e v="#DIV/0!"/>
    <e v="#DIV/0!"/>
    <e v="#DIV/0!"/>
  </r>
  <r>
    <x v="1389"/>
    <n v="1.1716200000000001"/>
    <n v="0"/>
    <n v="13.999999999998181"/>
    <n v="1.4"/>
    <d v="1899-12-30T04:04:00"/>
    <e v="#DIV/0!"/>
    <e v="#DIV/0!"/>
    <e v="#DIV/0!"/>
  </r>
  <r>
    <x v="1390"/>
    <n v="1.17456"/>
    <n v="63.499999999998181"/>
    <n v="38.399999999997817"/>
    <n v="12.81"/>
    <d v="1900-01-01T00:40:00"/>
    <e v="#DIV/0!"/>
    <e v="#DIV/0!"/>
    <e v="#DIV/0!"/>
  </r>
  <r>
    <x v="1391"/>
    <n v="1.2019200000000001"/>
    <n v="366.30000000000109"/>
    <n v="98.399999999999636"/>
    <n v="580.17000000000007"/>
    <d v="1900-01-18T10:55:00"/>
    <e v="#DIV/0!"/>
    <e v="#DIV/0!"/>
    <e v="#DIV/0!"/>
  </r>
  <r>
    <x v="1392"/>
    <n v="1.18146"/>
    <n v="0"/>
    <n v="14"/>
    <n v="1.4"/>
    <d v="1899-12-30T00:31:00"/>
    <e v="#DIV/0!"/>
    <e v="#DIV/0!"/>
    <e v="#DIV/0!"/>
  </r>
  <r>
    <x v="1393"/>
    <n v="1.18218"/>
    <n v="14.100000000002183"/>
    <n v="21.100000000000364"/>
    <n v="2.8099999999999996"/>
    <d v="1899-12-30T04:21:00"/>
    <e v="#DIV/0!"/>
    <e v="#DIV/0!"/>
    <e v="#DIV/0!"/>
  </r>
  <r>
    <x v="1394"/>
    <n v="1.1839299999999999"/>
    <n v="0"/>
    <n v="13.999999999998181"/>
    <n v="1.4"/>
    <d v="1899-12-30T01:23:00"/>
    <e v="#DIV/0!"/>
    <e v="#DIV/0!"/>
    <e v="#DIV/0!"/>
  </r>
  <r>
    <x v="1395"/>
    <n v="1.1850799999999999"/>
    <n v="0"/>
    <n v="13.999999999998181"/>
    <n v="1.4"/>
    <d v="1899-12-30T01:45:00"/>
    <e v="#DIV/0!"/>
    <e v="#DIV/0!"/>
    <e v="#DIV/0!"/>
  </r>
  <r>
    <x v="1396"/>
    <n v="1.18811"/>
    <n v="0"/>
    <n v="14.000000000001819"/>
    <n v="1.4"/>
    <d v="1899-12-30T00:25:00"/>
    <e v="#DIV/0!"/>
    <e v="#DIV/0!"/>
    <e v="#DIV/0!"/>
  </r>
  <r>
    <x v="1397"/>
    <n v="1.1888000000000001"/>
    <n v="0"/>
    <n v="14"/>
    <n v="1.4"/>
    <d v="1899-12-30T02:26:00"/>
    <e v="#DIV/0!"/>
    <e v="#DIV/0!"/>
    <e v="#DIV/0!"/>
  </r>
  <r>
    <x v="1398"/>
    <n v="1.1897899999999999"/>
    <n v="0"/>
    <n v="13.999999999998181"/>
    <n v="1.4"/>
    <d v="1899-12-30T04:54:00"/>
    <e v="#DIV/0!"/>
    <e v="#DIV/0!"/>
    <e v="#DIV/0!"/>
  </r>
  <r>
    <x v="1399"/>
    <n v="1.1909700000000001"/>
    <n v="0"/>
    <n v="14"/>
    <n v="1.4"/>
    <d v="1899-12-30T00:28:00"/>
    <e v="#DIV/0!"/>
    <e v="#DIV/0!"/>
    <e v="#DIV/0!"/>
  </r>
  <r>
    <x v="1400"/>
    <n v="1.1899299999999999"/>
    <n v="28.799999999999272"/>
    <n v="30.799999999999272"/>
    <n v="4.1900000000000004"/>
    <d v="1899-12-30T22:54:00"/>
    <e v="#DIV/0!"/>
    <e v="#DIV/0!"/>
    <e v="#DIV/0!"/>
  </r>
  <r>
    <x v="1401"/>
    <n v="1.1918800000000001"/>
    <n v="0"/>
    <n v="14.000000000001819"/>
    <n v="1.4"/>
    <d v="1899-12-30T02:26:00"/>
    <e v="#DIV/0!"/>
    <e v="#DIV/0!"/>
    <e v="#DIV/0!"/>
  </r>
  <r>
    <x v="1402"/>
    <n v="1.1895899999999999"/>
    <n v="14"/>
    <n v="21"/>
    <n v="2.8"/>
    <d v="1899-12-30T08:05:00"/>
    <e v="#DIV/0!"/>
    <e v="#DIV/0!"/>
    <e v="#DIV/0!"/>
  </r>
  <r>
    <x v="1403"/>
    <n v="1.19028"/>
    <n v="0"/>
    <n v="14"/>
    <n v="1.4"/>
    <d v="1899-12-30T02:13:00"/>
    <e v="#DIV/0!"/>
    <e v="#DIV/0!"/>
    <e v="#DIV/0!"/>
  </r>
  <r>
    <x v="1404"/>
    <n v="1.19052"/>
    <n v="14.199999999998909"/>
    <n v="21.100000000000364"/>
    <n v="2.8"/>
    <d v="1899-12-30T09:41:00"/>
    <e v="#DIV/0!"/>
    <e v="#DIV/0!"/>
    <e v="#DIV/0!"/>
  </r>
  <r>
    <x v="1405"/>
    <n v="1.1913199999999999"/>
    <n v="15.600000000000364"/>
    <n v="22.199999999998909"/>
    <n v="2.8000000000000003"/>
    <d v="1899-12-30T22:47:00"/>
    <e v="#DIV/0!"/>
    <e v="#DIV/0!"/>
    <e v="#DIV/0!"/>
  </r>
  <r>
    <x v="1406"/>
    <n v="1.1938500000000001"/>
    <n v="0"/>
    <n v="14"/>
    <n v="1.4"/>
    <d v="1899-12-30T00:48:00"/>
    <e v="#DIV/0!"/>
    <e v="#DIV/0!"/>
    <e v="#DIV/0!"/>
  </r>
  <r>
    <x v="1407"/>
    <n v="1.1950400000000001"/>
    <n v="0"/>
    <n v="14.000000000001819"/>
    <n v="1.4"/>
    <d v="1899-12-30T06:00:00"/>
    <e v="#DIV/0!"/>
    <e v="#DIV/0!"/>
    <e v="#DIV/0!"/>
  </r>
  <r>
    <x v="1408"/>
    <n v="1.1979500000000001"/>
    <n v="0"/>
    <n v="14"/>
    <n v="1.4"/>
    <d v="1899-12-30T08:55:00"/>
    <e v="#DIV/0!"/>
    <e v="#DIV/0!"/>
    <e v="#DIV/0!"/>
  </r>
  <r>
    <x v="1409"/>
    <n v="1.19876"/>
    <n v="14.100000000002183"/>
    <n v="21.900000000001455"/>
    <n v="2.8099999999999996"/>
    <d v="1899-12-31T06:19:00"/>
    <e v="#DIV/0!"/>
    <e v="#DIV/0!"/>
    <e v="#DIV/0!"/>
  </r>
  <r>
    <x v="1410"/>
    <n v="1.19886"/>
    <n v="0"/>
    <n v="14"/>
    <n v="1.4"/>
    <d v="1899-12-30T02:07:00"/>
    <e v="#DIV/0!"/>
    <e v="#DIV/0!"/>
    <e v="#DIV/0!"/>
  </r>
  <r>
    <x v="1411"/>
    <n v="1.1980900000000001"/>
    <n v="28.800000000001091"/>
    <n v="28.900000000001455"/>
    <n v="4.2"/>
    <d v="1899-12-30T17:57:00"/>
    <e v="#DIV/0!"/>
    <e v="#DIV/0!"/>
    <e v="#DIV/0!"/>
  </r>
  <r>
    <x v="1412"/>
    <n v="1.1994800000000001"/>
    <n v="0"/>
    <n v="14"/>
    <n v="1.4"/>
    <d v="1899-12-30T00:39:00"/>
    <e v="#DIV/0!"/>
    <e v="#DIV/0!"/>
    <e v="#DIV/0!"/>
  </r>
  <r>
    <x v="1413"/>
    <n v="1.2036"/>
    <n v="0"/>
    <n v="14"/>
    <n v="1.4"/>
    <d v="1899-12-30T01:32:00"/>
    <e v="#DIV/0!"/>
    <e v="#DIV/0!"/>
    <e v="#DIV/0!"/>
  </r>
  <r>
    <x v="1414"/>
    <n v="1.20435"/>
    <n v="14.200000000002547"/>
    <n v="21.900000000001455"/>
    <n v="2.8"/>
    <d v="1899-12-30T13:19:00"/>
    <e v="#DIV/0!"/>
    <e v="#DIV/0!"/>
    <e v="#DIV/0!"/>
  </r>
  <r>
    <x v="1415"/>
    <n v="1.2044699999999999"/>
    <n v="62.299999999999272"/>
    <n v="40.799999999997453"/>
    <n v="12.83"/>
    <d v="1899-12-31T19:04:00"/>
    <e v="#DIV/0!"/>
    <e v="#DIV/0!"/>
    <e v="#DIV/0!"/>
  </r>
  <r>
    <x v="1416"/>
    <n v="1.2048000000000001"/>
    <n v="14.300000000001091"/>
    <n v="21.200000000002547"/>
    <n v="2.81"/>
    <d v="1899-12-30T06:34:00"/>
    <e v="#DIV/0!"/>
    <e v="#DIV/0!"/>
    <e v="#DIV/0!"/>
  </r>
  <r>
    <x v="1417"/>
    <n v="1.20658"/>
    <n v="0"/>
    <n v="14"/>
    <n v="1.4"/>
    <d v="1899-12-30T01:09:00"/>
    <e v="#DIV/0!"/>
    <e v="#DIV/0!"/>
    <e v="#DIV/0!"/>
  </r>
  <r>
    <x v="1418"/>
    <n v="1.20424"/>
    <n v="61.300000000001091"/>
    <n v="38.600000000000364"/>
    <n v="12.77"/>
    <d v="1899-12-30T18:11:00"/>
    <e v="#DIV/0!"/>
    <e v="#DIV/0!"/>
    <e v="#DIV/0!"/>
  </r>
  <r>
    <x v="1419"/>
    <n v="1.2060299999999999"/>
    <n v="0"/>
    <n v="13.999999999998181"/>
    <n v="1.4"/>
    <d v="1899-12-30T01:32:00"/>
    <e v="#DIV/0!"/>
    <e v="#DIV/0!"/>
    <e v="#DIV/0!"/>
  </r>
  <r>
    <x v="1420"/>
    <n v="1.20686"/>
    <n v="0"/>
    <n v="14"/>
    <n v="1.4"/>
    <d v="1899-12-30T01:20:00"/>
    <e v="#DIV/0!"/>
    <e v="#DIV/0!"/>
    <e v="#DIV/0!"/>
  </r>
  <r>
    <x v="1421"/>
    <n v="1.2073400000000001"/>
    <n v="14.099999999998545"/>
    <n v="21.100000000000364"/>
    <n v="2.8099999999999996"/>
    <d v="1899-12-30T03:34:00"/>
    <e v="#DIV/0!"/>
    <e v="#DIV/0!"/>
    <e v="#DIV/0!"/>
  </r>
  <r>
    <x v="1422"/>
    <n v="1.2098599999999999"/>
    <n v="45.899999999999636"/>
    <n v="35.499999999998181"/>
    <n v="7.52"/>
    <d v="1900-01-01T08:01:00"/>
    <e v="#DIV/0!"/>
    <e v="#DIV/0!"/>
    <e v="#DIV/0!"/>
  </r>
  <r>
    <x v="1423"/>
    <n v="1.2098800000000001"/>
    <n v="16.799999999999272"/>
    <n v="22.400000000001455"/>
    <n v="2.8000000000000003"/>
    <d v="1899-12-30T03:43:00"/>
    <e v="#DIV/0!"/>
    <e v="#DIV/0!"/>
    <e v="#DIV/0!"/>
  </r>
  <r>
    <x v="1424"/>
    <n v="1.21353"/>
    <n v="14.5"/>
    <n v="23.599999999998545"/>
    <n v="2.81"/>
    <d v="1899-12-30T05:18:00"/>
    <e v="#DIV/0!"/>
    <e v="#DIV/0!"/>
    <e v="#DIV/0!"/>
  </r>
  <r>
    <x v="1425"/>
    <n v="1.20651"/>
    <n v="124.20000000000073"/>
    <n v="59.300000000001091"/>
    <n v="49.31"/>
    <d v="1900-01-04T10:03:00"/>
    <e v="#DIV/0!"/>
    <e v="#DIV/0!"/>
    <e v="#DIV/0!"/>
  </r>
  <r>
    <x v="1426"/>
    <n v="1.2033700000000001"/>
    <n v="45.500000000001819"/>
    <n v="33.399999999999636"/>
    <n v="7.48"/>
    <d v="1899-12-31T00:02:00"/>
    <e v="#DIV/0!"/>
    <e v="#DIV/0!"/>
    <e v="#DIV/0!"/>
  </r>
  <r>
    <x v="1427"/>
    <n v="1.2007099999999999"/>
    <n v="14.500000000001819"/>
    <n v="21.200000000002547"/>
    <n v="2.79"/>
    <d v="1899-12-30T07:27:00"/>
    <e v="#DIV/0!"/>
    <e v="#DIV/0!"/>
    <e v="#DIV/0!"/>
  </r>
  <r>
    <x v="1428"/>
    <n v="1.20014"/>
    <n v="0"/>
    <n v="13.899999999999636"/>
    <n v="1.4"/>
    <d v="1899-12-30T15:12:00"/>
    <e v="#DIV/0!"/>
    <e v="#DIV/0!"/>
    <e v="#DIV/0!"/>
  </r>
  <r>
    <x v="1429"/>
    <n v="1.2094"/>
    <n v="161.79999999999927"/>
    <n v="64.199999999998909"/>
    <n v="77.94"/>
    <d v="1900-01-04T04:32:00"/>
    <e v="#DIV/0!"/>
    <e v="#DIV/0!"/>
    <e v="#DIV/0!"/>
  </r>
  <r>
    <x v="1430"/>
    <n v="1.2074400000000001"/>
    <n v="13.899999999999636"/>
    <n v="21.800000000001091"/>
    <n v="2.81"/>
    <d v="1899-12-30T17:18:00"/>
    <e v="#DIV/0!"/>
    <e v="#DIV/0!"/>
    <e v="#DIV/0!"/>
  </r>
  <r>
    <x v="1431"/>
    <n v="1.2085600000000001"/>
    <n v="14.099999999998545"/>
    <n v="21.100000000000364"/>
    <n v="2.8099999999999996"/>
    <d v="1899-12-30T05:11:00"/>
    <e v="#DIV/0!"/>
    <e v="#DIV/0!"/>
    <e v="#DIV/0!"/>
  </r>
  <r>
    <x v="1432"/>
    <n v="1.2135400000000001"/>
    <n v="30.499999999998181"/>
    <n v="29.5"/>
    <n v="4.1900000000000004"/>
    <d v="1899-12-30T01:18:00"/>
    <e v="#DIV/0!"/>
    <e v="#DIV/0!"/>
    <e v="#DIV/0!"/>
  </r>
  <r>
    <x v="1433"/>
    <n v="1.21574"/>
    <n v="0"/>
    <n v="14"/>
    <n v="1.4"/>
    <d v="1899-12-30T00:49:00"/>
    <e v="#DIV/0!"/>
    <e v="#DIV/0!"/>
    <e v="#DIV/0!"/>
  </r>
  <r>
    <x v="1434"/>
    <n v="1.21661"/>
    <n v="14.100000000000364"/>
    <n v="21.100000000000364"/>
    <n v="2.8099999999999996"/>
    <d v="1899-12-30T03:41:00"/>
    <e v="#DIV/0!"/>
    <e v="#DIV/0!"/>
    <e v="#DIV/0!"/>
  </r>
  <r>
    <x v="1435"/>
    <n v="1.21688"/>
    <n v="29.600000000000364"/>
    <n v="29.099999999998545"/>
    <n v="4.21"/>
    <d v="1899-12-30T10:20:00"/>
    <e v="#DIV/0!"/>
    <e v="#DIV/0!"/>
    <e v="#DIV/0!"/>
  </r>
  <r>
    <x v="1436"/>
    <n v="1.2164600000000001"/>
    <n v="29.999999999998181"/>
    <n v="29.899999999999636"/>
    <n v="4.2"/>
    <d v="1899-12-30T23:56:00"/>
    <e v="#DIV/0!"/>
    <e v="#DIV/0!"/>
    <e v="#DIV/0!"/>
  </r>
  <r>
    <x v="1437"/>
    <n v="1.2175800000000001"/>
    <n v="0"/>
    <n v="14"/>
    <n v="1.4"/>
    <d v="1899-12-30T03:58:00"/>
    <e v="#DIV/0!"/>
    <e v="#DIV/0!"/>
    <e v="#DIV/0!"/>
  </r>
  <r>
    <x v="1438"/>
    <n v="1.21271"/>
    <n v="91.100000000002183"/>
    <n v="49.900000000001455"/>
    <n v="20.46"/>
    <d v="1899-12-30T23:43:00"/>
    <e v="#DIV/0!"/>
    <e v="#DIV/0!"/>
    <e v="#DIV/0!"/>
  </r>
  <r>
    <x v="1439"/>
    <n v="1.2130700000000001"/>
    <n v="0"/>
    <n v="13.999999999998181"/>
    <n v="1.4"/>
    <d v="1899-12-30T00:11:00"/>
    <e v="#DIV/0!"/>
    <e v="#DIV/0!"/>
    <e v="#DIV/0!"/>
  </r>
  <r>
    <x v="1440"/>
    <n v="1.21018"/>
    <n v="80"/>
    <n v="46.399999999999636"/>
    <n v="20.420000000000002"/>
    <d v="1899-12-31T17:11:00"/>
    <e v="#DIV/0!"/>
    <e v="#DIV/0!"/>
    <e v="#DIV/0!"/>
  </r>
  <r>
    <x v="1441"/>
    <n v="1.20882"/>
    <n v="0"/>
    <n v="14"/>
    <n v="1.4"/>
    <d v="1899-12-30T00:29:00"/>
    <e v="#DIV/0!"/>
    <e v="#DIV/0!"/>
    <e v="#DIV/0!"/>
  </r>
  <r>
    <x v="1442"/>
    <n v="1.20746"/>
    <n v="0"/>
    <n v="14"/>
    <n v="1.4"/>
    <d v="1899-12-30T00:19:00"/>
    <e v="#DIV/0!"/>
    <e v="#DIV/0!"/>
    <e v="#DIV/0!"/>
  </r>
  <r>
    <x v="1443"/>
    <n v="1.2073799999999999"/>
    <n v="29.200000000000728"/>
    <n v="28.700000000000728"/>
    <n v="4.2"/>
    <d v="1899-12-30T17:50:00"/>
    <e v="#DIV/0!"/>
    <e v="#DIV/0!"/>
    <e v="#DIV/0!"/>
  </r>
  <r>
    <x v="1444"/>
    <n v="1.2165299999999999"/>
    <n v="172.79999999999927"/>
    <n v="67.200000000000728"/>
    <n v="121.66"/>
    <d v="1900-01-03T10:01:00"/>
    <e v="#DIV/0!"/>
    <e v="#DIV/0!"/>
    <e v="#DIV/0!"/>
  </r>
  <r>
    <x v="1445"/>
    <n v="1.2122200000000001"/>
    <n v="0"/>
    <n v="14"/>
    <n v="1.4"/>
    <d v="1899-12-30T00:57:00"/>
    <e v="#DIV/0!"/>
    <e v="#DIV/0!"/>
    <e v="#DIV/0!"/>
  </r>
  <r>
    <x v="1446"/>
    <n v="1.21207"/>
    <n v="0"/>
    <n v="14"/>
    <n v="1.4"/>
    <d v="1899-12-30T01:14:00"/>
    <e v="#DIV/0!"/>
    <e v="#DIV/0!"/>
    <e v="#DIV/0!"/>
  </r>
  <r>
    <x v="1447"/>
    <n v="1.2134400000000001"/>
    <n v="0"/>
    <n v="14.000000000001819"/>
    <n v="1.4"/>
    <d v="1899-12-30T00:10:00"/>
    <e v="#DIV/0!"/>
    <e v="#DIV/0!"/>
    <e v="#DIV/0!"/>
  </r>
  <r>
    <x v="1448"/>
    <n v="1.2142599999999999"/>
    <n v="0"/>
    <n v="13.999999999998181"/>
    <n v="1.4"/>
    <d v="1899-12-30T01:02:00"/>
    <e v="#DIV/0!"/>
    <e v="#DIV/0!"/>
    <e v="#DIV/0!"/>
  </r>
  <r>
    <x v="1449"/>
    <n v="1.2155"/>
    <n v="0"/>
    <n v="14.799999999999272"/>
    <n v="1.4"/>
    <d v="1899-12-30T19:39:00"/>
    <e v="#DIV/0!"/>
    <e v="#DIV/0!"/>
    <e v="#DIV/0!"/>
  </r>
  <r>
    <x v="1450"/>
    <n v="1.2162500000000001"/>
    <n v="0"/>
    <n v="14.800000000001091"/>
    <n v="1.4"/>
    <d v="1899-12-30T13:18:00"/>
    <e v="#DIV/0!"/>
    <e v="#DIV/0!"/>
    <e v="#DIV/0!"/>
  </r>
  <r>
    <x v="1451"/>
    <n v="1.2200200000000001"/>
    <n v="0"/>
    <n v="14"/>
    <n v="1.4"/>
    <d v="1899-12-30T00:51:00"/>
    <e v="#DIV/0!"/>
    <e v="#DIV/0!"/>
    <e v="#DIV/0!"/>
  </r>
  <r>
    <x v="1452"/>
    <n v="1.22255"/>
    <n v="0"/>
    <n v="14"/>
    <n v="1.4"/>
    <d v="1899-12-30T04:04:00"/>
    <e v="#DIV/0!"/>
    <e v="#DIV/0!"/>
    <e v="#DIV/0!"/>
  </r>
  <r>
    <x v="1453"/>
    <n v="1.2222299999999999"/>
    <n v="15.199999999998909"/>
    <n v="21.599999999998545"/>
    <n v="2.8000000000000003"/>
    <d v="1899-12-30T03:47:00"/>
    <e v="#DIV/0!"/>
    <e v="#DIV/0!"/>
    <e v="#DIV/0!"/>
  </r>
  <r>
    <x v="1454"/>
    <n v="1.2236100000000001"/>
    <n v="0"/>
    <n v="14"/>
    <n v="1.4"/>
    <d v="1899-12-30T04:21:00"/>
    <e v="#DIV/0!"/>
    <e v="#DIV/0!"/>
    <e v="#DIV/0!"/>
  </r>
  <r>
    <x v="1455"/>
    <n v="1.22238"/>
    <n v="45.800000000001091"/>
    <n v="33.900000000001455"/>
    <n v="7.5200000000000005"/>
    <d v="1899-12-30T06:37:00"/>
    <e v="#DIV/0!"/>
    <e v="#DIV/0!"/>
    <e v="#DIV/0!"/>
  </r>
  <r>
    <x v="1456"/>
    <n v="1.22082"/>
    <n v="69.200000000000728"/>
    <n v="43.400000000001455"/>
    <n v="12.82"/>
    <d v="1899-12-30T23:23:00"/>
    <e v="#DIV/0!"/>
    <e v="#DIV/0!"/>
    <e v="#DIV/0!"/>
  </r>
  <r>
    <x v="1457"/>
    <n v="1.21899"/>
    <n v="62.200000000002547"/>
    <n v="38.100000000002183"/>
    <n v="12.830000000000002"/>
    <d v="1899-12-31T16:53:00"/>
    <e v="#DIV/0!"/>
    <e v="#DIV/0!"/>
    <e v="#DIV/0!"/>
  </r>
  <r>
    <x v="1458"/>
    <n v="1.2225200000000001"/>
    <n v="0"/>
    <n v="14"/>
    <n v="1.4"/>
    <d v="1899-12-30T01:48:00"/>
    <e v="#DIV/0!"/>
    <e v="#DIV/0!"/>
    <e v="#DIV/0!"/>
  </r>
  <r>
    <x v="1459"/>
    <n v="1.2233499999999999"/>
    <n v="0"/>
    <n v="14.799999999999272"/>
    <n v="1.4"/>
    <d v="1899-12-30T05:39:00"/>
    <e v="#DIV/0!"/>
    <e v="#DIV/0!"/>
    <e v="#DIV/0!"/>
  </r>
  <r>
    <x v="1460"/>
    <n v="1.2210799999999999"/>
    <n v="64.199999999998909"/>
    <n v="39.499999999998181"/>
    <n v="12.82"/>
    <d v="1899-12-31T08:17:00"/>
    <e v="#DIV/0!"/>
    <e v="#DIV/0!"/>
    <e v="#DIV/0!"/>
  </r>
  <r>
    <x v="1461"/>
    <n v="1.21793"/>
    <n v="0"/>
    <n v="14.000000000001819"/>
    <n v="1.4"/>
    <d v="1899-12-30T00:06:00"/>
    <e v="#DIV/0!"/>
    <e v="#DIV/0!"/>
    <e v="#DIV/0!"/>
  </r>
  <r>
    <x v="1462"/>
    <n v="1.2182500000000001"/>
    <n v="14"/>
    <n v="21"/>
    <n v="2.8"/>
    <d v="1899-12-30T01:29:00"/>
    <e v="#DIV/0!"/>
    <e v="#DIV/0!"/>
    <e v="#DIV/0!"/>
  </r>
  <r>
    <x v="1463"/>
    <n v="1.2170300000000001"/>
    <n v="0"/>
    <n v="13.999999999998181"/>
    <n v="1.4"/>
    <d v="1899-12-30T02:52:00"/>
    <e v="#DIV/0!"/>
    <e v="#DIV/0!"/>
    <e v="#DIV/0!"/>
  </r>
  <r>
    <x v="1464"/>
    <n v="1.2178599999999999"/>
    <n v="0"/>
    <n v="14.000000000001819"/>
    <n v="1.4"/>
    <d v="1899-12-30T01:57:00"/>
    <e v="#DIV/0!"/>
    <e v="#DIV/0!"/>
    <e v="#DIV/0!"/>
  </r>
  <r>
    <x v="1465"/>
    <n v="1.22139"/>
    <n v="62.999999999998181"/>
    <n v="38.299999999999272"/>
    <n v="12.77"/>
    <d v="1900-01-01T06:33:00"/>
    <e v="#DIV/0!"/>
    <e v="#DIV/0!"/>
    <e v="#DIV/0!"/>
  </r>
  <r>
    <x v="1466"/>
    <n v="1.22238"/>
    <n v="0"/>
    <n v="14.000000000001819"/>
    <n v="1.4"/>
    <d v="1899-12-30T02:40:00"/>
    <e v="#DIV/0!"/>
    <e v="#DIV/0!"/>
    <e v="#DIV/0!"/>
  </r>
  <r>
    <x v="1467"/>
    <n v="1.22332"/>
    <n v="14.199999999998909"/>
    <n v="21.899999999997817"/>
    <n v="2.8"/>
    <d v="1899-12-30T15:54:00"/>
    <e v="#DIV/0!"/>
    <e v="#DIV/0!"/>
    <e v="#DIV/0!"/>
  </r>
  <r>
    <x v="1468"/>
    <n v="1.22618"/>
    <n v="14.80000000000291"/>
    <n v="22.200000000002547"/>
    <n v="2.8000000000000003"/>
    <d v="1899-12-30T22:03:00"/>
    <e v="#DIV/0!"/>
    <e v="#DIV/0!"/>
    <e v="#DIV/0!"/>
  </r>
  <r>
    <x v="1469"/>
    <n v="1.2204200000000001"/>
    <n v="100.5"/>
    <n v="50.600000000000364"/>
    <n v="32.33"/>
    <d v="1900-01-01T11:42:00"/>
    <e v="#DIV/0!"/>
    <e v="#DIV/0!"/>
    <e v="#DIV/0!"/>
  </r>
  <r>
    <x v="1470"/>
    <n v="1.21943"/>
    <n v="0"/>
    <n v="14.000000000001819"/>
    <n v="1.4"/>
    <d v="1899-12-30T01:27:00"/>
    <e v="#DIV/0!"/>
    <e v="#DIV/0!"/>
    <e v="#DIV/0!"/>
  </r>
  <r>
    <x v="1471"/>
    <n v="1.2179599999999999"/>
    <n v="14.900000000001455"/>
    <n v="21.300000000001091"/>
    <n v="2.79"/>
    <d v="1899-12-31T04:45:00"/>
    <e v="#DIV/0!"/>
    <e v="#DIV/0!"/>
    <e v="#DIV/0!"/>
  </r>
  <r>
    <x v="1472"/>
    <n v="1.2176100000000001"/>
    <n v="14.199999999998909"/>
    <n v="21.099999999998545"/>
    <n v="2.8"/>
    <d v="1899-12-30T03:40:00"/>
    <e v="#DIV/0!"/>
    <e v="#DIV/0!"/>
    <e v="#DIV/0!"/>
  </r>
  <r>
    <x v="1473"/>
    <n v="1.2197100000000001"/>
    <n v="103"/>
    <n v="50"/>
    <n v="32.47"/>
    <d v="1900-01-01T19:34:00"/>
    <e v="#DIV/0!"/>
    <e v="#DIV/0!"/>
    <e v="#DIV/0!"/>
  </r>
  <r>
    <x v="1474"/>
    <n v="1.2207699999999999"/>
    <n v="0"/>
    <n v="13.999999999998181"/>
    <n v="1.4"/>
    <d v="1899-12-30T06:53:00"/>
    <e v="#DIV/0!"/>
    <e v="#DIV/0!"/>
    <e v="#DIV/0!"/>
  </r>
  <r>
    <x v="1475"/>
    <n v="1.2236100000000001"/>
    <n v="0"/>
    <n v="14"/>
    <n v="1.4"/>
    <d v="1899-12-30T00:42:00"/>
    <e v="#DIV/0!"/>
    <e v="#DIV/0!"/>
    <e v="#DIV/0!"/>
  </r>
  <r>
    <x v="1476"/>
    <n v="1.2242500000000001"/>
    <n v="14.400000000001455"/>
    <n v="21.200000000000728"/>
    <n v="2.8000000000000003"/>
    <d v="1899-12-30T06:16:00"/>
    <e v="#DIV/0!"/>
    <e v="#DIV/0!"/>
    <e v="#DIV/0!"/>
  </r>
  <r>
    <x v="1477"/>
    <n v="1.22123"/>
    <n v="80.699999999998909"/>
    <n v="44.100000000000364"/>
    <n v="20.43"/>
    <d v="1899-12-31T00:28:00"/>
    <e v="#DIV/0!"/>
    <e v="#DIV/0!"/>
    <e v="#DIV/0!"/>
  </r>
  <r>
    <x v="1478"/>
    <n v="1.2174499999999999"/>
    <n v="0"/>
    <n v="14"/>
    <n v="1.4"/>
    <d v="1899-12-30T00:49:00"/>
    <e v="#DIV/0!"/>
    <e v="#DIV/0!"/>
    <e v="#DIV/0!"/>
  </r>
  <r>
    <x v="1479"/>
    <n v="1.2185699999999999"/>
    <n v="28.800000000001091"/>
    <n v="28.400000000001455"/>
    <n v="4.2"/>
    <d v="1899-12-30T18:50:00"/>
    <e v="#DIV/0!"/>
    <e v="#DIV/0!"/>
    <e v="#DIV/0!"/>
  </r>
  <r>
    <x v="1480"/>
    <n v="1.21635"/>
    <n v="99.800000000001091"/>
    <n v="49.200000000000728"/>
    <n v="32.35"/>
    <d v="1899-12-31T21:30:00"/>
    <e v="#DIV/0!"/>
    <e v="#DIV/0!"/>
    <e v="#DIV/0!"/>
  </r>
  <r>
    <x v="1481"/>
    <n v="1.21835"/>
    <n v="14.200000000000728"/>
    <n v="21.100000000000364"/>
    <n v="2.8"/>
    <d v="1899-12-30T03:43:00"/>
    <e v="#DIV/0!"/>
    <e v="#DIV/0!"/>
    <e v="#DIV/0!"/>
  </r>
  <r>
    <x v="1482"/>
    <n v="1.2149300000000001"/>
    <n v="0"/>
    <n v="13.999999999998181"/>
    <n v="1.4"/>
    <d v="1899-12-30T01:02:00"/>
    <e v="#DIV/0!"/>
    <e v="#DIV/0!"/>
    <e v="#DIV/0!"/>
  </r>
  <r>
    <x v="1483"/>
    <n v="1.2127699999999999"/>
    <n v="0"/>
    <n v="14"/>
    <n v="1.4"/>
    <d v="1899-12-30T01:01:00"/>
    <e v="#DIV/0!"/>
    <e v="#DIV/0!"/>
    <e v="#DIV/0!"/>
  </r>
  <r>
    <x v="1484"/>
    <n v="1.21224"/>
    <n v="0"/>
    <n v="14"/>
    <n v="1.4"/>
    <d v="1899-12-30T00:54:00"/>
    <e v="#DIV/0!"/>
    <e v="#DIV/0!"/>
    <e v="#DIV/0!"/>
  </r>
  <r>
    <x v="1485"/>
    <n v="1.2106399999999999"/>
    <n v="0"/>
    <n v="14"/>
    <n v="1.4"/>
    <d v="1899-12-30T05:34:00"/>
    <e v="#DIV/0!"/>
    <e v="#DIV/0!"/>
    <e v="#DIV/0!"/>
  </r>
  <r>
    <x v="1486"/>
    <n v="1.2155"/>
    <n v="83.19999999999709"/>
    <n v="43.599999999998545"/>
    <n v="20.440000000000001"/>
    <d v="1900-01-03T00:36:00"/>
    <e v="#DIV/0!"/>
    <e v="#DIV/0!"/>
    <e v="#DIV/0!"/>
  </r>
  <r>
    <x v="1487"/>
    <n v="1.2176"/>
    <n v="29.300000000001091"/>
    <n v="29.300000000001091"/>
    <n v="4.1900000000000004"/>
    <d v="1899-12-30T23:24:00"/>
    <e v="#DIV/0!"/>
    <e v="#DIV/0!"/>
    <e v="#DIV/0!"/>
  </r>
  <r>
    <x v="1488"/>
    <n v="1.2183299999999999"/>
    <n v="0"/>
    <n v="13.999999999998181"/>
    <n v="1.4"/>
    <d v="1899-12-30T00:52:00"/>
    <e v="#DIV/0!"/>
    <e v="#DIV/0!"/>
    <e v="#DIV/0!"/>
  </r>
  <r>
    <x v="1489"/>
    <n v="1.21892"/>
    <n v="0"/>
    <n v="14.000000000001819"/>
    <n v="1.4"/>
    <d v="1899-12-30T07:25:00"/>
    <e v="#DIV/0!"/>
    <e v="#DIV/0!"/>
    <e v="#DIV/0!"/>
  </r>
  <r>
    <x v="1490"/>
    <n v="1.2200800000000001"/>
    <n v="0"/>
    <n v="14.80000000000291"/>
    <n v="1.4"/>
    <d v="1899-12-30T22:07:00"/>
    <e v="#DIV/0!"/>
    <e v="#DIV/0!"/>
    <e v="#DIV/0!"/>
  </r>
  <r>
    <x v="1491"/>
    <n v="1.2183299999999999"/>
    <n v="62.100000000000364"/>
    <n v="39.099999999998545"/>
    <n v="12.830000000000002"/>
    <d v="1899-12-30T23:40:00"/>
    <e v="#DIV/0!"/>
    <e v="#DIV/0!"/>
    <e v="#DIV/0!"/>
  </r>
  <r>
    <x v="1492"/>
    <n v="1.2158599999999999"/>
    <n v="28.000000000001819"/>
    <n v="28.000000000001819"/>
    <n v="4.1999999999999993"/>
    <d v="1899-12-30T05:45:00"/>
    <e v="#DIV/0!"/>
    <e v="#DIV/0!"/>
    <e v="#DIV/0!"/>
  </r>
  <r>
    <x v="1493"/>
    <n v="1.21523"/>
    <n v="28.600000000000364"/>
    <n v="28.199999999998909"/>
    <n v="4.2"/>
    <d v="1899-12-30T20:26:00"/>
    <e v="#DIV/0!"/>
    <e v="#DIV/0!"/>
    <e v="#DIV/0!"/>
  </r>
  <r>
    <x v="1494"/>
    <n v="1.2188600000000001"/>
    <n v="14.000000000001819"/>
    <n v="21.800000000001091"/>
    <n v="2.8"/>
    <d v="1899-12-30T12:48:00"/>
    <e v="#DIV/0!"/>
    <e v="#DIV/0!"/>
    <e v="#DIV/0!"/>
  </r>
  <r>
    <x v="1495"/>
    <n v="1.19557"/>
    <n v="320.60000000000036"/>
    <n v="92.200000000000728"/>
    <n v="370.00000000000006"/>
    <d v="1900-01-07T05:44:00"/>
    <e v="#DIV/0!"/>
    <e v="#DIV/0!"/>
    <e v="#DIV/0!"/>
  </r>
  <r>
    <x v="1496"/>
    <n v="1.21316"/>
    <n v="0"/>
    <n v="14"/>
    <n v="1.4"/>
    <d v="1899-12-30T00:36:00"/>
    <e v="#DIV/0!"/>
    <e v="#DIV/0!"/>
    <e v="#DIV/0!"/>
  </r>
  <r>
    <x v="1497"/>
    <n v="1.2117199999999999"/>
    <n v="0"/>
    <n v="14"/>
    <n v="1.4"/>
    <d v="1899-12-30T01:11:00"/>
    <e v="#DIV/0!"/>
    <e v="#DIV/0!"/>
    <e v="#DIV/0!"/>
  </r>
  <r>
    <x v="1498"/>
    <n v="1.21041"/>
    <n v="0"/>
    <n v="14"/>
    <n v="1.4"/>
    <d v="1899-12-30T00:43:00"/>
    <e v="#DIV/0!"/>
    <e v="#DIV/0!"/>
    <e v="#DIV/0!"/>
  </r>
  <r>
    <x v="1499"/>
    <n v="1.2095100000000001"/>
    <n v="0"/>
    <n v="13.999999999998181"/>
    <n v="1.4"/>
    <d v="1899-12-30T00:24:00"/>
    <e v="#DIV/0!"/>
    <e v="#DIV/0!"/>
    <e v="#DIV/0!"/>
  </r>
  <r>
    <x v="1500"/>
    <n v="1.21112"/>
    <n v="44.200000000000728"/>
    <n v="33.000000000001819"/>
    <n v="7.4799999999999995"/>
    <d v="1899-12-31T19:59:00"/>
    <e v="#DIV/0!"/>
    <e v="#DIV/0!"/>
    <e v="#DIV/0!"/>
  </r>
  <r>
    <x v="1501"/>
    <n v="1.21025"/>
    <n v="14.199999999998909"/>
    <n v="21"/>
    <n v="2.8"/>
    <d v="1899-12-31T05:55:00"/>
    <e v="#DIV/0!"/>
    <e v="#DIV/0!"/>
    <e v="#DIV/0!"/>
  </r>
  <r>
    <x v="1502"/>
    <n v="1.2047600000000001"/>
    <n v="0"/>
    <n v="13.999999999998181"/>
    <n v="1.4"/>
    <d v="1899-12-30T00:01:00"/>
    <e v="#DIV/0!"/>
    <e v="#DIV/0!"/>
    <e v="#DIV/0!"/>
  </r>
  <r>
    <x v="1503"/>
    <n v="1.2033499999999999"/>
    <n v="0"/>
    <n v="14"/>
    <n v="1.4"/>
    <d v="1899-12-30T00:03:00"/>
    <e v="#DIV/0!"/>
    <e v="#DIV/0!"/>
    <e v="#DIV/0!"/>
  </r>
  <r>
    <x v="1504"/>
    <n v="1.2008300000000001"/>
    <n v="0"/>
    <n v="13.999999999998181"/>
    <n v="1.4"/>
    <d v="1899-12-30T00:52:00"/>
    <e v="#DIV/0!"/>
    <e v="#DIV/0!"/>
    <e v="#DIV/0!"/>
  </r>
  <r>
    <x v="1505"/>
    <n v="1.1995899999999999"/>
    <n v="0"/>
    <n v="14"/>
    <n v="1.4"/>
    <d v="1899-12-30T01:10:00"/>
    <e v="#DIV/0!"/>
    <e v="#DIV/0!"/>
    <e v="#DIV/0!"/>
  </r>
  <r>
    <x v="1506"/>
    <n v="1.1981900000000001"/>
    <n v="14.5"/>
    <n v="21.199999999998909"/>
    <n v="2.79"/>
    <d v="1899-12-30T05:47:00"/>
    <e v="#DIV/0!"/>
    <e v="#DIV/0!"/>
    <e v="#DIV/0!"/>
  </r>
  <r>
    <x v="1507"/>
    <n v="1.1969099999999999"/>
    <n v="0"/>
    <n v="14.000000000001819"/>
    <n v="1.4"/>
    <d v="1899-12-30T00:55:00"/>
    <e v="#DIV/0!"/>
    <e v="#DIV/0!"/>
    <e v="#DIV/0!"/>
  </r>
  <r>
    <x v="1508"/>
    <n v="1.1940999999999999"/>
    <n v="0"/>
    <n v="14"/>
    <n v="1.4"/>
    <d v="1899-12-30T01:31:00"/>
    <e v="#DIV/0!"/>
    <e v="#DIV/0!"/>
    <e v="#DIV/0!"/>
  </r>
  <r>
    <x v="1509"/>
    <n v="1.1929000000000001"/>
    <n v="0"/>
    <n v="14"/>
    <n v="1.4"/>
    <d v="1899-12-30T01:53:00"/>
    <e v="#DIV/0!"/>
    <e v="#DIV/0!"/>
    <e v="#DIV/0!"/>
  </r>
  <r>
    <x v="1510"/>
    <n v="1.1920999999999999"/>
    <n v="14.300000000001091"/>
    <n v="21.100000000000364"/>
    <n v="2.79"/>
    <d v="1899-12-30T04:29:00"/>
    <e v="#DIV/0!"/>
    <e v="#DIV/0!"/>
    <e v="#DIV/0!"/>
  </r>
  <r>
    <x v="1511"/>
    <n v="1.18943"/>
    <n v="13.999999999998181"/>
    <n v="20.899999999999636"/>
    <n v="2.8"/>
    <d v="1899-12-30T14:09:00"/>
    <e v="#DIV/0!"/>
    <e v="#DIV/0!"/>
    <e v="#DIV/0!"/>
  </r>
  <r>
    <x v="1512"/>
    <n v="1.1894100000000001"/>
    <n v="29.099999999998545"/>
    <n v="28.699999999998909"/>
    <n v="4.1900000000000004"/>
    <d v="1899-12-30T05:17:00"/>
    <e v="#DIV/0!"/>
    <e v="#DIV/0!"/>
    <e v="#DIV/0!"/>
  </r>
  <r>
    <x v="1513"/>
    <n v="1.1871700000000001"/>
    <n v="14.000000000001819"/>
    <n v="21"/>
    <n v="2.8"/>
    <d v="1899-12-30T00:45:00"/>
    <e v="#DIV/0!"/>
    <e v="#DIV/0!"/>
    <e v="#DIV/0!"/>
  </r>
  <r>
    <x v="1514"/>
    <n v="1.18614"/>
    <n v="0"/>
    <n v="14"/>
    <n v="1.4"/>
    <d v="1899-12-30T00:37:00"/>
    <e v="#DIV/0!"/>
    <e v="#DIV/0!"/>
    <e v="#DIV/0!"/>
  </r>
  <r>
    <x v="1515"/>
    <n v="1.1852799999999999"/>
    <n v="14"/>
    <n v="21.000000000001819"/>
    <n v="2.8"/>
    <d v="1899-12-30T00:53:00"/>
    <e v="#DIV/0!"/>
    <e v="#DIV/0!"/>
    <e v="#DIV/0!"/>
  </r>
  <r>
    <x v="1516"/>
    <n v="1.18492"/>
    <n v="14.199999999998909"/>
    <n v="21"/>
    <n v="2.8"/>
    <d v="1899-12-30T12:44:00"/>
    <e v="#DIV/0!"/>
    <e v="#DIV/0!"/>
    <e v="#DIV/0!"/>
  </r>
  <r>
    <x v="1517"/>
    <n v="1.1908099999999999"/>
    <n v="100.69999999999709"/>
    <n v="48.100000000000364"/>
    <n v="32.379999999999995"/>
    <d v="1900-01-04T07:50:00"/>
    <e v="#DIV/0!"/>
    <e v="#DIV/0!"/>
    <e v="#DIV/0!"/>
  </r>
  <r>
    <x v="1518"/>
    <n v="1.19662"/>
    <n v="0"/>
    <n v="14.000000000001819"/>
    <n v="1.4"/>
    <d v="1899-12-30T00:50:00"/>
    <e v="#DIV/0!"/>
    <e v="#DIV/0!"/>
    <e v="#DIV/0!"/>
  </r>
  <r>
    <x v="1519"/>
    <n v="1.1966300000000001"/>
    <n v="29.000000000001819"/>
    <n v="31.80000000000291"/>
    <n v="4.2"/>
    <d v="1899-12-31T23:15:00"/>
    <e v="#DIV/0!"/>
    <e v="#DIV/0!"/>
    <e v="#DIV/0!"/>
  </r>
  <r>
    <x v="1520"/>
    <n v="1.1880599999999999"/>
    <n v="149.29999999999927"/>
    <n v="65.499999999998181"/>
    <n v="78.11999999999999"/>
    <d v="1900-01-05T16:22:00"/>
    <e v="#DIV/0!"/>
    <e v="#DIV/0!"/>
    <e v="#DIV/0!"/>
  </r>
  <r>
    <x v="1521"/>
    <n v="1.19147"/>
    <n v="14.300000000001091"/>
    <n v="21"/>
    <n v="2.79"/>
    <d v="1899-12-30T12:58:00"/>
    <e v="#DIV/0!"/>
    <e v="#DIV/0!"/>
    <e v="#DIV/0!"/>
  </r>
  <r>
    <x v="1522"/>
    <n v="1.19075"/>
    <n v="0"/>
    <n v="14"/>
    <n v="1.4"/>
    <d v="1899-12-30T01:02:00"/>
    <e v="#DIV/0!"/>
    <e v="#DIV/0!"/>
    <e v="#DIV/0!"/>
  </r>
  <r>
    <x v="1523"/>
    <n v="1.18984"/>
    <n v="0"/>
    <n v="14.000000000001819"/>
    <n v="1.4"/>
    <d v="1899-12-30T00:46:00"/>
    <e v="#DIV/0!"/>
    <e v="#DIV/0!"/>
    <e v="#DIV/0!"/>
  </r>
  <r>
    <x v="1524"/>
    <n v="1.1890499999999999"/>
    <n v="0"/>
    <n v="14"/>
    <n v="1.4"/>
    <d v="1899-12-30T00:29:00"/>
    <e v="#DIV/0!"/>
    <e v="#DIV/0!"/>
    <e v="#DIV/0!"/>
  </r>
  <r>
    <x v="1525"/>
    <n v="1.18849"/>
    <n v="0"/>
    <n v="14"/>
    <n v="1.4"/>
    <d v="1899-12-30T00:03:00"/>
    <e v="#DIV/0!"/>
    <e v="#DIV/0!"/>
    <e v="#DIV/0!"/>
  </r>
  <r>
    <x v="1526"/>
    <n v="1.1879500000000001"/>
    <n v="14.199999999998909"/>
    <n v="21"/>
    <n v="2.8"/>
    <d v="1899-12-30T22:06:00"/>
    <e v="#DIV/0!"/>
    <e v="#DIV/0!"/>
    <e v="#DIV/0!"/>
  </r>
  <r>
    <x v="1527"/>
    <n v="1.1867000000000001"/>
    <n v="0"/>
    <n v="14"/>
    <n v="1.4"/>
    <d v="1899-12-30T01:03:00"/>
    <e v="#DIV/0!"/>
    <e v="#DIV/0!"/>
    <e v="#DIV/0!"/>
  </r>
  <r>
    <x v="1528"/>
    <n v="1.1855800000000001"/>
    <n v="0"/>
    <n v="13.999999999998181"/>
    <n v="1.4"/>
    <d v="1899-12-30T00:59:00"/>
    <e v="#DIV/0!"/>
    <e v="#DIV/0!"/>
    <e v="#DIV/0!"/>
  </r>
  <r>
    <x v="1529"/>
    <n v="1.18503"/>
    <n v="29.700000000000728"/>
    <n v="28.899999999999636"/>
    <n v="4.1900000000000004"/>
    <d v="1899-12-30T23:34:00"/>
    <e v="#DIV/0!"/>
    <e v="#DIV/0!"/>
    <e v="#DIV/0!"/>
  </r>
  <r>
    <x v="1530"/>
    <n v="1.1818200000000001"/>
    <n v="0"/>
    <n v="13.999999999998181"/>
    <n v="1.4"/>
    <d v="1899-12-30T01:01:00"/>
    <e v="#DIV/0!"/>
    <e v="#DIV/0!"/>
    <e v="#DIV/0!"/>
  </r>
  <r>
    <x v="1531"/>
    <n v="1.18394"/>
    <n v="0"/>
    <n v="14.000000000001819"/>
    <n v="1.4"/>
    <d v="1899-12-30T00:02:00"/>
    <e v="#DIV/0!"/>
    <e v="#DIV/0!"/>
    <e v="#DIV/0!"/>
  </r>
  <r>
    <x v="1532"/>
    <n v="1.1835599999999999"/>
    <n v="13.700000000000728"/>
    <n v="20.800000000001091"/>
    <n v="2.79"/>
    <d v="1899-12-30T00:41:00"/>
    <e v="#DIV/0!"/>
    <e v="#DIV/0!"/>
    <e v="#DIV/0!"/>
  </r>
  <r>
    <x v="1533"/>
    <n v="1.1846399999999999"/>
    <n v="45.30000000000291"/>
    <n v="33.400000000001455"/>
    <n v="7.5"/>
    <d v="1899-12-31T18:36:00"/>
    <e v="#DIV/0!"/>
    <e v="#DIV/0!"/>
    <e v="#DIV/0!"/>
  </r>
  <r>
    <x v="1534"/>
    <n v="1.1839599999999999"/>
    <n v="99.299999999999272"/>
    <n v="51.19999999999709"/>
    <n v="32.380000000000003"/>
    <d v="1900-01-01T03:48:00"/>
    <e v="#DIV/0!"/>
    <e v="#DIV/0!"/>
    <e v="#DIV/0!"/>
  </r>
  <r>
    <x v="1535"/>
    <n v="1.18363"/>
    <n v="0"/>
    <n v="14.000000000001819"/>
    <n v="1.4"/>
    <d v="1899-12-30T01:06:00"/>
    <e v="#DIV/0!"/>
    <e v="#DIV/0!"/>
    <e v="#DIV/0!"/>
  </r>
  <r>
    <x v="1536"/>
    <n v="1.1830700000000001"/>
    <n v="0"/>
    <n v="13.999999999998181"/>
    <n v="1.4"/>
    <d v="1899-12-30T00:33:00"/>
    <e v="#DIV/0!"/>
    <e v="#DIV/0!"/>
    <e v="#DIV/0!"/>
  </r>
  <r>
    <x v="1537"/>
    <n v="1.1818"/>
    <n v="0"/>
    <n v="14"/>
    <n v="1.4"/>
    <d v="1899-12-30T01:27:00"/>
    <e v="#DIV/0!"/>
    <e v="#DIV/0!"/>
    <e v="#DIV/0!"/>
  </r>
  <r>
    <x v="1538"/>
    <n v="1.18076"/>
    <n v="0"/>
    <n v="14"/>
    <n v="1.4"/>
    <d v="1899-12-30T01:01:00"/>
    <e v="#DIV/0!"/>
    <e v="#DIV/0!"/>
    <e v="#DIV/0!"/>
  </r>
  <r>
    <x v="1539"/>
    <n v="1.1806700000000001"/>
    <n v="13.799999999999272"/>
    <n v="20.799999999999272"/>
    <n v="2.79"/>
    <d v="1899-12-30T20:29:00"/>
    <e v="#DIV/0!"/>
    <e v="#DIV/0!"/>
    <e v="#DIV/0!"/>
  </r>
  <r>
    <x v="1540"/>
    <n v="1.17963"/>
    <n v="0"/>
    <n v="14.000000000001819"/>
    <n v="1.4"/>
    <d v="1899-12-30T00:51:00"/>
    <e v="#DIV/0!"/>
    <e v="#DIV/0!"/>
    <e v="#DIV/0!"/>
  </r>
  <r>
    <x v="1541"/>
    <n v="1.17943"/>
    <n v="14"/>
    <n v="21"/>
    <n v="2.8"/>
    <d v="1899-12-30T04:05:00"/>
    <e v="#DIV/0!"/>
    <e v="#DIV/0!"/>
    <e v="#DIV/0!"/>
  </r>
  <r>
    <x v="1542"/>
    <n v="1.1831400000000001"/>
    <n v="82.199999999998909"/>
    <n v="43.899999999997817"/>
    <n v="20.41"/>
    <d v="1900-01-02T16:33:00"/>
    <e v="#DIV/0!"/>
    <e v="#DIV/0!"/>
    <e v="#DIV/0!"/>
  </r>
  <r>
    <x v="1543"/>
    <n v="1.1854"/>
    <n v="0"/>
    <n v="14"/>
    <n v="1.4"/>
    <d v="1899-12-30T01:18:00"/>
    <e v="#DIV/0!"/>
    <e v="#DIV/0!"/>
    <e v="#DIV/0!"/>
  </r>
  <r>
    <x v="1544"/>
    <n v="1.18642"/>
    <n v="0"/>
    <n v="14.000000000001819"/>
    <n v="1.4"/>
    <d v="1899-12-30T00:41:00"/>
    <e v="#DIV/0!"/>
    <e v="#DIV/0!"/>
    <e v="#DIV/0!"/>
  </r>
  <r>
    <x v="1545"/>
    <n v="1.1859200000000001"/>
    <n v="29.600000000000364"/>
    <n v="29.700000000000728"/>
    <n v="4.21"/>
    <d v="1899-12-30T20:42:00"/>
    <e v="#DIV/0!"/>
    <e v="#DIV/0!"/>
    <e v="#DIV/0!"/>
  </r>
  <r>
    <x v="1546"/>
    <n v="1.1870099999999999"/>
    <n v="0"/>
    <n v="13.999999999998181"/>
    <n v="1.4"/>
    <d v="1899-12-30T03:46:00"/>
    <e v="#DIV/0!"/>
    <e v="#DIV/0!"/>
    <e v="#DIV/0!"/>
  </r>
  <r>
    <x v="1547"/>
    <n v="1.18676"/>
    <n v="28.900000000001455"/>
    <n v="28.900000000001455"/>
    <n v="4.2"/>
    <d v="1899-12-30T22:49:00"/>
    <e v="#DIV/0!"/>
    <e v="#DIV/0!"/>
    <e v="#DIV/0!"/>
  </r>
  <r>
    <x v="1548"/>
    <n v="1.1828099999999999"/>
    <n v="77.099999999998545"/>
    <n v="42.899999999997817"/>
    <n v="12.83"/>
    <d v="1900-01-01T02:12:00"/>
    <e v="#DIV/0!"/>
    <e v="#DIV/0!"/>
    <e v="#DIV/0!"/>
  </r>
  <r>
    <x v="1549"/>
    <n v="1.1803399999999999"/>
    <n v="28.799999999999272"/>
    <n v="28.600000000000364"/>
    <n v="4.2"/>
    <d v="1899-12-30T03:57:00"/>
    <e v="#DIV/0!"/>
    <e v="#DIV/0!"/>
    <e v="#DIV/0!"/>
  </r>
  <r>
    <x v="1550"/>
    <n v="1.1777599999999999"/>
    <n v="0"/>
    <n v="14.000000000001819"/>
    <n v="1.4"/>
    <d v="1899-12-30T00:43:00"/>
    <e v="#DIV/0!"/>
    <e v="#DIV/0!"/>
    <e v="#DIV/0!"/>
  </r>
  <r>
    <x v="1551"/>
    <n v="1.18055"/>
    <n v="62.100000000000364"/>
    <n v="37.899999999999636"/>
    <n v="12.77"/>
    <d v="1899-12-31T03:44:00"/>
    <e v="#DIV/0!"/>
    <e v="#DIV/0!"/>
    <e v="#DIV/0!"/>
  </r>
  <r>
    <x v="1552"/>
    <n v="1.1840599999999999"/>
    <n v="0"/>
    <n v="13.999999999998181"/>
    <n v="1.4"/>
    <d v="1899-12-30T03:57:00"/>
    <e v="#DIV/0!"/>
    <e v="#DIV/0!"/>
    <e v="#DIV/0!"/>
  </r>
  <r>
    <x v="1553"/>
    <n v="1.1850000000000001"/>
    <n v="0"/>
    <n v="14"/>
    <n v="1.4"/>
    <d v="1899-12-30T01:51:00"/>
    <e v="#DIV/0!"/>
    <e v="#DIV/0!"/>
    <e v="#DIV/0!"/>
  </r>
  <r>
    <x v="1554"/>
    <n v="1.1818"/>
    <n v="62.199999999998909"/>
    <n v="38.899999999999636"/>
    <n v="12.78"/>
    <d v="1900-01-01T03:32:00"/>
    <e v="#DIV/0!"/>
    <e v="#DIV/0!"/>
    <e v="#DIV/0!"/>
  </r>
  <r>
    <x v="1555"/>
    <n v="1.18022"/>
    <n v="0"/>
    <n v="13.999999999998181"/>
    <n v="1.4"/>
    <d v="1899-12-30T02:17:00"/>
    <e v="#DIV/0!"/>
    <e v="#DIV/0!"/>
    <e v="#DIV/0!"/>
  </r>
  <r>
    <x v="1556"/>
    <n v="1.1794500000000001"/>
    <n v="0"/>
    <n v="13.999999999998181"/>
    <n v="1.4"/>
    <d v="1899-12-30T05:30:00"/>
    <e v="#DIV/0!"/>
    <e v="#DIV/0!"/>
    <e v="#DIV/0!"/>
  </r>
  <r>
    <x v="1557"/>
    <n v="1.1790499999999999"/>
    <n v="14.000000000001819"/>
    <n v="20.900000000001455"/>
    <n v="2.8"/>
    <d v="1899-12-30T19:01:00"/>
    <e v="#DIV/0!"/>
    <e v="#DIV/0!"/>
    <e v="#DIV/0!"/>
  </r>
  <r>
    <x v="1558"/>
    <n v="1.1789400000000001"/>
    <n v="45.500000000001819"/>
    <n v="33.699999999998909"/>
    <n v="7.51"/>
    <d v="1899-12-30T17:24:00"/>
    <e v="#DIV/0!"/>
    <e v="#DIV/0!"/>
    <e v="#DIV/0!"/>
  </r>
  <r>
    <x v="1559"/>
    <n v="1.17937"/>
    <n v="61.600000000000364"/>
    <n v="38.600000000000364"/>
    <n v="12.82"/>
    <d v="1900-01-01T00:33:00"/>
    <e v="#DIV/0!"/>
    <e v="#DIV/0!"/>
    <e v="#DIV/0!"/>
  </r>
  <r>
    <x v="1560"/>
    <n v="1.1776"/>
    <n v="14.199999999998909"/>
    <n v="21.100000000000364"/>
    <n v="2.8"/>
    <d v="1899-12-30T05:47:00"/>
    <e v="#DIV/0!"/>
    <e v="#DIV/0!"/>
    <e v="#DIV/0!"/>
  </r>
  <r>
    <x v="1561"/>
    <n v="1.1756500000000001"/>
    <n v="0"/>
    <n v="14"/>
    <n v="1.4"/>
    <d v="1899-12-30T00:47:00"/>
    <e v="#DIV/0!"/>
    <e v="#DIV/0!"/>
    <e v="#DIV/0!"/>
  </r>
  <r>
    <x v="1562"/>
    <n v="1.1753899999999999"/>
    <n v="14.000000000001819"/>
    <n v="20.900000000001455"/>
    <n v="2.8"/>
    <d v="1899-12-30T17:55:00"/>
    <e v="#DIV/0!"/>
    <e v="#DIV/0!"/>
    <e v="#DIV/0!"/>
  </r>
  <r>
    <x v="1563"/>
    <n v="1.17757"/>
    <n v="46.799999999999272"/>
    <n v="34.199999999998909"/>
    <n v="7.4799999999999995"/>
    <d v="1899-12-31T03:40:00"/>
    <e v="#DIV/0!"/>
    <e v="#DIV/0!"/>
    <e v="#DIV/0!"/>
  </r>
  <r>
    <x v="1564"/>
    <n v="1.1809400000000001"/>
    <n v="0"/>
    <n v="16.300000000001091"/>
    <n v="1.4"/>
    <d v="1899-12-30T20:56:00"/>
    <e v="#DIV/0!"/>
    <e v="#DIV/0!"/>
    <e v="#DIV/0!"/>
  </r>
  <r>
    <x v="1565"/>
    <n v="1.18055"/>
    <n v="28.5"/>
    <n v="28.5"/>
    <n v="4.21"/>
    <d v="1899-12-30T01:09:00"/>
    <e v="#DIV/0!"/>
    <e v="#DIV/0!"/>
    <e v="#DIV/0!"/>
  </r>
  <r>
    <x v="1566"/>
    <n v="1.1790799999999999"/>
    <n v="46.399999999999636"/>
    <n v="33.800000000001091"/>
    <n v="7.49"/>
    <d v="1899-12-30T01:52:00"/>
    <e v="#DIV/0!"/>
    <e v="#DIV/0!"/>
    <e v="#DIV/0!"/>
  </r>
  <r>
    <x v="1567"/>
    <n v="1.18221"/>
    <n v="0"/>
    <n v="14.000000000001819"/>
    <n v="1.4"/>
    <d v="1899-12-30T00:14:00"/>
    <e v="#DIV/0!"/>
    <e v="#DIV/0!"/>
    <e v="#DIV/0!"/>
  </r>
  <r>
    <x v="1568"/>
    <n v="1.1800299999999999"/>
    <n v="64.099999999996726"/>
    <n v="40.399999999997817"/>
    <n v="12.81"/>
    <d v="1900-01-01T00:02:00"/>
    <e v="#DIV/0!"/>
    <e v="#DIV/0!"/>
    <e v="#DIV/0!"/>
  </r>
  <r>
    <x v="1569"/>
    <n v="1.17821"/>
    <n v="0"/>
    <n v="14"/>
    <n v="1.4"/>
    <d v="1899-12-30T00:58:00"/>
    <e v="#DIV/0!"/>
    <e v="#DIV/0!"/>
    <e v="#DIV/0!"/>
  </r>
  <r>
    <x v="1570"/>
    <n v="1.1758200000000001"/>
    <n v="14.299999999997453"/>
    <n v="21.099999999998545"/>
    <n v="2.8"/>
    <d v="1899-12-30T18:18:00"/>
    <e v="#DIV/0!"/>
    <e v="#DIV/0!"/>
    <e v="#DIV/0!"/>
  </r>
  <r>
    <x v="1571"/>
    <n v="1.1758900000000001"/>
    <n v="14.100000000002183"/>
    <n v="21"/>
    <n v="2.79"/>
    <d v="1899-12-30T02:22:00"/>
    <e v="#DIV/0!"/>
    <e v="#DIV/0!"/>
    <e v="#DIV/0!"/>
  </r>
  <r>
    <x v="1572"/>
    <n v="1.1775100000000001"/>
    <n v="45.400000000001455"/>
    <n v="33.299999999999272"/>
    <n v="7.4799999999999995"/>
    <d v="1899-12-31T17:26:00"/>
    <e v="#DIV/0!"/>
    <e v="#DIV/0!"/>
    <e v="#DIV/0!"/>
  </r>
  <r>
    <x v="1573"/>
    <n v="1.1807799999999999"/>
    <n v="28.999999999998181"/>
    <n v="28.999999999998181"/>
    <n v="4.1999999999999993"/>
    <d v="1899-12-30T22:24:00"/>
    <e v="#DIV/0!"/>
    <e v="#DIV/0!"/>
    <e v="#DIV/0!"/>
  </r>
  <r>
    <x v="1574"/>
    <n v="1.1792199999999999"/>
    <n v="45.599999999998545"/>
    <n v="33.5"/>
    <n v="7.52"/>
    <d v="1899-12-31T04:10:00"/>
    <e v="#DIV/0!"/>
    <e v="#DIV/0!"/>
    <e v="#DIV/0!"/>
  </r>
  <r>
    <x v="1575"/>
    <n v="1.18272"/>
    <n v="14.800000000001091"/>
    <n v="21.400000000001455"/>
    <n v="2.8000000000000003"/>
    <d v="1899-12-30T01:36:00"/>
    <e v="#DIV/0!"/>
    <e v="#DIV/0!"/>
    <e v="#DIV/0!"/>
  </r>
  <r>
    <x v="1576"/>
    <n v="1.1820299999999999"/>
    <n v="45"/>
    <n v="33.699999999998909"/>
    <n v="7.49"/>
    <d v="1899-12-31T03:19:00"/>
    <e v="#DIV/0!"/>
    <e v="#DIV/0!"/>
    <e v="#DIV/0!"/>
  </r>
  <r>
    <x v="1577"/>
    <n v="1.1786099999999999"/>
    <n v="14.099999999998545"/>
    <n v="21"/>
    <n v="2.79"/>
    <d v="1899-12-30T03:55:00"/>
    <e v="#DIV/0!"/>
    <e v="#DIV/0!"/>
    <e v="#DIV/0!"/>
  </r>
  <r>
    <x v="1578"/>
    <n v="1.1844600000000001"/>
    <n v="103.90000000000146"/>
    <n v="48.5"/>
    <n v="32.340000000000003"/>
    <d v="1900-01-03T14:25:00"/>
    <e v="#DIV/0!"/>
    <e v="#DIV/0!"/>
    <e v="#DIV/0!"/>
  </r>
  <r>
    <x v="1579"/>
    <n v="1.1858500000000001"/>
    <n v="0"/>
    <n v="16.299999999999272"/>
    <n v="1.4"/>
    <d v="1899-12-30T10:04:00"/>
    <e v="#DIV/0!"/>
    <e v="#DIV/0!"/>
    <e v="#DIV/0!"/>
  </r>
  <r>
    <x v="1580"/>
    <n v="1.1870099999999999"/>
    <n v="0"/>
    <n v="13.999999999998181"/>
    <n v="1.4"/>
    <d v="1899-12-30T01:45:00"/>
    <e v="#DIV/0!"/>
    <e v="#DIV/0!"/>
    <e v="#DIV/0!"/>
  </r>
  <r>
    <x v="1581"/>
    <n v="1.18851"/>
    <n v="0"/>
    <n v="14"/>
    <n v="1.4"/>
    <d v="1899-12-30T04:58:00"/>
    <e v="#DIV/0!"/>
    <e v="#DIV/0!"/>
    <e v="#DIV/0!"/>
  </r>
  <r>
    <x v="1582"/>
    <n v="1.1896800000000001"/>
    <n v="0"/>
    <n v="14.800000000001091"/>
    <n v="1.4"/>
    <d v="1899-12-30T17:17:00"/>
    <e v="#DIV/0!"/>
    <e v="#DIV/0!"/>
    <e v="#DIV/0!"/>
  </r>
  <r>
    <x v="1583"/>
    <n v="1.1890499999999999"/>
    <n v="29.199999999998909"/>
    <n v="29.5"/>
    <n v="4.1900000000000004"/>
    <d v="1899-12-30T23:45:00"/>
    <e v="#DIV/0!"/>
    <e v="#DIV/0!"/>
    <e v="#DIV/0!"/>
  </r>
  <r>
    <x v="1584"/>
    <n v="1.1877500000000001"/>
    <n v="45.399999999999636"/>
    <n v="34.299999999999272"/>
    <n v="7.48"/>
    <d v="1900-01-01T02:15:00"/>
    <e v="#DIV/0!"/>
    <e v="#DIV/0!"/>
    <e v="#DIV/0!"/>
  </r>
  <r>
    <x v="1585"/>
    <n v="1.18651"/>
    <n v="46.300000000001091"/>
    <n v="33.700000000000728"/>
    <n v="7.49"/>
    <d v="1899-12-30T05:09:00"/>
    <e v="#DIV/0!"/>
    <e v="#DIV/0!"/>
    <e v="#DIV/0!"/>
  </r>
  <r>
    <x v="1586"/>
    <n v="1.17936"/>
    <n v="174.00000000000182"/>
    <n v="72.900000000001455"/>
    <n v="122.05000000000001"/>
    <d v="1900-01-06T01:17:00"/>
    <e v="#DIV/0!"/>
    <e v="#DIV/0!"/>
    <e v="#DIV/0!"/>
  </r>
  <r>
    <x v="1587"/>
    <n v="1.18333"/>
    <n v="0"/>
    <n v="13.700000000000728"/>
    <n v="1.4"/>
    <d v="1899-12-30T10:12:00"/>
    <e v="#DIV/0!"/>
    <e v="#DIV/0!"/>
    <e v="#DIV/0!"/>
  </r>
  <r>
    <x v="1588"/>
    <n v="1.1832499999999999"/>
    <n v="14.799999999999272"/>
    <n v="21.399999999999636"/>
    <n v="2.8000000000000003"/>
    <d v="1899-12-30T10:42:00"/>
    <e v="#DIV/0!"/>
    <e v="#DIV/0!"/>
    <e v="#DIV/0!"/>
  </r>
  <r>
    <x v="1589"/>
    <n v="1.1812199999999999"/>
    <n v="0"/>
    <n v="14.000000000001819"/>
    <n v="1.4"/>
    <d v="1899-12-30T02:03:00"/>
    <e v="#DIV/0!"/>
    <e v="#DIV/0!"/>
    <e v="#DIV/0!"/>
  </r>
  <r>
    <x v="1590"/>
    <n v="1.17746"/>
    <n v="0"/>
    <n v="14"/>
    <n v="1.4"/>
    <d v="1899-12-30T00:59:00"/>
    <e v="#DIV/0!"/>
    <e v="#DIV/0!"/>
    <e v="#DIV/0!"/>
  </r>
  <r>
    <x v="1591"/>
    <n v="1.17621"/>
    <n v="0"/>
    <n v="14"/>
    <n v="1.4"/>
    <d v="1899-12-30T00:24:00"/>
    <e v="#DIV/0!"/>
    <e v="#DIV/0!"/>
    <e v="#DIV/0!"/>
  </r>
  <r>
    <x v="1592"/>
    <n v="1.1746300000000001"/>
    <n v="0"/>
    <n v="13.899999999999636"/>
    <n v="1.4"/>
    <d v="1899-12-30T08:10:00"/>
    <e v="#DIV/0!"/>
    <e v="#DIV/0!"/>
    <e v="#DIV/0!"/>
  </r>
  <r>
    <x v="1593"/>
    <n v="1.1749400000000001"/>
    <n v="0"/>
    <n v="13.999999999998181"/>
    <n v="1.4"/>
    <d v="1899-12-30T07:16:00"/>
    <e v="#DIV/0!"/>
    <e v="#DIV/0!"/>
    <e v="#DIV/0!"/>
  </r>
  <r>
    <x v="1594"/>
    <n v="1.1736"/>
    <n v="0"/>
    <n v="14"/>
    <n v="1.4"/>
    <d v="1899-12-30T04:42:00"/>
    <e v="#DIV/0!"/>
    <e v="#DIV/0!"/>
    <e v="#DIV/0!"/>
  </r>
  <r>
    <x v="1595"/>
    <n v="1.1722900000000001"/>
    <n v="0"/>
    <n v="14"/>
    <n v="1.4"/>
    <d v="1899-12-30T02:41:00"/>
    <e v="#DIV/0!"/>
    <e v="#DIV/0!"/>
    <e v="#DIV/0!"/>
  </r>
  <r>
    <x v="1596"/>
    <n v="1.1755500000000001"/>
    <n v="81.500000000001819"/>
    <n v="43.599999999998545"/>
    <n v="20.399999999999999"/>
    <d v="1900-01-03T23:18:00"/>
    <e v="#DIV/0!"/>
    <e v="#DIV/0!"/>
    <e v="#DIV/0!"/>
  </r>
  <r>
    <x v="1597"/>
    <n v="1.1731499999999999"/>
    <n v="101.40000000000146"/>
    <n v="52.900000000001455"/>
    <n v="32.479999999999997"/>
    <d v="1900-01-03T23:31:00"/>
    <e v="#DIV/0!"/>
    <e v="#DIV/0!"/>
    <e v="#DIV/0!"/>
  </r>
  <r>
    <x v="1598"/>
    <n v="1.1723300000000001"/>
    <n v="0"/>
    <n v="13.999999999998181"/>
    <n v="1.4"/>
    <d v="1899-12-30T00:51:00"/>
    <e v="#DIV/0!"/>
    <e v="#DIV/0!"/>
    <e v="#DIV/0!"/>
  </r>
  <r>
    <x v="1599"/>
    <n v="1.17055"/>
    <n v="0"/>
    <n v="13.899999999999636"/>
    <n v="1.4"/>
    <d v="1899-12-30T07:38:00"/>
    <e v="#DIV/0!"/>
    <e v="#DIV/0!"/>
    <e v="#DIV/0!"/>
  </r>
  <r>
    <x v="1600"/>
    <n v="1.17103"/>
    <n v="0"/>
    <n v="14.000000000001819"/>
    <n v="1.4"/>
    <d v="1899-12-30T02:37:00"/>
    <e v="#DIV/0!"/>
    <e v="#DIV/0!"/>
    <e v="#DIV/0!"/>
  </r>
  <r>
    <x v="1601"/>
    <n v="1.17055"/>
    <n v="0"/>
    <n v="14"/>
    <n v="1.4"/>
    <d v="1899-12-30T03:18:00"/>
    <e v="#DIV/0!"/>
    <e v="#DIV/0!"/>
    <e v="#DIV/0!"/>
  </r>
  <r>
    <x v="1602"/>
    <n v="1.17039"/>
    <n v="32.699999999998909"/>
    <n v="30.700000000000728"/>
    <n v="4.2"/>
    <d v="1899-12-30T08:29:00"/>
    <e v="#DIV/0!"/>
    <e v="#DIV/0!"/>
    <e v="#DIV/0!"/>
  </r>
  <r>
    <x v="1603"/>
    <n v="1.1672199999999999"/>
    <n v="29.099999999998545"/>
    <n v="28.600000000000364"/>
    <n v="4.1900000000000004"/>
    <d v="1899-12-31T05:22:00"/>
    <e v="#DIV/0!"/>
    <e v="#DIV/0!"/>
    <e v="#DIV/0!"/>
  </r>
  <r>
    <x v="1604"/>
    <n v="1.16672"/>
    <n v="0"/>
    <n v="14.000000000001819"/>
    <n v="1.4"/>
    <d v="1899-12-30T01:49:00"/>
    <e v="#DIV/0!"/>
    <e v="#DIV/0!"/>
    <e v="#DIV/0!"/>
  </r>
  <r>
    <x v="1605"/>
    <n v="1.18052"/>
    <n v="211.69999999999891"/>
    <n v="74.399999999997817"/>
    <n v="176.01999999999998"/>
    <d v="1900-01-12T01:24:00"/>
    <e v="#DIV/0!"/>
    <e v="#DIV/0!"/>
    <e v="#DIV/0!"/>
  </r>
  <r>
    <x v="1606"/>
    <n v="1.1732800000000001"/>
    <n v="0"/>
    <n v="14"/>
    <n v="1.4"/>
    <d v="1899-12-30T02:16:00"/>
    <e v="#DIV/0!"/>
    <e v="#DIV/0!"/>
    <e v="#DIV/0!"/>
  </r>
  <r>
    <x v="1607"/>
    <n v="1.17438"/>
    <n v="0"/>
    <n v="14"/>
    <n v="1.4"/>
    <d v="1899-12-30T04:20:00"/>
    <e v="#DIV/0!"/>
    <e v="#DIV/0!"/>
    <e v="#DIV/0!"/>
  </r>
  <r>
    <x v="1608"/>
    <n v="1.17492"/>
    <n v="0"/>
    <n v="14"/>
    <n v="1.4"/>
    <d v="1899-12-30T04:37:00"/>
    <e v="#DIV/0!"/>
    <e v="#DIV/0!"/>
    <e v="#DIV/0!"/>
  </r>
  <r>
    <x v="1609"/>
    <n v="1.17578"/>
    <n v="14.099999999998545"/>
    <n v="21.100000000000364"/>
    <n v="2.8099999999999996"/>
    <d v="1899-12-30T01:26:00"/>
    <e v="#DIV/0!"/>
    <e v="#DIV/0!"/>
    <e v="#DIV/0!"/>
  </r>
  <r>
    <x v="1610"/>
    <n v="1.17475"/>
    <n v="0"/>
    <n v="14.000000000001819"/>
    <n v="1.4"/>
    <d v="1899-12-30T01:19:00"/>
    <e v="#DIV/0!"/>
    <e v="#DIV/0!"/>
    <e v="#DIV/0!"/>
  </r>
  <r>
    <x v="1611"/>
    <n v="1.1754800000000001"/>
    <n v="0"/>
    <n v="14.000000000001819"/>
    <n v="1.4"/>
    <d v="1899-12-30T02:56:00"/>
    <e v="#DIV/0!"/>
    <e v="#DIV/0!"/>
    <e v="#DIV/0!"/>
  </r>
  <r>
    <x v="1612"/>
    <n v="1.17632"/>
    <n v="0"/>
    <n v="14.000000000001819"/>
    <n v="1.4"/>
    <d v="1899-12-30T03:42:00"/>
    <e v="#DIV/0!"/>
    <e v="#DIV/0!"/>
    <e v="#DIV/0!"/>
  </r>
  <r>
    <x v="1613"/>
    <n v="1.17736"/>
    <n v="29.799999999999272"/>
    <n v="29.5"/>
    <n v="4.2"/>
    <d v="1899-12-31T02:28:00"/>
    <e v="#DIV/0!"/>
    <e v="#DIV/0!"/>
    <e v="#DIV/0!"/>
  </r>
  <r>
    <x v="1614"/>
    <n v="1.1793100000000001"/>
    <n v="0"/>
    <n v="14"/>
    <n v="1.4"/>
    <d v="1899-12-30T00:01:00"/>
    <e v="#DIV/0!"/>
    <e v="#DIV/0!"/>
    <e v="#DIV/0!"/>
  </r>
  <r>
    <x v="1615"/>
    <n v="1.1811700000000001"/>
    <n v="0"/>
    <n v="15.600000000000364"/>
    <n v="1.4"/>
    <d v="1899-12-31T12:59:00"/>
    <e v="#DIV/0!"/>
    <e v="#DIV/0!"/>
    <e v="#DIV/0!"/>
  </r>
  <r>
    <x v="1616"/>
    <n v="1.1833499999999999"/>
    <n v="0"/>
    <n v="13.999999999998181"/>
    <n v="1.4"/>
    <d v="1899-12-30T06:14:00"/>
    <e v="#DIV/0!"/>
    <e v="#DIV/0!"/>
    <e v="#DIV/0!"/>
  </r>
  <r>
    <x v="1617"/>
    <n v="1.1838599999999999"/>
    <n v="30.100000000000364"/>
    <n v="30.199999999998909"/>
    <n v="4.1899999999999995"/>
    <d v="1899-12-31T01:31:00"/>
    <e v="#DIV/0!"/>
    <e v="#DIV/0!"/>
    <e v="#DIV/0!"/>
  </r>
  <r>
    <x v="1618"/>
    <n v="1.1854100000000001"/>
    <n v="0"/>
    <n v="14"/>
    <n v="1.4"/>
    <d v="1899-12-30T00:48:00"/>
    <e v="#DIV/0!"/>
    <e v="#DIV/0!"/>
    <e v="#DIV/0!"/>
  </r>
  <r>
    <x v="1619"/>
    <n v="1.1859200000000001"/>
    <n v="14"/>
    <n v="22.200000000000728"/>
    <n v="2.81"/>
    <d v="1899-12-30T22:42:00"/>
    <e v="#DIV/0!"/>
    <e v="#DIV/0!"/>
    <e v="#DIV/0!"/>
  </r>
  <r>
    <x v="1620"/>
    <n v="1.18672"/>
    <n v="0"/>
    <n v="14.000000000001819"/>
    <n v="1.4"/>
    <d v="1899-12-30T00:53:00"/>
    <e v="#DIV/0!"/>
    <e v="#DIV/0!"/>
    <e v="#DIV/0!"/>
  </r>
  <r>
    <x v="1621"/>
    <n v="1.1879900000000001"/>
    <n v="0"/>
    <n v="14.800000000001091"/>
    <n v="1.4"/>
    <d v="1899-12-30T09:21:00"/>
    <e v="#DIV/0!"/>
    <e v="#DIV/0!"/>
    <e v="#DIV/0!"/>
  </r>
  <r>
    <x v="1622"/>
    <n v="1.1884999999999999"/>
    <n v="0"/>
    <n v="13.999999999998181"/>
    <n v="1.4"/>
    <d v="1899-12-30T03:27:00"/>
    <e v="#DIV/0!"/>
    <e v="#DIV/0!"/>
    <e v="#DIV/0!"/>
  </r>
  <r>
    <x v="1623"/>
    <n v="1.1891499999999999"/>
    <n v="14.700000000000728"/>
    <n v="21.400000000001455"/>
    <n v="2.81"/>
    <d v="1899-12-30T00:14:00"/>
    <e v="#DIV/0!"/>
    <e v="#DIV/0!"/>
    <e v="#DIV/0!"/>
  </r>
  <r>
    <x v="1624"/>
    <n v="1.1829499999999999"/>
    <n v="121.39999999999964"/>
    <n v="57.799999999999272"/>
    <n v="49.32"/>
    <d v="1900-01-05T23:18:00"/>
    <e v="#DIV/0!"/>
    <e v="#DIV/0!"/>
    <e v="#DIV/0!"/>
  </r>
  <r>
    <x v="1625"/>
    <n v="1.18059"/>
    <n v="30.799999999999272"/>
    <n v="29.200000000000728"/>
    <n v="4.2"/>
    <d v="1900-01-01T10:22:00"/>
    <e v="#DIV/0!"/>
    <e v="#DIV/0!"/>
    <e v="#DIV/0!"/>
  </r>
  <r>
    <x v="1626"/>
    <n v="1.1805699999999999"/>
    <n v="62.600000000000364"/>
    <n v="38.200000000000728"/>
    <n v="12.780000000000001"/>
    <d v="1899-12-31T12:00:00"/>
    <e v="#DIV/0!"/>
    <e v="#DIV/0!"/>
    <e v="#DIV/0!"/>
  </r>
  <r>
    <x v="1627"/>
    <n v="1.1843999999999999"/>
    <n v="0"/>
    <n v="13.999999999998181"/>
    <n v="1.4"/>
    <d v="1899-12-30T00:13:00"/>
    <e v="#DIV/0!"/>
    <e v="#DIV/0!"/>
    <e v="#DIV/0!"/>
  </r>
  <r>
    <x v="1628"/>
    <n v="1.1630499999999999"/>
    <n v="307.80000000000109"/>
    <n v="104.40000000000146"/>
    <n v="381.64999999999986"/>
    <d v="1900-01-23T11:58:00"/>
    <e v="#DIV/0!"/>
    <e v="#DIV/0!"/>
    <e v="#DIV/0!"/>
  </r>
  <r>
    <x v="1629"/>
    <n v="1.1804699999999999"/>
    <n v="0"/>
    <n v="14"/>
    <n v="1.4"/>
    <d v="1899-12-30T07:56:00"/>
    <e v="#DIV/0!"/>
    <e v="#DIV/0!"/>
    <e v="#DIV/0!"/>
  </r>
  <r>
    <x v="1630"/>
    <n v="1.1796599999999999"/>
    <n v="14.099999999998545"/>
    <n v="20.700000000000728"/>
    <n v="2.79"/>
    <d v="1899-12-30T14:17:00"/>
    <e v="#DIV/0!"/>
    <e v="#DIV/0!"/>
    <e v="#DIV/0!"/>
  </r>
  <r>
    <x v="1631"/>
    <n v="1.17682"/>
    <n v="0"/>
    <n v="14.000000000001819"/>
    <n v="1.4"/>
    <d v="1899-12-30T01:12:00"/>
    <e v="#DIV/0!"/>
    <e v="#DIV/0!"/>
    <e v="#DIV/0!"/>
  </r>
  <r>
    <x v="1632"/>
    <n v="1.1756899999999999"/>
    <n v="0"/>
    <n v="14"/>
    <n v="1.4"/>
    <d v="1899-12-30T02:11:00"/>
    <e v="#DIV/0!"/>
    <e v="#DIV/0!"/>
    <e v="#DIV/0!"/>
  </r>
  <r>
    <x v="1633"/>
    <n v="1.17527"/>
    <n v="14.000000000001819"/>
    <n v="20.899999999999636"/>
    <n v="2.79"/>
    <d v="1899-12-31T00:28:00"/>
    <e v="#DIV/0!"/>
    <e v="#DIV/0!"/>
    <e v="#DIV/0!"/>
  </r>
  <r>
    <x v="1634"/>
    <n v="1.1721999999999999"/>
    <n v="0"/>
    <n v="13.900000000001455"/>
    <n v="1.4"/>
    <d v="1899-12-30T09:54:00"/>
    <e v="#DIV/0!"/>
    <e v="#DIV/0!"/>
    <e v="#DIV/0!"/>
  </r>
  <r>
    <x v="1635"/>
    <n v="1.1711100000000001"/>
    <n v="29.399999999999636"/>
    <n v="28.599999999998545"/>
    <n v="4.2"/>
    <d v="1900-01-01T10:26:00"/>
    <e v="#DIV/0!"/>
    <e v="#DIV/0!"/>
    <e v="#DIV/0!"/>
  </r>
  <r>
    <x v="1636"/>
    <n v="1.1733"/>
    <n v="0"/>
    <n v="14"/>
    <n v="1.4"/>
    <d v="1899-12-30T00:23:00"/>
    <e v="#DIV/0!"/>
    <e v="#DIV/0!"/>
    <e v="#DIV/0!"/>
  </r>
  <r>
    <x v="1637"/>
    <n v="1.1685399999999999"/>
    <n v="0"/>
    <n v="13.700000000000728"/>
    <n v="1.4"/>
    <d v="1899-12-30T05:14:00"/>
    <e v="#DIV/0!"/>
    <e v="#DIV/0!"/>
    <e v="#DIV/0!"/>
  </r>
  <r>
    <x v="1638"/>
    <n v="1.17194"/>
    <n v="28.999999999998181"/>
    <n v="28.5"/>
    <n v="4.21"/>
    <d v="1899-12-31T04:33:00"/>
    <e v="#DIV/0!"/>
    <e v="#DIV/0!"/>
    <e v="#DIV/0!"/>
  </r>
  <r>
    <x v="1639"/>
    <n v="1.17041"/>
    <n v="0"/>
    <n v="14"/>
    <n v="1.4"/>
    <d v="1899-12-30T01:16:00"/>
    <e v="#DIV/0!"/>
    <e v="#DIV/0!"/>
    <e v="#DIV/0!"/>
  </r>
  <r>
    <x v="1640"/>
    <n v="1.17032"/>
    <n v="0"/>
    <n v="13.899999999999636"/>
    <n v="1.4"/>
    <d v="1899-12-30T17:30:00"/>
    <e v="#DIV/0!"/>
    <e v="#DIV/0!"/>
    <e v="#DIV/0!"/>
  </r>
  <r>
    <x v="1641"/>
    <n v="1.16822"/>
    <n v="13.899999999999636"/>
    <n v="20.799999999997453"/>
    <n v="2.79"/>
    <d v="1899-12-30T21:58:00"/>
    <e v="#DIV/0!"/>
    <e v="#DIV/0!"/>
    <e v="#DIV/0!"/>
  </r>
  <r>
    <x v="1642"/>
    <n v="1.16703"/>
    <n v="14.200000000000728"/>
    <n v="21.100000000002183"/>
    <n v="2.8"/>
    <d v="1899-12-30T07:22:00"/>
    <e v="#DIV/0!"/>
    <e v="#DIV/0!"/>
    <e v="#DIV/0!"/>
  </r>
  <r>
    <x v="1643"/>
    <n v="1.1668700000000001"/>
    <n v="14.000000000001819"/>
    <n v="20.899999999999636"/>
    <n v="2.8"/>
    <d v="1899-12-30T15:58:00"/>
    <e v="#DIV/0!"/>
    <e v="#DIV/0!"/>
    <e v="#DIV/0!"/>
  </r>
  <r>
    <x v="1644"/>
    <n v="1.1647799999999999"/>
    <n v="0"/>
    <n v="14"/>
    <n v="1.4"/>
    <d v="1899-12-30T03:49:00"/>
    <e v="#DIV/0!"/>
    <e v="#DIV/0!"/>
    <e v="#DIV/0!"/>
  </r>
  <r>
    <x v="1645"/>
    <n v="1.16316"/>
    <n v="0"/>
    <n v="14"/>
    <n v="1.4"/>
    <d v="1899-12-30T02:52:00"/>
    <e v="#DIV/0!"/>
    <e v="#DIV/0!"/>
    <e v="#DIV/0!"/>
  </r>
  <r>
    <x v="1646"/>
    <n v="1.16029"/>
    <n v="0"/>
    <n v="14"/>
    <n v="1.4"/>
    <d v="1899-12-30T01:49:00"/>
    <e v="#DIV/0!"/>
    <e v="#DIV/0!"/>
    <e v="#DIV/0!"/>
  </r>
  <r>
    <x v="1647"/>
    <n v="1.1588099999999999"/>
    <n v="14.199999999998909"/>
    <n v="20.900000000001455"/>
    <n v="2.79"/>
    <d v="1899-12-30T16:11:00"/>
    <e v="#DIV/0!"/>
    <e v="#DIV/0!"/>
    <e v="#DIV/0!"/>
  </r>
  <r>
    <x v="1648"/>
    <n v="1.1566399999999999"/>
    <n v="14.000000000001819"/>
    <n v="21.000000000001819"/>
    <n v="2.8"/>
    <d v="1899-12-30T04:54:00"/>
    <e v="#DIV/0!"/>
    <e v="#DIV/0!"/>
    <e v="#DIV/0!"/>
  </r>
  <r>
    <x v="1649"/>
    <n v="1.1592100000000001"/>
    <n v="62"/>
    <n v="37.899999999999636"/>
    <n v="12.77"/>
    <d v="1900-01-01T13:15:00"/>
    <e v="#DIV/0!"/>
    <e v="#DIV/0!"/>
    <e v="#DIV/0!"/>
  </r>
  <r>
    <x v="1650"/>
    <n v="1.15893"/>
    <n v="0"/>
    <n v="14.000000000001819"/>
    <n v="1.4"/>
    <d v="1899-12-30T05:43:00"/>
    <e v="#DIV/0!"/>
    <e v="#DIV/0!"/>
    <e v="#DIV/0!"/>
  </r>
  <r>
    <x v="1651"/>
    <n v="1.1584300000000001"/>
    <n v="14.100000000000364"/>
    <n v="20.899999999999636"/>
    <n v="2.79"/>
    <d v="1899-12-30T15:02:00"/>
    <e v="#DIV/0!"/>
    <e v="#DIV/0!"/>
    <e v="#DIV/0!"/>
  </r>
  <r>
    <x v="1652"/>
    <n v="1.1568799999999999"/>
    <n v="0"/>
    <n v="14"/>
    <n v="1.4"/>
    <d v="1899-12-30T02:51:00"/>
    <e v="#DIV/0!"/>
    <e v="#DIV/0!"/>
    <e v="#DIV/0!"/>
  </r>
  <r>
    <x v="1653"/>
    <n v="1.15585"/>
    <n v="0"/>
    <n v="13.999999999998181"/>
    <n v="1.4"/>
    <d v="1899-12-30T00:12:00"/>
    <e v="#DIV/0!"/>
    <e v="#DIV/0!"/>
    <e v="#DIV/0!"/>
  </r>
  <r>
    <x v="1654"/>
    <n v="1.15526"/>
    <n v="45.299999999999272"/>
    <n v="33.299999999999272"/>
    <n v="7.5200000000000005"/>
    <d v="1900-01-02T08:40:00"/>
    <e v="#DIV/0!"/>
    <e v="#DIV/0!"/>
    <e v="#DIV/0!"/>
  </r>
  <r>
    <x v="1655"/>
    <n v="1.1550400000000001"/>
    <n v="0"/>
    <n v="13.999999999998181"/>
    <n v="1.4"/>
    <d v="1899-12-30T03:12:00"/>
    <e v="#DIV/0!"/>
    <e v="#DIV/0!"/>
    <e v="#DIV/0!"/>
  </r>
  <r>
    <x v="1656"/>
    <n v="1.15306"/>
    <n v="0"/>
    <n v="14"/>
    <n v="1.4"/>
    <d v="1899-12-30T03:46:00"/>
    <e v="#DIV/0!"/>
    <e v="#DIV/0!"/>
    <e v="#DIV/0!"/>
  </r>
  <r>
    <x v="1657"/>
    <n v="1.15445"/>
    <n v="14.099999999998545"/>
    <n v="21"/>
    <n v="2.79"/>
    <d v="1899-12-30T05:00:00"/>
    <e v="#DIV/0!"/>
    <e v="#DIV/0!"/>
    <e v="#DIV/0!"/>
  </r>
  <r>
    <x v="1658"/>
    <n v="1.1611499999999999"/>
    <n v="123.29999999999927"/>
    <n v="55.100000000002183"/>
    <n v="49.42"/>
    <d v="1900-01-06T22:57:00"/>
    <e v="#DIV/0!"/>
    <e v="#DIV/0!"/>
    <e v="#DIV/0!"/>
  </r>
  <r>
    <x v="1659"/>
    <n v="1.1665099999999999"/>
    <n v="0"/>
    <n v="13.999999999998181"/>
    <n v="1.4"/>
    <d v="1899-12-30T03:09:00"/>
    <e v="#DIV/0!"/>
    <e v="#DIV/0!"/>
    <e v="#DIV/0!"/>
  </r>
  <r>
    <x v="1660"/>
    <n v="1.16649"/>
    <n v="28.600000000002183"/>
    <n v="31.600000000000364"/>
    <n v="4.21"/>
    <d v="1899-12-31T15:57:00"/>
    <e v="#DIV/0!"/>
    <e v="#DIV/0!"/>
    <e v="#DIV/0!"/>
  </r>
  <r>
    <x v="1661"/>
    <n v="1.1645399999999999"/>
    <n v="14.299999999999272"/>
    <n v="22"/>
    <n v="2.81"/>
    <d v="1899-12-30T23:43:00"/>
    <e v="#DIV/0!"/>
    <e v="#DIV/0!"/>
    <e v="#DIV/0!"/>
  </r>
  <r>
    <x v="1662"/>
    <n v="1.1646799999999999"/>
    <n v="14.5"/>
    <n v="21.299999999999272"/>
    <n v="2.81"/>
    <d v="1899-12-30T02:48:00"/>
    <e v="#DIV/0!"/>
    <e v="#DIV/0!"/>
    <e v="#DIV/0!"/>
  </r>
  <r>
    <x v="1663"/>
    <n v="1.16523"/>
    <n v="14.300000000001091"/>
    <n v="22"/>
    <n v="2.81"/>
    <d v="1899-12-30T11:55:00"/>
    <e v="#DIV/0!"/>
    <e v="#DIV/0!"/>
    <e v="#DIV/0!"/>
  </r>
  <r>
    <x v="1664"/>
    <n v="1.16381"/>
    <n v="47.099999999998545"/>
    <n v="38.199999999998909"/>
    <n v="7.5"/>
    <d v="1900-01-02T04:24:00"/>
    <e v="#DIV/0!"/>
    <e v="#DIV/0!"/>
    <e v="#DIV/0!"/>
  </r>
  <r>
    <x v="1665"/>
    <n v="1.1592499999999999"/>
    <n v="14.300000000001091"/>
    <n v="21.000000000003638"/>
    <n v="2.79"/>
    <d v="1899-12-31T01:49:00"/>
    <e v="#DIV/0!"/>
    <e v="#DIV/0!"/>
    <e v="#DIV/0!"/>
  </r>
  <r>
    <x v="1666"/>
    <n v="1.1587700000000001"/>
    <n v="13.899999999999636"/>
    <n v="20.899999999999636"/>
    <n v="2.79"/>
    <d v="1899-12-30T12:23:00"/>
    <e v="#DIV/0!"/>
    <e v="#DIV/0!"/>
    <e v="#DIV/0!"/>
  </r>
  <r>
    <x v="1667"/>
    <n v="1.1595500000000001"/>
    <n v="14.900000000001455"/>
    <n v="21.399999999999636"/>
    <n v="2.79"/>
    <d v="1899-12-30T03:58:00"/>
    <e v="#DIV/0!"/>
    <e v="#DIV/0!"/>
    <e v="#DIV/0!"/>
  </r>
  <r>
    <x v="1668"/>
    <n v="1.1589700000000001"/>
    <n v="0"/>
    <n v="13.699999999998909"/>
    <n v="1.4"/>
    <d v="1899-12-30T16:12:00"/>
    <e v="#DIV/0!"/>
    <e v="#DIV/0!"/>
    <e v="#DIV/0!"/>
  </r>
  <r>
    <x v="1669"/>
    <n v="1.1584000000000001"/>
    <n v="15"/>
    <n v="21.499999999998181"/>
    <n v="2.8"/>
    <d v="1899-12-30T02:25:00"/>
    <e v="#DIV/0!"/>
    <e v="#DIV/0!"/>
    <e v="#DIV/0!"/>
  </r>
  <r>
    <x v="1670"/>
    <n v="1.1645099999999999"/>
    <n v="64.600000000000364"/>
    <n v="38.500000000001819"/>
    <n v="12.77"/>
    <d v="1899-12-30T23:22:00"/>
    <e v="#DIV/0!"/>
    <e v="#DIV/0!"/>
    <e v="#DIV/0!"/>
  </r>
  <r>
    <x v="1671"/>
    <n v="1.16526"/>
    <n v="0"/>
    <n v="14.000000000001819"/>
    <n v="1.4"/>
    <d v="1899-12-30T00:27:00"/>
    <e v="#DIV/0!"/>
    <e v="#DIV/0!"/>
    <e v="#DIV/0!"/>
  </r>
  <r>
    <x v="1672"/>
    <n v="1.1691"/>
    <n v="0"/>
    <n v="14"/>
    <n v="1.4"/>
    <d v="1899-12-30T01:18:00"/>
    <e v="#DIV/0!"/>
    <e v="#DIV/0!"/>
    <e v="#DIV/0!"/>
  </r>
  <r>
    <x v="1673"/>
    <n v="1.15998"/>
    <n v="145.10000000000036"/>
    <n v="60.399999999999636"/>
    <n v="78"/>
    <d v="1900-01-01T01:12:00"/>
    <e v="#DIV/0!"/>
    <e v="#DIV/0!"/>
    <e v="#DIV/0!"/>
  </r>
  <r>
    <x v="1674"/>
    <n v="1.1614500000000001"/>
    <n v="0"/>
    <n v="13.999999999998181"/>
    <n v="1.4"/>
    <d v="1899-12-30T00:35:00"/>
    <e v="#DIV/0!"/>
    <e v="#DIV/0!"/>
    <e v="#DIV/0!"/>
  </r>
  <r>
    <x v="1675"/>
    <n v="1.15835"/>
    <n v="0"/>
    <n v="14"/>
    <n v="1.4"/>
    <d v="1899-12-30T00:11:00"/>
    <e v="#DIV/0!"/>
    <e v="#DIV/0!"/>
    <e v="#DIV/0!"/>
  </r>
  <r>
    <x v="1676"/>
    <n v="1.1559299999999999"/>
    <n v="0"/>
    <n v="14"/>
    <n v="1.4"/>
    <d v="1899-12-30T00:22:00"/>
    <e v="#DIV/0!"/>
    <e v="#DIV/0!"/>
    <e v="#DIV/0!"/>
  </r>
  <r>
    <x v="1677"/>
    <n v="1.15438"/>
    <n v="0"/>
    <n v="14.000000000001819"/>
    <n v="1.4"/>
    <d v="1899-12-30T00:35:00"/>
    <e v="#DIV/0!"/>
    <e v="#DIV/0!"/>
    <e v="#DIV/0!"/>
  </r>
  <r>
    <x v="1678"/>
    <n v="1.15669"/>
    <n v="62.899999999997817"/>
    <n v="38.199999999998909"/>
    <n v="12.81"/>
    <d v="1900-01-01T20:58:00"/>
    <e v="#DIV/0!"/>
    <e v="#DIV/0!"/>
    <e v="#DIV/0!"/>
  </r>
  <r>
    <x v="1679"/>
    <n v="1.1606399999999999"/>
    <n v="29.099999999998545"/>
    <n v="29.499999999998181"/>
    <n v="4.1900000000000004"/>
    <d v="1899-12-31T09:56:00"/>
    <e v="#DIV/0!"/>
    <e v="#DIV/0!"/>
    <e v="#DIV/0!"/>
  </r>
  <r>
    <x v="1680"/>
    <n v="1.15815"/>
    <n v="45.800000000001091"/>
    <n v="33.5"/>
    <n v="7.52"/>
    <d v="1899-12-30T16:16:00"/>
    <e v="#DIV/0!"/>
    <e v="#DIV/0!"/>
    <e v="#DIV/0!"/>
  </r>
  <r>
    <x v="1681"/>
    <n v="1.1597"/>
    <n v="0"/>
    <n v="13.999999999998181"/>
    <n v="1.4"/>
    <d v="1899-12-30T00:33:00"/>
    <e v="#DIV/0!"/>
    <e v="#DIV/0!"/>
    <e v="#DIV/0!"/>
  </r>
  <r>
    <x v="1682"/>
    <n v="1.1567400000000001"/>
    <n v="88.799999999999272"/>
    <n v="50.100000000002183"/>
    <n v="20.39"/>
    <d v="1899-12-31T22:06:00"/>
    <e v="#DIV/0!"/>
    <e v="#DIV/0!"/>
    <e v="#DIV/0!"/>
  </r>
  <r>
    <x v="1683"/>
    <n v="1.15466"/>
    <n v="14.099999999998545"/>
    <n v="21"/>
    <n v="2.79"/>
    <d v="1899-12-30T02:16:00"/>
    <e v="#DIV/0!"/>
    <e v="#DIV/0!"/>
    <e v="#DIV/0!"/>
  </r>
  <r>
    <x v="1684"/>
    <n v="1.15293"/>
    <n v="13.999999999998181"/>
    <n v="20.899999999999636"/>
    <n v="2.8"/>
    <d v="1899-12-30T20:52:00"/>
    <e v="#DIV/0!"/>
    <e v="#DIV/0!"/>
    <e v="#DIV/0!"/>
  </r>
  <r>
    <x v="1685"/>
    <n v="1.1518999999999999"/>
    <n v="0"/>
    <n v="14"/>
    <n v="1.4"/>
    <d v="1899-12-30T00:20:00"/>
    <e v="#DIV/0!"/>
    <e v="#DIV/0!"/>
    <e v="#DIV/0!"/>
  </r>
  <r>
    <x v="1686"/>
    <n v="1.1557599999999999"/>
    <n v="81.399999999997817"/>
    <n v="44.100000000000364"/>
    <n v="20.419999999999998"/>
    <d v="1900-01-01T22:14:00"/>
    <e v="#DIV/0!"/>
    <e v="#DIV/0!"/>
    <e v="#DIV/0!"/>
  </r>
  <r>
    <x v="1687"/>
    <n v="1.15724"/>
    <n v="0"/>
    <n v="14"/>
    <n v="1.4"/>
    <d v="1899-12-30T01:21:00"/>
    <e v="#DIV/0!"/>
    <e v="#DIV/0!"/>
    <e v="#DIV/0!"/>
  </r>
  <r>
    <x v="1688"/>
    <n v="1.15808"/>
    <n v="0"/>
    <n v="14"/>
    <n v="1.4"/>
    <d v="1899-12-30T03:19:00"/>
    <e v="#DIV/0!"/>
    <e v="#DIV/0!"/>
    <e v="#DIV/0!"/>
  </r>
  <r>
    <x v="1689"/>
    <n v="1.1588499999999999"/>
    <n v="0"/>
    <n v="14"/>
    <n v="1.4"/>
    <d v="1899-12-30T01:35:00"/>
    <e v="#DIV/0!"/>
    <e v="#DIV/0!"/>
    <e v="#DIV/0!"/>
  </r>
  <r>
    <x v="1690"/>
    <n v="1.16011"/>
    <n v="0"/>
    <n v="14.799999999999272"/>
    <n v="1.4"/>
    <d v="1899-12-30T13:23:00"/>
    <e v="#DIV/0!"/>
    <e v="#DIV/0!"/>
    <e v="#DIV/0!"/>
  </r>
  <r>
    <x v="1691"/>
    <n v="1.1601600000000001"/>
    <n v="14.400000000001455"/>
    <n v="21.200000000000728"/>
    <n v="2.8000000000000003"/>
    <d v="1899-12-30T04:36:00"/>
    <e v="#DIV/0!"/>
    <e v="#DIV/0!"/>
    <e v="#DIV/0!"/>
  </r>
  <r>
    <x v="1692"/>
    <n v="1.13317"/>
    <n v="384.39999999999964"/>
    <n v="115.40000000000146"/>
    <n v="582.07000000000016"/>
    <d v="1900-01-13T16:57:00"/>
    <e v="#DIV/0!"/>
    <e v="#DIV/0!"/>
    <e v="#DIV/0!"/>
  </r>
  <r>
    <x v="1693"/>
    <n v="1.1536900000000001"/>
    <n v="0"/>
    <n v="13.999999999998181"/>
    <n v="1.4"/>
    <d v="1899-12-30T00:45:00"/>
    <e v="#DIV/0!"/>
    <e v="#DIV/0!"/>
    <e v="#DIV/0!"/>
  </r>
  <r>
    <x v="1694"/>
    <n v="1.15391"/>
    <n v="15.100000000000364"/>
    <n v="21.5"/>
    <n v="2.79"/>
    <d v="1899-12-30T01:47:00"/>
    <e v="#DIV/0!"/>
    <e v="#DIV/0!"/>
    <e v="#DIV/0!"/>
  </r>
  <r>
    <x v="1695"/>
    <n v="1.1509400000000001"/>
    <n v="0"/>
    <n v="13.999999999998181"/>
    <n v="1.4"/>
    <d v="1899-12-30T01:37:00"/>
    <e v="#DIV/0!"/>
    <e v="#DIV/0!"/>
    <e v="#DIV/0!"/>
  </r>
  <r>
    <x v="1696"/>
    <n v="1.1495500000000001"/>
    <n v="0"/>
    <n v="14"/>
    <n v="1.4"/>
    <d v="1899-12-30T00:47:00"/>
    <e v="#DIV/0!"/>
    <e v="#DIV/0!"/>
    <e v="#DIV/0!"/>
  </r>
  <r>
    <x v="1697"/>
    <n v="1.14801"/>
    <n v="0"/>
    <n v="14"/>
    <n v="1.4"/>
    <d v="1899-12-30T02:32:00"/>
    <e v="#DIV/0!"/>
    <e v="#DIV/0!"/>
    <e v="#DIV/0!"/>
  </r>
  <r>
    <x v="1698"/>
    <n v="1.1469100000000001"/>
    <n v="0"/>
    <n v="13.999999999998181"/>
    <n v="1.4"/>
    <d v="1899-12-30T01:24:00"/>
    <e v="#DIV/0!"/>
    <e v="#DIV/0!"/>
    <e v="#DIV/0!"/>
  </r>
  <r>
    <x v="1699"/>
    <n v="1.1464700000000001"/>
    <n v="0"/>
    <n v="13.999999999998181"/>
    <n v="1.4"/>
    <d v="1899-12-30T02:59:00"/>
    <e v="#DIV/0!"/>
    <e v="#DIV/0!"/>
    <e v="#DIV/0!"/>
  </r>
  <r>
    <x v="1700"/>
    <n v="1.14524"/>
    <n v="14"/>
    <n v="21"/>
    <n v="2.8"/>
    <d v="1899-12-30T09:28:00"/>
    <e v="#DIV/0!"/>
    <e v="#DIV/0!"/>
    <e v="#DIV/0!"/>
  </r>
  <r>
    <x v="1701"/>
    <n v="1.14358"/>
    <n v="0"/>
    <n v="14"/>
    <n v="1.4"/>
    <d v="1899-12-30T05:56:00"/>
    <e v="#DIV/0!"/>
    <e v="#DIV/0!"/>
    <e v="#DIV/0!"/>
  </r>
  <r>
    <x v="1702"/>
    <n v="1.1437600000000001"/>
    <n v="0"/>
    <n v="13.899999999997817"/>
    <n v="1.4"/>
    <d v="1899-12-30T17:32:00"/>
    <e v="#DIV/0!"/>
    <e v="#DIV/0!"/>
    <e v="#DIV/0!"/>
  </r>
  <r>
    <x v="1703"/>
    <n v="1.1431100000000001"/>
    <n v="0"/>
    <n v="13.999999999998181"/>
    <n v="1.4"/>
    <d v="1899-12-30T06:35:00"/>
    <e v="#DIV/0!"/>
    <e v="#DIV/0!"/>
    <e v="#DIV/0!"/>
  </r>
  <r>
    <x v="1704"/>
    <n v="1.1406700000000001"/>
    <n v="0"/>
    <n v="13.999999999998181"/>
    <n v="1.4"/>
    <d v="1899-12-30T00:29:00"/>
    <e v="#DIV/0!"/>
    <e v="#DIV/0!"/>
    <e v="#DIV/0!"/>
  </r>
  <r>
    <x v="1705"/>
    <n v="1.13548"/>
    <n v="14.100000000002183"/>
    <n v="21"/>
    <n v="2.8"/>
    <d v="1899-12-30T13:35:00"/>
    <e v="#DIV/0!"/>
    <e v="#DIV/0!"/>
    <e v="#DIV/0!"/>
  </r>
  <r>
    <x v="1706"/>
    <n v="1.13472"/>
    <n v="0"/>
    <n v="14.000000000001819"/>
    <n v="1.4"/>
    <d v="1899-12-30T03:05:00"/>
    <e v="#DIV/0!"/>
    <e v="#DIV/0!"/>
    <e v="#DIV/0!"/>
  </r>
  <r>
    <x v="1707"/>
    <n v="1.13296"/>
    <n v="14.600000000000364"/>
    <n v="21.299999999999272"/>
    <n v="2.8"/>
    <d v="1899-12-30T03:02:00"/>
    <e v="#DIV/0!"/>
    <e v="#DIV/0!"/>
    <e v="#DIV/0!"/>
  </r>
  <r>
    <x v="1708"/>
    <n v="1.1313899999999999"/>
    <n v="0"/>
    <n v="14"/>
    <n v="1.4"/>
    <d v="1899-12-30T01:54:00"/>
    <e v="#DIV/0!"/>
    <e v="#DIV/0!"/>
    <e v="#DIV/0!"/>
  </r>
  <r>
    <x v="1709"/>
    <n v="1.12951"/>
    <n v="29.200000000000728"/>
    <n v="28.799999999999272"/>
    <n v="4.1899999999999995"/>
    <d v="1899-12-30T11:44:00"/>
    <e v="#DIV/0!"/>
    <e v="#DIV/0!"/>
    <e v="#DIV/0!"/>
  </r>
  <r>
    <x v="1710"/>
    <n v="1.1329899999999999"/>
    <n v="64.799999999999272"/>
    <n v="38.600000000000364"/>
    <n v="12.77"/>
    <d v="1899-12-31T16:49:00"/>
    <e v="#DIV/0!"/>
    <e v="#DIV/0!"/>
    <e v="#DIV/0!"/>
  </r>
  <r>
    <x v="1711"/>
    <n v="1.13022"/>
    <n v="0"/>
    <n v="14"/>
    <n v="1.4"/>
    <d v="1899-12-30T00:18:00"/>
    <e v="#DIV/0!"/>
    <e v="#DIV/0!"/>
    <e v="#DIV/0!"/>
  </r>
  <r>
    <x v="1712"/>
    <n v="1.12863"/>
    <n v="0"/>
    <n v="14"/>
    <n v="1.4"/>
    <d v="1899-12-30T00:27:00"/>
    <e v="#DIV/0!"/>
    <e v="#DIV/0!"/>
    <e v="#DIV/0!"/>
  </r>
  <r>
    <x v="1713"/>
    <n v="1.1285400000000001"/>
    <n v="0"/>
    <n v="13.999999999998181"/>
    <n v="1.4"/>
    <d v="1899-12-30T02:12:00"/>
    <e v="#DIV/0!"/>
    <e v="#DIV/0!"/>
    <e v="#DIV/0!"/>
  </r>
  <r>
    <x v="1714"/>
    <n v="1.12826"/>
    <n v="62.299999999999272"/>
    <n v="38.199999999998909"/>
    <n v="12.760000000000002"/>
    <d v="1899-12-30T08:50:00"/>
    <e v="#DIV/0!"/>
    <e v="#DIV/0!"/>
    <e v="#DIV/0!"/>
  </r>
  <r>
    <x v="1715"/>
    <n v="1.12642"/>
    <n v="0"/>
    <n v="14.000000000001819"/>
    <n v="1.4"/>
    <d v="1899-12-30T07:03:00"/>
    <e v="#DIV/0!"/>
    <e v="#DIV/0!"/>
    <e v="#DIV/0!"/>
  </r>
  <r>
    <x v="1716"/>
    <n v="1.12636"/>
    <n v="14.199999999998909"/>
    <n v="21.100000000000364"/>
    <n v="2.8"/>
    <d v="1899-12-30T06:49:00"/>
    <e v="#DIV/0!"/>
    <e v="#DIV/0!"/>
    <e v="#DIV/0!"/>
  </r>
  <r>
    <x v="1717"/>
    <n v="1.1245799999999999"/>
    <n v="0"/>
    <n v="14"/>
    <n v="1.4"/>
    <d v="1899-12-30T00:04:00"/>
    <e v="#DIV/0!"/>
    <e v="#DIV/0!"/>
    <e v="#DIV/0!"/>
  </r>
  <r>
    <x v="1718"/>
    <n v="1.12416"/>
    <n v="14.600000000000364"/>
    <n v="21.299999999999272"/>
    <n v="2.8"/>
    <d v="1899-12-30T04:03:00"/>
    <e v="#DIV/0!"/>
    <e v="#DIV/0!"/>
    <e v="#DIV/0!"/>
  </r>
  <r>
    <x v="1719"/>
    <n v="1.12348"/>
    <n v="29.199999999998909"/>
    <n v="28.599999999998545"/>
    <n v="4.21"/>
    <d v="1899-12-31T07:46:00"/>
    <e v="#DIV/0!"/>
    <e v="#DIV/0!"/>
    <e v="#DIV/0!"/>
  </r>
  <r>
    <x v="1720"/>
    <n v="1.12388"/>
    <n v="0"/>
    <n v="14.000000000001819"/>
    <n v="1.4"/>
    <d v="1899-12-30T00:09:00"/>
    <e v="#DIV/0!"/>
    <e v="#DIV/0!"/>
    <e v="#DIV/0!"/>
  </r>
  <r>
    <x v="1721"/>
    <n v="1.1210599999999999"/>
    <n v="0"/>
    <n v="14.000000000001819"/>
    <n v="1.4"/>
    <d v="1899-12-30T00:47:00"/>
    <e v="#DIV/0!"/>
    <e v="#DIV/0!"/>
    <e v="#DIV/0!"/>
  </r>
  <r>
    <x v="1722"/>
    <n v="1.1195200000000001"/>
    <n v="0"/>
    <n v="13.999999999998181"/>
    <n v="1.4"/>
    <d v="1899-12-30T03:33:00"/>
    <e v="#DIV/0!"/>
    <e v="#DIV/0!"/>
    <e v="#DIV/0!"/>
  </r>
  <r>
    <x v="1723"/>
    <n v="1.11964"/>
    <n v="0"/>
    <n v="14"/>
    <n v="1.4"/>
    <d v="1899-12-30T00:21:00"/>
    <e v="#DIV/0!"/>
    <e v="#DIV/0!"/>
    <e v="#DIV/0!"/>
  </r>
  <r>
    <x v="1724"/>
    <n v="1.1189100000000001"/>
    <n v="14"/>
    <n v="21"/>
    <n v="2.8"/>
    <d v="1899-12-30T01:53:00"/>
    <e v="#DIV/0!"/>
    <e v="#DIV/0!"/>
    <e v="#DIV/0!"/>
  </r>
  <r>
    <x v="1725"/>
    <n v="1.1298699999999999"/>
    <n v="174.79999999999927"/>
    <n v="67.800000000001091"/>
    <n v="121.96999999999998"/>
    <d v="1900-01-02T23:38:00"/>
    <e v="#DIV/0!"/>
    <e v="#DIV/0!"/>
    <e v="#DIV/0!"/>
  </r>
  <r>
    <x v="1726"/>
    <n v="1.1347499999999999"/>
    <n v="0"/>
    <n v="14"/>
    <n v="1.4"/>
    <d v="1899-12-30T00:32:00"/>
    <e v="#DIV/0!"/>
    <e v="#DIV/0!"/>
    <e v="#DIV/0!"/>
  </r>
  <r>
    <x v="1727"/>
    <n v="1.13676"/>
    <n v="14.100000000000364"/>
    <n v="21.100000000000364"/>
    <n v="2.8099999999999996"/>
    <d v="1899-12-30T03:13:00"/>
    <e v="#DIV/0!"/>
    <e v="#DIV/0!"/>
    <e v="#DIV/0!"/>
  </r>
  <r>
    <x v="1728"/>
    <n v="1.1379699999999999"/>
    <n v="0"/>
    <n v="13.999999999998181"/>
    <n v="1.4"/>
    <d v="1899-12-30T00:57:00"/>
    <e v="#DIV/0!"/>
    <e v="#DIV/0!"/>
    <e v="#DIV/0!"/>
  </r>
  <r>
    <x v="1729"/>
    <n v="1.13028"/>
    <n v="132.69999999999891"/>
    <n v="57.799999999999272"/>
    <n v="49.42"/>
    <d v="1899-12-30T02:44:00"/>
    <e v="#DIV/0!"/>
    <e v="#DIV/0!"/>
    <e v="#DIV/0!"/>
  </r>
  <r>
    <x v="1730"/>
    <n v="1.1309800000000001"/>
    <n v="82"/>
    <n v="44.399999999999636"/>
    <n v="20.41"/>
    <d v="1899-12-30T16:31:00"/>
    <e v="#DIV/0!"/>
    <e v="#DIV/0!"/>
    <e v="#DIV/0!"/>
  </r>
  <r>
    <x v="1731"/>
    <n v="1.1327700000000001"/>
    <n v="0"/>
    <n v="14"/>
    <n v="1.4"/>
    <d v="1899-12-30T02:18:00"/>
    <e v="#DIV/0!"/>
    <e v="#DIV/0!"/>
    <e v="#DIV/0!"/>
  </r>
  <r>
    <x v="1732"/>
    <n v="1.13428"/>
    <n v="0"/>
    <n v="13.999999999998181"/>
    <n v="1.4"/>
    <d v="1899-12-30T06:50:00"/>
    <e v="#DIV/0!"/>
    <e v="#DIV/0!"/>
    <e v="#DIV/0!"/>
  </r>
  <r>
    <x v="1733"/>
    <n v="1.1357999999999999"/>
    <n v="0"/>
    <n v="14"/>
    <n v="1.4"/>
    <d v="1899-12-30T00:03:00"/>
    <e v="#DIV/0!"/>
    <e v="#DIV/0!"/>
    <e v="#DIV/0!"/>
  </r>
  <r>
    <x v="1734"/>
    <n v="1.1343799999999999"/>
    <n v="31.900000000001455"/>
    <n v="30.299999999999272"/>
    <n v="4.1899999999999995"/>
    <d v="1899-12-30T06:17:00"/>
    <e v="#DIV/0!"/>
    <e v="#DIV/0!"/>
    <e v="#DIV/0!"/>
  </r>
  <r>
    <x v="1735"/>
    <n v="1.1315900000000001"/>
    <n v="29.5"/>
    <n v="28.999999999998181"/>
    <n v="4.1899999999999995"/>
    <d v="1899-12-30T11:00:00"/>
    <e v="#DIV/0!"/>
    <e v="#DIV/0!"/>
    <e v="#DIV/0!"/>
  </r>
  <r>
    <x v="1736"/>
    <n v="1.13246"/>
    <n v="63.099999999998545"/>
    <n v="39.899999999999636"/>
    <n v="12.81"/>
    <d v="1899-12-31T22:40:00"/>
    <e v="#DIV/0!"/>
    <e v="#DIV/0!"/>
    <e v="#DIV/0!"/>
  </r>
  <r>
    <x v="1737"/>
    <n v="1.13141"/>
    <n v="29.000000000001819"/>
    <n v="28.5"/>
    <n v="4.1900000000000004"/>
    <d v="1899-12-30T18:56:00"/>
    <e v="#DIV/0!"/>
    <e v="#DIV/0!"/>
    <e v="#DIV/0!"/>
  </r>
  <r>
    <x v="1738"/>
    <n v="1.13019"/>
    <n v="0"/>
    <n v="14.000000000001819"/>
    <n v="1.4"/>
    <d v="1899-12-30T00:29:00"/>
    <e v="#DIV/0!"/>
    <e v="#DIV/0!"/>
    <e v="#DIV/0!"/>
  </r>
  <r>
    <x v="1739"/>
    <n v="1.12951"/>
    <n v="0"/>
    <n v="13.899999999999636"/>
    <n v="1.4"/>
    <d v="1899-12-30T08:05:00"/>
    <e v="#DIV/0!"/>
    <e v="#DIV/0!"/>
    <e v="#DIV/0!"/>
  </r>
  <r>
    <x v="1740"/>
    <n v="1.12923"/>
    <n v="30.100000000000364"/>
    <n v="29.399999999999636"/>
    <n v="4.2"/>
    <d v="1899-12-30T06:11:00"/>
    <e v="#DIV/0!"/>
    <e v="#DIV/0!"/>
    <e v="#DIV/0!"/>
  </r>
  <r>
    <x v="1741"/>
    <n v="1.13019"/>
    <n v="46.699999999998909"/>
    <n v="34"/>
    <n v="7.51"/>
    <d v="1899-12-30T02:59:00"/>
    <e v="#DIV/0!"/>
    <e v="#DIV/0!"/>
    <e v="#DIV/0!"/>
  </r>
  <r>
    <x v="1742"/>
    <n v="1.1283799999999999"/>
    <n v="14.099999999998545"/>
    <n v="21"/>
    <n v="2.79"/>
    <d v="1899-12-30T00:45:00"/>
    <e v="#DIV/0!"/>
    <e v="#DIV/0!"/>
    <e v="#DIV/0!"/>
  </r>
  <r>
    <x v="1743"/>
    <n v="1.1289100000000001"/>
    <n v="44.600000000002183"/>
    <n v="33.200000000000728"/>
    <n v="7.5200000000000005"/>
    <d v="1899-12-30T13:38:00"/>
    <e v="#DIV/0!"/>
    <e v="#DIV/0!"/>
    <e v="#DIV/0!"/>
  </r>
  <r>
    <x v="1744"/>
    <n v="1.13202"/>
    <n v="0"/>
    <n v="14.000000000001819"/>
    <n v="1.4"/>
    <d v="1899-12-30T01:28:00"/>
    <e v="#DIV/0!"/>
    <e v="#DIV/0!"/>
    <e v="#DIV/0!"/>
  </r>
  <r>
    <x v="1745"/>
    <n v="1.1307100000000001"/>
    <n v="29.199999999998909"/>
    <n v="29.100000000000364"/>
    <n v="4.21"/>
    <d v="1899-12-30T13:19:00"/>
    <e v="#DIV/0!"/>
    <e v="#DIV/0!"/>
    <e v="#DIV/0!"/>
  </r>
  <r>
    <x v="1746"/>
    <n v="1.12782"/>
    <n v="14.399999999999636"/>
    <n v="21.199999999998909"/>
    <n v="2.8000000000000003"/>
    <d v="1899-12-30T07:39:00"/>
    <e v="#DIV/0!"/>
    <e v="#DIV/0!"/>
    <e v="#DIV/0!"/>
  </r>
  <r>
    <x v="1747"/>
    <n v="1.1282700000000001"/>
    <n v="62"/>
    <n v="39.200000000000728"/>
    <n v="12.78"/>
    <d v="1899-12-31T15:45:00"/>
    <e v="#DIV/0!"/>
    <e v="#DIV/0!"/>
    <e v="#DIV/0!"/>
  </r>
  <r>
    <x v="1748"/>
    <n v="1.12649"/>
    <n v="14.099999999998545"/>
    <n v="20.899999999999636"/>
    <n v="2.79"/>
    <d v="1899-12-30T17:07:00"/>
    <e v="#DIV/0!"/>
    <e v="#DIV/0!"/>
    <e v="#DIV/0!"/>
  </r>
  <r>
    <x v="1749"/>
    <n v="1.12558"/>
    <n v="13.700000000000728"/>
    <n v="20.799999999999272"/>
    <n v="2.79"/>
    <d v="1899-12-30T02:33:00"/>
    <e v="#DIV/0!"/>
    <e v="#DIV/0!"/>
    <e v="#DIV/0!"/>
  </r>
  <r>
    <x v="1750"/>
    <n v="1.1242300000000001"/>
    <n v="0"/>
    <n v="13.999999999998181"/>
    <n v="1.4"/>
    <d v="1899-12-30T01:19:00"/>
    <e v="#DIV/0!"/>
    <e v="#DIV/0!"/>
    <e v="#DIV/0!"/>
  </r>
  <r>
    <x v="1751"/>
    <n v="1.1286400000000001"/>
    <n v="100.20000000000255"/>
    <n v="48.5"/>
    <n v="32.440000000000005"/>
    <d v="1900-01-01T01:55:00"/>
    <e v="#DIV/0!"/>
    <e v="#DIV/0!"/>
    <e v="#DIV/0!"/>
  </r>
  <r>
    <x v="1752"/>
    <n v="1.12924"/>
    <n v="15.599999999998545"/>
    <n v="21.799999999999272"/>
    <n v="2.8000000000000003"/>
    <d v="1899-12-30T04:41:00"/>
    <e v="#DIV/0!"/>
    <e v="#DIV/0!"/>
    <e v="#DIV/0!"/>
  </r>
  <r>
    <x v="1753"/>
    <n v="1.13053"/>
    <n v="0"/>
    <n v="14.000000000001819"/>
    <n v="1.4"/>
    <d v="1899-12-30T00:27:00"/>
    <e v="#DIV/0!"/>
    <e v="#DIV/0!"/>
    <e v="#DIV/0!"/>
  </r>
  <r>
    <x v="1754"/>
    <n v="1.1317299999999999"/>
    <n v="0"/>
    <n v="13.999999999998181"/>
    <n v="1.4"/>
    <d v="1899-12-30T01:20:00"/>
    <e v="#DIV/0!"/>
    <e v="#DIV/0!"/>
    <e v="#DIV/0!"/>
  </r>
  <r>
    <x v="1755"/>
    <n v="1.13402"/>
    <n v="0"/>
    <n v="14.000000000001819"/>
    <n v="1.4"/>
    <d v="1899-12-30T00:21:00"/>
    <e v="#DIV/0!"/>
    <e v="#DIV/0!"/>
    <e v="#DIV/0!"/>
  </r>
  <r>
    <x v="1756"/>
    <n v="1.1308800000000001"/>
    <n v="44.899999999999636"/>
    <n v="33.800000000001091"/>
    <n v="7.49"/>
    <d v="1899-12-31T05:04:00"/>
    <e v="#DIV/0!"/>
    <e v="#DIV/0!"/>
    <e v="#DIV/0!"/>
  </r>
  <r>
    <x v="1757"/>
    <n v="1.1276200000000001"/>
    <n v="13.600000000000364"/>
    <n v="20.700000000000728"/>
    <n v="2.79"/>
    <d v="1899-12-30T18:32:00"/>
    <e v="#DIV/0!"/>
    <e v="#DIV/0!"/>
    <e v="#DIV/0!"/>
  </r>
  <r>
    <x v="1758"/>
    <n v="1.1305499999999999"/>
    <n v="14.299999999999272"/>
    <n v="21.199999999998909"/>
    <n v="2.81"/>
    <d v="1899-12-30T01:37:00"/>
    <e v="#DIV/0!"/>
    <e v="#DIV/0!"/>
    <e v="#DIV/0!"/>
  </r>
  <r>
    <x v="1759"/>
    <n v="1.1275900000000001"/>
    <n v="14.700000000000728"/>
    <n v="21.299999999999272"/>
    <n v="2.79"/>
    <d v="1899-12-30T00:57:00"/>
    <e v="#DIV/0!"/>
    <e v="#DIV/0!"/>
    <e v="#DIV/0!"/>
  </r>
  <r>
    <x v="1760"/>
    <n v="1.12883"/>
    <n v="45.100000000000364"/>
    <n v="33.300000000001091"/>
    <n v="7.5"/>
    <d v="1899-12-30T15:43:00"/>
    <e v="#DIV/0!"/>
    <e v="#DIV/0!"/>
    <e v="#DIV/0!"/>
  </r>
  <r>
    <x v="1761"/>
    <n v="1.13154"/>
    <n v="0"/>
    <n v="14"/>
    <n v="1.4"/>
    <d v="1899-12-30T01:03:00"/>
    <e v="#DIV/0!"/>
    <e v="#DIV/0!"/>
    <e v="#DIV/0!"/>
  </r>
  <r>
    <x v="1762"/>
    <n v="1.1306099999999999"/>
    <n v="45.100000000000364"/>
    <n v="33.599999999998545"/>
    <n v="7.49"/>
    <d v="1899-12-31T00:32:00"/>
    <e v="#DIV/0!"/>
    <e v="#DIV/0!"/>
    <e v="#DIV/0!"/>
  </r>
  <r>
    <x v="1763"/>
    <n v="1.1269899999999999"/>
    <n v="30.5"/>
    <n v="29.099999999998545"/>
    <n v="4.1999999999999993"/>
    <d v="1899-12-30T21:02:00"/>
    <e v="#DIV/0!"/>
    <e v="#DIV/0!"/>
    <e v="#DIV/0!"/>
  </r>
  <r>
    <x v="1764"/>
    <n v="1.1301399999999999"/>
    <n v="29.100000000000364"/>
    <n v="29.199999999998909"/>
    <n v="4.1899999999999995"/>
    <d v="1899-12-30T16:16:00"/>
    <e v="#DIV/0!"/>
    <e v="#DIV/0!"/>
    <e v="#DIV/0!"/>
  </r>
  <r>
    <x v="1765"/>
    <n v="1.12862"/>
    <n v="46.200000000000728"/>
    <n v="34.100000000002183"/>
    <n v="7.5"/>
    <d v="1899-12-30T07:13:00"/>
    <e v="#DIV/0!"/>
    <e v="#DIV/0!"/>
    <e v="#DIV/0!"/>
  </r>
  <r>
    <x v="1766"/>
    <n v="1.1268899999999999"/>
    <n v="84.099999999998545"/>
    <n v="45.699999999998909"/>
    <n v="20.46"/>
    <d v="1899-12-31T06:14:00"/>
    <e v="#DIV/0!"/>
    <e v="#DIV/0!"/>
    <e v="#DIV/0!"/>
  </r>
  <r>
    <x v="1767"/>
    <n v="1.12564"/>
    <n v="0"/>
    <n v="14"/>
    <n v="1.4"/>
    <d v="1899-12-30T06:26:00"/>
    <e v="#DIV/0!"/>
    <e v="#DIV/0!"/>
    <e v="#DIV/0!"/>
  </r>
  <r>
    <x v="1768"/>
    <n v="1.1243399999999999"/>
    <n v="0"/>
    <n v="14"/>
    <n v="1.4"/>
    <d v="1899-12-30T03:17:00"/>
    <e v="#DIV/0!"/>
    <e v="#DIV/0!"/>
    <e v="#DIV/0!"/>
  </r>
  <r>
    <x v="1769"/>
    <n v="1.12273"/>
    <n v="0"/>
    <n v="14.000000000001819"/>
    <n v="1.4"/>
    <d v="1899-12-30T00:03:00"/>
    <e v="#DIV/0!"/>
    <e v="#DIV/0!"/>
    <e v="#DIV/0!"/>
  </r>
  <r>
    <x v="1770"/>
    <n v="1.1301399999999999"/>
    <n v="124.20000000000073"/>
    <n v="55.500000000001819"/>
    <n v="49.519999999999996"/>
    <d v="1899-12-30T20:00:00"/>
    <e v="#DIV/0!"/>
    <e v="#DIV/0!"/>
    <e v="#DIV/0!"/>
  </r>
  <r>
    <x v="1771"/>
    <n v="1.1283000000000001"/>
    <n v="0"/>
    <n v="14"/>
    <n v="1.4"/>
    <d v="1899-12-30T00:16:00"/>
    <e v="#DIV/0!"/>
    <e v="#DIV/0!"/>
    <e v="#DIV/0!"/>
  </r>
  <r>
    <x v="1772"/>
    <n v="1.13104"/>
    <n v="0"/>
    <n v="16.299999999999272"/>
    <n v="1.4"/>
    <d v="1899-12-30T11:16:00"/>
    <e v="#DIV/0!"/>
    <e v="#DIV/0!"/>
    <e v="#DIV/0!"/>
  </r>
  <r>
    <x v="1773"/>
    <n v="1.13141"/>
    <n v="14.499999999998181"/>
    <n v="21.299999999999272"/>
    <n v="2.81"/>
    <d v="1899-12-30T04:37:00"/>
    <e v="#DIV/0!"/>
    <e v="#DIV/0!"/>
    <e v="#DIV/0!"/>
  </r>
  <r>
    <x v="1774"/>
    <n v="1.1342099999999999"/>
    <n v="0"/>
    <n v="13.999999999998181"/>
    <n v="1.4"/>
    <d v="1899-12-30T00:22:00"/>
    <e v="#DIV/0!"/>
    <e v="#DIV/0!"/>
    <e v="#DIV/0!"/>
  </r>
  <r>
    <x v="1775"/>
    <n v="1.1350100000000001"/>
    <n v="0"/>
    <n v="14"/>
    <n v="1.4"/>
    <d v="1899-12-30T00:20:00"/>
    <e v="#DIV/0!"/>
    <e v="#DIV/0!"/>
    <e v="#DIV/0!"/>
  </r>
  <r>
    <x v="1776"/>
    <n v="1.13411"/>
    <n v="46.100000000000364"/>
    <n v="34.699999999998909"/>
    <n v="7.52"/>
    <d v="1899-12-30T15:43:00"/>
    <e v="#DIV/0!"/>
    <e v="#DIV/0!"/>
    <e v="#DIV/0!"/>
  </r>
  <r>
    <x v="1777"/>
    <n v="1.1306700000000001"/>
    <n v="29.399999999999636"/>
    <n v="28.699999999998909"/>
    <n v="4.1899999999999995"/>
    <d v="1899-12-30T22:02:00"/>
    <e v="#DIV/0!"/>
    <e v="#DIV/0!"/>
    <e v="#DIV/0!"/>
  </r>
  <r>
    <x v="1778"/>
    <n v="1.1338900000000001"/>
    <n v="0"/>
    <n v="14.000000000001819"/>
    <n v="1.4"/>
    <d v="1899-12-30T01:43:00"/>
    <e v="#DIV/0!"/>
    <e v="#DIV/0!"/>
    <e v="#DIV/0!"/>
  </r>
  <r>
    <x v="1779"/>
    <n v="1.1297200000000001"/>
    <n v="81.099999999998545"/>
    <n v="44.700000000000728"/>
    <n v="20.399999999999999"/>
    <d v="1899-12-31T04:27:00"/>
    <e v="#DIV/0!"/>
    <e v="#DIV/0!"/>
    <e v="#DIV/0!"/>
  </r>
  <r>
    <x v="1780"/>
    <n v="1.1284000000000001"/>
    <n v="0"/>
    <n v="14"/>
    <n v="1.4"/>
    <d v="1899-12-30T00:45:00"/>
    <e v="#DIV/0!"/>
    <e v="#DIV/0!"/>
    <e v="#DIV/0!"/>
  </r>
  <r>
    <x v="1781"/>
    <n v="1.1263000000000001"/>
    <n v="62.100000000002183"/>
    <n v="38.100000000000364"/>
    <n v="12.830000000000002"/>
    <d v="1899-12-31T15:36:00"/>
    <e v="#DIV/0!"/>
    <e v="#DIV/0!"/>
    <e v="#DIV/0!"/>
  </r>
  <r>
    <x v="1782"/>
    <n v="1.1297200000000001"/>
    <n v="13.899999999999636"/>
    <n v="21.800000000001091"/>
    <n v="2.81"/>
    <d v="1899-12-30T18:30:00"/>
    <e v="#DIV/0!"/>
    <e v="#DIV/0!"/>
    <e v="#DIV/0!"/>
  </r>
  <r>
    <x v="1783"/>
    <n v="1.13002"/>
    <n v="14.199999999998909"/>
    <n v="21.100000000000364"/>
    <n v="2.8"/>
    <d v="1899-12-30T02:45:00"/>
    <e v="#DIV/0!"/>
    <e v="#DIV/0!"/>
    <e v="#DIV/0!"/>
  </r>
  <r>
    <x v="1784"/>
    <n v="1.12937"/>
    <n v="30.299999999999272"/>
    <n v="30.100000000000364"/>
    <n v="4.1900000000000004"/>
    <d v="1899-12-30T21:16:00"/>
    <e v="#DIV/0!"/>
    <e v="#DIV/0!"/>
    <e v="#DIV/0!"/>
  </r>
  <r>
    <x v="1785"/>
    <n v="1.12914"/>
    <n v="63.599999999998545"/>
    <n v="38.5"/>
    <n v="12.79"/>
    <d v="1899-12-31T22:59:00"/>
    <e v="#DIV/0!"/>
    <e v="#DIV/0!"/>
    <e v="#DIV/0!"/>
  </r>
  <r>
    <x v="1786"/>
    <n v="1.1306799999999999"/>
    <n v="0"/>
    <n v="13.999999999998181"/>
    <n v="1.4"/>
    <d v="1899-12-30T01:11:00"/>
    <e v="#DIV/0!"/>
    <e v="#DIV/0!"/>
    <e v="#DIV/0!"/>
  </r>
  <r>
    <x v="1787"/>
    <n v="1.1320399999999999"/>
    <n v="0"/>
    <n v="13.999999999998181"/>
    <n v="1.4"/>
    <d v="1899-12-30T01:35:00"/>
    <e v="#DIV/0!"/>
    <e v="#DIV/0!"/>
    <e v="#DIV/0!"/>
  </r>
  <r>
    <x v="1788"/>
    <n v="1.13367"/>
    <n v="0"/>
    <n v="13.999999999998181"/>
    <n v="1.4"/>
    <d v="1899-12-30T04:03:00"/>
    <e v="#DIV/0!"/>
    <e v="#DIV/0!"/>
    <e v="#DIV/0!"/>
  </r>
  <r>
    <x v="1789"/>
    <n v="1.1334"/>
    <n v="28.999999999998181"/>
    <n v="28.699999999998909"/>
    <n v="4.21"/>
    <d v="1899-12-30T10:14:00"/>
    <e v="#DIV/0!"/>
    <e v="#DIV/0!"/>
    <e v="#DIV/0!"/>
  </r>
  <r>
    <x v="1790"/>
    <n v="1.13005"/>
    <n v="29.200000000000728"/>
    <n v="28.399999999999636"/>
    <n v="4.1900000000000004"/>
    <d v="1900-01-02T00:14:00"/>
    <e v="#DIV/0!"/>
    <e v="#DIV/0!"/>
    <e v="#DIV/0!"/>
  </r>
  <r>
    <x v="1791"/>
    <n v="1.13409"/>
    <n v="0"/>
    <n v="14"/>
    <n v="1.4"/>
    <d v="1899-12-30T10:54:00"/>
    <e v="#DIV/0!"/>
    <e v="#DIV/0!"/>
    <e v="#DIV/0!"/>
  </r>
  <r>
    <x v="1792"/>
    <n v="1.13182"/>
    <n v="45.399999999999636"/>
    <n v="34.600000000000364"/>
    <n v="7.52"/>
    <d v="1900-01-02T01:42:00"/>
    <e v="#DIV/0!"/>
    <e v="#DIV/0!"/>
    <e v="#DIV/0!"/>
  </r>
  <r>
    <x v="1793"/>
    <n v="1.1296900000000001"/>
    <n v="14.099999999998545"/>
    <n v="20.899999999997817"/>
    <n v="2.79"/>
    <d v="1899-12-30T17:04:00"/>
    <e v="#DIV/0!"/>
    <e v="#DIV/0!"/>
    <e v="#DIV/0!"/>
  </r>
  <r>
    <x v="1794"/>
    <n v="1.1320600000000001"/>
    <n v="80.899999999999636"/>
    <n v="44"/>
    <n v="20.39"/>
    <d v="1899-12-30T19:14:00"/>
    <e v="#DIV/0!"/>
    <e v="#DIV/0!"/>
    <e v="#DIV/0!"/>
  </r>
  <r>
    <x v="1795"/>
    <n v="1.1350800000000001"/>
    <n v="44.699999999998909"/>
    <n v="34.899999999999636"/>
    <n v="7.49"/>
    <d v="1899-12-31T22:02:00"/>
    <e v="#DIV/0!"/>
    <e v="#DIV/0!"/>
    <e v="#DIV/0!"/>
  </r>
  <r>
    <x v="1796"/>
    <n v="1.1304700000000001"/>
    <n v="29"/>
    <n v="28.699999999998909"/>
    <n v="4.21"/>
    <d v="1899-12-30T03:55:00"/>
    <e v="#DIV/0!"/>
    <e v="#DIV/0!"/>
    <e v="#DIV/0!"/>
  </r>
  <r>
    <x v="1797"/>
    <n v="1.1305700000000001"/>
    <n v="28.599999999998545"/>
    <n v="28.599999999998545"/>
    <n v="4.21"/>
    <d v="1899-12-30T04:33:00"/>
    <e v="#DIV/0!"/>
    <e v="#DIV/0!"/>
    <e v="#DIV/0!"/>
  </r>
  <r>
    <x v="1798"/>
    <n v="1.1312199999999999"/>
    <n v="0"/>
    <n v="13.899999999999636"/>
    <n v="1.4"/>
    <d v="1899-12-30T09:58:00"/>
    <e v="#DIV/0!"/>
    <e v="#DIV/0!"/>
    <e v="#DIV/0!"/>
  </r>
  <r>
    <x v="1799"/>
    <n v="1.13361"/>
    <n v="63"/>
    <n v="38.299999999999272"/>
    <n v="12.829999999999998"/>
    <d v="1899-12-30T23:32:00"/>
    <e v="#DIV/0!"/>
    <e v="#DIV/0!"/>
    <e v="#DIV/0!"/>
  </r>
  <r>
    <x v="1800"/>
    <n v="1.1362399999999999"/>
    <n v="0"/>
    <n v="13.999999999998181"/>
    <n v="1.4"/>
    <d v="1899-12-30T01:24:00"/>
    <e v="#DIV/0!"/>
    <e v="#DIV/0!"/>
    <e v="#DIV/0!"/>
  </r>
  <r>
    <x v="1801"/>
    <n v="1.1331899999999999"/>
    <n v="100.89999999999964"/>
    <n v="50.399999999999636"/>
    <n v="32.35"/>
    <d v="1900-01-01T20:18:00"/>
    <e v="#DIV/0!"/>
    <e v="#DIV/0!"/>
    <e v="#DIV/0!"/>
  </r>
  <r>
    <x v="1802"/>
    <n v="1.13388"/>
    <n v="14.300000000001091"/>
    <n v="21.100000000002183"/>
    <n v="2.79"/>
    <d v="1899-12-30T05:15:00"/>
    <e v="#DIV/0!"/>
    <e v="#DIV/0!"/>
    <e v="#DIV/0!"/>
  </r>
  <r>
    <x v="1803"/>
    <n v="1.1283799999999999"/>
    <n v="0"/>
    <n v="14"/>
    <n v="1.4"/>
    <d v="1899-12-30T01:14:00"/>
    <e v="#DIV/0!"/>
    <e v="#DIV/0!"/>
    <e v="#DIV/0!"/>
  </r>
  <r>
    <x v="1804"/>
    <n v="1.1276600000000001"/>
    <n v="14"/>
    <n v="20.899999999999636"/>
    <n v="2.8"/>
    <d v="1899-12-30T18:40:00"/>
    <e v="#DIV/0!"/>
    <e v="#DIV/0!"/>
    <e v="#DIV/0!"/>
  </r>
  <r>
    <x v="1805"/>
    <n v="1.12798"/>
    <n v="29.599999999998545"/>
    <n v="29.100000000000364"/>
    <n v="4.2"/>
    <d v="1899-12-30T06:56:00"/>
    <e v="#DIV/0!"/>
    <e v="#DIV/0!"/>
    <e v="#DIV/0!"/>
  </r>
  <r>
    <x v="1806"/>
    <n v="1.1296999999999999"/>
    <n v="44.800000000001091"/>
    <n v="33"/>
    <n v="7.51"/>
    <d v="1899-12-31T09:07:00"/>
    <e v="#DIV/0!"/>
    <e v="#DIV/0!"/>
    <e v="#DIV/0!"/>
  </r>
  <r>
    <x v="1807"/>
    <n v="1.1323099999999999"/>
    <n v="46.900000000001455"/>
    <n v="35.199999999998909"/>
    <n v="7.51"/>
    <d v="1899-12-30T18:28:00"/>
    <e v="#DIV/0!"/>
    <e v="#DIV/0!"/>
    <e v="#DIV/0!"/>
  </r>
  <r>
    <x v="1808"/>
    <n v="1.1293500000000001"/>
    <n v="28.800000000001091"/>
    <n v="28.500000000001819"/>
    <n v="4.2"/>
    <d v="1899-12-30T07:55:00"/>
    <e v="#DIV/0!"/>
    <e v="#DIV/0!"/>
    <e v="#DIV/0!"/>
  </r>
  <r>
    <x v="1809"/>
    <n v="1.13243"/>
    <n v="13.899999999999636"/>
    <n v="21"/>
    <n v="2.81"/>
    <d v="1899-12-30T03:56:00"/>
    <e v="#DIV/0!"/>
    <e v="#DIV/0!"/>
    <e v="#DIV/0!"/>
  </r>
  <r>
    <x v="1810"/>
    <n v="1.13185"/>
    <n v="13.700000000002547"/>
    <n v="21.700000000000728"/>
    <n v="2.8099999999999996"/>
    <d v="1899-12-30T18:58:00"/>
    <e v="#DIV/0!"/>
    <e v="#DIV/0!"/>
    <e v="#DIV/0!"/>
  </r>
  <r>
    <x v="1811"/>
    <n v="1.13188"/>
    <n v="62"/>
    <n v="38.000000000001819"/>
    <n v="12.76"/>
    <d v="1899-12-31T20:23:00"/>
    <e v="#DIV/0!"/>
    <e v="#DIV/0!"/>
    <e v="#DIV/0!"/>
  </r>
  <r>
    <x v="1812"/>
    <n v="1.1320300000000001"/>
    <n v="14.099999999998545"/>
    <n v="21.100000000000364"/>
    <n v="2.8099999999999996"/>
    <d v="1899-12-30T03:08:00"/>
    <e v="#DIV/0!"/>
    <e v="#DIV/0!"/>
    <e v="#DIV/0!"/>
  </r>
  <r>
    <x v="1813"/>
    <n v="1.13123"/>
    <n v="0"/>
    <n v="14"/>
    <n v="1.4"/>
    <d v="1899-12-30T00:07:00"/>
    <e v="#DIV/0!"/>
    <e v="#DIV/0!"/>
    <e v="#DIV/0!"/>
  </r>
  <r>
    <x v="1814"/>
    <n v="1.13256"/>
    <n v="0"/>
    <n v="14.000000000001819"/>
    <n v="1.4"/>
    <d v="1899-12-30T00:37:00"/>
    <e v="#DIV/0!"/>
    <e v="#DIV/0!"/>
    <e v="#DIV/0!"/>
  </r>
  <r>
    <x v="1815"/>
    <n v="1.13344"/>
    <n v="0"/>
    <n v="14"/>
    <n v="1.4"/>
    <d v="1899-12-30T00:34:00"/>
    <e v="#DIV/0!"/>
    <e v="#DIV/0!"/>
    <e v="#DIV/0!"/>
  </r>
  <r>
    <x v="1816"/>
    <n v="1.1355"/>
    <n v="0"/>
    <n v="13.999999999998181"/>
    <n v="1.4"/>
    <d v="1899-12-30T01:18:00"/>
    <e v="#DIV/0!"/>
    <e v="#DIV/0!"/>
    <e v="#DIV/0!"/>
  </r>
  <r>
    <x v="1817"/>
    <n v="1.13253"/>
    <n v="64.399999999999636"/>
    <n v="39"/>
    <n v="12.82"/>
    <d v="1899-12-30T22:40:00"/>
    <e v="#DIV/0!"/>
    <e v="#DIV/0!"/>
    <e v="#DIV/0!"/>
  </r>
  <r>
    <x v="1818"/>
    <n v="1.1306700000000001"/>
    <n v="0"/>
    <n v="13.999999999998181"/>
    <n v="1.4"/>
    <d v="1899-12-30T00:24:00"/>
    <e v="#DIV/0!"/>
    <e v="#DIV/0!"/>
    <e v="#DIV/0!"/>
  </r>
  <r>
    <x v="1819"/>
    <n v="1.1403099999999999"/>
    <n v="175.69999999999709"/>
    <n v="68.399999999999636"/>
    <n v="121.95000000000002"/>
    <d v="1900-01-03T02:58:00"/>
    <e v="#DIV/0!"/>
    <e v="#DIV/0!"/>
    <e v="#DIV/0!"/>
  </r>
  <r>
    <x v="1820"/>
    <n v="1.1337600000000001"/>
    <n v="0"/>
    <n v="14.800000000001091"/>
    <n v="1.4"/>
    <d v="1899-12-30T05:33:00"/>
    <e v="#DIV/0!"/>
    <e v="#DIV/0!"/>
    <e v="#DIV/0!"/>
  </r>
  <r>
    <x v="1821"/>
    <n v="1.13489"/>
    <n v="0"/>
    <n v="13.999999999998181"/>
    <n v="1.4"/>
    <d v="1899-12-30T01:37:00"/>
    <e v="#DIV/0!"/>
    <e v="#DIV/0!"/>
    <e v="#DIV/0!"/>
  </r>
  <r>
    <x v="1822"/>
    <n v="1.1345400000000001"/>
    <n v="14.799999999999272"/>
    <n v="21.400000000001455"/>
    <n v="2.8000000000000003"/>
    <d v="1899-12-30T06:18:00"/>
    <e v="#DIV/0!"/>
    <e v="#DIV/0!"/>
    <e v="#DIV/0!"/>
  </r>
  <r>
    <x v="1823"/>
    <n v="1.1373"/>
    <n v="0"/>
    <n v="14"/>
    <n v="1.4"/>
    <d v="1899-12-30T02:54:00"/>
    <e v="#DIV/0!"/>
    <e v="#DIV/0!"/>
    <e v="#DIV/0!"/>
  </r>
  <r>
    <x v="1824"/>
    <n v="1.1378200000000001"/>
    <n v="13.799999999999272"/>
    <n v="21.299999999999272"/>
    <n v="2.8"/>
    <d v="1899-12-30T18:11:00"/>
    <e v="#DIV/0!"/>
    <e v="#DIV/0!"/>
    <e v="#DIV/0!"/>
  </r>
  <r>
    <x v="1825"/>
    <n v="1.14188"/>
    <n v="0"/>
    <n v="14"/>
    <n v="1.4"/>
    <d v="1899-12-30T01:15:00"/>
    <e v="#DIV/0!"/>
    <e v="#DIV/0!"/>
    <e v="#DIV/0!"/>
  </r>
  <r>
    <x v="1826"/>
    <n v="1.1430100000000001"/>
    <n v="0"/>
    <n v="14"/>
    <n v="1.4"/>
    <d v="1899-12-30T01:28:00"/>
    <e v="#DIV/0!"/>
    <e v="#DIV/0!"/>
    <e v="#DIV/0!"/>
  </r>
  <r>
    <x v="1827"/>
    <n v="1.1452500000000001"/>
    <n v="0"/>
    <n v="14.000000000001819"/>
    <n v="1.4"/>
    <d v="1899-12-30T05:36:00"/>
    <e v="#DIV/0!"/>
    <e v="#DIV/0!"/>
    <e v="#DIV/0!"/>
  </r>
  <r>
    <x v="1828"/>
    <n v="1.1477900000000001"/>
    <n v="13.899999999999636"/>
    <n v="21"/>
    <n v="2.81"/>
    <d v="1899-12-30T05:54:00"/>
    <e v="#DIV/0!"/>
    <e v="#DIV/0!"/>
    <e v="#DIV/0!"/>
  </r>
  <r>
    <x v="1829"/>
    <n v="1.14771"/>
    <n v="14.200000000000728"/>
    <n v="21.899999999999636"/>
    <n v="2.8"/>
    <d v="1899-12-30T14:32:00"/>
    <e v="#DIV/0!"/>
    <e v="#DIV/0!"/>
    <e v="#DIV/0!"/>
  </r>
  <r>
    <x v="1830"/>
    <n v="1.1259699999999999"/>
    <n v="307.90000000000146"/>
    <n v="96.600000000000364"/>
    <n v="381.23"/>
    <d v="1900-01-11T00:56:00"/>
    <e v="#DIV/0!"/>
    <e v="#DIV/0!"/>
    <e v="#DIV/0!"/>
  </r>
  <r>
    <x v="1831"/>
    <n v="1.14123"/>
    <n v="0"/>
    <n v="14.000000000001819"/>
    <n v="1.4"/>
    <d v="1899-12-30T04:09:00"/>
    <e v="#DIV/0!"/>
    <e v="#DIV/0!"/>
    <e v="#DIV/0!"/>
  </r>
  <r>
    <x v="1832"/>
    <n v="1.1395900000000001"/>
    <n v="0"/>
    <n v="13.999999999998181"/>
    <n v="1.4"/>
    <d v="1899-12-30T01:33:00"/>
    <e v="#DIV/0!"/>
    <e v="#DIV/0!"/>
    <e v="#DIV/0!"/>
  </r>
  <r>
    <x v="1833"/>
    <n v="1.1391500000000001"/>
    <n v="14.700000000000728"/>
    <n v="21.199999999998909"/>
    <n v="2.79"/>
    <d v="1899-12-30T14:19:00"/>
    <e v="#DIV/0!"/>
    <e v="#DIV/0!"/>
    <e v="#DIV/0!"/>
  </r>
  <r>
    <x v="1834"/>
    <n v="1.1377900000000001"/>
    <n v="0"/>
    <n v="13.999999999998181"/>
    <n v="1.4"/>
    <d v="1899-12-30T09:05:00"/>
    <e v="#DIV/0!"/>
    <e v="#DIV/0!"/>
    <e v="#DIV/0!"/>
  </r>
  <r>
    <x v="1835"/>
    <n v="1.1356599999999999"/>
    <n v="0"/>
    <n v="14.000000000001819"/>
    <n v="1.4"/>
    <d v="1899-12-30T01:31:00"/>
    <e v="#DIV/0!"/>
    <e v="#DIV/0!"/>
    <e v="#DIV/0!"/>
  </r>
  <r>
    <x v="1836"/>
    <n v="1.1341399999999999"/>
    <n v="0"/>
    <n v="14"/>
    <n v="1.4"/>
    <d v="1899-12-30T01:07:00"/>
    <e v="#DIV/0!"/>
    <e v="#DIV/0!"/>
    <e v="#DIV/0!"/>
  </r>
  <r>
    <x v="1837"/>
    <n v="1.1323700000000001"/>
    <n v="29.900000000001455"/>
    <n v="28.800000000001091"/>
    <n v="4.2"/>
    <d v="1899-12-31T21:06:00"/>
    <e v="#DIV/0!"/>
    <e v="#DIV/0!"/>
    <e v="#DIV/0!"/>
  </r>
  <r>
    <x v="1838"/>
    <n v="1.13026"/>
    <n v="0"/>
    <n v="13.899999999999636"/>
    <n v="1.4"/>
    <d v="1899-12-30T04:42:00"/>
    <e v="#DIV/0!"/>
    <e v="#DIV/0!"/>
    <e v="#DIV/0!"/>
  </r>
  <r>
    <x v="1839"/>
    <n v="1.13215"/>
    <n v="45.399999999999636"/>
    <n v="33.5"/>
    <n v="7.49"/>
    <d v="1899-12-31T04:22:00"/>
    <e v="#DIV/0!"/>
    <e v="#DIV/0!"/>
    <e v="#DIV/0!"/>
  </r>
  <r>
    <x v="1840"/>
    <n v="1.1312599999999999"/>
    <n v="13.800000000001091"/>
    <n v="20.900000000001455"/>
    <n v="2.8"/>
    <d v="1899-12-30T03:16:00"/>
    <e v="#DIV/0!"/>
    <e v="#DIV/0!"/>
    <e v="#DIV/0!"/>
  </r>
  <r>
    <x v="1841"/>
    <n v="1.1291500000000001"/>
    <n v="0"/>
    <n v="13.999999999998181"/>
    <n v="1.4"/>
    <d v="1899-12-30T02:29:00"/>
    <e v="#DIV/0!"/>
    <e v="#DIV/0!"/>
    <e v="#DIV/0!"/>
  </r>
  <r>
    <x v="1842"/>
    <n v="1.1301699999999999"/>
    <n v="28.899999999999636"/>
    <n v="28.600000000000364"/>
    <n v="4.21"/>
    <d v="1899-12-30T17:19:00"/>
    <e v="#DIV/0!"/>
    <e v="#DIV/0!"/>
    <e v="#DIV/0!"/>
  </r>
  <r>
    <x v="1843"/>
    <n v="1.12862"/>
    <n v="0"/>
    <n v="14.000000000001819"/>
    <n v="1.4"/>
    <d v="1899-12-30T01:10:00"/>
    <e v="#DIV/0!"/>
    <e v="#DIV/0!"/>
    <e v="#DIV/0!"/>
  </r>
  <r>
    <x v="1844"/>
    <n v="1.12737"/>
    <n v="29.799999999999272"/>
    <n v="28.899999999999636"/>
    <n v="4.1899999999999995"/>
    <d v="1899-12-31T00:08:00"/>
    <e v="#DIV/0!"/>
    <e v="#DIV/0!"/>
    <e v="#DIV/0!"/>
  </r>
  <r>
    <x v="1845"/>
    <n v="1.12748"/>
    <n v="14.000000000001819"/>
    <n v="21"/>
    <n v="2.8"/>
    <d v="1899-12-30T05:08:00"/>
    <e v="#DIV/0!"/>
    <e v="#DIV/0!"/>
    <e v="#DIV/0!"/>
  </r>
  <r>
    <x v="1846"/>
    <n v="1.1271500000000001"/>
    <n v="0"/>
    <n v="13.999999999998181"/>
    <n v="1.4"/>
    <d v="1899-12-30T00:24:00"/>
    <e v="#DIV/0!"/>
    <e v="#DIV/0!"/>
    <e v="#DIV/0!"/>
  </r>
  <r>
    <x v="1847"/>
    <n v="1.1262700000000001"/>
    <n v="14.300000000001091"/>
    <n v="21.099999999998545"/>
    <n v="2.79"/>
    <d v="1899-12-30T00:05:00"/>
    <e v="#DIV/0!"/>
    <e v="#DIV/0!"/>
    <e v="#DIV/0!"/>
  </r>
  <r>
    <x v="1848"/>
    <n v="1.1205000000000001"/>
    <n v="0"/>
    <n v="13.999999999998181"/>
    <n v="1.4"/>
    <d v="1899-12-30T02:29:00"/>
    <e v="#DIV/0!"/>
    <e v="#DIV/0!"/>
    <e v="#DIV/0!"/>
  </r>
  <r>
    <x v="1849"/>
    <n v="1.1189899999999999"/>
    <n v="0"/>
    <n v="14"/>
    <n v="1.4"/>
    <d v="1899-12-30T02:47:00"/>
    <e v="#DIV/0!"/>
    <e v="#DIV/0!"/>
    <e v="#DIV/0!"/>
  </r>
  <r>
    <x v="1850"/>
    <n v="1.1174999999999999"/>
    <n v="0"/>
    <n v="14"/>
    <n v="1.4"/>
    <d v="1899-12-30T00:24:00"/>
    <e v="#DIV/0!"/>
    <e v="#DIV/0!"/>
    <e v="#DIV/0!"/>
  </r>
  <r>
    <x v="1851"/>
    <n v="1.1145700000000001"/>
    <n v="0"/>
    <n v="13.999999999998181"/>
    <n v="1.4"/>
    <d v="1899-12-30T01:32:00"/>
    <e v="#DIV/0!"/>
    <e v="#DIV/0!"/>
    <e v="#DIV/0!"/>
  </r>
  <r>
    <x v="1852"/>
    <n v="1.1138600000000001"/>
    <n v="14.100000000000364"/>
    <n v="21"/>
    <n v="2.79"/>
    <d v="1899-12-30T01:46:00"/>
    <e v="#DIV/0!"/>
    <e v="#DIV/0!"/>
    <e v="#DIV/0!"/>
  </r>
  <r>
    <x v="1853"/>
    <n v="1.1132"/>
    <n v="14.300000000001091"/>
    <n v="21"/>
    <n v="2.79"/>
    <d v="1899-12-30T15:31:00"/>
    <e v="#DIV/0!"/>
    <e v="#DIV/0!"/>
    <e v="#DIV/0!"/>
  </r>
  <r>
    <x v="1854"/>
    <n v="1.1345799999999999"/>
    <n v="306.09999999999673"/>
    <n v="90.799999999999272"/>
    <n v="382.20000000000016"/>
    <d v="1900-01-09T11:19:00"/>
    <e v="#DIV/0!"/>
    <e v="#DIV/0!"/>
    <e v="#DIV/0!"/>
  </r>
  <r>
    <x v="1855"/>
    <n v="1.1275299999999999"/>
    <n v="0"/>
    <n v="13.999999999998181"/>
    <n v="1.4"/>
    <d v="1899-12-30T03:48:00"/>
    <e v="#DIV/0!"/>
    <e v="#DIV/0!"/>
    <e v="#DIV/0!"/>
  </r>
  <r>
    <x v="1856"/>
    <n v="1.12768"/>
    <n v="29.699999999998909"/>
    <n v="29.799999999999272"/>
    <n v="4.21"/>
    <d v="1899-12-30T14:55:00"/>
    <e v="#DIV/0!"/>
    <e v="#DIV/0!"/>
    <e v="#DIV/0!"/>
  </r>
  <r>
    <x v="1857"/>
    <n v="1.1299300000000001"/>
    <n v="0"/>
    <n v="14"/>
    <n v="1.4"/>
    <d v="1899-12-30T00:38:00"/>
    <e v="#DIV/0!"/>
    <e v="#DIV/0!"/>
    <e v="#DIV/0!"/>
  </r>
  <r>
    <x v="1858"/>
    <n v="1.1315599999999999"/>
    <n v="0"/>
    <n v="13.999999999998181"/>
    <n v="1.4"/>
    <d v="1899-12-30T01:50:00"/>
    <e v="#DIV/0!"/>
    <e v="#DIV/0!"/>
    <e v="#DIV/0!"/>
  </r>
  <r>
    <x v="1859"/>
    <n v="1.1329100000000001"/>
    <n v="0"/>
    <n v="14"/>
    <n v="1.4"/>
    <d v="1899-12-30T01:14:00"/>
    <e v="#DIV/0!"/>
    <e v="#DIV/0!"/>
    <e v="#DIV/0!"/>
  </r>
  <r>
    <x v="1860"/>
    <n v="1.13114"/>
    <n v="44.800000000001091"/>
    <n v="34.199999999998909"/>
    <n v="7.48"/>
    <d v="1899-12-31T00:21:00"/>
    <e v="#DIV/0!"/>
    <e v="#DIV/0!"/>
    <e v="#DIV/0!"/>
  </r>
  <r>
    <x v="1861"/>
    <n v="1.1396599999999999"/>
    <n v="0"/>
    <n v="13.999999999998181"/>
    <n v="1.4"/>
    <d v="1899-12-30T00:31:00"/>
    <e v="#DIV/0!"/>
    <e v="#DIV/0!"/>
    <e v="#DIV/0!"/>
  </r>
  <r>
    <x v="1862"/>
    <n v="1.1404399999999999"/>
    <n v="0"/>
    <n v="14"/>
    <n v="1.4"/>
    <d v="1899-12-30T00:23:00"/>
    <e v="#DIV/0!"/>
    <e v="#DIV/0!"/>
    <e v="#DIV/0!"/>
  </r>
  <r>
    <x v="1863"/>
    <n v="1.1410499999999999"/>
    <n v="0"/>
    <n v="13.999999999998181"/>
    <n v="1.4"/>
    <d v="1899-12-30T00:07:00"/>
    <e v="#DIV/0!"/>
    <e v="#DIV/0!"/>
    <e v="#DIV/0!"/>
  </r>
  <r>
    <x v="1864"/>
    <n v="1.1432899999999999"/>
    <n v="0"/>
    <n v="13.999999999998181"/>
    <n v="1.4"/>
    <d v="1899-12-30T00:24:00"/>
    <e v="#DIV/0!"/>
    <e v="#DIV/0!"/>
    <e v="#DIV/0!"/>
  </r>
  <r>
    <x v="1865"/>
    <n v="1.14476"/>
    <n v="14.100000000000364"/>
    <n v="21.100000000000364"/>
    <n v="2.8099999999999996"/>
    <d v="1899-12-30T02:32:00"/>
    <e v="#DIV/0!"/>
    <e v="#DIV/0!"/>
    <e v="#DIV/0!"/>
  </r>
  <r>
    <x v="1866"/>
    <n v="1.1451100000000001"/>
    <n v="14.100000000002183"/>
    <n v="21.900000000001455"/>
    <n v="2.8099999999999996"/>
    <d v="1899-12-30T05:43:00"/>
    <e v="#DIV/0!"/>
    <e v="#DIV/0!"/>
    <e v="#DIV/0!"/>
  </r>
  <r>
    <x v="1867"/>
    <n v="1.1472"/>
    <n v="14.299999999997453"/>
    <n v="21.199999999998909"/>
    <n v="2.81"/>
    <d v="1899-12-30T06:36:00"/>
    <e v="#DIV/0!"/>
    <e v="#DIV/0!"/>
    <e v="#DIV/0!"/>
  </r>
  <r>
    <x v="1868"/>
    <n v="1.1448499999999999"/>
    <n v="56.499999999998181"/>
    <n v="35.799999999999272"/>
    <n v="7.51"/>
    <d v="1899-12-30T05:56:00"/>
    <e v="#DIV/0!"/>
    <e v="#DIV/0!"/>
    <e v="#DIV/0!"/>
  </r>
  <r>
    <x v="1869"/>
    <n v="1.1460399999999999"/>
    <n v="0"/>
    <n v="13.999999999998181"/>
    <n v="1.4"/>
    <d v="1899-12-30T01:18:00"/>
    <e v="#DIV/0!"/>
    <e v="#DIV/0!"/>
    <e v="#DIV/0!"/>
  </r>
  <r>
    <x v="1870"/>
    <n v="1.1451899999999999"/>
    <n v="28.799999999999272"/>
    <n v="28.5"/>
    <n v="4.1900000000000004"/>
    <d v="1899-12-30T11:53:00"/>
    <e v="#DIV/0!"/>
    <e v="#DIV/0!"/>
    <e v="#DIV/0!"/>
  </r>
  <r>
    <x v="1871"/>
    <n v="1.14384"/>
    <n v="46.399999999999636"/>
    <n v="35.399999999997817"/>
    <n v="7.52"/>
    <d v="1899-12-31T21:37:00"/>
    <e v="#DIV/0!"/>
    <e v="#DIV/0!"/>
    <e v="#DIV/0!"/>
  </r>
  <r>
    <x v="1872"/>
    <n v="1.14452"/>
    <n v="0"/>
    <n v="14.000000000001819"/>
    <n v="1.4"/>
    <d v="1899-12-30T03:32:00"/>
    <e v="#DIV/0!"/>
    <e v="#DIV/0!"/>
    <e v="#DIV/0!"/>
  </r>
  <r>
    <x v="1873"/>
    <n v="1.14455"/>
    <n v="29.100000000000364"/>
    <n v="30.200000000000728"/>
    <n v="4.1899999999999995"/>
    <d v="1899-12-30T15:47:00"/>
    <e v="#DIV/0!"/>
    <e v="#DIV/0!"/>
    <e v="#DIV/0!"/>
  </r>
  <r>
    <x v="1874"/>
    <n v="1.1418299999999999"/>
    <n v="48.599999999998545"/>
    <n v="34.599999999998545"/>
    <n v="7.51"/>
    <d v="1899-12-30T02:30:00"/>
    <e v="#DIV/0!"/>
    <e v="#DIV/0!"/>
    <e v="#DIV/0!"/>
  </r>
  <r>
    <x v="1875"/>
    <n v="1.14473"/>
    <n v="0"/>
    <n v="14.000000000001819"/>
    <n v="1.4"/>
    <d v="1899-12-30T00:05:00"/>
    <e v="#DIV/0!"/>
    <e v="#DIV/0!"/>
    <e v="#DIV/0!"/>
  </r>
  <r>
    <x v="1876"/>
    <n v="1.14561"/>
    <n v="0"/>
    <n v="14"/>
    <n v="1.4"/>
    <d v="1899-12-30T00:11:00"/>
    <e v="#DIV/0!"/>
    <e v="#DIV/0!"/>
    <e v="#DIV/0!"/>
  </r>
  <r>
    <x v="1877"/>
    <n v="1.1477599999999999"/>
    <n v="0"/>
    <n v="13.999999999998181"/>
    <n v="1.4"/>
    <d v="1899-12-30T00:19:00"/>
    <e v="#DIV/0!"/>
    <e v="#DIV/0!"/>
    <e v="#DIV/0!"/>
  </r>
  <r>
    <x v="1878"/>
    <n v="1.1381600000000001"/>
    <n v="176.49999999999818"/>
    <n v="71"/>
    <n v="121.73999999999998"/>
    <d v="1900-01-02T15:59:00"/>
    <e v="#DIV/0!"/>
    <e v="#DIV/0!"/>
    <e v="#DIV/0!"/>
  </r>
  <r>
    <x v="1879"/>
    <n v="1.13429"/>
    <n v="14.499999999998181"/>
    <n v="21.199999999998909"/>
    <n v="2.79"/>
    <d v="1899-12-30T00:08:00"/>
    <e v="#DIV/0!"/>
    <e v="#DIV/0!"/>
    <e v="#DIV/0!"/>
  </r>
  <r>
    <x v="1880"/>
    <n v="1.13439"/>
    <n v="0"/>
    <n v="14.000000000001819"/>
    <n v="1.4"/>
    <d v="1899-12-30T00:15:00"/>
    <e v="#DIV/0!"/>
    <e v="#DIV/0!"/>
    <e v="#DIV/0!"/>
  </r>
  <r>
    <x v="1881"/>
    <n v="1.13374"/>
    <n v="13.700000000000728"/>
    <n v="20.800000000001091"/>
    <n v="2.8"/>
    <d v="1899-12-30T11:44:00"/>
    <e v="#DIV/0!"/>
    <e v="#DIV/0!"/>
    <e v="#DIV/0!"/>
  </r>
  <r>
    <x v="1882"/>
    <n v="1.1328"/>
    <n v="0"/>
    <n v="14.000000000001819"/>
    <n v="1.4"/>
    <d v="1899-12-30T00:36:00"/>
    <e v="#DIV/0!"/>
    <e v="#DIV/0!"/>
    <e v="#DIV/0!"/>
  </r>
  <r>
    <x v="1883"/>
    <n v="1.1312500000000001"/>
    <n v="0"/>
    <n v="14"/>
    <n v="1.4"/>
    <d v="1899-12-30T00:08:00"/>
    <e v="#DIV/0!"/>
    <e v="#DIV/0!"/>
    <e v="#DIV/0!"/>
  </r>
  <r>
    <x v="1884"/>
    <n v="1.1311199999999999"/>
    <n v="29.900000000001455"/>
    <n v="29.000000000001819"/>
    <n v="4.1999999999999993"/>
    <d v="1899-12-30T05:08:00"/>
    <e v="#DIV/0!"/>
    <e v="#DIV/0!"/>
    <e v="#DIV/0!"/>
  </r>
  <r>
    <x v="1885"/>
    <n v="1.13036"/>
    <n v="0"/>
    <n v="14"/>
    <n v="1.4"/>
    <d v="1899-12-30T01:00:00"/>
    <e v="#DIV/0!"/>
    <e v="#DIV/0!"/>
    <e v="#DIV/0!"/>
  </r>
  <r>
    <x v="1886"/>
    <n v="1.1286099999999999"/>
    <n v="0"/>
    <n v="14.000000000001819"/>
    <n v="1.4"/>
    <d v="1899-12-30T03:30:00"/>
    <e v="#DIV/0!"/>
    <e v="#DIV/0!"/>
    <e v="#DIV/0!"/>
  </r>
  <r>
    <x v="1887"/>
    <n v="1.1345000000000001"/>
    <n v="100.70000000000073"/>
    <n v="49.299999999999272"/>
    <n v="32.42"/>
    <d v="1900-01-01T08:21:00"/>
    <e v="#DIV/0!"/>
    <e v="#DIV/0!"/>
    <e v="#DIV/0!"/>
  </r>
  <r>
    <x v="1888"/>
    <n v="1.1385400000000001"/>
    <n v="29.799999999999272"/>
    <n v="29.200000000000728"/>
    <n v="4.2"/>
    <d v="1899-12-30T10:02:00"/>
    <e v="#DIV/0!"/>
    <e v="#DIV/0!"/>
    <e v="#DIV/0!"/>
  </r>
  <r>
    <x v="1889"/>
    <n v="1.13734"/>
    <n v="45.300000000001091"/>
    <n v="34"/>
    <n v="7.5"/>
    <d v="1899-12-30T10:51:00"/>
    <e v="#DIV/0!"/>
    <e v="#DIV/0!"/>
    <e v="#DIV/0!"/>
  </r>
  <r>
    <x v="1890"/>
    <n v="1.13466"/>
    <n v="46.899999999999636"/>
    <n v="34"/>
    <n v="7.5"/>
    <d v="1899-12-30T05:01:00"/>
    <e v="#DIV/0!"/>
    <e v="#DIV/0!"/>
    <e v="#DIV/0!"/>
  </r>
  <r>
    <x v="1891"/>
    <n v="1.13687"/>
    <n v="0"/>
    <n v="14.000000000001819"/>
    <n v="1.4"/>
    <d v="1899-12-30T01:06:00"/>
    <e v="#DIV/0!"/>
    <e v="#DIV/0!"/>
    <e v="#DIV/0!"/>
  </r>
  <r>
    <x v="1892"/>
    <n v="1.1359399999999999"/>
    <n v="59.799999999999272"/>
    <n v="37.799999999999272"/>
    <n v="7.51"/>
    <d v="1899-12-31T18:51:00"/>
    <e v="#DIV/0!"/>
    <e v="#DIV/0!"/>
    <e v="#DIV/0!"/>
  </r>
  <r>
    <x v="1893"/>
    <n v="1.13486"/>
    <n v="30.200000000000728"/>
    <n v="29.399999999999636"/>
    <n v="4.21"/>
    <d v="1899-12-31T02:11:00"/>
    <e v="#DIV/0!"/>
    <e v="#DIV/0!"/>
    <e v="#DIV/0!"/>
  </r>
  <r>
    <x v="1894"/>
    <n v="1.1346799999999999"/>
    <n v="0"/>
    <n v="14"/>
    <n v="1.4"/>
    <d v="1899-12-30T00:54:00"/>
    <e v="#DIV/0!"/>
    <e v="#DIV/0!"/>
    <e v="#DIV/0!"/>
  </r>
  <r>
    <x v="1895"/>
    <n v="1.1331500000000001"/>
    <n v="0"/>
    <n v="13.999999999998181"/>
    <n v="1.4"/>
    <d v="1899-12-30T01:14:00"/>
    <e v="#DIV/0!"/>
    <e v="#DIV/0!"/>
    <e v="#DIV/0!"/>
  </r>
  <r>
    <x v="1896"/>
    <n v="1.13374"/>
    <n v="47.5"/>
    <n v="34.400000000001455"/>
    <n v="7.4799999999999995"/>
    <d v="1899-12-30T20:35:00"/>
    <e v="#DIV/0!"/>
    <e v="#DIV/0!"/>
    <e v="#DIV/0!"/>
  </r>
  <r>
    <x v="1897"/>
    <n v="1.1344000000000001"/>
    <n v="81"/>
    <n v="44.600000000000364"/>
    <n v="20.45"/>
    <d v="1899-12-31T02:22:00"/>
    <e v="#DIV/0!"/>
    <e v="#DIV/0!"/>
    <e v="#DIV/0!"/>
  </r>
  <r>
    <x v="1898"/>
    <n v="1.1324399999999999"/>
    <n v="0"/>
    <n v="14"/>
    <n v="1.4"/>
    <d v="1899-12-30T03:59:00"/>
    <e v="#DIV/0!"/>
    <e v="#DIV/0!"/>
    <e v="#DIV/0!"/>
  </r>
  <r>
    <x v="1899"/>
    <n v="1.13141"/>
    <n v="0"/>
    <n v="14"/>
    <n v="1.4"/>
    <d v="1899-12-30T00:22:00"/>
    <e v="#DIV/0!"/>
    <e v="#DIV/0!"/>
    <e v="#DIV/0!"/>
  </r>
  <r>
    <x v="1900"/>
    <n v="1.1297699999999999"/>
    <n v="0"/>
    <n v="13.899999999999636"/>
    <n v="1.4"/>
    <d v="1899-12-30T04:11:00"/>
    <e v="#DIV/0!"/>
    <e v="#DIV/0!"/>
    <e v="#DIV/0!"/>
  </r>
  <r>
    <x v="1901"/>
    <n v="1.1295900000000001"/>
    <n v="14.100000000002183"/>
    <n v="21"/>
    <n v="2.79"/>
    <d v="1899-12-30T03:48:00"/>
    <e v="#DIV/0!"/>
    <e v="#DIV/0!"/>
    <e v="#DIV/0!"/>
  </r>
  <r>
    <x v="1902"/>
    <n v="1.1317999999999999"/>
    <n v="63.700000000000728"/>
    <n v="38.800000000001091"/>
    <n v="12.76"/>
    <d v="1899-12-31T03:18:00"/>
    <e v="#DIV/0!"/>
    <e v="#DIV/0!"/>
    <e v="#DIV/0!"/>
  </r>
  <r>
    <x v="1903"/>
    <n v="1.1355299999999999"/>
    <n v="28.900000000001455"/>
    <n v="29.399999999999636"/>
    <n v="4.21"/>
    <d v="1899-12-30T23:02:00"/>
    <e v="#DIV/0!"/>
    <e v="#DIV/0!"/>
    <e v="#DIV/0!"/>
  </r>
  <r>
    <x v="1904"/>
    <n v="1.1321099999999999"/>
    <n v="31.000000000001819"/>
    <n v="29.899999999999636"/>
    <n v="4.21"/>
    <d v="1899-12-30T08:55:00"/>
    <e v="#DIV/0!"/>
    <e v="#DIV/0!"/>
    <e v="#DIV/0!"/>
  </r>
  <r>
    <x v="1905"/>
    <n v="1.12059"/>
    <n v="215.70000000000073"/>
    <n v="76"/>
    <n v="176.12"/>
    <d v="1899-12-31T06:15:00"/>
    <e v="#DIV/0!"/>
    <e v="#DIV/0!"/>
    <e v="#DIV/0!"/>
  </r>
  <r>
    <x v="1906"/>
    <n v="1.12964"/>
    <n v="0"/>
    <n v="13.700000000000728"/>
    <n v="1.4"/>
    <d v="1899-12-30T08:10:00"/>
    <e v="#DIV/0!"/>
    <e v="#DIV/0!"/>
    <e v="#DIV/0!"/>
  </r>
  <r>
    <x v="1907"/>
    <n v="1.1269800000000001"/>
    <n v="0"/>
    <n v="13.999999999998181"/>
    <n v="1.4"/>
    <d v="1899-12-30T01:40:00"/>
    <e v="#DIV/0!"/>
    <e v="#DIV/0!"/>
    <e v="#DIV/0!"/>
  </r>
  <r>
    <x v="1908"/>
    <n v="1.1226499999999999"/>
    <n v="0"/>
    <n v="14"/>
    <n v="1.4"/>
    <d v="1899-12-30T00:09:00"/>
    <e v="#DIV/0!"/>
    <e v="#DIV/0!"/>
    <e v="#DIV/0!"/>
  </r>
  <r>
    <x v="1909"/>
    <n v="1.12201"/>
    <n v="30"/>
    <n v="29"/>
    <n v="4.21"/>
    <d v="1899-12-30T05:28:00"/>
    <e v="#DIV/0!"/>
    <e v="#DIV/0!"/>
    <e v="#DIV/0!"/>
  </r>
  <r>
    <x v="1910"/>
    <n v="1.1161099999999999"/>
    <n v="0"/>
    <n v="14.000000000001819"/>
    <n v="1.4"/>
    <d v="1899-12-30T00:38:00"/>
    <e v="#DIV/0!"/>
    <e v="#DIV/0!"/>
    <e v="#DIV/0!"/>
  </r>
  <r>
    <x v="1911"/>
    <n v="1.11581"/>
    <n v="13.899999999999636"/>
    <n v="20.899999999997817"/>
    <n v="2.79"/>
    <d v="1899-12-30T02:14:00"/>
    <e v="#DIV/0!"/>
    <e v="#DIV/0!"/>
    <e v="#DIV/0!"/>
  </r>
  <r>
    <x v="1912"/>
    <n v="1.11496"/>
    <n v="0"/>
    <n v="14"/>
    <n v="1.4"/>
    <d v="1899-12-30T00:18:00"/>
    <e v="#DIV/0!"/>
    <e v="#DIV/0!"/>
    <e v="#DIV/0!"/>
  </r>
  <r>
    <x v="1913"/>
    <n v="1.11435"/>
    <n v="0"/>
    <n v="14"/>
    <n v="1.4"/>
    <d v="1899-12-30T00:29:00"/>
    <e v="#DIV/0!"/>
    <e v="#DIV/0!"/>
    <e v="#DIV/0!"/>
  </r>
  <r>
    <x v="1914"/>
    <n v="1.1138600000000001"/>
    <n v="0"/>
    <n v="13.999999999998181"/>
    <n v="1.4"/>
    <d v="1899-12-30T00:04:00"/>
    <e v="#DIV/0!"/>
    <e v="#DIV/0!"/>
    <e v="#DIV/0!"/>
  </r>
  <r>
    <x v="1915"/>
    <n v="1.11754"/>
    <n v="65"/>
    <n v="38.400000000001455"/>
    <n v="12.760000000000002"/>
    <d v="1899-12-30T15:25:00"/>
    <e v="#DIV/0!"/>
    <e v="#DIV/0!"/>
    <e v="#DIV/0!"/>
  </r>
  <r>
    <x v="1916"/>
    <n v="1.1212500000000001"/>
    <n v="14.300000000001091"/>
    <n v="21.200000000000728"/>
    <n v="2.81"/>
    <d v="1899-12-30T00:32:00"/>
    <e v="#DIV/0!"/>
    <e v="#DIV/0!"/>
    <e v="#DIV/0!"/>
  </r>
  <r>
    <x v="1917"/>
    <n v="1.12161"/>
    <n v="14"/>
    <n v="21.800000000001091"/>
    <n v="2.8"/>
    <d v="1899-12-30T07:26:00"/>
    <e v="#DIV/0!"/>
    <e v="#DIV/0!"/>
    <e v="#DIV/0!"/>
  </r>
  <r>
    <x v="1918"/>
    <n v="1.1208400000000001"/>
    <n v="45.100000000000364"/>
    <n v="33.400000000001455"/>
    <n v="7.52"/>
    <d v="1899-12-30T07:31:00"/>
    <e v="#DIV/0!"/>
    <e v="#DIV/0!"/>
    <e v="#DIV/0!"/>
  </r>
  <r>
    <x v="1919"/>
    <n v="1.1169800000000001"/>
    <n v="0"/>
    <n v="13.999999999998181"/>
    <n v="1.4"/>
    <d v="1899-12-30T01:24:00"/>
    <e v="#DIV/0!"/>
    <e v="#DIV/0!"/>
    <e v="#DIV/0!"/>
  </r>
  <r>
    <x v="1920"/>
    <n v="1.12097"/>
    <n v="82.600000000000364"/>
    <n v="45.100000000000364"/>
    <n v="76.2"/>
    <d v="1899-12-30T11:21:00"/>
    <e v="#DIV/0!"/>
    <e v="#DIV/0!"/>
    <e v="#DIV/0!"/>
  </r>
  <r>
    <x v="1921"/>
    <n v="1.1230800000000001"/>
    <n v="0"/>
    <n v="14.000000000001819"/>
    <n v="1.4"/>
    <d v="1899-12-30T00:24:00"/>
    <e v="#DIV/0!"/>
    <e v="#DIV/0!"/>
    <e v="#DIV/0!"/>
  </r>
  <r>
    <x v="1922"/>
    <n v="1.1240699999999999"/>
    <n v="0"/>
    <n v="13.999999999998181"/>
    <n v="1.4"/>
    <d v="1899-12-30T00:18:00"/>
    <e v="#DIV/0!"/>
    <e v="#DIV/0!"/>
    <e v="#DIV/0!"/>
  </r>
  <r>
    <x v="1923"/>
    <n v="1.12443"/>
    <n v="14.400000000001455"/>
    <n v="21.200000000002547"/>
    <n v="2.8000000000000003"/>
    <d v="1899-12-30T00:46:00"/>
    <e v="#DIV/0!"/>
    <e v="#DIV/0!"/>
    <e v="#DIV/0!"/>
  </r>
  <r>
    <x v="1924"/>
    <n v="1.1247799999999999"/>
    <n v="0"/>
    <n v="13.999999999998181"/>
    <n v="1.4"/>
    <d v="1899-12-30T00:13:00"/>
    <e v="#DIV/0!"/>
    <e v="#DIV/0!"/>
    <e v="#DIV/0!"/>
  </r>
  <r>
    <x v="1925"/>
    <n v="1.12523"/>
    <n v="0"/>
    <n v="13.999999999998181"/>
    <n v="1.4"/>
    <d v="1899-12-30T00:59:00"/>
    <e v="#DIV/0!"/>
    <e v="#DIV/0!"/>
    <e v="#DIV/0!"/>
  </r>
  <r>
    <x v="1926"/>
    <n v="1.1267199999999999"/>
    <n v="14.300000000001091"/>
    <n v="21.199999999998909"/>
    <n v="2.81"/>
    <d v="1899-12-30T03:33:00"/>
    <e v="#DIV/0!"/>
    <e v="#DIV/0!"/>
    <e v="#DIV/0!"/>
  </r>
  <r>
    <x v="1927"/>
    <n v="1.119"/>
    <n v="115.30000000000109"/>
    <n v="42.500000000001819"/>
    <n v="11.219999999999999"/>
    <d v="1899-12-30T11:28:00"/>
    <e v="#DIV/0!"/>
    <e v="#DIV/0!"/>
    <e v="#DIV/0!"/>
  </r>
  <r>
    <x v="1928"/>
    <n v="1.1159699999999999"/>
    <n v="29.19999999999709"/>
    <n v="28.799999999999272"/>
    <n v="4.2"/>
    <d v="1899-12-30T03:33:00"/>
    <e v="#DIV/0!"/>
    <e v="#DIV/0!"/>
    <e v="#DIV/0!"/>
  </r>
  <r>
    <x v="1929"/>
    <n v="1.11653"/>
    <n v="43.699999999998909"/>
    <n v="32.69999999999709"/>
    <n v="7.5"/>
    <d v="1899-12-30T05:53:00"/>
    <e v="#DIV/0!"/>
    <e v="#DIV/0!"/>
    <e v="#DIV/0!"/>
  </r>
  <r>
    <x v="1930"/>
    <n v="1.1194299999999999"/>
    <n v="15.100000000000364"/>
    <n v="21.599999999998545"/>
    <n v="2.81"/>
    <d v="1899-12-30T03:16:00"/>
    <e v="#DIV/0!"/>
    <e v="#DIV/0!"/>
    <e v="#DIV/0!"/>
  </r>
  <r>
    <x v="1931"/>
    <n v="1.1186199999999999"/>
    <n v="49.300000000001091"/>
    <n v="35.100000000002183"/>
    <n v="7.52"/>
    <d v="1899-12-30T04:31:00"/>
    <e v="#DIV/0!"/>
    <e v="#DIV/0!"/>
    <e v="#DIV/0!"/>
  </r>
  <r>
    <x v="1932"/>
    <n v="1.1212200000000001"/>
    <n v="29.099999999998545"/>
    <n v="28.700000000000728"/>
    <n v="4.2"/>
    <d v="1899-12-30T02:31:00"/>
    <e v="#DIV/0!"/>
    <e v="#DIV/0!"/>
    <e v="#DIV/0!"/>
  </r>
  <r>
    <x v="1933"/>
    <n v="1.12032"/>
    <n v="44.699999999998909"/>
    <n v="33.199999999998909"/>
    <n v="7.52"/>
    <d v="1899-12-30T04:04:00"/>
    <e v="#DIV/0!"/>
    <e v="#DIV/0!"/>
    <e v="#DIV/0!"/>
  </r>
  <r>
    <x v="1934"/>
    <n v="1.12218"/>
    <n v="0"/>
    <n v="13.999999999998181"/>
    <n v="1.4"/>
    <d v="1899-12-30T00:28:00"/>
    <e v="#DIV/0!"/>
    <e v="#DIV/0!"/>
    <e v="#DIV/0!"/>
  </r>
  <r>
    <x v="1935"/>
    <n v="1.1230100000000001"/>
    <n v="14.699999999998909"/>
    <n v="21.399999999999636"/>
    <n v="2.81"/>
    <d v="1899-12-30T01:03:00"/>
    <e v="#DIV/0!"/>
    <e v="#DIV/0!"/>
    <e v="#DIV/0!"/>
  </r>
  <r>
    <x v="1936"/>
    <n v="1.1242300000000001"/>
    <n v="0"/>
    <n v="14.000000000001819"/>
    <n v="1.4"/>
    <d v="1899-12-30T00:21:00"/>
    <e v="#DIV/0!"/>
    <e v="#DIV/0!"/>
    <e v="#DIV/0!"/>
  </r>
  <r>
    <x v="1937"/>
    <n v="1.1232"/>
    <n v="46"/>
    <n v="34.200000000000728"/>
    <n v="7.52"/>
    <d v="1899-12-30T15:33:00"/>
    <e v="#DIV/0!"/>
    <e v="#DIV/0!"/>
    <e v="#DIV/0!"/>
  </r>
  <r>
    <x v="1938"/>
    <n v="1.11974"/>
    <n v="13.899999999999636"/>
    <n v="20.800000000001091"/>
    <n v="2.79"/>
    <d v="1899-12-30T08:20:00"/>
    <e v="#DIV/0!"/>
    <e v="#DIV/0!"/>
    <e v="#DIV/0!"/>
  </r>
  <r>
    <x v="1939"/>
    <n v="1.1198999999999999"/>
    <n v="30.099999999998545"/>
    <n v="29.000000000001819"/>
    <n v="4.1899999999999995"/>
    <d v="1899-12-30T03:11:00"/>
    <e v="#DIV/0!"/>
    <e v="#DIV/0!"/>
    <e v="#DIV/0!"/>
  </r>
  <r>
    <x v="1940"/>
    <n v="1.1139399999999999"/>
    <n v="145.89999999999782"/>
    <n v="60.399999999997817"/>
    <n v="78.03"/>
    <d v="1899-12-31T08:28:00"/>
    <e v="#DIV/0!"/>
    <e v="#DIV/0!"/>
    <e v="#DIV/0!"/>
  </r>
  <r>
    <x v="1941"/>
    <n v="1.1161799999999999"/>
    <n v="0"/>
    <n v="14"/>
    <n v="1.4"/>
    <d v="1899-12-30T02:02:00"/>
    <e v="#DIV/0!"/>
    <e v="#DIV/0!"/>
    <e v="#DIV/0!"/>
  </r>
  <r>
    <x v="1942"/>
    <n v="1.1146100000000001"/>
    <n v="0"/>
    <n v="14"/>
    <n v="1.4"/>
    <d v="1899-12-30T00:34:00"/>
    <e v="#DIV/0!"/>
    <e v="#DIV/0!"/>
    <e v="#DIV/0!"/>
  </r>
  <r>
    <x v="1943"/>
    <n v="1.1142799999999999"/>
    <n v="13.899999999999636"/>
    <n v="20.900000000001455"/>
    <n v="2.79"/>
    <d v="1899-12-30T01:33:00"/>
    <e v="#DIV/0!"/>
    <e v="#DIV/0!"/>
    <e v="#DIV/0!"/>
  </r>
  <r>
    <x v="1944"/>
    <n v="1.1124799999999999"/>
    <n v="0"/>
    <n v="14"/>
    <n v="1.4"/>
    <d v="1899-12-30T00:58:00"/>
    <e v="#DIV/0!"/>
    <e v="#DIV/0!"/>
    <e v="#DIV/0!"/>
  </r>
  <r>
    <x v="1945"/>
    <n v="1.1109500000000001"/>
    <n v="0"/>
    <n v="13.999999999998181"/>
    <n v="1.4"/>
    <d v="1899-12-30T00:11:00"/>
    <e v="#DIV/0!"/>
    <e v="#DIV/0!"/>
    <e v="#DIV/0!"/>
  </r>
  <r>
    <x v="1946"/>
    <n v="1.1097600000000001"/>
    <n v="29.899999999999636"/>
    <n v="28.899999999999636"/>
    <n v="4.1899999999999995"/>
    <d v="1899-12-30T13:33:00"/>
    <e v="#DIV/0!"/>
    <e v="#DIV/0!"/>
    <e v="#DIV/0!"/>
  </r>
  <r>
    <x v="1947"/>
    <n v="1.1088"/>
    <n v="0"/>
    <n v="14"/>
    <n v="1.4"/>
    <d v="1899-12-30T00:17:00"/>
    <e v="#DIV/0!"/>
    <e v="#DIV/0!"/>
    <e v="#DIV/0!"/>
  </r>
  <r>
    <x v="1948"/>
    <n v="1.1085799999999999"/>
    <n v="0"/>
    <n v="14"/>
    <n v="1.4"/>
    <d v="1899-12-30T00:41:00"/>
    <e v="#DIV/0!"/>
    <e v="#DIV/0!"/>
    <e v="#DIV/0!"/>
  </r>
  <r>
    <x v="1949"/>
    <n v="1.10778"/>
    <n v="14.099999999998545"/>
    <n v="21"/>
    <n v="2.79"/>
    <d v="1899-12-30T00:52:00"/>
    <e v="#DIV/0!"/>
    <e v="#DIV/0!"/>
    <e v="#DIV/0!"/>
  </r>
  <r>
    <x v="1950"/>
    <n v="1.10833"/>
    <n v="30.099999999998545"/>
    <n v="29.099999999998545"/>
    <n v="4.2"/>
    <d v="1899-12-30T04:54:00"/>
    <e v="#DIV/0!"/>
    <e v="#DIV/0!"/>
    <e v="#DIV/0!"/>
  </r>
  <r>
    <x v="1951"/>
    <n v="1.1077300000000001"/>
    <n v="14.400000000001455"/>
    <n v="21.199999999998909"/>
    <n v="2.8000000000000003"/>
    <d v="1899-12-30T00:33:00"/>
    <e v="#DIV/0!"/>
    <e v="#DIV/0!"/>
    <e v="#DIV/0!"/>
  </r>
  <r>
    <x v="1952"/>
    <n v="1.1110800000000001"/>
    <n v="28.400000000001455"/>
    <n v="28.400000000001455"/>
    <n v="4.21"/>
    <d v="1899-12-30T01:27:00"/>
    <e v="#DIV/0!"/>
    <e v="#DIV/0!"/>
    <e v="#DIV/0!"/>
  </r>
  <r>
    <x v="1953"/>
    <n v="1.1083099999999999"/>
    <n v="0"/>
    <n v="14.000000000001819"/>
    <n v="1.4"/>
    <d v="1899-12-30T00:09:00"/>
    <e v="#DIV/0!"/>
    <e v="#DIV/0!"/>
    <e v="#DIV/0!"/>
  </r>
  <r>
    <x v="1954"/>
    <n v="1.1097300000000001"/>
    <n v="29.000000000001819"/>
    <n v="28.399999999999636"/>
    <n v="4.21"/>
    <d v="1899-12-30T07:10:00"/>
    <e v="#DIV/0!"/>
    <e v="#DIV/0!"/>
    <e v="#DIV/0!"/>
  </r>
  <r>
    <x v="1955"/>
    <n v="1.1126499999999999"/>
    <n v="0"/>
    <n v="14"/>
    <n v="1.4"/>
    <d v="1899-12-30T00:17:00"/>
    <e v="#DIV/0!"/>
    <e v="#DIV/0!"/>
    <e v="#DIV/0!"/>
  </r>
  <r>
    <x v="1956"/>
    <n v="1.09131"/>
    <n v="307.10000000000036"/>
    <n v="92.600000000000364"/>
    <n v="381.36"/>
    <d v="1900-01-01T17:09:00"/>
    <e v="#DIV/0!"/>
    <e v="#DIV/0!"/>
    <e v="#DIV/0!"/>
  </r>
  <r>
    <x v="1957"/>
    <n v="1.10894"/>
    <n v="0"/>
    <n v="14.000000000001819"/>
    <n v="1.4"/>
    <d v="1899-12-30T06:00:00"/>
    <e v="#DIV/0!"/>
    <e v="#DIV/0!"/>
    <e v="#DIV/0!"/>
  </r>
  <r>
    <x v="1958"/>
    <n v="1.1078600000000001"/>
    <n v="0"/>
    <n v="13.999999999998181"/>
    <n v="1.4"/>
    <d v="1899-12-30T00:42:00"/>
    <e v="#DIV/0!"/>
    <e v="#DIV/0!"/>
    <e v="#DIV/0!"/>
  </r>
  <r>
    <x v="1959"/>
    <n v="1.10738"/>
    <n v="13.799999999999272"/>
    <n v="20.899999999997817"/>
    <n v="2.8"/>
    <d v="1899-12-30T03:34:00"/>
    <e v="#DIV/0!"/>
    <e v="#DIV/0!"/>
    <e v="#DIV/0!"/>
  </r>
  <r>
    <x v="1960"/>
    <n v="1.1072200000000001"/>
    <n v="16.100000000000364"/>
    <n v="22"/>
    <n v="2.79"/>
    <d v="1899-12-30T01:45:00"/>
    <e v="#DIV/0!"/>
    <e v="#DIV/0!"/>
    <e v="#DIV/0!"/>
  </r>
  <r>
    <x v="1961"/>
    <n v="1.10389"/>
    <n v="0"/>
    <n v="14.000000000001819"/>
    <n v="1.4"/>
    <d v="1899-12-30T00:40:00"/>
    <e v="#DIV/0!"/>
    <e v="#DIV/0!"/>
    <e v="#DIV/0!"/>
  </r>
  <r>
    <x v="1962"/>
    <n v="1.1034999999999999"/>
    <n v="14.700000000000728"/>
    <n v="21.200000000000728"/>
    <n v="2.79"/>
    <d v="1899-12-30T06:51:00"/>
    <e v="#DIV/0!"/>
    <e v="#DIV/0!"/>
    <e v="#DIV/0!"/>
  </r>
  <r>
    <x v="1963"/>
    <n v="1.1018300000000001"/>
    <n v="29.899999999997817"/>
    <n v="28.899999999997817"/>
    <n v="4.1899999999999995"/>
    <d v="1899-12-30T05:59:00"/>
    <e v="#DIV/0!"/>
    <e v="#DIV/0!"/>
    <e v="#DIV/0!"/>
  </r>
  <r>
    <x v="1964"/>
    <n v="1.1006199999999999"/>
    <n v="0"/>
    <n v="14.000000000001819"/>
    <n v="1.4"/>
    <d v="1899-12-30T03:06:00"/>
    <e v="#DIV/0!"/>
    <e v="#DIV/0!"/>
    <e v="#DIV/0!"/>
  </r>
  <r>
    <x v="1965"/>
    <n v="1.0994999999999999"/>
    <n v="0"/>
    <n v="14"/>
    <n v="1.4"/>
    <d v="1899-12-30T00:58:00"/>
    <e v="#DIV/0!"/>
    <e v="#DIV/0!"/>
    <e v="#DIV/0!"/>
  </r>
  <r>
    <x v="1966"/>
    <n v="1.0973999999999999"/>
    <n v="0"/>
    <n v="14"/>
    <n v="1.4"/>
    <d v="1899-12-30T00:38:00"/>
    <e v="#DIV/0!"/>
    <e v="#DIV/0!"/>
    <e v="#DIV/0!"/>
  </r>
  <r>
    <x v="1967"/>
    <n v="1.0967100000000001"/>
    <n v="0"/>
    <n v="13.999999999998181"/>
    <n v="1.4"/>
    <d v="1899-12-30T00:12:00"/>
    <e v="#DIV/0!"/>
    <e v="#DIV/0!"/>
    <e v="#DIV/0!"/>
  </r>
  <r>
    <x v="1968"/>
    <n v="1.0939000000000001"/>
    <n v="0"/>
    <n v="13.999999999998181"/>
    <n v="1.4"/>
    <d v="1899-12-30T00:01:00"/>
    <e v="#DIV/0!"/>
    <e v="#DIV/0!"/>
    <e v="#DIV/0!"/>
  </r>
  <r>
    <x v="1969"/>
    <n v="1.0919099999999999"/>
    <n v="0"/>
    <n v="14.000000000001819"/>
    <n v="1.4"/>
    <d v="1899-12-30T00:18:00"/>
    <e v="#DIV/0!"/>
    <e v="#DIV/0!"/>
    <e v="#DIV/0!"/>
  </r>
  <r>
    <x v="1970"/>
    <n v="1.0897699999999999"/>
    <n v="29.19999999999709"/>
    <n v="28.799999999999272"/>
    <n v="4.2"/>
    <d v="1899-12-30T00:58:00"/>
    <e v="#DIV/0!"/>
    <e v="#DIV/0!"/>
    <e v="#DIV/0!"/>
  </r>
  <r>
    <x v="1971"/>
    <n v="1.09033"/>
    <n v="29.5"/>
    <n v="28.699999999998909"/>
    <n v="4.1999999999999993"/>
    <d v="1899-12-30T08:06:00"/>
    <e v="#DIV/0!"/>
    <e v="#DIV/0!"/>
    <e v="#DIV/0!"/>
  </r>
  <r>
    <x v="1972"/>
    <n v="1.0864400000000001"/>
    <n v="0"/>
    <n v="13.999999999998181"/>
    <n v="1.4"/>
    <d v="1899-12-30T01:42:00"/>
    <e v="#DIV/0!"/>
    <e v="#DIV/0!"/>
    <e v="#DIV/0!"/>
  </r>
  <r>
    <x v="1973"/>
    <n v="1.0848"/>
    <n v="48.899999999999636"/>
    <n v="35"/>
    <n v="7.48"/>
    <d v="1899-12-30T08:41:00"/>
    <e v="#DIV/0!"/>
    <e v="#DIV/0!"/>
    <e v="#DIV/0!"/>
  </r>
  <r>
    <x v="1974"/>
    <n v="1.08718"/>
    <n v="104.19999999999891"/>
    <n v="50.999999999998181"/>
    <n v="32.35"/>
    <d v="1899-12-30T04:45:00"/>
    <e v="#DIV/0!"/>
    <e v="#DIV/0!"/>
    <e v="#DIV/0!"/>
  </r>
  <r>
    <x v="1975"/>
    <n v="1.0908100000000001"/>
    <n v="0"/>
    <n v="14"/>
    <n v="1.4"/>
    <d v="1899-12-30T00:33:00"/>
    <e v="#DIV/0!"/>
    <e v="#DIV/0!"/>
    <e v="#DIV/0!"/>
  </r>
  <r>
    <x v="1976"/>
    <n v="1.0897699999999999"/>
    <n v="45.600000000000364"/>
    <n v="33.599999999998545"/>
    <n v="7.5"/>
    <d v="1899-12-30T03:48:00"/>
    <e v="#DIV/0!"/>
    <e v="#DIV/0!"/>
    <e v="#DIV/0!"/>
  </r>
  <r>
    <x v="1977"/>
    <n v="1.08555"/>
    <n v="0"/>
    <n v="14"/>
    <n v="1.4"/>
    <d v="1899-12-30T01:01:00"/>
    <e v="#DIV/0!"/>
    <e v="#DIV/0!"/>
    <e v="#DIV/0!"/>
  </r>
  <r>
    <x v="1978"/>
    <n v="1.08653"/>
    <n v="45.599999999998545"/>
    <n v="33.5"/>
    <n v="7.5"/>
    <d v="1899-12-30T02:56:00"/>
    <e v="#DIV/0!"/>
    <e v="#DIV/0!"/>
    <e v="#DIV/0!"/>
  </r>
  <r>
    <x v="1979"/>
    <n v="1.0888100000000001"/>
    <n v="45.600000000000364"/>
    <n v="34.5"/>
    <n v="7.5"/>
    <d v="1899-12-30T13:44:00"/>
    <e v="#DIV/0!"/>
    <e v="#DIV/0!"/>
    <e v="#DIV/0!"/>
  </r>
  <r>
    <x v="1980"/>
    <n v="1.0852299999999999"/>
    <n v="14.399999999999636"/>
    <n v="21.100000000000364"/>
    <n v="2.79"/>
    <d v="1899-12-30T11:20:00"/>
    <e v="#DIV/0!"/>
    <e v="#DIV/0!"/>
    <e v="#DIV/0!"/>
  </r>
  <r>
    <x v="1981"/>
    <n v="1.0882700000000001"/>
    <n v="62.100000000000364"/>
    <n v="38.199999999998909"/>
    <n v="12.8"/>
    <d v="1899-12-30T01:48:00"/>
    <e v="#DIV/0!"/>
    <e v="#DIV/0!"/>
    <e v="#DIV/0!"/>
  </r>
  <r>
    <x v="1982"/>
    <n v="1.0918300000000001"/>
    <n v="0"/>
    <n v="14.000000000001819"/>
    <n v="1.4"/>
    <d v="1899-12-30T00:06:00"/>
    <e v="#DIV/0!"/>
    <e v="#DIV/0!"/>
    <e v="#DIV/0!"/>
  </r>
  <r>
    <x v="1983"/>
    <n v="1.091"/>
    <n v="31.400000000001455"/>
    <n v="29.600000000000364"/>
    <n v="4.2"/>
    <d v="1899-12-30T03:33:00"/>
    <e v="#DIV/0!"/>
    <e v="#DIV/0!"/>
    <e v="#DIV/0!"/>
  </r>
  <r>
    <x v="1984"/>
    <n v="1.0867"/>
    <n v="14.799999999999272"/>
    <n v="21.399999999999636"/>
    <n v="2.8000000000000003"/>
    <d v="1899-12-30T01:07:00"/>
    <e v="#DIV/0!"/>
    <e v="#DIV/0!"/>
    <e v="#DIV/0!"/>
  </r>
  <r>
    <x v="1985"/>
    <n v="1.08775"/>
    <n v="47"/>
    <n v="34.5"/>
    <n v="7.5"/>
    <d v="1899-12-30T04:48:00"/>
    <e v="#DIV/0!"/>
    <e v="#DIV/0!"/>
    <e v="#DIV/0!"/>
  </r>
  <r>
    <x v="1986"/>
    <n v="1.09144"/>
    <n v="13.5"/>
    <n v="20.799999999999272"/>
    <n v="2.81"/>
    <d v="1899-12-30T01:10:00"/>
    <e v="#DIV/0!"/>
    <e v="#DIV/0!"/>
    <e v="#DIV/0!"/>
  </r>
  <r>
    <x v="1987"/>
    <n v="1.0910899999999999"/>
    <n v="29.000000000001819"/>
    <n v="28.800000000001091"/>
    <n v="4.2"/>
    <d v="1899-12-30T03:10:00"/>
    <e v="#DIV/0!"/>
    <e v="#DIV/0!"/>
    <e v="#DIV/0!"/>
  </r>
  <r>
    <x v="1988"/>
    <n v="1.0874900000000001"/>
    <n v="0"/>
    <n v="13.999999999998181"/>
    <n v="1.4"/>
    <d v="1899-12-30T00:11:00"/>
    <e v="#DIV/0!"/>
    <e v="#DIV/0!"/>
    <e v="#DIV/0!"/>
  </r>
  <r>
    <x v="1989"/>
    <n v="1.0905100000000001"/>
    <n v="62.899999999999636"/>
    <n v="38.399999999999636"/>
    <n v="12.83"/>
    <d v="1899-12-30T02:38:00"/>
    <e v="#DIV/0!"/>
    <e v="#DIV/0!"/>
    <e v="#DIV/0!"/>
  </r>
  <r>
    <x v="1990"/>
    <n v="1.09361"/>
    <n v="44.299999999999272"/>
    <n v="33.799999999999272"/>
    <n v="7.5"/>
    <d v="1899-12-30T14:02:00"/>
    <e v="#DIV/0!"/>
    <e v="#DIV/0!"/>
    <e v="#DIV/0!"/>
  </r>
  <r>
    <x v="1991"/>
    <n v="1.08989"/>
    <n v="0"/>
    <n v="14.000000000001819"/>
    <n v="1.4"/>
    <d v="1899-12-30T02:58:00"/>
    <e v="#DIV/0!"/>
    <e v="#DIV/0!"/>
    <e v="#DIV/0!"/>
  </r>
  <r>
    <x v="1992"/>
    <n v="1.10402"/>
    <n v="218"/>
    <n v="78"/>
    <n v="176.38"/>
    <d v="1899-12-31T14:19:00"/>
    <e v="#DIV/0!"/>
    <e v="#DIV/0!"/>
    <e v="#DIV/0!"/>
  </r>
  <r>
    <x v="1993"/>
    <n v="1.0961099999999999"/>
    <n v="0"/>
    <n v="13.999999999998181"/>
    <n v="1.4"/>
    <d v="1899-12-30T00:53:00"/>
    <e v="#DIV/0!"/>
    <e v="#DIV/0!"/>
    <e v="#DIV/0!"/>
  </r>
  <r>
    <x v="1994"/>
    <n v="1.0977699999999999"/>
    <n v="0"/>
    <n v="13.999999999998181"/>
    <n v="1.4"/>
    <d v="1899-12-30T00:15:00"/>
    <e v="#DIV/0!"/>
    <e v="#DIV/0!"/>
    <e v="#DIV/0!"/>
  </r>
  <r>
    <x v="1995"/>
    <n v="1.0980399999999999"/>
    <n v="29.5"/>
    <n v="28.800000000001091"/>
    <n v="4.1999999999999993"/>
    <d v="1899-12-30T01:44:00"/>
    <e v="#DIV/0!"/>
    <e v="#DIV/0!"/>
    <e v="#DIV/0!"/>
  </r>
  <r>
    <x v="1996"/>
    <n v="1.0986199999999999"/>
    <n v="0"/>
    <n v="13.999999999998181"/>
    <n v="1.4"/>
    <d v="1899-12-30T00:40:00"/>
    <e v="#DIV/0!"/>
    <e v="#DIV/0!"/>
    <e v="#DIV/0!"/>
  </r>
  <r>
    <x v="1997"/>
    <n v="1.0993900000000001"/>
    <n v="0"/>
    <n v="14.000000000001819"/>
    <n v="1.4"/>
    <d v="1899-12-30T00:26:00"/>
    <e v="#DIV/0!"/>
    <e v="#DIV/0!"/>
    <e v="#DIV/0!"/>
  </r>
  <r>
    <x v="1998"/>
    <n v="1.1010899999999999"/>
    <n v="0"/>
    <n v="13.999999999998181"/>
    <n v="1.4"/>
    <d v="1899-12-30T00:24:00"/>
    <e v="#DIV/0!"/>
    <e v="#DIV/0!"/>
    <e v="#DIV/0!"/>
  </r>
  <r>
    <x v="1999"/>
    <n v="1.1024400000000001"/>
    <n v="0"/>
    <n v="14.000000000001819"/>
    <n v="1.4"/>
    <d v="1899-12-30T00:05:00"/>
    <e v="#DIV/0!"/>
    <e v="#DIV/0!"/>
    <e v="#DIV/0!"/>
  </r>
  <r>
    <x v="2000"/>
    <n v="1.1046899999999999"/>
    <n v="0"/>
    <n v="13.999999999998181"/>
    <n v="1.4"/>
    <d v="1899-12-30T00:05:00"/>
    <e v="#DIV/0!"/>
    <e v="#DIV/0!"/>
    <e v="#DIV/0!"/>
  </r>
  <r>
    <x v="2001"/>
    <n v="1.1041300000000001"/>
    <n v="29.899999999999636"/>
    <n v="29.000000000001819"/>
    <n v="4.1999999999999993"/>
    <d v="1899-12-30T00:51:00"/>
    <e v="#DIV/0!"/>
    <e v="#DIV/0!"/>
    <e v="#DIV/0!"/>
  </r>
  <r>
    <x v="2002"/>
    <n v="1.10789"/>
    <n v="0"/>
    <n v="14"/>
    <n v="1.4"/>
    <d v="1899-12-30T00:08:00"/>
    <e v="#DIV/0!"/>
    <e v="#DIV/0!"/>
    <e v="#DIV/0!"/>
  </r>
  <r>
    <x v="2003"/>
    <n v="1.10873"/>
    <n v="14.000000000001819"/>
    <n v="21"/>
    <n v="2.8"/>
    <d v="1899-12-30T00:56:00"/>
    <e v="#DIV/0!"/>
    <e v="#DIV/0!"/>
    <e v="#DIV/0!"/>
  </r>
  <r>
    <x v="2004"/>
    <n v="1.1073200000000001"/>
    <n v="48.500000000001819"/>
    <n v="36.200000000002547"/>
    <n v="7.48"/>
    <d v="1899-12-30T15:15:00"/>
    <e v="#DIV/0!"/>
    <e v="#DIV/0!"/>
    <e v="#DIV/0!"/>
  </r>
  <r>
    <x v="2005"/>
    <n v="1.10605"/>
    <n v="0"/>
    <n v="14"/>
    <n v="1.4"/>
    <d v="1899-12-30T00:23:00"/>
    <e v="#DIV/0!"/>
    <e v="#DIV/0!"/>
    <e v="#DIV/0!"/>
  </r>
  <r>
    <x v="2006"/>
    <n v="1.10636"/>
    <n v="13.5"/>
    <n v="20.800000000001091"/>
    <n v="2.81"/>
    <d v="1899-12-30T00:09:00"/>
    <e v="#DIV/0!"/>
    <e v="#DIV/0!"/>
    <e v="#DIV/0!"/>
  </r>
  <r>
    <x v="2007"/>
    <n v="1.1048800000000001"/>
    <n v="13.600000000000364"/>
    <n v="20.800000000001091"/>
    <n v="2.8"/>
    <d v="1899-12-30T01:09:00"/>
    <e v="#DIV/0!"/>
    <e v="#DIV/0!"/>
    <e v="#DIV/0!"/>
  </r>
  <r>
    <x v="2008"/>
    <n v="1.1058300000000001"/>
    <n v="0"/>
    <n v="14"/>
    <n v="1.4"/>
    <d v="1899-12-30T00:54:00"/>
    <e v="#DIV/0!"/>
    <e v="#DIV/0!"/>
    <e v="#DIV/0!"/>
  </r>
  <r>
    <x v="2009"/>
    <n v="1.1096299999999999"/>
    <n v="0"/>
    <n v="13.999999999998181"/>
    <n v="1.4"/>
    <d v="1899-12-30T00:22:00"/>
    <e v="#DIV/0!"/>
    <e v="#DIV/0!"/>
    <e v="#DIV/0!"/>
  </r>
  <r>
    <x v="2010"/>
    <n v="1.1028899999999999"/>
    <n v="122.09999999999854"/>
    <n v="54.999999999998181"/>
    <n v="49.53"/>
    <d v="1899-12-30T21:49:00"/>
    <e v="#DIV/0!"/>
    <e v="#DIV/0!"/>
    <e v="#DIV/0!"/>
  </r>
  <r>
    <x v="2011"/>
    <n v="1.1024"/>
    <n v="0"/>
    <n v="13.999999999998181"/>
    <n v="1.4"/>
    <d v="1899-12-30T00:09:00"/>
    <e v="#DIV/0!"/>
    <e v="#DIV/0!"/>
    <e v="#DIV/0!"/>
  </r>
  <r>
    <x v="2012"/>
    <n v="1.0995200000000001"/>
    <n v="0"/>
    <n v="13.999999999998181"/>
    <n v="1.4"/>
    <d v="1899-12-30T00:45:00"/>
    <e v="#DIV/0!"/>
    <e v="#DIV/0!"/>
    <e v="#DIV/0!"/>
  </r>
  <r>
    <x v="2013"/>
    <n v="1.0989599999999999"/>
    <n v="14.599999999998545"/>
    <n v="21.300000000001091"/>
    <n v="2.8"/>
    <d v="1899-12-30T02:33:00"/>
    <e v="#DIV/0!"/>
    <e v="#DIV/0!"/>
    <e v="#DIV/0!"/>
  </r>
  <r>
    <x v="2014"/>
    <n v="1.0978300000000001"/>
    <n v="0"/>
    <n v="13.999999999998181"/>
    <n v="1.4"/>
    <d v="1899-12-30T01:53:00"/>
    <e v="#DIV/0!"/>
    <e v="#DIV/0!"/>
    <e v="#DIV/0!"/>
  </r>
  <r>
    <x v="2015"/>
    <n v="1.09819"/>
    <n v="31.599999999998545"/>
    <n v="30.399999999999636"/>
    <n v="4.21"/>
    <d v="1899-12-30T04:21:00"/>
    <e v="#DIV/0!"/>
    <e v="#DIV/0!"/>
    <e v="#DIV/0!"/>
  </r>
  <r>
    <x v="2016"/>
    <n v="1.09788"/>
    <n v="14.099999999998545"/>
    <n v="21"/>
    <n v="2.79"/>
    <d v="1899-12-30T06:39:00"/>
    <e v="#DIV/0!"/>
    <e v="#DIV/0!"/>
    <e v="#DIV/0!"/>
  </r>
  <r>
    <x v="2017"/>
    <n v="1.0967199999999999"/>
    <n v="0"/>
    <n v="14.000000000001819"/>
    <n v="1.4"/>
    <d v="1899-12-30T00:14:00"/>
    <e v="#DIV/0!"/>
    <e v="#DIV/0!"/>
    <e v="#DIV/0!"/>
  </r>
  <r>
    <x v="2018"/>
    <n v="1.0962000000000001"/>
    <n v="0"/>
    <n v="14"/>
    <n v="1.4"/>
    <d v="1899-12-30T00:41:00"/>
    <e v="#DIV/0!"/>
    <e v="#DIV/0!"/>
    <e v="#DIV/0!"/>
  </r>
  <r>
    <x v="2019"/>
    <n v="1.09944"/>
    <n v="64.5"/>
    <n v="39.100000000000364"/>
    <n v="12.78"/>
    <d v="1899-12-30T03:12:00"/>
    <e v="#DIV/0!"/>
    <e v="#DIV/0!"/>
    <e v="#DIV/0!"/>
  </r>
  <r>
    <x v="2020"/>
    <n v="1.0959099999999999"/>
    <n v="123.60000000000218"/>
    <n v="56.299999999999272"/>
    <n v="49.37"/>
    <d v="1899-12-30T20:56:00"/>
    <e v="#DIV/0!"/>
    <e v="#DIV/0!"/>
    <e v="#DIV/0!"/>
  </r>
  <r>
    <x v="2021"/>
    <n v="1.09826"/>
    <n v="0"/>
    <n v="14"/>
    <n v="1.4"/>
    <d v="1899-12-30T00:59:00"/>
    <e v="#DIV/0!"/>
    <e v="#DIV/0!"/>
    <e v="#DIV/0!"/>
  </r>
  <r>
    <x v="2022"/>
    <n v="1.09778"/>
    <n v="0"/>
    <n v="14.000000000001819"/>
    <n v="1.4"/>
    <d v="1899-12-30T00:07:00"/>
    <e v="#DIV/0!"/>
    <e v="#DIV/0!"/>
    <e v="#DIV/0!"/>
  </r>
  <r>
    <x v="2023"/>
    <n v="1.09494"/>
    <n v="0"/>
    <n v="14.000000000001819"/>
    <n v="1.4"/>
    <d v="1899-12-30T00:15:00"/>
    <e v="#DIV/0!"/>
    <e v="#DIV/0!"/>
    <e v="#DIV/0!"/>
  </r>
  <r>
    <x v="2024"/>
    <n v="1.0944"/>
    <n v="0"/>
    <n v="14.000000000001819"/>
    <n v="1.4"/>
    <d v="1899-12-30T00:36:00"/>
    <e v="#DIV/0!"/>
    <e v="#DIV/0!"/>
    <e v="#DIV/0!"/>
  </r>
  <r>
    <x v="2025"/>
    <n v="1.0929199999999999"/>
    <n v="0"/>
    <n v="14"/>
    <n v="1.4"/>
    <d v="1899-12-30T00:33:00"/>
    <e v="#DIV/0!"/>
    <e v="#DIV/0!"/>
    <e v="#DIV/0!"/>
  </r>
  <r>
    <x v="2026"/>
    <n v="1.09046"/>
    <n v="13.80000000000291"/>
    <n v="20.800000000001091"/>
    <n v="2.79"/>
    <d v="1899-12-30T07:48:00"/>
    <e v="#DIV/0!"/>
    <e v="#DIV/0!"/>
    <e v="#DIV/0!"/>
  </r>
  <r>
    <x v="2027"/>
    <n v="1.09433"/>
    <n v="81.199999999998909"/>
    <n v="43.899999999997817"/>
    <n v="20.399999999999999"/>
    <d v="1899-12-30T09:14:00"/>
    <e v="#DIV/0!"/>
    <e v="#DIV/0!"/>
    <e v="#DIV/0!"/>
  </r>
  <r>
    <x v="2028"/>
    <n v="1.0972999999999999"/>
    <n v="0"/>
    <n v="13.999999999998181"/>
    <n v="1.4"/>
    <d v="1899-12-30T00:23:00"/>
    <e v="#DIV/0!"/>
    <e v="#DIV/0!"/>
    <e v="#DIV/0!"/>
  </r>
  <r>
    <x v="2029"/>
    <n v="1.0971"/>
    <n v="46.500000000001819"/>
    <n v="34.100000000000364"/>
    <n v="7.48"/>
    <d v="1899-12-30T04:41:00"/>
    <e v="#DIV/0!"/>
    <e v="#DIV/0!"/>
    <e v="#DIV/0!"/>
  </r>
  <r>
    <x v="2030"/>
    <n v="1.09443"/>
    <n v="0"/>
    <n v="14.000000000001819"/>
    <n v="1.4"/>
    <d v="1899-12-30T01:05:00"/>
    <e v="#DIV/0!"/>
    <e v="#DIV/0!"/>
    <e v="#DIV/0!"/>
  </r>
  <r>
    <x v="2031"/>
    <n v="1.0948899999999999"/>
    <n v="29.600000000000364"/>
    <n v="29"/>
    <n v="4.2"/>
    <d v="1899-12-30T05:48:00"/>
    <e v="#DIV/0!"/>
    <e v="#DIV/0!"/>
    <e v="#DIV/0!"/>
  </r>
  <r>
    <x v="2032"/>
    <n v="1.09795"/>
    <n v="0"/>
    <n v="14"/>
    <n v="1.4"/>
    <d v="1899-12-30T00:52:00"/>
    <e v="#DIV/0!"/>
    <e v="#DIV/0!"/>
    <e v="#DIV/0!"/>
  </r>
  <r>
    <x v="2033"/>
    <n v="1.0992999999999999"/>
    <n v="0"/>
    <n v="13.999999999998181"/>
    <n v="1.4"/>
    <d v="1899-12-30T00:49:00"/>
    <e v="#DIV/0!"/>
    <e v="#DIV/0!"/>
    <e v="#DIV/0!"/>
  </r>
  <r>
    <x v="2034"/>
    <n v="1.0969899999999999"/>
    <n v="46.100000000000364"/>
    <n v="32.900000000001455"/>
    <n v="12.79"/>
    <d v="1899-12-30T09:47:00"/>
    <e v="#DIV/0!"/>
    <e v="#DIV/0!"/>
    <e v="#DIV/0!"/>
  </r>
  <r>
    <x v="2035"/>
    <n v="1.0935600000000001"/>
    <n v="0"/>
    <n v="13.999999999998181"/>
    <n v="1.4"/>
    <d v="1899-12-30T00:59:00"/>
    <e v="#DIV/0!"/>
    <e v="#DIV/0!"/>
    <e v="#DIV/0!"/>
  </r>
  <r>
    <x v="2036"/>
    <n v="1.09676"/>
    <n v="63.599999999998545"/>
    <n v="38.699999999998909"/>
    <n v="12.78"/>
    <d v="1899-12-30T15:30:00"/>
    <e v="#DIV/0!"/>
    <e v="#DIV/0!"/>
    <e v="#DIV/0!"/>
  </r>
  <r>
    <x v="2037"/>
    <n v="1.09927"/>
    <n v="0"/>
    <n v="14"/>
    <n v="1.4"/>
    <d v="1899-12-30T01:16:00"/>
    <e v="#DIV/0!"/>
    <e v="#DIV/0!"/>
    <e v="#DIV/0!"/>
  </r>
  <r>
    <x v="2038"/>
    <n v="1.10094"/>
    <n v="0"/>
    <n v="14"/>
    <n v="1.4"/>
    <d v="1899-12-30T00:13:00"/>
    <e v="#DIV/0!"/>
    <e v="#DIV/0!"/>
    <e v="#DIV/0!"/>
  </r>
  <r>
    <x v="2039"/>
    <n v="1.1014200000000001"/>
    <n v="0"/>
    <n v="14"/>
    <n v="1.4"/>
    <d v="1899-12-30T00:09:00"/>
    <e v="#DIV/0!"/>
    <e v="#DIV/0!"/>
    <e v="#DIV/0!"/>
  </r>
  <r>
    <x v="2040"/>
    <n v="1.0975900000000001"/>
    <n v="79.399999999999636"/>
    <n v="44.100000000000364"/>
    <n v="20.39"/>
    <d v="1899-12-30T18:24:00"/>
    <e v="#DIV/0!"/>
    <e v="#DIV/0!"/>
    <e v="#DIV/0!"/>
  </r>
  <r>
    <x v="2041"/>
    <n v="1.09579"/>
    <n v="0"/>
    <n v="14.000000000001819"/>
    <n v="1.4"/>
    <d v="1899-12-30T00:47:00"/>
    <e v="#DIV/0!"/>
    <e v="#DIV/0!"/>
    <e v="#DIV/0!"/>
  </r>
  <r>
    <x v="2042"/>
    <n v="1.0932900000000001"/>
    <n v="0"/>
    <n v="13.999999999998181"/>
    <n v="1.4"/>
    <d v="1899-12-30T01:59:00"/>
    <e v="#DIV/0!"/>
    <e v="#DIV/0!"/>
    <e v="#DIV/0!"/>
  </r>
  <r>
    <x v="2043"/>
    <n v="1.0983099999999999"/>
    <n v="100.89999999999964"/>
    <n v="49.5"/>
    <n v="32.35"/>
    <d v="1899-12-30T23:33:00"/>
    <e v="#DIV/0!"/>
    <e v="#DIV/0!"/>
    <e v="#DIV/0!"/>
  </r>
  <r>
    <x v="2044"/>
    <n v="1.0979300000000001"/>
    <n v="13.999999999998181"/>
    <n v="21"/>
    <n v="2.8"/>
    <d v="1899-12-30T01:02:00"/>
    <e v="#DIV/0!"/>
    <e v="#DIV/0!"/>
    <e v="#DIV/0!"/>
  </r>
  <r>
    <x v="2045"/>
    <n v="1.1007800000000001"/>
    <n v="0"/>
    <n v="14"/>
    <n v="1.4"/>
    <d v="1899-12-30T01:30:00"/>
    <e v="#DIV/0!"/>
    <e v="#DIV/0!"/>
    <e v="#DIV/0!"/>
  </r>
  <r>
    <x v="2046"/>
    <n v="1.10175"/>
    <n v="0"/>
    <n v="14"/>
    <n v="1.4"/>
    <d v="1899-12-30T01:24:00"/>
    <e v="#DIV/0!"/>
    <e v="#DIV/0!"/>
    <e v="#DIV/0!"/>
  </r>
  <r>
    <x v="2047"/>
    <n v="1.1018399999999999"/>
    <n v="30.099999999998545"/>
    <n v="29.399999999999636"/>
    <n v="4.21"/>
    <d v="1899-12-30T02:26:00"/>
    <e v="#DIV/0!"/>
    <e v="#DIV/0!"/>
    <e v="#DIV/0!"/>
  </r>
  <r>
    <x v="2048"/>
    <n v="1.1018399999999999"/>
    <n v="14.80000000000291"/>
    <n v="21.400000000001455"/>
    <n v="2.8000000000000003"/>
    <d v="1899-12-30T00:21:00"/>
    <e v="#DIV/0!"/>
    <e v="#DIV/0!"/>
    <e v="#DIV/0!"/>
  </r>
  <r>
    <x v="2049"/>
    <n v="1.0991299999999999"/>
    <n v="55.499999999998181"/>
    <n v="37.499999999998181"/>
    <n v="7.52"/>
    <d v="1899-12-30T03:36:00"/>
    <e v="#DIV/0!"/>
    <e v="#DIV/0!"/>
    <e v="#DIV/0!"/>
  </r>
  <r>
    <x v="2050"/>
    <n v="1.10476"/>
    <n v="145.10000000000036"/>
    <n v="59.399999999999636"/>
    <n v="78.11999999999999"/>
    <d v="1899-12-31T16:19:00"/>
    <e v="#DIV/0!"/>
    <e v="#DIV/0!"/>
    <e v="#DIV/0!"/>
  </r>
  <r>
    <x v="2051"/>
    <n v="1.10097"/>
    <n v="0"/>
    <n v="14.000000000001819"/>
    <n v="1.4"/>
    <d v="1899-12-30T00:16:00"/>
    <e v="#DIV/0!"/>
    <e v="#DIV/0!"/>
    <e v="#DIV/0!"/>
  </r>
  <r>
    <x v="2052"/>
    <n v="1.10324"/>
    <n v="0"/>
    <n v="14"/>
    <n v="1.4"/>
    <d v="1899-12-30T00:10:00"/>
    <e v="#DIV/0!"/>
    <e v="#DIV/0!"/>
    <e v="#DIV/0!"/>
  </r>
  <r>
    <x v="2053"/>
    <n v="1.1038300000000001"/>
    <n v="28.099999999998545"/>
    <n v="28.799999999999272"/>
    <n v="4.1899999999999995"/>
    <d v="1899-12-30T04:22:00"/>
    <e v="#DIV/0!"/>
    <e v="#DIV/0!"/>
    <e v="#DIV/0!"/>
  </r>
  <r>
    <x v="2054"/>
    <n v="1.10487"/>
    <n v="14.400000000001455"/>
    <n v="21.200000000002547"/>
    <n v="2.8000000000000003"/>
    <d v="1899-12-30T06:47:00"/>
    <e v="#DIV/0!"/>
    <e v="#DIV/0!"/>
    <e v="#DIV/0!"/>
  </r>
  <r>
    <x v="2055"/>
    <n v="1.1058600000000001"/>
    <n v="29.80000000000291"/>
    <n v="29.400000000001455"/>
    <n v="4.21"/>
    <d v="1899-12-30T03:33:00"/>
    <e v="#DIV/0!"/>
    <e v="#DIV/0!"/>
    <e v="#DIV/0!"/>
  </r>
  <r>
    <x v="2056"/>
    <n v="1.1065499999999999"/>
    <n v="0"/>
    <n v="14"/>
    <n v="1.4"/>
    <d v="1899-12-30T01:39:00"/>
    <e v="#DIV/0!"/>
    <e v="#DIV/0!"/>
    <e v="#DIV/0!"/>
  </r>
  <r>
    <x v="2057"/>
    <n v="1.1072900000000001"/>
    <n v="0"/>
    <n v="14.000000000001819"/>
    <n v="1.4"/>
    <d v="1899-12-30T00:08:00"/>
    <e v="#DIV/0!"/>
    <e v="#DIV/0!"/>
    <e v="#DIV/0!"/>
  </r>
  <r>
    <x v="2058"/>
    <n v="1.1101000000000001"/>
    <n v="0"/>
    <n v="14"/>
    <n v="1.4"/>
    <d v="1899-12-30T01:11:00"/>
    <e v="#DIV/0!"/>
    <e v="#DIV/0!"/>
    <e v="#DIV/0!"/>
  </r>
  <r>
    <x v="2059"/>
    <n v="1.1116900000000001"/>
    <n v="0"/>
    <n v="14.000000000001819"/>
    <n v="1.4"/>
    <d v="1899-12-30T00:55:00"/>
    <e v="#DIV/0!"/>
    <e v="#DIV/0!"/>
    <e v="#DIV/0!"/>
  </r>
  <r>
    <x v="2060"/>
    <n v="1.1064799999999999"/>
    <n v="121.89999999999782"/>
    <n v="55.299999999997453"/>
    <n v="49.31"/>
    <d v="1899-12-30T22:50:00"/>
    <e v="#DIV/0!"/>
    <e v="#DIV/0!"/>
    <e v="#DIV/0!"/>
  </r>
  <r>
    <x v="2061"/>
    <n v="1.10253"/>
    <n v="0"/>
    <n v="14.000000000001819"/>
    <n v="1.4"/>
    <d v="1899-12-30T01:05:00"/>
    <e v="#DIV/0!"/>
    <e v="#DIV/0!"/>
    <e v="#DIV/0!"/>
  </r>
  <r>
    <x v="2062"/>
    <n v="1.1010800000000001"/>
    <n v="0"/>
    <n v="13.999999999998181"/>
    <n v="1.4"/>
    <d v="1899-12-30T00:48:00"/>
    <e v="#DIV/0!"/>
    <e v="#DIV/0!"/>
    <e v="#DIV/0!"/>
  </r>
  <r>
    <x v="2063"/>
    <n v="1.1026100000000001"/>
    <n v="44.899999999999636"/>
    <n v="33.299999999999272"/>
    <n v="7.51"/>
    <d v="1899-12-31T03:36:00"/>
    <e v="#DIV/0!"/>
    <e v="#DIV/0!"/>
    <e v="#DIV/0!"/>
  </r>
  <r>
    <x v="2064"/>
    <n v="1.1012599999999999"/>
    <n v="100.19999999999891"/>
    <n v="48.599999999998545"/>
    <n v="32.44"/>
    <d v="1899-12-31T16:46:00"/>
    <e v="#DIV/0!"/>
    <e v="#DIV/0!"/>
    <e v="#DIV/0!"/>
  </r>
  <r>
    <x v="2065"/>
    <n v="1.1011500000000001"/>
    <n v="0"/>
    <n v="14"/>
    <n v="1.4"/>
    <d v="1899-12-30T02:23:00"/>
    <e v="#DIV/0!"/>
    <e v="#DIV/0!"/>
    <e v="#DIV/0!"/>
  </r>
  <r>
    <x v="2066"/>
    <n v="1.1000799999999999"/>
    <n v="0"/>
    <n v="13.899999999999636"/>
    <n v="1.4"/>
    <d v="1899-12-30T04:39:00"/>
    <e v="#DIV/0!"/>
    <e v="#DIV/0!"/>
    <e v="#DIV/0!"/>
  </r>
  <r>
    <x v="2067"/>
    <n v="1.09812"/>
    <n v="13.799999999999272"/>
    <n v="20.899999999997817"/>
    <n v="2.8"/>
    <d v="1899-12-30T05:03:00"/>
    <e v="#DIV/0!"/>
    <e v="#DIV/0!"/>
    <e v="#DIV/0!"/>
  </r>
  <r>
    <x v="2068"/>
    <n v="1.09938"/>
    <n v="63"/>
    <n v="38.299999999999272"/>
    <n v="12.77"/>
    <d v="1899-12-31T02:42:00"/>
    <e v="#DIV/0!"/>
    <e v="#DIV/0!"/>
    <e v="#DIV/0!"/>
  </r>
  <r>
    <x v="2069"/>
    <n v="1.10165"/>
    <n v="14.000000000001819"/>
    <n v="21"/>
    <n v="2.8"/>
    <d v="1899-12-30T03:02:00"/>
    <e v="#DIV/0!"/>
    <e v="#DIV/0!"/>
    <e v="#DIV/0!"/>
  </r>
  <r>
    <x v="2070"/>
    <n v="1.1037600000000001"/>
    <n v="13.899999999999636"/>
    <n v="21"/>
    <n v="2.81"/>
    <d v="1899-12-30T01:16:00"/>
    <e v="#DIV/0!"/>
    <e v="#DIV/0!"/>
    <e v="#DIV/0!"/>
  </r>
  <r>
    <x v="2071"/>
    <n v="1.1038399999999999"/>
    <n v="13.899999999999636"/>
    <n v="21.799999999999272"/>
    <n v="2.81"/>
    <d v="1899-12-30T07:38:00"/>
    <e v="#DIV/0!"/>
    <e v="#DIV/0!"/>
    <e v="#DIV/0!"/>
  </r>
  <r>
    <x v="2072"/>
    <n v="1.1015600000000001"/>
    <n v="61.899999999999636"/>
    <n v="41"/>
    <n v="12.830000000000002"/>
    <d v="1900-01-01T02:48:00"/>
    <e v="#DIV/0!"/>
    <e v="#DIV/0!"/>
    <e v="#DIV/0!"/>
  </r>
  <r>
    <x v="2073"/>
    <n v="1.09796"/>
    <n v="0"/>
    <n v="13.999999999998181"/>
    <n v="1.4"/>
    <d v="1899-12-30T01:48:00"/>
    <e v="#DIV/0!"/>
    <e v="#DIV/0!"/>
    <e v="#DIV/0!"/>
  </r>
  <r>
    <x v="2074"/>
    <n v="1.09745"/>
    <n v="0"/>
    <n v="14.000000000001819"/>
    <n v="1.4"/>
    <d v="1899-12-30T01:22:00"/>
    <e v="#DIV/0!"/>
    <e v="#DIV/0!"/>
    <e v="#DIV/0!"/>
  </r>
  <r>
    <x v="2075"/>
    <n v="1.097"/>
    <n v="29.100000000000364"/>
    <n v="28.399999999999636"/>
    <n v="4.21"/>
    <d v="1899-12-31T00:13:00"/>
    <e v="#DIV/0!"/>
    <e v="#DIV/0!"/>
    <e v="#DIV/0!"/>
  </r>
  <r>
    <x v="2076"/>
    <n v="1.0993299999999999"/>
    <n v="64.700000000002547"/>
    <n v="38.900000000001455"/>
    <n v="12.82"/>
    <d v="1899-12-30T23:23:00"/>
    <e v="#DIV/0!"/>
    <e v="#DIV/0!"/>
    <e v="#DIV/0!"/>
  </r>
  <r>
    <x v="2077"/>
    <n v="1.10009"/>
    <n v="63.899999999999636"/>
    <n v="39.5"/>
    <n v="12.78"/>
    <d v="1900-01-01T01:08:00"/>
    <e v="#DIV/0!"/>
    <e v="#DIV/0!"/>
    <e v="#DIV/0!"/>
  </r>
  <r>
    <x v="2078"/>
    <n v="1.0998000000000001"/>
    <n v="13.699999999998909"/>
    <n v="20.799999999997453"/>
    <n v="2.79"/>
    <d v="1899-12-30T02:20:00"/>
    <e v="#DIV/0!"/>
    <e v="#DIV/0!"/>
    <e v="#DIV/0!"/>
  </r>
  <r>
    <x v="2079"/>
    <n v="1.09735"/>
    <n v="0"/>
    <n v="13.899999999999636"/>
    <n v="1.4"/>
    <d v="1899-12-30T09:44:00"/>
    <e v="#DIV/0!"/>
    <e v="#DIV/0!"/>
    <e v="#DIV/0!"/>
  </r>
  <r>
    <x v="2080"/>
    <n v="1.0949800000000001"/>
    <n v="0"/>
    <n v="13.999999999998181"/>
    <n v="1.4"/>
    <d v="1899-12-30T04:00:00"/>
    <e v="#DIV/0!"/>
    <e v="#DIV/0!"/>
    <e v="#DIV/0!"/>
  </r>
  <r>
    <x v="2081"/>
    <n v="1.0950599999999999"/>
    <n v="0"/>
    <n v="14.000000000001819"/>
    <n v="1.4"/>
    <d v="1899-12-30T00:15:00"/>
    <e v="#DIV/0!"/>
    <e v="#DIV/0!"/>
    <e v="#DIV/0!"/>
  </r>
  <r>
    <x v="2082"/>
    <n v="1.0945800000000001"/>
    <n v="0"/>
    <n v="13.999999999998181"/>
    <n v="1.4"/>
    <d v="1899-12-30T00:25:00"/>
    <e v="#DIV/0!"/>
    <e v="#DIV/0!"/>
    <e v="#DIV/0!"/>
  </r>
  <r>
    <x v="2083"/>
    <n v="1.0960399999999999"/>
    <n v="44.999999999998181"/>
    <n v="33.100000000000364"/>
    <n v="7.48"/>
    <d v="1899-12-30T03:47:00"/>
    <e v="#DIV/0!"/>
    <e v="#DIV/0!"/>
    <e v="#DIV/0!"/>
  </r>
  <r>
    <x v="2084"/>
    <n v="1.09501"/>
    <n v="0"/>
    <n v="14"/>
    <n v="1.4"/>
    <d v="1899-12-30T01:06:00"/>
    <e v="#DIV/0!"/>
    <e v="#DIV/0!"/>
    <e v="#DIV/0!"/>
  </r>
  <r>
    <x v="2085"/>
    <n v="1.1088100000000001"/>
    <n v="211.19999999999891"/>
    <n v="74.899999999999636"/>
    <n v="175.89999999999998"/>
    <d v="1900-01-01T23:55:00"/>
    <e v="#DIV/0!"/>
    <e v="#DIV/0!"/>
    <e v="#DIV/0!"/>
  </r>
  <r>
    <x v="2086"/>
    <n v="1.1008899999999999"/>
    <n v="28.600000000000364"/>
    <n v="28.399999999999636"/>
    <n v="4.1999999999999993"/>
    <d v="1899-12-30T01:31:00"/>
    <e v="#DIV/0!"/>
    <e v="#DIV/0!"/>
    <e v="#DIV/0!"/>
  </r>
  <r>
    <x v="2087"/>
    <n v="1.10361"/>
    <n v="0"/>
    <n v="14.000000000001819"/>
    <n v="1.4"/>
    <d v="1899-12-30T00:23:00"/>
    <e v="#DIV/0!"/>
    <e v="#DIV/0!"/>
    <e v="#DIV/0!"/>
  </r>
  <r>
    <x v="2088"/>
    <n v="1.10558"/>
    <n v="14.100000000002183"/>
    <n v="21.100000000000364"/>
    <n v="2.8099999999999996"/>
    <d v="1899-12-30T00:45:00"/>
    <e v="#DIV/0!"/>
    <e v="#DIV/0!"/>
    <e v="#DIV/0!"/>
  </r>
  <r>
    <x v="2089"/>
    <n v="1.1095200000000001"/>
    <n v="0"/>
    <n v="14"/>
    <n v="1.4"/>
    <d v="1899-12-30T00:03:00"/>
    <e v="#DIV/0!"/>
    <e v="#DIV/0!"/>
    <e v="#DIV/0!"/>
  </r>
  <r>
    <x v="2090"/>
    <n v="1.1128"/>
    <n v="14.299999999999272"/>
    <n v="21.200000000000728"/>
    <n v="2.81"/>
    <d v="1899-12-30T00:32:00"/>
    <e v="#DIV/0!"/>
    <e v="#DIV/0!"/>
    <e v="#DIV/0!"/>
  </r>
  <r>
    <x v="2091"/>
    <n v="1.1113599999999999"/>
    <n v="46.199999999998909"/>
    <n v="34.299999999997453"/>
    <n v="7.52"/>
    <d v="1899-12-30T13:03:00"/>
    <e v="#DIV/0!"/>
    <e v="#DIV/0!"/>
    <e v="#DIV/0!"/>
  </r>
  <r>
    <x v="2092"/>
    <n v="1.1126100000000001"/>
    <n v="0"/>
    <n v="14"/>
    <n v="1.4"/>
    <d v="1899-12-30T02:23:00"/>
    <e v="#DIV/0!"/>
    <e v="#DIV/0!"/>
    <e v="#DIV/0!"/>
  </r>
  <r>
    <x v="2093"/>
    <n v="1.11337"/>
    <n v="0"/>
    <n v="14"/>
    <n v="1.4"/>
    <d v="1899-12-30T01:16:00"/>
    <e v="#DIV/0!"/>
    <e v="#DIV/0!"/>
    <e v="#DIV/0!"/>
  </r>
  <r>
    <x v="2094"/>
    <n v="1.11473"/>
    <n v="0"/>
    <n v="14"/>
    <n v="1.4"/>
    <d v="1899-12-30T00:08:00"/>
    <e v="#DIV/0!"/>
    <e v="#DIV/0!"/>
    <e v="#DIV/0!"/>
  </r>
  <r>
    <x v="2095"/>
    <n v="1.1160600000000001"/>
    <n v="0"/>
    <n v="14"/>
    <n v="1.4"/>
    <d v="1899-12-30T00:25:00"/>
    <e v="#DIV/0!"/>
    <e v="#DIV/0!"/>
    <e v="#DIV/0!"/>
  </r>
  <r>
    <x v="2096"/>
    <n v="1.11496"/>
    <n v="27.200000000000728"/>
    <n v="28.200000000000728"/>
    <n v="4.21"/>
    <d v="1899-12-30T03:51:00"/>
    <e v="#DIV/0!"/>
    <e v="#DIV/0!"/>
    <e v="#DIV/0!"/>
  </r>
  <r>
    <x v="2097"/>
    <n v="1.1164700000000001"/>
    <n v="0"/>
    <n v="14"/>
    <n v="1.4"/>
    <d v="1899-12-30T00:07:00"/>
    <e v="#DIV/0!"/>
    <e v="#DIV/0!"/>
    <e v="#DIV/0!"/>
  </r>
  <r>
    <x v="2098"/>
    <n v="1.1169899999999999"/>
    <n v="0"/>
    <n v="13.999999999998181"/>
    <n v="1.4"/>
    <d v="1899-12-30T00:47:00"/>
    <e v="#DIV/0!"/>
    <e v="#DIV/0!"/>
    <e v="#DIV/0!"/>
  </r>
  <r>
    <x v="2099"/>
    <n v="1.11734"/>
    <n v="14.5"/>
    <n v="23.599999999998545"/>
    <n v="2.81"/>
    <d v="1899-12-30T10:04:00"/>
    <e v="#DIV/0!"/>
    <e v="#DIV/0!"/>
    <e v="#DIV/0!"/>
  </r>
  <r>
    <x v="2100"/>
    <n v="1.11259"/>
    <n v="101.89999999999782"/>
    <n v="49.999999999998181"/>
    <n v="32.44"/>
    <d v="1899-12-30T13:25:00"/>
    <e v="#DIV/0!"/>
    <e v="#DIV/0!"/>
    <e v="#DIV/0!"/>
  </r>
  <r>
    <x v="2101"/>
    <n v="1.1075600000000001"/>
    <n v="14.600000000000364"/>
    <n v="21.300000000001091"/>
    <n v="2.8"/>
    <d v="1899-12-30T00:50:00"/>
    <e v="#DIV/0!"/>
    <e v="#DIV/0!"/>
    <e v="#DIV/0!"/>
  </r>
  <r>
    <x v="2102"/>
    <n v="1.09067"/>
    <n v="310.29999999999745"/>
    <n v="103.29999999999927"/>
    <n v="382.38"/>
    <d v="1900-01-13T16:09:00"/>
    <e v="#DIV/0!"/>
    <e v="#DIV/0!"/>
    <e v="#DIV/0!"/>
  </r>
  <r>
    <x v="2103"/>
    <n v="1.11002"/>
    <n v="0"/>
    <n v="14"/>
    <n v="1.4"/>
    <d v="1899-12-30T00:19:00"/>
    <e v="#DIV/0!"/>
    <e v="#DIV/0!"/>
    <e v="#DIV/0!"/>
  </r>
  <r>
    <x v="2104"/>
    <n v="1.1087400000000001"/>
    <n v="0"/>
    <n v="13.999999999998181"/>
    <n v="1.4"/>
    <d v="1899-12-30T00:32:00"/>
    <e v="#DIV/0!"/>
    <e v="#DIV/0!"/>
    <e v="#DIV/0!"/>
  </r>
  <r>
    <x v="2105"/>
    <n v="1.1073"/>
    <n v="0"/>
    <n v="14"/>
    <n v="1.4"/>
    <d v="1899-12-30T01:46:00"/>
    <e v="#DIV/0!"/>
    <e v="#DIV/0!"/>
    <e v="#DIV/0!"/>
  </r>
  <r>
    <x v="2106"/>
    <n v="1.10527"/>
    <n v="0"/>
    <n v="14.000000000001819"/>
    <n v="1.4"/>
    <d v="1899-12-30T06:29:00"/>
    <e v="#DIV/0!"/>
    <e v="#DIV/0!"/>
    <e v="#DIV/0!"/>
  </r>
  <r>
    <x v="2107"/>
    <n v="1.1046"/>
    <n v="14.099999999998545"/>
    <n v="21"/>
    <n v="2.79"/>
    <d v="1899-12-30T01:47:00"/>
    <e v="#DIV/0!"/>
    <e v="#DIV/0!"/>
    <e v="#DIV/0!"/>
  </r>
  <r>
    <x v="2108"/>
    <n v="1.1043499999999999"/>
    <n v="0"/>
    <n v="14"/>
    <n v="1.4"/>
    <d v="1899-12-30T00:10:00"/>
    <e v="#DIV/0!"/>
    <e v="#DIV/0!"/>
    <e v="#DIV/0!"/>
  </r>
  <r>
    <x v="2109"/>
    <n v="1.1045199999999999"/>
    <n v="13.899999999999636"/>
    <n v="20.900000000001455"/>
    <n v="2.79"/>
    <d v="1899-12-30T02:25:00"/>
    <e v="#DIV/0!"/>
    <e v="#DIV/0!"/>
    <e v="#DIV/0!"/>
  </r>
  <r>
    <x v="2110"/>
    <n v="1.1038600000000001"/>
    <n v="0"/>
    <n v="13.999999999998181"/>
    <n v="1.4"/>
    <d v="1899-12-30T01:42:00"/>
    <e v="#DIV/0!"/>
    <e v="#DIV/0!"/>
    <e v="#DIV/0!"/>
  </r>
  <r>
    <x v="2111"/>
    <n v="1.1028500000000001"/>
    <n v="14.399999999997817"/>
    <n v="21.099999999996726"/>
    <n v="2.8000000000000003"/>
    <d v="1899-12-30T17:13:00"/>
    <e v="#DIV/0!"/>
    <e v="#DIV/0!"/>
    <e v="#DIV/0!"/>
  </r>
  <r>
    <x v="2112"/>
    <n v="1.10172"/>
    <n v="0"/>
    <n v="14"/>
    <n v="1.4"/>
    <d v="1899-12-30T01:26:00"/>
    <e v="#DIV/0!"/>
    <e v="#DIV/0!"/>
    <e v="#DIV/0!"/>
  </r>
  <r>
    <x v="2113"/>
    <n v="1.0998300000000001"/>
    <n v="0"/>
    <n v="13.999999999998181"/>
    <n v="1.4"/>
    <d v="1899-12-30T01:52:00"/>
    <e v="#DIV/0!"/>
    <e v="#DIV/0!"/>
    <e v="#DIV/0!"/>
  </r>
  <r>
    <x v="2114"/>
    <n v="1.09877"/>
    <n v="0"/>
    <n v="14"/>
    <n v="1.4"/>
    <d v="1899-12-30T01:22:00"/>
    <e v="#DIV/0!"/>
    <e v="#DIV/0!"/>
    <e v="#DIV/0!"/>
  </r>
  <r>
    <x v="2115"/>
    <n v="1.0976399999999999"/>
    <n v="0"/>
    <n v="14"/>
    <n v="1.4"/>
    <d v="1899-12-30T02:45:00"/>
    <e v="#DIV/0!"/>
    <e v="#DIV/0!"/>
    <e v="#DIV/0!"/>
  </r>
  <r>
    <x v="2116"/>
    <n v="1.09616"/>
    <n v="14.600000000000364"/>
    <n v="21.299999999999272"/>
    <n v="2.8"/>
    <d v="1899-12-30T06:03:00"/>
    <e v="#DIV/0!"/>
    <e v="#DIV/0!"/>
    <e v="#DIV/0!"/>
  </r>
  <r>
    <x v="2117"/>
    <n v="1.0954900000000001"/>
    <n v="0"/>
    <n v="13.999999999998181"/>
    <n v="1.4"/>
    <d v="1899-12-30T03:16:00"/>
    <e v="#DIV/0!"/>
    <e v="#DIV/0!"/>
    <e v="#DIV/0!"/>
  </r>
  <r>
    <x v="2118"/>
    <n v="1.09266"/>
    <n v="0"/>
    <n v="14"/>
    <n v="1.4"/>
    <d v="1899-12-30T00:42:00"/>
    <e v="#DIV/0!"/>
    <e v="#DIV/0!"/>
    <e v="#DIV/0!"/>
  </r>
  <r>
    <x v="2119"/>
    <n v="1.0886800000000001"/>
    <n v="0"/>
    <n v="13.999999999998181"/>
    <n v="1.4"/>
    <d v="1899-12-30T03:14:00"/>
    <e v="#DIV/0!"/>
    <e v="#DIV/0!"/>
    <e v="#DIV/0!"/>
  </r>
  <r>
    <x v="2120"/>
    <n v="1.0895300000000001"/>
    <n v="28.899999999999636"/>
    <n v="28.599999999998545"/>
    <n v="4.2"/>
    <d v="1899-12-30T10:50:00"/>
    <e v="#DIV/0!"/>
    <e v="#DIV/0!"/>
    <e v="#DIV/0!"/>
  </r>
  <r>
    <x v="2121"/>
    <n v="1.0893600000000001"/>
    <n v="29.199999999998909"/>
    <n v="28.599999999998545"/>
    <n v="4.1899999999999995"/>
    <d v="1899-12-30T13:24:00"/>
    <e v="#DIV/0!"/>
    <e v="#DIV/0!"/>
    <e v="#DIV/0!"/>
  </r>
  <r>
    <x v="2122"/>
    <n v="1.0889200000000001"/>
    <n v="47.199999999998909"/>
    <n v="34.299999999999272"/>
    <n v="7.48"/>
    <d v="1899-12-30T06:40:00"/>
    <e v="#DIV/0!"/>
    <e v="#DIV/0!"/>
    <e v="#DIV/0!"/>
  </r>
  <r>
    <x v="2123"/>
    <n v="1.0869500000000001"/>
    <n v="0"/>
    <n v="14"/>
    <n v="1.4"/>
    <d v="1899-12-30T02:23:00"/>
    <e v="#DIV/0!"/>
    <e v="#DIV/0!"/>
    <e v="#DIV/0!"/>
  </r>
  <r>
    <x v="2124"/>
    <n v="1.0851999999999999"/>
    <n v="0"/>
    <n v="14"/>
    <n v="1.4"/>
    <d v="1899-12-30T07:05:00"/>
    <e v="#DIV/0!"/>
    <e v="#DIV/0!"/>
    <e v="#DIV/0!"/>
  </r>
  <r>
    <x v="2125"/>
    <n v="1.0861499999999999"/>
    <n v="30.299999999999272"/>
    <n v="29.399999999999636"/>
    <n v="4.1899999999999995"/>
    <d v="1899-12-30T03:41:00"/>
    <e v="#DIV/0!"/>
    <e v="#DIV/0!"/>
    <e v="#DIV/0!"/>
  </r>
  <r>
    <x v="2126"/>
    <n v="1.08449"/>
    <n v="0"/>
    <n v="14"/>
    <n v="1.4"/>
    <d v="1899-12-30T01:07:00"/>
    <e v="#DIV/0!"/>
    <e v="#DIV/0!"/>
    <e v="#DIV/0!"/>
  </r>
  <r>
    <x v="2127"/>
    <n v="1.0874600000000001"/>
    <n v="69.400000000001455"/>
    <n v="41"/>
    <n v="12.81"/>
    <d v="1899-12-31T02:22:00"/>
    <e v="#DIV/0!"/>
    <e v="#DIV/0!"/>
    <e v="#DIV/0!"/>
  </r>
  <r>
    <x v="2128"/>
    <n v="1.08704"/>
    <n v="0"/>
    <n v="14.000000000001819"/>
    <n v="1.4"/>
    <d v="1899-12-30T01:54:00"/>
    <e v="#DIV/0!"/>
    <e v="#DIV/0!"/>
    <e v="#DIV/0!"/>
  </r>
  <r>
    <x v="2129"/>
    <n v="1.0857399999999999"/>
    <n v="0"/>
    <n v="14"/>
    <n v="1.4"/>
    <d v="1899-12-30T00:56:00"/>
    <e v="#DIV/0!"/>
    <e v="#DIV/0!"/>
    <e v="#DIV/0!"/>
  </r>
  <r>
    <x v="2130"/>
    <n v="1.08605"/>
    <n v="28.300000000001091"/>
    <n v="28.600000000000364"/>
    <n v="4.21"/>
    <d v="1899-12-30T08:20:00"/>
    <e v="#DIV/0!"/>
    <e v="#DIV/0!"/>
    <e v="#DIV/0!"/>
  </r>
  <r>
    <x v="2131"/>
    <n v="1.0845899999999999"/>
    <n v="0"/>
    <n v="14"/>
    <n v="1.4"/>
    <d v="1899-12-30T00:17:00"/>
    <e v="#DIV/0!"/>
    <e v="#DIV/0!"/>
    <e v="#DIV/0!"/>
  </r>
  <r>
    <x v="2132"/>
    <n v="1.0818300000000001"/>
    <n v="0"/>
    <n v="13.899999999999636"/>
    <n v="1.4"/>
    <d v="1899-12-30T06:43:00"/>
    <e v="#DIV/0!"/>
    <e v="#DIV/0!"/>
    <e v="#DIV/0!"/>
  </r>
  <r>
    <x v="2133"/>
    <n v="1.0820700000000001"/>
    <n v="0"/>
    <n v="13.999999999998181"/>
    <n v="1.4"/>
    <d v="1899-12-30T05:04:00"/>
    <e v="#DIV/0!"/>
    <e v="#DIV/0!"/>
    <e v="#DIV/0!"/>
  </r>
  <r>
    <x v="2134"/>
    <n v="1.0817600000000001"/>
    <n v="14.199999999998909"/>
    <n v="21.099999999998545"/>
    <n v="2.8"/>
    <d v="1899-12-30T05:03:00"/>
    <e v="#DIV/0!"/>
    <e v="#DIV/0!"/>
    <e v="#DIV/0!"/>
  </r>
  <r>
    <x v="2135"/>
    <n v="1.08108"/>
    <n v="0"/>
    <n v="14"/>
    <n v="1.4"/>
    <d v="1899-12-30T00:47:00"/>
    <e v="#DIV/0!"/>
    <e v="#DIV/0!"/>
    <e v="#DIV/0!"/>
  </r>
  <r>
    <x v="2136"/>
    <n v="1.08666"/>
    <n v="100.29999999999927"/>
    <n v="49.199999999998909"/>
    <n v="32.47"/>
    <d v="1899-12-30T22:17:00"/>
    <e v="#DIV/0!"/>
    <e v="#DIV/0!"/>
    <e v="#DIV/0!"/>
  </r>
  <r>
    <x v="2137"/>
    <n v="1.0866400000000001"/>
    <n v="12.899999999999636"/>
    <n v="20.400000000001455"/>
    <n v="2.79"/>
    <d v="1899-12-30T00:44:00"/>
    <e v="#DIV/0!"/>
    <e v="#DIV/0!"/>
    <e v="#DIV/0!"/>
  </r>
  <r>
    <x v="2138"/>
    <n v="1.0831999999999999"/>
    <n v="0"/>
    <n v="14"/>
    <n v="1.4"/>
    <d v="1899-12-30T00:10:00"/>
    <e v="#DIV/0!"/>
    <e v="#DIV/0!"/>
    <e v="#DIV/0!"/>
  </r>
  <r>
    <x v="2139"/>
    <n v="1.0817600000000001"/>
    <n v="0"/>
    <n v="13.999999999998181"/>
    <n v="1.4"/>
    <d v="1899-12-30T00:10:00"/>
    <e v="#DIV/0!"/>
    <e v="#DIV/0!"/>
    <e v="#DIV/0!"/>
  </r>
  <r>
    <x v="2140"/>
    <n v="1.07948"/>
    <n v="63.200000000000728"/>
    <n v="38.400000000001455"/>
    <n v="12.809999999999999"/>
    <d v="1899-12-31T10:55:00"/>
    <e v="#DIV/0!"/>
    <e v="#DIV/0!"/>
    <e v="#DIV/0!"/>
  </r>
  <r>
    <x v="2141"/>
    <n v="1.0784"/>
    <n v="0"/>
    <n v="14.000000000001819"/>
    <n v="1.4"/>
    <d v="1899-12-30T07:33:00"/>
    <e v="#DIV/0!"/>
    <e v="#DIV/0!"/>
    <e v="#DIV/0!"/>
  </r>
  <r>
    <x v="2142"/>
    <n v="1.0784"/>
    <n v="13.899999999999636"/>
    <n v="20.899999999999636"/>
    <n v="2.79"/>
    <d v="1899-12-30T07:22:00"/>
    <e v="#DIV/0!"/>
    <e v="#DIV/0!"/>
    <e v="#DIV/0!"/>
  </r>
  <r>
    <x v="2143"/>
    <n v="1.0768599999999999"/>
    <n v="0"/>
    <n v="14.000000000001819"/>
    <n v="1.4"/>
    <d v="1899-12-30T02:11:00"/>
    <e v="#DIV/0!"/>
    <e v="#DIV/0!"/>
    <e v="#DIV/0!"/>
  </r>
  <r>
    <x v="2144"/>
    <n v="1.0862700000000001"/>
    <n v="144.39999999999964"/>
    <n v="59.299999999999272"/>
    <n v="77.88"/>
    <d v="1900-01-01T08:22:00"/>
    <e v="#DIV/0!"/>
    <e v="#DIV/0!"/>
    <e v="#DIV/0!"/>
  </r>
  <r>
    <x v="2145"/>
    <n v="1.0918399999999999"/>
    <n v="0"/>
    <n v="13.999999999998181"/>
    <n v="1.4"/>
    <d v="1899-12-30T00:20:00"/>
    <e v="#DIV/0!"/>
    <e v="#DIV/0!"/>
    <e v="#DIV/0!"/>
  </r>
  <r>
    <x v="2146"/>
    <n v="1.0617700000000001"/>
    <n v="415.79999999999927"/>
    <n v="105.79999999999927"/>
    <n v="899.73999999999978"/>
    <d v="1900-01-08T10:56:00"/>
    <e v="#DIV/0!"/>
    <e v="#DIV/0!"/>
    <e v="#DIV/0!"/>
  </r>
  <r>
    <x v="2147"/>
    <n v="1.08348"/>
    <n v="0"/>
    <n v="14.000000000001819"/>
    <n v="1.4"/>
    <d v="1899-12-30T01:17:00"/>
    <e v="#DIV/0!"/>
    <e v="#DIV/0!"/>
    <e v="#DIV/0!"/>
  </r>
  <r>
    <x v="2148"/>
    <n v="1.08365"/>
    <n v="14"/>
    <n v="21"/>
    <n v="2.8"/>
    <d v="1899-12-30T02:34:00"/>
    <e v="#DIV/0!"/>
    <e v="#DIV/0!"/>
    <e v="#DIV/0!"/>
  </r>
  <r>
    <x v="2149"/>
    <n v="1.0823199999999999"/>
    <n v="0"/>
    <n v="13.900000000001455"/>
    <n v="1.4"/>
    <d v="1899-12-30T11:03:00"/>
    <e v="#DIV/0!"/>
    <e v="#DIV/0!"/>
    <e v="#DIV/0!"/>
  </r>
  <r>
    <x v="2150"/>
    <n v="1.0800399999999999"/>
    <n v="0"/>
    <n v="14"/>
    <n v="1.4"/>
    <d v="1899-12-30T00:26:00"/>
    <e v="#DIV/0!"/>
    <e v="#DIV/0!"/>
    <e v="#DIV/0!"/>
  </r>
  <r>
    <x v="2151"/>
    <n v="1.0804"/>
    <n v="30.599999999998545"/>
    <n v="29.699999999998909"/>
    <n v="4.2"/>
    <d v="1899-12-30T05:49:00"/>
    <e v="#DIV/0!"/>
    <e v="#DIV/0!"/>
    <e v="#DIV/0!"/>
  </r>
  <r>
    <x v="2152"/>
    <n v="1.07988"/>
    <n v="0"/>
    <n v="14.000000000001819"/>
    <n v="1.4"/>
    <d v="1899-12-30T00:25:00"/>
    <e v="#DIV/0!"/>
    <e v="#DIV/0!"/>
    <e v="#DIV/0!"/>
  </r>
  <r>
    <x v="2153"/>
    <n v="1.07745"/>
    <n v="0"/>
    <n v="14"/>
    <n v="1.4"/>
    <d v="1899-12-30T00:15:00"/>
    <e v="#DIV/0!"/>
    <e v="#DIV/0!"/>
    <e v="#DIV/0!"/>
  </r>
  <r>
    <x v="2154"/>
    <n v="1.0777600000000001"/>
    <n v="27.5"/>
    <n v="27.5"/>
    <n v="4.1899999999999995"/>
    <d v="1899-12-30T13:46:00"/>
    <e v="#DIV/0!"/>
    <e v="#DIV/0!"/>
    <e v="#DIV/0!"/>
  </r>
  <r>
    <x v="2155"/>
    <n v="1.07599"/>
    <n v="0"/>
    <n v="14.000000000001819"/>
    <n v="1.4"/>
    <d v="1899-12-30T00:13:00"/>
    <e v="#DIV/0!"/>
    <e v="#DIV/0!"/>
    <e v="#DIV/0!"/>
  </r>
  <r>
    <x v="2156"/>
    <n v="1.0720400000000001"/>
    <n v="0"/>
    <n v="13.999999999998181"/>
    <n v="1.4"/>
    <d v="1899-12-30T00:08:00"/>
    <e v="#DIV/0!"/>
    <e v="#DIV/0!"/>
    <e v="#DIV/0!"/>
  </r>
  <r>
    <x v="2157"/>
    <n v="1.0721499999999999"/>
    <n v="30.099999999998545"/>
    <n v="29.199999999998909"/>
    <n v="4.1899999999999995"/>
    <d v="1899-12-30T04:19:00"/>
    <e v="#DIV/0!"/>
    <e v="#DIV/0!"/>
    <e v="#DIV/0!"/>
  </r>
  <r>
    <x v="2158"/>
    <n v="1.07267"/>
    <n v="28.200000000000728"/>
    <n v="28.399999999999636"/>
    <n v="4.1899999999999995"/>
    <d v="1899-12-30T02:12:00"/>
    <e v="#DIV/0!"/>
    <e v="#DIV/0!"/>
    <e v="#DIV/0!"/>
  </r>
  <r>
    <x v="2159"/>
    <n v="1.0713299999999999"/>
    <n v="0"/>
    <n v="14"/>
    <n v="1.4"/>
    <d v="1899-12-30T00:47:00"/>
    <e v="#DIV/0!"/>
    <e v="#DIV/0!"/>
    <e v="#DIV/0!"/>
  </r>
  <r>
    <x v="2160"/>
    <n v="1.07037"/>
    <n v="0"/>
    <n v="13.999999999998181"/>
    <n v="1.4"/>
    <d v="1899-12-30T00:27:00"/>
    <e v="#DIV/0!"/>
    <e v="#DIV/0!"/>
    <e v="#DIV/0!"/>
  </r>
  <r>
    <x v="2161"/>
    <n v="1.0705899999999999"/>
    <n v="29.900000000001455"/>
    <n v="29.000000000001819"/>
    <n v="4.1999999999999993"/>
    <d v="1899-12-30T16:00:00"/>
    <e v="#DIV/0!"/>
    <e v="#DIV/0!"/>
    <e v="#DIV/0!"/>
  </r>
  <r>
    <x v="2162"/>
    <n v="1.0680499999999999"/>
    <n v="0"/>
    <n v="14"/>
    <n v="1.4"/>
    <d v="1899-12-30T00:24:00"/>
    <e v="#DIV/0!"/>
    <e v="#DIV/0!"/>
    <e v="#DIV/0!"/>
  </r>
  <r>
    <x v="2163"/>
    <n v="1.0670200000000001"/>
    <n v="0"/>
    <n v="13.999999999998181"/>
    <n v="1.4"/>
    <d v="1899-12-30T03:37:00"/>
    <e v="#DIV/0!"/>
    <e v="#DIV/0!"/>
    <e v="#DIV/0!"/>
  </r>
  <r>
    <x v="2164"/>
    <n v="1.06616"/>
    <n v="0"/>
    <n v="14"/>
    <n v="1.4"/>
    <d v="1899-12-30T02:36:00"/>
    <e v="#DIV/0!"/>
    <e v="#DIV/0!"/>
    <e v="#DIV/0!"/>
  </r>
  <r>
    <x v="2165"/>
    <n v="1.0644199999999999"/>
    <n v="0"/>
    <n v="14.000000000001819"/>
    <n v="1.4"/>
    <d v="1899-12-30T03:37:00"/>
    <e v="#DIV/0!"/>
    <e v="#DIV/0!"/>
    <e v="#DIV/0!"/>
  </r>
  <r>
    <x v="2166"/>
    <n v="1.06264"/>
    <n v="0"/>
    <n v="14.000000000001819"/>
    <n v="1.4"/>
    <d v="1899-12-30T08:06:00"/>
    <e v="#DIV/0!"/>
    <e v="#DIV/0!"/>
    <e v="#DIV/0!"/>
  </r>
  <r>
    <x v="2167"/>
    <n v="1.06185"/>
    <n v="0"/>
    <n v="14"/>
    <n v="1.4"/>
    <d v="1899-12-30T00:16:00"/>
    <e v="#DIV/0!"/>
    <e v="#DIV/0!"/>
    <e v="#DIV/0!"/>
  </r>
  <r>
    <x v="2168"/>
    <n v="1.06091"/>
    <n v="0"/>
    <n v="14"/>
    <n v="1.4"/>
    <d v="1899-12-30T00:34:00"/>
    <e v="#DIV/0!"/>
    <e v="#DIV/0!"/>
    <e v="#DIV/0!"/>
  </r>
  <r>
    <x v="2169"/>
    <n v="1.0598399999999999"/>
    <n v="14.600000000000364"/>
    <n v="21.300000000001091"/>
    <n v="2.8"/>
    <d v="1899-12-30T01:11:00"/>
    <e v="#DIV/0!"/>
    <e v="#DIV/0!"/>
    <e v="#DIV/0!"/>
  </r>
  <r>
    <x v="2170"/>
    <n v="1.05925"/>
    <n v="28.5"/>
    <n v="28.5"/>
    <n v="4.2"/>
    <d v="1899-12-30T02:27:00"/>
    <e v="#DIV/0!"/>
    <e v="#DIV/0!"/>
    <e v="#DIV/0!"/>
  </r>
  <r>
    <x v="2171"/>
    <n v="1.0579099999999999"/>
    <n v="0"/>
    <n v="14.000000000001819"/>
    <n v="1.4"/>
    <d v="1899-12-30T00:17:00"/>
    <e v="#DIV/0!"/>
    <e v="#DIV/0!"/>
    <e v="#DIV/0!"/>
  </r>
  <r>
    <x v="2172"/>
    <n v="1.0568900000000001"/>
    <n v="0"/>
    <n v="13.999999999998181"/>
    <n v="1.4"/>
    <d v="1899-12-30T00:18:00"/>
    <e v="#DIV/0!"/>
    <e v="#DIV/0!"/>
    <e v="#DIV/0!"/>
  </r>
  <r>
    <x v="2173"/>
    <n v="1.05386"/>
    <n v="0"/>
    <n v="14"/>
    <n v="1.4"/>
    <d v="1899-12-30T00:33:00"/>
    <e v="#DIV/0!"/>
    <e v="#DIV/0!"/>
    <e v="#DIV/0!"/>
  </r>
  <r>
    <x v="2174"/>
    <n v="1.05294"/>
    <n v="0"/>
    <n v="14.000000000001819"/>
    <n v="1.4"/>
    <d v="1899-12-30T00:59:00"/>
    <e v="#DIV/0!"/>
    <e v="#DIV/0!"/>
    <e v="#DIV/0!"/>
  </r>
  <r>
    <x v="2175"/>
    <n v="1.0529200000000001"/>
    <n v="29.200000000000728"/>
    <n v="28.399999999999636"/>
    <n v="4.1900000000000004"/>
    <d v="1899-12-30T12:47:00"/>
    <e v="#DIV/0!"/>
    <e v="#DIV/0!"/>
    <e v="#DIV/0!"/>
  </r>
  <r>
    <x v="2176"/>
    <n v="1.0511900000000001"/>
    <n v="0"/>
    <n v="13.999999999998181"/>
    <n v="1.4"/>
    <d v="1899-12-30T00:29:00"/>
    <e v="#DIV/0!"/>
    <e v="#DIV/0!"/>
    <e v="#DIV/0!"/>
  </r>
  <r>
    <x v="2177"/>
    <n v="1.05"/>
    <n v="0"/>
    <n v="13.999999999998181"/>
    <n v="1.4"/>
    <d v="1899-12-30T01:35:00"/>
    <e v="#DIV/0!"/>
    <e v="#DIV/0!"/>
    <e v="#DIV/0!"/>
  </r>
  <r>
    <x v="2178"/>
    <n v="1.0529900000000001"/>
    <n v="46.299999999999272"/>
    <n v="33.999999999998181"/>
    <n v="7.51"/>
    <d v="1899-12-30T02:18:00"/>
    <e v="#DIV/0!"/>
    <e v="#DIV/0!"/>
    <e v="#DIV/0!"/>
  </r>
  <r>
    <x v="2179"/>
    <n v="1.0519499999999999"/>
    <n v="0"/>
    <n v="14"/>
    <n v="1.4"/>
    <d v="1899-12-30T00:30:00"/>
    <e v="#DIV/0!"/>
    <e v="#DIV/0!"/>
    <e v="#DIV/0!"/>
  </r>
  <r>
    <x v="2180"/>
    <n v="1.05108"/>
    <n v="14.300000000001091"/>
    <n v="21.100000000002183"/>
    <n v="2.79"/>
    <d v="1899-12-30T01:37:00"/>
    <e v="#DIV/0!"/>
    <e v="#DIV/0!"/>
    <e v="#DIV/0!"/>
  </r>
  <r>
    <x v="2181"/>
    <n v="1.0491999999999999"/>
    <n v="0"/>
    <n v="14"/>
    <n v="1.4"/>
    <d v="1899-12-30T00:50:00"/>
    <e v="#DIV/0!"/>
    <e v="#DIV/0!"/>
    <e v="#DIV/0!"/>
  </r>
  <r>
    <x v="2182"/>
    <n v="1.0481199999999999"/>
    <n v="0"/>
    <n v="14.000000000001819"/>
    <n v="1.4"/>
    <d v="1899-12-30T00:16:00"/>
    <e v="#DIV/0!"/>
    <e v="#DIV/0!"/>
    <e v="#DIV/0!"/>
  </r>
  <r>
    <x v="2183"/>
    <n v="1.0482800000000001"/>
    <n v="31.199999999998909"/>
    <n v="29.999999999998181"/>
    <n v="4.1899999999999995"/>
    <d v="1899-12-30T00:35:00"/>
    <e v="#DIV/0!"/>
    <e v="#DIV/0!"/>
    <e v="#DIV/0!"/>
  </r>
  <r>
    <x v="2184"/>
    <n v="1.0485500000000001"/>
    <n v="14"/>
    <n v="20.999999999998181"/>
    <n v="2.8"/>
    <d v="1899-12-30T01:44:00"/>
    <e v="#DIV/0!"/>
    <e v="#DIV/0!"/>
    <e v="#DIV/0!"/>
  </r>
  <r>
    <x v="2185"/>
    <n v="1.04962"/>
    <n v="45.300000000001091"/>
    <n v="33.299999999999272"/>
    <n v="7.48"/>
    <d v="1899-12-30T01:31:00"/>
    <e v="#DIV/0!"/>
    <e v="#DIV/0!"/>
    <e v="#DIV/0!"/>
  </r>
  <r>
    <x v="2186"/>
    <n v="1.04952"/>
    <n v="0"/>
    <n v="13.899999999999636"/>
    <n v="1.4"/>
    <d v="1899-12-30T06:07:00"/>
    <e v="#DIV/0!"/>
    <e v="#DIV/0!"/>
    <e v="#DIV/0!"/>
  </r>
  <r>
    <x v="2187"/>
    <n v="1.0532900000000001"/>
    <n v="81.100000000000364"/>
    <n v="44.099999999998545"/>
    <n v="20.43"/>
    <d v="1899-12-30T13:20:00"/>
    <e v="#DIV/0!"/>
    <e v="#DIV/0!"/>
    <e v="#DIV/0!"/>
  </r>
  <r>
    <x v="2188"/>
    <n v="1.0532600000000001"/>
    <n v="45.300000000001091"/>
    <n v="33.5"/>
    <n v="7.52"/>
    <d v="1899-12-30T12:03:00"/>
    <e v="#DIV/0!"/>
    <e v="#DIV/0!"/>
    <e v="#DIV/0!"/>
  </r>
  <r>
    <x v="2189"/>
    <n v="1.0533600000000001"/>
    <n v="43.499999999998181"/>
    <n v="32.999999999998181"/>
    <n v="7.4899999999999993"/>
    <d v="1899-12-30T04:18:00"/>
    <e v="#DIV/0!"/>
    <e v="#DIV/0!"/>
    <e v="#DIV/0!"/>
  </r>
  <r>
    <x v="2190"/>
    <n v="1.0518799999999999"/>
    <n v="0"/>
    <n v="14"/>
    <n v="1.4"/>
    <d v="1899-12-30T02:24:00"/>
    <e v="#DIV/0!"/>
    <e v="#DIV/0!"/>
    <e v="#DIV/0!"/>
  </r>
  <r>
    <x v="2191"/>
    <n v="1.05084"/>
    <n v="0"/>
    <n v="14.000000000001819"/>
    <n v="1.4"/>
    <d v="1899-12-30T01:15:00"/>
    <e v="#DIV/0!"/>
    <e v="#DIV/0!"/>
    <e v="#DIV/0!"/>
  </r>
  <r>
    <x v="2192"/>
    <n v="1.05098"/>
    <n v="29.999999999998181"/>
    <n v="29.299999999997453"/>
    <n v="4.21"/>
    <d v="1899-12-30T01:35:00"/>
    <e v="#DIV/0!"/>
    <e v="#DIV/0!"/>
    <e v="#DIV/0!"/>
  </r>
  <r>
    <x v="2193"/>
    <n v="1.0506800000000001"/>
    <n v="0"/>
    <n v="13.999999999998181"/>
    <n v="1.4"/>
    <d v="1899-12-30T00:59:00"/>
    <e v="#DIV/0!"/>
    <e v="#DIV/0!"/>
    <e v="#DIV/0!"/>
  </r>
  <r>
    <x v="2194"/>
    <n v="1.04958"/>
    <n v="14"/>
    <n v="20.900000000001455"/>
    <n v="2.79"/>
    <d v="1899-12-30T11:46:00"/>
    <e v="#DIV/0!"/>
    <e v="#DIV/0!"/>
    <e v="#DIV/0!"/>
  </r>
  <r>
    <x v="2195"/>
    <n v="1.0498000000000001"/>
    <n v="14.199999999998909"/>
    <n v="21.099999999998545"/>
    <n v="2.8"/>
    <d v="1899-12-30T01:53:00"/>
    <e v="#DIV/0!"/>
    <e v="#DIV/0!"/>
    <e v="#DIV/0!"/>
  </r>
  <r>
    <x v="2196"/>
    <n v="1.0525199999999999"/>
    <n v="63.600000000000364"/>
    <n v="38.400000000001455"/>
    <n v="12.76"/>
    <d v="1899-12-30T06:58:00"/>
    <e v="#DIV/0!"/>
    <e v="#DIV/0!"/>
    <e v="#DIV/0!"/>
  </r>
  <r>
    <x v="2197"/>
    <n v="1.0511699999999999"/>
    <n v="14.100000000000364"/>
    <n v="20.900000000001455"/>
    <n v="2.79"/>
    <d v="1899-12-30T13:36:00"/>
    <e v="#DIV/0!"/>
    <e v="#DIV/0!"/>
    <e v="#DIV/0!"/>
  </r>
  <r>
    <x v="2198"/>
    <n v="1.05328"/>
    <n v="60.900000000001455"/>
    <n v="37.400000000001455"/>
    <n v="12.780000000000001"/>
    <d v="1899-12-30T12:30:00"/>
    <e v="#DIV/0!"/>
    <e v="#DIV/0!"/>
    <e v="#DIV/0!"/>
  </r>
  <r>
    <x v="2199"/>
    <n v="1.06036"/>
    <n v="0"/>
    <n v="14"/>
    <n v="1.4"/>
    <d v="1899-12-30T00:08:00"/>
    <e v="#DIV/0!"/>
    <e v="#DIV/0!"/>
    <e v="#DIV/0!"/>
  </r>
  <r>
    <x v="2200"/>
    <n v="1.0606500000000001"/>
    <n v="0"/>
    <n v="14.000000000001819"/>
    <n v="1.4"/>
    <d v="1899-12-30T00:02:00"/>
    <e v="#DIV/0!"/>
    <e v="#DIV/0!"/>
    <e v="#DIV/0!"/>
  </r>
  <r>
    <x v="2201"/>
    <n v="1.0598700000000001"/>
    <n v="0"/>
    <n v="13.999999999998181"/>
    <n v="1.4"/>
    <d v="1899-12-30T00:04:00"/>
    <e v="#DIV/0!"/>
    <e v="#DIV/0!"/>
    <e v="#DIV/0!"/>
  </r>
  <r>
    <x v="2202"/>
    <n v="1.0600400000000001"/>
    <n v="29.799999999999272"/>
    <n v="28.899999999997817"/>
    <n v="4.1899999999999995"/>
    <d v="1899-12-30T10:47:00"/>
    <e v="#DIV/0!"/>
    <e v="#DIV/0!"/>
    <e v="#DIV/0!"/>
  </r>
  <r>
    <x v="2203"/>
    <n v="1.0616099999999999"/>
    <n v="0"/>
    <n v="13.999999999998181"/>
    <n v="1.4"/>
    <d v="1899-12-30T00:12:00"/>
    <e v="#DIV/0!"/>
    <e v="#DIV/0!"/>
    <e v="#DIV/0!"/>
  </r>
  <r>
    <x v="2204"/>
    <n v="1.06321"/>
    <n v="14.400000000001455"/>
    <n v="22.400000000001455"/>
    <n v="2.81"/>
    <d v="1899-12-30T05:06:00"/>
    <e v="#DIV/0!"/>
    <e v="#DIV/0!"/>
    <e v="#DIV/0!"/>
  </r>
  <r>
    <x v="2205"/>
    <n v="1.0547800000000001"/>
    <n v="148.10000000000036"/>
    <n v="62.200000000002547"/>
    <n v="77.819999999999993"/>
    <d v="1899-12-31T06:31:00"/>
    <e v="#DIV/0!"/>
    <e v="#DIV/0!"/>
    <e v="#DIV/0!"/>
  </r>
  <r>
    <x v="2206"/>
    <n v="1.0587899999999999"/>
    <n v="0"/>
    <n v="14"/>
    <n v="1.4"/>
    <d v="1899-12-30T00:12:00"/>
    <e v="#DIV/0!"/>
    <e v="#DIV/0!"/>
    <e v="#DIV/0!"/>
  </r>
  <r>
    <x v="2207"/>
    <n v="1.05836"/>
    <n v="14.200000000000728"/>
    <n v="21.100000000000364"/>
    <n v="2.8"/>
    <d v="1899-12-30T03:41:00"/>
    <e v="#DIV/0!"/>
    <e v="#DIV/0!"/>
    <e v="#DIV/0!"/>
  </r>
  <r>
    <x v="2208"/>
    <n v="1.05494"/>
    <n v="0"/>
    <n v="14.000000000001819"/>
    <n v="1.4"/>
    <d v="1899-12-30T00:20:00"/>
    <e v="#DIV/0!"/>
    <e v="#DIV/0!"/>
    <e v="#DIV/0!"/>
  </r>
  <r>
    <x v="2209"/>
    <n v="1.05501"/>
    <n v="0"/>
    <n v="14"/>
    <n v="1.4"/>
    <d v="1899-12-30T00:48:00"/>
    <e v="#DIV/0!"/>
    <e v="#DIV/0!"/>
    <e v="#DIV/0!"/>
  </r>
  <r>
    <x v="2210"/>
    <n v="1.05379"/>
    <n v="0"/>
    <n v="14.000000000001819"/>
    <n v="1.4"/>
    <d v="1899-12-30T01:10:00"/>
    <e v="#DIV/0!"/>
    <e v="#DIV/0!"/>
    <e v="#DIV/0!"/>
  </r>
  <r>
    <x v="2211"/>
    <n v="1.0531900000000001"/>
    <n v="0"/>
    <n v="13.999999999998181"/>
    <n v="1.4"/>
    <d v="1899-12-30T00:35:00"/>
    <e v="#DIV/0!"/>
    <e v="#DIV/0!"/>
    <e v="#DIV/0!"/>
  </r>
  <r>
    <x v="2212"/>
    <n v="1.0503400000000001"/>
    <n v="0"/>
    <n v="14"/>
    <n v="1.4"/>
    <d v="1899-12-30T00:48:00"/>
    <e v="#DIV/0!"/>
    <e v="#DIV/0!"/>
    <e v="#DIV/0!"/>
  </r>
  <r>
    <x v="2213"/>
    <n v="1.05155"/>
    <n v="45.5"/>
    <n v="33.199999999998909"/>
    <n v="7.48"/>
    <d v="1899-12-30T13:56:00"/>
    <e v="#DIV/0!"/>
    <e v="#DIV/0!"/>
    <e v="#DIV/0!"/>
  </r>
  <r>
    <x v="2214"/>
    <n v="1.05043"/>
    <n v="0"/>
    <n v="14.000000000001819"/>
    <n v="1.4"/>
    <d v="1899-12-30T00:31:00"/>
    <e v="#DIV/0!"/>
    <e v="#DIV/0!"/>
    <e v="#DIV/0!"/>
  </r>
  <r>
    <x v="2215"/>
    <n v="1.05467"/>
    <n v="103.39999999999964"/>
    <n v="49.899999999999636"/>
    <n v="32.450000000000003"/>
    <d v="1899-12-30T11:20:00"/>
    <e v="#DIV/0!"/>
    <e v="#DIV/0!"/>
    <e v="#DIV/0!"/>
  </r>
  <r>
    <x v="2216"/>
    <n v="1.05504"/>
    <n v="0"/>
    <n v="14"/>
    <n v="1.4"/>
    <d v="1899-12-30T00:14:00"/>
    <e v="#DIV/0!"/>
    <e v="#DIV/0!"/>
    <e v="#DIV/0!"/>
  </r>
  <r>
    <x v="2217"/>
    <n v="1.05762"/>
    <n v="13.500000000001819"/>
    <n v="20.800000000001091"/>
    <n v="2.81"/>
    <d v="1899-12-30T01:27:00"/>
    <e v="#DIV/0!"/>
    <e v="#DIV/0!"/>
    <e v="#DIV/0!"/>
  </r>
  <r>
    <x v="2218"/>
    <n v="1.05918"/>
    <n v="0"/>
    <n v="14"/>
    <n v="1.4"/>
    <d v="1899-12-30T00:24:00"/>
    <e v="#DIV/0!"/>
    <e v="#DIV/0!"/>
    <e v="#DIV/0!"/>
  </r>
  <r>
    <x v="2219"/>
    <n v="1.05911"/>
    <n v="27.800000000001091"/>
    <n v="28.100000000000364"/>
    <n v="4.1900000000000004"/>
    <d v="1899-12-30T01:35:00"/>
    <e v="#DIV/0!"/>
    <e v="#DIV/0!"/>
    <e v="#DIV/0!"/>
  </r>
  <r>
    <x v="2220"/>
    <n v="1.0582"/>
    <n v="30.200000000000728"/>
    <n v="29.399999999999636"/>
    <n v="4.2"/>
    <d v="1899-12-30T00:47:00"/>
    <e v="#DIV/0!"/>
    <e v="#DIV/0!"/>
    <e v="#DIV/0!"/>
  </r>
  <r>
    <x v="2221"/>
    <n v="1.05806"/>
    <n v="14.299999999997453"/>
    <n v="21.199999999998909"/>
    <n v="2.81"/>
    <d v="1899-12-30T00:53:00"/>
    <e v="#DIV/0!"/>
    <e v="#DIV/0!"/>
    <e v="#DIV/0!"/>
  </r>
  <r>
    <x v="2222"/>
    <n v="1.0592200000000001"/>
    <n v="0"/>
    <n v="14"/>
    <n v="1.4"/>
    <d v="1899-12-30T00:12:00"/>
    <e v="#DIV/0!"/>
    <e v="#DIV/0!"/>
    <e v="#DIV/0!"/>
  </r>
  <r>
    <x v="2223"/>
    <n v="1.0561799999999999"/>
    <n v="72.899999999999636"/>
    <n v="45.399999999999636"/>
    <n v="12.79"/>
    <d v="1899-12-30T20:38:00"/>
    <e v="#DIV/0!"/>
    <e v="#DIV/0!"/>
    <e v="#DIV/0!"/>
  </r>
  <r>
    <x v="2224"/>
    <n v="1.05281"/>
    <n v="0"/>
    <n v="14"/>
    <n v="1.41"/>
    <d v="1899-12-30T04:48:00"/>
    <e v="#DIV/0!"/>
    <e v="#DIV/0!"/>
    <e v="#DIV/0!"/>
  </r>
  <r>
    <x v="2225"/>
    <n v="1.0509500000000001"/>
    <n v="0"/>
    <n v="13.999999999998181"/>
    <n v="1.4"/>
    <d v="1899-12-30T00:20:00"/>
    <e v="#DIV/0!"/>
    <e v="#DIV/0!"/>
    <e v="#DIV/0!"/>
  </r>
  <r>
    <x v="2226"/>
    <n v="1.05277"/>
    <n v="49.099999999998545"/>
    <n v="35.599999999998545"/>
    <n v="7.5"/>
    <d v="1899-12-30T06:05:00"/>
    <e v="#DIV/0!"/>
    <e v="#DIV/0!"/>
    <e v="#DIV/0!"/>
  </r>
  <r>
    <x v="2227"/>
    <n v="1.0561799999999999"/>
    <n v="29.099999999998545"/>
    <n v="28.699999999998909"/>
    <n v="4.2"/>
    <d v="1899-12-30T03:46:00"/>
    <e v="#DIV/0!"/>
    <e v="#DIV/0!"/>
    <e v="#DIV/0!"/>
  </r>
  <r>
    <x v="2228"/>
    <n v="1.0551299999999999"/>
    <n v="62.599999999998545"/>
    <n v="38.399999999999636"/>
    <n v="12.780000000000001"/>
    <d v="1899-12-30T19:27:00"/>
    <e v="#DIV/0!"/>
    <e v="#DIV/0!"/>
    <e v="#DIV/0!"/>
  </r>
  <r>
    <x v="2229"/>
    <n v="1.0582199999999999"/>
    <n v="28.900000000001455"/>
    <n v="29.399999999999636"/>
    <n v="4.2"/>
    <d v="1899-12-30T12:54:00"/>
    <e v="#DIV/0!"/>
    <e v="#DIV/0!"/>
    <e v="#DIV/0!"/>
  </r>
  <r>
    <x v="2230"/>
    <n v="1.05667"/>
    <n v="46.200000000000728"/>
    <n v="34.700000000000728"/>
    <n v="7.49"/>
    <d v="1899-12-31T02:48:00"/>
    <e v="#DIV/0!"/>
    <e v="#DIV/0!"/>
    <e v="#DIV/0!"/>
  </r>
  <r>
    <x v="2231"/>
    <n v="1.0543400000000001"/>
    <n v="29.899999999999636"/>
    <n v="29.199999999998909"/>
    <n v="4.2"/>
    <d v="1899-12-30T03:33:00"/>
    <e v="#DIV/0!"/>
    <e v="#DIV/0!"/>
    <e v="#DIV/0!"/>
  </r>
  <r>
    <x v="2232"/>
    <n v="1.0532900000000001"/>
    <n v="0"/>
    <n v="13.999999999998181"/>
    <n v="1.4"/>
    <d v="1899-12-30T00:43:00"/>
    <e v="#DIV/0!"/>
    <e v="#DIV/0!"/>
    <e v="#DIV/0!"/>
  </r>
  <r>
    <x v="2233"/>
    <n v="1.0526899999999999"/>
    <n v="0"/>
    <n v="14"/>
    <n v="1.4"/>
    <d v="1899-12-30T00:32:00"/>
    <e v="#DIV/0!"/>
    <e v="#DIV/0!"/>
    <e v="#DIV/0!"/>
  </r>
  <r>
    <x v="2234"/>
    <n v="1.05369"/>
    <n v="28.399999999999636"/>
    <n v="28.299999999999272"/>
    <n v="4.21"/>
    <d v="1899-12-30T21:03:00"/>
    <e v="#DIV/0!"/>
    <e v="#DIV/0!"/>
    <e v="#DIV/0!"/>
  </r>
  <r>
    <x v="2235"/>
    <n v="1.0552600000000001"/>
    <n v="51.900000000001455"/>
    <n v="36.500000000001819"/>
    <n v="7.52"/>
    <d v="1899-12-30T03:53:00"/>
    <e v="#DIV/0!"/>
    <e v="#DIV/0!"/>
    <e v="#DIV/0!"/>
  </r>
  <r>
    <x v="2236"/>
    <n v="1.05141"/>
    <n v="0"/>
    <n v="14"/>
    <n v="1.4"/>
    <d v="1899-12-30T00:06:00"/>
    <e v="#DIV/0!"/>
    <e v="#DIV/0!"/>
    <e v="#DIV/0!"/>
  </r>
  <r>
    <x v="2237"/>
    <n v="1.0533999999999999"/>
    <n v="28.500000000001819"/>
    <n v="28.400000000003274"/>
    <n v="4.21"/>
    <d v="1899-12-30T02:52:00"/>
    <e v="#DIV/0!"/>
    <e v="#DIV/0!"/>
    <e v="#DIV/0!"/>
  </r>
  <r>
    <x v="2238"/>
    <n v="1.0561799999999999"/>
    <n v="0"/>
    <n v="13.999999999998181"/>
    <n v="1.4"/>
    <d v="1899-12-30T00:10:00"/>
    <e v="#DIV/0!"/>
    <e v="#DIV/0!"/>
    <e v="#DIV/0!"/>
  </r>
  <r>
    <x v="2239"/>
    <n v="1.0568599999999999"/>
    <n v="0"/>
    <n v="13.999999999998181"/>
    <n v="1.4"/>
    <d v="1899-12-30T00:02:00"/>
    <e v="#DIV/0!"/>
    <e v="#DIV/0!"/>
    <e v="#DIV/0!"/>
  </r>
  <r>
    <x v="2240"/>
    <n v="1.04549"/>
    <n v="178.40000000000146"/>
    <n v="70.899999999999636"/>
    <n v="121.90999999999998"/>
    <d v="1900-01-02T16:12:00"/>
    <e v="#DIV/0!"/>
    <e v="#DIV/0!"/>
    <e v="#DIV/0!"/>
  </r>
  <r>
    <x v="2241"/>
    <n v="1.05291"/>
    <n v="0"/>
    <n v="14"/>
    <n v="1.4"/>
    <d v="1899-12-30T00:53:00"/>
    <e v="#DIV/0!"/>
    <e v="#DIV/0!"/>
    <e v="#DIV/0!"/>
  </r>
  <r>
    <x v="2242"/>
    <n v="1.05098"/>
    <n v="0"/>
    <n v="13.69999999999709"/>
    <n v="1.4"/>
    <d v="1899-12-30T06:20:00"/>
    <e v="#DIV/0!"/>
    <e v="#DIV/0!"/>
    <e v="#DIV/0!"/>
  </r>
  <r>
    <x v="2243"/>
    <n v="1.0506500000000001"/>
    <n v="14.100000000000364"/>
    <n v="21"/>
    <n v="2.79"/>
    <d v="1899-12-30T05:28:00"/>
    <e v="#DIV/0!"/>
    <e v="#DIV/0!"/>
    <e v="#DIV/0!"/>
  </r>
  <r>
    <x v="2244"/>
    <n v="1.0489299999999999"/>
    <n v="13.800000000001091"/>
    <n v="20.900000000001455"/>
    <n v="2.8"/>
    <d v="1899-12-30T00:49:00"/>
    <e v="#DIV/0!"/>
    <e v="#DIV/0!"/>
    <e v="#DIV/0!"/>
  </r>
  <r>
    <x v="2245"/>
    <n v="1.0472399999999999"/>
    <n v="0"/>
    <n v="14"/>
    <n v="1.4"/>
    <d v="1899-12-30T00:08:00"/>
    <e v="#DIV/0!"/>
    <e v="#DIV/0!"/>
    <e v="#DIV/0!"/>
  </r>
  <r>
    <x v="2246"/>
    <n v="1.04545"/>
    <n v="13.899999999999636"/>
    <n v="20.899999999999636"/>
    <n v="2.79"/>
    <d v="1899-12-30T00:35:00"/>
    <e v="#DIV/0!"/>
    <e v="#DIV/0!"/>
    <e v="#DIV/0!"/>
  </r>
  <r>
    <x v="2247"/>
    <n v="1.04427"/>
    <n v="0"/>
    <n v="14"/>
    <n v="1.4"/>
    <d v="1899-12-30T00:09:00"/>
    <e v="#DIV/0!"/>
    <e v="#DIV/0!"/>
    <e v="#DIV/0!"/>
  </r>
  <r>
    <x v="2248"/>
    <n v="1.0419700000000001"/>
    <n v="0"/>
    <n v="13.999999999998181"/>
    <n v="1.4"/>
    <d v="1899-12-30T02:24:00"/>
    <e v="#DIV/0!"/>
    <e v="#DIV/0!"/>
    <e v="#DIV/0!"/>
  </r>
  <r>
    <x v="2249"/>
    <n v="1.03939"/>
    <n v="0"/>
    <n v="14.000000000001819"/>
    <n v="1.4"/>
    <d v="1899-12-30T00:07:00"/>
    <e v="#DIV/0!"/>
    <e v="#DIV/0!"/>
    <e v="#DIV/0!"/>
  </r>
  <r>
    <x v="2250"/>
    <n v="1.03959"/>
    <n v="29.999999999998181"/>
    <n v="29.299999999999272"/>
    <n v="4.2"/>
    <d v="1899-12-30T02:02:00"/>
    <e v="#DIV/0!"/>
    <e v="#DIV/0!"/>
    <e v="#DIV/0!"/>
  </r>
  <r>
    <x v="2251"/>
    <n v="1.03959"/>
    <n v="14"/>
    <n v="21"/>
    <n v="2.8"/>
    <d v="1899-12-30T01:35:00"/>
    <e v="#DIV/0!"/>
    <e v="#DIV/0!"/>
    <e v="#DIV/0!"/>
  </r>
  <r>
    <x v="2252"/>
    <n v="1.0380499999999999"/>
    <n v="0"/>
    <n v="14"/>
    <n v="1.4"/>
    <d v="1899-12-30T00:12:00"/>
    <e v="#DIV/0!"/>
    <e v="#DIV/0!"/>
    <e v="#DIV/0!"/>
  </r>
  <r>
    <x v="2253"/>
    <n v="1.0363899999999999"/>
    <n v="0"/>
    <n v="14"/>
    <n v="1.4"/>
    <d v="1899-12-30T00:42:00"/>
    <e v="#DIV/0!"/>
    <e v="#DIV/0!"/>
    <e v="#DIV/0!"/>
  </r>
  <r>
    <x v="2254"/>
    <n v="1.0375099999999999"/>
    <n v="45.800000000001091"/>
    <n v="33.80000000000291"/>
    <n v="7.52"/>
    <d v="1899-12-30T16:45:00"/>
    <e v="#DIV/0!"/>
    <e v="#DIV/0!"/>
    <e v="#DIV/0!"/>
  </r>
  <r>
    <x v="2255"/>
    <n v="1.0369699999999999"/>
    <n v="13.5"/>
    <n v="20.700000000000728"/>
    <n v="2.79"/>
    <d v="1899-12-30T03:01:00"/>
    <e v="#DIV/0!"/>
    <e v="#DIV/0!"/>
    <e v="#DIV/0!"/>
  </r>
  <r>
    <x v="2256"/>
    <n v="1.0472600000000001"/>
    <n v="179.39999999999782"/>
    <n v="68.599999999998545"/>
    <n v="121.94"/>
    <d v="1900-01-02T05:41:00"/>
    <e v="#DIV/0!"/>
    <e v="#DIV/0!"/>
    <e v="#DIV/0!"/>
  </r>
  <r>
    <x v="2257"/>
    <n v="1.04661"/>
    <n v="0"/>
    <n v="14"/>
    <n v="1.4"/>
    <d v="1899-12-30T00:56:00"/>
    <e v="#DIV/0!"/>
    <e v="#DIV/0!"/>
    <e v="#DIV/0!"/>
  </r>
  <r>
    <x v="2258"/>
    <n v="1.04765"/>
    <n v="14"/>
    <n v="21"/>
    <n v="2.8"/>
    <d v="1899-12-30T00:58:00"/>
    <e v="#DIV/0!"/>
    <e v="#DIV/0!"/>
    <e v="#DIV/0!"/>
  </r>
  <r>
    <x v="2259"/>
    <n v="1.0491200000000001"/>
    <n v="0"/>
    <n v="14"/>
    <n v="1.4"/>
    <d v="1899-12-30T00:34:00"/>
    <e v="#DIV/0!"/>
    <e v="#DIV/0!"/>
    <e v="#DIV/0!"/>
  </r>
  <r>
    <x v="2260"/>
    <n v="1.0491600000000001"/>
    <n v="15.299999999997453"/>
    <n v="21.699999999998909"/>
    <n v="2.81"/>
    <d v="1899-12-30T01:22:00"/>
    <e v="#DIV/0!"/>
    <e v="#DIV/0!"/>
    <e v="#DIV/0!"/>
  </r>
  <r>
    <x v="2261"/>
    <n v="1.0532600000000001"/>
    <n v="0"/>
    <n v="14"/>
    <n v="1.4"/>
    <d v="1899-12-30T00:40:00"/>
    <e v="#DIV/0!"/>
    <e v="#DIV/0!"/>
    <e v="#DIV/0!"/>
  </r>
  <r>
    <x v="2262"/>
    <n v="1.0543800000000001"/>
    <n v="0"/>
    <n v="14"/>
    <n v="1.4"/>
    <d v="1899-12-30T00:14:00"/>
    <e v="#DIV/0!"/>
    <e v="#DIV/0!"/>
    <e v="#DIV/0!"/>
  </r>
  <r>
    <x v="2263"/>
    <n v="1.0553300000000001"/>
    <n v="14.299999999999272"/>
    <n v="21.200000000000728"/>
    <n v="2.81"/>
    <d v="1899-12-30T06:19:00"/>
    <e v="#DIV/0!"/>
    <e v="#DIV/0!"/>
    <e v="#DIV/0!"/>
  </r>
  <r>
    <x v="2264"/>
    <n v="1.05501"/>
    <n v="0"/>
    <n v="14.000000000001819"/>
    <n v="1.4"/>
    <d v="1899-12-30T02:39:00"/>
    <e v="#DIV/0!"/>
    <e v="#DIV/0!"/>
    <e v="#DIV/0!"/>
  </r>
  <r>
    <x v="2265"/>
    <n v="1.05345"/>
    <n v="62.899999999997817"/>
    <n v="38.199999999998909"/>
    <n v="12.8"/>
    <d v="1899-12-30T13:36:00"/>
    <e v="#DIV/0!"/>
    <e v="#DIV/0!"/>
    <e v="#DIV/0!"/>
  </r>
  <r>
    <x v="2266"/>
    <n v="1.0508900000000001"/>
    <n v="62.200000000000728"/>
    <n v="40.500000000001819"/>
    <n v="12.790000000000001"/>
    <d v="1899-12-30T20:42:00"/>
    <e v="#DIV/0!"/>
    <e v="#DIV/0!"/>
    <e v="#DIV/0!"/>
  </r>
  <r>
    <x v="2267"/>
    <n v="1.04708"/>
    <n v="27.900000000001455"/>
    <n v="27.900000000001455"/>
    <n v="4.21"/>
    <d v="1899-12-30T11:24:00"/>
    <e v="#DIV/0!"/>
    <e v="#DIV/0!"/>
    <e v="#DIV/0!"/>
  </r>
  <r>
    <x v="2268"/>
    <n v="1.0538000000000001"/>
    <n v="123"/>
    <n v="55.5"/>
    <n v="49.43"/>
    <d v="1899-12-31T10:50:00"/>
    <e v="#DIV/0!"/>
    <e v="#DIV/0!"/>
    <e v="#DIV/0!"/>
  </r>
  <r>
    <x v="2269"/>
    <n v="1.0525"/>
    <n v="0"/>
    <n v="14"/>
    <n v="1.4"/>
    <d v="1899-12-30T00:11:00"/>
    <e v="#DIV/0!"/>
    <e v="#DIV/0!"/>
    <e v="#DIV/0!"/>
  </r>
  <r>
    <x v="2270"/>
    <n v="1.0536399999999999"/>
    <n v="14.399999999997817"/>
    <n v="21.199999999998909"/>
    <n v="2.8000000000000003"/>
    <d v="1899-12-30T01:32:00"/>
    <e v="#DIV/0!"/>
    <e v="#DIV/0!"/>
    <e v="#DIV/0!"/>
  </r>
  <r>
    <x v="2271"/>
    <n v="1.0551600000000001"/>
    <n v="0"/>
    <n v="14"/>
    <n v="1.4"/>
    <d v="1899-12-30T00:12:00"/>
    <e v="#DIV/0!"/>
    <e v="#DIV/0!"/>
    <e v="#DIV/0!"/>
  </r>
  <r>
    <x v="2272"/>
    <n v="1.05681"/>
    <n v="0"/>
    <n v="14"/>
    <n v="1.4"/>
    <d v="1899-12-30T00:21:00"/>
    <e v="#DIV/0!"/>
    <e v="#DIV/0!"/>
    <e v="#DIV/0!"/>
  </r>
  <r>
    <x v="2273"/>
    <n v="1.0577099999999999"/>
    <n v="13.600000000000364"/>
    <n v="20.799999999997453"/>
    <n v="2.8"/>
    <d v="1899-12-30T00:39:00"/>
    <e v="#DIV/0!"/>
    <e v="#DIV/0!"/>
    <e v="#DIV/0!"/>
  </r>
  <r>
    <x v="2274"/>
    <n v="1.05779"/>
    <n v="14.200000000000728"/>
    <n v="21.100000000000364"/>
    <n v="2.8"/>
    <d v="1899-12-30T00:25:00"/>
    <e v="#DIV/0!"/>
    <e v="#DIV/0!"/>
    <e v="#DIV/0!"/>
  </r>
  <r>
    <x v="2275"/>
    <n v="1.05992"/>
    <n v="0"/>
    <n v="14"/>
    <n v="1.4"/>
    <d v="1899-12-30T02:50:00"/>
    <e v="#DIV/0!"/>
    <e v="#DIV/0!"/>
    <e v="#DIV/0!"/>
  </r>
  <r>
    <x v="2276"/>
    <n v="1.05897"/>
    <n v="44.899999999997817"/>
    <n v="33.69999999999709"/>
    <n v="7.48"/>
    <d v="1899-12-30T11:49:00"/>
    <e v="#DIV/0!"/>
    <e v="#DIV/0!"/>
    <e v="#DIV/0!"/>
  </r>
  <r>
    <x v="2277"/>
    <n v="1.0580099999999999"/>
    <n v="14.500000000001819"/>
    <n v="21.299999999999272"/>
    <n v="2.81"/>
    <d v="1899-12-30T01:37:00"/>
    <e v="#DIV/0!"/>
    <e v="#DIV/0!"/>
    <e v="#DIV/0!"/>
  </r>
  <r>
    <x v="2278"/>
    <n v="1.05796"/>
    <n v="46.300000000001091"/>
    <n v="34.700000000000728"/>
    <n v="7.48"/>
    <d v="1899-12-30T13:49:00"/>
    <e v="#DIV/0!"/>
    <e v="#DIV/0!"/>
    <e v="#DIV/0!"/>
  </r>
  <r>
    <x v="2279"/>
    <n v="1.06494"/>
    <n v="176.30000000000109"/>
    <n v="68.800000000001091"/>
    <n v="121.6"/>
    <d v="1900-01-01T17:34:00"/>
    <e v="#DIV/0!"/>
    <e v="#DIV/0!"/>
    <e v="#DIV/0!"/>
  </r>
  <r>
    <x v="2280"/>
    <n v="1.0602199999999999"/>
    <n v="0"/>
    <n v="13.999999999998181"/>
    <n v="1.4"/>
    <d v="1899-12-30T02:22:00"/>
    <e v="#DIV/0!"/>
    <e v="#DIV/0!"/>
    <e v="#DIV/0!"/>
  </r>
  <r>
    <x v="2281"/>
    <n v="1.06145"/>
    <n v="0"/>
    <n v="14"/>
    <n v="1.4"/>
    <d v="1899-12-30T02:00:00"/>
    <e v="#DIV/0!"/>
    <e v="#DIV/0!"/>
    <e v="#DIV/0!"/>
  </r>
  <r>
    <x v="2282"/>
    <n v="1.0623499999999999"/>
    <n v="0"/>
    <n v="13.999999999998181"/>
    <n v="1.4"/>
    <d v="1899-12-30T00:02:00"/>
    <e v="#DIV/0!"/>
    <e v="#DIV/0!"/>
    <e v="#DIV/0!"/>
  </r>
  <r>
    <x v="2283"/>
    <n v="1.06324"/>
    <n v="0"/>
    <n v="14"/>
    <n v="1.4"/>
    <d v="1899-12-30T00:16:00"/>
    <e v="#DIV/0!"/>
    <e v="#DIV/0!"/>
    <e v="#DIV/0!"/>
  </r>
  <r>
    <x v="2284"/>
    <n v="1.0685899999999999"/>
    <n v="0"/>
    <n v="13.999999999998181"/>
    <n v="1.4"/>
    <d v="1899-12-30T00:20:00"/>
    <e v="#DIV/0!"/>
    <e v="#DIV/0!"/>
    <e v="#DIV/0!"/>
  </r>
  <r>
    <x v="2285"/>
    <n v="1.0682700000000001"/>
    <n v="28.699999999998909"/>
    <n v="28.5"/>
    <n v="4.1900000000000004"/>
    <d v="1899-12-30T05:24:00"/>
    <e v="#DIV/0!"/>
    <e v="#DIV/0!"/>
    <e v="#DIV/0!"/>
  </r>
  <r>
    <x v="2286"/>
    <n v="1.06894"/>
    <n v="14.000000000001819"/>
    <n v="21"/>
    <n v="2.8"/>
    <d v="1899-12-30T03:11:00"/>
    <e v="#DIV/0!"/>
    <e v="#DIV/0!"/>
    <e v="#DIV/0!"/>
  </r>
  <r>
    <x v="2287"/>
    <n v="1.06925"/>
    <n v="29.199999999998909"/>
    <n v="29"/>
    <n v="4.1899999999999995"/>
    <d v="1899-12-30T12:06:00"/>
    <e v="#DIV/0!"/>
    <e v="#DIV/0!"/>
    <e v="#DIV/0!"/>
  </r>
  <r>
    <x v="2288"/>
    <n v="1.0730999999999999"/>
    <n v="0"/>
    <n v="13.999999999998181"/>
    <n v="1.4"/>
    <d v="1899-12-30T00:03:00"/>
    <e v="#DIV/0!"/>
    <e v="#DIV/0!"/>
    <e v="#DIV/0!"/>
  </r>
  <r>
    <x v="2289"/>
    <n v="1.07314"/>
    <n v="14.5"/>
    <n v="21.299999999999272"/>
    <n v="2.81"/>
    <d v="1899-12-30T06:23:00"/>
    <e v="#DIV/0!"/>
    <e v="#DIV/0!"/>
    <e v="#DIV/0!"/>
  </r>
  <r>
    <x v="2290"/>
    <n v="1.06986"/>
    <n v="85"/>
    <n v="41.800000000001091"/>
    <n v="11.18"/>
    <d v="1899-12-31T10:27:00"/>
    <e v="#DIV/0!"/>
    <e v="#DIV/0!"/>
    <e v="#DIV/0!"/>
  </r>
  <r>
    <x v="2291"/>
    <n v="1.06541"/>
    <n v="28.400000000003274"/>
    <n v="28.300000000001091"/>
    <n v="4.1900000000000004"/>
    <d v="1899-12-30T04:26:00"/>
    <e v="#DIV/0!"/>
    <e v="#DIV/0!"/>
    <e v="#DIV/0!"/>
  </r>
  <r>
    <x v="2292"/>
    <n v="1.0669999999999999"/>
    <n v="45.200000000000728"/>
    <n v="33.299999999999272"/>
    <n v="7.49"/>
    <d v="1899-12-30T12:38:00"/>
    <e v="#DIV/0!"/>
    <e v="#DIV/0!"/>
    <e v="#DIV/0!"/>
  </r>
  <r>
    <x v="2293"/>
    <n v="1.06976"/>
    <n v="28.799999999999272"/>
    <n v="28.600000000000364"/>
    <n v="4.21"/>
    <d v="1899-12-30T08:21:00"/>
    <e v="#DIV/0!"/>
    <e v="#DIV/0!"/>
    <e v="#DIV/0!"/>
  </r>
  <r>
    <x v="2294"/>
    <n v="1.07138"/>
    <n v="82.699999999998909"/>
    <n v="44.100000000000364"/>
    <n v="20.41"/>
    <d v="1899-12-31T04:02:00"/>
    <e v="#DIV/0!"/>
    <e v="#DIV/0!"/>
    <e v="#DIV/0!"/>
  </r>
  <r>
    <x v="2295"/>
    <n v="1.07131"/>
    <n v="0"/>
    <n v="14.000000000001819"/>
    <n v="1.4"/>
    <d v="1899-12-30T00:04:00"/>
    <e v="#DIV/0!"/>
    <e v="#DIV/0!"/>
    <e v="#DIV/0!"/>
  </r>
  <r>
    <x v="2296"/>
    <n v="1.0716699999999999"/>
    <n v="14.099999999998545"/>
    <n v="21.099999999998545"/>
    <n v="2.8099999999999996"/>
    <d v="1899-12-30T03:12:00"/>
    <e v="#DIV/0!"/>
    <e v="#DIV/0!"/>
    <e v="#DIV/0!"/>
  </r>
  <r>
    <x v="2297"/>
    <n v="1.0726100000000001"/>
    <n v="0"/>
    <n v="14"/>
    <n v="1.4"/>
    <d v="1899-12-30T01:13:00"/>
    <e v="#DIV/0!"/>
    <e v="#DIV/0!"/>
    <e v="#DIV/0!"/>
  </r>
  <r>
    <x v="2298"/>
    <n v="1.0732699999999999"/>
    <n v="14.199999999998909"/>
    <n v="21.899999999997817"/>
    <n v="2.8"/>
    <d v="1899-12-30T07:33:00"/>
    <e v="#DIV/0!"/>
    <e v="#DIV/0!"/>
    <e v="#DIV/0!"/>
  </r>
  <r>
    <x v="2299"/>
    <n v="1.07497"/>
    <n v="0"/>
    <n v="14"/>
    <n v="1.4"/>
    <d v="1899-12-30T01:24:00"/>
    <e v="#DIV/0!"/>
    <e v="#DIV/0!"/>
    <e v="#DIV/0!"/>
  </r>
  <r>
    <x v="2300"/>
    <n v="1.07474"/>
    <n v="46.399999999999636"/>
    <n v="33.799999999999272"/>
    <n v="7.49"/>
    <d v="1899-12-30T11:52:00"/>
    <e v="#DIV/0!"/>
    <e v="#DIV/0!"/>
    <e v="#DIV/0!"/>
  </r>
  <r>
    <x v="2301"/>
    <n v="1.0707899999999999"/>
    <n v="28.900000000001455"/>
    <n v="28.600000000000364"/>
    <n v="4.2"/>
    <d v="1899-12-30T03:50:00"/>
    <e v="#DIV/0!"/>
    <e v="#DIV/0!"/>
    <e v="#DIV/0!"/>
  </r>
  <r>
    <x v="2302"/>
    <n v="1.07409"/>
    <n v="28.5"/>
    <n v="29.399999999999636"/>
    <n v="4.2"/>
    <d v="1899-12-30T11:33:00"/>
    <e v="#DIV/0!"/>
    <e v="#DIV/0!"/>
    <e v="#DIV/0!"/>
  </r>
  <r>
    <x v="2303"/>
    <n v="1.0741400000000001"/>
    <n v="74.099999999998545"/>
    <n v="40.399999999997817"/>
    <n v="12.78"/>
    <d v="1899-12-31T09:53:00"/>
    <e v="#DIV/0!"/>
    <e v="#DIV/0!"/>
    <e v="#DIV/0!"/>
  </r>
  <r>
    <x v="2304"/>
    <n v="1.07683"/>
    <n v="0"/>
    <n v="13.999999999998181"/>
    <n v="1.4"/>
    <d v="1899-12-30T00:43:00"/>
    <e v="#DIV/0!"/>
    <e v="#DIV/0!"/>
    <e v="#DIV/0!"/>
  </r>
  <r>
    <x v="2305"/>
    <n v="1.0768"/>
    <n v="14.100000000000364"/>
    <n v="21.100000000000364"/>
    <n v="2.8099999999999996"/>
    <d v="1899-12-30T02:18:00"/>
    <e v="#DIV/0!"/>
    <e v="#DIV/0!"/>
    <e v="#DIV/0!"/>
  </r>
  <r>
    <x v="2306"/>
    <n v="1.0779399999999999"/>
    <n v="0"/>
    <n v="14"/>
    <n v="1.4"/>
    <d v="1899-12-30T01:58:00"/>
    <e v="#DIV/0!"/>
    <e v="#DIV/0!"/>
    <e v="#DIV/0!"/>
  </r>
  <r>
    <x v="2307"/>
    <n v="1.0774999999999999"/>
    <n v="0"/>
    <n v="13.999999999998181"/>
    <n v="1.4"/>
    <d v="1899-12-30T02:38:00"/>
    <e v="#DIV/0!"/>
    <e v="#DIV/0!"/>
    <e v="#DIV/0!"/>
  </r>
  <r>
    <x v="2308"/>
    <n v="1.0741799999999999"/>
    <n v="82.399999999999636"/>
    <n v="44.599999999998545"/>
    <n v="20.38"/>
    <d v="1899-12-31T03:14:00"/>
    <e v="#DIV/0!"/>
    <e v="#DIV/0!"/>
    <e v="#DIV/0!"/>
  </r>
  <r>
    <x v="2309"/>
    <n v="1.073"/>
    <n v="0"/>
    <n v="14"/>
    <n v="1.4"/>
    <d v="1899-12-30T05:36:00"/>
    <e v="#DIV/0!"/>
    <e v="#DIV/0!"/>
    <e v="#DIV/0!"/>
  </r>
  <r>
    <x v="2310"/>
    <n v="1.07202"/>
    <n v="0"/>
    <n v="14.000000000001819"/>
    <n v="1.4"/>
    <d v="1899-12-30T03:03:00"/>
    <e v="#DIV/0!"/>
    <e v="#DIV/0!"/>
    <e v="#DIV/0!"/>
  </r>
  <r>
    <x v="2311"/>
    <n v="1.0715600000000001"/>
    <n v="0"/>
    <n v="13.999999999998181"/>
    <n v="1.4"/>
    <d v="1899-12-30T00:26:00"/>
    <e v="#DIV/0!"/>
    <e v="#DIV/0!"/>
    <e v="#DIV/0!"/>
  </r>
  <r>
    <x v="2312"/>
    <n v="1.0693699999999999"/>
    <n v="0"/>
    <n v="14.000000000001819"/>
    <n v="1.4"/>
    <d v="1899-12-30T01:24:00"/>
    <e v="#DIV/0!"/>
    <e v="#DIV/0!"/>
    <e v="#DIV/0!"/>
  </r>
  <r>
    <x v="2313"/>
    <n v="1.0703800000000001"/>
    <n v="47.5"/>
    <n v="34.099999999998545"/>
    <n v="7.52"/>
    <d v="1899-12-30T23:10:00"/>
    <e v="#DIV/0!"/>
    <e v="#DIV/0!"/>
    <e v="#DIV/0!"/>
  </r>
  <r>
    <x v="2314"/>
    <n v="1.0738099999999999"/>
    <n v="30.100000000000364"/>
    <n v="29.599999999998545"/>
    <n v="4.21"/>
    <d v="1899-12-30T13:21:00"/>
    <e v="#DIV/0!"/>
    <e v="#DIV/0!"/>
    <e v="#DIV/0!"/>
  </r>
  <r>
    <x v="2315"/>
    <n v="1.06924"/>
    <n v="79.799999999999272"/>
    <n v="46"/>
    <n v="20.420000000000002"/>
    <d v="1899-12-31T00:18:00"/>
    <e v="#DIV/0!"/>
    <e v="#DIV/0!"/>
    <e v="#DIV/0!"/>
  </r>
  <r>
    <x v="2316"/>
    <n v="1.07057"/>
    <n v="14.300000000001091"/>
    <n v="21.100000000000364"/>
    <n v="2.79"/>
    <d v="1899-12-30T01:41:00"/>
    <e v="#DIV/0!"/>
    <e v="#DIV/0!"/>
    <e v="#DIV/0!"/>
  </r>
  <r>
    <x v="2317"/>
    <n v="1.0696300000000001"/>
    <n v="0"/>
    <n v="13.999999999998181"/>
    <n v="1.4"/>
    <d v="1899-12-30T00:06:00"/>
    <e v="#DIV/0!"/>
    <e v="#DIV/0!"/>
    <e v="#DIV/0!"/>
  </r>
  <r>
    <x v="2318"/>
    <n v="1.0654999999999999"/>
    <n v="0"/>
    <n v="14.000000000001819"/>
    <n v="1.4"/>
    <d v="1899-12-30T00:28:00"/>
    <e v="#DIV/0!"/>
    <e v="#DIV/0!"/>
    <e v="#DIV/0!"/>
  </r>
  <r>
    <x v="2319"/>
    <n v="1.0646599999999999"/>
    <n v="0"/>
    <n v="14.000000000001819"/>
    <n v="1.4"/>
    <d v="1899-12-30T00:24:00"/>
    <e v="#DIV/0!"/>
    <e v="#DIV/0!"/>
    <e v="#DIV/0!"/>
  </r>
  <r>
    <x v="2320"/>
    <n v="1.06992"/>
    <n v="120.89999999999782"/>
    <n v="54.599999999998545"/>
    <n v="49.379999999999995"/>
    <d v="1900-01-01T22:49:00"/>
    <e v="#DIV/0!"/>
    <e v="#DIV/0!"/>
    <e v="#DIV/0!"/>
  </r>
  <r>
    <x v="2321"/>
    <n v="1.07026"/>
    <n v="0"/>
    <n v="14.000000000001819"/>
    <n v="1.4"/>
    <d v="1899-12-30T03:54:00"/>
    <e v="#DIV/0!"/>
    <e v="#DIV/0!"/>
    <e v="#DIV/0!"/>
  </r>
  <r>
    <x v="2322"/>
    <n v="1.07165"/>
    <n v="14.100000000000364"/>
    <n v="21.100000000000364"/>
    <n v="2.8099999999999996"/>
    <d v="1899-12-30T01:18:00"/>
    <e v="#DIV/0!"/>
    <e v="#DIV/0!"/>
    <e v="#DIV/0!"/>
  </r>
  <r>
    <x v="2323"/>
    <n v="1.0718700000000001"/>
    <n v="0"/>
    <n v="14"/>
    <n v="1.4"/>
    <d v="1899-12-30T00:38:00"/>
    <e v="#DIV/0!"/>
    <e v="#DIV/0!"/>
    <e v="#DIV/0!"/>
  </r>
  <r>
    <x v="2324"/>
    <n v="1.0739000000000001"/>
    <n v="0"/>
    <n v="14"/>
    <n v="1.4"/>
    <d v="1899-12-30T01:06:00"/>
    <e v="#DIV/0!"/>
    <e v="#DIV/0!"/>
    <e v="#DIV/0!"/>
  </r>
  <r>
    <x v="2325"/>
    <n v="1.07552"/>
    <n v="0"/>
    <n v="14.799999999999272"/>
    <n v="1.4"/>
    <d v="1899-12-30T08:06:00"/>
    <e v="#DIV/0!"/>
    <e v="#DIV/0!"/>
    <e v="#DIV/0!"/>
  </r>
  <r>
    <x v="2326"/>
    <n v="1.0746199999999999"/>
    <n v="45.600000000000364"/>
    <n v="33.799999999999272"/>
    <n v="7.52"/>
    <d v="1899-12-30T13:15:00"/>
    <e v="#DIV/0!"/>
    <e v="#DIV/0!"/>
    <e v="#DIV/0!"/>
  </r>
  <r>
    <x v="2327"/>
    <n v="1.0748"/>
    <n v="30.600000000000364"/>
    <n v="30.300000000001091"/>
    <n v="4.2"/>
    <d v="1899-12-30T18:18:00"/>
    <e v="#DIV/0!"/>
    <e v="#DIV/0!"/>
    <e v="#DIV/0!"/>
  </r>
  <r>
    <x v="2328"/>
    <n v="1.07073"/>
    <n v="81.300000000001091"/>
    <n v="44.5"/>
    <n v="20.43"/>
    <d v="1899-12-31T06:23:00"/>
    <e v="#DIV/0!"/>
    <e v="#DIV/0!"/>
    <e v="#DIV/0!"/>
  </r>
  <r>
    <x v="2329"/>
    <n v="1.07016"/>
    <n v="14.300000000001091"/>
    <n v="21.100000000000364"/>
    <n v="2.79"/>
    <d v="1899-12-30T00:25:00"/>
    <e v="#DIV/0!"/>
    <e v="#DIV/0!"/>
    <e v="#DIV/0!"/>
  </r>
  <r>
    <x v="2330"/>
    <n v="1.06765"/>
    <n v="0"/>
    <n v="13.899999999999636"/>
    <n v="1.4"/>
    <d v="1899-12-30T09:53:00"/>
    <e v="#DIV/0!"/>
    <e v="#DIV/0!"/>
    <e v="#DIV/0!"/>
  </r>
  <r>
    <x v="2331"/>
    <n v="1.0672699999999999"/>
    <n v="15.100000000002183"/>
    <n v="21.500000000001819"/>
    <n v="2.79"/>
    <d v="1899-12-30T03:56:00"/>
    <e v="#DIV/0!"/>
    <e v="#DIV/0!"/>
    <e v="#DIV/0!"/>
  </r>
  <r>
    <x v="2332"/>
    <n v="1.0668899999999999"/>
    <n v="15.099999999998545"/>
    <n v="21.5"/>
    <n v="2.79"/>
    <d v="1899-12-30T05:29:00"/>
    <e v="#DIV/0!"/>
    <e v="#DIV/0!"/>
    <e v="#DIV/0!"/>
  </r>
  <r>
    <x v="2333"/>
    <n v="1.06778"/>
    <n v="44.600000000000364"/>
    <n v="33.200000000000728"/>
    <n v="7.48"/>
    <d v="1899-12-30T20:16:00"/>
    <e v="#DIV/0!"/>
    <e v="#DIV/0!"/>
    <e v="#DIV/0!"/>
  </r>
  <r>
    <x v="2334"/>
    <n v="1.0707199999999999"/>
    <n v="13.899999999999636"/>
    <n v="21.399999999997817"/>
    <n v="2.81"/>
    <d v="1899-12-30T18:35:00"/>
    <e v="#DIV/0!"/>
    <e v="#DIV/0!"/>
    <e v="#DIV/0!"/>
  </r>
  <r>
    <x v="2335"/>
    <n v="1.07063"/>
    <n v="62.5"/>
    <n v="37.700000000000728"/>
    <n v="12.81"/>
    <d v="1899-12-30T22:39:00"/>
    <e v="#DIV/0!"/>
    <e v="#DIV/0!"/>
    <e v="#DIV/0!"/>
  </r>
  <r>
    <x v="2336"/>
    <n v="1.07335"/>
    <n v="0"/>
    <n v="14"/>
    <n v="1.4"/>
    <d v="1899-12-30T00:18:00"/>
    <e v="#DIV/0!"/>
    <e v="#DIV/0!"/>
    <e v="#DIV/0!"/>
  </r>
  <r>
    <x v="2337"/>
    <n v="1.07473"/>
    <n v="0"/>
    <n v="14"/>
    <n v="1.4"/>
    <d v="1899-12-30T02:30:00"/>
    <e v="#DIV/0!"/>
    <e v="#DIV/0!"/>
    <e v="#DIV/0!"/>
  </r>
  <r>
    <x v="2338"/>
    <n v="1.0739399999999999"/>
    <n v="44.200000000000728"/>
    <n v="34.399999999999636"/>
    <n v="7.5"/>
    <d v="1899-12-30T21:50:00"/>
    <e v="#DIV/0!"/>
    <e v="#DIV/0!"/>
    <e v="#DIV/0!"/>
  </r>
  <r>
    <x v="2339"/>
    <n v="1.0693699999999999"/>
    <n v="13.700000000000728"/>
    <n v="20.800000000001091"/>
    <n v="2.79"/>
    <d v="1899-12-30T03:40:00"/>
    <e v="#DIV/0!"/>
    <e v="#DIV/0!"/>
    <e v="#DIV/0!"/>
  </r>
  <r>
    <x v="2340"/>
    <n v="1.0620000000000001"/>
    <n v="0"/>
    <n v="13.999999999998181"/>
    <n v="1.4"/>
    <d v="1899-12-30T00:20:00"/>
    <e v="#DIV/0!"/>
    <e v="#DIV/0!"/>
    <e v="#DIV/0!"/>
  </r>
  <r>
    <x v="2341"/>
    <n v="1.0635399999999999"/>
    <n v="14.300000000001091"/>
    <n v="22"/>
    <n v="2.81"/>
    <d v="1899-12-30T10:07:00"/>
    <e v="#DIV/0!"/>
    <e v="#DIV/0!"/>
    <e v="#DIV/0!"/>
  </r>
  <r>
    <x v="2342"/>
    <n v="1.0610599999999999"/>
    <n v="13.899999999999636"/>
    <n v="20.900000000001455"/>
    <n v="2.79"/>
    <d v="1899-12-30T11:23:00"/>
    <e v="#DIV/0!"/>
    <e v="#DIV/0!"/>
    <e v="#DIV/0!"/>
  </r>
  <r>
    <x v="2343"/>
    <n v="1.0634699999999999"/>
    <n v="0"/>
    <n v="13.999999999998181"/>
    <n v="1.4"/>
    <d v="1899-12-30T00:43:00"/>
    <e v="#DIV/0!"/>
    <e v="#DIV/0!"/>
    <e v="#DIV/0!"/>
  </r>
  <r>
    <x v="2344"/>
    <n v="1.0498499999999999"/>
    <n v="214.60000000000036"/>
    <n v="77.600000000000364"/>
    <n v="176.26"/>
    <d v="1900-01-02T00:57:00"/>
    <e v="#DIV/0!"/>
    <e v="#DIV/0!"/>
    <e v="#DIV/0!"/>
  </r>
  <r>
    <x v="2345"/>
    <n v="1.06047"/>
    <n v="0"/>
    <n v="14"/>
    <n v="1.4"/>
    <d v="1899-12-30T00:44:00"/>
    <e v="#DIV/0!"/>
    <e v="#DIV/0!"/>
    <e v="#DIV/0!"/>
  </r>
  <r>
    <x v="2346"/>
    <n v="1.05864"/>
    <n v="0"/>
    <n v="14.000000000001819"/>
    <n v="1.4"/>
    <d v="1899-12-30T02:03:00"/>
    <e v="#DIV/0!"/>
    <e v="#DIV/0!"/>
    <e v="#DIV/0!"/>
  </r>
  <r>
    <x v="2347"/>
    <n v="1.0569200000000001"/>
    <n v="0"/>
    <n v="13.999999999998181"/>
    <n v="1.4"/>
    <d v="1899-12-30T00:52:00"/>
    <e v="#DIV/0!"/>
    <e v="#DIV/0!"/>
    <e v="#DIV/0!"/>
  </r>
  <r>
    <x v="2348"/>
    <n v="1.0527200000000001"/>
    <n v="0"/>
    <n v="13.999999999998181"/>
    <n v="1.4"/>
    <d v="1899-12-30T00:46:00"/>
    <e v="#DIV/0!"/>
    <e v="#DIV/0!"/>
    <e v="#DIV/0!"/>
  </r>
  <r>
    <x v="2349"/>
    <n v="1.0509299999999999"/>
    <n v="14.5"/>
    <n v="21.100000000000364"/>
    <n v="2.79"/>
    <d v="1899-12-30T07:47:00"/>
    <e v="#DIV/0!"/>
    <e v="#DIV/0!"/>
    <e v="#DIV/0!"/>
  </r>
  <r>
    <x v="2350"/>
    <n v="1.04932"/>
    <n v="0"/>
    <n v="14"/>
    <n v="1.4"/>
    <d v="1899-12-30T01:22:00"/>
    <e v="#DIV/0!"/>
    <e v="#DIV/0!"/>
    <e v="#DIV/0!"/>
  </r>
  <r>
    <x v="2351"/>
    <n v="1.04749"/>
    <n v="0"/>
    <n v="14.000000000001819"/>
    <n v="1.4"/>
    <d v="1899-12-30T07:09:00"/>
    <e v="#DIV/0!"/>
    <e v="#DIV/0!"/>
    <e v="#DIV/0!"/>
  </r>
  <r>
    <x v="2352"/>
    <n v="1.0466299999999999"/>
    <n v="0"/>
    <n v="14"/>
    <n v="1.4"/>
    <d v="1899-12-30T00:45:00"/>
    <e v="#DIV/0!"/>
    <e v="#DIV/0!"/>
    <e v="#DIV/0!"/>
  </r>
  <r>
    <x v="2353"/>
    <n v="1.0458000000000001"/>
    <n v="14.299999999997453"/>
    <n v="21.099999999998545"/>
    <n v="2.79"/>
    <d v="1899-12-30T03:31:00"/>
    <e v="#DIV/0!"/>
    <e v="#DIV/0!"/>
    <e v="#DIV/0!"/>
  </r>
  <r>
    <x v="2354"/>
    <n v="1.0450600000000001"/>
    <n v="14.199999999998909"/>
    <n v="21.099999999998545"/>
    <n v="2.8"/>
    <d v="1899-12-30T02:06:00"/>
    <e v="#DIV/0!"/>
    <e v="#DIV/0!"/>
    <e v="#DIV/0!"/>
  </r>
  <r>
    <x v="2355"/>
    <n v="1.0433300000000001"/>
    <n v="0"/>
    <n v="13.999999999998181"/>
    <n v="1.4"/>
    <d v="1899-12-30T00:31:00"/>
    <e v="#DIV/0!"/>
    <e v="#DIV/0!"/>
    <e v="#DIV/0!"/>
  </r>
  <r>
    <x v="2356"/>
    <n v="1.04236"/>
    <n v="13.700000000000728"/>
    <n v="20.799999999999272"/>
    <n v="2.79"/>
    <d v="1899-12-30T04:37:00"/>
    <e v="#DIV/0!"/>
    <e v="#DIV/0!"/>
    <e v="#DIV/0!"/>
  </r>
  <r>
    <x v="2357"/>
    <n v="1.04152"/>
    <n v="14.399999999999636"/>
    <n v="21.199999999998909"/>
    <n v="2.8000000000000003"/>
    <d v="1899-12-30T00:25:00"/>
    <e v="#DIV/0!"/>
    <e v="#DIV/0!"/>
    <e v="#DIV/0!"/>
  </r>
  <r>
    <x v="2358"/>
    <n v="1.0400100000000001"/>
    <n v="13.699999999998909"/>
    <n v="20.799999999999272"/>
    <n v="2.8"/>
    <d v="1899-12-30T06:10:00"/>
    <e v="#DIV/0!"/>
    <e v="#DIV/0!"/>
    <e v="#DIV/0!"/>
  </r>
  <r>
    <x v="2359"/>
    <n v="1.04304"/>
    <n v="66.100000000000364"/>
    <n v="39.800000000001091"/>
    <n v="12.83"/>
    <d v="1899-12-30T08:36:00"/>
    <e v="#DIV/0!"/>
    <e v="#DIV/0!"/>
    <e v="#DIV/0!"/>
  </r>
  <r>
    <x v="2360"/>
    <n v="1.04308"/>
    <n v="31.300000000001091"/>
    <n v="30.200000000000728"/>
    <n v="4.21"/>
    <d v="1899-12-30T03:38:00"/>
    <e v="#DIV/0!"/>
    <e v="#DIV/0!"/>
    <e v="#DIV/0!"/>
  </r>
  <r>
    <x v="2361"/>
    <n v="1.0414300000000001"/>
    <n v="0"/>
    <n v="13.999999999998181"/>
    <n v="1.4"/>
    <d v="1899-12-30T00:33:00"/>
    <e v="#DIV/0!"/>
    <e v="#DIV/0!"/>
    <e v="#DIV/0!"/>
  </r>
  <r>
    <x v="2362"/>
    <n v="1.04087"/>
    <n v="14.099999999998545"/>
    <n v="21"/>
    <n v="2.79"/>
    <d v="1899-12-30T04:00:00"/>
    <e v="#DIV/0!"/>
    <e v="#DIV/0!"/>
    <e v="#DIV/0!"/>
  </r>
  <r>
    <x v="2363"/>
    <n v="1.0445800000000001"/>
    <n v="85.299999999999272"/>
    <n v="46.899999999997817"/>
    <n v="20.440000000000001"/>
    <d v="1899-12-30T17:06:00"/>
    <e v="#DIV/0!"/>
    <e v="#DIV/0!"/>
    <e v="#DIV/0!"/>
  </r>
  <r>
    <x v="2364"/>
    <n v="1.04359"/>
    <n v="121.60000000000218"/>
    <n v="55.100000000000364"/>
    <n v="49.519999999999996"/>
    <d v="1899-12-30T09:56:00"/>
    <e v="#DIV/0!"/>
    <e v="#DIV/0!"/>
    <e v="#DIV/0!"/>
  </r>
  <r>
    <x v="2365"/>
    <n v="1.0403"/>
    <n v="14"/>
    <n v="21"/>
    <n v="2.8"/>
    <d v="1899-12-30T01:55:00"/>
    <e v="#DIV/0!"/>
    <e v="#DIV/0!"/>
    <e v="#DIV/0!"/>
  </r>
  <r>
    <x v="2366"/>
    <n v="1.03827"/>
    <n v="0"/>
    <n v="14"/>
    <n v="1.4"/>
    <d v="1899-12-30T01:35:00"/>
    <e v="#DIV/0!"/>
    <e v="#DIV/0!"/>
    <e v="#DIV/0!"/>
  </r>
  <r>
    <x v="2367"/>
    <n v="1.0381499999999999"/>
    <n v="28.5"/>
    <n v="28.300000000001091"/>
    <n v="4.21"/>
    <d v="1899-12-30T01:08:00"/>
    <e v="#DIV/0!"/>
    <e v="#DIV/0!"/>
    <e v="#DIV/0!"/>
  </r>
  <r>
    <x v="2368"/>
    <n v="1.0439099999999999"/>
    <n v="29.099999999998545"/>
    <n v="28.5"/>
    <n v="4.21"/>
    <d v="1899-12-30T06:35:00"/>
    <e v="#DIV/0!"/>
    <e v="#DIV/0!"/>
    <e v="#DIV/0!"/>
  </r>
  <r>
    <x v="2369"/>
    <n v="1.0460799999999999"/>
    <n v="13.299999999999272"/>
    <n v="20.699999999998909"/>
    <n v="2.8099999999999996"/>
    <d v="1899-12-30T00:28:00"/>
    <e v="#DIV/0!"/>
    <e v="#DIV/0!"/>
    <e v="#DIV/0!"/>
  </r>
  <r>
    <x v="2370"/>
    <n v="1.0468500000000001"/>
    <n v="0"/>
    <n v="14"/>
    <n v="1.4"/>
    <d v="1899-12-30T00:14:00"/>
    <e v="#DIV/0!"/>
    <e v="#DIV/0!"/>
    <e v="#DIV/0!"/>
  </r>
  <r>
    <x v="2371"/>
    <n v="1.04267"/>
    <n v="81.400000000001455"/>
    <n v="44.300000000001091"/>
    <n v="20.45"/>
    <d v="1899-12-30T12:42:00"/>
    <e v="#DIV/0!"/>
    <e v="#DIV/0!"/>
    <e v="#DIV/0!"/>
  </r>
  <r>
    <x v="2372"/>
    <n v="1.0423500000000001"/>
    <n v="0"/>
    <n v="13.999999999998181"/>
    <n v="1.4"/>
    <d v="1899-12-30T04:21:00"/>
    <e v="#DIV/0!"/>
    <e v="#DIV/0!"/>
    <e v="#DIV/0!"/>
  </r>
  <r>
    <x v="2373"/>
    <n v="1.03864"/>
    <n v="14.499999999998181"/>
    <n v="21.199999999998909"/>
    <n v="2.79"/>
    <d v="1899-12-30T00:20:00"/>
    <e v="#DIV/0!"/>
    <e v="#DIV/0!"/>
    <e v="#DIV/0!"/>
  </r>
  <r>
    <x v="2374"/>
    <n v="1.0385899999999999"/>
    <n v="28.899999999999636"/>
    <n v="28.700000000000728"/>
    <n v="4.21"/>
    <d v="1899-12-30T04:11:00"/>
    <e v="#DIV/0!"/>
    <e v="#DIV/0!"/>
    <e v="#DIV/0!"/>
  </r>
  <r>
    <x v="2375"/>
    <n v="1.0501499999999999"/>
    <n v="177.79999999999927"/>
    <n v="68.099999999998545"/>
    <n v="122.01000000000002"/>
    <d v="1899-12-30T18:48:00"/>
    <e v="#DIV/0!"/>
    <e v="#DIV/0!"/>
    <e v="#DIV/0!"/>
  </r>
  <r>
    <x v="2376"/>
    <n v="1.04375"/>
    <n v="0"/>
    <n v="13.999999999998181"/>
    <n v="1.4"/>
    <d v="1899-12-30T00:05:00"/>
    <e v="#DIV/0!"/>
    <e v="#DIV/0!"/>
    <e v="#DIV/0!"/>
  </r>
  <r>
    <x v="2377"/>
    <n v="1.04661"/>
    <n v="0"/>
    <n v="14"/>
    <n v="1.4"/>
    <d v="1899-12-30T00:15:00"/>
    <e v="#DIV/0!"/>
    <e v="#DIV/0!"/>
    <e v="#DIV/0!"/>
  </r>
  <r>
    <x v="2378"/>
    <n v="1.0462800000000001"/>
    <n v="14.799999999999272"/>
    <n v="21.399999999999636"/>
    <n v="2.8000000000000003"/>
    <d v="1899-12-30T00:37:00"/>
    <e v="#DIV/0!"/>
    <e v="#DIV/0!"/>
    <e v="#DIV/0!"/>
  </r>
  <r>
    <x v="2379"/>
    <n v="1.0478799999999999"/>
    <n v="0"/>
    <n v="13.999999999998181"/>
    <n v="1.4"/>
    <d v="1899-12-30T00:05:00"/>
    <e v="#DIV/0!"/>
    <e v="#DIV/0!"/>
    <e v="#DIV/0!"/>
  </r>
  <r>
    <x v="2380"/>
    <n v="1.0497099999999999"/>
    <n v="0"/>
    <n v="13.999999999998181"/>
    <n v="1.4"/>
    <d v="1899-12-30T00:11:00"/>
    <e v="#DIV/0!"/>
    <e v="#DIV/0!"/>
    <e v="#DIV/0!"/>
  </r>
  <r>
    <x v="2381"/>
    <n v="1.05077"/>
    <n v="0"/>
    <n v="14.000000000001819"/>
    <n v="1.4"/>
    <d v="1899-12-30T00:09:00"/>
    <e v="#DIV/0!"/>
    <e v="#DIV/0!"/>
    <e v="#DIV/0!"/>
  </r>
  <r>
    <x v="2382"/>
    <n v="1.05192"/>
    <n v="0"/>
    <n v="14"/>
    <n v="1.4"/>
    <d v="1899-12-30T00:20:00"/>
    <e v="#DIV/0!"/>
    <e v="#DIV/0!"/>
    <e v="#DIV/0!"/>
  </r>
  <r>
    <x v="2383"/>
    <n v="1.0538700000000001"/>
    <n v="0"/>
    <n v="14"/>
    <n v="1.4"/>
    <d v="1899-12-30T00:11:00"/>
    <e v="#DIV/0!"/>
    <e v="#DIV/0!"/>
    <e v="#DIV/0!"/>
  </r>
  <r>
    <x v="2384"/>
    <n v="1.0577399999999999"/>
    <n v="0"/>
    <n v="13.999999999998181"/>
    <n v="1.4"/>
    <d v="1899-12-30T00:36:00"/>
    <e v="#DIV/0!"/>
    <e v="#DIV/0!"/>
    <e v="#DIV/0!"/>
  </r>
  <r>
    <x v="2385"/>
    <n v="1.0506500000000001"/>
    <n v="143.20000000000073"/>
    <n v="60.200000000000728"/>
    <n v="77.97"/>
    <d v="1899-12-31T08:34:00"/>
    <e v="#DIV/0!"/>
    <e v="#DIV/0!"/>
    <e v="#DIV/0!"/>
  </r>
  <r>
    <x v="2386"/>
    <n v="1.0503499999999999"/>
    <n v="29.100000000002183"/>
    <n v="28.80000000000291"/>
    <n v="4.2"/>
    <d v="1899-12-30T04:40:00"/>
    <e v="#DIV/0!"/>
    <e v="#DIV/0!"/>
    <e v="#DIV/0!"/>
  </r>
  <r>
    <x v="2387"/>
    <n v="1.0476700000000001"/>
    <n v="14.199999999998909"/>
    <n v="21.099999999998545"/>
    <n v="2.8"/>
    <d v="1899-12-30T01:14:00"/>
    <e v="#DIV/0!"/>
    <e v="#DIV/0!"/>
    <e v="#DIV/0!"/>
  </r>
  <r>
    <x v="2388"/>
    <n v="1.0471900000000001"/>
    <n v="0"/>
    <n v="13.999999999998181"/>
    <n v="1.4"/>
    <d v="1899-12-30T00:01:00"/>
    <e v="#DIV/0!"/>
    <e v="#DIV/0!"/>
    <e v="#DIV/0!"/>
  </r>
  <r>
    <x v="2389"/>
    <n v="1.0524"/>
    <n v="119.70000000000073"/>
    <n v="54.5"/>
    <n v="49.27000000000001"/>
    <d v="1900-01-01T04:24:00"/>
    <e v="#DIV/0!"/>
    <e v="#DIV/0!"/>
    <e v="#DIV/0!"/>
  </r>
  <r>
    <x v="2390"/>
    <n v="1.05332"/>
    <n v="0"/>
    <n v="14.000000000001819"/>
    <n v="1.4"/>
    <d v="1899-12-30T03:10:00"/>
    <e v="#DIV/0!"/>
    <e v="#DIV/0!"/>
    <e v="#DIV/0!"/>
  </r>
  <r>
    <x v="2391"/>
    <n v="1.0543800000000001"/>
    <n v="14.299999999999272"/>
    <n v="21.200000000000728"/>
    <n v="2.81"/>
    <d v="1899-12-30T02:50:00"/>
    <e v="#DIV/0!"/>
    <e v="#DIV/0!"/>
    <e v="#DIV/0!"/>
  </r>
  <r>
    <x v="2392"/>
    <n v="1.05379"/>
    <n v="28.999999999998181"/>
    <n v="28.799999999999272"/>
    <n v="4.21"/>
    <d v="1899-12-30T05:37:00"/>
    <e v="#DIV/0!"/>
    <e v="#DIV/0!"/>
    <e v="#DIV/0!"/>
  </r>
  <r>
    <x v="2393"/>
    <n v="1.05362"/>
    <n v="29.200000000000728"/>
    <n v="29.600000000002183"/>
    <n v="4.21"/>
    <d v="1899-12-30T10:05:00"/>
    <e v="#DIV/0!"/>
    <e v="#DIV/0!"/>
    <e v="#DIV/0!"/>
  </r>
  <r>
    <x v="2394"/>
    <n v="1.0541199999999999"/>
    <n v="0"/>
    <n v="13.999999999998181"/>
    <n v="1.4"/>
    <d v="1899-12-30T04:07:00"/>
    <e v="#DIV/0!"/>
    <e v="#DIV/0!"/>
    <e v="#DIV/0!"/>
  </r>
  <r>
    <x v="2395"/>
    <n v="1.0563400000000001"/>
    <n v="0"/>
    <n v="14.000000000001819"/>
    <n v="1.4"/>
    <d v="1899-12-30T00:12:00"/>
    <e v="#DIV/0!"/>
    <e v="#DIV/0!"/>
    <e v="#DIV/0!"/>
  </r>
  <r>
    <x v="2396"/>
    <n v="1.05738"/>
    <n v="0"/>
    <n v="14"/>
    <n v="1.4"/>
    <d v="1899-12-30T00:59:00"/>
    <e v="#DIV/0!"/>
    <e v="#DIV/0!"/>
    <e v="#DIV/0!"/>
  </r>
  <r>
    <x v="2397"/>
    <n v="1.0524899999999999"/>
    <n v="98.200000000000728"/>
    <n v="48.5"/>
    <n v="32.35"/>
    <d v="1899-12-31T00:30:00"/>
    <e v="#DIV/0!"/>
    <e v="#DIV/0!"/>
    <e v="#DIV/0!"/>
  </r>
  <r>
    <x v="2398"/>
    <n v="1.05138"/>
    <n v="0"/>
    <n v="13.900000000001455"/>
    <n v="1.4"/>
    <d v="1899-12-30T05:55:00"/>
    <e v="#DIV/0!"/>
    <e v="#DIV/0!"/>
    <e v="#DIV/0!"/>
  </r>
  <r>
    <x v="2399"/>
    <n v="1.04864"/>
    <n v="0"/>
    <n v="14.000000000001819"/>
    <n v="1.4"/>
    <d v="1899-12-30T00:25:00"/>
    <e v="#DIV/0!"/>
    <e v="#DIV/0!"/>
    <e v="#DIV/0!"/>
  </r>
  <r>
    <x v="2400"/>
    <n v="1.0476700000000001"/>
    <n v="0"/>
    <n v="13.999999999998181"/>
    <n v="1.4"/>
    <d v="1899-12-30T00:05:00"/>
    <e v="#DIV/0!"/>
    <e v="#DIV/0!"/>
    <e v="#DIV/0!"/>
  </r>
  <r>
    <x v="2401"/>
    <n v="1.0546599999999999"/>
    <n v="121.30000000000109"/>
    <n v="54.80000000000291"/>
    <n v="49.31"/>
    <d v="1899-12-30T23:57:00"/>
    <e v="#DIV/0!"/>
    <e v="#DIV/0!"/>
    <e v="#DIV/0!"/>
  </r>
  <r>
    <x v="2402"/>
    <n v="1.05362"/>
    <n v="0"/>
    <n v="14.000000000001819"/>
    <n v="1.4"/>
    <d v="1899-12-30T02:54:00"/>
    <e v="#DIV/0!"/>
    <e v="#DIV/0!"/>
    <e v="#DIV/0!"/>
  </r>
  <r>
    <x v="2403"/>
    <n v="1.0559099999999999"/>
    <n v="0"/>
    <n v="13.999999999998181"/>
    <n v="1.4"/>
    <d v="1899-12-30T00:30:00"/>
    <e v="#DIV/0!"/>
    <e v="#DIV/0!"/>
    <e v="#DIV/0!"/>
  </r>
  <r>
    <x v="2404"/>
    <n v="1.0575399999999999"/>
    <n v="0"/>
    <n v="13.999999999998181"/>
    <n v="1.4"/>
    <d v="1899-12-30T00:50:00"/>
    <e v="#DIV/0!"/>
    <e v="#DIV/0!"/>
    <e v="#DIV/0!"/>
  </r>
  <r>
    <x v="2405"/>
    <n v="1.05488"/>
    <n v="99.300000000001091"/>
    <n v="48.600000000002183"/>
    <n v="32.340000000000003"/>
    <d v="1899-12-30T23:03:00"/>
    <e v="#DIV/0!"/>
    <e v="#DIV/0!"/>
    <e v="#DIV/0!"/>
  </r>
  <r>
    <x v="2406"/>
    <n v="1.04956"/>
    <n v="0"/>
    <n v="13.999999999998181"/>
    <n v="1.4"/>
    <d v="1899-12-30T00:59:00"/>
    <e v="#DIV/0!"/>
    <e v="#DIV/0!"/>
    <e v="#DIV/0!"/>
  </r>
  <r>
    <x v="2407"/>
    <n v="1.0512600000000001"/>
    <n v="62.199999999998909"/>
    <n v="38.099999999998545"/>
    <n v="12.78"/>
    <d v="1899-12-30T07:04:00"/>
    <e v="#DIV/0!"/>
    <e v="#DIV/0!"/>
    <e v="#DIV/0!"/>
  </r>
  <r>
    <x v="2408"/>
    <n v="1.05342"/>
    <n v="14"/>
    <n v="21"/>
    <n v="2.8"/>
    <d v="1899-12-30T00:54:00"/>
    <e v="#DIV/0!"/>
    <e v="#DIV/0!"/>
    <e v="#DIV/0!"/>
  </r>
  <r>
    <x v="2409"/>
    <n v="1.05243"/>
    <n v="29.700000000000728"/>
    <n v="28.899999999999636"/>
    <n v="4.1899999999999995"/>
    <d v="1899-12-30T03:41:00"/>
    <e v="#DIV/0!"/>
    <e v="#DIV/0!"/>
    <e v="#DIV/0!"/>
  </r>
  <r>
    <x v="2410"/>
    <n v="1.0553399999999999"/>
    <n v="99.600000000002183"/>
    <n v="48.700000000000728"/>
    <n v="32.46"/>
    <d v="1900-01-01T20:10:00"/>
    <e v="#DIV/0!"/>
    <e v="#DIV/0!"/>
    <e v="#DIV/0!"/>
  </r>
  <r>
    <x v="2411"/>
    <n v="1.0536700000000001"/>
    <n v="0"/>
    <n v="14"/>
    <n v="1.4"/>
    <d v="1899-12-30T05:47:00"/>
    <e v="#DIV/0!"/>
    <e v="#DIV/0!"/>
    <e v="#DIV/0!"/>
  </r>
  <r>
    <x v="2412"/>
    <n v="1.05481"/>
    <n v="14.399999999999636"/>
    <n v="21.200000000000728"/>
    <n v="2.8000000000000003"/>
    <d v="1899-12-30T03:18:00"/>
    <e v="#DIV/0!"/>
    <e v="#DIV/0!"/>
    <e v="#DIV/0!"/>
  </r>
  <r>
    <x v="2413"/>
    <n v="1.0545800000000001"/>
    <n v="29.100000000000364"/>
    <n v="28.700000000002547"/>
    <n v="4.2"/>
    <d v="1899-12-30T04:24:00"/>
    <e v="#DIV/0!"/>
    <e v="#DIV/0!"/>
    <e v="#DIV/0!"/>
  </r>
  <r>
    <x v="2414"/>
    <n v="1.0571900000000001"/>
    <n v="13.799999999999272"/>
    <n v="21.700000000000728"/>
    <n v="2.8"/>
    <d v="1899-12-30T08:35:00"/>
    <e v="#DIV/0!"/>
    <e v="#DIV/0!"/>
    <e v="#DIV/0!"/>
  </r>
  <r>
    <x v="2415"/>
    <n v="1.05786"/>
    <n v="14.100000000000364"/>
    <n v="21.100000000000364"/>
    <n v="2.8099999999999996"/>
    <d v="1899-12-30T08:16:00"/>
    <e v="#DIV/0!"/>
    <e v="#DIV/0!"/>
    <e v="#DIV/0!"/>
  </r>
  <r>
    <x v="2416"/>
    <n v="1.05854"/>
    <n v="13.900000000001455"/>
    <n v="21"/>
    <n v="2.81"/>
    <d v="1899-12-30T05:15:00"/>
    <e v="#DIV/0!"/>
    <e v="#DIV/0!"/>
    <e v="#DIV/0!"/>
  </r>
  <r>
    <x v="2417"/>
    <n v="1.0593600000000001"/>
    <n v="0"/>
    <n v="14"/>
    <n v="1.4"/>
    <d v="1899-12-30T00:42:00"/>
    <e v="#DIV/0!"/>
    <e v="#DIV/0!"/>
    <e v="#DIV/0!"/>
  </r>
  <r>
    <x v="2418"/>
    <n v="1.06091"/>
    <n v="0"/>
    <n v="14"/>
    <n v="1.4"/>
    <d v="1899-12-30T00:27:00"/>
    <e v="#DIV/0!"/>
    <e v="#DIV/0!"/>
    <e v="#DIV/0!"/>
  </r>
  <r>
    <x v="2419"/>
    <n v="1.04739"/>
    <n v="211.79999999999927"/>
    <n v="76.599999999998545"/>
    <n v="176.29000000000002"/>
    <d v="1900-01-02T00:26:00"/>
    <e v="#DIV/0!"/>
    <e v="#DIV/0!"/>
    <e v="#DIV/0!"/>
  </r>
  <r>
    <x v="2420"/>
    <n v="1.054"/>
    <n v="0"/>
    <n v="13.999999999998181"/>
    <n v="1.4"/>
    <d v="1899-12-30T00:10:00"/>
    <e v="#DIV/0!"/>
    <e v="#DIV/0!"/>
    <e v="#DIV/0!"/>
  </r>
  <r>
    <x v="2421"/>
    <n v="1.0525100000000001"/>
    <n v="0"/>
    <n v="13.999999999998181"/>
    <n v="1.4"/>
    <d v="1899-12-30T00:05:00"/>
    <e v="#DIV/0!"/>
    <e v="#DIV/0!"/>
    <e v="#DIV/0!"/>
  </r>
  <r>
    <x v="2422"/>
    <n v="1.05199"/>
    <n v="0"/>
    <n v="14"/>
    <n v="1.4"/>
    <d v="1899-12-30T00:42:00"/>
    <e v="#DIV/0!"/>
    <e v="#DIV/0!"/>
    <e v="#DIV/0!"/>
  </r>
  <r>
    <x v="2423"/>
    <n v="1.0509200000000001"/>
    <n v="14.100000000000364"/>
    <n v="20.899999999999636"/>
    <n v="2.79"/>
    <d v="1899-12-30T13:55:00"/>
    <e v="#DIV/0!"/>
    <e v="#DIV/0!"/>
    <e v="#DIV/0!"/>
  </r>
  <r>
    <x v="2424"/>
    <n v="1.04966"/>
    <n v="0"/>
    <n v="14"/>
    <n v="1.4"/>
    <d v="1899-12-30T01:05:00"/>
    <e v="#DIV/0!"/>
    <e v="#DIV/0!"/>
    <e v="#DIV/0!"/>
  </r>
  <r>
    <x v="2425"/>
    <n v="1.04975"/>
    <n v="31.200000000000728"/>
    <n v="29.700000000000728"/>
    <n v="4.21"/>
    <d v="1899-12-30T07:00:00"/>
    <e v="#DIV/0!"/>
    <e v="#DIV/0!"/>
    <e v="#DIV/0!"/>
  </r>
  <r>
    <x v="2426"/>
    <n v="1.0466200000000001"/>
    <n v="0"/>
    <n v="13.999999999998181"/>
    <n v="1.4"/>
    <d v="1899-12-30T02:37:00"/>
    <e v="#DIV/0!"/>
    <e v="#DIV/0!"/>
    <e v="#DIV/0!"/>
  </r>
  <r>
    <x v="2427"/>
    <n v="1.0436000000000001"/>
    <n v="14"/>
    <n v="21"/>
    <n v="2.8"/>
    <d v="1899-12-30T06:55:00"/>
    <e v="#DIV/0!"/>
    <e v="#DIV/0!"/>
    <e v="#DIV/0!"/>
  </r>
  <r>
    <x v="2428"/>
    <n v="1.04383"/>
    <n v="27.5"/>
    <n v="27.699999999998909"/>
    <n v="4.2"/>
    <d v="1899-12-30T01:32:00"/>
    <e v="#DIV/0!"/>
    <e v="#DIV/0!"/>
    <e v="#DIV/0!"/>
  </r>
  <r>
    <x v="2429"/>
    <n v="1.0425899999999999"/>
    <n v="0"/>
    <n v="14"/>
    <n v="1.4"/>
    <d v="1899-12-30T00:56:00"/>
    <e v="#DIV/0!"/>
    <e v="#DIV/0!"/>
    <e v="#DIV/0!"/>
  </r>
  <r>
    <x v="2430"/>
    <n v="1.03905"/>
    <n v="0"/>
    <n v="14.000000000001819"/>
    <n v="1.4"/>
    <d v="1899-12-30T00:14:00"/>
    <e v="#DIV/0!"/>
    <e v="#DIV/0!"/>
    <e v="#DIV/0!"/>
  </r>
  <r>
    <x v="2431"/>
    <n v="1.0427500000000001"/>
    <n v="78.600000000000364"/>
    <n v="42.5"/>
    <n v="20.36"/>
    <d v="1899-12-31T00:25:00"/>
    <e v="#DIV/0!"/>
    <e v="#DIV/0!"/>
    <e v="#DIV/0!"/>
  </r>
  <r>
    <x v="2432"/>
    <n v="1.04843"/>
    <n v="0"/>
    <n v="14"/>
    <n v="1.4"/>
    <d v="1899-12-30T00:58:00"/>
    <e v="#DIV/0!"/>
    <e v="#DIV/0!"/>
    <e v="#DIV/0!"/>
  </r>
  <r>
    <x v="2433"/>
    <n v="1.0468"/>
    <n v="44.500000000001819"/>
    <n v="33.200000000000728"/>
    <n v="7.5"/>
    <d v="1899-12-30T16:29:00"/>
    <e v="#DIV/0!"/>
    <e v="#DIV/0!"/>
    <e v="#DIV/0!"/>
  </r>
  <r>
    <x v="2434"/>
    <n v="1.04264"/>
    <n v="81.099999999998545"/>
    <n v="44.299999999999272"/>
    <n v="20.45"/>
    <d v="1899-12-30T08:59:00"/>
    <e v="#DIV/0!"/>
    <e v="#DIV/0!"/>
    <e v="#DIV/0!"/>
  </r>
  <r>
    <x v="2435"/>
    <n v="1.0390600000000001"/>
    <n v="0"/>
    <n v="13.999999999998181"/>
    <n v="1.4"/>
    <d v="1899-12-30T00:40:00"/>
    <e v="#DIV/0!"/>
    <e v="#DIV/0!"/>
    <e v="#DIV/0!"/>
  </r>
  <r>
    <x v="2436"/>
    <n v="1.0416300000000001"/>
    <n v="81.100000000000364"/>
    <n v="43.799999999999272"/>
    <n v="20.369999999999997"/>
    <d v="1899-12-31T16:26:00"/>
    <e v="#DIV/0!"/>
    <e v="#DIV/0!"/>
    <e v="#DIV/0!"/>
  </r>
  <r>
    <x v="2437"/>
    <n v="1.04383"/>
    <n v="0"/>
    <n v="14.799999999999272"/>
    <n v="1.4"/>
    <d v="1899-12-30T05:04:00"/>
    <e v="#DIV/0!"/>
    <e v="#DIV/0!"/>
    <e v="#DIV/0!"/>
  </r>
  <r>
    <x v="2438"/>
    <n v="1.04464"/>
    <n v="13.699999999998909"/>
    <n v="20.899999999999636"/>
    <n v="2.8099999999999996"/>
    <d v="1899-12-30T09:00:00"/>
    <e v="#DIV/0!"/>
    <e v="#DIV/0!"/>
    <e v="#DIV/0!"/>
  </r>
  <r>
    <x v="2439"/>
    <n v="1.0178499999999999"/>
    <n v="372.89999999999782"/>
    <n v="99.699999999998909"/>
    <n v="582.54999999999984"/>
    <d v="1900-01-03T03:56:00"/>
    <e v="#DIV/0!"/>
    <e v="#DIV/0!"/>
    <e v="#DIV/0!"/>
  </r>
  <r>
    <x v="2440"/>
    <n v="1.03867"/>
    <n v="0"/>
    <n v="14"/>
    <n v="1.4"/>
    <d v="1899-12-30T00:09:00"/>
    <e v="#DIV/0!"/>
    <e v="#DIV/0!"/>
    <e v="#DIV/0!"/>
  </r>
  <r>
    <x v="2441"/>
    <n v="1.0367900000000001"/>
    <n v="0"/>
    <n v="13.999999999998181"/>
    <n v="1.4"/>
    <d v="1899-12-30T00:04:00"/>
    <e v="#DIV/0!"/>
    <e v="#DIV/0!"/>
    <e v="#DIV/0!"/>
  </r>
  <r>
    <x v="2442"/>
    <n v="1.0361100000000001"/>
    <n v="0"/>
    <n v="13.999999999998181"/>
    <n v="1.4"/>
    <d v="1899-12-30T00:07:00"/>
    <e v="#DIV/0!"/>
    <e v="#DIV/0!"/>
    <e v="#DIV/0!"/>
  </r>
  <r>
    <x v="2443"/>
    <n v="1.0347200000000001"/>
    <n v="0"/>
    <n v="13.999999999998181"/>
    <n v="1.4"/>
    <d v="1899-12-30T00:10:00"/>
    <e v="#DIV/0!"/>
    <e v="#DIV/0!"/>
    <e v="#DIV/0!"/>
  </r>
  <r>
    <x v="2444"/>
    <n v="1.0302"/>
    <n v="0"/>
    <n v="14"/>
    <n v="1.4"/>
    <d v="1899-12-30T00:19:00"/>
    <e v="#DIV/0!"/>
    <e v="#DIV/0!"/>
    <e v="#DIV/0!"/>
  </r>
  <r>
    <x v="2445"/>
    <n v="1.0277400000000001"/>
    <n v="14.000000000001819"/>
    <n v="21"/>
    <n v="2.8"/>
    <d v="1899-12-30T03:17:00"/>
    <e v="#DIV/0!"/>
    <e v="#DIV/0!"/>
    <e v="#DIV/0!"/>
  </r>
  <r>
    <x v="2446"/>
    <n v="1.0249600000000001"/>
    <n v="0"/>
    <n v="13.999999999998181"/>
    <n v="1.4"/>
    <d v="1899-12-30T00:54:00"/>
    <e v="#DIV/0!"/>
    <e v="#DIV/0!"/>
    <e v="#DIV/0!"/>
  </r>
  <r>
    <x v="2447"/>
    <n v="1.0246299999999999"/>
    <n v="0"/>
    <n v="14"/>
    <n v="1.4"/>
    <d v="1899-12-30T00:10:00"/>
    <e v="#DIV/0!"/>
    <e v="#DIV/0!"/>
    <e v="#DIV/0!"/>
  </r>
  <r>
    <x v="2448"/>
    <n v="1.02417"/>
    <n v="28.900000000001455"/>
    <n v="28.5"/>
    <n v="4.2"/>
    <d v="1899-12-30T13:36:00"/>
    <e v="#DIV/0!"/>
    <e v="#DIV/0!"/>
    <e v="#DIV/0!"/>
  </r>
  <r>
    <x v="2449"/>
    <n v="1.0246299999999999"/>
    <n v="30.000000000001819"/>
    <n v="29.400000000001455"/>
    <n v="4.21"/>
    <d v="1899-12-30T03:44:00"/>
    <e v="#DIV/0!"/>
    <e v="#DIV/0!"/>
    <e v="#DIV/0!"/>
  </r>
  <r>
    <x v="2450"/>
    <n v="1.02261"/>
    <n v="0"/>
    <n v="14"/>
    <n v="1.4"/>
    <d v="1899-12-30T00:22:00"/>
    <e v="#DIV/0!"/>
    <e v="#DIV/0!"/>
    <e v="#DIV/0!"/>
  </r>
  <r>
    <x v="2451"/>
    <n v="1.02189"/>
    <n v="0"/>
    <n v="14"/>
    <n v="1.4"/>
    <d v="1899-12-30T00:50:00"/>
    <e v="#DIV/0!"/>
    <e v="#DIV/0!"/>
    <e v="#DIV/0!"/>
  </r>
  <r>
    <x v="2452"/>
    <n v="1.0203800000000001"/>
    <n v="0"/>
    <n v="13.999999999998181"/>
    <n v="1.4"/>
    <d v="1899-12-30T00:24:00"/>
    <e v="#DIV/0!"/>
    <e v="#DIV/0!"/>
    <e v="#DIV/0!"/>
  </r>
  <r>
    <x v="2453"/>
    <n v="1.0184599999999999"/>
    <n v="0"/>
    <n v="14.000000000001819"/>
    <n v="1.4"/>
    <d v="1899-12-30T00:52:00"/>
    <e v="#DIV/0!"/>
    <e v="#DIV/0!"/>
    <e v="#DIV/0!"/>
  </r>
  <r>
    <x v="2454"/>
    <n v="1.0173399999999999"/>
    <n v="0"/>
    <n v="14"/>
    <n v="1.4"/>
    <d v="1899-12-30T00:31:00"/>
    <e v="#DIV/0!"/>
    <e v="#DIV/0!"/>
    <e v="#DIV/0!"/>
  </r>
  <r>
    <x v="2455"/>
    <n v="1.0177"/>
    <n v="14.100000000000364"/>
    <n v="21"/>
    <n v="2.79"/>
    <d v="1899-12-30T01:09:00"/>
    <e v="#DIV/0!"/>
    <e v="#DIV/0!"/>
    <e v="#DIV/0!"/>
  </r>
  <r>
    <x v="2456"/>
    <n v="1.01668"/>
    <n v="14.600000000000364"/>
    <n v="21.299999999999272"/>
    <n v="2.8"/>
    <d v="1899-12-30T01:42:00"/>
    <e v="#DIV/0!"/>
    <e v="#DIV/0!"/>
    <e v="#DIV/0!"/>
  </r>
  <r>
    <x v="2457"/>
    <n v="1.0176700000000001"/>
    <n v="30.699999999998909"/>
    <n v="29.299999999999272"/>
    <n v="4.2"/>
    <d v="1899-12-30T16:28:00"/>
    <e v="#DIV/0!"/>
    <e v="#DIV/0!"/>
    <e v="#DIV/0!"/>
  </r>
  <r>
    <x v="2458"/>
    <n v="1.01857"/>
    <n v="30.400000000001455"/>
    <n v="29.600000000002183"/>
    <n v="4.21"/>
    <d v="1899-12-30T03:02:00"/>
    <e v="#DIV/0!"/>
    <e v="#DIV/0!"/>
    <e v="#DIV/0!"/>
  </r>
  <r>
    <x v="2459"/>
    <n v="1.0170999999999999"/>
    <n v="0"/>
    <n v="14.000000000001819"/>
    <n v="1.4"/>
    <d v="1899-12-30T00:39:00"/>
    <e v="#DIV/0!"/>
    <e v="#DIV/0!"/>
    <e v="#DIV/0!"/>
  </r>
  <r>
    <x v="2460"/>
    <n v="1.0165999999999999"/>
    <n v="13.999999999998181"/>
    <n v="21"/>
    <n v="2.8"/>
    <d v="1899-12-30T02:14:00"/>
    <e v="#DIV/0!"/>
    <e v="#DIV/0!"/>
    <e v="#DIV/0!"/>
  </r>
  <r>
    <x v="2461"/>
    <n v="1.0158100000000001"/>
    <n v="28.5"/>
    <n v="28.299999999999272"/>
    <n v="4.1900000000000004"/>
    <d v="1899-12-30T11:31:00"/>
    <e v="#DIV/0!"/>
    <e v="#DIV/0!"/>
    <e v="#DIV/0!"/>
  </r>
  <r>
    <x v="2462"/>
    <n v="1.0138499999999999"/>
    <n v="14.099999999998545"/>
    <n v="20.999999999998181"/>
    <n v="2.79"/>
    <d v="1899-12-30T03:01:00"/>
    <e v="#DIV/0!"/>
    <e v="#DIV/0!"/>
    <e v="#DIV/0!"/>
  </r>
  <r>
    <x v="2463"/>
    <n v="1.0128299999999999"/>
    <n v="82.399999999999636"/>
    <n v="44.200000000000728"/>
    <n v="20.419999999999998"/>
    <d v="1899-12-30T23:02:00"/>
    <e v="#DIV/0!"/>
    <e v="#DIV/0!"/>
    <e v="#DIV/0!"/>
  </r>
  <r>
    <x v="2464"/>
    <n v="1.0077799999999999"/>
    <n v="173.09999999999854"/>
    <n v="68.599999999998545"/>
    <n v="122.07"/>
    <d v="1900-01-01T20:48:00"/>
    <e v="#DIV/0!"/>
    <e v="#DIV/0!"/>
    <e v="#DIV/0!"/>
  </r>
  <r>
    <x v="2465"/>
    <n v="1.01135"/>
    <n v="0"/>
    <n v="14"/>
    <n v="1.4"/>
    <d v="1899-12-30T00:52:00"/>
    <e v="#DIV/0!"/>
    <e v="#DIV/0!"/>
    <e v="#DIV/0!"/>
  </r>
  <r>
    <x v="2466"/>
    <n v="1.0103800000000001"/>
    <n v="0"/>
    <n v="13.999999999998181"/>
    <n v="1.4"/>
    <d v="1899-12-30T01:46:00"/>
    <e v="#DIV/0!"/>
    <e v="#DIV/0!"/>
    <e v="#DIV/0!"/>
  </r>
  <r>
    <x v="2467"/>
    <n v="1.00925"/>
    <n v="0"/>
    <n v="14"/>
    <n v="1.4"/>
    <d v="1899-12-30T01:22:00"/>
    <e v="#DIV/0!"/>
    <e v="#DIV/0!"/>
    <e v="#DIV/0!"/>
  </r>
  <r>
    <x v="2468"/>
    <n v="1.0082199999999999"/>
    <n v="14"/>
    <n v="21.000000000001819"/>
    <n v="2.8"/>
    <d v="1899-12-30T00:34:00"/>
    <e v="#DIV/0!"/>
    <e v="#DIV/0!"/>
    <e v="#DIV/0!"/>
  </r>
  <r>
    <x v="2469"/>
    <n v="1.00617"/>
    <n v="30.700000000000728"/>
    <n v="29.600000000000364"/>
    <n v="4.1899999999999995"/>
    <d v="1899-12-30T03:07:00"/>
    <e v="#DIV/0!"/>
    <e v="#DIV/0!"/>
    <e v="#DIV/0!"/>
  </r>
  <r>
    <x v="2470"/>
    <n v="1.00543"/>
    <n v="0"/>
    <n v="13.999999999998181"/>
    <n v="1.4"/>
    <d v="1899-12-30T02:07:00"/>
    <e v="#DIV/0!"/>
    <e v="#DIV/0!"/>
    <e v="#DIV/0!"/>
  </r>
  <r>
    <x v="2471"/>
    <n v="1.00326"/>
    <n v="13.899999999999636"/>
    <n v="20.899999999999636"/>
    <n v="2.8"/>
    <d v="1899-12-30T05:06:00"/>
    <e v="#DIV/0!"/>
    <e v="#DIV/0!"/>
    <e v="#DIV/0!"/>
  </r>
  <r>
    <x v="2472"/>
    <n v="1.00074"/>
    <n v="14.799999999999272"/>
    <n v="21.399999999999636"/>
    <n v="2.8000000000000003"/>
    <d v="1899-12-30T03:49:00"/>
    <e v="#DIV/0!"/>
    <e v="#DIV/0!"/>
    <e v="#DIV/0!"/>
  </r>
  <r>
    <x v="2473"/>
    <n v="1.0006900000000001"/>
    <n v="14.000000000001819"/>
    <n v="21"/>
    <n v="2.8"/>
    <d v="1899-12-30T01:35:00"/>
    <e v="#DIV/0!"/>
    <e v="#DIV/0!"/>
    <e v="#DIV/0!"/>
  </r>
  <r>
    <x v="2474"/>
    <n v="1.0023899999999999"/>
    <n v="46.600000000000364"/>
    <n v="34.200000000000728"/>
    <n v="7.5"/>
    <d v="1899-12-30T18:22:00"/>
    <e v="#DIV/0!"/>
    <e v="#DIV/0!"/>
    <e v="#DIV/0!"/>
  </r>
  <r>
    <x v="2475"/>
    <n v="1.0022899999999999"/>
    <n v="30.100000000000364"/>
    <n v="29.5"/>
    <n v="4.21"/>
    <d v="1899-12-30T05:39:00"/>
    <e v="#DIV/0!"/>
    <e v="#DIV/0!"/>
    <e v="#DIV/0!"/>
  </r>
  <r>
    <x v="2476"/>
    <n v="1.00396"/>
    <n v="69.400000000001455"/>
    <n v="42.200000000000728"/>
    <n v="12.790000000000001"/>
    <d v="1899-12-30T04:40:00"/>
    <e v="#DIV/0!"/>
    <e v="#DIV/0!"/>
    <e v="#DIV/0!"/>
  </r>
  <r>
    <x v="2477"/>
    <n v="1.0082199999999999"/>
    <n v="0"/>
    <n v="13.999999999998181"/>
    <n v="1.4"/>
    <d v="1899-12-30T00:17:00"/>
    <e v="#DIV/0!"/>
    <e v="#DIV/0!"/>
    <e v="#DIV/0!"/>
  </r>
  <r>
    <x v="2478"/>
    <n v="1.00112"/>
    <n v="14.000000000001819"/>
    <n v="21"/>
    <n v="2.8"/>
    <d v="1899-12-30T00:12:00"/>
    <e v="#DIV/0!"/>
    <e v="#DIV/0!"/>
    <e v="#DIV/0!"/>
  </r>
  <r>
    <x v="2479"/>
    <n v="1.00345"/>
    <n v="14.599999999998545"/>
    <n v="21.299999999999272"/>
    <n v="2.8"/>
    <d v="1899-12-30T00:17:00"/>
    <e v="#DIV/0!"/>
    <e v="#DIV/0!"/>
    <e v="#DIV/0!"/>
  </r>
  <r>
    <x v="2480"/>
    <n v="1.0042899999999999"/>
    <n v="13.700000000000728"/>
    <n v="20.899999999999636"/>
    <n v="2.8099999999999996"/>
    <d v="1899-12-30T01:00:00"/>
    <e v="#DIV/0!"/>
    <e v="#DIV/0!"/>
    <e v="#DIV/0!"/>
  </r>
  <r>
    <x v="2481"/>
    <n v="1.0057199999999999"/>
    <n v="81.600000000002183"/>
    <n v="44.30000000000291"/>
    <n v="20.38"/>
    <d v="1899-12-30T06:07:00"/>
    <e v="#DIV/0!"/>
    <e v="#DIV/0!"/>
    <e v="#DIV/0!"/>
  </r>
  <r>
    <x v="2482"/>
    <n v="1.0019800000000001"/>
    <n v="146.89999999999964"/>
    <n v="61.300000000001091"/>
    <n v="78.16"/>
    <d v="1899-12-30T23:51:00"/>
    <e v="#DIV/0!"/>
    <e v="#DIV/0!"/>
    <e v="#DIV/0!"/>
  </r>
  <r>
    <x v="2483"/>
    <n v="1.00454"/>
    <n v="0"/>
    <n v="13.700000000000728"/>
    <n v="1.4"/>
    <d v="1899-12-30T03:40:00"/>
    <e v="#DIV/0!"/>
    <e v="#DIV/0!"/>
    <e v="#DIV/0!"/>
  </r>
  <r>
    <x v="2484"/>
    <n v="1.0024900000000001"/>
    <n v="0"/>
    <n v="13.999999999998181"/>
    <n v="1.4"/>
    <d v="1899-12-30T00:29:00"/>
    <e v="#DIV/0!"/>
    <e v="#DIV/0!"/>
    <e v="#DIV/0!"/>
  </r>
  <r>
    <x v="2485"/>
    <n v="1.00122"/>
    <n v="0"/>
    <n v="14"/>
    <n v="1.4"/>
    <d v="1899-12-30T05:24:00"/>
    <e v="#DIV/0!"/>
    <e v="#DIV/0!"/>
    <e v="#DIV/0!"/>
  </r>
  <r>
    <x v="2486"/>
    <n v="1.00075"/>
    <n v="0"/>
    <n v="14.000000000001819"/>
    <n v="1.4"/>
    <d v="1899-12-30T00:35:00"/>
    <e v="#DIV/0!"/>
    <e v="#DIV/0!"/>
    <e v="#DIV/0!"/>
  </r>
  <r>
    <x v="2487"/>
    <n v="1.0018199999999999"/>
    <n v="30.299999999999272"/>
    <n v="29.200000000000728"/>
    <n v="4.1999999999999993"/>
    <d v="1899-12-30T03:10:00"/>
    <e v="#DIV/0!"/>
    <e v="#DIV/0!"/>
    <e v="#DIV/0!"/>
  </r>
  <r>
    <x v="2488"/>
    <n v="1.0012799999999999"/>
    <n v="0"/>
    <n v="14"/>
    <n v="1.4"/>
    <d v="1899-12-30T00:27:00"/>
    <e v="#DIV/0!"/>
    <e v="#DIV/0!"/>
    <e v="#DIV/0!"/>
  </r>
  <r>
    <x v="2489"/>
    <n v="1"/>
    <n v="88.399999999999636"/>
    <n v="46"/>
    <n v="20.36"/>
    <d v="1899-12-30T02:56:00"/>
    <e v="#DIV/0!"/>
    <e v="#DIV/0!"/>
    <e v="#DIV/0!"/>
  </r>
  <r>
    <x v="2490"/>
    <n v="1.00234"/>
    <n v="13.900000000001455"/>
    <n v="21"/>
    <n v="2.81"/>
    <d v="1899-12-30T00:32:00"/>
    <e v="#DIV/0!"/>
    <e v="#DIV/0!"/>
    <e v="#DIV/0!"/>
  </r>
  <r>
    <x v="2491"/>
    <n v="1.0020500000000001"/>
    <n v="45.600000000000364"/>
    <n v="33.600000000002183"/>
    <n v="7.49"/>
    <d v="1899-12-30T02:20:00"/>
    <e v="#DIV/0!"/>
    <e v="#DIV/0!"/>
    <e v="#DIV/0!"/>
  </r>
  <r>
    <x v="2492"/>
    <n v="1.01251"/>
    <n v="210.5"/>
    <n v="74.799999999999272"/>
    <n v="176.33999999999997"/>
    <d v="1900-01-01T09:04:00"/>
    <e v="#DIV/0!"/>
    <e v="#DIV/0!"/>
    <e v="#DIV/0!"/>
  </r>
  <r>
    <x v="2493"/>
    <n v="1.00362"/>
    <n v="13.999999999998181"/>
    <n v="21.799999999997453"/>
    <n v="2.8"/>
    <d v="1899-12-30T07:15:00"/>
    <e v="#DIV/0!"/>
    <e v="#DIV/0!"/>
    <e v="#DIV/0!"/>
  </r>
  <r>
    <x v="2494"/>
    <n v="1.00427"/>
    <n v="14.100000000002183"/>
    <n v="21.100000000002183"/>
    <n v="2.8099999999999996"/>
    <d v="1899-12-30T06:42:00"/>
    <e v="#DIV/0!"/>
    <e v="#DIV/0!"/>
    <e v="#DIV/0!"/>
  </r>
  <r>
    <x v="2495"/>
    <n v="1.0065299999999999"/>
    <n v="0"/>
    <n v="13.999999999998181"/>
    <n v="1.4"/>
    <d v="1899-12-30T00:22:00"/>
    <e v="#DIV/0!"/>
    <e v="#DIV/0!"/>
    <e v="#DIV/0!"/>
  </r>
  <r>
    <x v="2496"/>
    <n v="1.00667"/>
    <n v="14.399999999999636"/>
    <n v="21.199999999998909"/>
    <n v="2.8000000000000003"/>
    <d v="1899-12-30T00:42:00"/>
    <e v="#DIV/0!"/>
    <e v="#DIV/0!"/>
    <e v="#DIV/0!"/>
  </r>
  <r>
    <x v="2497"/>
    <n v="1.0082"/>
    <n v="0"/>
    <n v="14"/>
    <n v="1.4"/>
    <d v="1899-12-30T00:13:00"/>
    <e v="#DIV/0!"/>
    <e v="#DIV/0!"/>
    <e v="#DIV/0!"/>
  </r>
  <r>
    <x v="2498"/>
    <n v="1.0076099999999999"/>
    <n v="29.700000000002547"/>
    <n v="29.399999999999636"/>
    <n v="4.1899999999999995"/>
    <d v="1899-12-30T01:11:00"/>
    <e v="#DIV/0!"/>
    <e v="#DIV/0!"/>
    <e v="#DIV/0!"/>
  </r>
  <r>
    <x v="2499"/>
    <n v="1.0085200000000001"/>
    <n v="0"/>
    <n v="14"/>
    <n v="1.4"/>
    <d v="1899-12-30T00:05:00"/>
    <e v="#DIV/0!"/>
    <e v="#DIV/0!"/>
    <e v="#DIV/0!"/>
  </r>
  <r>
    <x v="2500"/>
    <n v="1.0089699999999999"/>
    <n v="0"/>
    <n v="13.999999999998181"/>
    <n v="1.4"/>
    <d v="1899-12-30T00:39:00"/>
    <e v="#DIV/0!"/>
    <e v="#DIV/0!"/>
    <e v="#DIV/0!"/>
  </r>
  <r>
    <x v="2501"/>
    <n v="1.00983"/>
    <n v="14.199999999998909"/>
    <n v="21.899999999997817"/>
    <n v="2.8"/>
    <d v="1899-12-30T09:35:00"/>
    <e v="#DIV/0!"/>
    <e v="#DIV/0!"/>
    <e v="#DIV/0!"/>
  </r>
  <r>
    <x v="2502"/>
    <n v="1.01112"/>
    <n v="14.300000000001091"/>
    <n v="21.200000000002547"/>
    <n v="2.81"/>
    <d v="1899-12-30T03:29:00"/>
    <e v="#DIV/0!"/>
    <e v="#DIV/0!"/>
    <e v="#DIV/0!"/>
  </r>
  <r>
    <x v="2503"/>
    <n v="1.0151399999999999"/>
    <n v="14.299999999999272"/>
    <n v="21.199999999998909"/>
    <n v="2.81"/>
    <d v="1899-12-30T01:29:00"/>
    <e v="#DIV/0!"/>
    <e v="#DIV/0!"/>
    <e v="#DIV/0!"/>
  </r>
  <r>
    <x v="2504"/>
    <n v="1.0166200000000001"/>
    <n v="0"/>
    <n v="14"/>
    <n v="1.4"/>
    <d v="1899-12-30T00:30:00"/>
    <e v="#DIV/0!"/>
    <e v="#DIV/0!"/>
    <e v="#DIV/0!"/>
  </r>
  <r>
    <x v="2505"/>
    <n v="1.01553"/>
    <n v="43.900000000001455"/>
    <n v="32.700000000002547"/>
    <n v="7.5"/>
    <d v="1899-12-30T03:22:00"/>
    <e v="#DIV/0!"/>
    <e v="#DIV/0!"/>
    <e v="#DIV/0!"/>
  </r>
  <r>
    <x v="2506"/>
    <n v="1.0171600000000001"/>
    <n v="0"/>
    <n v="14"/>
    <n v="1.4"/>
    <d v="1899-12-30T00:21:00"/>
    <e v="#DIV/0!"/>
    <e v="#DIV/0!"/>
    <e v="#DIV/0!"/>
  </r>
  <r>
    <x v="2507"/>
    <n v="1.0159199999999999"/>
    <n v="61.5"/>
    <n v="38.299999999999272"/>
    <n v="12.8"/>
    <d v="1899-12-30T15:35:00"/>
    <e v="#DIV/0!"/>
    <e v="#DIV/0!"/>
    <e v="#DIV/0!"/>
  </r>
  <r>
    <x v="2508"/>
    <n v="1.02129"/>
    <n v="144.29999999999927"/>
    <n v="59.300000000001091"/>
    <n v="77.88"/>
    <d v="1899-12-31T08:31:00"/>
    <e v="#DIV/0!"/>
    <e v="#DIV/0!"/>
    <e v="#DIV/0!"/>
  </r>
  <r>
    <x v="2509"/>
    <n v="1.02311"/>
    <n v="0"/>
    <n v="14.000000000001819"/>
    <n v="1.4"/>
    <d v="1899-12-30T00:14:00"/>
    <e v="#DIV/0!"/>
    <e v="#DIV/0!"/>
    <e v="#DIV/0!"/>
  </r>
  <r>
    <x v="2510"/>
    <n v="1.0246200000000001"/>
    <n v="14.099999999998545"/>
    <n v="21.100000000000364"/>
    <n v="2.8099999999999996"/>
    <d v="1899-12-30T01:15:00"/>
    <e v="#DIV/0!"/>
    <e v="#DIV/0!"/>
    <e v="#DIV/0!"/>
  </r>
  <r>
    <x v="2511"/>
    <n v="1.026"/>
    <n v="0"/>
    <n v="14"/>
    <n v="1.4"/>
    <d v="1899-12-30T00:17:00"/>
    <e v="#DIV/0!"/>
    <e v="#DIV/0!"/>
    <e v="#DIV/0!"/>
  </r>
  <r>
    <x v="2512"/>
    <n v="1.0260199999999999"/>
    <n v="14.399999999999636"/>
    <n v="21.199999999998909"/>
    <n v="2.8000000000000003"/>
    <d v="1899-12-30T03:55:00"/>
    <e v="#DIV/0!"/>
    <e v="#DIV/0!"/>
    <e v="#DIV/0!"/>
  </r>
  <r>
    <x v="2513"/>
    <n v="1.0254700000000001"/>
    <n v="29.000000000001819"/>
    <n v="29.400000000001455"/>
    <n v="4.21"/>
    <d v="1899-12-30T16:31:00"/>
    <e v="#DIV/0!"/>
    <e v="#DIV/0!"/>
    <e v="#DIV/0!"/>
  </r>
  <r>
    <x v="2514"/>
    <n v="1.02671"/>
    <n v="0"/>
    <n v="14.000000000001819"/>
    <n v="1.4"/>
    <d v="1899-12-30T00:16:00"/>
    <e v="#DIV/0!"/>
    <e v="#DIV/0!"/>
    <e v="#DIV/0!"/>
  </r>
  <r>
    <x v="2515"/>
    <n v="1.02264"/>
    <n v="80.299999999999272"/>
    <n v="43.599999999998545"/>
    <n v="20.350000000000001"/>
    <d v="1899-12-30T05:46:00"/>
    <e v="#DIV/0!"/>
    <e v="#DIV/0!"/>
    <e v="#DIV/0!"/>
  </r>
  <r>
    <x v="2516"/>
    <n v="1.0184899999999999"/>
    <n v="14.700000000000728"/>
    <n v="21.300000000001091"/>
    <n v="2.79"/>
    <d v="1899-12-30T00:52:00"/>
    <e v="#DIV/0!"/>
    <e v="#DIV/0!"/>
    <e v="#DIV/0!"/>
  </r>
  <r>
    <x v="2517"/>
    <n v="1.0201499999999999"/>
    <n v="46.700000000000728"/>
    <n v="33.900000000001455"/>
    <n v="7.51"/>
    <d v="1899-12-30T03:18:00"/>
    <e v="#DIV/0!"/>
    <e v="#DIV/0!"/>
    <e v="#DIV/0!"/>
  </r>
  <r>
    <x v="2518"/>
    <n v="1.0211300000000001"/>
    <n v="63.599999999998545"/>
    <n v="41.100000000000364"/>
    <n v="12.84"/>
    <d v="1899-12-30T13:25:00"/>
    <e v="#DIV/0!"/>
    <e v="#DIV/0!"/>
    <e v="#DIV/0!"/>
  </r>
  <r>
    <x v="2519"/>
    <n v="1.01942"/>
    <n v="14.100000000000364"/>
    <n v="21"/>
    <n v="2.79"/>
    <d v="1899-12-30T00:58:00"/>
    <e v="#DIV/0!"/>
    <e v="#DIV/0!"/>
    <e v="#DIV/0!"/>
  </r>
  <r>
    <x v="2520"/>
    <n v="1.0177400000000001"/>
    <n v="0"/>
    <n v="13.999999999998181"/>
    <n v="1.4"/>
    <d v="1899-12-30T00:09:00"/>
    <e v="#DIV/0!"/>
    <e v="#DIV/0!"/>
    <e v="#DIV/0!"/>
  </r>
  <r>
    <x v="2521"/>
    <n v="1.0183800000000001"/>
    <n v="62.399999999999636"/>
    <n v="38.499999999998181"/>
    <n v="12.780000000000001"/>
    <d v="1899-12-30T14:05:00"/>
    <e v="#DIV/0!"/>
    <e v="#DIV/0!"/>
    <e v="#DIV/0!"/>
  </r>
  <r>
    <x v="2522"/>
    <n v="1.02041"/>
    <n v="46.5"/>
    <n v="33.899999999999636"/>
    <n v="7.5200000000000005"/>
    <d v="1899-12-30T06:46:00"/>
    <e v="#DIV/0!"/>
    <e v="#DIV/0!"/>
    <e v="#DIV/0!"/>
  </r>
  <r>
    <x v="2523"/>
    <n v="1.01728"/>
    <n v="13.899999999999636"/>
    <n v="20.900000000001455"/>
    <n v="2.79"/>
    <d v="1899-12-30T00:25:00"/>
    <e v="#DIV/0!"/>
    <e v="#DIV/0!"/>
    <e v="#DIV/0!"/>
  </r>
  <r>
    <x v="2524"/>
    <n v="1.02251"/>
    <n v="102.60000000000036"/>
    <n v="51.399999999999636"/>
    <n v="20.439999999999998"/>
    <d v="1899-12-30T03:30:00"/>
    <e v="#DIV/0!"/>
    <e v="#DIV/0!"/>
    <e v="#DIV/0!"/>
  </r>
  <r>
    <x v="2525"/>
    <n v="1.0256400000000001"/>
    <n v="0"/>
    <n v="14.000000000001819"/>
    <n v="1.4"/>
    <d v="1899-12-30T00:01:00"/>
    <e v="#DIV/0!"/>
    <e v="#DIV/0!"/>
    <e v="#DIV/0!"/>
  </r>
  <r>
    <x v="2526"/>
    <n v="1.02681"/>
    <n v="0"/>
    <n v="14.000000000001819"/>
    <n v="1.4"/>
    <d v="1899-12-30T00:06:00"/>
    <e v="#DIV/0!"/>
    <e v="#DIV/0!"/>
    <e v="#DIV/0!"/>
  </r>
  <r>
    <x v="2527"/>
    <n v="1.0209999999999999"/>
    <n v="106.29999999999927"/>
    <n v="50.299999999997453"/>
    <n v="32.49"/>
    <d v="1899-12-30T01:05:00"/>
    <e v="#DIV/0!"/>
    <e v="#DIV/0!"/>
    <e v="#DIV/0!"/>
  </r>
  <r>
    <x v="2528"/>
    <n v="1.0160800000000001"/>
    <n v="0"/>
    <n v="13.999999999998181"/>
    <n v="1.4"/>
    <d v="1899-12-30T00:05:00"/>
    <e v="#DIV/0!"/>
    <e v="#DIV/0!"/>
    <e v="#DIV/0!"/>
  </r>
  <r>
    <x v="2529"/>
    <n v="1.0210699999999999"/>
    <n v="30.200000000000728"/>
    <n v="29.299999999999272"/>
    <n v="4.1900000000000004"/>
    <d v="1899-12-30T01:02:00"/>
    <e v="#DIV/0!"/>
    <e v="#DIV/0!"/>
    <e v="#DIV/0!"/>
  </r>
  <r>
    <x v="2530"/>
    <n v="1.01715"/>
    <n v="0"/>
    <n v="14"/>
    <n v="1.4"/>
    <d v="1899-12-30T00:06:00"/>
    <e v="#DIV/0!"/>
    <e v="#DIV/0!"/>
    <e v="#DIV/0!"/>
  </r>
  <r>
    <x v="2531"/>
    <n v="1.0180100000000001"/>
    <n v="28.300000000001091"/>
    <n v="28.399999999999636"/>
    <n v="4.21"/>
    <d v="1899-12-30T02:07:00"/>
    <e v="#DIV/0!"/>
    <e v="#DIV/0!"/>
    <e v="#DIV/0!"/>
  </r>
  <r>
    <x v="2532"/>
    <n v="1.02067"/>
    <n v="14.300000000001091"/>
    <n v="21.199999999998909"/>
    <n v="2.81"/>
    <d v="1899-12-30T00:34:00"/>
    <e v="#DIV/0!"/>
    <e v="#DIV/0!"/>
    <e v="#DIV/0!"/>
  </r>
  <r>
    <x v="2533"/>
    <n v="1.02108"/>
    <n v="13.900000000001455"/>
    <n v="21"/>
    <n v="2.81"/>
    <d v="1899-12-30T04:11:00"/>
    <e v="#DIV/0!"/>
    <e v="#DIV/0!"/>
    <e v="#DIV/0!"/>
  </r>
  <r>
    <x v="2534"/>
    <n v="1.0192600000000001"/>
    <n v="45.100000000000364"/>
    <n v="33.300000000001091"/>
    <n v="7.5"/>
    <d v="1899-12-30T08:25:00"/>
    <e v="#DIV/0!"/>
    <e v="#DIV/0!"/>
    <e v="#DIV/0!"/>
  </r>
  <r>
    <x v="2535"/>
    <n v="1.0212699999999999"/>
    <n v="29.199999999998909"/>
    <n v="28.799999999999272"/>
    <n v="4.21"/>
    <d v="1899-12-30T06:47:00"/>
    <e v="#DIV/0!"/>
    <e v="#DIV/0!"/>
    <e v="#DIV/0!"/>
  </r>
  <r>
    <x v="2536"/>
    <n v="1.0186299999999999"/>
    <n v="0"/>
    <n v="14"/>
    <n v="1.4"/>
    <d v="1899-12-30T01:58:00"/>
    <e v="#DIV/0!"/>
    <e v="#DIV/0!"/>
    <e v="#DIV/0!"/>
  </r>
  <r>
    <x v="2537"/>
    <n v="1.0184800000000001"/>
    <n v="14.200000000002547"/>
    <n v="21.100000000000364"/>
    <n v="2.8"/>
    <d v="1899-12-30T00:51:00"/>
    <e v="#DIV/0!"/>
    <e v="#DIV/0!"/>
    <e v="#DIV/0!"/>
  </r>
  <r>
    <x v="2538"/>
    <n v="1.0177400000000001"/>
    <n v="34.200000000000728"/>
    <n v="32.000000000001819"/>
    <n v="4.1900000000000004"/>
    <d v="1899-12-30T04:33:00"/>
    <e v="#DIV/0!"/>
    <e v="#DIV/0!"/>
    <e v="#DIV/0!"/>
  </r>
  <r>
    <x v="2539"/>
    <n v="1.0192300000000001"/>
    <n v="100.20000000000073"/>
    <n v="49.099999999998545"/>
    <n v="32.480000000000004"/>
    <d v="1899-12-30T11:05:00"/>
    <e v="#DIV/0!"/>
    <e v="#DIV/0!"/>
    <e v="#DIV/0!"/>
  </r>
  <r>
    <x v="2540"/>
    <n v="1.02006"/>
    <n v="0"/>
    <n v="14.000000000001819"/>
    <n v="1.4"/>
    <d v="1899-12-30T01:09:00"/>
    <e v="#DIV/0!"/>
    <e v="#DIV/0!"/>
    <e v="#DIV/0!"/>
  </r>
  <r>
    <x v="2541"/>
    <n v="1.02522"/>
    <n v="0"/>
    <n v="14.000000000001819"/>
    <n v="1.4"/>
    <d v="1899-12-30T00:12:00"/>
    <e v="#DIV/0!"/>
    <e v="#DIV/0!"/>
    <e v="#DIV/0!"/>
  </r>
  <r>
    <x v="2542"/>
    <n v="1.0233399999999999"/>
    <n v="46.599999999998545"/>
    <n v="34.999999999998181"/>
    <n v="7.5"/>
    <d v="1899-12-30T18:43:00"/>
    <e v="#DIV/0!"/>
    <e v="#DIV/0!"/>
    <e v="#DIV/0!"/>
  </r>
  <r>
    <x v="2543"/>
    <n v="1.01901"/>
    <n v="15"/>
    <n v="21.399999999999636"/>
    <n v="2.8"/>
    <d v="1899-12-30T05:39:00"/>
    <e v="#DIV/0!"/>
    <e v="#DIV/0!"/>
    <e v="#DIV/0!"/>
  </r>
  <r>
    <x v="2544"/>
    <n v="1.0189299999999999"/>
    <n v="13.899999999999636"/>
    <n v="20.900000000001455"/>
    <n v="2.79"/>
    <d v="1899-12-30T05:33:00"/>
    <e v="#DIV/0!"/>
    <e v="#DIV/0!"/>
    <e v="#DIV/0!"/>
  </r>
  <r>
    <x v="2545"/>
    <n v="1.02183"/>
    <n v="47.299999999999272"/>
    <n v="34.5"/>
    <n v="7.49"/>
    <d v="1899-12-30T02:25:00"/>
    <e v="#DIV/0!"/>
    <e v="#DIV/0!"/>
    <e v="#DIV/0!"/>
  </r>
  <r>
    <x v="2546"/>
    <n v="1.02457"/>
    <n v="29.000000000001819"/>
    <n v="28.600000000000364"/>
    <n v="4.1999999999999993"/>
    <d v="1899-12-30T02:05:00"/>
    <e v="#DIV/0!"/>
    <e v="#DIV/0!"/>
    <e v="#DIV/0!"/>
  </r>
  <r>
    <x v="2547"/>
    <n v="1.02274"/>
    <n v="16.199999999998909"/>
    <n v="22.100000000000364"/>
    <n v="2.8"/>
    <d v="1899-12-30T01:01:00"/>
    <e v="#DIV/0!"/>
    <e v="#DIV/0!"/>
    <e v="#DIV/0!"/>
  </r>
  <r>
    <x v="2548"/>
    <n v="1.02511"/>
    <n v="13.699999999998909"/>
    <n v="20.899999999999636"/>
    <n v="2.8099999999999996"/>
    <d v="1899-12-30T01:53:00"/>
    <e v="#DIV/0!"/>
    <e v="#DIV/0!"/>
    <e v="#DIV/0!"/>
  </r>
  <r>
    <x v="2549"/>
    <n v="1.02278"/>
    <n v="14.700000000000728"/>
    <n v="21.299999999999272"/>
    <n v="2.79"/>
    <d v="1899-12-30T02:16:00"/>
    <e v="#DIV/0!"/>
    <e v="#DIV/0!"/>
    <e v="#DIV/0!"/>
  </r>
  <r>
    <x v="2550"/>
    <n v="1.02444"/>
    <n v="30.300000000001091"/>
    <n v="29.899999999999636"/>
    <n v="4.2"/>
    <d v="1899-12-30T12:01:00"/>
    <e v="#DIV/0!"/>
    <e v="#DIV/0!"/>
    <e v="#DIV/0!"/>
  </r>
  <r>
    <x v="2551"/>
    <n v="1.0217000000000001"/>
    <n v="29.199999999998909"/>
    <n v="28.699999999998909"/>
    <n v="4.2"/>
    <d v="1899-12-30T15:10:00"/>
    <e v="#DIV/0!"/>
    <e v="#DIV/0!"/>
    <e v="#DIV/0!"/>
  </r>
  <r>
    <x v="2552"/>
    <n v="1.0174700000000001"/>
    <n v="119.69999999999891"/>
    <n v="54.600000000000364"/>
    <n v="47.41"/>
    <d v="1899-12-31T15:40:00"/>
    <e v="#DIV/0!"/>
    <e v="#DIV/0!"/>
    <e v="#DIV/0!"/>
  </r>
  <r>
    <x v="2553"/>
    <n v="1.02145"/>
    <n v="14.000000000001819"/>
    <n v="21"/>
    <n v="2.8"/>
    <d v="1899-12-30T01:52:00"/>
    <e v="#DIV/0!"/>
    <e v="#DIV/0!"/>
    <e v="#DIV/0!"/>
  </r>
  <r>
    <x v="2554"/>
    <n v="1.02058"/>
    <n v="0"/>
    <n v="14"/>
    <n v="1.4"/>
    <d v="1899-12-30T00:10:00"/>
    <e v="#DIV/0!"/>
    <e v="#DIV/0!"/>
    <e v="#DIV/0!"/>
  </r>
  <r>
    <x v="2555"/>
    <n v="1.01938"/>
    <n v="0"/>
    <n v="14.000000000001819"/>
    <n v="1.4"/>
    <d v="1899-12-30T01:02:00"/>
    <e v="#DIV/0!"/>
    <e v="#DIV/0!"/>
    <e v="#DIV/0!"/>
  </r>
  <r>
    <x v="2556"/>
    <n v="1.01684"/>
    <n v="0"/>
    <n v="14"/>
    <n v="1.4"/>
    <d v="1899-12-30T00:34:00"/>
    <e v="#DIV/0!"/>
    <e v="#DIV/0!"/>
    <e v="#DIV/0!"/>
  </r>
  <r>
    <x v="2557"/>
    <n v="1.01291"/>
    <n v="0"/>
    <n v="14"/>
    <n v="1.4"/>
    <d v="1899-12-30T01:20:00"/>
    <e v="#DIV/0!"/>
    <e v="#DIV/0!"/>
    <e v="#DIV/0!"/>
  </r>
  <r>
    <x v="2558"/>
    <n v="1.01207"/>
    <n v="14.600000000000364"/>
    <n v="21.299999999999272"/>
    <n v="2.8"/>
    <d v="1899-12-30T03:04:00"/>
    <e v="#DIV/0!"/>
    <e v="#DIV/0!"/>
    <e v="#DIV/0!"/>
  </r>
  <r>
    <x v="2559"/>
    <n v="1.0249900000000001"/>
    <n v="30.199999999998909"/>
    <n v="29.299999999997453"/>
    <n v="4.21"/>
    <d v="1899-12-30T16:49:00"/>
    <e v="#DIV/0!"/>
    <e v="#DIV/0!"/>
    <e v="#DIV/0!"/>
  </r>
  <r>
    <x v="2560"/>
    <n v="1.02616"/>
    <n v="0"/>
    <n v="14.000000000001819"/>
    <n v="1.4"/>
    <d v="1899-12-30T00:08:00"/>
    <e v="#DIV/0!"/>
    <e v="#DIV/0!"/>
    <e v="#DIV/0!"/>
  </r>
  <r>
    <x v="2561"/>
    <n v="1.0272600000000001"/>
    <n v="0"/>
    <n v="14"/>
    <n v="1.4"/>
    <d v="1899-12-30T00:23:00"/>
    <e v="#DIV/0!"/>
    <e v="#DIV/0!"/>
    <e v="#DIV/0!"/>
  </r>
  <r>
    <x v="2562"/>
    <n v="1.0278700000000001"/>
    <n v="13.799999999999272"/>
    <n v="21.700000000000728"/>
    <n v="2.8"/>
    <d v="1899-12-30T09:34:00"/>
    <e v="#DIV/0!"/>
    <e v="#DIV/0!"/>
    <e v="#DIV/0!"/>
  </r>
  <r>
    <x v="2563"/>
    <n v="1.0204299999999999"/>
    <n v="143.99999999999818"/>
    <n v="61.799999999997453"/>
    <n v="78.039999999999992"/>
    <d v="1900-01-01T13:59:00"/>
    <e v="#DIV/0!"/>
    <e v="#DIV/0!"/>
    <e v="#DIV/0!"/>
  </r>
  <r>
    <x v="2564"/>
    <n v="1.0227599999999999"/>
    <n v="0"/>
    <n v="14.000000000001819"/>
    <n v="1.4"/>
    <d v="1899-12-30T00:46:00"/>
    <e v="#DIV/0!"/>
    <e v="#DIV/0!"/>
    <e v="#DIV/0!"/>
  </r>
  <r>
    <x v="2565"/>
    <n v="1.02176"/>
    <n v="13.799999999999272"/>
    <n v="20.899999999999636"/>
    <n v="2.8"/>
    <d v="1899-12-30T04:44:00"/>
    <e v="#DIV/0!"/>
    <e v="#DIV/0!"/>
    <e v="#DIV/0!"/>
  </r>
  <r>
    <x v="2566"/>
    <n v="1.02102"/>
    <n v="14.999999999998181"/>
    <n v="21.499999999998181"/>
    <n v="2.8"/>
    <d v="1899-12-30T01:17:00"/>
    <e v="#DIV/0!"/>
    <e v="#DIV/0!"/>
    <e v="#DIV/0!"/>
  </r>
  <r>
    <x v="2567"/>
    <n v="1.0196400000000001"/>
    <n v="0"/>
    <n v="13.999999999998181"/>
    <n v="1.4"/>
    <d v="1899-12-30T00:07:00"/>
    <e v="#DIV/0!"/>
    <e v="#DIV/0!"/>
    <e v="#DIV/0!"/>
  </r>
  <r>
    <x v="2568"/>
    <n v="1.01864"/>
    <n v="13.799999999999272"/>
    <n v="20.899999999999636"/>
    <n v="2.8"/>
    <d v="1899-12-30T03:03:00"/>
    <e v="#DIV/0!"/>
    <e v="#DIV/0!"/>
    <e v="#DIV/0!"/>
  </r>
  <r>
    <x v="2569"/>
    <n v="1.0165200000000001"/>
    <n v="0"/>
    <n v="13.999999999998181"/>
    <n v="1.4"/>
    <d v="1899-12-30T02:31:00"/>
    <e v="#DIV/0!"/>
    <e v="#DIV/0!"/>
    <e v="#DIV/0!"/>
  </r>
  <r>
    <x v="2570"/>
    <n v="1.01641"/>
    <n v="29.099999999998545"/>
    <n v="28.699999999998909"/>
    <n v="4.21"/>
    <d v="1899-12-30T04:57:00"/>
    <e v="#DIV/0!"/>
    <e v="#DIV/0!"/>
    <e v="#DIV/0!"/>
  </r>
  <r>
    <x v="2571"/>
    <n v="1.0173700000000001"/>
    <n v="45.499999999998181"/>
    <n v="33.599999999998545"/>
    <n v="7.51"/>
    <d v="1899-12-30T06:19:00"/>
    <e v="#DIV/0!"/>
    <e v="#DIV/0!"/>
    <e v="#DIV/0!"/>
  </r>
  <r>
    <x v="2572"/>
    <n v="1.0160499999999999"/>
    <n v="0"/>
    <n v="14.000000000001819"/>
    <n v="1.4"/>
    <d v="1899-12-30T00:21:00"/>
    <e v="#DIV/0!"/>
    <e v="#DIV/0!"/>
    <e v="#DIV/0!"/>
  </r>
  <r>
    <x v="2573"/>
    <n v="1.0130699999999999"/>
    <n v="0"/>
    <n v="14.000000000001819"/>
    <n v="1.4"/>
    <d v="1899-12-30T00:04:00"/>
    <e v="#DIV/0!"/>
    <e v="#DIV/0!"/>
    <e v="#DIV/0!"/>
  </r>
  <r>
    <x v="2574"/>
    <n v="1.01875"/>
    <n v="101"/>
    <n v="48.399999999999636"/>
    <n v="32.31"/>
    <d v="1899-12-31T22:06:00"/>
    <e v="#DIV/0!"/>
    <e v="#DIV/0!"/>
    <e v="#DIV/0!"/>
  </r>
  <r>
    <x v="2575"/>
    <n v="1.02216"/>
    <n v="0"/>
    <n v="14.000000000001819"/>
    <n v="1.4"/>
    <d v="1899-12-30T00:13:00"/>
    <e v="#DIV/0!"/>
    <e v="#DIV/0!"/>
    <e v="#DIV/0!"/>
  </r>
  <r>
    <x v="2576"/>
    <n v="1.02345"/>
    <n v="14.199999999998909"/>
    <n v="21.100000000000364"/>
    <n v="2.8"/>
    <d v="1899-12-30T01:05:00"/>
    <e v="#DIV/0!"/>
    <e v="#DIV/0!"/>
    <e v="#DIV/0!"/>
  </r>
  <r>
    <x v="2577"/>
    <n v="1.0189600000000001"/>
    <n v="103.10000000000036"/>
    <n v="46.600000000000364"/>
    <n v="28.86"/>
    <d v="1899-12-30T21:29:00"/>
    <e v="#DIV/0!"/>
    <e v="#DIV/0!"/>
    <e v="#DIV/0!"/>
  </r>
  <r>
    <x v="2578"/>
    <n v="1.01633"/>
    <n v="0"/>
    <n v="14.000000000001819"/>
    <n v="1.4"/>
    <d v="1899-12-30T00:07:00"/>
    <e v="#DIV/0!"/>
    <e v="#DIV/0!"/>
    <e v="#DIV/0!"/>
  </r>
  <r>
    <x v="2579"/>
    <n v="1.0148999999999999"/>
    <n v="0"/>
    <n v="14"/>
    <n v="1.4"/>
    <d v="1899-12-30T00:15:00"/>
    <e v="#DIV/0!"/>
    <e v="#DIV/0!"/>
    <e v="#DIV/0!"/>
  </r>
  <r>
    <x v="2580"/>
    <n v="1.02749"/>
    <n v="189.10000000000218"/>
    <n v="65.200000000000728"/>
    <n v="109"/>
    <d v="1900-01-03T23:17:00"/>
    <e v="#DIV/0!"/>
    <e v="#DIV/0!"/>
    <e v="#DIV/0!"/>
  </r>
  <r>
    <x v="2581"/>
    <n v="1.0202899999999999"/>
    <n v="0"/>
    <n v="5"/>
    <n v="1"/>
    <d v="1899-12-30T00:03:00"/>
    <e v="#DIV/0!"/>
    <e v="#DIV/0!"/>
    <e v="#DIV/0!"/>
  </r>
  <r>
    <x v="2582"/>
    <n v="1.02376"/>
    <n v="14.200000000000728"/>
    <n v="21.899999999999636"/>
    <n v="2.8"/>
    <d v="1899-12-30T20:23:00"/>
    <e v="#DIV/0!"/>
    <e v="#DIV/0!"/>
    <e v="#DIV/0!"/>
  </r>
  <r>
    <x v="2583"/>
    <n v="1.02546"/>
    <n v="0"/>
    <n v="14"/>
    <n v="1.4"/>
    <d v="1899-12-30T00:52:00"/>
    <e v="#DIV/0!"/>
    <e v="#DIV/0!"/>
    <e v="#DIV/0!"/>
  </r>
  <r>
    <x v="2584"/>
    <n v="1.02641"/>
    <n v="0"/>
    <n v="14"/>
    <n v="1.4"/>
    <d v="1899-12-30T00:14:00"/>
    <e v="#DIV/0!"/>
    <e v="#DIV/0!"/>
    <e v="#DIV/0!"/>
  </r>
  <r>
    <x v="2585"/>
    <n v="1.03366"/>
    <n v="29.099999999998545"/>
    <n v="28.799999999999272"/>
    <n v="4.21"/>
    <d v="1899-12-30T01:20:00"/>
    <e v="#DIV/0!"/>
    <e v="#DIV/0!"/>
    <e v="#DIV/0!"/>
  </r>
  <r>
    <x v="2586"/>
    <n v="1.0326500000000001"/>
    <n v="63.400000000001455"/>
    <n v="39.900000000001455"/>
    <n v="12.810000000000002"/>
    <d v="1899-12-30T16:15:00"/>
    <e v="#DIV/0!"/>
    <e v="#DIV/0!"/>
    <e v="#DIV/0!"/>
  </r>
  <r>
    <x v="2587"/>
    <n v="1.0334700000000001"/>
    <n v="0"/>
    <n v="14"/>
    <n v="1.4"/>
    <d v="1899-12-30T00:26:00"/>
    <e v="#DIV/0!"/>
    <e v="#DIV/0!"/>
    <e v="#DIV/0!"/>
  </r>
  <r>
    <x v="2588"/>
    <n v="1.03434"/>
    <n v="0"/>
    <n v="14"/>
    <n v="1.4"/>
    <d v="1899-12-30T03:03:00"/>
    <e v="#DIV/0!"/>
    <e v="#DIV/0!"/>
    <e v="#DIV/0!"/>
  </r>
  <r>
    <x v="2589"/>
    <n v="1.0069300000000001"/>
    <n v="366.79999999999927"/>
    <n v="103.40000000000146"/>
    <n v="581.92000000000007"/>
    <d v="1900-01-09T21:38:00"/>
    <e v="#DIV/0!"/>
    <e v="#DIV/0!"/>
    <e v="#DIV/0!"/>
  </r>
  <r>
    <x v="2590"/>
    <n v="1.0263599999999999"/>
    <n v="0"/>
    <n v="14.000000000001819"/>
    <n v="1.4"/>
    <d v="1899-12-30T00:40:00"/>
    <e v="#DIV/0!"/>
    <e v="#DIV/0!"/>
    <e v="#DIV/0!"/>
  </r>
  <r>
    <x v="2591"/>
    <n v="1.02504"/>
    <n v="0"/>
    <n v="14"/>
    <n v="1.4"/>
    <d v="1899-12-30T00:37:00"/>
    <e v="#DIV/0!"/>
    <e v="#DIV/0!"/>
    <e v="#DIV/0!"/>
  </r>
  <r>
    <x v="2592"/>
    <n v="1.0238799999999999"/>
    <n v="14.000000000001819"/>
    <n v="20.900000000001455"/>
    <n v="2.8"/>
    <d v="1899-12-30T15:29:00"/>
    <e v="#DIV/0!"/>
    <e v="#DIV/0!"/>
    <e v="#DIV/0!"/>
  </r>
  <r>
    <x v="2593"/>
    <n v="1.02227"/>
    <n v="0"/>
    <n v="14"/>
    <n v="1.4"/>
    <d v="1899-12-30T01:18:00"/>
    <e v="#DIV/0!"/>
    <e v="#DIV/0!"/>
    <e v="#DIV/0!"/>
  </r>
  <r>
    <x v="2594"/>
    <n v="1.0194000000000001"/>
    <n v="0"/>
    <n v="14"/>
    <n v="1.4"/>
    <d v="1899-12-30T00:20:00"/>
    <e v="#DIV/0!"/>
    <e v="#DIV/0!"/>
    <e v="#DIV/0!"/>
  </r>
  <r>
    <x v="2595"/>
    <n v="1.0191399999999999"/>
    <n v="29.300000000001091"/>
    <n v="28.899999999999636"/>
    <n v="4.21"/>
    <d v="1899-12-30T04:35:00"/>
    <e v="#DIV/0!"/>
    <e v="#DIV/0!"/>
    <e v="#DIV/0!"/>
  </r>
  <r>
    <x v="2596"/>
    <n v="1.0179400000000001"/>
    <n v="0"/>
    <n v="13.999999999998181"/>
    <n v="1.4"/>
    <d v="1899-12-30T01:25:00"/>
    <e v="#DIV/0!"/>
    <e v="#DIV/0!"/>
    <e v="#DIV/0!"/>
  </r>
  <r>
    <x v="2597"/>
    <n v="1.0164599999999999"/>
    <n v="0"/>
    <n v="14.000000000001819"/>
    <n v="1.4"/>
    <d v="1899-12-30T01:28:00"/>
    <e v="#DIV/0!"/>
    <e v="#DIV/0!"/>
    <e v="#DIV/0!"/>
  </r>
  <r>
    <x v="2598"/>
    <n v="1.01464"/>
    <n v="0"/>
    <n v="14"/>
    <n v="1.4"/>
    <d v="1899-12-30T08:31:00"/>
    <e v="#DIV/0!"/>
    <e v="#DIV/0!"/>
    <e v="#DIV/0!"/>
  </r>
  <r>
    <x v="2599"/>
    <n v="1.0132300000000001"/>
    <n v="14.5"/>
    <n v="21.199999999998909"/>
    <n v="2.79"/>
    <d v="1899-12-30T01:31:00"/>
    <e v="#DIV/0!"/>
    <e v="#DIV/0!"/>
    <e v="#DIV/0!"/>
  </r>
  <r>
    <x v="2600"/>
    <n v="1.01549"/>
    <n v="61.100000000000364"/>
    <n v="37.600000000000364"/>
    <n v="12.81"/>
    <d v="1899-12-30T22:06:00"/>
    <e v="#DIV/0!"/>
    <e v="#DIV/0!"/>
    <e v="#DIV/0!"/>
  </r>
  <r>
    <x v="2601"/>
    <n v="1.01491"/>
    <n v="14.000000000001819"/>
    <n v="21"/>
    <n v="2.8"/>
    <d v="1899-12-30T05:09:00"/>
    <e v="#DIV/0!"/>
    <e v="#DIV/0!"/>
    <e v="#DIV/0!"/>
  </r>
  <r>
    <x v="2602"/>
    <n v="1.0165500000000001"/>
    <n v="46.600000000000364"/>
    <n v="33.600000000000364"/>
    <n v="7.49"/>
    <d v="1899-12-30T15:46:00"/>
    <e v="#DIV/0!"/>
    <e v="#DIV/0!"/>
    <e v="#DIV/0!"/>
  </r>
  <r>
    <x v="2603"/>
    <n v="1.0163500000000001"/>
    <n v="0"/>
    <n v="14"/>
    <n v="1.4"/>
    <d v="1899-12-30T00:18:00"/>
    <e v="#DIV/0!"/>
    <e v="#DIV/0!"/>
    <e v="#DIV/0!"/>
  </r>
  <r>
    <x v="2604"/>
    <n v="1.0154700000000001"/>
    <n v="29.5"/>
    <n v="28.899999999997817"/>
    <n v="4.2"/>
    <d v="1899-12-30T06:25:00"/>
    <e v="#DIV/0!"/>
    <e v="#DIV/0!"/>
    <e v="#DIV/0!"/>
  </r>
  <r>
    <x v="2605"/>
    <n v="1.0114799999999999"/>
    <n v="14.199999999998909"/>
    <n v="21.100000000000364"/>
    <n v="2.8"/>
    <d v="1899-12-30T01:50:00"/>
    <e v="#DIV/0!"/>
    <e v="#DIV/0!"/>
    <e v="#DIV/0!"/>
  </r>
  <r>
    <x v="2606"/>
    <n v="1.00719"/>
    <n v="0"/>
    <n v="14.000000000001819"/>
    <n v="1.4"/>
    <d v="1899-12-30T04:36:00"/>
    <e v="#DIV/0!"/>
    <e v="#DIV/0!"/>
    <e v="#DIV/0!"/>
  </r>
  <r>
    <x v="2607"/>
    <n v="1.00678"/>
    <n v="14"/>
    <n v="21"/>
    <n v="2.8"/>
    <d v="1899-12-30T08:16:00"/>
    <e v="#DIV/0!"/>
    <e v="#DIV/0!"/>
    <e v="#DIV/0!"/>
  </r>
  <r>
    <x v="2608"/>
    <n v="1.00414"/>
    <n v="0"/>
    <n v="14.000000000001819"/>
    <n v="1.4"/>
    <d v="1899-12-30T02:20:00"/>
    <e v="#DIV/0!"/>
    <e v="#DIV/0!"/>
    <e v="#DIV/0!"/>
  </r>
  <r>
    <x v="2609"/>
    <n v="1.0025999999999999"/>
    <n v="0"/>
    <n v="13.899999999999636"/>
    <n v="1.4"/>
    <d v="1899-12-30T09:34:00"/>
    <e v="#DIV/0!"/>
    <e v="#DIV/0!"/>
    <e v="#DIV/0!"/>
  </r>
  <r>
    <x v="2610"/>
    <n v="1.0022500000000001"/>
    <n v="13.699999999998909"/>
    <n v="20.799999999999272"/>
    <n v="2.79"/>
    <d v="1899-12-30T05:32:00"/>
    <e v="#DIV/0!"/>
    <e v="#DIV/0!"/>
    <e v="#DIV/0!"/>
  </r>
  <r>
    <x v="2611"/>
    <n v="1.0005999999999999"/>
    <n v="0"/>
    <n v="14"/>
    <n v="1.4"/>
    <d v="1899-12-30T00:38:00"/>
    <e v="#DIV/0!"/>
    <e v="#DIV/0!"/>
    <e v="#DIV/0!"/>
  </r>
  <r>
    <x v="2612"/>
    <n v="0.99944999999999995"/>
    <n v="13.80000000000291"/>
    <n v="20.900000000001455"/>
    <n v="2.8"/>
    <d v="1899-12-30T05:35:00"/>
    <e v="#DIV/0!"/>
    <e v="#DIV/0!"/>
    <e v="#DIV/0!"/>
  </r>
  <r>
    <x v="2613"/>
    <n v="0.99482000000000004"/>
    <n v="14.800000000001091"/>
    <n v="21.299999999999272"/>
    <n v="2.8000000000000003"/>
    <d v="1899-12-30T14:48:00"/>
    <e v="#DIV/0!"/>
    <e v="#DIV/0!"/>
    <e v="#DIV/0!"/>
  </r>
  <r>
    <x v="2614"/>
    <n v="1.0023299999999999"/>
    <n v="125.59999999999854"/>
    <n v="57.100000000000364"/>
    <n v="49.44"/>
    <d v="1899-12-30T07:45:00"/>
    <e v="#DIV/0!"/>
    <e v="#DIV/0!"/>
    <e v="#DIV/0!"/>
  </r>
  <r>
    <x v="2615"/>
    <n v="1.0062199999999999"/>
    <n v="37.800000000001091"/>
    <n v="35.199999999998909"/>
    <n v="4.2"/>
    <d v="1899-12-30T00:19:00"/>
    <e v="#DIV/0!"/>
    <e v="#DIV/0!"/>
    <e v="#DIV/0!"/>
  </r>
  <r>
    <x v="2616"/>
    <n v="0.99941999999999998"/>
    <n v="142.69999999999891"/>
    <n v="59.599999999998545"/>
    <n v="77.960000000000008"/>
    <d v="1899-12-30T20:28:00"/>
    <e v="#DIV/0!"/>
    <e v="#DIV/0!"/>
    <e v="#DIV/0!"/>
  </r>
  <r>
    <x v="2617"/>
    <n v="0.99919999999999998"/>
    <n v="14.199999999998909"/>
    <n v="21.099999999998545"/>
    <n v="2.8"/>
    <d v="1899-12-30T01:10:00"/>
    <e v="#DIV/0!"/>
    <e v="#DIV/0!"/>
    <e v="#DIV/0!"/>
  </r>
  <r>
    <x v="2618"/>
    <n v="0.99680999999999997"/>
    <n v="0"/>
    <n v="14"/>
    <n v="1.4"/>
    <d v="1899-12-30T00:31:00"/>
    <e v="#DIV/0!"/>
    <e v="#DIV/0!"/>
    <e v="#DIV/0!"/>
  </r>
  <r>
    <x v="2619"/>
    <n v="0.99502999999999997"/>
    <n v="0"/>
    <n v="13.899999999999636"/>
    <n v="1.4"/>
    <d v="1899-12-30T05:12:00"/>
    <e v="#DIV/0!"/>
    <e v="#DIV/0!"/>
    <e v="#DIV/0!"/>
  </r>
  <r>
    <x v="2620"/>
    <n v="0.99248000000000003"/>
    <n v="0"/>
    <n v="13.999999999998181"/>
    <n v="1.4"/>
    <d v="1899-12-30T02:07:00"/>
    <e v="#DIV/0!"/>
    <e v="#DIV/0!"/>
    <e v="#DIV/0!"/>
  </r>
  <r>
    <x v="2621"/>
    <n v="0.99924999999999997"/>
    <n v="126.29999999999927"/>
    <n v="58.100000000000364"/>
    <n v="49.29"/>
    <d v="1899-12-31T13:01:00"/>
    <e v="#DIV/0!"/>
    <e v="#DIV/0!"/>
    <e v="#DIV/0!"/>
  </r>
  <r>
    <x v="2622"/>
    <n v="0.99982000000000004"/>
    <n v="13.399999999999636"/>
    <n v="20.700000000000728"/>
    <n v="2.8"/>
    <d v="1899-12-30T01:02:00"/>
    <e v="#DIV/0!"/>
    <e v="#DIV/0!"/>
    <e v="#DIV/0!"/>
  </r>
  <r>
    <x v="2623"/>
    <n v="1.00013"/>
    <n v="0"/>
    <n v="14"/>
    <n v="1.4"/>
    <d v="1899-12-30T00:14:00"/>
    <e v="#DIV/0!"/>
    <e v="#DIV/0!"/>
    <e v="#DIV/0!"/>
  </r>
  <r>
    <x v="2624"/>
    <n v="1.0021500000000001"/>
    <n v="13.700000000000728"/>
    <n v="20.900000000001455"/>
    <n v="2.8099999999999996"/>
    <d v="1899-12-30T01:12:00"/>
    <e v="#DIV/0!"/>
    <e v="#DIV/0!"/>
    <e v="#DIV/0!"/>
  </r>
  <r>
    <x v="2625"/>
    <n v="1.00197"/>
    <n v="28.900000000001455"/>
    <n v="28.800000000001091"/>
    <n v="4.21"/>
    <d v="1899-12-30T02:49:00"/>
    <e v="#DIV/0!"/>
    <e v="#DIV/0!"/>
    <e v="#DIV/0!"/>
  </r>
  <r>
    <x v="2626"/>
    <n v="1.0015499999999999"/>
    <n v="14.400000000001455"/>
    <n v="22"/>
    <n v="2.8000000000000003"/>
    <d v="1899-12-30T14:20:00"/>
    <e v="#DIV/0!"/>
    <e v="#DIV/0!"/>
    <e v="#DIV/0!"/>
  </r>
  <r>
    <x v="2627"/>
    <n v="1.0035499999999999"/>
    <n v="0"/>
    <n v="13.999999999998181"/>
    <n v="1.4"/>
    <d v="1899-12-30T01:12:00"/>
    <e v="#DIV/0!"/>
    <e v="#DIV/0!"/>
    <e v="#DIV/0!"/>
  </r>
  <r>
    <x v="2628"/>
    <n v="1.0043299999999999"/>
    <n v="0"/>
    <n v="13.999999999998181"/>
    <n v="1.4"/>
    <d v="1899-12-30T00:14:00"/>
    <e v="#DIV/0!"/>
    <e v="#DIV/0!"/>
    <e v="#DIV/0!"/>
  </r>
  <r>
    <x v="2629"/>
    <n v="1.0033700000000001"/>
    <n v="45.100000000000364"/>
    <n v="33.500000000001819"/>
    <n v="7.5"/>
    <d v="1899-12-30T06:41:00"/>
    <e v="#DIV/0!"/>
    <e v="#DIV/0!"/>
    <e v="#DIV/0!"/>
  </r>
  <r>
    <x v="2630"/>
    <n v="1.00037"/>
    <n v="45.200000000000728"/>
    <n v="33.400000000001455"/>
    <n v="7.52"/>
    <d v="1899-12-30T16:42:00"/>
    <e v="#DIV/0!"/>
    <e v="#DIV/0!"/>
    <e v="#DIV/0!"/>
  </r>
  <r>
    <x v="2631"/>
    <n v="1.00353"/>
    <n v="14.499999999998181"/>
    <n v="22.100000000000364"/>
    <n v="2.81"/>
    <d v="1899-12-30T11:56:00"/>
    <e v="#DIV/0!"/>
    <e v="#DIV/0!"/>
    <e v="#DIV/0!"/>
  </r>
  <r>
    <x v="2632"/>
    <n v="1.0016099999999999"/>
    <n v="64.200000000000728"/>
    <n v="38.499999999998181"/>
    <n v="12.8"/>
    <d v="1899-12-30T06:46:00"/>
    <e v="#DIV/0!"/>
    <e v="#DIV/0!"/>
    <e v="#DIV/0!"/>
  </r>
  <r>
    <x v="2633"/>
    <n v="1"/>
    <n v="14.099999999998545"/>
    <n v="21"/>
    <n v="2.79"/>
    <d v="1899-12-30T00:33:00"/>
    <e v="#DIV/0!"/>
    <e v="#DIV/0!"/>
    <e v="#DIV/0!"/>
  </r>
  <r>
    <x v="2634"/>
    <n v="0.99844999999999995"/>
    <n v="31.200000000000728"/>
    <n v="30.100000000000364"/>
    <n v="4.1899999999999995"/>
    <d v="1899-12-30T03:30:00"/>
    <e v="#DIV/0!"/>
    <e v="#DIV/0!"/>
    <e v="#DIV/0!"/>
  </r>
  <r>
    <x v="2635"/>
    <n v="1.0009600000000001"/>
    <n v="13.899999999999636"/>
    <n v="21"/>
    <n v="2.81"/>
    <d v="1899-12-30T00:30:00"/>
    <e v="#DIV/0!"/>
    <e v="#DIV/0!"/>
    <e v="#DIV/0!"/>
  </r>
  <r>
    <x v="2636"/>
    <n v="1.00007"/>
    <n v="14.600000000000364"/>
    <n v="21.299999999999272"/>
    <n v="2.8"/>
    <d v="1899-12-30T00:31:00"/>
    <e v="#DIV/0!"/>
    <e v="#DIV/0!"/>
    <e v="#DIV/0!"/>
  </r>
  <r>
    <x v="2637"/>
    <n v="1.00231"/>
    <n v="14.299999999999272"/>
    <n v="21.200000000000728"/>
    <n v="2.81"/>
    <d v="1899-12-30T01:06:00"/>
    <e v="#DIV/0!"/>
    <e v="#DIV/0!"/>
    <e v="#DIV/0!"/>
  </r>
  <r>
    <x v="2638"/>
    <n v="1.00291"/>
    <n v="63.399999999999636"/>
    <n v="38.199999999998909"/>
    <n v="12.79"/>
    <d v="1899-12-30T10:35:00"/>
    <e v="#DIV/0!"/>
    <e v="#DIV/0!"/>
    <e v="#DIV/0!"/>
  </r>
  <r>
    <x v="2639"/>
    <n v="1.0040800000000001"/>
    <n v="0"/>
    <n v="14.000000000001819"/>
    <n v="1.4"/>
    <d v="1899-12-30T00:10:00"/>
    <e v="#DIV/0!"/>
    <e v="#DIV/0!"/>
    <e v="#DIV/0!"/>
  </r>
  <r>
    <x v="2640"/>
    <n v="1.0062899999999999"/>
    <n v="0"/>
    <n v="13.999999999998181"/>
    <n v="1.4"/>
    <d v="1899-12-30T00:30:00"/>
    <e v="#DIV/0!"/>
    <e v="#DIV/0!"/>
    <e v="#DIV/0!"/>
  </r>
  <r>
    <x v="2641"/>
    <n v="0.99766999999999995"/>
    <n v="152.90000000000146"/>
    <n v="63"/>
    <n v="77.86999999999999"/>
    <d v="1899-12-31T14:57:00"/>
    <e v="#DIV/0!"/>
    <e v="#DIV/0!"/>
    <e v="#DIV/0!"/>
  </r>
  <r>
    <x v="2642"/>
    <n v="1.0012399999999999"/>
    <n v="0"/>
    <n v="14"/>
    <n v="1.4"/>
    <d v="1899-12-30T02:56:00"/>
    <e v="#DIV/0!"/>
    <e v="#DIV/0!"/>
    <e v="#DIV/0!"/>
  </r>
  <r>
    <x v="2643"/>
    <n v="1.00119"/>
    <n v="29.5"/>
    <n v="29.100000000000364"/>
    <n v="4.2"/>
    <d v="1899-12-30T05:21:00"/>
    <e v="#DIV/0!"/>
    <e v="#DIV/0!"/>
    <e v="#DIV/0!"/>
  </r>
  <r>
    <x v="2644"/>
    <n v="1.00051"/>
    <n v="0"/>
    <n v="14"/>
    <n v="1.4"/>
    <d v="1899-12-30T01:06:00"/>
    <e v="#DIV/0!"/>
    <e v="#DIV/0!"/>
    <e v="#DIV/0!"/>
  </r>
  <r>
    <x v="2645"/>
    <n v="0.99895"/>
    <n v="0"/>
    <n v="14"/>
    <n v="1.4"/>
    <d v="1899-12-30T00:02:00"/>
    <e v="#DIV/0!"/>
    <e v="#DIV/0!"/>
    <e v="#DIV/0!"/>
  </r>
  <r>
    <x v="2646"/>
    <n v="0.99811000000000005"/>
    <n v="0"/>
    <n v="14"/>
    <n v="1.4"/>
    <d v="1899-12-30T00:21:00"/>
    <e v="#DIV/0!"/>
    <e v="#DIV/0!"/>
    <e v="#DIV/0!"/>
  </r>
  <r>
    <x v="2647"/>
    <n v="0.99714000000000003"/>
    <n v="0"/>
    <n v="14"/>
    <n v="1.4"/>
    <d v="1899-12-30T00:29:00"/>
    <e v="#DIV/0!"/>
    <e v="#DIV/0!"/>
    <e v="#DIV/0!"/>
  </r>
  <r>
    <x v="2648"/>
    <n v="0.99290999999999996"/>
    <n v="0"/>
    <n v="14"/>
    <n v="1.4"/>
    <d v="1899-12-30T00:23:00"/>
    <e v="#DIV/0!"/>
    <e v="#DIV/0!"/>
    <e v="#DIV/0!"/>
  </r>
  <r>
    <x v="2649"/>
    <n v="0.99372000000000005"/>
    <n v="14.100000000000364"/>
    <n v="21"/>
    <n v="2.79"/>
    <d v="1899-12-30T01:44:00"/>
    <e v="#DIV/0!"/>
    <e v="#DIV/0!"/>
    <e v="#DIV/0!"/>
  </r>
  <r>
    <x v="2650"/>
    <n v="0.99846000000000001"/>
    <n v="80.199999999998909"/>
    <n v="44.199999999998909"/>
    <n v="20.39"/>
    <d v="1899-12-30T23:01:00"/>
    <e v="#DIV/0!"/>
    <e v="#DIV/0!"/>
    <e v="#DIV/0!"/>
  </r>
  <r>
    <x v="2651"/>
    <n v="0.99883999999999995"/>
    <n v="0"/>
    <n v="14"/>
    <n v="1.4"/>
    <d v="1899-12-30T00:19:00"/>
    <e v="#DIV/0!"/>
    <e v="#DIV/0!"/>
    <e v="#DIV/0!"/>
  </r>
  <r>
    <x v="2652"/>
    <n v="0.99966999999999995"/>
    <n v="14.100000000000364"/>
    <n v="21.099999999998545"/>
    <n v="2.8099999999999996"/>
    <d v="1899-12-30T01:47:00"/>
    <e v="#DIV/0!"/>
    <e v="#DIV/0!"/>
    <e v="#DIV/0!"/>
  </r>
  <r>
    <x v="2653"/>
    <n v="1.00061"/>
    <n v="0"/>
    <n v="14"/>
    <n v="1.4"/>
    <d v="1899-12-30T00:12:00"/>
    <e v="#DIV/0!"/>
    <e v="#DIV/0!"/>
    <e v="#DIV/0!"/>
  </r>
  <r>
    <x v="2654"/>
    <n v="1.0011699999999999"/>
    <n v="27.099999999998545"/>
    <n v="27.099999999998545"/>
    <n v="4.1899999999999995"/>
    <d v="1899-12-30T02:21:00"/>
    <e v="#DIV/0!"/>
    <e v="#DIV/0!"/>
    <e v="#DIV/0!"/>
  </r>
  <r>
    <x v="2655"/>
    <n v="1.0019100000000001"/>
    <n v="12.600000000000364"/>
    <n v="20.300000000001091"/>
    <n v="2.8"/>
    <d v="1899-12-30T02:08:00"/>
    <e v="#DIV/0!"/>
    <e v="#DIV/0!"/>
    <e v="#DIV/0!"/>
  </r>
  <r>
    <x v="2656"/>
    <n v="0.99465000000000003"/>
    <n v="132.60000000000036"/>
    <n v="58.700000000000728"/>
    <n v="49.47"/>
    <d v="1899-12-31T07:15:00"/>
    <e v="#DIV/0!"/>
    <e v="#DIV/0!"/>
    <e v="#DIV/0!"/>
  </r>
  <r>
    <x v="2657"/>
    <n v="0.99565999999999999"/>
    <n v="0"/>
    <n v="14"/>
    <n v="1.4"/>
    <d v="1899-12-30T00:34:00"/>
    <e v="#DIV/0!"/>
    <e v="#DIV/0!"/>
    <e v="#DIV/0!"/>
  </r>
  <r>
    <x v="2658"/>
    <n v="0.99453000000000003"/>
    <n v="14.199999999998909"/>
    <n v="21.099999999998545"/>
    <n v="2.8200000000000003"/>
    <d v="1899-12-30T03:30:00"/>
    <e v="#DIV/0!"/>
    <e v="#DIV/0!"/>
    <e v="#DIV/0!"/>
  </r>
  <r>
    <x v="2659"/>
    <n v="0.99141000000000001"/>
    <n v="0"/>
    <n v="14"/>
    <n v="1.4"/>
    <d v="1899-12-30T01:12:00"/>
    <e v="#DIV/0!"/>
    <e v="#DIV/0!"/>
    <e v="#DIV/0!"/>
  </r>
  <r>
    <x v="2660"/>
    <n v="0.99058000000000002"/>
    <n v="14.899999999999636"/>
    <n v="21.400000000001455"/>
    <n v="2.79"/>
    <d v="1899-12-30T03:55:00"/>
    <e v="#DIV/0!"/>
    <e v="#DIV/0!"/>
    <e v="#DIV/0!"/>
  </r>
  <r>
    <x v="2661"/>
    <n v="0.98923000000000005"/>
    <n v="0"/>
    <n v="13.999999999998181"/>
    <n v="1.4"/>
    <d v="1899-12-30T02:36:00"/>
    <e v="#DIV/0!"/>
    <e v="#DIV/0!"/>
    <e v="#DIV/0!"/>
  </r>
  <r>
    <x v="2662"/>
    <n v="0.99214000000000002"/>
    <n v="82.399999999999636"/>
    <n v="45.399999999999636"/>
    <n v="20.399999999999999"/>
    <d v="1899-12-31T05:53:00"/>
    <e v="#DIV/0!"/>
    <e v="#DIV/0!"/>
    <e v="#DIV/0!"/>
  </r>
  <r>
    <x v="2663"/>
    <n v="0.99672000000000005"/>
    <n v="14.199999999998909"/>
    <n v="21.100000000000364"/>
    <n v="2.8"/>
    <d v="1899-12-30T06:43:00"/>
    <e v="#DIV/0!"/>
    <e v="#DIV/0!"/>
    <e v="#DIV/0!"/>
  </r>
  <r>
    <x v="2664"/>
    <n v="0.99195999999999995"/>
    <n v="102.39999999999964"/>
    <n v="49.899999999999636"/>
    <n v="32.36"/>
    <d v="1899-12-30T08:04:00"/>
    <e v="#DIV/0!"/>
    <e v="#DIV/0!"/>
    <e v="#DIV/0!"/>
  </r>
  <r>
    <x v="2665"/>
    <n v="0.99117"/>
    <n v="0"/>
    <n v="13.999999999998181"/>
    <n v="1.4"/>
    <d v="1899-12-30T00:46:00"/>
    <e v="#DIV/0!"/>
    <e v="#DIV/0!"/>
    <e v="#DIV/0!"/>
  </r>
  <r>
    <x v="2666"/>
    <n v="0.98782999999999999"/>
    <n v="0"/>
    <n v="14.000000000001819"/>
    <n v="1.4"/>
    <d v="1899-12-30T00:44:00"/>
    <e v="#DIV/0!"/>
    <e v="#DIV/0!"/>
    <e v="#DIV/0!"/>
  </r>
  <r>
    <x v="2667"/>
    <n v="0.98868"/>
    <n v="44.200000000000728"/>
    <n v="32.800000000001091"/>
    <n v="7.5200000000000005"/>
    <d v="1899-12-30T10:24:00"/>
    <e v="#DIV/0!"/>
    <e v="#DIV/0!"/>
    <e v="#DIV/0!"/>
  </r>
  <r>
    <x v="2668"/>
    <n v="0.99143999999999999"/>
    <n v="28.700000000000728"/>
    <n v="29"/>
    <n v="4.1899999999999995"/>
    <d v="1899-12-30T16:39:00"/>
    <e v="#DIV/0!"/>
    <e v="#DIV/0!"/>
    <e v="#DIV/0!"/>
  </r>
  <r>
    <x v="2669"/>
    <n v="0.98909999999999998"/>
    <n v="29.899999999999636"/>
    <n v="29.299999999999272"/>
    <n v="4.2"/>
    <d v="1899-12-30T09:42:00"/>
    <e v="#DIV/0!"/>
    <e v="#DIV/0!"/>
    <e v="#DIV/0!"/>
  </r>
  <r>
    <x v="2670"/>
    <n v="0.99124000000000001"/>
    <n v="45.899999999999636"/>
    <n v="33.799999999999272"/>
    <n v="7.49"/>
    <d v="1899-12-30T05:25:00"/>
    <e v="#DIV/0!"/>
    <e v="#DIV/0!"/>
    <e v="#DIV/0!"/>
  </r>
  <r>
    <x v="2671"/>
    <n v="0.98836999999999997"/>
    <n v="0"/>
    <n v="14.000000000001819"/>
    <n v="1.4"/>
    <d v="1899-12-30T00:23:00"/>
    <e v="#DIV/0!"/>
    <e v="#DIV/0!"/>
    <e v="#DIV/0!"/>
  </r>
  <r>
    <x v="2672"/>
    <n v="0.99548000000000003"/>
    <n v="121.89999999999964"/>
    <n v="54.699999999998909"/>
    <n v="49.38"/>
    <d v="1899-12-31T01:28:00"/>
    <e v="#DIV/0!"/>
    <e v="#DIV/0!"/>
    <e v="#DIV/0!"/>
  </r>
  <r>
    <x v="2673"/>
    <n v="0.99173"/>
    <n v="0"/>
    <n v="13.999999999998181"/>
    <n v="1.4"/>
    <d v="1899-12-30T00:11:00"/>
    <e v="#DIV/0!"/>
    <e v="#DIV/0!"/>
    <e v="#DIV/0!"/>
  </r>
  <r>
    <x v="2674"/>
    <n v="0.99533000000000005"/>
    <n v="0"/>
    <n v="14.000000000001819"/>
    <n v="1.4"/>
    <d v="1899-12-30T00:37:00"/>
    <e v="#DIV/0!"/>
    <e v="#DIV/0!"/>
    <e v="#DIV/0!"/>
  </r>
  <r>
    <x v="2675"/>
    <n v="0.99582000000000004"/>
    <n v="0"/>
    <n v="14.000000000001819"/>
    <n v="1.4"/>
    <d v="1899-12-30T00:58:00"/>
    <e v="#DIV/0!"/>
    <e v="#DIV/0!"/>
    <e v="#DIV/0!"/>
  </r>
  <r>
    <x v="2676"/>
    <n v="0.99822999999999995"/>
    <n v="0"/>
    <n v="14"/>
    <n v="1.4"/>
    <d v="1899-12-30T00:14:00"/>
    <e v="#DIV/0!"/>
    <e v="#DIV/0!"/>
    <e v="#DIV/0!"/>
  </r>
  <r>
    <x v="2677"/>
    <n v="1.0008600000000001"/>
    <n v="0"/>
    <n v="14"/>
    <n v="1.4"/>
    <d v="1899-12-30T02:32:00"/>
    <e v="#DIV/0!"/>
    <e v="#DIV/0!"/>
    <e v="#DIV/0!"/>
  </r>
  <r>
    <x v="2678"/>
    <n v="1.0002800000000001"/>
    <n v="14.100000000000364"/>
    <n v="21.100000000000364"/>
    <n v="2.8099999999999996"/>
    <d v="1899-12-30T06:38:00"/>
    <e v="#DIV/0!"/>
    <e v="#DIV/0!"/>
    <e v="#DIV/0!"/>
  </r>
  <r>
    <x v="2679"/>
    <n v="1.0013000000000001"/>
    <n v="14"/>
    <n v="21"/>
    <n v="2.8"/>
    <d v="1899-12-30T03:46:00"/>
    <e v="#DIV/0!"/>
    <e v="#DIV/0!"/>
    <e v="#DIV/0!"/>
  </r>
  <r>
    <x v="2680"/>
    <n v="1.0026299999999999"/>
    <n v="0"/>
    <n v="13.999999999998181"/>
    <n v="1.4"/>
    <d v="1899-12-30T01:12:00"/>
    <e v="#DIV/0!"/>
    <e v="#DIV/0!"/>
    <e v="#DIV/0!"/>
  </r>
  <r>
    <x v="2681"/>
    <n v="1.00213"/>
    <n v="29.800000000001091"/>
    <n v="28.899999999999636"/>
    <n v="4.2"/>
    <d v="1899-12-30T00:54:00"/>
    <e v="#DIV/0!"/>
    <e v="#DIV/0!"/>
    <e v="#DIV/0!"/>
  </r>
  <r>
    <x v="2682"/>
    <n v="0.99655000000000005"/>
    <n v="15"/>
    <n v="21.5"/>
    <n v="2.8"/>
    <d v="1899-12-30T00:28:00"/>
    <e v="#DIV/0!"/>
    <e v="#DIV/0!"/>
    <e v="#DIV/0!"/>
  </r>
  <r>
    <x v="2683"/>
    <n v="0.99575999999999998"/>
    <n v="28.899999999999636"/>
    <n v="28.599999999998545"/>
    <n v="4.1899999999999995"/>
    <d v="1899-12-30T00:26:00"/>
    <e v="#DIV/0!"/>
    <e v="#DIV/0!"/>
    <e v="#DIV/0!"/>
  </r>
  <r>
    <x v="2684"/>
    <n v="0.99594000000000005"/>
    <n v="0"/>
    <n v="14"/>
    <n v="1.4"/>
    <d v="1899-12-30T00:08:00"/>
    <e v="#DIV/0!"/>
    <e v="#DIV/0!"/>
    <e v="#DIV/0!"/>
  </r>
  <r>
    <x v="2685"/>
    <n v="0.99467000000000005"/>
    <n v="14.100000000000364"/>
    <n v="21"/>
    <n v="2.79"/>
    <d v="1899-12-30T01:51:00"/>
    <e v="#DIV/0!"/>
    <e v="#DIV/0!"/>
    <e v="#DIV/0!"/>
  </r>
  <r>
    <x v="2686"/>
    <n v="0.99758999999999998"/>
    <n v="13.899999999999636"/>
    <n v="21"/>
    <n v="2.81"/>
    <d v="1899-12-30T02:33:00"/>
    <e v="#DIV/0!"/>
    <e v="#DIV/0!"/>
    <e v="#DIV/0!"/>
  </r>
  <r>
    <x v="2687"/>
    <n v="1.0081199999999999"/>
    <n v="211.50000000000182"/>
    <n v="75.200000000002547"/>
    <n v="175.61"/>
    <d v="1900-01-01T20:20:00"/>
    <e v="#DIV/0!"/>
    <e v="#DIV/0!"/>
    <e v="#DIV/0!"/>
  </r>
  <r>
    <x v="2688"/>
    <n v="1.00604"/>
    <n v="0"/>
    <n v="14"/>
    <n v="1.4"/>
    <d v="1899-12-30T01:25:00"/>
    <e v="#DIV/0!"/>
    <e v="#DIV/0!"/>
    <e v="#DIV/0!"/>
  </r>
  <r>
    <x v="2689"/>
    <n v="1.0082899999999999"/>
    <n v="0"/>
    <n v="13.999999999998181"/>
    <n v="1.4"/>
    <d v="1899-12-30T00:41:00"/>
    <e v="#DIV/0!"/>
    <e v="#DIV/0!"/>
    <e v="#DIV/0!"/>
  </r>
  <r>
    <x v="2690"/>
    <n v="1.00806"/>
    <n v="0"/>
    <n v="14"/>
    <n v="1.4"/>
    <d v="1899-12-30T00:40:00"/>
    <e v="#DIV/0!"/>
    <e v="#DIV/0!"/>
    <e v="#DIV/0!"/>
  </r>
  <r>
    <x v="2691"/>
    <n v="1.0085299999999999"/>
    <n v="14"/>
    <n v="21"/>
    <n v="2.8"/>
    <d v="1899-12-30T02:51:00"/>
    <e v="#DIV/0!"/>
    <e v="#DIV/0!"/>
    <e v="#DIV/0!"/>
  </r>
  <r>
    <x v="2692"/>
    <n v="1.01068"/>
    <n v="0"/>
    <n v="14.000000000001819"/>
    <n v="1.4"/>
    <d v="1899-12-30T00:11:00"/>
    <e v="#DIV/0!"/>
    <e v="#DIV/0!"/>
    <e v="#DIV/0!"/>
  </r>
  <r>
    <x v="2693"/>
    <n v="1.00806"/>
    <n v="63.699999999998909"/>
    <n v="38.600000000000364"/>
    <n v="12.16"/>
    <d v="1899-12-30T13:27:00"/>
    <e v="#DIV/0!"/>
    <e v="#DIV/0!"/>
    <e v="#DIV/0!"/>
  </r>
  <r>
    <x v="2694"/>
    <n v="1.00986"/>
    <n v="29.599999999998545"/>
    <n v="29"/>
    <n v="4.21"/>
    <d v="1899-12-30T09:26:00"/>
    <e v="#DIV/0!"/>
    <e v="#DIV/0!"/>
    <e v="#DIV/0!"/>
  </r>
  <r>
    <x v="2695"/>
    <n v="1.01145"/>
    <n v="0"/>
    <n v="14.000000000001819"/>
    <n v="1.4"/>
    <d v="1899-12-30T00:14:00"/>
    <e v="#DIV/0!"/>
    <e v="#DIV/0!"/>
    <e v="#DIV/0!"/>
  </r>
  <r>
    <x v="2696"/>
    <n v="1.0177400000000001"/>
    <n v="0"/>
    <n v="14.000000000001819"/>
    <n v="1.4"/>
    <d v="1899-12-30T00:05:00"/>
    <e v="#DIV/0!"/>
    <e v="#DIV/0!"/>
    <e v="#DIV/0!"/>
  </r>
  <r>
    <x v="2697"/>
    <n v="1.0194399999999999"/>
    <n v="13.799999999999272"/>
    <n v="20.899999999999636"/>
    <n v="2.8"/>
    <d v="1899-12-30T01:15:00"/>
    <e v="#DIV/0!"/>
    <e v="#DIV/0!"/>
    <e v="#DIV/0!"/>
  </r>
  <r>
    <x v="2698"/>
    <n v="1.01559"/>
    <n v="65.800000000001091"/>
    <n v="40.800000000001091"/>
    <n v="12.83"/>
    <d v="1899-12-30T23:49:00"/>
    <e v="#DIV/0!"/>
    <e v="#DIV/0!"/>
    <e v="#DIV/0!"/>
  </r>
  <r>
    <x v="2699"/>
    <n v="1.01651"/>
    <n v="14.199999999998909"/>
    <n v="21.100000000000364"/>
    <n v="2.8"/>
    <d v="1899-12-30T00:32:00"/>
    <e v="#DIV/0!"/>
    <e v="#DIV/0!"/>
    <e v="#DIV/0!"/>
  </r>
  <r>
    <x v="2700"/>
    <n v="1.01779"/>
    <n v="0"/>
    <n v="14"/>
    <n v="1.4"/>
    <d v="1899-12-30T00:36:00"/>
    <e v="#DIV/0!"/>
    <e v="#DIV/0!"/>
    <e v="#DIV/0!"/>
  </r>
  <r>
    <x v="2701"/>
    <n v="1.0037499999999999"/>
    <n v="202.39999999999964"/>
    <n v="68.5"/>
    <n v="115.44"/>
    <d v="1900-01-03T11:47:00"/>
    <e v="#DIV/0!"/>
    <e v="#DIV/0!"/>
    <e v="#DIV/0!"/>
  </r>
  <r>
    <x v="2702"/>
    <n v="1.0012000000000001"/>
    <n v="14.199999999998909"/>
    <n v="21.099999999998545"/>
    <n v="2.8"/>
    <d v="1899-12-30T01:34:00"/>
    <e v="#DIV/0!"/>
    <e v="#DIV/0!"/>
    <e v="#DIV/0!"/>
  </r>
  <r>
    <x v="2703"/>
    <n v="0.99846999999999997"/>
    <n v="0"/>
    <n v="14.000000000001819"/>
    <n v="1.4"/>
    <d v="1899-12-30T01:35:00"/>
    <e v="#DIV/0!"/>
    <e v="#DIV/0!"/>
    <e v="#DIV/0!"/>
  </r>
  <r>
    <x v="2704"/>
    <n v="0.99692999999999998"/>
    <n v="0"/>
    <n v="14.000000000001819"/>
    <n v="1.4"/>
    <d v="1899-12-30T03:07:00"/>
    <e v="#DIV/0!"/>
    <e v="#DIV/0!"/>
    <e v="#DIV/0!"/>
  </r>
  <r>
    <x v="2705"/>
    <n v="0.99683999999999995"/>
    <n v="29.899999999999636"/>
    <n v="29"/>
    <n v="4.1999999999999993"/>
    <d v="1899-12-30T08:29:00"/>
    <e v="#DIV/0!"/>
    <e v="#DIV/0!"/>
    <e v="#DIV/0!"/>
  </r>
  <r>
    <x v="2706"/>
    <n v="0.99822"/>
    <n v="45.100000000000364"/>
    <n v="33.5"/>
    <n v="7.5200000000000005"/>
    <d v="1899-12-30T05:29:00"/>
    <e v="#DIV/0!"/>
    <e v="#DIV/0!"/>
    <e v="#DIV/0!"/>
  </r>
  <r>
    <x v="2707"/>
    <n v="0.99850000000000005"/>
    <n v="0"/>
    <n v="14"/>
    <n v="1.4"/>
    <d v="1899-12-30T01:05:00"/>
    <e v="#DIV/0!"/>
    <e v="#DIV/0!"/>
    <e v="#DIV/0!"/>
  </r>
  <r>
    <x v="2708"/>
    <n v="0.99799000000000004"/>
    <n v="0"/>
    <n v="14"/>
    <n v="1.4"/>
    <d v="1899-12-30T00:18:00"/>
    <e v="#DIV/0!"/>
    <e v="#DIV/0!"/>
    <e v="#DIV/0!"/>
  </r>
  <r>
    <x v="2709"/>
    <n v="0.99763999999999997"/>
    <n v="14.399999999999636"/>
    <n v="21.200000000000728"/>
    <n v="2.8000000000000003"/>
    <d v="1899-12-30T05:02:00"/>
    <e v="#DIV/0!"/>
    <e v="#DIV/0!"/>
    <e v="#DIV/0!"/>
  </r>
  <r>
    <x v="2710"/>
    <n v="0.99634999999999996"/>
    <n v="0"/>
    <n v="14"/>
    <n v="1.4"/>
    <d v="1899-12-30T03:44:00"/>
    <e v="#DIV/0!"/>
    <e v="#DIV/0!"/>
    <e v="#DIV/0!"/>
  </r>
  <r>
    <x v="2711"/>
    <n v="0.99780999999999997"/>
    <n v="44.700000000000728"/>
    <n v="33.100000000000364"/>
    <n v="7.51"/>
    <d v="1899-12-30T23:55:00"/>
    <e v="#DIV/0!"/>
    <e v="#DIV/0!"/>
    <e v="#DIV/0!"/>
  </r>
  <r>
    <x v="2712"/>
    <n v="0.99712999999999996"/>
    <n v="0"/>
    <n v="14.000000000001819"/>
    <n v="1.4"/>
    <d v="1899-12-30T01:27:00"/>
    <e v="#DIV/0!"/>
    <e v="#DIV/0!"/>
    <e v="#DIV/0!"/>
  </r>
  <r>
    <x v="2713"/>
    <n v="0.99558999999999997"/>
    <n v="29.5"/>
    <n v="28.900000000001455"/>
    <n v="4.1900000000000004"/>
    <d v="1899-12-30T04:15:00"/>
    <e v="#DIV/0!"/>
    <e v="#DIV/0!"/>
    <e v="#DIV/0!"/>
  </r>
  <r>
    <x v="2714"/>
    <n v="0.99895"/>
    <n v="60.699999999998909"/>
    <n v="37.799999999999272"/>
    <n v="12.77"/>
    <d v="1899-12-30T16:58:00"/>
    <e v="#DIV/0!"/>
    <e v="#DIV/0!"/>
    <e v="#DIV/0!"/>
  </r>
  <r>
    <x v="2715"/>
    <n v="0.99685999999999997"/>
    <n v="0"/>
    <n v="14"/>
    <n v="1.4"/>
    <d v="1899-12-30T00:58:00"/>
    <e v="#DIV/0!"/>
    <e v="#DIV/0!"/>
    <e v="#DIV/0!"/>
  </r>
  <r>
    <x v="2716"/>
    <n v="1.0002500000000001"/>
    <n v="61.199999999998909"/>
    <n v="37.600000000000364"/>
    <n v="12.83"/>
    <d v="1899-12-31T00:49:00"/>
    <e v="#DIV/0!"/>
    <e v="#DIV/0!"/>
    <e v="#DIV/0!"/>
  </r>
  <r>
    <x v="2717"/>
    <n v="0.96484000000000003"/>
    <n v="496.80000000000109"/>
    <n v="102.5"/>
    <n v="498.00999999999976"/>
    <d v="1900-01-05T15:11:00"/>
    <e v="#DIV/0!"/>
    <e v="#DIV/0!"/>
    <e v="#DIV/0!"/>
  </r>
  <r>
    <x v="2718"/>
    <n v="0.99911000000000005"/>
    <n v="0"/>
    <n v="14"/>
    <n v="1.4"/>
    <d v="1899-12-30T03:17:00"/>
    <e v="#DIV/0!"/>
    <e v="#DIV/0!"/>
    <e v="#DIV/0!"/>
  </r>
  <r>
    <x v="2719"/>
    <n v="0.99650000000000005"/>
    <n v="14.699999999998909"/>
    <n v="21.299999999999272"/>
    <n v="2.79"/>
    <d v="1899-12-30T04:32:00"/>
    <e v="#DIV/0!"/>
    <e v="#DIV/0!"/>
    <e v="#DIV/0!"/>
  </r>
  <r>
    <x v="2720"/>
    <n v="0.99529999999999996"/>
    <n v="0"/>
    <n v="13.899999999999636"/>
    <n v="1.4"/>
    <d v="1899-12-30T12:09:00"/>
    <e v="#DIV/0!"/>
    <e v="#DIV/0!"/>
    <e v="#DIV/0!"/>
  </r>
  <r>
    <x v="2721"/>
    <n v="0.98982000000000003"/>
    <n v="0"/>
    <n v="14"/>
    <n v="1.4"/>
    <d v="1899-12-30T00:08:00"/>
    <e v="#DIV/0!"/>
    <e v="#DIV/0!"/>
    <e v="#DIV/0!"/>
  </r>
  <r>
    <x v="2722"/>
    <n v="0.99031000000000002"/>
    <n v="0"/>
    <n v="14"/>
    <n v="1.4"/>
    <d v="1899-12-30T00:07:00"/>
    <e v="#DIV/0!"/>
    <e v="#DIV/0!"/>
    <e v="#DIV/0!"/>
  </r>
  <r>
    <x v="2723"/>
    <n v="0.99068999999999996"/>
    <n v="30.399999999999636"/>
    <n v="29.399999999999636"/>
    <n v="4.2"/>
    <d v="1899-12-30T04:14:00"/>
    <e v="#DIV/0!"/>
    <e v="#DIV/0!"/>
    <e v="#DIV/0!"/>
  </r>
  <r>
    <x v="2724"/>
    <n v="0.98960000000000004"/>
    <n v="0"/>
    <n v="14"/>
    <n v="1.4"/>
    <d v="1899-12-30T01:55:00"/>
    <e v="#DIV/0!"/>
    <e v="#DIV/0!"/>
    <e v="#DIV/0!"/>
  </r>
  <r>
    <x v="2725"/>
    <n v="0.96389999999999998"/>
    <n v="0"/>
    <n v="14"/>
    <n v="1.4"/>
    <d v="1899-12-30T00:35:00"/>
    <e v="#DIV/0!"/>
    <e v="#DIV/0!"/>
    <e v="#DIV/0!"/>
  </r>
  <r>
    <x v="2726"/>
    <n v="0.96133000000000002"/>
    <n v="0"/>
    <n v="14"/>
    <n v="1.4"/>
    <d v="1899-12-30T01:14:00"/>
    <e v="#DIV/0!"/>
    <e v="#DIV/0!"/>
    <e v="#DIV/0!"/>
  </r>
  <r>
    <x v="2727"/>
    <n v="0.96121999999999996"/>
    <n v="30.399999999999636"/>
    <n v="29.300000000001091"/>
    <n v="4.1900000000000004"/>
    <d v="1899-12-30T04:25:00"/>
    <e v="#DIV/0!"/>
    <e v="#DIV/0!"/>
    <e v="#DIV/0!"/>
  </r>
  <r>
    <x v="2728"/>
    <n v="0.96009"/>
    <n v="14.200000000000728"/>
    <n v="21.100000000000364"/>
    <n v="2.8"/>
    <d v="1899-12-30T01:07:00"/>
    <e v="#DIV/0!"/>
    <e v="#DIV/0!"/>
    <e v="#DIV/0!"/>
  </r>
  <r>
    <x v="2729"/>
    <n v="0.96099999999999997"/>
    <n v="0"/>
    <n v="14"/>
    <n v="1.4"/>
    <d v="1899-12-30T00:07:00"/>
    <e v="#DIV/0!"/>
    <e v="#DIV/0!"/>
    <e v="#DIV/0!"/>
  </r>
  <r>
    <x v="2730"/>
    <n v="0.95774999999999999"/>
    <n v="0"/>
    <n v="14"/>
    <n v="1.4"/>
    <d v="1899-12-30T00:15:00"/>
    <e v="#DIV/0!"/>
    <e v="#DIV/0!"/>
    <e v="#DIV/0!"/>
  </r>
  <r>
    <x v="2731"/>
    <n v="0.95721999999999996"/>
    <n v="13.799999999999272"/>
    <n v="20.800000000001091"/>
    <n v="2.8"/>
    <d v="1899-12-30T07:32:00"/>
    <e v="#DIV/0!"/>
    <e v="#DIV/0!"/>
    <e v="#DIV/0!"/>
  </r>
  <r>
    <x v="2732"/>
    <n v="0.95592999999999995"/>
    <n v="0"/>
    <n v="14"/>
    <n v="1.4"/>
    <d v="1899-12-30T00:41:00"/>
    <e v="#DIV/0!"/>
    <e v="#DIV/0!"/>
    <e v="#DIV/0!"/>
  </r>
  <r>
    <x v="2733"/>
    <n v="0.95416999999999996"/>
    <n v="0"/>
    <n v="14.000000000001819"/>
    <n v="1.4"/>
    <d v="1899-12-30T04:49:00"/>
    <e v="#DIV/0!"/>
    <e v="#DIV/0!"/>
    <e v="#DIV/0!"/>
  </r>
  <r>
    <x v="2734"/>
    <n v="0.95509999999999995"/>
    <n v="30.899999999999636"/>
    <n v="30"/>
    <n v="4.1899999999999995"/>
    <d v="1899-12-30T01:37:00"/>
    <e v="#DIV/0!"/>
    <e v="#DIV/0!"/>
    <e v="#DIV/0!"/>
  </r>
  <r>
    <x v="2735"/>
    <n v="0.95452000000000004"/>
    <n v="15.600000000000364"/>
    <n v="21.799999999999272"/>
    <n v="2.8000000000000003"/>
    <d v="1899-12-30T01:20:00"/>
    <e v="#DIV/0!"/>
    <e v="#DIV/0!"/>
    <e v="#DIV/0!"/>
  </r>
  <r>
    <x v="2736"/>
    <n v="0.95611000000000002"/>
    <n v="0"/>
    <n v="14"/>
    <n v="1.4"/>
    <d v="1899-12-30T00:09:00"/>
    <e v="#DIV/0!"/>
    <e v="#DIV/0!"/>
    <e v="#DIV/0!"/>
  </r>
  <r>
    <x v="2737"/>
    <n v="0.95531999999999995"/>
    <n v="0"/>
    <n v="14.000000000001819"/>
    <n v="1.4"/>
    <d v="1899-12-30T00:17:00"/>
    <e v="#DIV/0!"/>
    <e v="#DIV/0!"/>
    <e v="#DIV/0!"/>
  </r>
  <r>
    <x v="2738"/>
    <n v="0.96587999999999996"/>
    <n v="175.20000000000073"/>
    <n v="67.800000000001091"/>
    <n v="122.07999999999998"/>
    <d v="1899-12-30T18:38:00"/>
    <e v="#DIV/0!"/>
    <e v="#DIV/0!"/>
    <e v="#DIV/0!"/>
  </r>
  <r>
    <x v="2739"/>
    <n v="0.97060000000000002"/>
    <n v="0"/>
    <n v="14"/>
    <n v="1.4"/>
    <d v="1899-12-30T00:16:00"/>
    <e v="#DIV/0!"/>
    <e v="#DIV/0!"/>
    <e v="#DIV/0!"/>
  </r>
  <r>
    <x v="2740"/>
    <n v="0.97485999999999995"/>
    <n v="0"/>
    <n v="14"/>
    <n v="1.4"/>
    <d v="1899-12-30T01:04:00"/>
    <e v="#DIV/0!"/>
    <e v="#DIV/0!"/>
    <e v="#DIV/0!"/>
  </r>
  <r>
    <x v="2741"/>
    <n v="0.96991000000000005"/>
    <n v="102.89999999999964"/>
    <n v="50.899999999999636"/>
    <n v="32.46"/>
    <d v="1899-12-30T14:52:00"/>
    <e v="#DIV/0!"/>
    <e v="#DIV/0!"/>
    <e v="#DIV/0!"/>
  </r>
  <r>
    <x v="2742"/>
    <n v="0.96503000000000005"/>
    <n v="0"/>
    <n v="13.999999999998181"/>
    <n v="1.4"/>
    <d v="1899-12-30T01:07:00"/>
    <e v="#DIV/0!"/>
    <e v="#DIV/0!"/>
    <e v="#DIV/0!"/>
  </r>
  <r>
    <x v="2743"/>
    <n v="0.96940000000000004"/>
    <n v="102"/>
    <n v="49.699999999998909"/>
    <n v="32.379999999999995"/>
    <d v="1899-12-30T04:53:00"/>
    <e v="#DIV/0!"/>
    <e v="#DIV/0!"/>
    <e v="#DIV/0!"/>
  </r>
  <r>
    <x v="2744"/>
    <n v="0.97058999999999995"/>
    <n v="0"/>
    <n v="14"/>
    <n v="1.4"/>
    <d v="1899-12-30T00:55:00"/>
    <e v="#DIV/0!"/>
    <e v="#DIV/0!"/>
    <e v="#DIV/0!"/>
  </r>
  <r>
    <x v="2745"/>
    <n v="0.97414999999999996"/>
    <n v="0"/>
    <n v="14"/>
    <n v="1.4"/>
    <d v="1899-12-30T00:20:00"/>
    <e v="#DIV/0!"/>
    <e v="#DIV/0!"/>
    <e v="#DIV/0!"/>
  </r>
  <r>
    <x v="2746"/>
    <n v="0.97221999999999997"/>
    <n v="29.299999999999272"/>
    <n v="28.899999999997817"/>
    <n v="4.21"/>
    <d v="1899-12-30T01:19:00"/>
    <e v="#DIV/0!"/>
    <e v="#DIV/0!"/>
    <e v="#DIV/0!"/>
  </r>
  <r>
    <x v="2747"/>
    <n v="0.97889000000000004"/>
    <n v="145.40000000000146"/>
    <n v="59.700000000000728"/>
    <n v="77.97"/>
    <d v="1899-12-30T21:06:00"/>
    <e v="#DIV/0!"/>
    <e v="#DIV/0!"/>
    <e v="#DIV/0!"/>
  </r>
  <r>
    <x v="2748"/>
    <n v="0.97343999999999997"/>
    <n v="0"/>
    <n v="14"/>
    <n v="1.4"/>
    <d v="1899-12-30T00:06:00"/>
    <e v="#DIV/0!"/>
    <e v="#DIV/0!"/>
    <e v="#DIV/0!"/>
  </r>
  <r>
    <x v="2749"/>
    <n v="0.97426000000000001"/>
    <n v="0"/>
    <n v="14"/>
    <n v="1.4"/>
    <d v="1899-12-30T00:15:00"/>
    <e v="#DIV/0!"/>
    <e v="#DIV/0!"/>
    <e v="#DIV/0!"/>
  </r>
  <r>
    <x v="2750"/>
    <n v="0.97396000000000005"/>
    <n v="0"/>
    <n v="14"/>
    <n v="1.4"/>
    <d v="1899-12-30T00:09:00"/>
    <e v="#DIV/0!"/>
    <e v="#DIV/0!"/>
    <e v="#DIV/0!"/>
  </r>
  <r>
    <x v="2751"/>
    <n v="0.97414000000000001"/>
    <n v="0"/>
    <n v="14"/>
    <n v="1.4"/>
    <d v="1899-12-30T00:07:00"/>
    <e v="#DIV/0!"/>
    <e v="#DIV/0!"/>
    <e v="#DIV/0!"/>
  </r>
  <r>
    <x v="2752"/>
    <n v="0.97946"/>
    <n v="0"/>
    <n v="14"/>
    <n v="1.4"/>
    <d v="1899-12-30T00:21:00"/>
    <e v="#DIV/0!"/>
    <e v="#DIV/0!"/>
    <e v="#DIV/0!"/>
  </r>
  <r>
    <x v="2753"/>
    <n v="0.97953999999999997"/>
    <n v="14.300000000001091"/>
    <n v="21.200000000000728"/>
    <n v="2.81"/>
    <d v="1899-12-30T02:09:00"/>
    <e v="#DIV/0!"/>
    <e v="#DIV/0!"/>
    <e v="#DIV/0!"/>
  </r>
  <r>
    <x v="2754"/>
    <n v="0.98036999999999996"/>
    <n v="0"/>
    <n v="13.999999999998181"/>
    <n v="1.4"/>
    <d v="1899-12-30T00:45:00"/>
    <e v="#DIV/0!"/>
    <e v="#DIV/0!"/>
    <e v="#DIV/0!"/>
  </r>
  <r>
    <x v="2755"/>
    <n v="0.98145000000000004"/>
    <n v="0"/>
    <n v="14"/>
    <n v="1.4"/>
    <d v="1899-12-30T01:04:00"/>
    <e v="#DIV/0!"/>
    <e v="#DIV/0!"/>
    <e v="#DIV/0!"/>
  </r>
  <r>
    <x v="2756"/>
    <n v="0.98307"/>
    <n v="28.599999999998545"/>
    <n v="28.399999999999636"/>
    <n v="4.1999999999999993"/>
    <d v="1899-12-30T07:33:00"/>
    <e v="#DIV/0!"/>
    <e v="#DIV/0!"/>
    <e v="#DIV/0!"/>
  </r>
  <r>
    <x v="2757"/>
    <n v="0.98202"/>
    <n v="28.599999999998545"/>
    <n v="28.399999999999636"/>
    <n v="4.1999999999999993"/>
    <d v="1899-12-30T00:52:00"/>
    <e v="#DIV/0!"/>
    <e v="#DIV/0!"/>
    <e v="#DIV/0!"/>
  </r>
  <r>
    <x v="2758"/>
    <n v="0.98285999999999996"/>
    <n v="14"/>
    <n v="21"/>
    <n v="2.8"/>
    <d v="1899-12-30T00:38:00"/>
    <e v="#DIV/0!"/>
    <e v="#DIV/0!"/>
    <e v="#DIV/0!"/>
  </r>
  <r>
    <x v="2759"/>
    <n v="0.97858000000000001"/>
    <n v="100.39999999999964"/>
    <n v="49.299999999999272"/>
    <n v="32.46"/>
    <d v="1899-12-30T06:07:00"/>
    <e v="#DIV/0!"/>
    <e v="#DIV/0!"/>
    <e v="#DIV/0!"/>
  </r>
  <r>
    <x v="2760"/>
    <n v="0.97606999999999999"/>
    <n v="0"/>
    <n v="13.999999999998181"/>
    <n v="1.4"/>
    <d v="1899-12-30T00:12:00"/>
    <e v="#DIV/0!"/>
    <e v="#DIV/0!"/>
    <e v="#DIV/0!"/>
  </r>
  <r>
    <x v="2761"/>
    <n v="0.97489999999999999"/>
    <n v="0"/>
    <n v="14"/>
    <n v="1.4"/>
    <d v="1899-12-30T00:49:00"/>
    <e v="#DIV/0!"/>
    <e v="#DIV/0!"/>
    <e v="#DIV/0!"/>
  </r>
  <r>
    <x v="2762"/>
    <n v="0.97528000000000004"/>
    <n v="33.200000000000728"/>
    <n v="30.5"/>
    <n v="4.1899999999999995"/>
    <d v="1899-12-30T00:29:00"/>
    <e v="#DIV/0!"/>
    <e v="#DIV/0!"/>
    <e v="#DIV/0!"/>
  </r>
  <r>
    <x v="2763"/>
    <n v="0.97426999999999997"/>
    <n v="0"/>
    <n v="14.000000000001819"/>
    <n v="1.4"/>
    <d v="1899-12-30T00:04:00"/>
    <e v="#DIV/0!"/>
    <e v="#DIV/0!"/>
    <e v="#DIV/0!"/>
  </r>
  <r>
    <x v="2764"/>
    <n v="0.97767000000000004"/>
    <n v="60.899999999999636"/>
    <n v="37.799999999999272"/>
    <n v="12.83"/>
    <d v="1899-12-30T02:24:00"/>
    <e v="#DIV/0!"/>
    <e v="#DIV/0!"/>
    <e v="#DIV/0!"/>
  </r>
  <r>
    <x v="2765"/>
    <n v="0.98028999999999999"/>
    <n v="29.299999999999272"/>
    <n v="28.799999999999272"/>
    <n v="4.2"/>
    <d v="1899-12-30T02:55:00"/>
    <e v="#DIV/0!"/>
    <e v="#DIV/0!"/>
    <e v="#DIV/0!"/>
  </r>
  <r>
    <x v="2766"/>
    <n v="0.97936999999999996"/>
    <n v="45.299999999999272"/>
    <n v="33.300000000001091"/>
    <n v="7.5"/>
    <d v="1899-12-30T11:41:00"/>
    <e v="#DIV/0!"/>
    <e v="#DIV/0!"/>
    <e v="#DIV/0!"/>
  </r>
  <r>
    <x v="2767"/>
    <n v="0.98180999999999996"/>
    <n v="14.199999999998909"/>
    <n v="21.899999999999636"/>
    <n v="2.8"/>
    <d v="1899-12-30T06:53:00"/>
    <e v="#DIV/0!"/>
    <e v="#DIV/0!"/>
    <e v="#DIV/0!"/>
  </r>
  <r>
    <x v="2768"/>
    <n v="0.98192000000000002"/>
    <n v="29.200000000000728"/>
    <n v="28.800000000001091"/>
    <n v="4.2"/>
    <d v="1899-12-30T03:30:00"/>
    <e v="#DIV/0!"/>
    <e v="#DIV/0!"/>
    <e v="#DIV/0!"/>
  </r>
  <r>
    <x v="2769"/>
    <n v="0.97972999999999999"/>
    <n v="28.899999999999636"/>
    <n v="28.600000000000364"/>
    <n v="4.2"/>
    <d v="1899-12-30T02:25:00"/>
    <e v="#DIV/0!"/>
    <e v="#DIV/0!"/>
    <e v="#DIV/0!"/>
  </r>
  <r>
    <x v="2770"/>
    <n v="0.98260000000000003"/>
    <n v="29.5"/>
    <n v="28.899999999999636"/>
    <n v="4.21"/>
    <d v="1899-12-30T02:37:00"/>
    <e v="#DIV/0!"/>
    <e v="#DIV/0!"/>
    <e v="#DIV/0!"/>
  </r>
  <r>
    <x v="2771"/>
    <n v="0.97919999999999996"/>
    <n v="13.700000000000728"/>
    <n v="20.800000000001091"/>
    <n v="2.79"/>
    <d v="1899-12-30T02:23:00"/>
    <e v="#DIV/0!"/>
    <e v="#DIV/0!"/>
    <e v="#DIV/0!"/>
  </r>
  <r>
    <x v="2772"/>
    <n v="0.97953000000000001"/>
    <n v="62.5"/>
    <n v="38.399999999999636"/>
    <n v="12.829999999999998"/>
    <d v="1899-12-30T05:24:00"/>
    <e v="#DIV/0!"/>
    <e v="#DIV/0!"/>
    <e v="#DIV/0!"/>
  </r>
  <r>
    <x v="2773"/>
    <n v="0.97835000000000005"/>
    <n v="0"/>
    <n v="14"/>
    <n v="1.4"/>
    <d v="1899-12-30T00:06:00"/>
    <e v="#DIV/0!"/>
    <e v="#DIV/0!"/>
    <e v="#DIV/0!"/>
  </r>
  <r>
    <x v="2774"/>
    <n v="0.97706000000000004"/>
    <n v="0"/>
    <n v="14"/>
    <n v="1.4"/>
    <d v="1899-12-30T00:04:00"/>
    <e v="#DIV/0!"/>
    <e v="#DIV/0!"/>
    <e v="#DIV/0!"/>
  </r>
  <r>
    <x v="2775"/>
    <n v="0.97553999999999996"/>
    <n v="14.5"/>
    <n v="21.200000000000728"/>
    <n v="2.79"/>
    <d v="1899-12-30T01:50:00"/>
    <e v="#DIV/0!"/>
    <e v="#DIV/0!"/>
    <e v="#DIV/0!"/>
  </r>
  <r>
    <x v="2776"/>
    <n v="0.97902999999999996"/>
    <n v="82"/>
    <n v="45.300000000001091"/>
    <n v="20.37"/>
    <d v="1899-12-30T06:08:00"/>
    <e v="#DIV/0!"/>
    <e v="#DIV/0!"/>
    <e v="#DIV/0!"/>
  </r>
  <r>
    <x v="2777"/>
    <n v="0.98143999999999998"/>
    <n v="14.5"/>
    <n v="21.299999999999272"/>
    <n v="2.81"/>
    <d v="1899-12-30T00:12:00"/>
    <e v="#DIV/0!"/>
    <e v="#DIV/0!"/>
    <e v="#DIV/0!"/>
  </r>
  <r>
    <x v="2778"/>
    <n v="0.98301000000000005"/>
    <n v="0"/>
    <n v="14"/>
    <n v="1.4"/>
    <d v="1899-12-30T00:29:00"/>
    <e v="#DIV/0!"/>
    <e v="#DIV/0!"/>
    <e v="#DIV/0!"/>
  </r>
  <r>
    <x v="2779"/>
    <n v="0.98248999999999997"/>
    <n v="44.699999999998909"/>
    <n v="33.199999999998909"/>
    <n v="7.4799999999999995"/>
    <d v="1899-12-30T04:39:00"/>
    <e v="#DIV/0!"/>
    <e v="#DIV/0!"/>
    <e v="#DIV/0!"/>
  </r>
  <r>
    <x v="2780"/>
    <n v="0.99017999999999995"/>
    <n v="175.50000000000182"/>
    <n v="67.400000000001455"/>
    <n v="121.99000000000001"/>
    <d v="1899-12-31T17:44:00"/>
    <e v="#DIV/0!"/>
    <e v="#DIV/0!"/>
    <e v="#DIV/0!"/>
  </r>
  <r>
    <x v="2781"/>
    <n v="0.98372999999999999"/>
    <n v="14.399999999999636"/>
    <n v="21.199999999998909"/>
    <n v="2.8000000000000003"/>
    <d v="1899-12-30T03:37:00"/>
    <e v="#DIV/0!"/>
    <e v="#DIV/0!"/>
    <e v="#DIV/0!"/>
  </r>
  <r>
    <x v="2782"/>
    <n v="0.98538999999999999"/>
    <n v="0"/>
    <n v="14"/>
    <n v="1.4"/>
    <d v="1899-12-30T02:04:00"/>
    <e v="#DIV/0!"/>
    <e v="#DIV/0!"/>
    <e v="#DIV/0!"/>
  </r>
  <r>
    <x v="2783"/>
    <n v="0.98728000000000005"/>
    <n v="0"/>
    <n v="14.000000000001819"/>
    <n v="1.4"/>
    <d v="1899-12-30T00:49:00"/>
    <e v="#DIV/0!"/>
    <e v="#DIV/0!"/>
    <e v="#DIV/0!"/>
  </r>
  <r>
    <x v="2784"/>
    <n v="0.98855000000000004"/>
    <n v="30.600000000000364"/>
    <n v="29.399999999999636"/>
    <n v="4.1899999999999995"/>
    <d v="1899-12-30T02:45:00"/>
    <e v="#DIV/0!"/>
    <e v="#DIV/0!"/>
    <e v="#DIV/0!"/>
  </r>
  <r>
    <x v="2785"/>
    <n v="0.99004000000000003"/>
    <n v="0"/>
    <n v="14"/>
    <n v="1.4"/>
    <d v="1899-12-30T00:12:00"/>
    <e v="#DIV/0!"/>
    <e v="#DIV/0!"/>
    <e v="#DIV/0!"/>
  </r>
  <r>
    <x v="2786"/>
    <n v="0.99051999999999996"/>
    <n v="14.199999999998909"/>
    <n v="21.099999999998545"/>
    <n v="2.8"/>
    <d v="1899-12-30T01:44:00"/>
    <e v="#DIV/0!"/>
    <e v="#DIV/0!"/>
    <e v="#DIV/0!"/>
  </r>
  <r>
    <x v="2787"/>
    <n v="0.99380000000000002"/>
    <n v="0"/>
    <n v="14"/>
    <n v="1.4"/>
    <d v="1899-12-30T01:02:00"/>
    <e v="#DIV/0!"/>
    <e v="#DIV/0!"/>
    <e v="#DIV/0!"/>
  </r>
  <r>
    <x v="2788"/>
    <n v="0.99538000000000004"/>
    <n v="0"/>
    <n v="14.000000000001819"/>
    <n v="1.4"/>
    <d v="1899-12-30T00:05:00"/>
    <e v="#DIV/0!"/>
    <e v="#DIV/0!"/>
    <e v="#DIV/0!"/>
  </r>
  <r>
    <x v="2789"/>
    <n v="0.99587999999999999"/>
    <n v="0"/>
    <n v="13.999999999998181"/>
    <n v="1.4"/>
    <d v="1899-12-30T00:34:00"/>
    <e v="#DIV/0!"/>
    <e v="#DIV/0!"/>
    <e v="#DIV/0!"/>
  </r>
  <r>
    <x v="2790"/>
    <n v="0.99780000000000002"/>
    <n v="0"/>
    <n v="14"/>
    <n v="1.4"/>
    <d v="1899-12-30T00:08:00"/>
    <e v="#DIV/0!"/>
    <e v="#DIV/0!"/>
    <e v="#DIV/0!"/>
  </r>
  <r>
    <x v="2791"/>
    <n v="0.99890000000000001"/>
    <n v="14.799999999999272"/>
    <n v="21.399999999999636"/>
    <n v="2.8000000000000003"/>
    <d v="1899-12-30T02:19:00"/>
    <e v="#DIV/0!"/>
    <e v="#DIV/0!"/>
    <e v="#DIV/0!"/>
  </r>
  <r>
    <x v="2792"/>
    <n v="0.99941999999999998"/>
    <n v="29.900000000001455"/>
    <n v="29.5"/>
    <n v="4.1900000000000004"/>
    <d v="1899-12-30T11:39:00"/>
    <e v="#DIV/0!"/>
    <e v="#DIV/0!"/>
    <e v="#DIV/0!"/>
  </r>
  <r>
    <x v="2793"/>
    <n v="0.99021999999999999"/>
    <n v="144.60000000000036"/>
    <n v="62.5"/>
    <n v="77.829999999999984"/>
    <d v="1899-12-30T16:49:00"/>
    <e v="#DIV/0!"/>
    <e v="#DIV/0!"/>
    <e v="#DIV/0!"/>
  </r>
  <r>
    <x v="2794"/>
    <n v="0.98970999999999998"/>
    <n v="14.399999999999636"/>
    <n v="21.199999999998909"/>
    <n v="2.8000000000000003"/>
    <d v="1899-12-30T00:45:00"/>
    <e v="#DIV/0!"/>
    <e v="#DIV/0!"/>
    <e v="#DIV/0!"/>
  </r>
  <r>
    <x v="2795"/>
    <n v="0.98868"/>
    <n v="0"/>
    <n v="14"/>
    <n v="1.4"/>
    <d v="1899-12-30T00:24:00"/>
    <e v="#DIV/0!"/>
    <e v="#DIV/0!"/>
    <e v="#DIV/0!"/>
  </r>
  <r>
    <x v="2796"/>
    <n v="0.98699999999999999"/>
    <n v="0"/>
    <n v="14"/>
    <n v="1.4"/>
    <d v="1899-12-30T00:14:00"/>
    <e v="#DIV/0!"/>
    <e v="#DIV/0!"/>
    <e v="#DIV/0!"/>
  </r>
  <r>
    <x v="2797"/>
    <n v="0.98619999999999997"/>
    <n v="0"/>
    <n v="14"/>
    <n v="1.4"/>
    <d v="1899-12-30T00:04:00"/>
    <e v="#DIV/0!"/>
    <e v="#DIV/0!"/>
    <e v="#DIV/0!"/>
  </r>
  <r>
    <x v="2798"/>
    <n v="0.98406000000000005"/>
    <n v="0"/>
    <n v="14"/>
    <n v="1.4"/>
    <d v="1899-12-30T00:11:00"/>
    <e v="#DIV/0!"/>
    <e v="#DIV/0!"/>
    <e v="#DIV/0!"/>
  </r>
  <r>
    <x v="2799"/>
    <n v="0.98743999999999998"/>
    <n v="62.600000000000364"/>
    <n v="38.100000000000364"/>
    <n v="12.83"/>
    <d v="1899-12-30T20:54:00"/>
    <e v="#DIV/0!"/>
    <e v="#DIV/0!"/>
    <e v="#DIV/0!"/>
  </r>
  <r>
    <x v="2800"/>
    <n v="0.97436"/>
    <n v="263.5"/>
    <n v="88.100000000000364"/>
    <n v="256.07000000000005"/>
    <d v="1900-01-04T14:36:00"/>
    <e v="#DIV/0!"/>
    <e v="#DIV/0!"/>
    <e v="#DIV/0!"/>
  </r>
  <r>
    <x v="2801"/>
    <n v="0.98568999999999996"/>
    <n v="13.700000000000728"/>
    <n v="20.800000000001091"/>
    <n v="2.79"/>
    <d v="1899-12-30T01:05:00"/>
    <e v="#DIV/0!"/>
    <e v="#DIV/0!"/>
    <e v="#DIV/0!"/>
  </r>
  <r>
    <x v="2802"/>
    <n v="0.98255999999999999"/>
    <n v="0"/>
    <n v="14"/>
    <n v="1.4"/>
    <d v="1899-12-30T00:16:00"/>
    <e v="#DIV/0!"/>
    <e v="#DIV/0!"/>
    <e v="#DIV/0!"/>
  </r>
  <r>
    <x v="2803"/>
    <n v="0.98173999999999995"/>
    <n v="14.199999999998909"/>
    <n v="21.100000000000364"/>
    <n v="2.8"/>
    <d v="1899-12-30T01:46:00"/>
    <e v="#DIV/0!"/>
    <e v="#DIV/0!"/>
    <e v="#DIV/0!"/>
  </r>
  <r>
    <x v="2804"/>
    <n v="0.98102"/>
    <n v="0"/>
    <n v="13.999999999998181"/>
    <n v="1.4"/>
    <d v="1899-12-30T00:10:00"/>
    <e v="#DIV/0!"/>
    <e v="#DIV/0!"/>
    <e v="#DIV/0!"/>
  </r>
  <r>
    <x v="2805"/>
    <n v="0.97933999999999999"/>
    <n v="14.299999999999272"/>
    <n v="21.100000000000364"/>
    <n v="2.79"/>
    <d v="1899-12-30T02:34:00"/>
    <e v="#DIV/0!"/>
    <e v="#DIV/0!"/>
    <e v="#DIV/0!"/>
  </r>
  <r>
    <x v="2806"/>
    <n v="0.97890999999999995"/>
    <n v="14.300000000001091"/>
    <n v="21.100000000000364"/>
    <n v="2.8"/>
    <d v="1899-12-30T10:46:00"/>
    <e v="#DIV/0!"/>
    <e v="#DIV/0!"/>
    <e v="#DIV/0!"/>
  </r>
  <r>
    <x v="2807"/>
    <n v="0.97745000000000004"/>
    <n v="29.099999999998545"/>
    <n v="28.899999999999636"/>
    <n v="4.21"/>
    <d v="1899-12-30T05:37:00"/>
    <e v="#DIV/0!"/>
    <e v="#DIV/0!"/>
    <e v="#DIV/0!"/>
  </r>
  <r>
    <x v="2808"/>
    <n v="0.97468999999999995"/>
    <n v="0"/>
    <n v="14"/>
    <n v="1.4"/>
    <d v="1899-12-30T00:02:00"/>
    <e v="#DIV/0!"/>
    <e v="#DIV/0!"/>
    <e v="#DIV/0!"/>
  </r>
  <r>
    <x v="2809"/>
    <n v="0.9748"/>
    <n v="29.600000000000364"/>
    <n v="29.200000000000728"/>
    <n v="4.21"/>
    <d v="1899-12-30T05:31:00"/>
    <e v="#DIV/0!"/>
    <e v="#DIV/0!"/>
    <e v="#DIV/0!"/>
  </r>
  <r>
    <x v="2810"/>
    <n v="0.97258"/>
    <n v="0"/>
    <n v="13.900000000001455"/>
    <n v="1.4"/>
    <d v="1899-12-30T03:36:00"/>
    <e v="#DIV/0!"/>
    <e v="#DIV/0!"/>
    <e v="#DIV/0!"/>
  </r>
  <r>
    <x v="2811"/>
    <n v="0.97170999999999996"/>
    <n v="13.600000000000364"/>
    <n v="20.799999999999272"/>
    <n v="2.8"/>
    <d v="1899-12-30T05:26:00"/>
    <e v="#DIV/0!"/>
    <e v="#DIV/0!"/>
    <e v="#DIV/0!"/>
  </r>
  <r>
    <x v="2812"/>
    <n v="0.97163999999999995"/>
    <n v="0"/>
    <n v="14"/>
    <n v="1.4"/>
    <d v="1899-12-30T01:26:00"/>
    <e v="#DIV/0!"/>
    <e v="#DIV/0!"/>
    <e v="#DIV/0!"/>
  </r>
  <r>
    <x v="2813"/>
    <n v="0.96919999999999995"/>
    <n v="0"/>
    <n v="14"/>
    <n v="1.4"/>
    <d v="1899-12-30T01:36:00"/>
    <e v="#DIV/0!"/>
    <e v="#DIV/0!"/>
    <e v="#DIV/0!"/>
  </r>
  <r>
    <x v="2814"/>
    <n v="0.96992"/>
    <n v="34.100000000000364"/>
    <n v="31.899999999999636"/>
    <n v="4.21"/>
    <d v="1899-12-30T02:56:00"/>
    <e v="#DIV/0!"/>
    <e v="#DIV/0!"/>
    <e v="#DIV/0!"/>
  </r>
  <r>
    <x v="2815"/>
    <n v="0.96921999999999997"/>
    <n v="13.899999999999636"/>
    <n v="20.800000000001091"/>
    <n v="2.79"/>
    <d v="1899-12-30T11:14:00"/>
    <e v="#DIV/0!"/>
    <e v="#DIV/0!"/>
    <e v="#DIV/0!"/>
  </r>
  <r>
    <x v="2816"/>
    <n v="0.96741999999999995"/>
    <n v="0"/>
    <n v="14.000000000001819"/>
    <n v="1.4"/>
    <d v="1899-12-30T02:17:00"/>
    <e v="#DIV/0!"/>
    <e v="#DIV/0!"/>
    <e v="#DIV/0!"/>
  </r>
  <r>
    <x v="2817"/>
    <n v="0.97160000000000002"/>
    <n v="85.400000000001455"/>
    <n v="46.300000000001091"/>
    <n v="20.350000000000001"/>
    <d v="1899-12-30T13:56:00"/>
    <e v="#DIV/0!"/>
    <e v="#DIV/0!"/>
    <e v="#DIV/0!"/>
  </r>
  <r>
    <x v="2818"/>
    <n v="0.96945999999999999"/>
    <n v="14"/>
    <n v="20.899999999999636"/>
    <n v="2.79"/>
    <d v="1899-12-30T04:48:00"/>
    <e v="#DIV/0!"/>
    <e v="#DIV/0!"/>
    <e v="#DIV/0!"/>
  </r>
  <r>
    <x v="2819"/>
    <n v="0.96862000000000004"/>
    <n v="0"/>
    <n v="14"/>
    <n v="1.4"/>
    <d v="1899-12-30T01:25:00"/>
    <e v="#DIV/0!"/>
    <e v="#DIV/0!"/>
    <e v="#DIV/0!"/>
  </r>
  <r>
    <x v="2820"/>
    <n v="0.96908000000000005"/>
    <n v="33.600000000000364"/>
    <n v="31.699999999998909"/>
    <n v="4.21"/>
    <d v="1899-12-30T09:41:00"/>
    <e v="#DIV/0!"/>
    <e v="#DIV/0!"/>
    <e v="#DIV/0!"/>
  </r>
  <r>
    <x v="2821"/>
    <n v="0.96887000000000001"/>
    <n v="0"/>
    <n v="13.999999999998181"/>
    <n v="1.4"/>
    <d v="1899-12-30T01:38:00"/>
    <e v="#DIV/0!"/>
    <e v="#DIV/0!"/>
    <e v="#DIV/0!"/>
  </r>
  <r>
    <x v="2822"/>
    <n v="0.96765999999999996"/>
    <n v="0"/>
    <n v="14"/>
    <n v="1.4"/>
    <d v="1899-12-30T00:13:00"/>
    <e v="#DIV/0!"/>
    <e v="#DIV/0!"/>
    <e v="#DIV/0!"/>
  </r>
  <r>
    <x v="2823"/>
    <n v="0.96828000000000003"/>
    <n v="0"/>
    <n v="13.999999999998181"/>
    <n v="1.4"/>
    <d v="1899-12-30T01:38:00"/>
    <e v="#DIV/0!"/>
    <e v="#DIV/0!"/>
    <e v="#DIV/0!"/>
  </r>
  <r>
    <x v="2824"/>
    <n v="0.96899999999999997"/>
    <n v="30.299999999999272"/>
    <n v="29"/>
    <n v="4.1900000000000004"/>
    <d v="1899-12-30T13:30:00"/>
    <e v="#DIV/0!"/>
    <e v="#DIV/0!"/>
    <e v="#DIV/0!"/>
  </r>
  <r>
    <x v="2825"/>
    <n v="0.97099999999999997"/>
    <n v="50.300000000001091"/>
    <n v="35.200000000000728"/>
    <n v="7.48"/>
    <d v="1899-12-30T05:14:00"/>
    <e v="#DIV/0!"/>
    <e v="#DIV/0!"/>
    <e v="#DIV/0!"/>
  </r>
  <r>
    <x v="2826"/>
    <n v="0.97450000000000003"/>
    <n v="145.89999999999964"/>
    <n v="59.100000000000364"/>
    <n v="77.87"/>
    <d v="1899-12-30T20:02:00"/>
    <e v="#DIV/0!"/>
    <e v="#DIV/0!"/>
    <e v="#DIV/0!"/>
  </r>
  <r>
    <x v="2827"/>
    <n v="0.97802999999999995"/>
    <n v="0"/>
    <n v="14"/>
    <n v="1.4"/>
    <d v="1899-12-30T00:12:00"/>
    <e v="#DIV/0!"/>
    <e v="#DIV/0!"/>
    <e v="#DIV/0!"/>
  </r>
  <r>
    <x v="2828"/>
    <n v="0.97946"/>
    <n v="0"/>
    <n v="14"/>
    <n v="1.4"/>
    <d v="1899-12-30T00:19:00"/>
    <e v="#DIV/0!"/>
    <e v="#DIV/0!"/>
    <e v="#DIV/0!"/>
  </r>
  <r>
    <x v="2829"/>
    <n v="0.97962000000000005"/>
    <n v="14.100000000000364"/>
    <n v="21.100000000000364"/>
    <n v="2.8099999999999996"/>
    <d v="1899-12-30T01:17:00"/>
    <e v="#DIV/0!"/>
    <e v="#DIV/0!"/>
    <e v="#DIV/0!"/>
  </r>
  <r>
    <x v="2830"/>
    <n v="0.97935000000000005"/>
    <n v="29.399999999999636"/>
    <n v="29.399999999999636"/>
    <n v="4.21"/>
    <d v="1899-12-30T07:42:00"/>
    <e v="#DIV/0!"/>
    <e v="#DIV/0!"/>
    <e v="#DIV/0!"/>
  </r>
  <r>
    <x v="2831"/>
    <n v="0.97599999999999998"/>
    <n v="85.200000000000728"/>
    <n v="45.800000000001091"/>
    <n v="20.39"/>
    <d v="1899-12-30T10:59:00"/>
    <e v="#DIV/0!"/>
    <e v="#DIV/0!"/>
    <e v="#DIV/0!"/>
  </r>
  <r>
    <x v="2832"/>
    <n v="0.97226999999999997"/>
    <n v="14.099999999998545"/>
    <n v="21"/>
    <n v="2.79"/>
    <d v="1899-12-30T01:43:00"/>
    <e v="#DIV/0!"/>
    <e v="#DIV/0!"/>
    <e v="#DIV/0!"/>
  </r>
  <r>
    <x v="2833"/>
    <n v="0.97467000000000004"/>
    <n v="71.600000000000364"/>
    <n v="42.399999999999636"/>
    <n v="12.790000000000001"/>
    <d v="1899-12-30T01:34:00"/>
    <e v="#DIV/0!"/>
    <e v="#DIV/0!"/>
    <e v="#DIV/0!"/>
  </r>
  <r>
    <x v="2834"/>
    <n v="0.97828999999999999"/>
    <n v="0"/>
    <n v="14"/>
    <n v="1.4"/>
    <d v="1899-12-30T00:02:00"/>
    <e v="#DIV/0!"/>
    <e v="#DIV/0!"/>
    <e v="#DIV/0!"/>
  </r>
  <r>
    <x v="2835"/>
    <n v="0.97640000000000005"/>
    <n v="73.100000000000364"/>
    <n v="45.399999999999636"/>
    <n v="12.779999999999998"/>
    <d v="1899-12-30T01:49:00"/>
    <e v="#DIV/0!"/>
    <e v="#DIV/0!"/>
    <e v="#DIV/0!"/>
  </r>
  <r>
    <x v="2836"/>
    <n v="0.97348000000000001"/>
    <n v="0"/>
    <n v="14"/>
    <n v="1.4"/>
    <d v="1899-12-30T00:07:00"/>
    <e v="#DIV/0!"/>
    <e v="#DIV/0!"/>
    <e v="#DIV/0!"/>
  </r>
  <r>
    <x v="2837"/>
    <n v="0.97192000000000001"/>
    <n v="0"/>
    <n v="13.999999999998181"/>
    <n v="1.4"/>
    <d v="1899-12-30T00:15:00"/>
    <e v="#DIV/0!"/>
    <e v="#DIV/0!"/>
    <e v="#DIV/0!"/>
  </r>
  <r>
    <x v="2838"/>
    <n v="0.97319"/>
    <n v="28.5"/>
    <n v="28.5"/>
    <n v="4.1900000000000004"/>
    <d v="1899-12-30T01:45:00"/>
    <e v="#DIV/0!"/>
    <e v="#DIV/0!"/>
    <e v="#DIV/0!"/>
  </r>
  <r>
    <x v="2839"/>
    <n v="0.97558"/>
    <n v="29.399999999999636"/>
    <n v="29.799999999999272"/>
    <n v="4.21"/>
    <d v="1899-12-30T16:31:00"/>
    <e v="#DIV/0!"/>
    <e v="#DIV/0!"/>
    <e v="#DIV/0!"/>
  </r>
  <r>
    <x v="2840"/>
    <n v="0.97172999999999998"/>
    <n v="0"/>
    <n v="14.000000000001819"/>
    <n v="1.4"/>
    <d v="1899-12-30T00:41:00"/>
    <e v="#DIV/0!"/>
    <e v="#DIV/0!"/>
    <e v="#DIV/0!"/>
  </r>
  <r>
    <x v="2841"/>
    <n v="0.97331999999999996"/>
    <n v="48.399999999999636"/>
    <n v="35.200000000000728"/>
    <n v="7.48"/>
    <d v="1899-12-30T18:47:00"/>
    <e v="#DIV/0!"/>
    <e v="#DIV/0!"/>
    <e v="#DIV/0!"/>
  </r>
  <r>
    <x v="2842"/>
    <n v="0.97553999999999996"/>
    <n v="14.700000000000728"/>
    <n v="21.399999999999636"/>
    <n v="2.81"/>
    <d v="1899-12-30T01:26:00"/>
    <e v="#DIV/0!"/>
    <e v="#DIV/0!"/>
    <e v="#DIV/0!"/>
  </r>
  <r>
    <x v="2843"/>
    <n v="0.97636999999999996"/>
    <n v="14.699999999998909"/>
    <n v="21.399999999997817"/>
    <n v="2.81"/>
    <d v="1899-12-30T03:27:00"/>
    <e v="#DIV/0!"/>
    <e v="#DIV/0!"/>
    <e v="#DIV/0!"/>
  </r>
  <r>
    <x v="2844"/>
    <n v="0.98138000000000003"/>
    <n v="140.80000000000109"/>
    <n v="59"/>
    <n v="77.89"/>
    <d v="1899-12-30T23:05:00"/>
    <e v="#DIV/0!"/>
    <e v="#DIV/0!"/>
    <e v="#DIV/0!"/>
  </r>
  <r>
    <x v="2845"/>
    <n v="0.97911000000000004"/>
    <n v="0"/>
    <n v="14"/>
    <n v="1.4"/>
    <d v="1899-12-30T00:41:00"/>
    <e v="#DIV/0!"/>
    <e v="#DIV/0!"/>
    <e v="#DIV/0!"/>
  </r>
  <r>
    <x v="2846"/>
    <n v="0.98040000000000005"/>
    <n v="0"/>
    <n v="14"/>
    <n v="1.4"/>
    <d v="1899-12-30T00:48:00"/>
    <e v="#DIV/0!"/>
    <e v="#DIV/0!"/>
    <e v="#DIV/0!"/>
  </r>
  <r>
    <x v="2847"/>
    <n v="0.98167000000000004"/>
    <n v="0"/>
    <n v="14.000000000001819"/>
    <n v="1.4"/>
    <d v="1899-12-30T00:09:00"/>
    <e v="#DIV/0!"/>
    <e v="#DIV/0!"/>
    <e v="#DIV/0!"/>
  </r>
  <r>
    <x v="2848"/>
    <n v="0.98265000000000002"/>
    <n v="0"/>
    <n v="14"/>
    <n v="1.4"/>
    <d v="1899-12-30T00:34:00"/>
    <e v="#DIV/0!"/>
    <e v="#DIV/0!"/>
    <e v="#DIV/0!"/>
  </r>
  <r>
    <x v="2849"/>
    <n v="0.98479000000000005"/>
    <n v="14.100000000000364"/>
    <n v="21.5"/>
    <n v="2.81"/>
    <d v="1899-12-30T12:01:00"/>
    <e v="#DIV/0!"/>
    <e v="#DIV/0!"/>
    <e v="#DIV/0!"/>
  </r>
  <r>
    <x v="2850"/>
    <n v="0.9869"/>
    <n v="14.300000000001091"/>
    <n v="21.200000000000728"/>
    <n v="2.81"/>
    <d v="1899-12-30T02:09:00"/>
    <e v="#DIV/0!"/>
    <e v="#DIV/0!"/>
    <e v="#DIV/0!"/>
  </r>
  <r>
    <x v="2851"/>
    <n v="0.98546"/>
    <n v="45.100000000000364"/>
    <n v="33.300000000001091"/>
    <n v="7.5"/>
    <d v="1899-12-30T05:47:00"/>
    <e v="#DIV/0!"/>
    <e v="#DIV/0!"/>
    <e v="#DIV/0!"/>
  </r>
  <r>
    <x v="2852"/>
    <n v="0.98304000000000002"/>
    <n v="45.200000000000728"/>
    <n v="33.400000000001455"/>
    <n v="7.4799999999999995"/>
    <d v="1899-12-30T03:35:00"/>
    <e v="#DIV/0!"/>
    <e v="#DIV/0!"/>
    <e v="#DIV/0!"/>
  </r>
  <r>
    <x v="2853"/>
    <n v="0.98656999999999995"/>
    <n v="0"/>
    <n v="13.999999999998181"/>
    <n v="1.4"/>
    <d v="1899-12-30T00:26:00"/>
    <e v="#DIV/0!"/>
    <e v="#DIV/0!"/>
    <e v="#DIV/0!"/>
  </r>
  <r>
    <x v="2854"/>
    <n v="0.98670999999999998"/>
    <n v="29.5"/>
    <n v="29.700000000000728"/>
    <n v="4.21"/>
    <d v="1899-12-30T09:25:00"/>
    <e v="#DIV/0!"/>
    <e v="#DIV/0!"/>
    <e v="#DIV/0!"/>
  </r>
  <r>
    <x v="2855"/>
    <n v="0.98248000000000002"/>
    <n v="14.199999999998909"/>
    <n v="21.099999999998545"/>
    <n v="2.8"/>
    <d v="1899-12-30T00:43:00"/>
    <e v="#DIV/0!"/>
    <e v="#DIV/0!"/>
    <e v="#DIV/0!"/>
  </r>
  <r>
    <x v="2856"/>
    <n v="0.98333000000000004"/>
    <n v="28.5"/>
    <n v="28.299999999999272"/>
    <n v="4.21"/>
    <d v="1899-12-30T13:39:00"/>
    <e v="#DIV/0!"/>
    <e v="#DIV/0!"/>
    <e v="#DIV/0!"/>
  </r>
  <r>
    <x v="2857"/>
    <n v="0.98133000000000004"/>
    <n v="100.30000000000109"/>
    <n v="51.300000000001091"/>
    <n v="32.49"/>
    <d v="1899-12-31T10:58:00"/>
    <e v="#DIV/0!"/>
    <e v="#DIV/0!"/>
    <e v="#DIV/0!"/>
  </r>
  <r>
    <x v="2858"/>
    <n v="0.98229999999999995"/>
    <n v="0"/>
    <n v="14"/>
    <n v="1.4"/>
    <d v="1899-12-30T01:29:00"/>
    <e v="#DIV/0!"/>
    <e v="#DIV/0!"/>
    <e v="#DIV/0!"/>
  </r>
  <r>
    <x v="2859"/>
    <n v="0.98150999999999999"/>
    <n v="13.300000000001091"/>
    <n v="20.600000000000364"/>
    <n v="2.79"/>
    <d v="1899-12-30T01:12:00"/>
    <e v="#DIV/0!"/>
    <e v="#DIV/0!"/>
    <e v="#DIV/0!"/>
  </r>
  <r>
    <x v="2860"/>
    <n v="0.98063999999999996"/>
    <n v="0"/>
    <n v="14"/>
    <n v="1.4"/>
    <d v="1899-12-30T01:15:00"/>
    <e v="#DIV/0!"/>
    <e v="#DIV/0!"/>
    <e v="#DIV/0!"/>
  </r>
  <r>
    <x v="2861"/>
    <n v="0.98040000000000005"/>
    <n v="0"/>
    <n v="14"/>
    <n v="1.4"/>
    <d v="1899-12-30T00:23:00"/>
    <e v="#DIV/0!"/>
    <e v="#DIV/0!"/>
    <e v="#DIV/0!"/>
  </r>
  <r>
    <x v="2862"/>
    <n v="0.97697000000000001"/>
    <n v="13.600000000000364"/>
    <n v="20.799999999999272"/>
    <n v="2.8"/>
    <d v="1899-12-30T04:09:00"/>
    <e v="#DIV/0!"/>
    <e v="#DIV/0!"/>
    <e v="#DIV/0!"/>
  </r>
  <r>
    <x v="2863"/>
    <n v="0.97592999999999996"/>
    <n v="0"/>
    <n v="14.000000000001819"/>
    <n v="1.4"/>
    <d v="1899-12-30T00:50:00"/>
    <e v="#DIV/0!"/>
    <e v="#DIV/0!"/>
    <e v="#DIV/0!"/>
  </r>
  <r>
    <x v="2864"/>
    <n v="0.97894999999999999"/>
    <n v="64.5"/>
    <n v="39"/>
    <n v="12.81"/>
    <d v="1899-12-30T20:14:00"/>
    <e v="#DIV/0!"/>
    <e v="#DIV/0!"/>
    <e v="#DIV/0!"/>
  </r>
  <r>
    <x v="2865"/>
    <n v="0.98299000000000003"/>
    <n v="13.900000000001455"/>
    <n v="21"/>
    <n v="2.81"/>
    <d v="1899-12-30T01:01:00"/>
    <e v="#DIV/0!"/>
    <e v="#DIV/0!"/>
    <e v="#DIV/0!"/>
  </r>
  <r>
    <x v="2866"/>
    <n v="0.98241999999999996"/>
    <n v="30.100000000000364"/>
    <n v="29.199999999998909"/>
    <n v="4.21"/>
    <d v="1899-12-30T01:51:00"/>
    <e v="#DIV/0!"/>
    <e v="#DIV/0!"/>
    <e v="#DIV/0!"/>
  </r>
  <r>
    <x v="2867"/>
    <n v="0.98065999999999998"/>
    <n v="46"/>
    <n v="33.799999999999272"/>
    <n v="7.51"/>
    <d v="1899-12-30T02:18:00"/>
    <e v="#DIV/0!"/>
    <e v="#DIV/0!"/>
    <e v="#DIV/0!"/>
  </r>
  <r>
    <x v="2868"/>
    <n v="0.98377000000000003"/>
    <n v="0"/>
    <n v="14.000000000001819"/>
    <n v="1.4"/>
    <d v="1899-12-30T00:12:00"/>
    <e v="#DIV/0!"/>
    <e v="#DIV/0!"/>
    <e v="#DIV/0!"/>
  </r>
  <r>
    <x v="2869"/>
    <n v="0.97626000000000002"/>
    <n v="123.10000000000036"/>
    <n v="55.800000000001091"/>
    <n v="49.53"/>
    <d v="1899-12-30T21:42:00"/>
    <e v="#DIV/0!"/>
    <e v="#DIV/0!"/>
    <e v="#DIV/0!"/>
  </r>
  <r>
    <x v="2870"/>
    <n v="0.97896000000000005"/>
    <n v="0"/>
    <n v="14"/>
    <n v="1.4"/>
    <d v="1899-12-30T00:33:00"/>
    <e v="#DIV/0!"/>
    <e v="#DIV/0!"/>
    <e v="#DIV/0!"/>
  </r>
  <r>
    <x v="2871"/>
    <n v="0.97792999999999997"/>
    <n v="0"/>
    <n v="14.000000000001819"/>
    <n v="1.4"/>
    <d v="1899-12-30T00:56:00"/>
    <e v="#DIV/0!"/>
    <e v="#DIV/0!"/>
    <e v="#DIV/0!"/>
  </r>
  <r>
    <x v="2872"/>
    <n v="0.97653999999999996"/>
    <n v="0"/>
    <n v="13.899999999999636"/>
    <n v="1.4"/>
    <d v="1899-12-30T09:43:00"/>
    <e v="#DIV/0!"/>
    <e v="#DIV/0!"/>
    <e v="#DIV/0!"/>
  </r>
  <r>
    <x v="2873"/>
    <n v="0.97701000000000005"/>
    <n v="28.700000000000728"/>
    <n v="28.600000000000364"/>
    <n v="4.2"/>
    <d v="1899-12-30T03:07:00"/>
    <e v="#DIV/0!"/>
    <e v="#DIV/0!"/>
    <e v="#DIV/0!"/>
  </r>
  <r>
    <x v="2874"/>
    <n v="0.97535000000000005"/>
    <n v="0"/>
    <n v="14"/>
    <n v="1.4"/>
    <d v="1899-12-30T00:10:00"/>
    <e v="#DIV/0!"/>
    <e v="#DIV/0!"/>
    <e v="#DIV/0!"/>
  </r>
  <r>
    <x v="2875"/>
    <n v="0.97384999999999999"/>
    <n v="0"/>
    <n v="14"/>
    <n v="1.4"/>
    <d v="1899-12-30T00:11:00"/>
    <e v="#DIV/0!"/>
    <e v="#DIV/0!"/>
    <e v="#DIV/0!"/>
  </r>
  <r>
    <x v="2876"/>
    <n v="0.97360999999999998"/>
    <n v="14"/>
    <n v="21"/>
    <n v="2.8"/>
    <d v="1899-12-30T02:17:00"/>
    <e v="#DIV/0!"/>
    <e v="#DIV/0!"/>
    <e v="#DIV/0!"/>
  </r>
  <r>
    <x v="2877"/>
    <n v="0.98124"/>
    <n v="157.29999999999927"/>
    <n v="61.299999999999272"/>
    <n v="75.87"/>
    <d v="1899-12-30T21:04:00"/>
    <e v="#DIV/0!"/>
    <e v="#DIV/0!"/>
    <e v="#DIV/0!"/>
  </r>
  <r>
    <x v="2878"/>
    <n v="0.97741"/>
    <n v="0"/>
    <n v="14"/>
    <n v="1.4"/>
    <d v="1899-12-30T00:07:00"/>
    <e v="#DIV/0!"/>
    <e v="#DIV/0!"/>
    <e v="#DIV/0!"/>
  </r>
  <r>
    <x v="2879"/>
    <n v="0.98060000000000003"/>
    <n v="0"/>
    <n v="14"/>
    <n v="1.4"/>
    <d v="1899-12-30T00:03:00"/>
    <e v="#DIV/0!"/>
    <e v="#DIV/0!"/>
    <e v="#DIV/0!"/>
  </r>
  <r>
    <x v="2880"/>
    <n v="0.97896000000000005"/>
    <n v="13.600000000000364"/>
    <n v="20.800000000001091"/>
    <n v="2.8"/>
    <d v="1899-12-30T00:13:00"/>
    <e v="#DIV/0!"/>
    <e v="#DIV/0!"/>
    <e v="#DIV/0!"/>
  </r>
  <r>
    <x v="2881"/>
    <n v="0.98031999999999997"/>
    <n v="14.299999999999272"/>
    <n v="21.199999999998909"/>
    <n v="2.81"/>
    <d v="1899-12-30T00:16:00"/>
    <e v="#DIV/0!"/>
    <e v="#DIV/0!"/>
    <e v="#DIV/0!"/>
  </r>
  <r>
    <x v="2882"/>
    <n v="0.98106000000000004"/>
    <n v="14.100000000000364"/>
    <n v="21.100000000000364"/>
    <n v="2.8099999999999996"/>
    <d v="1899-12-30T00:14:00"/>
    <e v="#DIV/0!"/>
    <e v="#DIV/0!"/>
    <e v="#DIV/0!"/>
  </r>
  <r>
    <x v="2883"/>
    <n v="0.98590999999999995"/>
    <n v="14.400000000001455"/>
    <n v="21.200000000000728"/>
    <n v="2.8000000000000003"/>
    <d v="1899-12-30T03:02:00"/>
    <e v="#DIV/0!"/>
    <e v="#DIV/0!"/>
    <e v="#DIV/0!"/>
  </r>
  <r>
    <x v="2884"/>
    <n v="0.98753000000000002"/>
    <n v="0"/>
    <n v="14.800000000001091"/>
    <n v="1.4"/>
    <d v="1899-12-30T02:36:00"/>
    <e v="#DIV/0!"/>
    <e v="#DIV/0!"/>
    <e v="#DIV/0!"/>
  </r>
  <r>
    <x v="2885"/>
    <n v="0.98624000000000001"/>
    <n v="14"/>
    <n v="21"/>
    <n v="2.8"/>
    <d v="1899-12-30T01:13:00"/>
    <e v="#DIV/0!"/>
    <e v="#DIV/0!"/>
    <e v="#DIV/0!"/>
  </r>
  <r>
    <x v="2886"/>
    <n v="0.98565000000000003"/>
    <n v="43.700000000000728"/>
    <n v="32.800000000001091"/>
    <n v="7.52"/>
    <d v="1899-12-30T12:22:00"/>
    <e v="#DIV/0!"/>
    <e v="#DIV/0!"/>
    <e v="#DIV/0!"/>
  </r>
  <r>
    <x v="2887"/>
    <n v="0.98523000000000005"/>
    <n v="83.5"/>
    <n v="44.599999999998545"/>
    <n v="20.45"/>
    <d v="1899-12-31T01:29:00"/>
    <e v="#DIV/0!"/>
    <e v="#DIV/0!"/>
    <e v="#DIV/0!"/>
  </r>
  <r>
    <x v="2888"/>
    <n v="0.98577999999999999"/>
    <n v="14.099999999998545"/>
    <n v="21.099999999998545"/>
    <n v="2.8099999999999996"/>
    <d v="1899-12-30T01:28:00"/>
    <e v="#DIV/0!"/>
    <e v="#DIV/0!"/>
    <e v="#DIV/0!"/>
  </r>
  <r>
    <x v="2889"/>
    <n v="0.98812"/>
    <n v="0"/>
    <n v="14"/>
    <n v="1.4"/>
    <d v="1899-12-30T00:32:00"/>
    <e v="#DIV/0!"/>
    <e v="#DIV/0!"/>
    <e v="#DIV/0!"/>
  </r>
  <r>
    <x v="2890"/>
    <n v="0.98878999999999995"/>
    <n v="14.300000000001091"/>
    <n v="22"/>
    <n v="2.81"/>
    <d v="1899-12-30T08:41:00"/>
    <e v="#DIV/0!"/>
    <e v="#DIV/0!"/>
    <e v="#DIV/0!"/>
  </r>
  <r>
    <x v="2891"/>
    <n v="0.98926999999999998"/>
    <n v="30.299999999999272"/>
    <n v="29.100000000000364"/>
    <n v="4.1899999999999995"/>
    <d v="1899-12-30T12:06:00"/>
    <e v="#DIV/0!"/>
    <e v="#DIV/0!"/>
    <e v="#DIV/0!"/>
  </r>
  <r>
    <x v="2892"/>
    <n v="0.99963000000000002"/>
    <n v="212.90000000000146"/>
    <n v="74.700000000000728"/>
    <n v="175.58000000000004"/>
    <d v="1900-01-01T01:14:00"/>
    <e v="#DIV/0!"/>
    <e v="#DIV/0!"/>
    <e v="#DIV/0!"/>
  </r>
  <r>
    <x v="2893"/>
    <n v="0.99631000000000003"/>
    <n v="14"/>
    <n v="21"/>
    <n v="2.8"/>
    <d v="1899-12-30T00:58:00"/>
    <e v="#DIV/0!"/>
    <e v="#DIV/0!"/>
    <e v="#DIV/0!"/>
  </r>
  <r>
    <x v="2894"/>
    <n v="0.99775999999999998"/>
    <n v="13.999999999998181"/>
    <n v="21.799999999999272"/>
    <n v="2.8"/>
    <d v="1899-12-30T14:30:00"/>
    <e v="#DIV/0!"/>
    <e v="#DIV/0!"/>
    <e v="#DIV/0!"/>
  </r>
  <r>
    <x v="2895"/>
    <n v="0.99872000000000005"/>
    <n v="0"/>
    <n v="14"/>
    <n v="1.4"/>
    <d v="1899-12-30T00:51:00"/>
    <e v="#DIV/0!"/>
    <e v="#DIV/0!"/>
    <e v="#DIV/0!"/>
  </r>
  <r>
    <x v="2896"/>
    <n v="1.00424"/>
    <n v="0"/>
    <n v="14"/>
    <n v="1.4"/>
    <d v="1899-12-30T00:25:00"/>
    <e v="#DIV/0!"/>
    <e v="#DIV/0!"/>
    <e v="#DIV/0!"/>
  </r>
  <r>
    <x v="2897"/>
    <n v="1.0031099999999999"/>
    <n v="44.200000000000728"/>
    <n v="33.200000000000728"/>
    <n v="7.5"/>
    <d v="1899-12-30T04:49:00"/>
    <e v="#DIV/0!"/>
    <e v="#DIV/0!"/>
    <e v="#DIV/0!"/>
  </r>
  <r>
    <x v="2898"/>
    <n v="1.0037"/>
    <n v="0"/>
    <n v="14"/>
    <n v="1.4"/>
    <d v="1899-12-30T00:06:00"/>
    <e v="#DIV/0!"/>
    <e v="#DIV/0!"/>
    <e v="#DIV/0!"/>
  </r>
  <r>
    <x v="2899"/>
    <n v="1.00448"/>
    <n v="0"/>
    <n v="14.000000000001819"/>
    <n v="1.4"/>
    <d v="1899-12-30T00:26:00"/>
    <e v="#DIV/0!"/>
    <e v="#DIV/0!"/>
    <e v="#DIV/0!"/>
  </r>
  <r>
    <x v="2900"/>
    <n v="1.0087200000000001"/>
    <n v="0"/>
    <n v="14"/>
    <n v="1.4"/>
    <d v="1899-12-30T02:48:00"/>
    <e v="#DIV/0!"/>
    <e v="#DIV/0!"/>
    <e v="#DIV/0!"/>
  </r>
  <r>
    <x v="2901"/>
    <n v="1.0037100000000001"/>
    <n v="100.5"/>
    <n v="49.399999999999636"/>
    <n v="32.340000000000003"/>
    <d v="1899-12-30T19:52:00"/>
    <e v="#DIV/0!"/>
    <e v="#DIV/0!"/>
    <e v="#DIV/0!"/>
  </r>
  <r>
    <x v="2902"/>
    <n v="0.99990999999999997"/>
    <n v="0"/>
    <n v="13.999999999998181"/>
    <n v="1.4"/>
    <d v="1899-12-30T00:22:00"/>
    <e v="#DIV/0!"/>
    <e v="#DIV/0!"/>
    <e v="#DIV/0!"/>
  </r>
  <r>
    <x v="2903"/>
    <n v="1.00109"/>
    <n v="0"/>
    <n v="14.000000000001819"/>
    <n v="1.4"/>
    <d v="1899-12-30T00:01:00"/>
    <e v="#DIV/0!"/>
    <e v="#DIV/0!"/>
    <e v="#DIV/0!"/>
  </r>
  <r>
    <x v="2904"/>
    <n v="1.00071"/>
    <n v="29.900000000001455"/>
    <n v="29.200000000000728"/>
    <n v="4.1899999999999995"/>
    <d v="1899-12-30T00:53:00"/>
    <e v="#DIV/0!"/>
    <e v="#DIV/0!"/>
    <e v="#DIV/0!"/>
  </r>
  <r>
    <x v="2905"/>
    <n v="0.99870999999999999"/>
    <n v="101.40000000000146"/>
    <n v="49.800000000001091"/>
    <n v="32.47"/>
    <d v="1899-12-30T22:43:00"/>
    <e v="#DIV/0!"/>
    <e v="#DIV/0!"/>
    <e v="#DIV/0!"/>
  </r>
  <r>
    <x v="2906"/>
    <n v="0.99848000000000003"/>
    <n v="0"/>
    <n v="13.999999999998181"/>
    <n v="1.4"/>
    <d v="1899-12-30T00:42:00"/>
    <e v="#DIV/0!"/>
    <e v="#DIV/0!"/>
    <e v="#DIV/0!"/>
  </r>
  <r>
    <x v="2907"/>
    <n v="0.99726999999999999"/>
    <n v="0"/>
    <n v="13.999999999998181"/>
    <n v="1.4"/>
    <d v="1899-12-30T01:06:00"/>
    <e v="#DIV/0!"/>
    <e v="#DIV/0!"/>
    <e v="#DIV/0!"/>
  </r>
  <r>
    <x v="2908"/>
    <n v="0.99704000000000004"/>
    <n v="14.700000000000728"/>
    <n v="21.300000000001091"/>
    <n v="2.79"/>
    <d v="1899-12-30T01:09:00"/>
    <e v="#DIV/0!"/>
    <e v="#DIV/0!"/>
    <e v="#DIV/0!"/>
  </r>
  <r>
    <x v="2909"/>
    <n v="0.99616000000000005"/>
    <n v="14.100000000000364"/>
    <n v="21"/>
    <n v="2.8"/>
    <d v="1899-12-30T12:31:00"/>
    <e v="#DIV/0!"/>
    <e v="#DIV/0!"/>
    <e v="#DIV/0!"/>
  </r>
  <r>
    <x v="2910"/>
    <n v="0.99351"/>
    <n v="0"/>
    <n v="14"/>
    <n v="1.4"/>
    <d v="1899-12-30T00:29:00"/>
    <e v="#DIV/0!"/>
    <e v="#DIV/0!"/>
    <e v="#DIV/0!"/>
  </r>
  <r>
    <x v="2911"/>
    <n v="0.99451000000000001"/>
    <n v="45.700000000000728"/>
    <n v="33.5"/>
    <n v="7.48"/>
    <d v="1899-12-30T06:04:00"/>
    <e v="#DIV/0!"/>
    <e v="#DIV/0!"/>
    <e v="#DIV/0!"/>
  </r>
  <r>
    <x v="2912"/>
    <n v="0.99665999999999999"/>
    <n v="45.100000000000364"/>
    <n v="33.5"/>
    <n v="7.51"/>
    <d v="1899-12-30T07:08:00"/>
    <e v="#DIV/0!"/>
    <e v="#DIV/0!"/>
    <e v="#DIV/0!"/>
  </r>
  <r>
    <x v="2913"/>
    <n v="0.99404999999999999"/>
    <n v="0"/>
    <n v="14"/>
    <n v="1.4"/>
    <d v="1899-12-30T00:48:00"/>
    <e v="#DIV/0!"/>
    <e v="#DIV/0!"/>
    <e v="#DIV/0!"/>
  </r>
  <r>
    <x v="2914"/>
    <n v="0.99321000000000004"/>
    <n v="13.899999999999636"/>
    <n v="20.799999999999272"/>
    <n v="2.79"/>
    <d v="1899-12-30T15:35:00"/>
    <e v="#DIV/0!"/>
    <e v="#DIV/0!"/>
    <e v="#DIV/0!"/>
  </r>
  <r>
    <x v="2915"/>
    <n v="0.99221999999999999"/>
    <n v="81.200000000000728"/>
    <n v="44.900000000001455"/>
    <n v="20.36"/>
    <d v="1899-12-31T05:19:00"/>
    <e v="#DIV/0!"/>
    <e v="#DIV/0!"/>
    <e v="#DIV/0!"/>
  </r>
  <r>
    <x v="2916"/>
    <n v="0.99199000000000004"/>
    <n v="14.100000000000364"/>
    <n v="21"/>
    <n v="2.79"/>
    <d v="1899-12-30T04:30:00"/>
    <e v="#DIV/0!"/>
    <e v="#DIV/0!"/>
    <e v="#DIV/0!"/>
  </r>
  <r>
    <x v="2917"/>
    <n v="0.99067000000000005"/>
    <n v="0"/>
    <n v="14"/>
    <n v="1.4"/>
    <d v="1899-12-30T00:15:00"/>
    <e v="#DIV/0!"/>
    <e v="#DIV/0!"/>
    <e v="#DIV/0!"/>
  </r>
  <r>
    <x v="2918"/>
    <n v="0.98799999999999999"/>
    <n v="0"/>
    <n v="14"/>
    <n v="1.4"/>
    <d v="1899-12-30T01:12:00"/>
    <e v="#DIV/0!"/>
    <e v="#DIV/0!"/>
    <e v="#DIV/0!"/>
  </r>
  <r>
    <x v="2919"/>
    <n v="0.99112999999999996"/>
    <n v="65.900000000001455"/>
    <n v="40.300000000001091"/>
    <n v="12.82"/>
    <d v="1899-12-30T22:41:00"/>
    <e v="#DIV/0!"/>
    <e v="#DIV/0!"/>
    <e v="#DIV/0!"/>
  </r>
  <r>
    <x v="2920"/>
    <n v="0.99365999999999999"/>
    <n v="0"/>
    <n v="14"/>
    <n v="1.4"/>
    <d v="1899-12-30T00:47:00"/>
    <e v="#DIV/0!"/>
    <e v="#DIV/0!"/>
    <e v="#DIV/0!"/>
  </r>
  <r>
    <x v="2921"/>
    <n v="0.99392999999999998"/>
    <n v="13.900000000001455"/>
    <n v="21"/>
    <n v="2.81"/>
    <d v="1899-12-30T01:51:00"/>
    <e v="#DIV/0!"/>
    <e v="#DIV/0!"/>
    <e v="#DIV/0!"/>
  </r>
  <r>
    <x v="2922"/>
    <n v="0.99460999999999999"/>
    <n v="0"/>
    <n v="14"/>
    <n v="1.4"/>
    <d v="1899-12-30T01:42:00"/>
    <e v="#DIV/0!"/>
    <e v="#DIV/0!"/>
    <e v="#DIV/0!"/>
  </r>
  <r>
    <x v="2923"/>
    <n v="0.99048000000000003"/>
    <n v="84.200000000000728"/>
    <n v="45.200000000000728"/>
    <n v="20.38"/>
    <d v="1899-12-30T03:25:00"/>
    <e v="#DIV/0!"/>
    <e v="#DIV/0!"/>
    <e v="#DIV/0!"/>
  </r>
  <r>
    <x v="2924"/>
    <n v="0.98911000000000004"/>
    <n v="0"/>
    <n v="14"/>
    <n v="1.4"/>
    <d v="1899-12-30T00:16:00"/>
    <e v="#DIV/0!"/>
    <e v="#DIV/0!"/>
    <e v="#DIV/0!"/>
  </r>
  <r>
    <x v="2925"/>
    <n v="0.98651"/>
    <n v="13.499999999998181"/>
    <n v="20.699999999998909"/>
    <n v="2.79"/>
    <d v="1899-12-30T01:15:00"/>
    <e v="#DIV/0!"/>
    <e v="#DIV/0!"/>
    <e v="#DIV/0!"/>
  </r>
  <r>
    <x v="2926"/>
    <n v="0.98814000000000002"/>
    <n v="0"/>
    <n v="14"/>
    <n v="1.4"/>
    <d v="1899-12-30T01:30:00"/>
    <e v="#DIV/0!"/>
    <e v="#DIV/0!"/>
    <e v="#DIV/0!"/>
  </r>
  <r>
    <x v="2927"/>
    <n v="0.98699000000000003"/>
    <n v="45.399999999999636"/>
    <n v="33.5"/>
    <n v="7.48"/>
    <d v="1899-12-30T22:21:00"/>
    <e v="#DIV/0!"/>
    <e v="#DIV/0!"/>
    <e v="#DIV/0!"/>
  </r>
  <r>
    <x v="2928"/>
    <n v="0.98934999999999995"/>
    <n v="0"/>
    <n v="14.799999999999272"/>
    <n v="1.4"/>
    <d v="1899-12-30T08:00:00"/>
    <e v="#DIV/0!"/>
    <e v="#DIV/0!"/>
    <e v="#DIV/0!"/>
  </r>
  <r>
    <x v="2929"/>
    <n v="0.98977000000000004"/>
    <n v="14.399999999999636"/>
    <n v="21.200000000000728"/>
    <n v="2.8000000000000003"/>
    <d v="1899-12-30T04:22:00"/>
    <e v="#DIV/0!"/>
    <e v="#DIV/0!"/>
    <e v="#DIV/0!"/>
  </r>
  <r>
    <x v="2930"/>
    <n v="0.99070000000000003"/>
    <n v="14.500000000001819"/>
    <n v="21.300000000001091"/>
    <n v="2.81"/>
    <d v="1899-12-30T04:11:00"/>
    <e v="#DIV/0!"/>
    <e v="#DIV/0!"/>
    <e v="#DIV/0!"/>
  </r>
  <r>
    <x v="2931"/>
    <n v="0.99002000000000001"/>
    <n v="30.300000000001091"/>
    <n v="29.300000000001091"/>
    <n v="4.1900000000000004"/>
    <d v="1899-12-30T04:28:00"/>
    <e v="#DIV/0!"/>
    <e v="#DIV/0!"/>
    <e v="#DIV/0!"/>
  </r>
  <r>
    <x v="2932"/>
    <n v="0.99126999999999998"/>
    <n v="82.5"/>
    <n v="41.799999999999272"/>
    <n v="18.729999999999997"/>
    <d v="1899-12-30T03:21:00"/>
    <e v="#DIV/0!"/>
    <e v="#DIV/0!"/>
    <e v="#DIV/0!"/>
  </r>
  <r>
    <x v="2933"/>
    <n v="0.98134999999999994"/>
    <n v="160.30000000000109"/>
    <n v="61.800000000001091"/>
    <n v="77.88"/>
    <d v="1899-12-31T17:46:00"/>
    <e v="#DIV/0!"/>
    <e v="#DIV/0!"/>
    <e v="#DIV/0!"/>
  </r>
  <r>
    <x v="2934"/>
    <n v="0.98729"/>
    <n v="14"/>
    <n v="21"/>
    <n v="2.8"/>
    <d v="1899-12-30T00:20:00"/>
    <e v="#DIV/0!"/>
    <e v="#DIV/0!"/>
    <e v="#DIV/0!"/>
  </r>
  <r>
    <x v="2935"/>
    <n v="0.98209000000000002"/>
    <n v="0"/>
    <n v="14"/>
    <n v="1.4"/>
    <d v="1899-12-30T01:08:00"/>
    <e v="#DIV/0!"/>
    <e v="#DIV/0!"/>
    <e v="#DIV/0!"/>
  </r>
  <r>
    <x v="2936"/>
    <n v="0.98170999999999997"/>
    <n v="14.100000000000364"/>
    <n v="21"/>
    <n v="2.79"/>
    <d v="1899-12-30T07:49:00"/>
    <e v="#DIV/0!"/>
    <e v="#DIV/0!"/>
    <e v="#DIV/0!"/>
  </r>
  <r>
    <x v="2937"/>
    <n v="0.97665000000000002"/>
    <n v="0"/>
    <n v="14"/>
    <n v="1.4"/>
    <d v="1899-12-30T00:37:00"/>
    <e v="#DIV/0!"/>
    <e v="#DIV/0!"/>
    <e v="#DIV/0!"/>
  </r>
  <r>
    <x v="2938"/>
    <n v="0.97552000000000005"/>
    <n v="0"/>
    <n v="14"/>
    <n v="1.4"/>
    <d v="1899-12-30T00:26:00"/>
    <e v="#DIV/0!"/>
    <e v="#DIV/0!"/>
    <e v="#DIV/0!"/>
  </r>
  <r>
    <x v="2939"/>
    <n v="0.97418000000000005"/>
    <n v="0"/>
    <n v="13.999999999998181"/>
    <n v="1.4"/>
    <d v="1899-12-30T00:37:00"/>
    <e v="#DIV/0!"/>
    <e v="#DIV/0!"/>
    <e v="#DIV/0!"/>
  </r>
  <r>
    <x v="2940"/>
    <n v="0.97494000000000003"/>
    <n v="47.600000000000364"/>
    <n v="34.400000000001455"/>
    <n v="7.51"/>
    <d v="1899-12-30T05:45:00"/>
    <e v="#DIV/0!"/>
    <e v="#DIV/0!"/>
    <e v="#DIV/0!"/>
  </r>
  <r>
    <x v="2941"/>
    <n v="0.97653999999999996"/>
    <n v="48.300000000001091"/>
    <n v="35.300000000001091"/>
    <n v="7.49"/>
    <d v="1899-12-30T19:43:00"/>
    <e v="#DIV/0!"/>
    <e v="#DIV/0!"/>
    <e v="#DIV/0!"/>
  </r>
  <r>
    <x v="2942"/>
    <n v="0.98073999999999995"/>
    <n v="14.299999999999272"/>
    <n v="21.199999999998909"/>
    <n v="2.81"/>
    <d v="1899-12-30T00:05:00"/>
    <e v="#DIV/0!"/>
    <e v="#DIV/0!"/>
    <e v="#DIV/0!"/>
  </r>
  <r>
    <x v="2943"/>
    <n v="0.98336000000000001"/>
    <n v="0"/>
    <n v="14"/>
    <n v="1.4"/>
    <d v="1899-12-30T00:03:00"/>
    <e v="#DIV/0!"/>
    <e v="#DIV/0!"/>
    <e v="#DIV/0!"/>
  </r>
  <r>
    <x v="2944"/>
    <n v="0.98506000000000005"/>
    <n v="28.700000000000728"/>
    <n v="28.600000000000364"/>
    <n v="4.1899999999999995"/>
    <d v="1899-12-30T00:45:00"/>
    <e v="#DIV/0!"/>
    <e v="#DIV/0!"/>
    <e v="#DIV/0!"/>
  </r>
  <r>
    <x v="2945"/>
    <n v="0.98758999999999997"/>
    <n v="0"/>
    <n v="14"/>
    <n v="1.4"/>
    <d v="1899-12-30T00:07:00"/>
    <e v="#DIV/0!"/>
    <e v="#DIV/0!"/>
    <e v="#DIV/0!"/>
  </r>
  <r>
    <x v="2946"/>
    <n v="0.98682000000000003"/>
    <n v="0"/>
    <n v="14.000000000001819"/>
    <n v="1.4"/>
    <d v="1899-12-30T00:15:00"/>
    <e v="#DIV/0!"/>
    <e v="#DIV/0!"/>
    <e v="#DIV/0!"/>
  </r>
  <r>
    <x v="2947"/>
    <n v="0.98897000000000002"/>
    <n v="83.5"/>
    <n v="44.299999999999272"/>
    <n v="20.369999999999997"/>
    <d v="1899-12-30T01:58:00"/>
    <e v="#DIV/0!"/>
    <e v="#DIV/0!"/>
    <e v="#DIV/0!"/>
  </r>
  <r>
    <x v="2948"/>
    <n v="0.99375999999999998"/>
    <n v="0"/>
    <n v="14"/>
    <n v="1.4"/>
    <d v="1899-12-30T00:11:00"/>
    <e v="#DIV/0!"/>
    <e v="#DIV/0!"/>
    <e v="#DIV/0!"/>
  </r>
  <r>
    <x v="2949"/>
    <n v="0.99316000000000004"/>
    <n v="28.799999999999272"/>
    <n v="28.600000000000364"/>
    <n v="4.2"/>
    <d v="1899-12-30T03:43:00"/>
    <e v="#DIV/0!"/>
    <e v="#DIV/0!"/>
    <e v="#DIV/0!"/>
  </r>
  <r>
    <x v="2950"/>
    <n v="0.99121999999999999"/>
    <n v="62.899999999999636"/>
    <n v="38.699999999998909"/>
    <n v="12.760000000000002"/>
    <d v="1899-12-30T06:10:00"/>
    <e v="#DIV/0!"/>
    <e v="#DIV/0!"/>
    <e v="#DIV/0!"/>
  </r>
  <r>
    <x v="2951"/>
    <n v="0.99558999999999997"/>
    <n v="22.300000000001091"/>
    <n v="25.600000000000364"/>
    <n v="2.81"/>
    <d v="1899-12-30T12:53:00"/>
    <e v="#DIV/0!"/>
    <e v="#DIV/0!"/>
    <e v="#DIV/0!"/>
  </r>
  <r>
    <x v="2952"/>
    <n v="0.99217"/>
    <n v="0"/>
    <n v="13.999999999998181"/>
    <n v="1.4"/>
    <d v="1899-12-30T02:08:00"/>
    <e v="#DIV/0!"/>
    <e v="#DIV/0!"/>
    <e v="#DIV/0!"/>
  </r>
  <r>
    <x v="2953"/>
    <n v="0.99770000000000003"/>
    <n v="98.899999999997817"/>
    <n v="48.599999999998545"/>
    <n v="32.380000000000003"/>
    <d v="1899-12-31T07:28:00"/>
    <e v="#DIV/0!"/>
    <e v="#DIV/0!"/>
    <e v="#DIV/0!"/>
  </r>
  <r>
    <x v="2954"/>
    <n v="0.99734"/>
    <n v="0"/>
    <n v="14"/>
    <n v="1.4"/>
    <d v="1899-12-30T00:17:00"/>
    <e v="#DIV/0!"/>
    <e v="#DIV/0!"/>
    <e v="#DIV/0!"/>
  </r>
  <r>
    <x v="2955"/>
    <n v="0.99900999999999995"/>
    <n v="0"/>
    <n v="14"/>
    <n v="1.4"/>
    <d v="1899-12-30T00:22:00"/>
    <e v="#DIV/0!"/>
    <e v="#DIV/0!"/>
    <e v="#DIV/0!"/>
  </r>
  <r>
    <x v="2956"/>
    <n v="1.0000899999999999"/>
    <n v="14.5"/>
    <n v="21.299999999999272"/>
    <n v="2.81"/>
    <d v="1899-12-30T04:40:00"/>
    <e v="#DIV/0!"/>
    <e v="#DIV/0!"/>
    <e v="#DIV/0!"/>
  </r>
  <r>
    <x v="2957"/>
    <n v="1.00037"/>
    <n v="0"/>
    <n v="13.999999999998181"/>
    <n v="1.4"/>
    <d v="1899-12-30T02:29:00"/>
    <e v="#DIV/0!"/>
    <e v="#DIV/0!"/>
    <e v="#DIV/0!"/>
  </r>
  <r>
    <x v="2958"/>
    <n v="1.0033000000000001"/>
    <n v="0"/>
    <n v="14"/>
    <n v="1.4"/>
    <d v="1899-12-30T01:22:00"/>
    <e v="#DIV/0!"/>
    <e v="#DIV/0!"/>
    <e v="#DIV/0!"/>
  </r>
  <r>
    <x v="2959"/>
    <n v="1.00156"/>
    <n v="45.800000000001091"/>
    <n v="33.800000000001091"/>
    <n v="7.49"/>
    <d v="1899-12-30T14:12:00"/>
    <e v="#DIV/0!"/>
    <e v="#DIV/0!"/>
    <e v="#DIV/0!"/>
  </r>
  <r>
    <x v="2960"/>
    <n v="1.0033099999999999"/>
    <n v="100.20000000000073"/>
    <n v="48.700000000002547"/>
    <n v="32.46"/>
    <d v="1899-12-31T04:08:00"/>
    <e v="#DIV/0!"/>
    <e v="#DIV/0!"/>
    <e v="#DIV/0!"/>
  </r>
  <r>
    <x v="2961"/>
    <n v="1.00692"/>
    <n v="0"/>
    <n v="14.000000000001819"/>
    <n v="1.4"/>
    <d v="1899-12-30T00:20:00"/>
    <e v="#DIV/0!"/>
    <e v="#DIV/0!"/>
    <e v="#DIV/0!"/>
  </r>
  <r>
    <x v="2962"/>
    <n v="1.0082"/>
    <n v="0"/>
    <n v="14"/>
    <n v="1.4"/>
    <d v="1899-12-30T00:45:00"/>
    <e v="#DIV/0!"/>
    <e v="#DIV/0!"/>
    <e v="#DIV/0!"/>
  </r>
  <r>
    <x v="2963"/>
    <n v="1.0065299999999999"/>
    <n v="60.900000000001455"/>
    <n v="38"/>
    <n v="12.84"/>
    <d v="1899-12-30T21:56:00"/>
    <e v="#DIV/0!"/>
    <e v="#DIV/0!"/>
    <e v="#DIV/0!"/>
  </r>
  <r>
    <x v="2964"/>
    <n v="1.0017499999999999"/>
    <n v="0"/>
    <n v="14"/>
    <n v="1.4"/>
    <d v="1899-12-30T01:18:00"/>
    <e v="#DIV/0!"/>
    <e v="#DIV/0!"/>
    <e v="#DIV/0!"/>
  </r>
  <r>
    <x v="2965"/>
    <n v="1.0027699999999999"/>
    <n v="42.500000000001819"/>
    <n v="32.100000000002183"/>
    <n v="7.51"/>
    <d v="1899-12-30T00:54:00"/>
    <e v="#DIV/0!"/>
    <e v="#DIV/0!"/>
    <e v="#DIV/0!"/>
  </r>
  <r>
    <x v="2966"/>
    <n v="1.0050600000000001"/>
    <n v="45.600000000000364"/>
    <n v="33.800000000001091"/>
    <n v="7.5"/>
    <d v="1899-12-30T01:04:00"/>
    <e v="#DIV/0!"/>
    <e v="#DIV/0!"/>
    <e v="#DIV/0!"/>
  </r>
  <r>
    <x v="2967"/>
    <n v="1.0020100000000001"/>
    <n v="14.100000000000364"/>
    <n v="21"/>
    <n v="2.79"/>
    <d v="1899-12-30T02:03:00"/>
    <e v="#DIV/0!"/>
    <e v="#DIV/0!"/>
    <e v="#DIV/0!"/>
  </r>
  <r>
    <x v="2968"/>
    <n v="1.004"/>
    <n v="28.899999999999636"/>
    <n v="30.899999999999636"/>
    <n v="4.21"/>
    <d v="1899-12-30T13:36:00"/>
    <e v="#DIV/0!"/>
    <e v="#DIV/0!"/>
    <e v="#DIV/0!"/>
  </r>
  <r>
    <x v="2969"/>
    <n v="1.0008300000000001"/>
    <n v="29.399999999999636"/>
    <n v="28.699999999998909"/>
    <n v="4.1900000000000004"/>
    <d v="1899-12-30T12:33:00"/>
    <e v="#DIV/0!"/>
    <e v="#DIV/0!"/>
    <e v="#DIV/0!"/>
  </r>
  <r>
    <x v="2970"/>
    <n v="0.99855000000000005"/>
    <n v="100.59999999999854"/>
    <n v="48.899999999999636"/>
    <n v="32.379999999999995"/>
    <d v="1899-12-30T06:37:00"/>
    <e v="#DIV/0!"/>
    <e v="#DIV/0!"/>
    <e v="#DIV/0!"/>
  </r>
  <r>
    <x v="2971"/>
    <n v="0.99948000000000004"/>
    <n v="0"/>
    <n v="13.999999999998181"/>
    <n v="1.4"/>
    <d v="1899-12-30T00:26:00"/>
    <e v="#DIV/0!"/>
    <e v="#DIV/0!"/>
    <e v="#DIV/0!"/>
  </r>
  <r>
    <x v="2972"/>
    <n v="0.99792000000000003"/>
    <n v="0"/>
    <n v="14"/>
    <n v="1.4"/>
    <d v="1899-12-30T00:43:00"/>
    <e v="#DIV/0!"/>
    <e v="#DIV/0!"/>
    <e v="#DIV/0!"/>
  </r>
  <r>
    <x v="2973"/>
    <n v="0.99517"/>
    <n v="0"/>
    <n v="13.999999999998181"/>
    <n v="1.4"/>
    <d v="1899-12-30T00:17:00"/>
    <e v="#DIV/0!"/>
    <e v="#DIV/0!"/>
    <e v="#DIV/0!"/>
  </r>
  <r>
    <x v="2974"/>
    <n v="1.0331399999999999"/>
    <n v="482.09999999999854"/>
    <n v="100.39999999999964"/>
    <n v="890.90000000000009"/>
    <d v="1900-01-02T07:55:00"/>
    <e v="#DIV/0!"/>
    <e v="#DIV/0!"/>
    <e v="#DIV/0!"/>
  </r>
  <r>
    <x v="2975"/>
    <n v="1.0158400000000001"/>
    <n v="0"/>
    <n v="14.000000000001819"/>
    <n v="1.4"/>
    <d v="1899-12-30T00:19:00"/>
    <e v="#DIV/0!"/>
    <e v="#DIV/0!"/>
    <e v="#DIV/0!"/>
  </r>
  <r>
    <x v="2976"/>
    <n v="1.0168600000000001"/>
    <n v="0"/>
    <n v="14"/>
    <n v="1.4"/>
    <d v="1899-12-30T00:09:00"/>
    <e v="#DIV/0!"/>
    <e v="#DIV/0!"/>
    <e v="#DIV/0!"/>
  </r>
  <r>
    <x v="2977"/>
    <n v="1.01647"/>
    <n v="44.100000000000364"/>
    <n v="32.900000000001455"/>
    <n v="7.5"/>
    <d v="1899-12-30T03:24:00"/>
    <e v="#DIV/0!"/>
    <e v="#DIV/0!"/>
    <e v="#DIV/0!"/>
  </r>
  <r>
    <x v="2978"/>
    <n v="1.01993"/>
    <n v="47.600000000000364"/>
    <n v="35"/>
    <n v="7.51"/>
    <d v="1899-12-30T07:56:00"/>
    <e v="#DIV/0!"/>
    <e v="#DIV/0!"/>
    <e v="#DIV/0!"/>
  </r>
  <r>
    <x v="2979"/>
    <n v="1.02267"/>
    <n v="0"/>
    <n v="14"/>
    <n v="1.4"/>
    <d v="1899-12-30T00:24:00"/>
    <e v="#DIV/0!"/>
    <e v="#DIV/0!"/>
    <e v="#DIV/0!"/>
  </r>
  <r>
    <x v="2980"/>
    <n v="1.0233000000000001"/>
    <n v="14.200000000000728"/>
    <n v="21.100000000002183"/>
    <n v="2.8"/>
    <d v="1899-12-30T01:06:00"/>
    <e v="#DIV/0!"/>
    <e v="#DIV/0!"/>
    <e v="#DIV/0!"/>
  </r>
  <r>
    <x v="2981"/>
    <n v="1.0245200000000001"/>
    <n v="0"/>
    <n v="14"/>
    <n v="1.4"/>
    <d v="1899-12-30T00:17:00"/>
    <e v="#DIV/0!"/>
    <e v="#DIV/0!"/>
    <e v="#DIV/0!"/>
  </r>
  <r>
    <x v="2982"/>
    <n v="1.0270999999999999"/>
    <n v="13.799999999999272"/>
    <n v="20.899999999997817"/>
    <n v="2.8"/>
    <d v="1899-12-30T00:59:00"/>
    <e v="#DIV/0!"/>
    <e v="#DIV/0!"/>
    <e v="#DIV/0!"/>
  </r>
  <r>
    <x v="2983"/>
    <n v="1.0279100000000001"/>
    <n v="0"/>
    <n v="14"/>
    <n v="1.4"/>
    <d v="1899-12-30T01:27:00"/>
    <e v="#DIV/0!"/>
    <e v="#DIV/0!"/>
    <e v="#DIV/0!"/>
  </r>
  <r>
    <x v="2984"/>
    <n v="1.02945"/>
    <n v="0"/>
    <n v="14.000000000001819"/>
    <n v="1.4"/>
    <d v="1899-12-30T00:32:00"/>
    <e v="#DIV/0!"/>
    <e v="#DIV/0!"/>
    <e v="#DIV/0!"/>
  </r>
  <r>
    <x v="2985"/>
    <n v="1.03007"/>
    <n v="0"/>
    <n v="14.000000000001819"/>
    <n v="1.4"/>
    <d v="1899-12-30T00:11:00"/>
    <e v="#DIV/0!"/>
    <e v="#DIV/0!"/>
    <e v="#DIV/0!"/>
  </r>
  <r>
    <x v="2986"/>
    <n v="1.0311399999999999"/>
    <n v="0"/>
    <n v="13.999999999998181"/>
    <n v="1.4"/>
    <d v="1899-12-30T00:22:00"/>
    <e v="#DIV/0!"/>
    <e v="#DIV/0!"/>
    <e v="#DIV/0!"/>
  </r>
  <r>
    <x v="2987"/>
    <n v="1.0320800000000001"/>
    <n v="0"/>
    <n v="14"/>
    <n v="1.4"/>
    <d v="1899-12-30T00:23:00"/>
    <e v="#DIV/0!"/>
    <e v="#DIV/0!"/>
    <e v="#DIV/0!"/>
  </r>
  <r>
    <x v="2988"/>
    <n v="1.0303599999999999"/>
    <n v="45.200000000000728"/>
    <n v="33.499999999998181"/>
    <n v="7.51"/>
    <d v="1899-12-30T01:46:00"/>
    <e v="#DIV/0!"/>
    <e v="#DIV/0!"/>
    <e v="#DIV/0!"/>
  </r>
  <r>
    <x v="2989"/>
    <n v="1.03369"/>
    <n v="0"/>
    <n v="14"/>
    <n v="1.4"/>
    <d v="1899-12-30T00:43:00"/>
    <e v="#DIV/0!"/>
    <e v="#DIV/0!"/>
    <e v="#DIV/0!"/>
  </r>
  <r>
    <x v="2990"/>
    <n v="1.0352699999999999"/>
    <n v="0"/>
    <n v="13.999999999998181"/>
    <n v="1.4"/>
    <d v="1899-12-30T01:39:00"/>
    <e v="#DIV/0!"/>
    <e v="#DIV/0!"/>
    <e v="#DIV/0!"/>
  </r>
  <r>
    <x v="2991"/>
    <n v="1.0362800000000001"/>
    <n v="0"/>
    <n v="14"/>
    <n v="1.4"/>
    <d v="1899-12-30T00:59:00"/>
    <e v="#DIV/0!"/>
    <e v="#DIV/0!"/>
    <e v="#DIV/0!"/>
  </r>
  <r>
    <x v="2992"/>
    <n v="1.0340199999999999"/>
    <n v="52.700000000000728"/>
    <n v="35.499999999998181"/>
    <n v="7.4799999999999995"/>
    <d v="1899-12-30T12:29:00"/>
    <e v="#DIV/0!"/>
    <e v="#DIV/0!"/>
    <e v="#DIV/0!"/>
  </r>
  <r>
    <x v="2993"/>
    <n v="1.0321499999999999"/>
    <n v="61.100000000000364"/>
    <n v="37.799999999997453"/>
    <n v="12.79"/>
    <d v="1899-12-30T04:33:00"/>
    <e v="#DIV/0!"/>
    <e v="#DIV/0!"/>
    <e v="#DIV/0!"/>
  </r>
  <r>
    <x v="2994"/>
    <n v="1.0329600000000001"/>
    <n v="14.100000000000364"/>
    <n v="21.100000000000364"/>
    <n v="2.8099999999999996"/>
    <d v="1899-12-30T02:18:00"/>
    <e v="#DIV/0!"/>
    <e v="#DIV/0!"/>
    <e v="#DIV/0!"/>
  </r>
  <r>
    <x v="2995"/>
    <n v="1.0336399999999999"/>
    <n v="0"/>
    <n v="14"/>
    <n v="1.4"/>
    <d v="1899-12-30T00:45:00"/>
    <e v="#DIV/0!"/>
    <e v="#DIV/0!"/>
    <e v="#DIV/0!"/>
  </r>
  <r>
    <x v="2996"/>
    <n v="1.0348599999999999"/>
    <n v="0"/>
    <n v="13.999999999998181"/>
    <n v="1.4"/>
    <d v="1899-12-30T01:00:00"/>
    <e v="#DIV/0!"/>
    <e v="#DIV/0!"/>
    <e v="#DIV/0!"/>
  </r>
  <r>
    <x v="2997"/>
    <n v="1.0346599999999999"/>
    <n v="29.600000000000364"/>
    <n v="29.5"/>
    <n v="4.2"/>
    <d v="1899-12-30T10:58:00"/>
    <e v="#DIV/0!"/>
    <e v="#DIV/0!"/>
    <e v="#DIV/0!"/>
  </r>
  <r>
    <x v="2998"/>
    <n v="1.0399099999999999"/>
    <n v="0"/>
    <n v="13.999999999998181"/>
    <n v="1.4"/>
    <d v="1899-12-30T00:11:00"/>
    <e v="#DIV/0!"/>
    <e v="#DIV/0!"/>
    <e v="#DIV/0!"/>
  </r>
  <r>
    <x v="2999"/>
    <n v="1.0416099999999999"/>
    <n v="0"/>
    <n v="13.999999999998181"/>
    <n v="1.4"/>
    <d v="1899-12-30T00:18:00"/>
    <e v="#DIV/0!"/>
    <e v="#DIV/0!"/>
    <e v="#DIV/0!"/>
  </r>
  <r>
    <x v="3000"/>
    <n v="1.0416399999999999"/>
    <n v="0"/>
    <n v="14"/>
    <n v="1.4"/>
    <d v="1899-12-30T01:17:00"/>
    <e v="#DIV/0!"/>
    <e v="#DIV/0!"/>
    <e v="#DIV/0!"/>
  </r>
  <r>
    <x v="3001"/>
    <n v="1.0432300000000001"/>
    <n v="0"/>
    <n v="14"/>
    <n v="1.4"/>
    <d v="1899-12-30T00:07:00"/>
    <e v="#DIV/0!"/>
    <e v="#DIV/0!"/>
    <e v="#DIV/0!"/>
  </r>
  <r>
    <x v="3002"/>
    <n v="1.04287"/>
    <n v="28.900000000001455"/>
    <n v="28.699999999998909"/>
    <n v="4.1900000000000004"/>
    <d v="1899-12-30T02:48:00"/>
    <e v="#DIV/0!"/>
    <e v="#DIV/0!"/>
    <e v="#DIV/0!"/>
  </r>
  <r>
    <x v="3003"/>
    <n v="1.0356000000000001"/>
    <n v="143.79999999999745"/>
    <n v="65.099999999998545"/>
    <n v="49.33"/>
    <d v="1899-12-30T05:43:00"/>
    <e v="#DIV/0!"/>
    <e v="#DIV/0!"/>
    <e v="#DIV/0!"/>
  </r>
  <r>
    <x v="3004"/>
    <n v="1.0361"/>
    <n v="123.60000000000036"/>
    <n v="55.399999999999636"/>
    <n v="49.4"/>
    <d v="1899-12-30T23:22:00"/>
    <e v="#DIV/0!"/>
    <e v="#DIV/0!"/>
    <e v="#DIV/0!"/>
  </r>
  <r>
    <x v="3005"/>
    <n v="1.0362199999999999"/>
    <n v="31.299999999999272"/>
    <n v="30.299999999999272"/>
    <n v="4.1899999999999995"/>
    <d v="1899-12-30T05:55:00"/>
    <e v="#DIV/0!"/>
    <e v="#DIV/0!"/>
    <e v="#DIV/0!"/>
  </r>
  <r>
    <x v="3006"/>
    <n v="1.0371300000000001"/>
    <n v="0"/>
    <n v="14"/>
    <n v="1.4"/>
    <d v="1899-12-30T00:08:00"/>
    <e v="#DIV/0!"/>
    <e v="#DIV/0!"/>
    <e v="#DIV/0!"/>
  </r>
  <r>
    <x v="3007"/>
    <n v="1.03807"/>
    <n v="29.800000000001091"/>
    <n v="28.900000000001455"/>
    <n v="4.1899999999999995"/>
    <d v="1899-12-30T03:31:00"/>
    <e v="#DIV/0!"/>
    <e v="#DIV/0!"/>
    <e v="#DIV/0!"/>
  </r>
  <r>
    <x v="3008"/>
    <n v="1.0394399999999999"/>
    <n v="0"/>
    <n v="13.999999999998181"/>
    <n v="1.4"/>
    <d v="1899-12-30T01:04:00"/>
    <e v="#DIV/0!"/>
    <e v="#DIV/0!"/>
    <e v="#DIV/0!"/>
  </r>
  <r>
    <x v="3009"/>
    <n v="1.03979"/>
    <n v="0"/>
    <n v="14"/>
    <n v="1.4"/>
    <d v="1899-12-30T00:45:00"/>
    <e v="#DIV/0!"/>
    <e v="#DIV/0!"/>
    <e v="#DIV/0!"/>
  </r>
  <r>
    <x v="3010"/>
    <n v="1.0413600000000001"/>
    <n v="13.600000000000364"/>
    <n v="20.800000000001091"/>
    <n v="2.8"/>
    <d v="1899-12-30T00:53:00"/>
    <e v="#DIV/0!"/>
    <e v="#DIV/0!"/>
    <e v="#DIV/0!"/>
  </r>
  <r>
    <x v="3011"/>
    <n v="1.04237"/>
    <n v="0"/>
    <n v="14.000000000001819"/>
    <n v="1.4"/>
    <d v="1899-12-30T00:08:00"/>
    <e v="#DIV/0!"/>
    <e v="#DIV/0!"/>
    <e v="#DIV/0!"/>
  </r>
  <r>
    <x v="3012"/>
    <n v="1.0422199999999999"/>
    <n v="0"/>
    <n v="13.999999999998181"/>
    <n v="1.4"/>
    <d v="1899-12-30T00:25:00"/>
    <e v="#DIV/0!"/>
    <e v="#DIV/0!"/>
    <e v="#DIV/0!"/>
  </r>
  <r>
    <x v="3013"/>
    <n v="1.04003"/>
    <n v="66.699999999998909"/>
    <n v="39.599999999998545"/>
    <n v="12.81"/>
    <d v="1899-12-30T10:08:00"/>
    <e v="#DIV/0!"/>
    <e v="#DIV/0!"/>
    <e v="#DIV/0!"/>
  </r>
  <r>
    <x v="3014"/>
    <n v="1.0370299999999999"/>
    <n v="45.099999999998545"/>
    <n v="33.100000000000364"/>
    <n v="7.4799999999999995"/>
    <d v="1899-12-30T07:27:00"/>
    <e v="#DIV/0!"/>
    <e v="#DIV/0!"/>
    <e v="#DIV/0!"/>
  </r>
  <r>
    <x v="3015"/>
    <n v="1.0386500000000001"/>
    <n v="13.900000000001455"/>
    <n v="21"/>
    <n v="2.81"/>
    <d v="1899-12-30T04:51:00"/>
    <e v="#DIV/0!"/>
    <e v="#DIV/0!"/>
    <e v="#DIV/0!"/>
  </r>
  <r>
    <x v="3016"/>
    <n v="1.0367599999999999"/>
    <n v="28.900000000001455"/>
    <n v="28.600000000002183"/>
    <n v="4.2"/>
    <d v="1899-12-30T07:03:00"/>
    <e v="#DIV/0!"/>
    <e v="#DIV/0!"/>
    <e v="#DIV/0!"/>
  </r>
  <r>
    <x v="3017"/>
    <n v="1.03925"/>
    <n v="14"/>
    <n v="21"/>
    <n v="2.8"/>
    <d v="1899-12-30T00:54:00"/>
    <e v="#DIV/0!"/>
    <e v="#DIV/0!"/>
    <e v="#DIV/0!"/>
  </r>
  <r>
    <x v="3018"/>
    <n v="1.0405"/>
    <n v="0"/>
    <n v="14"/>
    <n v="1.4"/>
    <d v="1899-12-30T00:09:00"/>
    <e v="#DIV/0!"/>
    <e v="#DIV/0!"/>
    <e v="#DIV/0!"/>
  </r>
  <r>
    <x v="3019"/>
    <n v="1.0356300000000001"/>
    <n v="81.5"/>
    <n v="44.400000000001455"/>
    <n v="20.380000000000003"/>
    <d v="1899-12-30T09:53:00"/>
    <e v="#DIV/0!"/>
    <e v="#DIV/0!"/>
    <e v="#DIV/0!"/>
  </r>
  <r>
    <x v="3020"/>
    <n v="1.03559"/>
    <n v="0"/>
    <n v="14.000000000001819"/>
    <n v="1.4"/>
    <d v="1899-12-30T00:23:00"/>
    <e v="#DIV/0!"/>
    <e v="#DIV/0!"/>
    <e v="#DIV/0!"/>
  </r>
  <r>
    <x v="3021"/>
    <n v="1.03477"/>
    <n v="0"/>
    <n v="14.000000000001819"/>
    <n v="1.4"/>
    <d v="1899-12-30T00:28:00"/>
    <e v="#DIV/0!"/>
    <e v="#DIV/0!"/>
    <e v="#DIV/0!"/>
  </r>
  <r>
    <x v="3022"/>
    <n v="1.03295"/>
    <n v="0"/>
    <n v="14.000000000001819"/>
    <n v="1.4"/>
    <d v="1899-12-30T00:44:00"/>
    <e v="#DIV/0!"/>
    <e v="#DIV/0!"/>
    <e v="#DIV/0!"/>
  </r>
  <r>
    <x v="3023"/>
    <n v="1.0332699999999999"/>
    <n v="13.800000000001091"/>
    <n v="20.900000000001455"/>
    <n v="2.8"/>
    <d v="1899-12-30T00:57:00"/>
    <e v="#DIV/0!"/>
    <e v="#DIV/0!"/>
    <e v="#DIV/0!"/>
  </r>
  <r>
    <x v="3024"/>
    <n v="1.0315399999999999"/>
    <n v="15.299999999999272"/>
    <n v="21.600000000000364"/>
    <n v="2.79"/>
    <d v="1899-12-30T00:49:00"/>
    <e v="#DIV/0!"/>
    <e v="#DIV/0!"/>
    <e v="#DIV/0!"/>
  </r>
  <r>
    <x v="3025"/>
    <n v="1.0342899999999999"/>
    <n v="64.300000000001091"/>
    <n v="39.5"/>
    <n v="12.809999999999999"/>
    <d v="1899-12-31T00:27:00"/>
    <e v="#DIV/0!"/>
    <e v="#DIV/0!"/>
    <e v="#DIV/0!"/>
  </r>
  <r>
    <x v="3026"/>
    <n v="1.0373000000000001"/>
    <n v="0"/>
    <n v="14.80000000000291"/>
    <n v="1.4"/>
    <d v="1899-12-30T06:36:00"/>
    <e v="#DIV/0!"/>
    <e v="#DIV/0!"/>
    <e v="#DIV/0!"/>
  </r>
  <r>
    <x v="3027"/>
    <n v="1.0384899999999999"/>
    <n v="0"/>
    <n v="13.999999999998181"/>
    <n v="1.4"/>
    <d v="1899-12-30T02:16:00"/>
    <e v="#DIV/0!"/>
    <e v="#DIV/0!"/>
    <e v="#DIV/0!"/>
  </r>
  <r>
    <x v="3028"/>
    <n v="1.0378099999999999"/>
    <n v="0"/>
    <n v="13.999999999998181"/>
    <n v="1.4"/>
    <d v="1899-12-30T02:13:00"/>
    <e v="#DIV/0!"/>
    <e v="#DIV/0!"/>
    <e v="#DIV/0!"/>
  </r>
  <r>
    <x v="3029"/>
    <n v="1.03773"/>
    <n v="30.699999999998909"/>
    <n v="29.200000000000728"/>
    <n v="4.1899999999999995"/>
    <d v="1899-12-30T02:05:00"/>
    <e v="#DIV/0!"/>
    <e v="#DIV/0!"/>
    <e v="#DIV/0!"/>
  </r>
  <r>
    <x v="3030"/>
    <n v="1.0366500000000001"/>
    <n v="62.700000000000728"/>
    <n v="38.299999999999272"/>
    <n v="12.82"/>
    <d v="1899-12-30T06:06:00"/>
    <e v="#DIV/0!"/>
    <e v="#DIV/0!"/>
    <e v="#DIV/0!"/>
  </r>
  <r>
    <x v="3031"/>
    <n v="1.03396"/>
    <n v="30.199999999998909"/>
    <n v="29.099999999998545"/>
    <n v="4.2"/>
    <d v="1899-12-30T02:04:00"/>
    <e v="#DIV/0!"/>
    <e v="#DIV/0!"/>
    <e v="#DIV/0!"/>
  </r>
  <r>
    <x v="3032"/>
    <n v="1.0293399999999999"/>
    <n v="121.39999999999964"/>
    <n v="55.799999999999272"/>
    <n v="49.489999999999995"/>
    <d v="1900-01-01T02:00:00"/>
    <e v="#DIV/0!"/>
    <e v="#DIV/0!"/>
    <e v="#DIV/0!"/>
  </r>
  <r>
    <x v="3033"/>
    <n v="1.0323599999999999"/>
    <n v="0"/>
    <n v="14.000000000001819"/>
    <n v="1.4"/>
    <d v="1899-12-30T02:06:00"/>
    <e v="#DIV/0!"/>
    <e v="#DIV/0!"/>
    <e v="#DIV/0!"/>
  </r>
  <r>
    <x v="3034"/>
    <n v="1.0312600000000001"/>
    <n v="0"/>
    <n v="13.999999999998181"/>
    <n v="1.4"/>
    <d v="1899-12-30T01:38:00"/>
    <e v="#DIV/0!"/>
    <e v="#DIV/0!"/>
    <e v="#DIV/0!"/>
  </r>
  <r>
    <x v="3035"/>
    <n v="1.03017"/>
    <n v="0"/>
    <n v="14"/>
    <n v="1.4"/>
    <d v="1899-12-30T00:45:00"/>
    <e v="#DIV/0!"/>
    <e v="#DIV/0!"/>
    <e v="#DIV/0!"/>
  </r>
  <r>
    <x v="3036"/>
    <n v="1.0293099999999999"/>
    <n v="14.300000000001091"/>
    <n v="21.100000000000364"/>
    <n v="2.79"/>
    <d v="1899-12-30T00:42:00"/>
    <e v="#DIV/0!"/>
    <e v="#DIV/0!"/>
    <e v="#DIV/0!"/>
  </r>
  <r>
    <x v="3037"/>
    <n v="1.0282"/>
    <n v="0"/>
    <n v="14"/>
    <n v="1.4"/>
    <d v="1899-12-30T02:14:00"/>
    <e v="#DIV/0!"/>
    <e v="#DIV/0!"/>
    <e v="#DIV/0!"/>
  </r>
  <r>
    <x v="3038"/>
    <n v="1.02694"/>
    <n v="0"/>
    <n v="14"/>
    <n v="1.4"/>
    <d v="1899-12-30T02:00:00"/>
    <e v="#DIV/0!"/>
    <e v="#DIV/0!"/>
    <e v="#DIV/0!"/>
  </r>
  <r>
    <x v="3039"/>
    <n v="1.0249999999999999"/>
    <n v="0"/>
    <n v="14"/>
    <n v="1.4"/>
    <d v="1899-12-30T01:46:00"/>
    <e v="#DIV/0!"/>
    <e v="#DIV/0!"/>
    <e v="#DIV/0!"/>
  </r>
  <r>
    <x v="3040"/>
    <n v="1.0229299999999999"/>
    <n v="14"/>
    <n v="21.000000000001819"/>
    <n v="2.8"/>
    <d v="1899-12-30T07:43:00"/>
    <e v="#DIV/0!"/>
    <e v="#DIV/0!"/>
    <e v="#DIV/0!"/>
  </r>
  <r>
    <x v="3041"/>
    <n v="1.0369999999999999"/>
    <n v="214.89999999999964"/>
    <n v="75.599999999998545"/>
    <n v="176.04000000000002"/>
    <d v="1900-01-02T19:44:00"/>
    <e v="#DIV/0!"/>
    <e v="#DIV/0!"/>
    <e v="#DIV/0!"/>
  </r>
  <r>
    <x v="3042"/>
    <n v="1.03159"/>
    <n v="0"/>
    <n v="14.799999999999272"/>
    <n v="1.4"/>
    <d v="1899-12-30T05:00:00"/>
    <e v="#DIV/0!"/>
    <e v="#DIV/0!"/>
    <e v="#DIV/0!"/>
  </r>
  <r>
    <x v="3043"/>
    <n v="1.0323"/>
    <n v="15.000000000001819"/>
    <n v="21.500000000001819"/>
    <n v="2.8"/>
    <d v="1899-12-30T02:48:00"/>
    <e v="#DIV/0!"/>
    <e v="#DIV/0!"/>
    <e v="#DIV/0!"/>
  </r>
  <r>
    <x v="3044"/>
    <n v="1.03352"/>
    <n v="0"/>
    <n v="14.000000000001819"/>
    <n v="1.4"/>
    <d v="1899-12-30T03:50:00"/>
    <e v="#DIV/0!"/>
    <e v="#DIV/0!"/>
    <e v="#DIV/0!"/>
  </r>
  <r>
    <x v="3045"/>
    <n v="1.03338"/>
    <n v="29.799999999999272"/>
    <n v="28.999999999998181"/>
    <n v="4.1999999999999993"/>
    <d v="1899-12-30T06:02:00"/>
    <e v="#DIV/0!"/>
    <e v="#DIV/0!"/>
    <e v="#DIV/0!"/>
  </r>
  <r>
    <x v="3046"/>
    <n v="1.03407"/>
    <n v="14.600000000000364"/>
    <n v="21.299999999999272"/>
    <n v="2.8"/>
    <d v="1899-12-30T00:37:00"/>
    <e v="#DIV/0!"/>
    <e v="#DIV/0!"/>
    <e v="#DIV/0!"/>
  </r>
  <r>
    <x v="3047"/>
    <n v="1.0347599999999999"/>
    <n v="0"/>
    <n v="13.999999999998181"/>
    <n v="1.4"/>
    <d v="1899-12-30T00:29:00"/>
    <e v="#DIV/0!"/>
    <e v="#DIV/0!"/>
    <e v="#DIV/0!"/>
  </r>
  <r>
    <x v="3048"/>
    <n v="1.0373000000000001"/>
    <n v="13.5"/>
    <n v="20.800000000001091"/>
    <n v="2.81"/>
    <d v="1899-12-30T00:46:00"/>
    <e v="#DIV/0!"/>
    <e v="#DIV/0!"/>
    <e v="#DIV/0!"/>
  </r>
  <r>
    <x v="3049"/>
    <n v="1.0382"/>
    <n v="0"/>
    <n v="14"/>
    <n v="1.4"/>
    <d v="1899-12-30T02:56:00"/>
    <e v="#DIV/0!"/>
    <e v="#DIV/0!"/>
    <e v="#DIV/0!"/>
  </r>
  <r>
    <x v="3050"/>
    <n v="1.0401100000000001"/>
    <n v="0"/>
    <n v="14"/>
    <n v="1.4"/>
    <d v="1899-12-30T00:17:00"/>
    <e v="#DIV/0!"/>
    <e v="#DIV/0!"/>
    <e v="#DIV/0!"/>
  </r>
  <r>
    <x v="3051"/>
    <n v="1.0415000000000001"/>
    <n v="0"/>
    <n v="16.300000000001091"/>
    <n v="1.4"/>
    <d v="1899-12-30T03:50:00"/>
    <e v="#DIV/0!"/>
    <e v="#DIV/0!"/>
    <e v="#DIV/0!"/>
  </r>
  <r>
    <x v="3052"/>
    <n v="1.04264"/>
    <n v="0"/>
    <n v="14"/>
    <n v="1.4"/>
    <d v="1899-12-30T02:12:00"/>
    <e v="#DIV/0!"/>
    <e v="#DIV/0!"/>
    <e v="#DIV/0!"/>
  </r>
  <r>
    <x v="3053"/>
    <n v="1.0438499999999999"/>
    <n v="0"/>
    <n v="13.999999999998181"/>
    <n v="1.4"/>
    <d v="1899-12-30T00:45:00"/>
    <e v="#DIV/0!"/>
    <e v="#DIV/0!"/>
    <e v="#DIV/0!"/>
  </r>
  <r>
    <x v="3054"/>
    <n v="1.0426500000000001"/>
    <n v="46.600000000002183"/>
    <n v="33.800000000001091"/>
    <n v="7.4799999999999995"/>
    <d v="1899-12-30T10:29:00"/>
    <e v="#DIV/0!"/>
    <e v="#DIV/0!"/>
    <e v="#DIV/0!"/>
  </r>
  <r>
    <x v="3055"/>
    <n v="1.04284"/>
    <n v="28.900000000001455"/>
    <n v="29.200000000000728"/>
    <n v="4.21"/>
    <d v="1899-12-30T14:07:00"/>
    <e v="#DIV/0!"/>
    <e v="#DIV/0!"/>
    <e v="#DIV/0!"/>
  </r>
  <r>
    <x v="3056"/>
    <n v="1.04162"/>
    <n v="28.900000000001455"/>
    <n v="28.500000000001819"/>
    <n v="4.1899999999999995"/>
    <d v="1899-12-30T03:11:00"/>
    <e v="#DIV/0!"/>
    <e v="#DIV/0!"/>
    <e v="#DIV/0!"/>
  </r>
  <r>
    <x v="3057"/>
    <n v="1.04047"/>
    <n v="45.299999999999272"/>
    <n v="33.600000000000364"/>
    <n v="7.52"/>
    <d v="1899-12-30T05:08:00"/>
    <e v="#DIV/0!"/>
    <e v="#DIV/0!"/>
    <e v="#DIV/0!"/>
  </r>
  <r>
    <x v="3058"/>
    <n v="1.0379799999999999"/>
    <n v="44.199999999998909"/>
    <n v="32.899999999999636"/>
    <n v="7.5699999999999994"/>
    <d v="1899-12-30T08:34:00"/>
    <e v="#DIV/0!"/>
    <e v="#DIV/0!"/>
    <e v="#DIV/0!"/>
  </r>
  <r>
    <x v="3059"/>
    <n v="1.03851"/>
    <n v="52.899999999997817"/>
    <n v="35.5"/>
    <n v="7.4799999999999995"/>
    <d v="1899-12-30T15:52:00"/>
    <e v="#DIV/0!"/>
    <e v="#DIV/0!"/>
    <e v="#DIV/0!"/>
  </r>
  <r>
    <x v="3060"/>
    <n v="1.0358499999999999"/>
    <n v="0"/>
    <n v="14"/>
    <n v="1.4"/>
    <d v="1899-12-30T01:32:00"/>
    <e v="#DIV/0!"/>
    <e v="#DIV/0!"/>
    <e v="#DIV/0!"/>
  </r>
  <r>
    <x v="3061"/>
    <n v="1.0429999999999999"/>
    <n v="143.5"/>
    <n v="59.399999999999636"/>
    <n v="78.19"/>
    <d v="1899-12-30T12:56:00"/>
    <e v="#DIV/0!"/>
    <e v="#DIV/0!"/>
    <e v="#DIV/0!"/>
  </r>
  <r>
    <x v="3062"/>
    <n v="1.04667"/>
    <n v="0"/>
    <n v="14.000000000001819"/>
    <n v="1.4"/>
    <d v="1899-12-30T00:58:00"/>
    <e v="#DIV/0!"/>
    <e v="#DIV/0!"/>
    <e v="#DIV/0!"/>
  </r>
  <r>
    <x v="3063"/>
    <n v="1.0487299999999999"/>
    <n v="0"/>
    <n v="13.999999999998181"/>
    <n v="1.4"/>
    <d v="1899-12-30T00:33:00"/>
    <e v="#DIV/0!"/>
    <e v="#DIV/0!"/>
    <e v="#DIV/0!"/>
  </r>
  <r>
    <x v="3064"/>
    <n v="1.0379799999999999"/>
    <n v="176.70000000000073"/>
    <n v="69.699999999998909"/>
    <n v="122.09"/>
    <d v="1900-01-01T07:42:00"/>
    <e v="#DIV/0!"/>
    <e v="#DIV/0!"/>
    <e v="#DIV/0!"/>
  </r>
  <r>
    <x v="3065"/>
    <n v="1.04139"/>
    <n v="0"/>
    <n v="14.000000000001819"/>
    <n v="1.4"/>
    <d v="1899-12-30T00:25:00"/>
    <e v="#DIV/0!"/>
    <e v="#DIV/0!"/>
    <e v="#DIV/0!"/>
  </r>
  <r>
    <x v="3066"/>
    <n v="1.0400400000000001"/>
    <n v="0"/>
    <n v="13.999999999998181"/>
    <n v="1.4"/>
    <d v="1899-12-30T00:22:00"/>
    <e v="#DIV/0!"/>
    <e v="#DIV/0!"/>
    <e v="#DIV/0!"/>
  </r>
  <r>
    <x v="3067"/>
    <n v="1.0368999999999999"/>
    <n v="0"/>
    <n v="14"/>
    <n v="1.4"/>
    <d v="1899-12-30T01:14:00"/>
    <e v="#DIV/0!"/>
    <e v="#DIV/0!"/>
    <e v="#DIV/0!"/>
  </r>
  <r>
    <x v="3068"/>
    <n v="1.0349699999999999"/>
    <n v="46.100000000000364"/>
    <n v="34.000000000001819"/>
    <n v="7.5"/>
    <d v="1899-12-30T17:10:00"/>
    <e v="#DIV/0!"/>
    <e v="#DIV/0!"/>
    <e v="#DIV/0!"/>
  </r>
  <r>
    <x v="3069"/>
    <n v="1.03349"/>
    <n v="29.5"/>
    <n v="28.900000000001455"/>
    <n v="4.2"/>
    <d v="1899-12-30T02:09:00"/>
    <e v="#DIV/0!"/>
    <e v="#DIV/0!"/>
    <e v="#DIV/0!"/>
  </r>
  <r>
    <x v="3070"/>
    <n v="1.03318"/>
    <n v="14.099999999998545"/>
    <n v="21"/>
    <n v="2.79"/>
    <d v="1899-12-30T02:23:00"/>
    <e v="#DIV/0!"/>
    <e v="#DIV/0!"/>
    <e v="#DIV/0!"/>
  </r>
  <r>
    <x v="3071"/>
    <n v="1.03287"/>
    <n v="0"/>
    <n v="14.000000000001819"/>
    <n v="1.4"/>
    <d v="1899-12-30T00:45:00"/>
    <e v="#DIV/0!"/>
    <e v="#DIV/0!"/>
    <e v="#DIV/0!"/>
  </r>
  <r>
    <x v="3072"/>
    <n v="1.0348999999999999"/>
    <n v="63.30000000000291"/>
    <n v="38.900000000001455"/>
    <n v="12.78"/>
    <d v="1899-12-30T19:05:00"/>
    <e v="#DIV/0!"/>
    <e v="#DIV/0!"/>
    <e v="#DIV/0!"/>
  </r>
  <r>
    <x v="3073"/>
    <n v="1.0439499999999999"/>
    <n v="215.29999999999927"/>
    <n v="76.399999999999636"/>
    <n v="176.31"/>
    <d v="1899-12-31T21:31:00"/>
    <e v="#DIV/0!"/>
    <e v="#DIV/0!"/>
    <e v="#DIV/0!"/>
  </r>
  <r>
    <x v="3074"/>
    <n v="1.0405199999999999"/>
    <n v="0"/>
    <n v="13.999999999998181"/>
    <n v="1.4"/>
    <d v="1899-12-30T00:29:00"/>
    <e v="#DIV/0!"/>
    <e v="#DIV/0!"/>
    <e v="#DIV/0!"/>
  </r>
  <r>
    <x v="3075"/>
    <n v="1.0425599999999999"/>
    <n v="14.600000000000364"/>
    <n v="23.599999999998545"/>
    <n v="2.8"/>
    <d v="1899-12-30T03:28:00"/>
    <e v="#DIV/0!"/>
    <e v="#DIV/0!"/>
    <e v="#DIV/0!"/>
  </r>
  <r>
    <x v="3076"/>
    <n v="1.0448599999999999"/>
    <n v="14.300000000001091"/>
    <n v="21.199999999998909"/>
    <n v="2.81"/>
    <d v="1899-12-30T04:31:00"/>
    <e v="#DIV/0!"/>
    <e v="#DIV/0!"/>
    <e v="#DIV/0!"/>
  </r>
  <r>
    <x v="3077"/>
    <n v="1.0440100000000001"/>
    <n v="46.800000000001091"/>
    <n v="34.500000000001819"/>
    <n v="7.49"/>
    <d v="1899-12-30T01:52:00"/>
    <e v="#DIV/0!"/>
    <e v="#DIV/0!"/>
    <e v="#DIV/0!"/>
  </r>
  <r>
    <x v="3078"/>
    <n v="1.0444800000000001"/>
    <n v="0"/>
    <n v="14.000000000001819"/>
    <n v="1.4"/>
    <d v="1899-12-30T00:58:00"/>
    <e v="#DIV/0!"/>
    <e v="#DIV/0!"/>
    <e v="#DIV/0!"/>
  </r>
  <r>
    <x v="3079"/>
    <n v="1.04495"/>
    <n v="14.300000000001091"/>
    <n v="21.200000000000728"/>
    <n v="2.81"/>
    <d v="1899-12-30T02:08:00"/>
    <e v="#DIV/0!"/>
    <e v="#DIV/0!"/>
    <e v="#DIV/0!"/>
  </r>
  <r>
    <x v="3080"/>
    <n v="1.0460700000000001"/>
    <n v="0"/>
    <n v="14"/>
    <n v="1.4"/>
    <d v="1899-12-30T00:32:00"/>
    <e v="#DIV/0!"/>
    <e v="#DIV/0!"/>
    <e v="#DIV/0!"/>
  </r>
  <r>
    <x v="3081"/>
    <n v="1.0484899999999999"/>
    <n v="0"/>
    <n v="13.999999999998181"/>
    <n v="1.4"/>
    <d v="1899-12-30T00:05:00"/>
    <e v="#DIV/0!"/>
    <e v="#DIV/0!"/>
    <e v="#DIV/0!"/>
  </r>
  <r>
    <x v="3082"/>
    <n v="1.04982"/>
    <n v="0"/>
    <n v="14"/>
    <n v="1.4"/>
    <d v="1899-12-30T00:07:00"/>
    <e v="#DIV/0!"/>
    <e v="#DIV/0!"/>
    <e v="#DIV/0!"/>
  </r>
  <r>
    <x v="3083"/>
    <n v="1.05017"/>
    <n v="0"/>
    <n v="14.000000000001819"/>
    <n v="1.4"/>
    <d v="1899-12-30T00:06:00"/>
    <e v="#DIV/0!"/>
    <e v="#DIV/0!"/>
    <e v="#DIV/0!"/>
  </r>
  <r>
    <x v="3084"/>
    <n v="1.0503899999999999"/>
    <n v="13.5"/>
    <n v="20.799999999999272"/>
    <n v="2.81"/>
    <d v="1899-12-30T00:30:00"/>
    <e v="#DIV/0!"/>
    <e v="#DIV/0!"/>
    <e v="#DIV/0!"/>
  </r>
  <r>
    <x v="3085"/>
    <n v="1.0504599999999999"/>
    <n v="0"/>
    <n v="14"/>
    <n v="1.4"/>
    <d v="1899-12-30T00:19:00"/>
    <e v="#DIV/0!"/>
    <e v="#DIV/0!"/>
    <e v="#DIV/0!"/>
  </r>
  <r>
    <x v="3086"/>
    <n v="1.0499799999999999"/>
    <n v="29.800000000001091"/>
    <n v="29.100000000000364"/>
    <n v="4.21"/>
    <d v="1899-12-30T00:51:00"/>
    <e v="#DIV/0!"/>
    <e v="#DIV/0!"/>
    <e v="#DIV/0!"/>
  </r>
  <r>
    <x v="3087"/>
    <n v="1.0522199999999999"/>
    <n v="0"/>
    <n v="13.999999999998181"/>
    <n v="1.4"/>
    <d v="1899-12-30T02:38:00"/>
    <e v="#DIV/0!"/>
    <e v="#DIV/0!"/>
    <e v="#DIV/0!"/>
  </r>
  <r>
    <x v="3088"/>
    <n v="1.05297"/>
    <n v="14.300000000001091"/>
    <n v="21.199999999998909"/>
    <n v="2.81"/>
    <d v="1899-12-30T06:15:00"/>
    <e v="#DIV/0!"/>
    <e v="#DIV/0!"/>
    <e v="#DIV/0!"/>
  </r>
  <r>
    <x v="3089"/>
    <n v="1.0541"/>
    <n v="0"/>
    <n v="14"/>
    <n v="1.4"/>
    <d v="1899-12-30T00:36:00"/>
    <e v="#DIV/0!"/>
    <e v="#DIV/0!"/>
    <e v="#DIV/0!"/>
  </r>
  <r>
    <x v="3090"/>
    <n v="1.05427"/>
    <n v="29.100000000002183"/>
    <n v="28.700000000002547"/>
    <n v="4.2"/>
    <d v="1899-12-30T01:01:00"/>
    <e v="#DIV/0!"/>
    <e v="#DIV/0!"/>
    <e v="#DIV/0!"/>
  </r>
  <r>
    <x v="3091"/>
    <n v="1.0541100000000001"/>
    <n v="13.700000000000728"/>
    <n v="20.900000000001455"/>
    <n v="2.8099999999999996"/>
    <d v="1899-12-30T03:41:00"/>
    <e v="#DIV/0!"/>
    <e v="#DIV/0!"/>
    <e v="#DIV/0!"/>
  </r>
  <r>
    <x v="3092"/>
    <n v="1.05185"/>
    <n v="128.59999999999854"/>
    <n v="58.299999999999272"/>
    <n v="49.38000000000001"/>
    <d v="1899-12-31T01:07:00"/>
    <e v="#DIV/0!"/>
    <e v="#DIV/0!"/>
    <e v="#DIV/0!"/>
  </r>
  <r>
    <x v="3093"/>
    <n v="1.0484500000000001"/>
    <n v="0"/>
    <n v="14.000000000001819"/>
    <n v="1.4"/>
    <d v="1899-12-30T00:04:00"/>
    <e v="#DIV/0!"/>
    <e v="#DIV/0!"/>
    <e v="#DIV/0!"/>
  </r>
  <r>
    <x v="3094"/>
    <n v="1.0482"/>
    <n v="28.799999999999272"/>
    <n v="28.799999999999272"/>
    <n v="4.21"/>
    <d v="1899-12-30T01:28:00"/>
    <e v="#DIV/0!"/>
    <e v="#DIV/0!"/>
    <e v="#DIV/0!"/>
  </r>
  <r>
    <x v="3095"/>
    <n v="1.05307"/>
    <n v="0"/>
    <n v="13.999999999998181"/>
    <n v="1.4"/>
    <d v="1899-12-30T00:24:00"/>
    <e v="#DIV/0!"/>
    <e v="#DIV/0!"/>
    <e v="#DIV/0!"/>
  </r>
  <r>
    <x v="3096"/>
    <n v="1.05338"/>
    <n v="14.000000000001819"/>
    <n v="21"/>
    <n v="2.8"/>
    <d v="1899-12-30T02:19:00"/>
    <e v="#DIV/0!"/>
    <e v="#DIV/0!"/>
    <e v="#DIV/0!"/>
  </r>
  <r>
    <x v="3097"/>
    <n v="1.05463"/>
    <n v="0"/>
    <n v="13.999999999998181"/>
    <n v="1.4"/>
    <d v="1899-12-30T00:59:00"/>
    <e v="#DIV/0!"/>
    <e v="#DIV/0!"/>
    <e v="#DIV/0!"/>
  </r>
  <r>
    <x v="3098"/>
    <n v="1.05786"/>
    <n v="0"/>
    <n v="14"/>
    <n v="1.4"/>
    <d v="1899-12-30T01:24:00"/>
    <e v="#DIV/0!"/>
    <e v="#DIV/0!"/>
    <e v="#DIV/0!"/>
  </r>
  <r>
    <x v="3099"/>
    <n v="1.0567500000000001"/>
    <n v="45.500000000001819"/>
    <n v="33.500000000001819"/>
    <n v="7.49"/>
    <d v="1899-12-30T05:44:00"/>
    <e v="#DIV/0!"/>
    <e v="#DIV/0!"/>
    <e v="#DIV/0!"/>
  </r>
  <r>
    <x v="3100"/>
    <n v="1.0579000000000001"/>
    <n v="0"/>
    <n v="14"/>
    <n v="1.4"/>
    <d v="1899-12-30T01:00:00"/>
    <e v="#DIV/0!"/>
    <e v="#DIV/0!"/>
    <e v="#DIV/0!"/>
  </r>
  <r>
    <x v="3101"/>
    <n v="1.0528999999999999"/>
    <n v="109.99999999999818"/>
    <n v="51.699999999998909"/>
    <n v="32.43"/>
    <d v="1899-12-30T23:29:00"/>
    <e v="#DIV/0!"/>
    <e v="#DIV/0!"/>
    <e v="#DIV/0!"/>
  </r>
  <r>
    <x v="3102"/>
    <n v="1.05121"/>
    <n v="0"/>
    <n v="14"/>
    <n v="1.4"/>
    <d v="1899-12-30T01:08:00"/>
    <e v="#DIV/0!"/>
    <e v="#DIV/0!"/>
    <e v="#DIV/0!"/>
  </r>
  <r>
    <x v="3103"/>
    <n v="1.0496300000000001"/>
    <n v="0"/>
    <n v="13.999999999998181"/>
    <n v="1.4"/>
    <d v="1899-12-30T00:08:00"/>
    <e v="#DIV/0!"/>
    <e v="#DIV/0!"/>
    <e v="#DIV/0!"/>
  </r>
  <r>
    <x v="3104"/>
    <n v="1.0488900000000001"/>
    <n v="14.100000000002183"/>
    <n v="21"/>
    <n v="2.79"/>
    <d v="1899-12-30T02:13:00"/>
    <e v="#DIV/0!"/>
    <e v="#DIV/0!"/>
    <e v="#DIV/0!"/>
  </r>
  <r>
    <x v="3105"/>
    <n v="1.0483899999999999"/>
    <n v="14.200000000000728"/>
    <n v="21.100000000000364"/>
    <n v="2.8"/>
    <d v="1899-12-30T07:40:00"/>
    <e v="#DIV/0!"/>
    <e v="#DIV/0!"/>
    <e v="#DIV/0!"/>
  </r>
  <r>
    <x v="3106"/>
    <n v="1.0497300000000001"/>
    <n v="45.900000000001455"/>
    <n v="33.799999999999272"/>
    <n v="7.5"/>
    <d v="1899-12-30T08:29:00"/>
    <e v="#DIV/0!"/>
    <e v="#DIV/0!"/>
    <e v="#DIV/0!"/>
  </r>
  <r>
    <x v="3107"/>
    <n v="1.0525100000000001"/>
    <n v="29.5"/>
    <n v="28.799999999999272"/>
    <n v="4.1899999999999995"/>
    <d v="1899-12-30T03:28:00"/>
    <e v="#DIV/0!"/>
    <e v="#DIV/0!"/>
    <e v="#DIV/0!"/>
  </r>
  <r>
    <x v="3108"/>
    <n v="1.04986"/>
    <n v="30.5"/>
    <n v="29.200000000000728"/>
    <n v="4.1899999999999995"/>
    <d v="1899-12-30T01:45:00"/>
    <e v="#DIV/0!"/>
    <e v="#DIV/0!"/>
    <e v="#DIV/0!"/>
  </r>
  <r>
    <x v="3109"/>
    <n v="1.04958"/>
    <n v="60.600000000002183"/>
    <n v="37.700000000000728"/>
    <n v="12.83"/>
    <d v="1899-12-30T17:42:00"/>
    <e v="#DIV/0!"/>
    <e v="#DIV/0!"/>
    <e v="#DIV/0!"/>
  </r>
  <r>
    <x v="3110"/>
    <n v="1.0476700000000001"/>
    <n v="0"/>
    <n v="13.999999999998181"/>
    <n v="1.4"/>
    <d v="1899-12-30T00:49:00"/>
    <e v="#DIV/0!"/>
    <e v="#DIV/0!"/>
    <e v="#DIV/0!"/>
  </r>
  <r>
    <x v="3111"/>
    <n v="1.04596"/>
    <n v="0"/>
    <n v="13.899999999999636"/>
    <n v="1.4"/>
    <d v="1899-12-30T06:04:00"/>
    <e v="#DIV/0!"/>
    <e v="#DIV/0!"/>
    <e v="#DIV/0!"/>
  </r>
  <r>
    <x v="3112"/>
    <n v="1.0449600000000001"/>
    <n v="0"/>
    <n v="14"/>
    <n v="1.4"/>
    <d v="1899-12-30T04:50:00"/>
    <e v="#DIV/0!"/>
    <e v="#DIV/0!"/>
    <e v="#DIV/0!"/>
  </r>
  <r>
    <x v="3113"/>
    <n v="1.04925"/>
    <n v="80"/>
    <n v="43.800000000001091"/>
    <n v="20.41"/>
    <d v="1899-12-30T08:48:00"/>
    <e v="#DIV/0!"/>
    <e v="#DIV/0!"/>
    <e v="#DIV/0!"/>
  </r>
  <r>
    <x v="3114"/>
    <n v="1.0504"/>
    <n v="0"/>
    <n v="14"/>
    <n v="1.4"/>
    <d v="1899-12-30T00:21:00"/>
    <e v="#DIV/0!"/>
    <e v="#DIV/0!"/>
    <e v="#DIV/0!"/>
  </r>
  <r>
    <x v="3115"/>
    <n v="1.0514699999999999"/>
    <n v="0"/>
    <n v="13.999999999998181"/>
    <n v="1.4"/>
    <d v="1899-12-30T01:38:00"/>
    <e v="#DIV/0!"/>
    <e v="#DIV/0!"/>
    <e v="#DIV/0!"/>
  </r>
  <r>
    <x v="3116"/>
    <n v="1.0544100000000001"/>
    <n v="0"/>
    <n v="14"/>
    <n v="1.4"/>
    <d v="1899-12-30T00:46:00"/>
    <e v="#DIV/0!"/>
    <e v="#DIV/0!"/>
    <e v="#DIV/0!"/>
  </r>
  <r>
    <x v="3117"/>
    <n v="1.0535699999999999"/>
    <n v="30.399999999999636"/>
    <n v="31.899999999997817"/>
    <n v="4.1899999999999995"/>
    <d v="1899-12-31T00:34:00"/>
    <e v="#DIV/0!"/>
    <e v="#DIV/0!"/>
    <e v="#DIV/0!"/>
  </r>
  <r>
    <x v="3118"/>
    <n v="1.0496799999999999"/>
    <n v="29.299999999999272"/>
    <n v="28.5"/>
    <n v="4.21"/>
    <d v="1899-12-30T08:40:00"/>
    <e v="#DIV/0!"/>
    <e v="#DIV/0!"/>
    <e v="#DIV/0!"/>
  </r>
  <r>
    <x v="3119"/>
    <n v="1.0498499999999999"/>
    <n v="14.300000000001091"/>
    <n v="21.100000000000364"/>
    <n v="2.79"/>
    <d v="1899-12-30T07:33:00"/>
    <e v="#DIV/0!"/>
    <e v="#DIV/0!"/>
    <e v="#DIV/0!"/>
  </r>
  <r>
    <x v="3120"/>
    <n v="1.0535399999999999"/>
    <n v="83.900000000001455"/>
    <n v="45.600000000000364"/>
    <n v="20.419999999999998"/>
    <d v="1899-12-31T03:44:00"/>
    <e v="#DIV/0!"/>
    <e v="#DIV/0!"/>
    <e v="#DIV/0!"/>
  </r>
  <r>
    <x v="3121"/>
    <n v="1.0550900000000001"/>
    <n v="0"/>
    <n v="14.000000000001819"/>
    <n v="1.4"/>
    <d v="1899-12-30T01:20:00"/>
    <e v="#DIV/0!"/>
    <e v="#DIV/0!"/>
    <e v="#DIV/0!"/>
  </r>
  <r>
    <x v="3122"/>
    <n v="1.05616"/>
    <n v="14"/>
    <n v="21"/>
    <n v="2.8"/>
    <d v="1899-12-30T03:14:00"/>
    <e v="#DIV/0!"/>
    <e v="#DIV/0!"/>
    <e v="#DIV/0!"/>
  </r>
  <r>
    <x v="3123"/>
    <n v="1.0571299999999999"/>
    <n v="0"/>
    <n v="14.799999999999272"/>
    <n v="1.4"/>
    <d v="1899-12-30T04:32:00"/>
    <e v="#DIV/0!"/>
    <e v="#DIV/0!"/>
    <e v="#DIV/0!"/>
  </r>
  <r>
    <x v="3124"/>
    <n v="1.0550600000000001"/>
    <n v="65.700000000000728"/>
    <n v="39.100000000000364"/>
    <n v="12.77"/>
    <d v="1899-12-30T12:20:00"/>
    <e v="#DIV/0!"/>
    <e v="#DIV/0!"/>
    <e v="#DIV/0!"/>
  </r>
  <r>
    <x v="3125"/>
    <n v="1.05576"/>
    <n v="0"/>
    <n v="14"/>
    <n v="1.4"/>
    <d v="1899-12-30T00:02:00"/>
    <e v="#DIV/0!"/>
    <e v="#DIV/0!"/>
    <e v="#DIV/0!"/>
  </r>
  <r>
    <x v="3126"/>
    <n v="1.0551299999999999"/>
    <n v="15.200000000000728"/>
    <n v="21.600000000000364"/>
    <n v="2.8000000000000003"/>
    <d v="1899-12-30T01:06:00"/>
    <e v="#DIV/0!"/>
    <e v="#DIV/0!"/>
    <e v="#DIV/0!"/>
  </r>
  <r>
    <x v="3127"/>
    <n v="1.0526199999999999"/>
    <n v="0"/>
    <n v="14"/>
    <n v="1.4"/>
    <d v="1899-12-30T00:30:00"/>
    <e v="#DIV/0!"/>
    <e v="#DIV/0!"/>
    <e v="#DIV/0!"/>
  </r>
  <r>
    <x v="3128"/>
    <n v="1.0544899999999999"/>
    <n v="0"/>
    <n v="13.999999999998181"/>
    <n v="1.4"/>
    <d v="1899-12-30T01:21:00"/>
    <e v="#DIV/0!"/>
    <e v="#DIV/0!"/>
    <e v="#DIV/0!"/>
  </r>
  <r>
    <x v="3129"/>
    <n v="1.0533399999999999"/>
    <n v="15.100000000000364"/>
    <n v="21.5"/>
    <n v="2.79"/>
    <d v="1899-12-30T05:10:00"/>
    <e v="#DIV/0!"/>
    <e v="#DIV/0!"/>
    <e v="#DIV/0!"/>
  </r>
  <r>
    <x v="3130"/>
    <n v="1.0545199999999999"/>
    <n v="30.099999999998545"/>
    <n v="29.999999999998181"/>
    <n v="4.21"/>
    <d v="1899-12-30T15:43:00"/>
    <e v="#DIV/0!"/>
    <e v="#DIV/0!"/>
    <e v="#DIV/0!"/>
  </r>
  <r>
    <x v="3131"/>
    <n v="1.0507599999999999"/>
    <n v="0"/>
    <n v="14.000000000001819"/>
    <n v="1.4"/>
    <d v="1899-12-30T00:37:00"/>
    <e v="#DIV/0!"/>
    <e v="#DIV/0!"/>
    <e v="#DIV/0!"/>
  </r>
  <r>
    <x v="3132"/>
    <n v="1.05307"/>
    <n v="45.799999999997453"/>
    <n v="33.799999999999272"/>
    <n v="7.5"/>
    <d v="1899-12-30T09:13:00"/>
    <e v="#DIV/0!"/>
    <e v="#DIV/0!"/>
    <e v="#DIV/0!"/>
  </r>
  <r>
    <x v="3133"/>
    <n v="1.05613"/>
    <n v="0"/>
    <n v="14"/>
    <n v="1.4"/>
    <d v="1899-12-30T00:58:00"/>
    <e v="#DIV/0!"/>
    <e v="#DIV/0!"/>
    <e v="#DIV/0!"/>
  </r>
  <r>
    <x v="3134"/>
    <n v="1.0574600000000001"/>
    <n v="0"/>
    <n v="14"/>
    <n v="1.4"/>
    <d v="1899-12-30T02:39:00"/>
    <e v="#DIV/0!"/>
    <e v="#DIV/0!"/>
    <e v="#DIV/0!"/>
  </r>
  <r>
    <x v="3135"/>
    <n v="1.05619"/>
    <n v="44.699999999998909"/>
    <n v="34.099999999998545"/>
    <n v="7.51"/>
    <d v="1899-12-30T23:19:00"/>
    <e v="#DIV/0!"/>
    <e v="#DIV/0!"/>
    <e v="#DIV/0!"/>
  </r>
  <r>
    <x v="3136"/>
    <n v="1.05189"/>
    <n v="13.899999999999636"/>
    <n v="20.899999999999636"/>
    <n v="2.79"/>
    <d v="1899-12-30T02:06:00"/>
    <e v="#DIV/0!"/>
    <e v="#DIV/0!"/>
    <e v="#DIV/0!"/>
  </r>
  <r>
    <x v="3137"/>
    <n v="1.06192"/>
    <n v="157.29999999999745"/>
    <n v="57.5"/>
    <n v="72.14"/>
    <d v="1900-01-01T14:23:00"/>
    <e v="#DIV/0!"/>
    <e v="#DIV/0!"/>
    <e v="#DIV/0!"/>
  </r>
  <r>
    <x v="3138"/>
    <n v="1.05772"/>
    <n v="0"/>
    <n v="14.000000000001819"/>
    <n v="1.4"/>
    <d v="1899-12-30T00:11:00"/>
    <e v="#DIV/0!"/>
    <e v="#DIV/0!"/>
    <e v="#DIV/0!"/>
  </r>
  <r>
    <x v="3139"/>
    <n v="1.0664"/>
    <n v="0"/>
    <n v="14"/>
    <n v="1.4"/>
    <d v="1899-12-30T00:10:00"/>
    <e v="#DIV/0!"/>
    <e v="#DIV/0!"/>
    <e v="#DIV/0!"/>
  </r>
  <r>
    <x v="3140"/>
    <n v="1.06507"/>
    <n v="46.099999999998545"/>
    <n v="34.69999999999709"/>
    <n v="7.5"/>
    <d v="1899-12-30T18:57:00"/>
    <e v="#DIV/0!"/>
    <e v="#DIV/0!"/>
    <e v="#DIV/0!"/>
  </r>
  <r>
    <x v="3141"/>
    <n v="1.0664800000000001"/>
    <n v="13.899999999999636"/>
    <n v="21"/>
    <n v="2.81"/>
    <d v="1899-12-30T07:13:00"/>
    <e v="#DIV/0!"/>
    <e v="#DIV/0!"/>
    <e v="#DIV/0!"/>
  </r>
  <r>
    <x v="3142"/>
    <n v="1.0675300000000001"/>
    <n v="0"/>
    <n v="14"/>
    <n v="1.4"/>
    <d v="1899-12-30T01:09:00"/>
    <e v="#DIV/0!"/>
    <e v="#DIV/0!"/>
    <e v="#DIV/0!"/>
  </r>
  <r>
    <x v="3143"/>
    <n v="1.0668800000000001"/>
    <n v="42.800000000001091"/>
    <n v="33.000000000001819"/>
    <n v="4.1899999999999995"/>
    <d v="1899-12-30T00:47:00"/>
    <e v="#DIV/0!"/>
    <e v="#DIV/0!"/>
    <e v="#DIV/0!"/>
  </r>
  <r>
    <x v="3144"/>
    <n v="1.06673"/>
    <n v="0"/>
    <n v="13.999999999998181"/>
    <n v="1.4"/>
    <d v="1899-12-30T00:02:00"/>
    <e v="#DIV/0!"/>
    <e v="#DIV/0!"/>
    <e v="#DIV/0!"/>
  </r>
  <r>
    <x v="3145"/>
    <n v="1.0660000000000001"/>
    <n v="63.099999999998545"/>
    <n v="38.899999999999636"/>
    <n v="12.83"/>
    <d v="1899-12-30T17:26:00"/>
    <e v="#DIV/0!"/>
    <e v="#DIV/0!"/>
    <e v="#DIV/0!"/>
  </r>
  <r>
    <x v="3146"/>
    <n v="1.0675300000000001"/>
    <n v="117.80000000000109"/>
    <n v="54.899999999999636"/>
    <n v="49.430000000000007"/>
    <d v="1899-12-30T05:34:00"/>
    <e v="#DIV/0!"/>
    <e v="#DIV/0!"/>
    <e v="#DIV/0!"/>
  </r>
  <r>
    <x v="3147"/>
    <n v="1.06673"/>
    <n v="0"/>
    <n v="13.999999999998181"/>
    <n v="1.4"/>
    <d v="1899-12-30T00:17:00"/>
    <e v="#DIV/0!"/>
    <e v="#DIV/0!"/>
    <e v="#DIV/0!"/>
  </r>
  <r>
    <x v="3148"/>
    <n v="1.06839"/>
    <n v="0"/>
    <n v="13.999999999998181"/>
    <n v="1.4"/>
    <d v="1899-12-30T00:01:00"/>
    <e v="#DIV/0!"/>
    <e v="#DIV/0!"/>
    <e v="#DIV/0!"/>
  </r>
  <r>
    <x v="3149"/>
    <n v="1.06406"/>
    <n v="84.899999999999636"/>
    <n v="46"/>
    <n v="20.380000000000003"/>
    <d v="1899-12-30T09:21:00"/>
    <e v="#DIV/0!"/>
    <e v="#DIV/0!"/>
    <e v="#DIV/0!"/>
  </r>
  <r>
    <x v="3150"/>
    <n v="1.0628899999999999"/>
    <n v="14.000000000001819"/>
    <n v="21.000000000001819"/>
    <n v="2.8"/>
    <d v="1899-12-30T01:29:00"/>
    <e v="#DIV/0!"/>
    <e v="#DIV/0!"/>
    <e v="#DIV/0!"/>
  </r>
  <r>
    <x v="3151"/>
    <n v="1.06233"/>
    <n v="62.100000000000364"/>
    <n v="37.899999999999636"/>
    <n v="12.77"/>
    <d v="1899-12-30T16:19:00"/>
    <e v="#DIV/0!"/>
    <e v="#DIV/0!"/>
    <e v="#DIV/0!"/>
  </r>
  <r>
    <x v="3152"/>
    <n v="1.06572"/>
    <n v="0"/>
    <n v="14.000000000001819"/>
    <n v="1.4"/>
    <d v="1899-12-30T00:35:00"/>
    <e v="#DIV/0!"/>
    <e v="#DIV/0!"/>
    <e v="#DIV/0!"/>
  </r>
  <r>
    <x v="3153"/>
    <n v="1.0631299999999999"/>
    <n v="61.400000000001455"/>
    <n v="38.600000000000364"/>
    <n v="12.77"/>
    <d v="1899-12-30T23:56:00"/>
    <e v="#DIV/0!"/>
    <e v="#DIV/0!"/>
    <e v="#DIV/0!"/>
  </r>
  <r>
    <x v="3154"/>
    <n v="1.0619700000000001"/>
    <n v="0"/>
    <n v="13.999999999998181"/>
    <n v="1.4"/>
    <d v="1899-12-30T01:37:00"/>
    <e v="#DIV/0!"/>
    <e v="#DIV/0!"/>
    <e v="#DIV/0!"/>
  </r>
  <r>
    <x v="3155"/>
    <n v="1.06162"/>
    <n v="14.5"/>
    <n v="21.199999999998909"/>
    <n v="2.79"/>
    <d v="1899-12-30T01:48:00"/>
    <e v="#DIV/0!"/>
    <e v="#DIV/0!"/>
    <e v="#DIV/0!"/>
  </r>
  <r>
    <x v="3156"/>
    <n v="1.06067"/>
    <n v="0"/>
    <n v="14"/>
    <n v="1.4"/>
    <d v="1899-12-30T01:05:00"/>
    <e v="#DIV/0!"/>
    <e v="#DIV/0!"/>
    <e v="#DIV/0!"/>
  </r>
  <r>
    <x v="3157"/>
    <n v="1.06016"/>
    <n v="0"/>
    <n v="14"/>
    <n v="1.4"/>
    <d v="1899-12-30T02:14:00"/>
    <e v="#DIV/0!"/>
    <e v="#DIV/0!"/>
    <e v="#DIV/0!"/>
  </r>
  <r>
    <x v="3158"/>
    <n v="1.0585899999999999"/>
    <n v="0"/>
    <n v="13.899999999999636"/>
    <n v="1.4"/>
    <d v="1899-12-30T03:42:00"/>
    <e v="#DIV/0!"/>
    <e v="#DIV/0!"/>
    <e v="#DIV/0!"/>
  </r>
  <r>
    <x v="3159"/>
    <n v="1.06145"/>
    <n v="64.399999999999636"/>
    <n v="39.299999999999272"/>
    <n v="12.76"/>
    <d v="1899-12-30T10:37:00"/>
    <e v="#DIV/0!"/>
    <e v="#DIV/0!"/>
    <e v="#DIV/0!"/>
  </r>
  <r>
    <x v="3160"/>
    <n v="1.06467"/>
    <n v="0"/>
    <n v="14.000000000001819"/>
    <n v="1.4"/>
    <d v="1899-12-30T01:04:00"/>
    <e v="#DIV/0!"/>
    <e v="#DIV/0!"/>
    <e v="#DIV/0!"/>
  </r>
  <r>
    <x v="3161"/>
    <n v="1.0652600000000001"/>
    <n v="0"/>
    <n v="14"/>
    <n v="1.4"/>
    <d v="1899-12-30T00:44:00"/>
    <e v="#DIV/0!"/>
    <e v="#DIV/0!"/>
    <e v="#DIV/0!"/>
  </r>
  <r>
    <x v="3162"/>
    <n v="1.0620099999999999"/>
    <n v="61.399999999999636"/>
    <n v="37.499999999998181"/>
    <n v="12.79"/>
    <d v="1899-12-30T07:04:00"/>
    <e v="#DIV/0!"/>
    <e v="#DIV/0!"/>
    <e v="#DIV/0!"/>
  </r>
  <r>
    <x v="3163"/>
    <n v="1.0593300000000001"/>
    <n v="0"/>
    <n v="13.999999999998181"/>
    <n v="1.4"/>
    <d v="1899-12-30T03:24:00"/>
    <e v="#DIV/0!"/>
    <e v="#DIV/0!"/>
    <e v="#DIV/0!"/>
  </r>
  <r>
    <x v="3164"/>
    <n v="1.0595699999999999"/>
    <n v="46.399999999999636"/>
    <n v="34"/>
    <n v="7.5200000000000005"/>
    <d v="1899-12-30T13:23:00"/>
    <e v="#DIV/0!"/>
    <e v="#DIV/0!"/>
    <e v="#DIV/0!"/>
  </r>
  <r>
    <x v="3165"/>
    <n v="1.06338"/>
    <n v="14"/>
    <n v="21.799999999999272"/>
    <n v="2.8"/>
    <d v="1899-12-30T09:36:00"/>
    <e v="#DIV/0!"/>
    <e v="#DIV/0!"/>
    <e v="#DIV/0!"/>
  </r>
  <r>
    <x v="3166"/>
    <n v="1.0618399999999999"/>
    <n v="48.5"/>
    <n v="34.299999999999272"/>
    <n v="7.5200000000000005"/>
    <d v="1899-12-30T04:49:00"/>
    <e v="#DIV/0!"/>
    <e v="#DIV/0!"/>
    <e v="#DIV/0!"/>
  </r>
  <r>
    <x v="3167"/>
    <n v="1.06071"/>
    <n v="61.399999999999636"/>
    <n v="38"/>
    <n v="12.81"/>
    <d v="1899-12-30T07:04:00"/>
    <e v="#DIV/0!"/>
    <e v="#DIV/0!"/>
    <e v="#DIV/0!"/>
  </r>
  <r>
    <x v="3168"/>
    <n v="1.06314"/>
    <n v="0"/>
    <n v="14"/>
    <n v="1.4"/>
    <d v="1899-12-30T00:40:00"/>
    <e v="#DIV/0!"/>
    <e v="#DIV/0!"/>
    <e v="#DIV/0!"/>
  </r>
  <r>
    <x v="3169"/>
    <n v="1.0632999999999999"/>
    <n v="29.699999999998909"/>
    <n v="29"/>
    <n v="4.1899999999999995"/>
    <d v="1899-12-30T05:14:00"/>
    <e v="#DIV/0!"/>
    <e v="#DIV/0!"/>
    <e v="#DIV/0!"/>
  </r>
  <r>
    <x v="3170"/>
    <n v="1.0617000000000001"/>
    <n v="44.000000000001819"/>
    <n v="32.900000000001455"/>
    <n v="7.48"/>
    <d v="1899-12-30T03:04:00"/>
    <e v="#DIV/0!"/>
    <e v="#DIV/0!"/>
    <e v="#DIV/0!"/>
  </r>
  <r>
    <x v="3171"/>
    <n v="1.06348"/>
    <n v="45.699999999998909"/>
    <n v="34.499999999998181"/>
    <n v="7.51"/>
    <d v="1899-12-30T16:42:00"/>
    <e v="#DIV/0!"/>
    <e v="#DIV/0!"/>
    <e v="#DIV/0!"/>
  </r>
  <r>
    <x v="3172"/>
    <n v="1.0611299999999999"/>
    <n v="0"/>
    <n v="14"/>
    <n v="1.4"/>
    <d v="1899-12-30T01:13:00"/>
    <e v="#DIV/0!"/>
    <e v="#DIV/0!"/>
    <e v="#DIV/0!"/>
  </r>
  <r>
    <x v="3173"/>
    <n v="1.0602100000000001"/>
    <n v="0"/>
    <n v="13.999999999998181"/>
    <n v="1.4"/>
    <d v="1899-12-30T00:57:00"/>
    <e v="#DIV/0!"/>
    <e v="#DIV/0!"/>
    <e v="#DIV/0!"/>
  </r>
  <r>
    <x v="3174"/>
    <n v="1.06047"/>
    <n v="29.5"/>
    <n v="28.899999999999636"/>
    <n v="4.21"/>
    <d v="1899-12-30T19:38:00"/>
    <e v="#DIV/0!"/>
    <e v="#DIV/0!"/>
    <e v="#DIV/0!"/>
  </r>
  <r>
    <x v="3175"/>
    <n v="1.0638099999999999"/>
    <n v="14.200000000000728"/>
    <n v="21.099999999998545"/>
    <n v="2.8"/>
    <d v="1899-12-30T04:50:00"/>
    <e v="#DIV/0!"/>
    <e v="#DIV/0!"/>
    <e v="#DIV/0!"/>
  </r>
  <r>
    <x v="3176"/>
    <n v="1.06291"/>
    <n v="29.199999999998909"/>
    <n v="28.799999999999272"/>
    <n v="4.21"/>
    <d v="1899-12-30T01:41:00"/>
    <e v="#DIV/0!"/>
    <e v="#DIV/0!"/>
    <e v="#DIV/0!"/>
  </r>
  <r>
    <x v="3177"/>
    <n v="1.0603100000000001"/>
    <n v="14"/>
    <n v="21"/>
    <n v="2.8"/>
    <d v="1899-12-30T01:47:00"/>
    <e v="#DIV/0!"/>
    <e v="#DIV/0!"/>
    <e v="#DIV/0!"/>
  </r>
  <r>
    <x v="3178"/>
    <n v="1.0629599999999999"/>
    <n v="29.699999999998909"/>
    <n v="31.399999999997817"/>
    <n v="4.21"/>
    <d v="1899-12-30T10:33:00"/>
    <e v="#DIV/0!"/>
    <e v="#DIV/0!"/>
    <e v="#DIV/0!"/>
  </r>
  <r>
    <x v="3179"/>
    <n v="1.0612600000000001"/>
    <n v="44.399999999999636"/>
    <n v="32.699999999998909"/>
    <n v="7.48"/>
    <d v="1899-12-30T20:59:00"/>
    <e v="#DIV/0!"/>
    <e v="#DIV/0!"/>
    <e v="#DIV/0!"/>
  </r>
  <r>
    <x v="3180"/>
    <n v="1.0654600000000001"/>
    <n v="0"/>
    <n v="14"/>
    <n v="1.4"/>
    <d v="1899-12-30T01:08:00"/>
    <e v="#DIV/0!"/>
    <e v="#DIV/0!"/>
    <e v="#DIV/0!"/>
  </r>
  <r>
    <x v="3181"/>
    <n v="1.0628599999999999"/>
    <n v="64.100000000000364"/>
    <n v="39.399999999997817"/>
    <n v="12.78"/>
    <d v="1899-12-30T23:27:00"/>
    <e v="#DIV/0!"/>
    <e v="#DIV/0!"/>
    <e v="#DIV/0!"/>
  </r>
  <r>
    <x v="3182"/>
    <n v="1.0589200000000001"/>
    <n v="14.5"/>
    <n v="21.199999999998909"/>
    <n v="2.79"/>
    <d v="1899-12-30T01:59:00"/>
    <e v="#DIV/0!"/>
    <e v="#DIV/0!"/>
    <e v="#DIV/0!"/>
  </r>
  <r>
    <x v="3183"/>
    <n v="1.06125"/>
    <n v="64.099999999998545"/>
    <n v="38.799999999999272"/>
    <n v="12.790000000000001"/>
    <d v="1900-01-01T21:20:00"/>
    <e v="#DIV/0!"/>
    <e v="#DIV/0!"/>
    <e v="#DIV/0!"/>
  </r>
  <r>
    <x v="3184"/>
    <n v="1.0630500000000001"/>
    <n v="14.099999999998545"/>
    <n v="21.100000000000364"/>
    <n v="2.8099999999999996"/>
    <d v="1899-12-30T05:41:00"/>
    <e v="#DIV/0!"/>
    <e v="#DIV/0!"/>
    <e v="#DIV/0!"/>
  </r>
  <r>
    <x v="3185"/>
    <n v="1.06328"/>
    <n v="29.899999999999636"/>
    <n v="29.099999999998545"/>
    <n v="3.73"/>
    <d v="1899-12-31T08:18:00"/>
    <e v="#DIV/0!"/>
    <e v="#DIV/0!"/>
    <e v="#DIV/0!"/>
  </r>
  <r>
    <x v="3186"/>
    <n v="1.0662400000000001"/>
    <n v="14.099999999998545"/>
    <n v="21.100000000000364"/>
    <n v="2.8099999999999996"/>
    <d v="1899-12-30T04:35:00"/>
    <e v="#DIV/0!"/>
    <e v="#DIV/0!"/>
    <e v="#DIV/0!"/>
  </r>
  <r>
    <x v="3187"/>
    <n v="1.06674"/>
    <n v="15"/>
    <n v="21.5"/>
    <n v="2.8"/>
    <d v="1899-12-30T03:15:00"/>
    <e v="#DIV/0!"/>
    <e v="#DIV/0!"/>
    <e v="#DIV/0!"/>
  </r>
  <r>
    <x v="3188"/>
    <n v="1.0652699999999999"/>
    <n v="45.299999999999272"/>
    <n v="33.5"/>
    <n v="7.5200000000000005"/>
    <d v="1899-12-30T04:15:00"/>
    <e v="#DIV/0!"/>
    <e v="#DIV/0!"/>
    <e v="#DIV/0!"/>
  </r>
  <r>
    <x v="3189"/>
    <n v="1.0629900000000001"/>
    <n v="45.500000000001819"/>
    <n v="33.5"/>
    <n v="7.5"/>
    <d v="1899-12-31T01:19:00"/>
    <e v="#DIV/0!"/>
    <e v="#DIV/0!"/>
    <e v="#DIV/0!"/>
  </r>
  <r>
    <x v="3190"/>
    <n v="1.0655699999999999"/>
    <n v="28.999999999998181"/>
    <n v="29.19999999999709"/>
    <n v="4.21"/>
    <d v="1899-12-30T19:58:00"/>
    <e v="#DIV/0!"/>
    <e v="#DIV/0!"/>
    <e v="#DIV/0!"/>
  </r>
  <r>
    <x v="3191"/>
    <n v="1.0658099999999999"/>
    <n v="13.799999999999272"/>
    <n v="20.899999999997817"/>
    <n v="2.8"/>
    <d v="1899-12-30T01:37:00"/>
    <e v="#DIV/0!"/>
    <e v="#DIV/0!"/>
    <e v="#DIV/0!"/>
  </r>
  <r>
    <x v="3192"/>
    <n v="1.0656099999999999"/>
    <n v="43.599999999998545"/>
    <n v="35.200000000000728"/>
    <n v="7.51"/>
    <d v="1899-12-30T19:16:00"/>
    <e v="#DIV/0!"/>
    <e v="#DIV/0!"/>
    <e v="#DIV/0!"/>
  </r>
  <r>
    <x v="3193"/>
    <n v="1.06145"/>
    <n v="14"/>
    <n v="20.800000000001091"/>
    <n v="2.79"/>
    <d v="1899-12-30T14:22:00"/>
    <e v="#DIV/0!"/>
    <e v="#DIV/0!"/>
    <e v="#DIV/0!"/>
  </r>
  <r>
    <x v="3194"/>
    <n v="1.0643499999999999"/>
    <n v="50.5"/>
    <n v="36.400000000001455"/>
    <n v="7.49"/>
    <d v="1900-01-01T23:40:00"/>
    <e v="#DIV/0!"/>
    <e v="#DIV/0!"/>
    <e v="#DIV/0!"/>
  </r>
  <r>
    <x v="3195"/>
    <n v="1.0664899999999999"/>
    <n v="14.399999999997817"/>
    <n v="21.199999999998909"/>
    <n v="2.8000000000000003"/>
    <d v="1899-12-30T03:48:00"/>
    <e v="#DIV/0!"/>
    <e v="#DIV/0!"/>
    <e v="#DIV/0!"/>
  </r>
  <r>
    <x v="3196"/>
    <n v="1.0667599999999999"/>
    <n v="14.199999999998909"/>
    <n v="21.099999999996726"/>
    <n v="2.8"/>
    <d v="1899-12-30T02:08:00"/>
    <e v="#DIV/0!"/>
    <e v="#DIV/0!"/>
    <e v="#DIV/0!"/>
  </r>
  <r>
    <x v="3197"/>
    <n v="1.06778"/>
    <n v="0"/>
    <n v="13.999999999998181"/>
    <n v="1.4"/>
    <d v="1899-12-30T01:44:00"/>
    <e v="#DIV/0!"/>
    <e v="#DIV/0!"/>
    <e v="#DIV/0!"/>
  </r>
  <r>
    <x v="3198"/>
    <n v="1.0598399999999999"/>
    <n v="145.39999999999964"/>
    <n v="60.600000000000364"/>
    <n v="78.02"/>
    <d v="1899-12-31T19:38:00"/>
    <e v="#DIV/0!"/>
    <e v="#DIV/0!"/>
    <e v="#DIV/0!"/>
  </r>
  <r>
    <x v="3199"/>
    <n v="1.06132"/>
    <n v="0"/>
    <n v="14"/>
    <n v="1.4"/>
    <d v="1899-12-30T00:10:00"/>
    <e v="#DIV/0!"/>
    <e v="#DIV/0!"/>
    <e v="#DIV/0!"/>
  </r>
  <r>
    <x v="3200"/>
    <n v="1.05646"/>
    <n v="0"/>
    <n v="14"/>
    <n v="1.4"/>
    <d v="1899-12-30T00:08:00"/>
    <e v="#DIV/0!"/>
    <e v="#DIV/0!"/>
    <e v="#DIV/0!"/>
  </r>
  <r>
    <x v="3201"/>
    <n v="1.05365"/>
    <n v="14.199999999998909"/>
    <n v="21.100000000000364"/>
    <n v="2.8"/>
    <d v="1899-12-30T01:16:00"/>
    <e v="#DIV/0!"/>
    <e v="#DIV/0!"/>
    <e v="#DIV/0!"/>
  </r>
  <r>
    <x v="3202"/>
    <n v="1.0526500000000001"/>
    <n v="0"/>
    <n v="14"/>
    <n v="1.4"/>
    <d v="1899-12-30T00:21:00"/>
    <e v="#DIV/0!"/>
    <e v="#DIV/0!"/>
    <e v="#DIV/0!"/>
  </r>
  <r>
    <x v="3203"/>
    <n v="1.0556399999999999"/>
    <n v="61.299999999999272"/>
    <n v="38"/>
    <n v="12.83"/>
    <d v="1899-12-30T04:19:00"/>
    <e v="#DIV/0!"/>
    <e v="#DIV/0!"/>
    <e v="#DIV/0!"/>
  </r>
  <r>
    <x v="3204"/>
    <n v="1.0582400000000001"/>
    <n v="79.899999999999636"/>
    <n v="43.799999999997453"/>
    <n v="20.369999999999997"/>
    <d v="1899-12-30T23:11:00"/>
    <e v="#DIV/0!"/>
    <e v="#DIV/0!"/>
    <e v="#DIV/0!"/>
  </r>
  <r>
    <x v="3205"/>
    <n v="1.06094"/>
    <n v="0"/>
    <n v="14"/>
    <n v="1.4"/>
    <d v="1899-12-30T00:07:00"/>
    <e v="#DIV/0!"/>
    <e v="#DIV/0!"/>
    <e v="#DIV/0!"/>
  </r>
  <r>
    <x v="3206"/>
    <n v="1.0632900000000001"/>
    <n v="0"/>
    <n v="14.000000000001819"/>
    <n v="1.4"/>
    <d v="1899-12-30T00:11:00"/>
    <e v="#DIV/0!"/>
    <e v="#DIV/0!"/>
    <e v="#DIV/0!"/>
  </r>
  <r>
    <x v="3207"/>
    <n v="1.0624499999999999"/>
    <n v="14.300000000001091"/>
    <n v="21.199999999998909"/>
    <n v="2.81"/>
    <d v="1899-12-30T06:18:00"/>
    <e v="#DIV/0!"/>
    <e v="#DIV/0!"/>
    <e v="#DIV/0!"/>
  </r>
  <r>
    <x v="3208"/>
    <n v="1.06074"/>
    <n v="0"/>
    <n v="14"/>
    <n v="1.4"/>
    <d v="1899-12-30T01:13:00"/>
    <e v="#DIV/0!"/>
    <e v="#DIV/0!"/>
    <e v="#DIV/0!"/>
  </r>
  <r>
    <x v="3209"/>
    <n v="1.0588200000000001"/>
    <n v="14.5"/>
    <n v="21.199999999998909"/>
    <n v="2.79"/>
    <d v="1899-12-30T03:18:00"/>
    <e v="#DIV/0!"/>
    <e v="#DIV/0!"/>
    <e v="#DIV/0!"/>
  </r>
  <r>
    <x v="3210"/>
    <n v="1.0619000000000001"/>
    <n v="0"/>
    <n v="14"/>
    <n v="1.4"/>
    <d v="1899-12-30T00:23:00"/>
    <e v="#DIV/0!"/>
    <e v="#DIV/0!"/>
    <e v="#DIV/0!"/>
  </r>
  <r>
    <x v="3211"/>
    <n v="1.06175"/>
    <n v="13.600000000000364"/>
    <n v="23.100000000000364"/>
    <n v="2.8"/>
    <d v="1899-12-30T06:30:00"/>
    <e v="#DIV/0!"/>
    <e v="#DIV/0!"/>
    <e v="#DIV/0!"/>
  </r>
  <r>
    <x v="3212"/>
    <n v="1.0597300000000001"/>
    <n v="29.5"/>
    <n v="28.799999999999272"/>
    <n v="4.21"/>
    <d v="1899-12-30T12:31:00"/>
    <e v="#DIV/0!"/>
    <e v="#DIV/0!"/>
    <e v="#DIV/0!"/>
  </r>
  <r>
    <x v="3213"/>
    <n v="1.06213"/>
    <n v="29.199999999998909"/>
    <n v="28.700000000000728"/>
    <n v="4.1900000000000004"/>
    <d v="1899-12-30T07:53:00"/>
    <e v="#DIV/0!"/>
    <e v="#DIV/0!"/>
    <e v="#DIV/0!"/>
  </r>
  <r>
    <x v="3214"/>
    <n v="1.0593300000000001"/>
    <n v="14.899999999999636"/>
    <n v="21.399999999997817"/>
    <n v="2.79"/>
    <d v="1899-12-30T05:17:00"/>
    <e v="#DIV/0!"/>
    <e v="#DIV/0!"/>
    <e v="#DIV/0!"/>
  </r>
  <r>
    <x v="3215"/>
    <n v="1.0552999999999999"/>
    <n v="126.20000000000073"/>
    <n v="56.099999999998545"/>
    <n v="49.52"/>
    <d v="1899-12-31T06:39:00"/>
    <e v="#DIV/0!"/>
    <e v="#DIV/0!"/>
    <e v="#DIV/0!"/>
  </r>
  <r>
    <x v="3216"/>
    <n v="1.05724"/>
    <n v="0"/>
    <n v="14"/>
    <n v="1.4"/>
    <d v="1899-12-30T00:09:00"/>
    <e v="#DIV/0!"/>
    <e v="#DIV/0!"/>
    <e v="#DIV/0!"/>
  </r>
  <r>
    <x v="3217"/>
    <n v="1.05549"/>
    <n v="0"/>
    <n v="14.000000000001819"/>
    <n v="1.4"/>
    <d v="1899-12-30T00:12:00"/>
    <e v="#DIV/0!"/>
    <e v="#DIV/0!"/>
    <e v="#DIV/0!"/>
  </r>
  <r>
    <x v="3218"/>
    <n v="1.05423"/>
    <n v="0"/>
    <n v="14.000000000001819"/>
    <n v="1.4"/>
    <d v="1899-12-30T00:50:00"/>
    <e v="#DIV/0!"/>
    <e v="#DIV/0!"/>
    <e v="#DIV/0!"/>
  </r>
  <r>
    <x v="3219"/>
    <n v="1.05243"/>
    <n v="0"/>
    <n v="14.000000000001819"/>
    <n v="1.4"/>
    <d v="1899-12-30T00:12:00"/>
    <e v="#DIV/0!"/>
    <e v="#DIV/0!"/>
    <e v="#DIV/0!"/>
  </r>
  <r>
    <x v="3220"/>
    <n v="1.05162"/>
    <n v="0"/>
    <n v="14"/>
    <n v="1.4"/>
    <d v="1899-12-30T00:17:00"/>
    <e v="#DIV/0!"/>
    <e v="#DIV/0!"/>
    <e v="#DIV/0!"/>
  </r>
  <r>
    <x v="3221"/>
    <n v="1.0518000000000001"/>
    <n v="15.600000000000364"/>
    <n v="21.799999999999272"/>
    <n v="2.8000000000000003"/>
    <d v="1899-12-30T05:03:00"/>
    <e v="#DIV/0!"/>
    <e v="#DIV/0!"/>
    <e v="#DIV/0!"/>
  </r>
  <r>
    <x v="3222"/>
    <n v="1.0503100000000001"/>
    <n v="0"/>
    <n v="13.999999999998181"/>
    <n v="1.4"/>
    <d v="1899-12-30T01:46:00"/>
    <e v="#DIV/0!"/>
    <e v="#DIV/0!"/>
    <e v="#DIV/0!"/>
  </r>
  <r>
    <x v="3223"/>
    <n v="1.0491600000000001"/>
    <n v="0"/>
    <n v="13.999999999998181"/>
    <n v="1.4"/>
    <d v="1899-12-30T02:39:00"/>
    <e v="#DIV/0!"/>
    <e v="#DIV/0!"/>
    <e v="#DIV/0!"/>
  </r>
  <r>
    <x v="3224"/>
    <n v="1.0770999999999999"/>
    <n v="372.39999999999782"/>
    <n v="99.699999999998909"/>
    <n v="581.08000000000015"/>
    <d v="1900-01-06T13:39:00"/>
    <e v="#DIV/0!"/>
    <e v="#DIV/0!"/>
    <e v="#DIV/0!"/>
  </r>
  <r>
    <x v="3225"/>
    <n v="1.06027"/>
    <n v="0"/>
    <n v="14.000000000001819"/>
    <n v="1.4"/>
    <d v="1899-12-30T00:11:00"/>
    <e v="#DIV/0!"/>
    <e v="#DIV/0!"/>
    <e v="#DIV/0!"/>
  </r>
  <r>
    <x v="3226"/>
    <n v="1.0616699999999999"/>
    <n v="0"/>
    <n v="13.999999999998181"/>
    <n v="1.4"/>
    <d v="1899-12-30T00:41:00"/>
    <e v="#DIV/0!"/>
    <e v="#DIV/0!"/>
    <e v="#DIV/0!"/>
  </r>
  <r>
    <x v="3227"/>
    <n v="1.06467"/>
    <n v="0"/>
    <n v="14.000000000001819"/>
    <n v="1.4"/>
    <d v="1899-12-30T01:22:00"/>
    <e v="#DIV/0!"/>
    <e v="#DIV/0!"/>
    <e v="#DIV/0!"/>
  </r>
  <r>
    <x v="3228"/>
    <n v="1.0659000000000001"/>
    <n v="0"/>
    <n v="14.800000000001091"/>
    <n v="1.4"/>
    <d v="1899-12-30T04:43:00"/>
    <e v="#DIV/0!"/>
    <e v="#DIV/0!"/>
    <e v="#DIV/0!"/>
  </r>
  <r>
    <x v="3229"/>
    <n v="1.0669200000000001"/>
    <n v="0"/>
    <n v="14"/>
    <n v="1.4"/>
    <d v="1899-12-30T01:17:00"/>
    <e v="#DIV/0!"/>
    <e v="#DIV/0!"/>
    <e v="#DIV/0!"/>
  </r>
  <r>
    <x v="3230"/>
    <n v="1.0686500000000001"/>
    <n v="0"/>
    <n v="14.000000000001819"/>
    <n v="1.4"/>
    <d v="1899-12-30T03:54:00"/>
    <e v="#DIV/0!"/>
    <e v="#DIV/0!"/>
    <e v="#DIV/0!"/>
  </r>
  <r>
    <x v="3231"/>
    <n v="1.0696600000000001"/>
    <n v="13.5"/>
    <n v="20.800000000001091"/>
    <n v="2.81"/>
    <d v="1899-12-30T00:51:00"/>
    <e v="#DIV/0!"/>
    <e v="#DIV/0!"/>
    <e v="#DIV/0!"/>
  </r>
  <r>
    <x v="3232"/>
    <n v="1.06965"/>
    <n v="14.800000000001091"/>
    <n v="21.399999999999636"/>
    <n v="2.8000000000000003"/>
    <d v="1899-12-30T04:53:00"/>
    <e v="#DIV/0!"/>
    <e v="#DIV/0!"/>
    <e v="#DIV/0!"/>
  </r>
  <r>
    <x v="3233"/>
    <n v="1.07361"/>
    <n v="0"/>
    <n v="14"/>
    <n v="1.4"/>
    <d v="1899-12-30T01:12:00"/>
    <e v="#DIV/0!"/>
    <e v="#DIV/0!"/>
    <e v="#DIV/0!"/>
  </r>
  <r>
    <x v="3234"/>
    <n v="1.07559"/>
    <n v="0"/>
    <n v="14"/>
    <n v="1.4"/>
    <d v="1899-12-30T00:55:00"/>
    <e v="#DIV/0!"/>
    <e v="#DIV/0!"/>
    <e v="#DIV/0!"/>
  </r>
  <r>
    <x v="3235"/>
    <n v="1.07555"/>
    <n v="29.000000000001819"/>
    <n v="29.200000000000728"/>
    <n v="4.21"/>
    <d v="1899-12-30T21:31:00"/>
    <e v="#DIV/0!"/>
    <e v="#DIV/0!"/>
    <e v="#DIV/0!"/>
  </r>
  <r>
    <x v="3236"/>
    <n v="1.07575"/>
    <n v="14"/>
    <n v="21.800000000001091"/>
    <n v="2.8"/>
    <d v="1899-12-30T23:49:00"/>
    <e v="#DIV/0!"/>
    <e v="#DIV/0!"/>
    <e v="#DIV/0!"/>
  </r>
  <r>
    <x v="3237"/>
    <n v="1.07742"/>
    <n v="0"/>
    <n v="14.000000000001819"/>
    <n v="1.4"/>
    <d v="1899-12-30T00:16:00"/>
    <e v="#DIV/0!"/>
    <e v="#DIV/0!"/>
    <e v="#DIV/0!"/>
  </r>
  <r>
    <x v="3238"/>
    <n v="1.0773999999999999"/>
    <n v="14.100000000002183"/>
    <n v="23.400000000001455"/>
    <n v="2.8099999999999996"/>
    <d v="1899-12-30T14:08:00"/>
    <e v="#DIV/0!"/>
    <e v="#DIV/0!"/>
    <e v="#DIV/0!"/>
  </r>
  <r>
    <x v="3239"/>
    <n v="1.0769500000000001"/>
    <n v="14.400000000001455"/>
    <n v="21.200000000000728"/>
    <n v="2.8000000000000003"/>
    <d v="1899-12-30T03:20:00"/>
    <e v="#DIV/0!"/>
    <e v="#DIV/0!"/>
    <e v="#DIV/0!"/>
  </r>
  <r>
    <x v="3240"/>
    <n v="1.07742"/>
    <n v="14.099999999998545"/>
    <n v="21.100000000000364"/>
    <n v="2.8099999999999996"/>
    <d v="1899-12-30T03:43:00"/>
    <e v="#DIV/0!"/>
    <e v="#DIV/0!"/>
    <e v="#DIV/0!"/>
  </r>
  <r>
    <x v="3241"/>
    <n v="1.08056"/>
    <n v="62.299999999999272"/>
    <n v="38.099999999998545"/>
    <n v="12.8"/>
    <d v="1899-12-30T01:37:00"/>
    <e v="#DIV/0!"/>
    <e v="#DIV/0!"/>
    <e v="#DIV/0!"/>
  </r>
  <r>
    <x v="3242"/>
    <n v="1.08138"/>
    <n v="0"/>
    <n v="14"/>
    <n v="1.4"/>
    <d v="1899-12-30T00:31:00"/>
    <e v="#DIV/0!"/>
    <e v="#DIV/0!"/>
    <e v="#DIV/0!"/>
  </r>
  <r>
    <x v="3243"/>
    <n v="1.08294"/>
    <n v="0"/>
    <n v="14"/>
    <n v="1.4"/>
    <d v="1899-12-30T00:57:00"/>
    <e v="#DIV/0!"/>
    <e v="#DIV/0!"/>
    <e v="#DIV/0!"/>
  </r>
  <r>
    <x v="3244"/>
    <n v="1.0836300000000001"/>
    <n v="62"/>
    <n v="38.400000000001455"/>
    <n v="12.81"/>
    <d v="1899-12-30T21:28:00"/>
    <e v="#DIV/0!"/>
    <e v="#DIV/0!"/>
    <e v="#DIV/0!"/>
  </r>
  <r>
    <x v="3245"/>
    <n v="1.08307"/>
    <n v="13.799999999999272"/>
    <n v="20.899999999997817"/>
    <n v="2.8"/>
    <d v="1899-12-30T01:52:00"/>
    <e v="#DIV/0!"/>
    <e v="#DIV/0!"/>
    <e v="#DIV/0!"/>
  </r>
  <r>
    <x v="3246"/>
    <n v="1.0837300000000001"/>
    <n v="0"/>
    <n v="14.800000000001091"/>
    <n v="1.4"/>
    <d v="1899-12-30T06:13:00"/>
    <e v="#DIV/0!"/>
    <e v="#DIV/0!"/>
    <e v="#DIV/0!"/>
  </r>
  <r>
    <x v="3247"/>
    <n v="1.0850500000000001"/>
    <n v="0"/>
    <n v="14"/>
    <n v="1.4"/>
    <d v="1899-12-30T00:56:00"/>
    <e v="#DIV/0!"/>
    <e v="#DIV/0!"/>
    <e v="#DIV/0!"/>
  </r>
  <r>
    <x v="3248"/>
    <n v="1.0850500000000001"/>
    <n v="46.200000000000728"/>
    <n v="34.800000000001091"/>
    <n v="7.4899999999999993"/>
    <d v="1899-12-31T09:17:00"/>
    <e v="#DIV/0!"/>
    <e v="#DIV/0!"/>
    <e v="#DIV/0!"/>
  </r>
  <r>
    <x v="3249"/>
    <n v="1.08613"/>
    <n v="0"/>
    <n v="14.000000000001819"/>
    <n v="1.4"/>
    <d v="1899-12-30T01:11:00"/>
    <e v="#DIV/0!"/>
    <e v="#DIV/0!"/>
    <e v="#DIV/0!"/>
  </r>
  <r>
    <x v="3250"/>
    <n v="1.08256"/>
    <n v="81.500000000001819"/>
    <n v="44.400000000001455"/>
    <n v="20.400000000000002"/>
    <d v="1899-12-30T17:13:00"/>
    <e v="#DIV/0!"/>
    <e v="#DIV/0!"/>
    <e v="#DIV/0!"/>
  </r>
  <r>
    <x v="3251"/>
    <n v="1.0820700000000001"/>
    <n v="100.60000000000036"/>
    <n v="49.299999999999272"/>
    <n v="32.46"/>
    <d v="1899-12-30T09:08:00"/>
    <e v="#DIV/0!"/>
    <e v="#DIV/0!"/>
    <e v="#DIV/0!"/>
  </r>
  <r>
    <x v="3252"/>
    <n v="1.0835900000000001"/>
    <n v="0"/>
    <n v="14"/>
    <n v="1.4"/>
    <d v="1899-12-30T00:16:00"/>
    <e v="#DIV/0!"/>
    <e v="#DIV/0!"/>
    <e v="#DIV/0!"/>
  </r>
  <r>
    <x v="3253"/>
    <n v="1.0851299999999999"/>
    <n v="0"/>
    <n v="13.999999999998181"/>
    <n v="1.4"/>
    <d v="1899-12-30T00:25:00"/>
    <e v="#DIV/0!"/>
    <e v="#DIV/0!"/>
    <e v="#DIV/0!"/>
  </r>
  <r>
    <x v="3254"/>
    <n v="1.08521"/>
    <n v="45.5"/>
    <n v="33.700000000000728"/>
    <n v="7.51"/>
    <d v="1899-12-30T03:27:00"/>
    <e v="#DIV/0!"/>
    <e v="#DIV/0!"/>
    <e v="#DIV/0!"/>
  </r>
  <r>
    <x v="3255"/>
    <n v="1.08419"/>
    <n v="51.900000000001455"/>
    <n v="36.100000000002183"/>
    <n v="7.5"/>
    <d v="1899-12-30T03:35:00"/>
    <e v="#DIV/0!"/>
    <e v="#DIV/0!"/>
    <e v="#DIV/0!"/>
  </r>
  <r>
    <x v="3256"/>
    <n v="1.087"/>
    <n v="0"/>
    <n v="14.000000000001819"/>
    <n v="1.4"/>
    <d v="1899-12-30T00:17:00"/>
    <e v="#DIV/0!"/>
    <e v="#DIV/0!"/>
    <e v="#DIV/0!"/>
  </r>
  <r>
    <x v="3257"/>
    <n v="1.0805899999999999"/>
    <n v="0"/>
    <n v="14"/>
    <n v="1.4"/>
    <d v="1899-12-30T00:30:00"/>
    <e v="#DIV/0!"/>
    <e v="#DIV/0!"/>
    <e v="#DIV/0!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258">
  <r>
    <s v="sell"/>
    <x v="0"/>
    <n v="0.01"/>
    <n v="0.03"/>
    <d v="2019-09-26T14:54:00"/>
    <n v="1.0934699999999999"/>
    <d v="2019-09-26T16:40:00"/>
    <n v="1.0964499999999999"/>
    <x v="0"/>
  </r>
  <r>
    <s v="buy"/>
    <x v="1"/>
    <n v="0.02"/>
    <n v="0.05"/>
    <d v="2019-09-26T16:23:00"/>
    <n v="1.0955900000000001"/>
    <d v="2019-09-26T22:37:00"/>
    <n v="1.0909899999999999"/>
    <x v="1"/>
  </r>
  <r>
    <s v="sell"/>
    <x v="2"/>
    <n v="0.01"/>
    <n v="0.01"/>
    <d v="2019-09-26T19:15:00"/>
    <n v="1.09331"/>
    <d v="2019-09-26T19:15:00"/>
    <n v="1.09331"/>
    <x v="2"/>
  </r>
  <r>
    <s v="sell"/>
    <x v="0"/>
    <n v="0.01"/>
    <n v="0.03"/>
    <d v="2019-09-26T22:40:00"/>
    <n v="1.0915999999999999"/>
    <d v="2019-09-27T15:43:00"/>
    <n v="1.09457"/>
    <x v="3"/>
  </r>
  <r>
    <s v="buy"/>
    <x v="3"/>
    <n v="0.01"/>
    <n v="0.02"/>
    <d v="2019-09-27T15:55:00"/>
    <n v="1.09423"/>
    <d v="2019-09-27T16:38:00"/>
    <n v="1.0928199999999999"/>
    <x v="4"/>
  </r>
  <r>
    <s v="buy"/>
    <x v="4"/>
    <n v="0.03"/>
    <n v="0.08"/>
    <d v="2019-09-27T18:14:00"/>
    <n v="1.09535"/>
    <d v="2019-09-30T15:14:00"/>
    <n v="1.0889800000000001"/>
    <x v="5"/>
  </r>
  <r>
    <s v="sell"/>
    <x v="3"/>
    <n v="0.01"/>
    <n v="0.02"/>
    <d v="2019-09-30T15:18:00"/>
    <n v="1.08917"/>
    <d v="2019-09-30T17:03:00"/>
    <n v="1.09056"/>
    <x v="6"/>
  </r>
  <r>
    <s v="sell"/>
    <x v="5"/>
    <n v="0.19"/>
    <n v="0.58000000000000007"/>
    <d v="2019-10-01T10:08:00"/>
    <n v="1.0889"/>
    <d v="2019-10-11T14:26:00"/>
    <n v="1.10612"/>
    <x v="7"/>
  </r>
  <r>
    <s v="buy"/>
    <x v="0"/>
    <n v="0.01"/>
    <n v="0.03"/>
    <d v="2019-10-01T19:24:00"/>
    <n v="1.0937699999999999"/>
    <d v="2019-10-02T11:50:00"/>
    <n v="1.0907899999999999"/>
    <x v="8"/>
  </r>
  <r>
    <s v="buy"/>
    <x v="2"/>
    <n v="0.01"/>
    <n v="0.01"/>
    <d v="2019-10-02T17:05:00"/>
    <n v="1.0942000000000001"/>
    <d v="2019-10-02T17:05:00"/>
    <n v="1.0942000000000001"/>
    <x v="9"/>
  </r>
  <r>
    <s v="buy"/>
    <x v="2"/>
    <n v="0.01"/>
    <n v="0.01"/>
    <d v="2019-10-02T19:08:00"/>
    <n v="1.0947199999999999"/>
    <d v="2019-10-02T19:08:00"/>
    <n v="1.0947199999999999"/>
    <x v="10"/>
  </r>
  <r>
    <s v="buy"/>
    <x v="2"/>
    <n v="0.01"/>
    <n v="0.01"/>
    <d v="2019-10-03T09:59:00"/>
    <n v="1.0942700000000001"/>
    <d v="2019-10-03T09:59:00"/>
    <n v="1.0942700000000001"/>
    <x v="11"/>
  </r>
  <r>
    <s v="buy"/>
    <x v="2"/>
    <n v="0.01"/>
    <n v="0.01"/>
    <d v="2019-10-03T13:05:00"/>
    <n v="1.0946199999999999"/>
    <d v="2019-10-03T13:05:00"/>
    <n v="1.0946199999999999"/>
    <x v="12"/>
  </r>
  <r>
    <s v="buy"/>
    <x v="2"/>
    <n v="0.01"/>
    <n v="0.01"/>
    <d v="2019-10-03T15:02:00"/>
    <n v="1.09545"/>
    <d v="2019-10-03T15:02:00"/>
    <n v="1.09545"/>
    <x v="13"/>
  </r>
  <r>
    <s v="buy"/>
    <x v="0"/>
    <n v="0.01"/>
    <n v="0.03"/>
    <d v="2019-10-03T17:15:00"/>
    <n v="1.09901"/>
    <d v="2019-10-04T15:34:00"/>
    <n v="1.0960099999999999"/>
    <x v="14"/>
  </r>
  <r>
    <s v="buy"/>
    <x v="1"/>
    <n v="0.02"/>
    <n v="0.05"/>
    <d v="2019-10-07T16:03:00"/>
    <n v="1.0994200000000001"/>
    <d v="2019-10-08T18:12:00"/>
    <n v="1.0949500000000001"/>
    <x v="15"/>
  </r>
  <r>
    <s v="buy"/>
    <x v="3"/>
    <n v="0.01"/>
    <n v="0.02"/>
    <d v="2019-10-09T11:24:00"/>
    <n v="1.0986100000000001"/>
    <d v="2019-10-09T19:40:00"/>
    <n v="1.09718"/>
    <x v="16"/>
  </r>
  <r>
    <s v="buy"/>
    <x v="3"/>
    <n v="0.01"/>
    <n v="0.02"/>
    <d v="2019-10-10T15:17:00"/>
    <n v="1.10294"/>
    <d v="2019-10-10T17:52:00"/>
    <n v="1.10144"/>
    <x v="17"/>
  </r>
  <r>
    <s v="buy"/>
    <x v="3"/>
    <n v="0.01"/>
    <n v="0.02"/>
    <d v="2019-10-11T14:48:00"/>
    <n v="1.10528"/>
    <d v="2019-10-11T15:29:00"/>
    <n v="1.10388"/>
    <x v="18"/>
  </r>
  <r>
    <s v="buy"/>
    <x v="1"/>
    <n v="0.02"/>
    <n v="0.05"/>
    <d v="2019-10-11T16:57:00"/>
    <n v="1.1052500000000001"/>
    <d v="2019-10-15T14:12:00"/>
    <n v="1.1007"/>
    <x v="19"/>
  </r>
  <r>
    <s v="sell"/>
    <x v="2"/>
    <n v="0.01"/>
    <n v="0.01"/>
    <d v="2019-10-15T17:33:00"/>
    <n v="1.10304"/>
    <d v="2019-10-15T17:33:00"/>
    <n v="1.10304"/>
    <x v="20"/>
  </r>
  <r>
    <s v="buy"/>
    <x v="3"/>
    <n v="0.01"/>
    <n v="0.02"/>
    <d v="2019-10-15T17:58:00"/>
    <n v="1.10379"/>
    <d v="2019-10-15T19:20:00"/>
    <n v="1.10233"/>
    <x v="21"/>
  </r>
  <r>
    <s v="sell"/>
    <x v="6"/>
    <n v="0.13"/>
    <n v="0.39"/>
    <d v="2019-10-15T19:39:00"/>
    <n v="1.1019399999999999"/>
    <d v="2019-10-21T11:16:00"/>
    <n v="1.1172200000000001"/>
    <x v="22"/>
  </r>
  <r>
    <s v="buy"/>
    <x v="3"/>
    <n v="0.01"/>
    <n v="0.02"/>
    <d v="2019-10-16T09:21:00"/>
    <n v="1.10494"/>
    <d v="2019-10-16T10:34:00"/>
    <n v="1.10347"/>
    <x v="23"/>
  </r>
  <r>
    <s v="buy"/>
    <x v="2"/>
    <n v="0.01"/>
    <n v="0.01"/>
    <d v="2019-10-16T20:46:00"/>
    <n v="1.10673"/>
    <d v="2019-10-16T20:46:00"/>
    <n v="1.10673"/>
    <x v="24"/>
  </r>
  <r>
    <s v="buy"/>
    <x v="2"/>
    <n v="0.01"/>
    <n v="0.01"/>
    <d v="2019-10-17T10:01:00"/>
    <n v="1.10663"/>
    <d v="2019-10-17T10:01:00"/>
    <n v="1.10663"/>
    <x v="25"/>
  </r>
  <r>
    <s v="buy"/>
    <x v="2"/>
    <n v="0.01"/>
    <n v="0.01"/>
    <d v="2019-10-17T11:16:00"/>
    <n v="1.1073200000000001"/>
    <d v="2019-10-17T11:16:00"/>
    <n v="1.1073200000000001"/>
    <x v="26"/>
  </r>
  <r>
    <s v="buy"/>
    <x v="3"/>
    <n v="0.01"/>
    <n v="0.02"/>
    <d v="2019-10-17T12:58:00"/>
    <n v="1.11206"/>
    <d v="2019-10-17T15:16:00"/>
    <n v="1.1106799999999999"/>
    <x v="27"/>
  </r>
  <r>
    <s v="buy"/>
    <x v="2"/>
    <n v="0.01"/>
    <n v="0.01"/>
    <d v="2019-10-17T17:28:00"/>
    <n v="1.11232"/>
    <d v="2019-10-17T17:28:00"/>
    <n v="1.11232"/>
    <x v="28"/>
  </r>
  <r>
    <s v="buy"/>
    <x v="2"/>
    <n v="0.01"/>
    <n v="0.01"/>
    <d v="2019-10-18T16:13:00"/>
    <n v="1.11473"/>
    <d v="2019-10-18T16:13:00"/>
    <n v="1.11473"/>
    <x v="29"/>
  </r>
  <r>
    <s v="buy"/>
    <x v="2"/>
    <n v="0.01"/>
    <n v="0.01"/>
    <d v="2019-10-21T01:13:00"/>
    <n v="1.11538"/>
    <d v="2019-10-21T01:13:00"/>
    <n v="1.11538"/>
    <x v="30"/>
  </r>
  <r>
    <s v="buy"/>
    <x v="1"/>
    <n v="0.02"/>
    <n v="0.05"/>
    <d v="2019-10-21T11:57:00"/>
    <n v="1.11693"/>
    <d v="2019-10-22T15:49:00"/>
    <n v="1.1123799999999999"/>
    <x v="31"/>
  </r>
  <r>
    <s v="sell"/>
    <x v="0"/>
    <n v="0.01"/>
    <n v="0.03"/>
    <d v="2019-10-23T15:39:00"/>
    <n v="1.11202"/>
    <d v="2019-10-24T10:15:00"/>
    <n v="1.1150800000000001"/>
    <x v="32"/>
  </r>
  <r>
    <s v="buy"/>
    <x v="3"/>
    <n v="0.01"/>
    <n v="0.02"/>
    <d v="2019-10-24T10:36:00"/>
    <n v="1.11446"/>
    <d v="2019-10-24T11:04:00"/>
    <n v="1.1130199999999999"/>
    <x v="33"/>
  </r>
  <r>
    <s v="sell"/>
    <x v="3"/>
    <n v="0.01"/>
    <n v="0.02"/>
    <d v="2019-10-24T15:41:00"/>
    <n v="1.1136299999999999"/>
    <d v="2019-10-24T15:55:00"/>
    <n v="1.11513"/>
    <x v="34"/>
  </r>
  <r>
    <s v="buy"/>
    <x v="4"/>
    <n v="0.03"/>
    <n v="0.08"/>
    <d v="2019-10-24T16:03:00"/>
    <n v="1.1144099999999999"/>
    <d v="2019-10-25T18:51:00"/>
    <n v="1.10819"/>
    <x v="35"/>
  </r>
  <r>
    <s v="sell"/>
    <x v="2"/>
    <n v="0.01"/>
    <n v="0.01"/>
    <d v="2019-10-25T10:37:00"/>
    <n v="1.11113"/>
    <d v="2019-10-25T10:37:00"/>
    <n v="1.11113"/>
    <x v="36"/>
  </r>
  <r>
    <s v="sell"/>
    <x v="2"/>
    <n v="0.01"/>
    <n v="0.01"/>
    <d v="2019-10-25T16:56:00"/>
    <n v="1.1091299999999999"/>
    <d v="2019-10-25T16:56:00"/>
    <n v="1.1091299999999999"/>
    <x v="37"/>
  </r>
  <r>
    <s v="sell"/>
    <x v="2"/>
    <n v="0.01"/>
    <n v="0.01"/>
    <d v="2019-10-28T16:25:00"/>
    <n v="1.10944"/>
    <d v="2019-10-28T16:25:00"/>
    <n v="1.10944"/>
    <x v="38"/>
  </r>
  <r>
    <s v="sell"/>
    <x v="0"/>
    <n v="0.01"/>
    <n v="0.03"/>
    <d v="2019-10-29T12:57:00"/>
    <n v="1.10859"/>
    <d v="2019-10-29T17:53:00"/>
    <n v="1.1115900000000001"/>
    <x v="39"/>
  </r>
  <r>
    <s v="buy"/>
    <x v="0"/>
    <n v="0.01"/>
    <n v="0.03"/>
    <d v="2019-10-30T13:16:00"/>
    <n v="1.11111"/>
    <d v="2019-10-30T20:40:00"/>
    <n v="1.10815"/>
    <x v="40"/>
  </r>
  <r>
    <s v="sell"/>
    <x v="7"/>
    <n v="0.04"/>
    <n v="0.12"/>
    <d v="2019-10-30T20:44:00"/>
    <n v="1.1091200000000001"/>
    <d v="2019-10-31T10:56:00"/>
    <n v="1.1172"/>
    <x v="41"/>
  </r>
  <r>
    <s v="buy"/>
    <x v="2"/>
    <n v="0.01"/>
    <n v="0.01"/>
    <d v="2019-10-30T21:16:00"/>
    <n v="1.1136299999999999"/>
    <d v="2019-10-30T21:16:00"/>
    <n v="1.1136299999999999"/>
    <x v="42"/>
  </r>
  <r>
    <s v="buy"/>
    <x v="0"/>
    <n v="0.01"/>
    <n v="0.03"/>
    <d v="2019-10-31T11:06:00"/>
    <n v="1.11693"/>
    <d v="2019-10-31T16:20:00"/>
    <n v="1.1140099999999999"/>
    <x v="43"/>
  </r>
  <r>
    <s v="buy"/>
    <x v="5"/>
    <n v="0.19"/>
    <n v="0.58000000000000007"/>
    <d v="2019-11-01T18:04:00"/>
    <n v="1.1167499999999999"/>
    <d v="2019-11-14T13:10:00"/>
    <n v="1.0992500000000001"/>
    <x v="44"/>
  </r>
  <r>
    <s v="sell"/>
    <x v="2"/>
    <n v="0.01"/>
    <n v="0.01"/>
    <d v="2019-11-05T16:30:00"/>
    <n v="1.1092599999999999"/>
    <d v="2019-11-05T16:30:00"/>
    <n v="1.1092599999999999"/>
    <x v="45"/>
  </r>
  <r>
    <s v="sell"/>
    <x v="3"/>
    <n v="0.01"/>
    <n v="0.02"/>
    <d v="2019-11-05T17:14:00"/>
    <n v="1.1074999999999999"/>
    <d v="2019-11-06T10:55:00"/>
    <n v="1.10893"/>
    <x v="46"/>
  </r>
  <r>
    <s v="sell"/>
    <x v="2"/>
    <n v="0.01"/>
    <n v="0.01"/>
    <d v="2019-11-06T18:52:00"/>
    <n v="1.10754"/>
    <d v="2019-11-06T18:52:00"/>
    <n v="1.10754"/>
    <x v="47"/>
  </r>
  <r>
    <s v="sell"/>
    <x v="3"/>
    <n v="0.01"/>
    <n v="0.02"/>
    <d v="2019-11-07T09:31:00"/>
    <n v="1.1067899999999999"/>
    <d v="2019-11-07T10:58:00"/>
    <n v="1.10819"/>
    <x v="48"/>
  </r>
  <r>
    <s v="sell"/>
    <x v="2"/>
    <n v="0.01"/>
    <n v="0.01"/>
    <d v="2019-11-07T18:09:00"/>
    <n v="1.10459"/>
    <d v="2019-11-07T18:09:00"/>
    <n v="1.10459"/>
    <x v="49"/>
  </r>
  <r>
    <s v="sell"/>
    <x v="3"/>
    <n v="0.01"/>
    <n v="0.02"/>
    <d v="2019-11-08T17:09:00"/>
    <n v="1.1026899999999999"/>
    <d v="2019-11-11T15:14:00"/>
    <n v="1.10406"/>
    <x v="50"/>
  </r>
  <r>
    <s v="sell"/>
    <x v="2"/>
    <n v="0.01"/>
    <n v="0.01"/>
    <d v="2019-11-12T11:24:00"/>
    <n v="1.10334"/>
    <d v="2019-11-12T11:24:00"/>
    <n v="1.10334"/>
    <x v="51"/>
  </r>
  <r>
    <s v="sell"/>
    <x v="2"/>
    <n v="0.01"/>
    <n v="0.01"/>
    <d v="2019-11-13T11:12:00"/>
    <n v="1.10138"/>
    <d v="2019-11-13T11:12:00"/>
    <n v="1.10138"/>
    <x v="52"/>
  </r>
  <r>
    <s v="sell"/>
    <x v="3"/>
    <n v="0.01"/>
    <n v="0.02"/>
    <d v="2019-11-13T19:24:00"/>
    <n v="1.10009"/>
    <d v="2019-11-14T10:17:00"/>
    <n v="1.1014900000000001"/>
    <x v="53"/>
  </r>
  <r>
    <s v="sell"/>
    <x v="7"/>
    <n v="0.04"/>
    <n v="0.12"/>
    <d v="2019-11-14T17:23:00"/>
    <n v="1.09988"/>
    <d v="2019-11-18T17:58:00"/>
    <n v="1.10789"/>
    <x v="54"/>
  </r>
  <r>
    <s v="buy"/>
    <x v="2"/>
    <n v="0.01"/>
    <n v="0.01"/>
    <d v="2019-11-18T15:28:00"/>
    <n v="1.10558"/>
    <d v="2019-11-18T15:28:00"/>
    <n v="1.10558"/>
    <x v="55"/>
  </r>
  <r>
    <s v="buy"/>
    <x v="2"/>
    <n v="0.01"/>
    <n v="0.01"/>
    <d v="2019-11-20T13:07:00"/>
    <n v="1.1059000000000001"/>
    <d v="2019-11-20T13:07:00"/>
    <n v="1.1059000000000001"/>
    <x v="56"/>
  </r>
  <r>
    <s v="buy"/>
    <x v="3"/>
    <n v="0.01"/>
    <n v="0.02"/>
    <d v="2019-11-20T17:08:00"/>
    <n v="1.10775"/>
    <d v="2019-11-20T18:11:00"/>
    <n v="1.1063499999999999"/>
    <x v="57"/>
  </r>
  <r>
    <s v="buy"/>
    <x v="3"/>
    <n v="0.01"/>
    <n v="0.02"/>
    <d v="2019-11-21T16:08:00"/>
    <n v="1.10728"/>
    <d v="2019-11-21T20:33:00"/>
    <n v="1.10581"/>
    <x v="58"/>
  </r>
  <r>
    <s v="buy"/>
    <x v="7"/>
    <n v="0.04"/>
    <n v="0.12"/>
    <d v="2019-11-22T10:37:00"/>
    <n v="1.10684"/>
    <d v="2019-11-29T15:10:00"/>
    <n v="1.09843"/>
    <x v="59"/>
  </r>
  <r>
    <s v="sell"/>
    <x v="2"/>
    <n v="0.01"/>
    <n v="0.01"/>
    <d v="2019-11-25T15:59:00"/>
    <n v="1.1017399999999999"/>
    <d v="2019-11-25T15:59:00"/>
    <n v="1.1017399999999999"/>
    <x v="60"/>
  </r>
  <r>
    <s v="sell"/>
    <x v="2"/>
    <n v="0.01"/>
    <n v="0.01"/>
    <d v="2019-11-27T10:06:00"/>
    <n v="1.1007"/>
    <d v="2019-11-27T10:06:00"/>
    <n v="1.1007"/>
    <x v="61"/>
  </r>
  <r>
    <s v="sell"/>
    <x v="7"/>
    <n v="0.04"/>
    <n v="0.12"/>
    <d v="2019-11-29T17:39:00"/>
    <n v="1.10144"/>
    <d v="2019-12-04T15:47:00"/>
    <n v="1.10955"/>
    <x v="62"/>
  </r>
  <r>
    <s v="buy"/>
    <x v="2"/>
    <n v="0.01"/>
    <n v="0.01"/>
    <d v="2019-12-02T17:05:00"/>
    <n v="1.1059000000000001"/>
    <d v="2019-12-02T17:05:00"/>
    <n v="1.1059000000000001"/>
    <x v="63"/>
  </r>
  <r>
    <s v="buy"/>
    <x v="3"/>
    <n v="0.01"/>
    <n v="0.02"/>
    <d v="2019-12-02T18:40:00"/>
    <n v="1.1083499999999999"/>
    <d v="2019-12-03T12:25:00"/>
    <n v="1.10693"/>
    <x v="64"/>
  </r>
  <r>
    <s v="buy"/>
    <x v="2"/>
    <n v="0.01"/>
    <n v="0.01"/>
    <d v="2019-12-04T10:52:00"/>
    <n v="1.10809"/>
    <d v="2019-12-04T10:52:00"/>
    <n v="1.10809"/>
    <x v="65"/>
  </r>
  <r>
    <s v="buy"/>
    <x v="3"/>
    <n v="0.01"/>
    <n v="0.02"/>
    <d v="2019-12-04T17:13:00"/>
    <n v="1.10945"/>
    <d v="2019-12-04T18:47:00"/>
    <n v="1.10799"/>
    <x v="66"/>
  </r>
  <r>
    <s v="buy"/>
    <x v="1"/>
    <n v="0.02"/>
    <n v="0.05"/>
    <d v="2019-12-05T17:08:00"/>
    <n v="1.10978"/>
    <d v="2019-12-06T17:45:00"/>
    <n v="1.1045400000000001"/>
    <x v="67"/>
  </r>
  <r>
    <s v="sell"/>
    <x v="6"/>
    <n v="0.13"/>
    <n v="0.39"/>
    <d v="2019-12-06T17:58:00"/>
    <n v="1.1047199999999999"/>
    <d v="2019-12-13T00:30:00"/>
    <n v="1.11931"/>
    <x v="68"/>
  </r>
  <r>
    <s v="buy"/>
    <x v="2"/>
    <n v="0.01"/>
    <n v="0.01"/>
    <d v="2019-12-10T14:06:00"/>
    <n v="1.10812"/>
    <d v="2019-12-10T14:06:00"/>
    <n v="1.10812"/>
    <x v="69"/>
  </r>
  <r>
    <s v="buy"/>
    <x v="3"/>
    <n v="0.01"/>
    <n v="0.02"/>
    <d v="2019-12-11T00:11:00"/>
    <n v="1.1093900000000001"/>
    <d v="2019-12-11T12:32:00"/>
    <n v="1.1080000000000001"/>
    <x v="70"/>
  </r>
  <r>
    <s v="buy"/>
    <x v="2"/>
    <n v="0.01"/>
    <n v="0.01"/>
    <d v="2019-12-11T21:20:00"/>
    <n v="1.1110599999999999"/>
    <d v="2019-12-11T21:20:00"/>
    <n v="1.1110599999999999"/>
    <x v="71"/>
  </r>
  <r>
    <s v="buy"/>
    <x v="3"/>
    <n v="0.01"/>
    <n v="0.02"/>
    <d v="2019-12-11T22:11:00"/>
    <n v="1.11405"/>
    <d v="2019-12-12T11:22:00"/>
    <n v="1.1126400000000001"/>
    <x v="72"/>
  </r>
  <r>
    <s v="buy"/>
    <x v="0"/>
    <n v="0.01"/>
    <n v="0.03"/>
    <d v="2019-12-12T16:02:00"/>
    <n v="1.11347"/>
    <d v="2019-12-12T20:09:00"/>
    <n v="1.1104099999999999"/>
    <x v="73"/>
  </r>
  <r>
    <s v="buy"/>
    <x v="4"/>
    <n v="0.03"/>
    <n v="0.08"/>
    <d v="2019-12-13T00:48:00"/>
    <n v="1.1192500000000001"/>
    <d v="2019-12-13T17:09:00"/>
    <n v="1.11304"/>
    <x v="74"/>
  </r>
  <r>
    <s v="sell"/>
    <x v="2"/>
    <n v="0.01"/>
    <n v="0.01"/>
    <d v="2019-12-13T17:17:00"/>
    <n v="1.11391"/>
    <d v="2019-12-13T17:17:00"/>
    <n v="1.11391"/>
    <x v="75"/>
  </r>
  <r>
    <s v="sell"/>
    <x v="1"/>
    <n v="0.02"/>
    <n v="0.05"/>
    <d v="2019-12-13T19:14:00"/>
    <n v="1.11239"/>
    <d v="2019-12-17T14:47:00"/>
    <n v="1.1168899999999999"/>
    <x v="76"/>
  </r>
  <r>
    <s v="buy"/>
    <x v="8"/>
    <n v="0.06"/>
    <n v="0.18"/>
    <d v="2019-12-17T14:57:00"/>
    <n v="1.1168"/>
    <d v="2019-12-20T20:31:00"/>
    <n v="1.1067800000000001"/>
    <x v="77"/>
  </r>
  <r>
    <s v="sell"/>
    <x v="2"/>
    <n v="0.01"/>
    <n v="0.01"/>
    <d v="2019-12-18T11:04:00"/>
    <n v="1.1133"/>
    <d v="2019-12-18T11:04:00"/>
    <n v="1.1133"/>
    <x v="78"/>
  </r>
  <r>
    <s v="sell"/>
    <x v="3"/>
    <n v="0.01"/>
    <n v="0.02"/>
    <d v="2019-12-18T16:29:00"/>
    <n v="1.1120300000000001"/>
    <d v="2019-12-19T11:50:00"/>
    <n v="1.11347"/>
    <x v="79"/>
  </r>
  <r>
    <s v="sell"/>
    <x v="2"/>
    <n v="0.01"/>
    <n v="0.01"/>
    <d v="2019-12-19T15:34:00"/>
    <n v="1.1121700000000001"/>
    <d v="2019-12-19T15:34:00"/>
    <n v="1.1121700000000001"/>
    <x v="80"/>
  </r>
  <r>
    <s v="sell"/>
    <x v="6"/>
    <n v="0.13"/>
    <n v="0.39"/>
    <d v="2019-12-23T15:41:00"/>
    <n v="1.10751"/>
    <d v="2019-12-30T18:41:00"/>
    <n v="1.1217999999999999"/>
    <x v="81"/>
  </r>
  <r>
    <s v="buy"/>
    <x v="3"/>
    <n v="0.01"/>
    <n v="0.02"/>
    <d v="2019-12-27T17:54:00"/>
    <n v="1.1173500000000001"/>
    <d v="2019-12-27T18:01:00"/>
    <n v="1.1159600000000001"/>
    <x v="82"/>
  </r>
  <r>
    <s v="buy"/>
    <x v="2"/>
    <n v="0.01"/>
    <n v="0.01"/>
    <d v="2019-12-27T22:03:00"/>
    <n v="1.1183700000000001"/>
    <d v="2019-12-27T22:03:00"/>
    <n v="1.1183700000000001"/>
    <x v="83"/>
  </r>
  <r>
    <s v="buy"/>
    <x v="2"/>
    <n v="0.01"/>
    <n v="0.01"/>
    <d v="2019-12-30T08:25:00"/>
    <n v="1.1195600000000001"/>
    <d v="2019-12-30T08:25:00"/>
    <n v="1.1195600000000001"/>
    <x v="84"/>
  </r>
  <r>
    <s v="buy"/>
    <x v="2"/>
    <n v="0.01"/>
    <n v="0.01"/>
    <d v="2019-12-31T00:24:00"/>
    <n v="1.12016"/>
    <d v="2019-12-31T00:24:00"/>
    <n v="1.12016"/>
    <x v="85"/>
  </r>
  <r>
    <s v="buy"/>
    <x v="8"/>
    <n v="0.06"/>
    <n v="0.18"/>
    <d v="2019-12-31T16:06:00"/>
    <n v="1.12347"/>
    <d v="2020-01-03T12:09:00"/>
    <n v="1.1135299999999999"/>
    <x v="86"/>
  </r>
  <r>
    <s v="sell"/>
    <x v="2"/>
    <n v="0.01"/>
    <n v="0.01"/>
    <d v="2020-01-03T10:29:00"/>
    <n v="1.11591"/>
    <d v="2020-01-03T10:29:00"/>
    <n v="1.11591"/>
    <x v="87"/>
  </r>
  <r>
    <s v="sell"/>
    <x v="4"/>
    <n v="0.03"/>
    <n v="0.08"/>
    <d v="2020-01-03T13:15:00"/>
    <n v="1.1130599999999999"/>
    <d v="2020-01-06T12:17:00"/>
    <n v="1.11961"/>
    <x v="88"/>
  </r>
  <r>
    <s v="buy"/>
    <x v="8"/>
    <n v="0.06"/>
    <n v="0.18"/>
    <d v="2020-01-06T13:20:00"/>
    <n v="1.12002"/>
    <d v="2020-01-09T12:03:00"/>
    <n v="1.10989"/>
    <x v="89"/>
  </r>
  <r>
    <s v="sell"/>
    <x v="3"/>
    <n v="0.01"/>
    <n v="0.02"/>
    <d v="2020-01-08T01:24:00"/>
    <n v="1.11517"/>
    <d v="2020-01-08T02:14:00"/>
    <n v="1.1166"/>
    <x v="90"/>
  </r>
  <r>
    <s v="sell"/>
    <x v="2"/>
    <n v="0.01"/>
    <n v="0.01"/>
    <d v="2020-01-08T10:08:00"/>
    <n v="1.11513"/>
    <d v="2020-01-08T10:08:00"/>
    <n v="1.11513"/>
    <x v="91"/>
  </r>
  <r>
    <s v="sell"/>
    <x v="2"/>
    <n v="0.01"/>
    <n v="0.01"/>
    <d v="2020-01-08T11:31:00"/>
    <n v="1.11347"/>
    <d v="2020-01-08T11:31:00"/>
    <n v="1.11347"/>
    <x v="92"/>
  </r>
  <r>
    <s v="sell"/>
    <x v="2"/>
    <n v="0.01"/>
    <n v="0.01"/>
    <d v="2020-01-08T13:28:00"/>
    <n v="1.1126499999999999"/>
    <d v="2020-01-08T13:28:00"/>
    <n v="1.1126499999999999"/>
    <x v="93"/>
  </r>
  <r>
    <s v="sell"/>
    <x v="2"/>
    <n v="0.01"/>
    <n v="0.01"/>
    <d v="2020-01-08T15:21:00"/>
    <n v="1.1116600000000001"/>
    <d v="2020-01-08T15:21:00"/>
    <n v="1.1116600000000001"/>
    <x v="94"/>
  </r>
  <r>
    <s v="sell"/>
    <x v="2"/>
    <n v="0.01"/>
    <n v="0.01"/>
    <d v="2020-01-09T14:08:00"/>
    <n v="1.11114"/>
    <d v="2020-01-09T14:08:00"/>
    <n v="1.11114"/>
    <x v="95"/>
  </r>
  <r>
    <s v="sell"/>
    <x v="3"/>
    <n v="0.01"/>
    <n v="0.02"/>
    <d v="2020-01-09T17:44:00"/>
    <n v="1.10982"/>
    <d v="2020-01-10T15:31:00"/>
    <n v="1.1112599999999999"/>
    <x v="96"/>
  </r>
  <r>
    <s v="sell"/>
    <x v="1"/>
    <n v="0.02"/>
    <n v="0.05"/>
    <d v="2020-01-10T16:58:00"/>
    <n v="1.10991"/>
    <d v="2020-01-13T18:31:00"/>
    <n v="1.1144799999999999"/>
    <x v="97"/>
  </r>
  <r>
    <s v="sell"/>
    <x v="1"/>
    <n v="0.02"/>
    <n v="0.05"/>
    <d v="2020-01-14T15:32:00"/>
    <n v="1.11127"/>
    <d v="2020-01-15T16:28:00"/>
    <n v="1.11581"/>
    <x v="98"/>
  </r>
  <r>
    <s v="buy"/>
    <x v="2"/>
    <n v="0.01"/>
    <n v="0.01"/>
    <d v="2020-01-15T13:16:00"/>
    <n v="1.1150800000000001"/>
    <d v="2020-01-15T13:16:00"/>
    <n v="1.1150800000000001"/>
    <x v="99"/>
  </r>
  <r>
    <s v="buy"/>
    <x v="5"/>
    <n v="0.19"/>
    <n v="0.58000000000000007"/>
    <d v="2020-01-16T14:37:00"/>
    <n v="1.1167800000000001"/>
    <d v="2020-01-29T15:59:00"/>
    <n v="1.0993299999999999"/>
    <x v="100"/>
  </r>
  <r>
    <s v="sell"/>
    <x v="2"/>
    <n v="0.01"/>
    <n v="0.01"/>
    <d v="2020-01-17T16:11:00"/>
    <n v="1.1101099999999999"/>
    <d v="2020-01-17T16:11:00"/>
    <n v="1.1101099999999999"/>
    <x v="101"/>
  </r>
  <r>
    <s v="sell"/>
    <x v="0"/>
    <n v="0.01"/>
    <n v="0.03"/>
    <d v="2020-01-20T17:59:00"/>
    <n v="1.10812"/>
    <d v="2020-01-21T15:01:00"/>
    <n v="1.1110899999999999"/>
    <x v="102"/>
  </r>
  <r>
    <s v="sell"/>
    <x v="2"/>
    <n v="0.01"/>
    <n v="0.01"/>
    <d v="2020-01-22T11:34:00"/>
    <n v="1.1090100000000001"/>
    <d v="2020-01-22T11:34:00"/>
    <n v="1.1090100000000001"/>
    <x v="103"/>
  </r>
  <r>
    <s v="sell"/>
    <x v="3"/>
    <n v="0.01"/>
    <n v="0.02"/>
    <d v="2020-01-22T17:05:00"/>
    <n v="1.1075699999999999"/>
    <d v="2020-01-22T18:15:00"/>
    <n v="1.10897"/>
    <x v="104"/>
  </r>
  <r>
    <s v="sell"/>
    <x v="2"/>
    <n v="0.01"/>
    <n v="0.01"/>
    <d v="2020-01-23T16:25:00"/>
    <n v="1.10694"/>
    <d v="2020-01-23T16:25:00"/>
    <n v="1.10694"/>
    <x v="105"/>
  </r>
  <r>
    <s v="sell"/>
    <x v="2"/>
    <n v="0.01"/>
    <n v="0.01"/>
    <d v="2020-01-23T17:43:00"/>
    <n v="1.10487"/>
    <d v="2020-01-23T17:43:00"/>
    <n v="1.10487"/>
    <x v="106"/>
  </r>
  <r>
    <s v="sell"/>
    <x v="2"/>
    <n v="0.01"/>
    <n v="0.01"/>
    <d v="2020-01-24T15:08:00"/>
    <n v="1.1034299999999999"/>
    <d v="2020-01-24T15:08:00"/>
    <n v="1.1034299999999999"/>
    <x v="107"/>
  </r>
  <r>
    <s v="sell"/>
    <x v="2"/>
    <n v="0.01"/>
    <n v="0.01"/>
    <d v="2020-01-27T02:08:00"/>
    <n v="1.103"/>
    <d v="2020-01-27T02:08:00"/>
    <n v="1.103"/>
    <x v="108"/>
  </r>
  <r>
    <s v="sell"/>
    <x v="2"/>
    <n v="0.01"/>
    <n v="0.01"/>
    <d v="2020-01-27T18:24:00"/>
    <n v="1.1016699999999999"/>
    <d v="2020-01-27T18:24:00"/>
    <n v="1.1016699999999999"/>
    <x v="109"/>
  </r>
  <r>
    <s v="sell"/>
    <x v="7"/>
    <n v="0.04"/>
    <n v="0.12"/>
    <d v="2020-01-29T10:30:00"/>
    <n v="1.10053"/>
    <d v="2020-01-31T18:01:00"/>
    <n v="1.1085799999999999"/>
    <x v="110"/>
  </r>
  <r>
    <s v="buy"/>
    <x v="9"/>
    <n v="0.47"/>
    <n v="1.35"/>
    <d v="2020-01-31T18:05:00"/>
    <n v="1.1083000000000001"/>
    <d v="2020-02-18T02:51:00"/>
    <n v="1.0825899999999999"/>
    <x v="111"/>
  </r>
  <r>
    <s v="sell"/>
    <x v="3"/>
    <n v="0.01"/>
    <n v="0.02"/>
    <d v="2020-02-03T17:07:00"/>
    <n v="1.10467"/>
    <d v="2020-02-03T18:35:00"/>
    <n v="1.1061000000000001"/>
    <x v="112"/>
  </r>
  <r>
    <s v="sell"/>
    <x v="2"/>
    <n v="0.01"/>
    <n v="0.01"/>
    <d v="2020-02-04T17:55:00"/>
    <n v="1.10402"/>
    <d v="2020-02-04T17:55:00"/>
    <n v="1.10402"/>
    <x v="113"/>
  </r>
  <r>
    <s v="sell"/>
    <x v="2"/>
    <n v="0.01"/>
    <n v="0.01"/>
    <d v="2020-02-05T17:06:00"/>
    <n v="1.10023"/>
    <d v="2020-02-05T17:06:00"/>
    <n v="1.10023"/>
    <x v="114"/>
  </r>
  <r>
    <s v="sell"/>
    <x v="2"/>
    <n v="0.01"/>
    <n v="0.01"/>
    <d v="2020-02-06T17:40:00"/>
    <n v="1.0977300000000001"/>
    <d v="2020-02-06T17:40:00"/>
    <n v="1.0977300000000001"/>
    <x v="115"/>
  </r>
  <r>
    <s v="sell"/>
    <x v="2"/>
    <n v="0.01"/>
    <n v="0.01"/>
    <d v="2020-02-07T10:14:00"/>
    <n v="1.09667"/>
    <d v="2020-02-07T10:14:00"/>
    <n v="1.09667"/>
    <x v="116"/>
  </r>
  <r>
    <s v="sell"/>
    <x v="2"/>
    <n v="0.01"/>
    <n v="0.01"/>
    <d v="2020-02-07T15:34:00"/>
    <n v="1.09633"/>
    <d v="2020-02-07T15:34:00"/>
    <n v="1.09633"/>
    <x v="117"/>
  </r>
  <r>
    <s v="sell"/>
    <x v="3"/>
    <n v="0.01"/>
    <n v="0.02"/>
    <d v="2020-02-11T15:41:00"/>
    <n v="1.0901799999999999"/>
    <d v="2020-02-11T16:21:00"/>
    <n v="1.0915999999999999"/>
    <x v="118"/>
  </r>
  <r>
    <s v="sell"/>
    <x v="2"/>
    <n v="0.01"/>
    <n v="0.01"/>
    <d v="2020-02-12T17:34:00"/>
    <n v="1.08931"/>
    <d v="2020-02-12T17:34:00"/>
    <n v="1.08931"/>
    <x v="119"/>
  </r>
  <r>
    <s v="sell"/>
    <x v="2"/>
    <n v="0.01"/>
    <n v="0.01"/>
    <d v="2020-02-13T14:42:00"/>
    <n v="1.0865199999999999"/>
    <d v="2020-02-13T14:42:00"/>
    <n v="1.0865199999999999"/>
    <x v="120"/>
  </r>
  <r>
    <s v="sell"/>
    <x v="2"/>
    <n v="0.01"/>
    <n v="0.01"/>
    <d v="2020-02-13T16:36:00"/>
    <n v="1.0857000000000001"/>
    <d v="2020-02-13T16:36:00"/>
    <n v="1.0857000000000001"/>
    <x v="121"/>
  </r>
  <r>
    <s v="sell"/>
    <x v="2"/>
    <n v="0.01"/>
    <n v="0.01"/>
    <d v="2020-02-13T17:59:00"/>
    <n v="1.08464"/>
    <d v="2020-02-13T17:59:00"/>
    <n v="1.08464"/>
    <x v="122"/>
  </r>
  <r>
    <s v="sell"/>
    <x v="3"/>
    <n v="0.01"/>
    <n v="0.02"/>
    <d v="2020-02-14T10:58:00"/>
    <n v="1.0841400000000001"/>
    <d v="2020-02-14T15:56:00"/>
    <n v="1.0855699999999999"/>
    <x v="123"/>
  </r>
  <r>
    <s v="sell"/>
    <x v="2"/>
    <n v="0.01"/>
    <n v="0.01"/>
    <d v="2020-02-18T10:10:00"/>
    <n v="1.0833999999999999"/>
    <d v="2020-02-18T10:10:00"/>
    <n v="1.0833999999999999"/>
    <x v="124"/>
  </r>
  <r>
    <s v="sell"/>
    <x v="3"/>
    <n v="0.01"/>
    <n v="0.02"/>
    <d v="2020-02-18T16:35:00"/>
    <n v="1.07961"/>
    <d v="2020-02-18T17:01:00"/>
    <n v="1.0810200000000001"/>
    <x v="125"/>
  </r>
  <r>
    <s v="sell"/>
    <x v="2"/>
    <n v="0.01"/>
    <n v="0.01"/>
    <d v="2020-02-19T14:51:00"/>
    <n v="1.08005"/>
    <d v="2020-02-19T14:51:00"/>
    <n v="1.08005"/>
    <x v="126"/>
  </r>
  <r>
    <s v="sell"/>
    <x v="3"/>
    <n v="0.01"/>
    <n v="0.02"/>
    <d v="2020-02-19T17:03:00"/>
    <n v="1.07918"/>
    <d v="2020-02-19T22:45:00"/>
    <n v="1.0805899999999999"/>
    <x v="127"/>
  </r>
  <r>
    <s v="sell"/>
    <x v="3"/>
    <n v="0.01"/>
    <n v="0.02"/>
    <d v="2020-02-20T11:01:00"/>
    <n v="1.07969"/>
    <d v="2020-02-20T16:01:00"/>
    <n v="1.08117"/>
    <x v="128"/>
  </r>
  <r>
    <s v="sell"/>
    <x v="4"/>
    <n v="0.03"/>
    <n v="0.08"/>
    <d v="2020-02-20T18:35:00"/>
    <n v="1.0789899999999999"/>
    <d v="2020-02-21T17:12:00"/>
    <n v="1.0851900000000001"/>
    <x v="129"/>
  </r>
  <r>
    <s v="sell"/>
    <x v="3"/>
    <n v="0.01"/>
    <n v="0.02"/>
    <d v="2020-02-24T10:08:00"/>
    <n v="1.0824"/>
    <d v="2020-02-24T11:03:00"/>
    <n v="1.08378"/>
    <x v="130"/>
  </r>
  <r>
    <s v="sell"/>
    <x v="1"/>
    <n v="0.02"/>
    <n v="0.05"/>
    <d v="2020-02-24T12:09:00"/>
    <n v="1.0821700000000001"/>
    <d v="2020-02-24T19:25:00"/>
    <n v="1.0867100000000001"/>
    <x v="131"/>
  </r>
  <r>
    <s v="sell"/>
    <x v="4"/>
    <n v="0.03"/>
    <n v="0.08"/>
    <d v="2020-02-25T13:48:00"/>
    <n v="1.08375"/>
    <d v="2020-02-26T14:11:00"/>
    <n v="1.0900399999999999"/>
    <x v="132"/>
  </r>
  <r>
    <s v="sell"/>
    <x v="5"/>
    <n v="0.19"/>
    <n v="0.58000000000000007"/>
    <d v="2020-02-26T15:54:00"/>
    <n v="1.08649"/>
    <d v="2020-02-28T11:11:00"/>
    <n v="1.10412"/>
    <x v="133"/>
  </r>
  <r>
    <s v="buy"/>
    <x v="2"/>
    <n v="0.01"/>
    <n v="0.01"/>
    <d v="2020-02-27T10:15:00"/>
    <n v="1.0929800000000001"/>
    <d v="2020-02-27T10:15:00"/>
    <n v="1.0929800000000001"/>
    <x v="134"/>
  </r>
  <r>
    <s v="buy"/>
    <x v="2"/>
    <n v="0.01"/>
    <n v="0.01"/>
    <d v="2020-02-27T11:07:00"/>
    <n v="1.09388"/>
    <d v="2020-02-27T11:07:00"/>
    <n v="1.09388"/>
    <x v="135"/>
  </r>
  <r>
    <s v="buy"/>
    <x v="2"/>
    <n v="0.01"/>
    <n v="0.01"/>
    <d v="2020-02-27T14:51:00"/>
    <n v="1.09599"/>
    <d v="2020-02-27T14:51:00"/>
    <n v="1.09599"/>
    <x v="136"/>
  </r>
  <r>
    <s v="buy"/>
    <x v="2"/>
    <n v="0.01"/>
    <n v="0.01"/>
    <d v="2020-02-27T16:50:00"/>
    <n v="1.0980399999999999"/>
    <d v="2020-02-27T16:50:00"/>
    <n v="1.0980399999999999"/>
    <x v="137"/>
  </r>
  <r>
    <s v="buy"/>
    <x v="0"/>
    <n v="0.01"/>
    <n v="0.03"/>
    <d v="2020-02-27T17:38:00"/>
    <n v="1.09965"/>
    <d v="2020-02-27T19:08:00"/>
    <n v="1.0967499999999999"/>
    <x v="138"/>
  </r>
  <r>
    <s v="buy"/>
    <x v="2"/>
    <n v="0.01"/>
    <n v="0.01"/>
    <d v="2020-02-28T04:03:00"/>
    <n v="1.09836"/>
    <d v="2020-02-28T04:03:00"/>
    <n v="1.09836"/>
    <x v="139"/>
  </r>
  <r>
    <s v="buy"/>
    <x v="2"/>
    <n v="0.01"/>
    <n v="0.01"/>
    <d v="2020-02-28T07:32:00"/>
    <n v="1.09988"/>
    <d v="2020-02-28T07:32:00"/>
    <n v="1.09988"/>
    <x v="140"/>
  </r>
  <r>
    <s v="buy"/>
    <x v="2"/>
    <n v="0.01"/>
    <n v="0.01"/>
    <d v="2020-02-28T10:31:00"/>
    <n v="1.10233"/>
    <d v="2020-02-28T10:31:00"/>
    <n v="1.10233"/>
    <x v="141"/>
  </r>
  <r>
    <s v="buy"/>
    <x v="7"/>
    <n v="0.04"/>
    <n v="0.12"/>
    <d v="2020-02-28T11:19:00"/>
    <n v="1.1044099999999999"/>
    <d v="2020-02-28T16:31:00"/>
    <n v="1.09623"/>
    <x v="142"/>
  </r>
  <r>
    <s v="sell"/>
    <x v="3"/>
    <n v="0.01"/>
    <n v="0.02"/>
    <d v="2020-02-28T15:34:00"/>
    <n v="1.09734"/>
    <d v="2020-02-28T15:54:00"/>
    <n v="1.0988100000000001"/>
    <x v="143"/>
  </r>
  <r>
    <s v="sell"/>
    <x v="10"/>
    <n v="3.81"/>
    <n v="9.4500000000000011"/>
    <d v="2020-02-28T16:48:00"/>
    <n v="1.09598"/>
    <d v="2020-03-09T03:52:00"/>
    <n v="1.14452"/>
    <x v="144"/>
  </r>
  <r>
    <s v="buy"/>
    <x v="2"/>
    <n v="0.01"/>
    <n v="0.01"/>
    <d v="2020-02-28T19:00:00"/>
    <n v="1.1001399999999999"/>
    <d v="2020-02-28T19:00:00"/>
    <n v="1.1001399999999999"/>
    <x v="145"/>
  </r>
  <r>
    <s v="buy"/>
    <x v="2"/>
    <n v="0.01"/>
    <n v="0.01"/>
    <d v="2020-02-28T21:52:00"/>
    <n v="1.1024099999999999"/>
    <d v="2020-02-28T21:52:00"/>
    <n v="1.1024099999999999"/>
    <x v="146"/>
  </r>
  <r>
    <s v="buy"/>
    <x v="2"/>
    <n v="0.01"/>
    <n v="0.01"/>
    <d v="2020-02-28T22:52:00"/>
    <n v="1.10365"/>
    <d v="2020-02-28T22:52:00"/>
    <n v="1.10365"/>
    <x v="147"/>
  </r>
  <r>
    <s v="buy"/>
    <x v="3"/>
    <n v="0.01"/>
    <n v="0.02"/>
    <d v="2020-03-02T01:26:00"/>
    <n v="1.1066499999999999"/>
    <d v="2020-03-02T01:45:00"/>
    <n v="1.1051800000000001"/>
    <x v="148"/>
  </r>
  <r>
    <s v="buy"/>
    <x v="2"/>
    <n v="0.01"/>
    <n v="0.01"/>
    <d v="2020-03-02T09:58:00"/>
    <n v="1.1064499999999999"/>
    <d v="2020-03-02T09:58:00"/>
    <n v="1.1064499999999999"/>
    <x v="149"/>
  </r>
  <r>
    <s v="buy"/>
    <x v="3"/>
    <n v="0.01"/>
    <n v="0.02"/>
    <d v="2020-03-02T10:51:00"/>
    <n v="1.10893"/>
    <d v="2020-03-02T11:04:00"/>
    <n v="1.10748"/>
    <x v="150"/>
  </r>
  <r>
    <s v="buy"/>
    <x v="3"/>
    <n v="0.01"/>
    <n v="0.02"/>
    <d v="2020-03-02T14:11:00"/>
    <n v="1.1123000000000001"/>
    <d v="2020-03-02T14:30:00"/>
    <n v="1.1108899999999999"/>
    <x v="151"/>
  </r>
  <r>
    <s v="buy"/>
    <x v="2"/>
    <n v="0.01"/>
    <n v="0.01"/>
    <d v="2020-03-02T15:47:00"/>
    <n v="1.1129100000000001"/>
    <d v="2020-03-02T15:47:00"/>
    <n v="1.1129100000000001"/>
    <x v="152"/>
  </r>
  <r>
    <s v="buy"/>
    <x v="3"/>
    <n v="0.01"/>
    <n v="0.02"/>
    <d v="2020-03-02T15:57:00"/>
    <n v="1.11259"/>
    <d v="2020-03-02T16:08:00"/>
    <n v="1.1112200000000001"/>
    <x v="153"/>
  </r>
  <r>
    <s v="buy"/>
    <x v="3"/>
    <n v="0.01"/>
    <n v="0.02"/>
    <d v="2020-03-02T16:57:00"/>
    <n v="1.1132"/>
    <d v="2020-03-02T17:49:00"/>
    <n v="1.1117999999999999"/>
    <x v="154"/>
  </r>
  <r>
    <s v="buy"/>
    <x v="2"/>
    <n v="0.01"/>
    <n v="0.01"/>
    <d v="2020-03-02T18:40:00"/>
    <n v="1.11469"/>
    <d v="2020-03-02T18:40:00"/>
    <n v="1.11469"/>
    <x v="155"/>
  </r>
  <r>
    <s v="buy"/>
    <x v="4"/>
    <n v="0.03"/>
    <n v="0.08"/>
    <d v="2020-03-02T19:21:00"/>
    <n v="1.1173"/>
    <d v="2020-03-03T10:48:00"/>
    <n v="1.111"/>
    <x v="156"/>
  </r>
  <r>
    <s v="buy"/>
    <x v="0"/>
    <n v="0.01"/>
    <n v="0.03"/>
    <d v="2020-03-03T17:51:00"/>
    <n v="1.1180300000000001"/>
    <d v="2020-03-03T18:15:00"/>
    <n v="1.1151"/>
    <x v="157"/>
  </r>
  <r>
    <s v="buy"/>
    <x v="0"/>
    <n v="0.01"/>
    <n v="0.03"/>
    <d v="2020-03-03T21:45:00"/>
    <n v="1.11788"/>
    <d v="2020-03-04T08:18:00"/>
    <n v="1.1148899999999999"/>
    <x v="158"/>
  </r>
  <r>
    <s v="buy"/>
    <x v="7"/>
    <n v="0.04"/>
    <n v="0.12"/>
    <d v="2020-03-04T10:46:00"/>
    <n v="1.11781"/>
    <d v="2020-03-04T16:34:00"/>
    <n v="1.10981"/>
    <x v="159"/>
  </r>
  <r>
    <s v="buy"/>
    <x v="2"/>
    <n v="0.01"/>
    <n v="0.01"/>
    <d v="2020-03-04T18:28:00"/>
    <n v="1.1133500000000001"/>
    <d v="2020-03-04T18:28:00"/>
    <n v="1.1133500000000001"/>
    <x v="160"/>
  </r>
  <r>
    <s v="buy"/>
    <x v="2"/>
    <n v="0.01"/>
    <n v="0.01"/>
    <d v="2020-03-05T11:49:00"/>
    <n v="1.11656"/>
    <d v="2020-03-05T11:49:00"/>
    <n v="1.11656"/>
    <x v="161"/>
  </r>
  <r>
    <s v="buy"/>
    <x v="3"/>
    <n v="0.01"/>
    <n v="0.02"/>
    <d v="2020-03-05T14:24:00"/>
    <n v="1.11948"/>
    <d v="2020-03-05T15:43:00"/>
    <n v="1.1181000000000001"/>
    <x v="162"/>
  </r>
  <r>
    <s v="buy"/>
    <x v="2"/>
    <n v="0.01"/>
    <n v="0.01"/>
    <d v="2020-03-05T19:06:00"/>
    <n v="1.11958"/>
    <d v="2020-03-05T19:06:00"/>
    <n v="1.11958"/>
    <x v="163"/>
  </r>
  <r>
    <s v="buy"/>
    <x v="3"/>
    <n v="0.01"/>
    <n v="0.02"/>
    <d v="2020-03-05T19:56:00"/>
    <n v="1.1211500000000001"/>
    <d v="2020-03-05T21:31:00"/>
    <n v="1.11975"/>
    <x v="164"/>
  </r>
  <r>
    <s v="buy"/>
    <x v="3"/>
    <n v="0.01"/>
    <n v="0.02"/>
    <d v="2020-03-05T23:50:00"/>
    <n v="1.1238999999999999"/>
    <d v="2020-03-06T01:52:00"/>
    <n v="1.1224799999999999"/>
    <x v="165"/>
  </r>
  <r>
    <s v="buy"/>
    <x v="3"/>
    <n v="0.01"/>
    <n v="0.02"/>
    <d v="2020-03-06T04:22:00"/>
    <n v="1.1240000000000001"/>
    <d v="2020-03-06T08:19:00"/>
    <n v="1.1226"/>
    <x v="166"/>
  </r>
  <r>
    <s v="buy"/>
    <x v="2"/>
    <n v="0.01"/>
    <n v="0.01"/>
    <d v="2020-03-06T10:59:00"/>
    <n v="1.1273"/>
    <d v="2020-03-06T10:59:00"/>
    <n v="1.1273"/>
    <x v="167"/>
  </r>
  <r>
    <s v="buy"/>
    <x v="2"/>
    <n v="0.01"/>
    <n v="0.01"/>
    <d v="2020-03-06T12:11:00"/>
    <n v="1.1299999999999999"/>
    <d v="2020-03-06T12:11:00"/>
    <n v="1.1299999999999999"/>
    <x v="168"/>
  </r>
  <r>
    <s v="buy"/>
    <x v="3"/>
    <n v="0.01"/>
    <n v="0.02"/>
    <d v="2020-03-06T12:32:00"/>
    <n v="1.1316900000000001"/>
    <d v="2020-03-06T12:46:00"/>
    <n v="1.13028"/>
    <x v="169"/>
  </r>
  <r>
    <s v="buy"/>
    <x v="3"/>
    <n v="0.01"/>
    <n v="0.02"/>
    <d v="2020-03-06T13:39:00"/>
    <n v="1.13341"/>
    <d v="2020-03-06T14:11:00"/>
    <n v="1.1319900000000001"/>
    <x v="170"/>
  </r>
  <r>
    <s v="buy"/>
    <x v="1"/>
    <n v="0.02"/>
    <n v="0.05"/>
    <d v="2020-03-06T16:31:00"/>
    <n v="1.1340699999999999"/>
    <d v="2020-03-06T19:43:00"/>
    <n v="1.1295200000000001"/>
    <x v="171"/>
  </r>
  <r>
    <s v="buy"/>
    <x v="2"/>
    <n v="0.01"/>
    <n v="0.01"/>
    <d v="2020-03-09T00:19:00"/>
    <n v="1.1346400000000001"/>
    <d v="2020-03-09T00:19:00"/>
    <n v="1.1346400000000001"/>
    <x v="172"/>
  </r>
  <r>
    <s v="buy"/>
    <x v="2"/>
    <n v="0.01"/>
    <n v="0.01"/>
    <d v="2020-03-09T01:11:00"/>
    <n v="1.1371199999999999"/>
    <d v="2020-03-09T01:11:00"/>
    <n v="1.1371199999999999"/>
    <x v="173"/>
  </r>
  <r>
    <s v="buy"/>
    <x v="3"/>
    <n v="0.01"/>
    <n v="0.02"/>
    <d v="2020-03-09T01:42:00"/>
    <n v="1.1383000000000001"/>
    <d v="2020-03-09T02:30:00"/>
    <n v="1.1368199999999999"/>
    <x v="174"/>
  </r>
  <r>
    <s v="buy"/>
    <x v="0"/>
    <n v="0.01"/>
    <n v="0.03"/>
    <d v="2020-03-09T04:46:00"/>
    <n v="1.14164"/>
    <d v="2020-03-09T05:15:00"/>
    <n v="1.13873"/>
    <x v="175"/>
  </r>
  <r>
    <s v="buy"/>
    <x v="3"/>
    <n v="0.01"/>
    <n v="0.02"/>
    <d v="2020-03-09T06:19:00"/>
    <n v="1.1414"/>
    <d v="2020-03-09T06:41:00"/>
    <n v="1.1400300000000001"/>
    <x v="176"/>
  </r>
  <r>
    <s v="buy"/>
    <x v="0"/>
    <n v="0.01"/>
    <n v="0.03"/>
    <d v="2020-03-09T07:29:00"/>
    <n v="1.14194"/>
    <d v="2020-03-09T07:43:00"/>
    <n v="1.13907"/>
    <x v="177"/>
  </r>
  <r>
    <s v="buy"/>
    <x v="2"/>
    <n v="0.01"/>
    <n v="0.01"/>
    <d v="2020-03-09T09:17:00"/>
    <n v="1.1429800000000001"/>
    <d v="2020-03-09T09:17:00"/>
    <n v="1.1429800000000001"/>
    <x v="178"/>
  </r>
  <r>
    <s v="buy"/>
    <x v="4"/>
    <n v="0.03"/>
    <n v="0.08"/>
    <d v="2020-03-09T09:55:00"/>
    <n v="1.1440699999999999"/>
    <d v="2020-03-09T11:13:00"/>
    <n v="1.1377600000000001"/>
    <x v="179"/>
  </r>
  <r>
    <s v="buy"/>
    <x v="3"/>
    <n v="0.01"/>
    <n v="0.02"/>
    <d v="2020-03-09T12:24:00"/>
    <n v="1.1428100000000001"/>
    <d v="2020-03-09T12:29:00"/>
    <n v="1.1414800000000001"/>
    <x v="180"/>
  </r>
  <r>
    <s v="buy"/>
    <x v="3"/>
    <n v="0.01"/>
    <n v="0.02"/>
    <d v="2020-03-09T14:15:00"/>
    <n v="1.14306"/>
    <d v="2020-03-09T14:17:00"/>
    <n v="1.1416500000000001"/>
    <x v="181"/>
  </r>
  <r>
    <s v="buy"/>
    <x v="2"/>
    <n v="0.01"/>
    <n v="0.01"/>
    <d v="2020-03-09T15:30:00"/>
    <n v="1.1458999999999999"/>
    <d v="2020-03-09T15:30:00"/>
    <n v="1.1458999999999999"/>
    <x v="182"/>
  </r>
  <r>
    <s v="buy"/>
    <x v="2"/>
    <n v="0.01"/>
    <n v="0.01"/>
    <d v="2020-03-09T16:46:00"/>
    <n v="1.14114"/>
    <d v="2020-03-09T16:46:00"/>
    <n v="1.14114"/>
    <x v="183"/>
  </r>
  <r>
    <s v="buy"/>
    <x v="3"/>
    <n v="0.01"/>
    <n v="0.02"/>
    <d v="2020-03-09T17:11:00"/>
    <n v="1.1434800000000001"/>
    <d v="2020-03-09T17:29:00"/>
    <n v="1.14211"/>
    <x v="184"/>
  </r>
  <r>
    <s v="buy"/>
    <x v="2"/>
    <n v="0.01"/>
    <n v="0.01"/>
    <d v="2020-03-09T19:08:00"/>
    <n v="1.1447499999999999"/>
    <d v="2020-03-09T19:08:00"/>
    <n v="1.1447499999999999"/>
    <x v="185"/>
  </r>
  <r>
    <s v="buy"/>
    <x v="2"/>
    <n v="0.01"/>
    <n v="0.01"/>
    <d v="2020-03-09T19:47:00"/>
    <n v="1.1463399999999999"/>
    <d v="2020-03-09T19:47:00"/>
    <n v="1.1463399999999999"/>
    <x v="186"/>
  </r>
  <r>
    <s v="buy"/>
    <x v="3"/>
    <n v="0.01"/>
    <n v="0.02"/>
    <d v="2020-03-09T20:17:00"/>
    <n v="1.1443399999999999"/>
    <d v="2020-03-09T20:21:00"/>
    <n v="1.1428799999999999"/>
    <x v="187"/>
  </r>
  <r>
    <s v="buy"/>
    <x v="5"/>
    <n v="0.19"/>
    <n v="0.58000000000000007"/>
    <d v="2020-03-09T20:47:00"/>
    <n v="1.14629"/>
    <d v="2020-03-10T21:14:00"/>
    <n v="1.12801"/>
    <x v="188"/>
  </r>
  <r>
    <s v="sell"/>
    <x v="2"/>
    <n v="0.01"/>
    <n v="0.01"/>
    <d v="2020-03-10T07:38:00"/>
    <n v="1.1353899999999999"/>
    <d v="2020-03-10T07:38:00"/>
    <n v="1.1353899999999999"/>
    <x v="189"/>
  </r>
  <r>
    <s v="sell"/>
    <x v="2"/>
    <n v="0.01"/>
    <n v="0.01"/>
    <d v="2020-03-10T08:38:00"/>
    <n v="1.1354900000000001"/>
    <d v="2020-03-10T08:38:00"/>
    <n v="1.1354900000000001"/>
    <x v="190"/>
  </r>
  <r>
    <s v="sell"/>
    <x v="1"/>
    <n v="0.02"/>
    <n v="0.05"/>
    <d v="2020-03-10T09:03:00"/>
    <n v="1.1344000000000001"/>
    <d v="2020-03-10T10:00:00"/>
    <n v="1.1387499999999999"/>
    <x v="191"/>
  </r>
  <r>
    <s v="sell"/>
    <x v="3"/>
    <n v="0.01"/>
    <n v="0.02"/>
    <d v="2020-03-10T11:08:00"/>
    <n v="1.1357999999999999"/>
    <d v="2020-03-10T11:14:00"/>
    <n v="1.1372100000000001"/>
    <x v="192"/>
  </r>
  <r>
    <s v="sell"/>
    <x v="2"/>
    <n v="0.01"/>
    <n v="0.01"/>
    <d v="2020-03-10T11:55:00"/>
    <n v="1.1354599999999999"/>
    <d v="2020-03-10T11:55:00"/>
    <n v="1.1354599999999999"/>
    <x v="193"/>
  </r>
  <r>
    <s v="sell"/>
    <x v="1"/>
    <n v="0.02"/>
    <n v="0.05"/>
    <d v="2020-03-10T12:52:00"/>
    <n v="1.13428"/>
    <d v="2020-03-10T15:12:00"/>
    <n v="1.1389100000000001"/>
    <x v="194"/>
  </r>
  <r>
    <s v="sell"/>
    <x v="3"/>
    <n v="0.01"/>
    <n v="0.02"/>
    <d v="2020-03-10T16:24:00"/>
    <n v="1.1360300000000001"/>
    <d v="2020-03-10T17:00:00"/>
    <n v="1.13744"/>
    <x v="195"/>
  </r>
  <r>
    <s v="sell"/>
    <x v="2"/>
    <n v="0.01"/>
    <n v="0.01"/>
    <d v="2020-03-10T18:02:00"/>
    <n v="1.1349100000000001"/>
    <d v="2020-03-10T18:02:00"/>
    <n v="1.1349100000000001"/>
    <x v="196"/>
  </r>
  <r>
    <s v="sell"/>
    <x v="2"/>
    <n v="0.01"/>
    <n v="0.01"/>
    <d v="2020-03-10T18:30:00"/>
    <n v="1.1338200000000001"/>
    <d v="2020-03-10T18:30:00"/>
    <n v="1.1338200000000001"/>
    <x v="197"/>
  </r>
  <r>
    <s v="sell"/>
    <x v="3"/>
    <n v="0.01"/>
    <n v="0.02"/>
    <d v="2020-03-10T19:02:00"/>
    <n v="1.1309499999999999"/>
    <d v="2020-03-10T19:41:00"/>
    <n v="1.1323700000000001"/>
    <x v="198"/>
  </r>
  <r>
    <s v="sell"/>
    <x v="2"/>
    <n v="0.01"/>
    <n v="0.01"/>
    <d v="2020-03-10T20:56:00"/>
    <n v="1.1291"/>
    <d v="2020-03-10T20:56:00"/>
    <n v="1.1291"/>
    <x v="199"/>
  </r>
  <r>
    <s v="sell"/>
    <x v="3"/>
    <n v="0.01"/>
    <n v="0.02"/>
    <d v="2020-03-10T21:29:00"/>
    <n v="1.12906"/>
    <d v="2020-03-10T22:06:00"/>
    <n v="1.1304799999999999"/>
    <x v="200"/>
  </r>
  <r>
    <s v="sell"/>
    <x v="4"/>
    <n v="0.03"/>
    <n v="0.08"/>
    <d v="2020-03-11T00:05:00"/>
    <n v="1.1291599999999999"/>
    <d v="2020-03-11T08:19:00"/>
    <n v="1.1355"/>
    <x v="201"/>
  </r>
  <r>
    <s v="buy"/>
    <x v="2"/>
    <n v="0.01"/>
    <n v="0.01"/>
    <d v="2020-03-11T08:03:00"/>
    <n v="1.1346000000000001"/>
    <d v="2020-03-11T08:03:00"/>
    <n v="1.1346000000000001"/>
    <x v="202"/>
  </r>
  <r>
    <s v="buy"/>
    <x v="1"/>
    <n v="0.02"/>
    <n v="0.05"/>
    <d v="2020-03-11T08:51:00"/>
    <n v="1.1358299999999999"/>
    <d v="2020-03-11T10:15:00"/>
    <n v="1.1313899999999999"/>
    <x v="203"/>
  </r>
  <r>
    <s v="sell"/>
    <x v="3"/>
    <n v="0.01"/>
    <n v="0.02"/>
    <d v="2020-03-11T10:19:00"/>
    <n v="1.1317200000000001"/>
    <d v="2020-03-11T11:08:00"/>
    <n v="1.1331199999999999"/>
    <x v="204"/>
  </r>
  <r>
    <s v="sell"/>
    <x v="0"/>
    <n v="0.01"/>
    <n v="0.03"/>
    <d v="2020-03-11T12:03:00"/>
    <n v="1.1310100000000001"/>
    <d v="2020-03-11T14:10:00"/>
    <n v="1.1338999999999999"/>
    <x v="205"/>
  </r>
  <r>
    <s v="buy"/>
    <x v="7"/>
    <n v="0.04"/>
    <n v="0.12"/>
    <d v="2020-03-11T14:15:00"/>
    <n v="1.13429"/>
    <d v="2020-03-11T17:54:00"/>
    <n v="1.12615"/>
    <x v="206"/>
  </r>
  <r>
    <s v="sell"/>
    <x v="2"/>
    <n v="0.01"/>
    <n v="0.01"/>
    <d v="2020-03-11T17:21:00"/>
    <n v="1.1286700000000001"/>
    <d v="2020-03-11T17:21:00"/>
    <n v="1.1286700000000001"/>
    <x v="207"/>
  </r>
  <r>
    <s v="sell"/>
    <x v="3"/>
    <n v="0.01"/>
    <n v="0.02"/>
    <d v="2020-03-11T17:43:00"/>
    <n v="1.1269"/>
    <d v="2020-03-11T19:24:00"/>
    <n v="1.1282799999999999"/>
    <x v="208"/>
  </r>
  <r>
    <s v="sell"/>
    <x v="4"/>
    <n v="0.03"/>
    <n v="0.08"/>
    <d v="2020-03-12T01:17:00"/>
    <n v="1.1259300000000001"/>
    <d v="2020-03-12T03:30:00"/>
    <n v="1.1322099999999999"/>
    <x v="209"/>
  </r>
  <r>
    <s v="buy"/>
    <x v="8"/>
    <n v="0.06"/>
    <n v="0.18"/>
    <d v="2020-03-12T03:51:00"/>
    <n v="1.13198"/>
    <d v="2020-03-12T13:29:00"/>
    <n v="1.12195"/>
    <x v="210"/>
  </r>
  <r>
    <s v="sell"/>
    <x v="3"/>
    <n v="0.01"/>
    <n v="0.02"/>
    <d v="2020-03-12T10:40:00"/>
    <n v="1.1261099999999999"/>
    <d v="2020-03-12T11:05:00"/>
    <n v="1.1274500000000001"/>
    <x v="211"/>
  </r>
  <r>
    <s v="sell"/>
    <x v="2"/>
    <n v="0.01"/>
    <n v="0.01"/>
    <d v="2020-03-12T11:58:00"/>
    <n v="1.1245099999999999"/>
    <d v="2020-03-12T11:58:00"/>
    <n v="1.1245099999999999"/>
    <x v="212"/>
  </r>
  <r>
    <s v="sell"/>
    <x v="2"/>
    <n v="0.01"/>
    <n v="0.01"/>
    <d v="2020-03-12T12:34:00"/>
    <n v="1.1234999999999999"/>
    <d v="2020-03-12T12:34:00"/>
    <n v="1.1234999999999999"/>
    <x v="213"/>
  </r>
  <r>
    <s v="sell"/>
    <x v="0"/>
    <n v="0.01"/>
    <n v="0.03"/>
    <d v="2020-03-12T13:35:00"/>
    <n v="1.1220000000000001"/>
    <d v="2020-03-12T14:05:00"/>
    <n v="1.1250599999999999"/>
    <x v="214"/>
  </r>
  <r>
    <s v="buy"/>
    <x v="2"/>
    <n v="0.01"/>
    <n v="0.01"/>
    <d v="2020-03-12T15:00:00"/>
    <n v="1.12155"/>
    <d v="2020-03-12T15:00:00"/>
    <n v="1.12155"/>
    <x v="215"/>
  </r>
  <r>
    <s v="buy"/>
    <x v="2"/>
    <n v="0.01"/>
    <n v="0.01"/>
    <d v="2020-03-12T15:49:00"/>
    <n v="1.1226100000000001"/>
    <d v="2020-03-12T15:49:00"/>
    <n v="1.1226100000000001"/>
    <x v="216"/>
  </r>
  <r>
    <s v="buy"/>
    <x v="0"/>
    <n v="0.01"/>
    <n v="0.03"/>
    <d v="2020-03-12T16:09:00"/>
    <n v="1.1175999999999999"/>
    <d v="2020-03-12T16:21:00"/>
    <n v="1.1146400000000001"/>
    <x v="217"/>
  </r>
  <r>
    <s v="sell"/>
    <x v="2"/>
    <n v="0.01"/>
    <n v="0.01"/>
    <d v="2020-03-12T16:28:00"/>
    <n v="1.1174500000000001"/>
    <d v="2020-03-12T16:28:00"/>
    <n v="1.1174500000000001"/>
    <x v="218"/>
  </r>
  <r>
    <s v="buy"/>
    <x v="8"/>
    <n v="0.06"/>
    <n v="0.18"/>
    <d v="2020-03-12T16:33:00"/>
    <n v="1.1163700000000001"/>
    <d v="2020-03-12T18:12:00"/>
    <n v="1.1065700000000001"/>
    <x v="219"/>
  </r>
  <r>
    <s v="sell"/>
    <x v="2"/>
    <n v="0.01"/>
    <n v="0.01"/>
    <d v="2020-03-12T17:04:00"/>
    <n v="1.11463"/>
    <d v="2020-03-12T17:04:00"/>
    <n v="1.11463"/>
    <x v="220"/>
  </r>
  <r>
    <s v="sell"/>
    <x v="2"/>
    <n v="0.01"/>
    <n v="0.01"/>
    <d v="2020-03-12T17:28:00"/>
    <n v="1.1135200000000001"/>
    <d v="2020-03-12T17:28:00"/>
    <n v="1.1135200000000001"/>
    <x v="221"/>
  </r>
  <r>
    <s v="sell"/>
    <x v="8"/>
    <n v="0.08"/>
    <n v="0.25"/>
    <d v="2020-03-12T18:24:00"/>
    <n v="1.10764"/>
    <d v="2020-03-12T20:08:00"/>
    <n v="1.1211"/>
    <x v="222"/>
  </r>
  <r>
    <s v="buy"/>
    <x v="3"/>
    <n v="0.01"/>
    <n v="0.02"/>
    <d v="2020-03-12T19:38:00"/>
    <n v="1.11877"/>
    <d v="2020-03-12T19:47:00"/>
    <n v="1.11731"/>
    <x v="223"/>
  </r>
  <r>
    <s v="buy"/>
    <x v="2"/>
    <n v="0.01"/>
    <n v="0.01"/>
    <d v="2020-03-12T20:16:00"/>
    <n v="1.11927"/>
    <d v="2020-03-12T20:16:00"/>
    <n v="1.11927"/>
    <x v="224"/>
  </r>
  <r>
    <s v="buy"/>
    <x v="2"/>
    <n v="0.01"/>
    <n v="0.01"/>
    <d v="2020-03-12T20:51:00"/>
    <n v="1.11819"/>
    <d v="2020-03-12T20:51:00"/>
    <n v="1.11819"/>
    <x v="225"/>
  </r>
  <r>
    <s v="buy"/>
    <x v="3"/>
    <n v="0.01"/>
    <n v="0.02"/>
    <d v="2020-03-12T21:51:00"/>
    <n v="1.1195299999999999"/>
    <d v="2020-03-12T21:58:00"/>
    <n v="1.1181099999999999"/>
    <x v="226"/>
  </r>
  <r>
    <s v="buy"/>
    <x v="4"/>
    <n v="0.03"/>
    <n v="0.08"/>
    <d v="2020-03-12T22:20:00"/>
    <n v="1.12202"/>
    <d v="2020-03-13T02:21:00"/>
    <n v="1.11592"/>
    <x v="227"/>
  </r>
  <r>
    <s v="sell"/>
    <x v="1"/>
    <n v="0.02"/>
    <n v="0.05"/>
    <d v="2020-03-13T02:35:00"/>
    <n v="1.11585"/>
    <d v="2020-03-13T04:58:00"/>
    <n v="1.12049"/>
    <x v="228"/>
  </r>
  <r>
    <s v="buy"/>
    <x v="2"/>
    <n v="0.01"/>
    <n v="0.01"/>
    <d v="2020-03-13T05:05:00"/>
    <n v="1.1199300000000001"/>
    <d v="2020-03-13T05:05:00"/>
    <n v="1.1199300000000001"/>
    <x v="229"/>
  </r>
  <r>
    <s v="buy"/>
    <x v="1"/>
    <n v="0.02"/>
    <n v="0.05"/>
    <d v="2020-03-13T06:47:00"/>
    <n v="1.1213299999999999"/>
    <d v="2020-03-13T09:50:00"/>
    <n v="1.1167499999999999"/>
    <x v="230"/>
  </r>
  <r>
    <s v="sell"/>
    <x v="3"/>
    <n v="0.01"/>
    <n v="0.02"/>
    <d v="2020-03-13T10:06:00"/>
    <n v="1.1186"/>
    <d v="2020-03-13T10:16:00"/>
    <n v="1.12002"/>
    <x v="231"/>
  </r>
  <r>
    <s v="buy"/>
    <x v="2"/>
    <n v="0.01"/>
    <n v="0.01"/>
    <d v="2020-03-13T10:26:00"/>
    <n v="1.11835"/>
    <d v="2020-03-13T10:26:00"/>
    <n v="1.11835"/>
    <x v="232"/>
  </r>
  <r>
    <s v="buy"/>
    <x v="11"/>
    <n v="0.08"/>
    <n v="0.26"/>
    <d v="2020-03-13T11:03:00"/>
    <n v="1.1198300000000001"/>
    <d v="2020-03-13T17:58:00"/>
    <n v="1.1074900000000001"/>
    <x v="233"/>
  </r>
  <r>
    <s v="sell"/>
    <x v="2"/>
    <n v="0.01"/>
    <n v="0.01"/>
    <d v="2020-03-13T12:22:00"/>
    <n v="1.1171199999999999"/>
    <d v="2020-03-13T12:22:00"/>
    <n v="1.1171199999999999"/>
    <x v="234"/>
  </r>
  <r>
    <s v="sell"/>
    <x v="2"/>
    <n v="0.01"/>
    <n v="0.01"/>
    <d v="2020-03-13T13:22:00"/>
    <n v="1.1160699999999999"/>
    <d v="2020-03-13T13:22:00"/>
    <n v="1.1160699999999999"/>
    <x v="235"/>
  </r>
  <r>
    <s v="sell"/>
    <x v="0"/>
    <n v="0.01"/>
    <n v="0.03"/>
    <d v="2020-03-13T13:56:00"/>
    <n v="1.11449"/>
    <d v="2020-03-13T14:03:00"/>
    <n v="1.11751"/>
    <x v="236"/>
  </r>
  <r>
    <s v="sell"/>
    <x v="2"/>
    <n v="0.01"/>
    <n v="0.01"/>
    <d v="2020-03-13T14:44:00"/>
    <n v="1.11435"/>
    <d v="2020-03-13T14:44:00"/>
    <n v="1.11435"/>
    <x v="237"/>
  </r>
  <r>
    <s v="sell"/>
    <x v="3"/>
    <n v="0.01"/>
    <n v="0.02"/>
    <d v="2020-03-13T15:03:00"/>
    <n v="1.11148"/>
    <d v="2020-03-13T16:07:00"/>
    <n v="1.1131200000000001"/>
    <x v="238"/>
  </r>
  <r>
    <s v="sell"/>
    <x v="2"/>
    <n v="0.01"/>
    <n v="0.01"/>
    <d v="2020-03-13T16:30:00"/>
    <n v="1.1108199999999999"/>
    <d v="2020-03-13T16:30:00"/>
    <n v="1.1108199999999999"/>
    <x v="239"/>
  </r>
  <r>
    <s v="sell"/>
    <x v="2"/>
    <n v="0.01"/>
    <n v="0.01"/>
    <d v="2020-03-13T18:31:00"/>
    <n v="1.10812"/>
    <d v="2020-03-13T18:31:00"/>
    <n v="1.10812"/>
    <x v="240"/>
  </r>
  <r>
    <s v="sell"/>
    <x v="0"/>
    <n v="0.01"/>
    <n v="0.03"/>
    <d v="2020-03-13T18:48:00"/>
    <n v="1.1068199999999999"/>
    <d v="2020-03-13T19:08:00"/>
    <n v="1.1096299999999999"/>
    <x v="241"/>
  </r>
  <r>
    <s v="sell"/>
    <x v="3"/>
    <n v="0.01"/>
    <n v="0.02"/>
    <d v="2020-03-13T19:58:00"/>
    <n v="1.10704"/>
    <d v="2020-03-13T20:01:00"/>
    <n v="1.10853"/>
    <x v="242"/>
  </r>
  <r>
    <s v="sell"/>
    <x v="1"/>
    <n v="0.02"/>
    <n v="0.05"/>
    <d v="2020-03-13T21:49:00"/>
    <n v="1.10687"/>
    <d v="2020-03-13T22:00:00"/>
    <n v="1.11154"/>
    <x v="243"/>
  </r>
  <r>
    <s v="sell"/>
    <x v="4"/>
    <n v="0.03"/>
    <n v="0.08"/>
    <d v="2020-03-13T22:28:00"/>
    <n v="1.1091599999999999"/>
    <d v="2020-03-16T00:05:00"/>
    <n v="1.11833"/>
    <x v="244"/>
  </r>
  <r>
    <s v="buy"/>
    <x v="0"/>
    <n v="0.01"/>
    <n v="0.03"/>
    <d v="2020-03-16T01:55:00"/>
    <n v="1.11643"/>
    <d v="2020-03-16T02:09:00"/>
    <n v="1.1135900000000001"/>
    <x v="245"/>
  </r>
  <r>
    <s v="sell"/>
    <x v="2"/>
    <n v="0.01"/>
    <n v="0.01"/>
    <d v="2020-03-16T02:16:00"/>
    <n v="1.1154599999999999"/>
    <d v="2020-03-16T02:16:00"/>
    <n v="1.1154599999999999"/>
    <x v="246"/>
  </r>
  <r>
    <s v="buy"/>
    <x v="4"/>
    <n v="0.03"/>
    <n v="0.08"/>
    <d v="2020-03-16T02:30:00"/>
    <n v="1.11605"/>
    <d v="2020-03-16T03:23:00"/>
    <n v="1.10893"/>
    <x v="247"/>
  </r>
  <r>
    <s v="sell"/>
    <x v="2"/>
    <n v="0.01"/>
    <n v="0.01"/>
    <d v="2020-03-16T02:41:00"/>
    <n v="1.11351"/>
    <d v="2020-03-16T02:41:00"/>
    <n v="1.11351"/>
    <x v="248"/>
  </r>
  <r>
    <s v="sell"/>
    <x v="2"/>
    <n v="0.01"/>
    <n v="0.01"/>
    <d v="2020-03-16T03:13:00"/>
    <n v="1.1115200000000001"/>
    <d v="2020-03-16T03:13:00"/>
    <n v="1.1115200000000001"/>
    <x v="249"/>
  </r>
  <r>
    <s v="sell"/>
    <x v="2"/>
    <n v="0.01"/>
    <n v="0.01"/>
    <d v="2020-03-16T03:32:00"/>
    <n v="1.1104000000000001"/>
    <d v="2020-03-16T03:32:00"/>
    <n v="1.1104000000000001"/>
    <x v="250"/>
  </r>
  <r>
    <s v="sell"/>
    <x v="11"/>
    <n v="0.08"/>
    <n v="0.26"/>
    <d v="2020-03-16T04:55:00"/>
    <n v="1.10978"/>
    <d v="2020-03-16T10:36:00"/>
    <n v="1.1220300000000001"/>
    <x v="251"/>
  </r>
  <r>
    <s v="buy"/>
    <x v="3"/>
    <n v="0.01"/>
    <n v="0.02"/>
    <d v="2020-03-16T07:04:00"/>
    <n v="1.1127199999999999"/>
    <d v="2020-03-16T07:12:00"/>
    <n v="1.1112299999999999"/>
    <x v="252"/>
  </r>
  <r>
    <s v="buy"/>
    <x v="2"/>
    <n v="0.01"/>
    <n v="0.01"/>
    <d v="2020-03-16T08:26:00"/>
    <n v="1.11337"/>
    <d v="2020-03-16T08:26:00"/>
    <n v="1.11337"/>
    <x v="253"/>
  </r>
  <r>
    <s v="buy"/>
    <x v="2"/>
    <n v="0.01"/>
    <n v="0.01"/>
    <d v="2020-03-16T08:51:00"/>
    <n v="1.11392"/>
    <d v="2020-03-16T08:51:00"/>
    <n v="1.11392"/>
    <x v="254"/>
  </r>
  <r>
    <s v="buy"/>
    <x v="2"/>
    <n v="0.01"/>
    <n v="0.01"/>
    <d v="2020-03-16T09:29:00"/>
    <n v="1.1134500000000001"/>
    <d v="2020-03-16T09:29:00"/>
    <n v="1.1134500000000001"/>
    <x v="255"/>
  </r>
  <r>
    <s v="buy"/>
    <x v="2"/>
    <n v="0.01"/>
    <n v="0.01"/>
    <d v="2020-03-16T10:33:00"/>
    <n v="1.12026"/>
    <d v="2020-03-16T10:33:00"/>
    <n v="1.12026"/>
    <x v="256"/>
  </r>
  <r>
    <s v="buy"/>
    <x v="2"/>
    <n v="0.01"/>
    <n v="0.01"/>
    <d v="2020-03-16T10:40:00"/>
    <n v="1.1212500000000001"/>
    <d v="2020-03-16T10:40:00"/>
    <n v="1.1212500000000001"/>
    <x v="257"/>
  </r>
  <r>
    <s v="buy"/>
    <x v="7"/>
    <n v="0.04"/>
    <n v="0.12"/>
    <d v="2020-03-16T11:10:00"/>
    <n v="1.1226"/>
    <d v="2020-03-16T12:25:00"/>
    <n v="1.11433"/>
    <x v="258"/>
  </r>
  <r>
    <s v="sell"/>
    <x v="3"/>
    <n v="0.01"/>
    <n v="0.02"/>
    <d v="2020-03-16T12:32:00"/>
    <n v="1.1177299999999999"/>
    <d v="2020-03-16T12:41:00"/>
    <n v="1.11917"/>
    <x v="259"/>
  </r>
  <r>
    <s v="buy"/>
    <x v="2"/>
    <n v="0.01"/>
    <n v="0.01"/>
    <d v="2020-03-16T13:08:00"/>
    <n v="1.1157699999999999"/>
    <d v="2020-03-16T13:08:00"/>
    <n v="1.1157699999999999"/>
    <x v="260"/>
  </r>
  <r>
    <s v="sell"/>
    <x v="0"/>
    <n v="0.01"/>
    <n v="0.03"/>
    <d v="2020-03-16T13:13:00"/>
    <n v="1.1164700000000001"/>
    <d v="2020-03-16T14:02:00"/>
    <n v="1.11944"/>
    <x v="261"/>
  </r>
  <r>
    <s v="buy"/>
    <x v="2"/>
    <n v="0.01"/>
    <n v="0.01"/>
    <d v="2020-03-16T13:55:00"/>
    <n v="1.1166400000000001"/>
    <d v="2020-03-16T13:55:00"/>
    <n v="1.1166400000000001"/>
    <x v="262"/>
  </r>
  <r>
    <s v="buy"/>
    <x v="7"/>
    <n v="0.04"/>
    <n v="0.12"/>
    <d v="2020-03-16T14:17:00"/>
    <n v="1.1189199999999999"/>
    <d v="2020-03-16T16:55:00"/>
    <n v="1.1106499999999999"/>
    <x v="263"/>
  </r>
  <r>
    <s v="sell"/>
    <x v="2"/>
    <n v="0.01"/>
    <n v="0.01"/>
    <d v="2020-03-16T15:44:00"/>
    <n v="1.1148800000000001"/>
    <d v="2020-03-16T15:44:00"/>
    <n v="1.1148800000000001"/>
    <x v="264"/>
  </r>
  <r>
    <s v="sell"/>
    <x v="2"/>
    <n v="0.01"/>
    <n v="0.01"/>
    <d v="2020-03-16T15:57:00"/>
    <n v="1.11469"/>
    <d v="2020-03-16T15:57:00"/>
    <n v="1.11469"/>
    <x v="265"/>
  </r>
  <r>
    <s v="sell"/>
    <x v="4"/>
    <n v="0.03"/>
    <n v="0.08"/>
    <d v="2020-03-16T17:11:00"/>
    <n v="1.11151"/>
    <d v="2020-03-16T22:22:00"/>
    <n v="1.11771"/>
    <x v="266"/>
  </r>
  <r>
    <s v="buy"/>
    <x v="2"/>
    <n v="0.01"/>
    <n v="0.01"/>
    <d v="2020-03-16T18:26:00"/>
    <n v="1.1152899999999999"/>
    <d v="2020-03-16T18:26:00"/>
    <n v="1.1152899999999999"/>
    <x v="267"/>
  </r>
  <r>
    <s v="buy"/>
    <x v="3"/>
    <n v="0.01"/>
    <n v="0.02"/>
    <d v="2020-03-16T19:49:00"/>
    <n v="1.1167"/>
    <d v="2020-03-16T20:45:00"/>
    <n v="1.11531"/>
    <x v="268"/>
  </r>
  <r>
    <s v="buy"/>
    <x v="2"/>
    <n v="0.01"/>
    <n v="0.01"/>
    <d v="2020-03-16T22:01:00"/>
    <n v="1.11713"/>
    <d v="2020-03-16T22:01:00"/>
    <n v="1.11713"/>
    <x v="269"/>
  </r>
  <r>
    <s v="buy"/>
    <x v="3"/>
    <n v="0.01"/>
    <n v="0.02"/>
    <d v="2020-03-16T22:31:00"/>
    <n v="1.1180300000000001"/>
    <d v="2020-03-16T23:18:00"/>
    <n v="1.11659"/>
    <x v="270"/>
  </r>
  <r>
    <s v="buy"/>
    <x v="12"/>
    <n v="0.3"/>
    <n v="0.88000000000000012"/>
    <d v="2020-03-17T04:58:00"/>
    <n v="1.11802"/>
    <d v="2020-03-17T16:28:00"/>
    <n v="1.0968199999999999"/>
    <x v="271"/>
  </r>
  <r>
    <s v="sell"/>
    <x v="2"/>
    <n v="0.01"/>
    <n v="0.01"/>
    <d v="2020-03-17T09:36:00"/>
    <n v="1.1138300000000001"/>
    <d v="2020-03-17T09:36:00"/>
    <n v="1.1138300000000001"/>
    <x v="272"/>
  </r>
  <r>
    <s v="sell"/>
    <x v="2"/>
    <n v="0.01"/>
    <n v="0.01"/>
    <d v="2020-03-17T10:34:00"/>
    <n v="1.1129500000000001"/>
    <d v="2020-03-17T10:34:00"/>
    <n v="1.1129500000000001"/>
    <x v="273"/>
  </r>
  <r>
    <s v="sell"/>
    <x v="2"/>
    <n v="0.01"/>
    <n v="0.01"/>
    <d v="2020-03-17T10:52:00"/>
    <n v="1.11209"/>
    <d v="2020-03-17T10:52:00"/>
    <n v="1.11209"/>
    <x v="274"/>
  </r>
  <r>
    <s v="sell"/>
    <x v="2"/>
    <n v="0.01"/>
    <n v="0.01"/>
    <d v="2020-03-17T11:27:00"/>
    <n v="1.11046"/>
    <d v="2020-03-17T11:27:00"/>
    <n v="1.11046"/>
    <x v="275"/>
  </r>
  <r>
    <s v="sell"/>
    <x v="2"/>
    <n v="0.01"/>
    <n v="0.01"/>
    <d v="2020-03-17T12:12:00"/>
    <n v="1.1087899999999999"/>
    <d v="2020-03-17T12:12:00"/>
    <n v="1.1087899999999999"/>
    <x v="276"/>
  </r>
  <r>
    <s v="sell"/>
    <x v="3"/>
    <n v="0.01"/>
    <n v="0.02"/>
    <d v="2020-03-17T13:19:00"/>
    <n v="1.10131"/>
    <d v="2020-03-17T13:31:00"/>
    <n v="1.10284"/>
    <x v="277"/>
  </r>
  <r>
    <s v="sell"/>
    <x v="0"/>
    <n v="0.01"/>
    <n v="0.03"/>
    <d v="2020-03-17T14:48:00"/>
    <n v="1.0984400000000001"/>
    <d v="2020-03-17T16:15:00"/>
    <n v="1.1013599999999999"/>
    <x v="278"/>
  </r>
  <r>
    <s v="sell"/>
    <x v="0"/>
    <n v="0.01"/>
    <n v="0.03"/>
    <d v="2020-03-17T16:42:00"/>
    <n v="1.0967800000000001"/>
    <d v="2020-03-17T18:27:00"/>
    <n v="1.0995699999999999"/>
    <x v="279"/>
  </r>
  <r>
    <s v="sell"/>
    <x v="1"/>
    <n v="0.02"/>
    <n v="0.05"/>
    <d v="2020-03-17T19:07:00"/>
    <n v="1.09765"/>
    <d v="2020-03-18T00:22:00"/>
    <n v="1.10205"/>
    <x v="280"/>
  </r>
  <r>
    <s v="sell"/>
    <x v="1"/>
    <n v="0.02"/>
    <n v="0.05"/>
    <d v="2020-03-18T03:08:00"/>
    <n v="1.0988599999999999"/>
    <d v="2020-03-18T07:13:00"/>
    <n v="1.1033900000000001"/>
    <x v="281"/>
  </r>
  <r>
    <s v="buy"/>
    <x v="4"/>
    <n v="0.03"/>
    <n v="0.08"/>
    <d v="2020-03-18T08:01:00"/>
    <n v="1.1032299999999999"/>
    <d v="2020-03-18T09:59:00"/>
    <n v="1.0969899999999999"/>
    <x v="282"/>
  </r>
  <r>
    <s v="sell"/>
    <x v="2"/>
    <n v="0.01"/>
    <n v="0.01"/>
    <d v="2020-03-18T09:54:00"/>
    <n v="1.0988"/>
    <d v="2020-03-18T09:54:00"/>
    <n v="1.0988"/>
    <x v="283"/>
  </r>
  <r>
    <s v="sell"/>
    <x v="3"/>
    <n v="0.01"/>
    <n v="0.02"/>
    <d v="2020-03-18T10:04:00"/>
    <n v="1.09768"/>
    <d v="2020-03-18T10:20:00"/>
    <n v="1.0990500000000001"/>
    <x v="284"/>
  </r>
  <r>
    <s v="sell"/>
    <x v="2"/>
    <n v="0.01"/>
    <n v="0.01"/>
    <d v="2020-03-18T10:34:00"/>
    <n v="1.0977600000000001"/>
    <d v="2020-03-18T10:34:00"/>
    <n v="1.0977600000000001"/>
    <x v="285"/>
  </r>
  <r>
    <s v="sell"/>
    <x v="0"/>
    <n v="0.01"/>
    <n v="0.03"/>
    <d v="2020-03-18T11:00:00"/>
    <n v="1.0971599999999999"/>
    <d v="2020-03-18T11:36:00"/>
    <n v="1.1003099999999999"/>
    <x v="286"/>
  </r>
  <r>
    <s v="buy"/>
    <x v="5"/>
    <n v="0.19"/>
    <n v="0.58000000000000007"/>
    <d v="2020-03-18T12:11:00"/>
    <n v="1.1008899999999999"/>
    <d v="2020-03-18T17:57:00"/>
    <n v="1.08334"/>
    <x v="287"/>
  </r>
  <r>
    <s v="sell"/>
    <x v="2"/>
    <n v="0.01"/>
    <n v="0.01"/>
    <d v="2020-03-18T13:48:00"/>
    <n v="1.09815"/>
    <d v="2020-03-18T13:48:00"/>
    <n v="1.09815"/>
    <x v="288"/>
  </r>
  <r>
    <s v="sell"/>
    <x v="2"/>
    <n v="0.01"/>
    <n v="0.01"/>
    <d v="2020-03-18T14:33:00"/>
    <n v="1.09687"/>
    <d v="2020-03-18T14:33:00"/>
    <n v="1.09687"/>
    <x v="289"/>
  </r>
  <r>
    <s v="sell"/>
    <x v="2"/>
    <n v="0.01"/>
    <n v="0.01"/>
    <d v="2020-03-18T15:27:00"/>
    <n v="1.09277"/>
    <d v="2020-03-18T15:27:00"/>
    <n v="1.09277"/>
    <x v="290"/>
  </r>
  <r>
    <s v="sell"/>
    <x v="2"/>
    <n v="0.01"/>
    <n v="0.01"/>
    <d v="2020-03-18T16:25:00"/>
    <n v="1.09032"/>
    <d v="2020-03-18T16:25:00"/>
    <n v="1.09032"/>
    <x v="291"/>
  </r>
  <r>
    <s v="sell"/>
    <x v="2"/>
    <n v="0.01"/>
    <n v="0.01"/>
    <d v="2020-03-18T16:46:00"/>
    <n v="1.08894"/>
    <d v="2020-03-18T16:46:00"/>
    <n v="1.08894"/>
    <x v="292"/>
  </r>
  <r>
    <s v="sell"/>
    <x v="2"/>
    <n v="0.01"/>
    <n v="0.01"/>
    <d v="2020-03-18T17:14:00"/>
    <n v="1.0865899999999999"/>
    <d v="2020-03-18T17:14:00"/>
    <n v="1.0865899999999999"/>
    <x v="293"/>
  </r>
  <r>
    <s v="sell"/>
    <x v="2"/>
    <n v="0.01"/>
    <n v="0.01"/>
    <d v="2020-03-18T17:53:00"/>
    <n v="1.08639"/>
    <d v="2020-03-18T17:53:00"/>
    <n v="1.08639"/>
    <x v="294"/>
  </r>
  <r>
    <s v="sell"/>
    <x v="2"/>
    <n v="0.01"/>
    <n v="0.01"/>
    <d v="2020-03-18T18:25:00"/>
    <n v="1.0842000000000001"/>
    <d v="2020-03-18T18:25:00"/>
    <n v="1.0842000000000001"/>
    <x v="295"/>
  </r>
  <r>
    <s v="sell"/>
    <x v="6"/>
    <n v="0.13"/>
    <n v="0.39"/>
    <d v="2020-03-18T19:04:00"/>
    <n v="1.0811999999999999"/>
    <d v="2020-03-19T01:04:00"/>
    <n v="1.09674"/>
    <x v="296"/>
  </r>
  <r>
    <s v="buy"/>
    <x v="2"/>
    <n v="0.01"/>
    <n v="0.01"/>
    <d v="2020-03-18T22:38:00"/>
    <n v="1.0909899999999999"/>
    <d v="2020-03-18T22:38:00"/>
    <n v="1.0909899999999999"/>
    <x v="297"/>
  </r>
  <r>
    <s v="buy"/>
    <x v="7"/>
    <n v="0.04"/>
    <n v="0.12"/>
    <d v="2020-03-19T01:42:00"/>
    <n v="1.09728"/>
    <d v="2020-03-19T04:58:00"/>
    <n v="1.08867"/>
    <x v="298"/>
  </r>
  <r>
    <s v="sell"/>
    <x v="2"/>
    <n v="0.01"/>
    <n v="0.01"/>
    <d v="2020-03-19T03:03:00"/>
    <n v="1.0910599999999999"/>
    <d v="2020-03-19T03:03:00"/>
    <n v="1.0910599999999999"/>
    <x v="299"/>
  </r>
  <r>
    <s v="sell"/>
    <x v="3"/>
    <n v="0.01"/>
    <n v="0.02"/>
    <d v="2020-03-19T03:19:00"/>
    <n v="1.0896999999999999"/>
    <d v="2020-03-19T03:30:00"/>
    <n v="1.09114"/>
    <x v="300"/>
  </r>
  <r>
    <s v="sell"/>
    <x v="4"/>
    <n v="0.03"/>
    <n v="0.08"/>
    <d v="2020-03-19T05:02:00"/>
    <n v="1.0882400000000001"/>
    <d v="2020-03-19T08:36:00"/>
    <n v="1.0944799999999999"/>
    <x v="301"/>
  </r>
  <r>
    <s v="buy"/>
    <x v="2"/>
    <n v="0.01"/>
    <n v="0.01"/>
    <d v="2020-03-19T08:25:00"/>
    <n v="1.09246"/>
    <d v="2020-03-19T08:25:00"/>
    <n v="1.09246"/>
    <x v="302"/>
  </r>
  <r>
    <s v="buy"/>
    <x v="3"/>
    <n v="0.01"/>
    <n v="0.02"/>
    <d v="2020-03-19T08:40:00"/>
    <n v="1.0934299999999999"/>
    <d v="2020-03-19T08:42:00"/>
    <n v="1.09212"/>
    <x v="303"/>
  </r>
  <r>
    <s v="buy"/>
    <x v="8"/>
    <n v="0.06"/>
    <n v="0.18"/>
    <d v="2020-03-19T08:54:00"/>
    <n v="1.0925800000000001"/>
    <d v="2020-03-19T10:09:00"/>
    <n v="1.0824100000000001"/>
    <x v="304"/>
  </r>
  <r>
    <s v="sell"/>
    <x v="2"/>
    <n v="0.01"/>
    <n v="0.01"/>
    <d v="2020-03-19T10:03:00"/>
    <n v="1.0855999999999999"/>
    <d v="2020-03-19T10:03:00"/>
    <n v="1.0855999999999999"/>
    <x v="305"/>
  </r>
  <r>
    <s v="sell"/>
    <x v="2"/>
    <n v="0.01"/>
    <n v="0.01"/>
    <d v="2020-03-19T10:32:00"/>
    <n v="1.0875600000000001"/>
    <d v="2020-03-19T10:32:00"/>
    <n v="1.0875600000000001"/>
    <x v="306"/>
  </r>
  <r>
    <s v="buy"/>
    <x v="6"/>
    <n v="0.13"/>
    <n v="0.39"/>
    <d v="2020-03-19T10:47:00"/>
    <n v="1.08809"/>
    <d v="2020-03-19T13:33:00"/>
    <n v="1.0736000000000001"/>
    <x v="307"/>
  </r>
  <r>
    <s v="sell"/>
    <x v="3"/>
    <n v="0.01"/>
    <n v="0.02"/>
    <d v="2020-03-19T11:08:00"/>
    <n v="1.0843799999999999"/>
    <d v="2020-03-19T11:11:00"/>
    <n v="1.0857300000000001"/>
    <x v="308"/>
  </r>
  <r>
    <s v="sell"/>
    <x v="2"/>
    <n v="0.01"/>
    <n v="0.01"/>
    <d v="2020-03-19T12:08:00"/>
    <n v="1.08216"/>
    <d v="2020-03-19T12:08:00"/>
    <n v="1.08216"/>
    <x v="309"/>
  </r>
  <r>
    <s v="sell"/>
    <x v="2"/>
    <n v="0.01"/>
    <n v="0.01"/>
    <d v="2020-03-19T12:32:00"/>
    <n v="1.0806899999999999"/>
    <d v="2020-03-19T12:32:00"/>
    <n v="1.0806899999999999"/>
    <x v="310"/>
  </r>
  <r>
    <s v="sell"/>
    <x v="2"/>
    <n v="0.01"/>
    <n v="0.01"/>
    <d v="2020-03-19T13:07:00"/>
    <n v="1.08036"/>
    <d v="2020-03-19T13:07:00"/>
    <n v="1.08036"/>
    <x v="311"/>
  </r>
  <r>
    <s v="sell"/>
    <x v="2"/>
    <n v="0.01"/>
    <n v="0.01"/>
    <d v="2020-03-19T14:05:00"/>
    <n v="1.07525"/>
    <d v="2020-03-19T14:05:00"/>
    <n v="1.07525"/>
    <x v="312"/>
  </r>
  <r>
    <s v="sell"/>
    <x v="7"/>
    <n v="0.04"/>
    <n v="0.12"/>
    <d v="2020-03-19T14:32:00"/>
    <n v="1.0733999999999999"/>
    <d v="2020-03-19T14:56:00"/>
    <n v="1.0814299999999999"/>
    <x v="313"/>
  </r>
  <r>
    <s v="buy"/>
    <x v="2"/>
    <n v="0.01"/>
    <n v="0.01"/>
    <d v="2020-03-19T15:46:00"/>
    <n v="1.0795699999999999"/>
    <d v="2020-03-19T15:46:00"/>
    <n v="1.0795699999999999"/>
    <x v="314"/>
  </r>
  <r>
    <s v="buy"/>
    <x v="3"/>
    <n v="0.01"/>
    <n v="0.02"/>
    <d v="2020-03-19T16:11:00"/>
    <n v="1.0803499999999999"/>
    <d v="2020-03-19T16:16:00"/>
    <n v="1.0789800000000001"/>
    <x v="315"/>
  </r>
  <r>
    <s v="buy"/>
    <x v="11"/>
    <n v="0.08"/>
    <n v="0.26"/>
    <d v="2020-03-19T16:30:00"/>
    <n v="1.07968"/>
    <d v="2020-03-19T18:39:00"/>
    <n v="1.06758"/>
    <x v="316"/>
  </r>
  <r>
    <s v="sell"/>
    <x v="3"/>
    <n v="0.01"/>
    <n v="0.02"/>
    <d v="2020-03-19T17:21:00"/>
    <n v="1.07697"/>
    <d v="2020-03-19T17:29:00"/>
    <n v="1.0784400000000001"/>
    <x v="317"/>
  </r>
  <r>
    <s v="sell"/>
    <x v="2"/>
    <n v="0.01"/>
    <n v="0.01"/>
    <d v="2020-03-19T18:22:00"/>
    <n v="1.07037"/>
    <d v="2020-03-19T18:22:00"/>
    <n v="1.07037"/>
    <x v="318"/>
  </r>
  <r>
    <s v="sell"/>
    <x v="3"/>
    <n v="0.01"/>
    <n v="0.02"/>
    <d v="2020-03-19T19:21:00"/>
    <n v="1.06894"/>
    <d v="2020-03-19T19:31:00"/>
    <n v="1.07026"/>
    <x v="319"/>
  </r>
  <r>
    <s v="sell"/>
    <x v="3"/>
    <n v="0.01"/>
    <n v="0.02"/>
    <d v="2020-03-19T19:58:00"/>
    <n v="1.0672299999999999"/>
    <d v="2020-03-19T20:04:00"/>
    <n v="1.0686599999999999"/>
    <x v="320"/>
  </r>
  <r>
    <s v="sell"/>
    <x v="3"/>
    <n v="0.01"/>
    <n v="0.02"/>
    <d v="2020-03-19T20:42:00"/>
    <n v="1.0669999999999999"/>
    <d v="2020-03-19T20:50:00"/>
    <n v="1.0685"/>
    <x v="321"/>
  </r>
  <r>
    <s v="sell"/>
    <x v="0"/>
    <n v="0.01"/>
    <n v="0.03"/>
    <d v="2020-03-19T21:58:00"/>
    <n v="1.06749"/>
    <d v="2020-03-19T22:44:00"/>
    <n v="1.0703499999999999"/>
    <x v="322"/>
  </r>
  <r>
    <s v="sell"/>
    <x v="6"/>
    <n v="0.13"/>
    <n v="0.39"/>
    <d v="2020-03-19T23:49:00"/>
    <n v="1.06595"/>
    <d v="2020-03-20T09:43:00"/>
    <n v="1.0804499999999999"/>
    <x v="323"/>
  </r>
  <r>
    <s v="buy"/>
    <x v="3"/>
    <n v="0.01"/>
    <n v="0.02"/>
    <d v="2020-03-20T04:58:00"/>
    <n v="1.07369"/>
    <d v="2020-03-20T05:07:00"/>
    <n v="1.0722400000000001"/>
    <x v="324"/>
  </r>
  <r>
    <s v="buy"/>
    <x v="2"/>
    <n v="0.01"/>
    <n v="0.01"/>
    <d v="2020-03-20T06:54:00"/>
    <n v="1.0755600000000001"/>
    <d v="2020-03-20T06:54:00"/>
    <n v="1.0755600000000001"/>
    <x v="325"/>
  </r>
  <r>
    <s v="buy"/>
    <x v="2"/>
    <n v="0.01"/>
    <n v="0.01"/>
    <d v="2020-03-20T09:11:00"/>
    <n v="1.0748899999999999"/>
    <d v="2020-03-20T09:11:00"/>
    <n v="1.0748899999999999"/>
    <x v="326"/>
  </r>
  <r>
    <s v="buy"/>
    <x v="2"/>
    <n v="0.01"/>
    <n v="0.01"/>
    <d v="2020-03-20T10:34:00"/>
    <n v="1.0784499999999999"/>
    <d v="2020-03-20T10:34:00"/>
    <n v="1.0784499999999999"/>
    <x v="327"/>
  </r>
  <r>
    <s v="buy"/>
    <x v="4"/>
    <n v="0.03"/>
    <n v="0.08"/>
    <d v="2020-03-20T11:16:00"/>
    <n v="1.07822"/>
    <d v="2020-03-20T11:49:00"/>
    <n v="1.0717099999999999"/>
    <x v="328"/>
  </r>
  <r>
    <s v="sell"/>
    <x v="2"/>
    <n v="0.01"/>
    <n v="0.01"/>
    <d v="2020-03-20T11:53:00"/>
    <n v="1.0728500000000001"/>
    <d v="2020-03-20T11:53:00"/>
    <n v="1.0728500000000001"/>
    <x v="329"/>
  </r>
  <r>
    <s v="sell"/>
    <x v="0"/>
    <n v="0.01"/>
    <n v="0.03"/>
    <d v="2020-03-20T12:14:00"/>
    <n v="1.07263"/>
    <d v="2020-03-20T12:28:00"/>
    <n v="1.0757000000000001"/>
    <x v="330"/>
  </r>
  <r>
    <s v="buy"/>
    <x v="1"/>
    <n v="0.02"/>
    <n v="0.05"/>
    <d v="2020-03-20T12:32:00"/>
    <n v="1.07484"/>
    <d v="2020-03-20T13:21:00"/>
    <n v="1.0703199999999999"/>
    <x v="331"/>
  </r>
  <r>
    <s v="sell"/>
    <x v="2"/>
    <n v="0.01"/>
    <n v="0.01"/>
    <d v="2020-03-20T12:59:00"/>
    <n v="1.0736399999999999"/>
    <d v="2020-03-20T12:59:00"/>
    <n v="1.0736399999999999"/>
    <x v="332"/>
  </r>
  <r>
    <s v="sell"/>
    <x v="2"/>
    <n v="0.01"/>
    <n v="0.01"/>
    <d v="2020-03-20T13:45:00"/>
    <n v="1.0730200000000001"/>
    <d v="2020-03-20T13:45:00"/>
    <n v="1.0730200000000001"/>
    <x v="333"/>
  </r>
  <r>
    <s v="buy"/>
    <x v="3"/>
    <n v="0.01"/>
    <n v="0.02"/>
    <d v="2020-03-20T13:49:00"/>
    <n v="1.07274"/>
    <d v="2020-03-20T13:54:00"/>
    <n v="1.0712299999999999"/>
    <x v="334"/>
  </r>
  <r>
    <s v="buy"/>
    <x v="2"/>
    <n v="0.01"/>
    <n v="0.01"/>
    <d v="2020-03-20T14:30:00"/>
    <n v="1.0726899999999999"/>
    <d v="2020-03-20T14:30:00"/>
    <n v="1.0726899999999999"/>
    <x v="335"/>
  </r>
  <r>
    <s v="buy"/>
    <x v="4"/>
    <n v="0.03"/>
    <n v="0.08"/>
    <d v="2020-03-20T14:50:00"/>
    <n v="1.0744199999999999"/>
    <d v="2020-03-20T15:26:00"/>
    <n v="1.06826"/>
    <x v="336"/>
  </r>
  <r>
    <s v="buy"/>
    <x v="2"/>
    <n v="0.01"/>
    <n v="0.01"/>
    <d v="2020-03-20T16:13:00"/>
    <n v="1.0716699999999999"/>
    <d v="2020-03-20T16:13:00"/>
    <n v="1.0716699999999999"/>
    <x v="337"/>
  </r>
  <r>
    <s v="buy"/>
    <x v="2"/>
    <n v="0.01"/>
    <n v="0.01"/>
    <d v="2020-03-20T16:38:00"/>
    <n v="1.07298"/>
    <d v="2020-03-20T16:38:00"/>
    <n v="1.07298"/>
    <x v="338"/>
  </r>
  <r>
    <s v="buy"/>
    <x v="7"/>
    <n v="0.04"/>
    <n v="0.12"/>
    <d v="2020-03-20T17:14:00"/>
    <n v="1.0740799999999999"/>
    <d v="2020-03-20T18:58:00"/>
    <n v="1.0655600000000001"/>
    <x v="339"/>
  </r>
  <r>
    <s v="sell"/>
    <x v="2"/>
    <n v="0.01"/>
    <n v="0.01"/>
    <d v="2020-03-20T17:35:00"/>
    <n v="1.07348"/>
    <d v="2020-03-20T17:35:00"/>
    <n v="1.07348"/>
    <x v="340"/>
  </r>
  <r>
    <s v="sell"/>
    <x v="2"/>
    <n v="0.01"/>
    <n v="0.01"/>
    <d v="2020-03-20T18:34:00"/>
    <n v="1.06921"/>
    <d v="2020-03-20T18:34:00"/>
    <n v="1.06921"/>
    <x v="341"/>
  </r>
  <r>
    <s v="sell"/>
    <x v="3"/>
    <n v="0.01"/>
    <n v="0.02"/>
    <d v="2020-03-20T19:14:00"/>
    <n v="1.06792"/>
    <d v="2020-03-20T19:20:00"/>
    <n v="1.0692999999999999"/>
    <x v="342"/>
  </r>
  <r>
    <s v="sell"/>
    <x v="2"/>
    <n v="0.01"/>
    <n v="0.01"/>
    <d v="2020-03-20T19:57:00"/>
    <n v="1.0671900000000001"/>
    <d v="2020-03-20T19:57:00"/>
    <n v="1.0671900000000001"/>
    <x v="343"/>
  </r>
  <r>
    <s v="sell"/>
    <x v="2"/>
    <n v="0.01"/>
    <n v="0.01"/>
    <d v="2020-03-20T20:13:00"/>
    <n v="1.0661"/>
    <d v="2020-03-20T20:13:00"/>
    <n v="1.0661"/>
    <x v="344"/>
  </r>
  <r>
    <s v="sell"/>
    <x v="2"/>
    <n v="0.01"/>
    <n v="0.01"/>
    <d v="2020-03-20T20:57:00"/>
    <n v="1.06626"/>
    <d v="2020-03-20T20:57:00"/>
    <n v="1.06626"/>
    <x v="345"/>
  </r>
  <r>
    <s v="sell"/>
    <x v="2"/>
    <n v="0.01"/>
    <n v="0.01"/>
    <d v="2020-03-20T21:21:00"/>
    <n v="1.06528"/>
    <d v="2020-03-20T21:21:00"/>
    <n v="1.06528"/>
    <x v="346"/>
  </r>
  <r>
    <s v="sell"/>
    <x v="0"/>
    <n v="0.01"/>
    <n v="0.03"/>
    <d v="2020-03-20T21:48:00"/>
    <n v="1.0662799999999999"/>
    <d v="2020-03-20T22:44:00"/>
    <n v="1.0694699999999999"/>
    <x v="347"/>
  </r>
  <r>
    <s v="buy"/>
    <x v="1"/>
    <n v="0.02"/>
    <n v="0.05"/>
    <d v="2020-03-23T00:10:00"/>
    <n v="1.069"/>
    <d v="2020-03-23T00:37:00"/>
    <n v="1.0640799999999999"/>
    <x v="348"/>
  </r>
  <r>
    <s v="sell"/>
    <x v="0"/>
    <n v="0.01"/>
    <n v="0.03"/>
    <d v="2020-03-23T00:48:00"/>
    <n v="1.0660099999999999"/>
    <d v="2020-03-23T01:45:00"/>
    <n v="1.06901"/>
    <x v="349"/>
  </r>
  <r>
    <s v="buy"/>
    <x v="2"/>
    <n v="0.01"/>
    <n v="0.01"/>
    <d v="2020-03-23T01:15:00"/>
    <n v="1.0667599999999999"/>
    <d v="2020-03-23T01:15:00"/>
    <n v="1.0667599999999999"/>
    <x v="350"/>
  </r>
  <r>
    <s v="buy"/>
    <x v="2"/>
    <n v="0.01"/>
    <n v="0.01"/>
    <d v="2020-03-23T02:04:00"/>
    <n v="1.0687"/>
    <d v="2020-03-23T02:04:00"/>
    <n v="1.0687"/>
    <x v="351"/>
  </r>
  <r>
    <s v="buy"/>
    <x v="0"/>
    <n v="0.01"/>
    <n v="0.03"/>
    <d v="2020-03-23T02:26:00"/>
    <n v="1.0698099999999999"/>
    <d v="2020-03-23T02:41:00"/>
    <n v="1.0669200000000001"/>
    <x v="352"/>
  </r>
  <r>
    <s v="sell"/>
    <x v="7"/>
    <n v="0.04"/>
    <n v="0.12"/>
    <d v="2020-03-23T02:51:00"/>
    <n v="1.0669900000000001"/>
    <d v="2020-03-23T07:38:00"/>
    <n v="1.07528"/>
    <x v="353"/>
  </r>
  <r>
    <s v="buy"/>
    <x v="2"/>
    <n v="0.01"/>
    <n v="0.01"/>
    <d v="2020-03-23T03:51:00"/>
    <n v="1.0710999999999999"/>
    <d v="2020-03-23T03:51:00"/>
    <n v="1.0710999999999999"/>
    <x v="354"/>
  </r>
  <r>
    <s v="buy"/>
    <x v="2"/>
    <n v="0.01"/>
    <n v="0.01"/>
    <d v="2020-03-23T04:23:00"/>
    <n v="1.0719000000000001"/>
    <d v="2020-03-23T04:23:00"/>
    <n v="1.0719000000000001"/>
    <x v="355"/>
  </r>
  <r>
    <s v="buy"/>
    <x v="2"/>
    <n v="0.01"/>
    <n v="0.01"/>
    <d v="2020-03-23T06:35:00"/>
    <n v="1.0729599999999999"/>
    <d v="2020-03-23T06:35:00"/>
    <n v="1.0729599999999999"/>
    <x v="356"/>
  </r>
  <r>
    <s v="buy"/>
    <x v="2"/>
    <n v="0.01"/>
    <n v="0.01"/>
    <d v="2020-03-23T08:07:00"/>
    <n v="1.07508"/>
    <d v="2020-03-23T08:07:00"/>
    <n v="1.07508"/>
    <x v="357"/>
  </r>
  <r>
    <s v="buy"/>
    <x v="7"/>
    <n v="0.04"/>
    <n v="0.12"/>
    <d v="2020-03-23T08:31:00"/>
    <n v="1.0756300000000001"/>
    <d v="2020-03-23T11:49:00"/>
    <n v="1.06755"/>
    <x v="358"/>
  </r>
  <r>
    <s v="sell"/>
    <x v="2"/>
    <n v="0.01"/>
    <n v="0.01"/>
    <d v="2020-03-23T10:23:00"/>
    <n v="1.0698700000000001"/>
    <d v="2020-03-23T10:23:00"/>
    <n v="1.0698700000000001"/>
    <x v="359"/>
  </r>
  <r>
    <s v="sell"/>
    <x v="3"/>
    <n v="0.01"/>
    <n v="0.02"/>
    <d v="2020-03-23T12:09:00"/>
    <n v="1.0677700000000001"/>
    <d v="2020-03-23T12:56:00"/>
    <n v="1.0691600000000001"/>
    <x v="360"/>
  </r>
  <r>
    <s v="sell"/>
    <x v="8"/>
    <n v="0.06"/>
    <n v="0.18"/>
    <d v="2020-03-23T13:53:00"/>
    <n v="1.0675600000000001"/>
    <d v="2020-03-23T14:25:00"/>
    <n v="1.07924"/>
    <x v="361"/>
  </r>
  <r>
    <s v="sell"/>
    <x v="3"/>
    <n v="0.01"/>
    <n v="0.02"/>
    <d v="2020-03-23T14:40:00"/>
    <n v="1.07622"/>
    <d v="2020-03-23T14:42:00"/>
    <n v="1.07768"/>
    <x v="362"/>
  </r>
  <r>
    <s v="sell"/>
    <x v="2"/>
    <n v="0.01"/>
    <n v="0.01"/>
    <d v="2020-03-23T14:57:00"/>
    <n v="1.0783799999999999"/>
    <d v="2020-03-23T14:57:00"/>
    <n v="1.0783799999999999"/>
    <x v="363"/>
  </r>
  <r>
    <s v="buy"/>
    <x v="2"/>
    <n v="0.01"/>
    <n v="0.01"/>
    <d v="2020-03-23T15:00:00"/>
    <n v="1.0779799999999999"/>
    <d v="2020-03-23T15:00:00"/>
    <n v="1.0779799999999999"/>
    <x v="364"/>
  </r>
  <r>
    <s v="buy"/>
    <x v="0"/>
    <n v="0.01"/>
    <n v="0.03"/>
    <d v="2020-03-23T15:07:00"/>
    <n v="1.0780000000000001"/>
    <d v="2020-03-23T15:38:00"/>
    <n v="1.07514"/>
    <x v="365"/>
  </r>
  <r>
    <s v="buy"/>
    <x v="2"/>
    <n v="0.01"/>
    <n v="0.01"/>
    <d v="2020-03-23T16:12:00"/>
    <n v="1.0778799999999999"/>
    <d v="2020-03-23T16:12:00"/>
    <n v="1.0778799999999999"/>
    <x v="366"/>
  </r>
  <r>
    <s v="sell"/>
    <x v="0"/>
    <n v="0.01"/>
    <n v="0.03"/>
    <d v="2020-03-23T16:31:00"/>
    <n v="1.0788500000000001"/>
    <d v="2020-03-23T16:43:00"/>
    <n v="1.08179"/>
    <x v="367"/>
  </r>
  <r>
    <s v="buy"/>
    <x v="4"/>
    <n v="0.03"/>
    <n v="0.08"/>
    <d v="2020-03-23T16:56:00"/>
    <n v="1.08033"/>
    <d v="2020-03-23T18:14:00"/>
    <n v="1.07399"/>
    <x v="368"/>
  </r>
  <r>
    <s v="sell"/>
    <x v="2"/>
    <n v="0.01"/>
    <n v="0.01"/>
    <d v="2020-03-23T18:04:00"/>
    <n v="1.07663"/>
    <d v="2020-03-23T18:04:00"/>
    <n v="1.07663"/>
    <x v="369"/>
  </r>
  <r>
    <s v="sell"/>
    <x v="2"/>
    <n v="0.01"/>
    <n v="0.01"/>
    <d v="2020-03-23T18:33:00"/>
    <n v="1.07389"/>
    <d v="2020-03-23T18:33:00"/>
    <n v="1.07389"/>
    <x v="370"/>
  </r>
  <r>
    <s v="sell"/>
    <x v="0"/>
    <n v="0.01"/>
    <n v="0.03"/>
    <d v="2020-03-23T18:53:00"/>
    <n v="1.0745499999999999"/>
    <d v="2020-03-23T19:26:00"/>
    <n v="1.07751"/>
    <x v="371"/>
  </r>
  <r>
    <s v="buy"/>
    <x v="1"/>
    <n v="0.02"/>
    <n v="0.05"/>
    <d v="2020-03-23T19:54:00"/>
    <n v="1.07691"/>
    <d v="2020-03-23T21:58:00"/>
    <n v="1.0724400000000001"/>
    <x v="372"/>
  </r>
  <r>
    <s v="sell"/>
    <x v="2"/>
    <n v="0.01"/>
    <n v="0.01"/>
    <d v="2020-03-23T20:23:00"/>
    <n v="1.0746899999999999"/>
    <d v="2020-03-23T20:23:00"/>
    <n v="1.0746899999999999"/>
    <x v="373"/>
  </r>
  <r>
    <s v="sell"/>
    <x v="0"/>
    <n v="0.01"/>
    <n v="0.03"/>
    <d v="2020-03-23T20:54:00"/>
    <n v="1.0732900000000001"/>
    <d v="2020-03-23T21:45:00"/>
    <n v="1.0747500000000001"/>
    <x v="374"/>
  </r>
  <r>
    <s v="sell"/>
    <x v="11"/>
    <n v="0.08"/>
    <n v="0.26"/>
    <d v="2020-03-24T00:10:00"/>
    <n v="1.0738099999999999"/>
    <d v="2020-03-24T12:12:00"/>
    <n v="1.0871299999999999"/>
    <x v="375"/>
  </r>
  <r>
    <s v="buy"/>
    <x v="2"/>
    <n v="0.01"/>
    <n v="0.01"/>
    <d v="2020-03-24T02:14:00"/>
    <n v="1.07646"/>
    <d v="2020-03-24T02:14:00"/>
    <n v="1.07646"/>
    <x v="376"/>
  </r>
  <r>
    <s v="buy"/>
    <x v="0"/>
    <n v="0.01"/>
    <n v="0.03"/>
    <d v="2020-03-24T03:14:00"/>
    <n v="1.08152"/>
    <d v="2020-03-24T07:32:00"/>
    <n v="1.07864"/>
    <x v="377"/>
  </r>
  <r>
    <s v="buy"/>
    <x v="2"/>
    <n v="0.01"/>
    <n v="0.01"/>
    <d v="2020-03-24T09:03:00"/>
    <n v="1.0831200000000001"/>
    <d v="2020-03-24T09:03:00"/>
    <n v="1.0831200000000001"/>
    <x v="378"/>
  </r>
  <r>
    <s v="buy"/>
    <x v="3"/>
    <n v="0.01"/>
    <n v="0.02"/>
    <d v="2020-03-24T09:33:00"/>
    <n v="1.0838000000000001"/>
    <d v="2020-03-24T10:01:00"/>
    <n v="1.0823799999999999"/>
    <x v="379"/>
  </r>
  <r>
    <s v="buy"/>
    <x v="3"/>
    <n v="0.01"/>
    <n v="0.02"/>
    <d v="2020-03-24T10:28:00"/>
    <n v="1.0829200000000001"/>
    <d v="2020-03-24T10:45:00"/>
    <n v="1.0814299999999999"/>
    <x v="380"/>
  </r>
  <r>
    <s v="buy"/>
    <x v="2"/>
    <n v="0.01"/>
    <n v="0.01"/>
    <d v="2020-03-24T12:09:00"/>
    <n v="1.0853600000000001"/>
    <d v="2020-03-24T12:09:00"/>
    <n v="1.0853600000000001"/>
    <x v="381"/>
  </r>
  <r>
    <s v="buy"/>
    <x v="4"/>
    <n v="0.03"/>
    <n v="0.08"/>
    <d v="2020-03-24T13:11:00"/>
    <n v="1.0878099999999999"/>
    <d v="2020-03-24T14:57:00"/>
    <n v="1.08145"/>
    <x v="382"/>
  </r>
  <r>
    <s v="buy"/>
    <x v="4"/>
    <n v="0.03"/>
    <n v="0.08"/>
    <d v="2020-03-24T15:22:00"/>
    <n v="1.0844499999999999"/>
    <d v="2020-03-24T16:32:00"/>
    <n v="1.0780400000000001"/>
    <x v="383"/>
  </r>
  <r>
    <s v="sell"/>
    <x v="2"/>
    <n v="0.01"/>
    <n v="0.01"/>
    <d v="2020-03-24T15:49:00"/>
    <n v="1.08121"/>
    <d v="2020-03-24T15:49:00"/>
    <n v="1.08121"/>
    <x v="384"/>
  </r>
  <r>
    <s v="sell"/>
    <x v="3"/>
    <n v="0.01"/>
    <n v="0.02"/>
    <d v="2020-03-24T16:42:00"/>
    <n v="1.0782700000000001"/>
    <d v="2020-03-24T17:24:00"/>
    <n v="1.07969"/>
    <x v="385"/>
  </r>
  <r>
    <s v="sell"/>
    <x v="0"/>
    <n v="0.01"/>
    <n v="0.03"/>
    <d v="2020-03-24T17:46:00"/>
    <n v="1.0781099999999999"/>
    <d v="2020-03-24T18:05:00"/>
    <n v="1.0809299999999999"/>
    <x v="386"/>
  </r>
  <r>
    <s v="buy"/>
    <x v="1"/>
    <n v="0.02"/>
    <n v="0.05"/>
    <d v="2020-03-24T18:14:00"/>
    <n v="1.0806800000000001"/>
    <d v="2020-03-24T19:44:00"/>
    <n v="1.0760400000000001"/>
    <x v="387"/>
  </r>
  <r>
    <s v="sell"/>
    <x v="2"/>
    <n v="0.01"/>
    <n v="0.01"/>
    <d v="2020-03-24T18:48:00"/>
    <n v="1.07847"/>
    <d v="2020-03-24T18:48:00"/>
    <n v="1.07847"/>
    <x v="388"/>
  </r>
  <r>
    <s v="sell"/>
    <x v="2"/>
    <n v="0.01"/>
    <n v="0.01"/>
    <d v="2020-03-24T19:35:00"/>
    <n v="1.0774300000000001"/>
    <d v="2020-03-24T19:35:00"/>
    <n v="1.0774300000000001"/>
    <x v="389"/>
  </r>
  <r>
    <s v="sell"/>
    <x v="2"/>
    <n v="0.01"/>
    <n v="0.01"/>
    <d v="2020-03-24T19:48:00"/>
    <n v="1.0762400000000001"/>
    <d v="2020-03-24T19:48:00"/>
    <n v="1.0762400000000001"/>
    <x v="390"/>
  </r>
  <r>
    <s v="sell"/>
    <x v="1"/>
    <n v="0.02"/>
    <n v="0.05"/>
    <d v="2020-03-24T21:38:00"/>
    <n v="1.0753900000000001"/>
    <d v="2020-03-25T00:24:00"/>
    <n v="1.08009"/>
    <x v="391"/>
  </r>
  <r>
    <s v="buy"/>
    <x v="2"/>
    <n v="0.01"/>
    <n v="0.01"/>
    <d v="2020-03-24T23:07:00"/>
    <n v="1.0771900000000001"/>
    <d v="2020-03-24T23:07:00"/>
    <n v="1.0771900000000001"/>
    <x v="392"/>
  </r>
  <r>
    <s v="buy"/>
    <x v="0"/>
    <n v="0.01"/>
    <n v="0.03"/>
    <d v="2020-03-25T00:44:00"/>
    <n v="1.0805"/>
    <d v="2020-03-25T02:51:00"/>
    <n v="1.07758"/>
    <x v="393"/>
  </r>
  <r>
    <s v="sell"/>
    <x v="0"/>
    <n v="0.01"/>
    <n v="0.03"/>
    <d v="2020-03-25T03:25:00"/>
    <n v="1.07928"/>
    <d v="2020-03-25T04:59:00"/>
    <n v="1.0822799999999999"/>
    <x v="394"/>
  </r>
  <r>
    <s v="buy"/>
    <x v="2"/>
    <n v="0.01"/>
    <n v="0.01"/>
    <d v="2020-03-25T04:03:00"/>
    <n v="1.0803700000000001"/>
    <d v="2020-03-25T04:03:00"/>
    <n v="1.0803700000000001"/>
    <x v="395"/>
  </r>
  <r>
    <s v="buy"/>
    <x v="3"/>
    <n v="0.01"/>
    <n v="0.02"/>
    <d v="2020-03-25T05:15:00"/>
    <n v="1.08108"/>
    <d v="2020-03-25T07:21:00"/>
    <n v="1.07955"/>
    <x v="396"/>
  </r>
  <r>
    <s v="sell"/>
    <x v="0"/>
    <n v="0.01"/>
    <n v="0.03"/>
    <d v="2020-03-25T07:31:00"/>
    <n v="1.08012"/>
    <d v="2020-03-25T09:35:00"/>
    <n v="1.0831299999999999"/>
    <x v="397"/>
  </r>
  <r>
    <s v="buy"/>
    <x v="2"/>
    <n v="0.01"/>
    <n v="0.01"/>
    <d v="2020-03-25T08:49:00"/>
    <n v="1.08083"/>
    <d v="2020-03-25T08:49:00"/>
    <n v="1.08083"/>
    <x v="398"/>
  </r>
  <r>
    <s v="buy"/>
    <x v="0"/>
    <n v="0.01"/>
    <n v="0.03"/>
    <d v="2020-03-25T09:41:00"/>
    <n v="1.0825400000000001"/>
    <d v="2020-03-25T10:04:00"/>
    <n v="1.07945"/>
    <x v="399"/>
  </r>
  <r>
    <s v="sell"/>
    <x v="0"/>
    <n v="0.01"/>
    <n v="0.03"/>
    <d v="2020-03-25T10:16:00"/>
    <n v="1.0808899999999999"/>
    <d v="2020-03-25T10:52:00"/>
    <n v="1.0837699999999999"/>
    <x v="400"/>
  </r>
  <r>
    <s v="buy"/>
    <x v="2"/>
    <n v="0.01"/>
    <n v="0.01"/>
    <d v="2020-03-25T10:39:00"/>
    <n v="1.0823400000000001"/>
    <d v="2020-03-25T10:39:00"/>
    <n v="1.0823400000000001"/>
    <x v="401"/>
  </r>
  <r>
    <s v="buy"/>
    <x v="2"/>
    <n v="0.01"/>
    <n v="0.01"/>
    <d v="2020-03-25T10:59:00"/>
    <n v="1.08311"/>
    <d v="2020-03-25T10:59:00"/>
    <n v="1.08311"/>
    <x v="402"/>
  </r>
  <r>
    <s v="buy"/>
    <x v="1"/>
    <n v="0.02"/>
    <n v="0.05"/>
    <d v="2020-03-25T11:23:00"/>
    <n v="1.08368"/>
    <d v="2020-03-25T17:25:00"/>
    <n v="1.07924"/>
    <x v="403"/>
  </r>
  <r>
    <s v="sell"/>
    <x v="3"/>
    <n v="0.01"/>
    <n v="0.02"/>
    <d v="2020-03-25T12:53:00"/>
    <n v="1.0811900000000001"/>
    <d v="2020-03-25T13:32:00"/>
    <n v="1.0825800000000001"/>
    <x v="404"/>
  </r>
  <r>
    <s v="sell"/>
    <x v="3"/>
    <n v="0.01"/>
    <n v="0.02"/>
    <d v="2020-03-25T14:21:00"/>
    <n v="1.0809599999999999"/>
    <d v="2020-03-25T14:57:00"/>
    <n v="1.0823700000000001"/>
    <x v="405"/>
  </r>
  <r>
    <s v="sell"/>
    <x v="2"/>
    <n v="0.01"/>
    <n v="0.01"/>
    <d v="2020-03-25T16:05:00"/>
    <n v="1.08047"/>
    <d v="2020-03-25T16:05:00"/>
    <n v="1.08047"/>
    <x v="406"/>
  </r>
  <r>
    <s v="sell"/>
    <x v="9"/>
    <n v="0.47"/>
    <n v="1.35"/>
    <d v="2020-03-25T17:34:00"/>
    <n v="1.08005"/>
    <d v="2020-03-26T22:02:00"/>
    <n v="1.1057600000000001"/>
    <x v="407"/>
  </r>
  <r>
    <s v="buy"/>
    <x v="2"/>
    <n v="0.01"/>
    <n v="0.01"/>
    <d v="2020-03-25T18:18:00"/>
    <n v="1.0829899999999999"/>
    <d v="2020-03-25T18:18:00"/>
    <n v="1.0829899999999999"/>
    <x v="408"/>
  </r>
  <r>
    <s v="buy"/>
    <x v="2"/>
    <n v="0.01"/>
    <n v="0.01"/>
    <d v="2020-03-25T19:00:00"/>
    <n v="1.0850500000000001"/>
    <d v="2020-03-25T19:00:00"/>
    <n v="1.0850500000000001"/>
    <x v="409"/>
  </r>
  <r>
    <s v="buy"/>
    <x v="2"/>
    <n v="0.01"/>
    <n v="0.01"/>
    <d v="2020-03-25T19:55:00"/>
    <n v="1.0859700000000001"/>
    <d v="2020-03-25T19:55:00"/>
    <n v="1.0859700000000001"/>
    <x v="410"/>
  </r>
  <r>
    <s v="buy"/>
    <x v="2"/>
    <n v="0.01"/>
    <n v="0.01"/>
    <d v="2020-03-25T20:33:00"/>
    <n v="1.0874900000000001"/>
    <d v="2020-03-25T20:33:00"/>
    <n v="1.0874900000000001"/>
    <x v="411"/>
  </r>
  <r>
    <s v="buy"/>
    <x v="3"/>
    <n v="0.01"/>
    <n v="0.02"/>
    <d v="2020-03-25T22:18:00"/>
    <n v="1.08873"/>
    <d v="2020-03-26T00:29:00"/>
    <n v="1.0873299999999999"/>
    <x v="412"/>
  </r>
  <r>
    <s v="buy"/>
    <x v="2"/>
    <n v="0.01"/>
    <n v="0.01"/>
    <d v="2020-03-26T02:45:00"/>
    <n v="1.09144"/>
    <d v="2020-03-26T02:45:00"/>
    <n v="1.09144"/>
    <x v="413"/>
  </r>
  <r>
    <s v="buy"/>
    <x v="0"/>
    <n v="0.01"/>
    <n v="0.03"/>
    <d v="2020-03-26T03:00:00"/>
    <n v="1.09222"/>
    <d v="2020-03-26T04:39:00"/>
    <n v="1.08928"/>
    <x v="414"/>
  </r>
  <r>
    <s v="buy"/>
    <x v="3"/>
    <n v="0.01"/>
    <n v="0.02"/>
    <d v="2020-03-26T09:10:00"/>
    <n v="1.0914200000000001"/>
    <d v="2020-03-26T09:23:00"/>
    <n v="1.0900000000000001"/>
    <x v="415"/>
  </r>
  <r>
    <s v="buy"/>
    <x v="2"/>
    <n v="0.01"/>
    <n v="0.01"/>
    <d v="2020-03-26T10:14:00"/>
    <n v="1.0930500000000001"/>
    <d v="2020-03-26T10:14:00"/>
    <n v="1.0930500000000001"/>
    <x v="416"/>
  </r>
  <r>
    <s v="buy"/>
    <x v="2"/>
    <n v="0.01"/>
    <n v="0.01"/>
    <d v="2020-03-26T11:28:00"/>
    <n v="1.09371"/>
    <d v="2020-03-26T11:28:00"/>
    <n v="1.09371"/>
    <x v="417"/>
  </r>
  <r>
    <s v="buy"/>
    <x v="0"/>
    <n v="0.01"/>
    <n v="0.03"/>
    <d v="2020-03-26T13:33:00"/>
    <n v="1.09667"/>
    <d v="2020-03-26T14:13:00"/>
    <n v="1.0936600000000001"/>
    <x v="418"/>
  </r>
  <r>
    <s v="buy"/>
    <x v="3"/>
    <n v="0.01"/>
    <n v="0.02"/>
    <d v="2020-03-26T15:13:00"/>
    <n v="1.09775"/>
    <d v="2020-03-26T15:31:00"/>
    <n v="1.0962099999999999"/>
    <x v="419"/>
  </r>
  <r>
    <s v="buy"/>
    <x v="3"/>
    <n v="0.01"/>
    <n v="0.02"/>
    <d v="2020-03-26T17:34:00"/>
    <n v="1.1010200000000001"/>
    <d v="2020-03-26T17:42:00"/>
    <n v="1.09958"/>
    <x v="420"/>
  </r>
  <r>
    <s v="buy"/>
    <x v="2"/>
    <n v="0.01"/>
    <n v="0.01"/>
    <d v="2020-03-26T18:05:00"/>
    <n v="1.10141"/>
    <d v="2020-03-26T18:05:00"/>
    <n v="1.10141"/>
    <x v="421"/>
  </r>
  <r>
    <s v="buy"/>
    <x v="3"/>
    <n v="0.01"/>
    <n v="0.02"/>
    <d v="2020-03-26T19:07:00"/>
    <n v="1.1033999999999999"/>
    <d v="2020-03-26T20:08:00"/>
    <n v="1.10199"/>
    <x v="422"/>
  </r>
  <r>
    <s v="buy"/>
    <x v="2"/>
    <n v="0.01"/>
    <n v="0.01"/>
    <d v="2020-03-26T21:06:00"/>
    <n v="1.10389"/>
    <d v="2020-03-26T21:06:00"/>
    <n v="1.10389"/>
    <x v="423"/>
  </r>
  <r>
    <s v="buy"/>
    <x v="0"/>
    <n v="0.01"/>
    <n v="0.03"/>
    <d v="2020-03-26T22:06:00"/>
    <n v="1.1054200000000001"/>
    <d v="2020-03-26T23:37:00"/>
    <n v="1.1024799999999999"/>
    <x v="424"/>
  </r>
  <r>
    <s v="buy"/>
    <x v="3"/>
    <n v="0.01"/>
    <n v="0.02"/>
    <d v="2020-03-27T01:48:00"/>
    <n v="1.1049199999999999"/>
    <d v="2020-03-27T02:17:00"/>
    <n v="1.1035200000000001"/>
    <x v="425"/>
  </r>
  <r>
    <s v="buy"/>
    <x v="11"/>
    <n v="0.08"/>
    <n v="0.26"/>
    <d v="2020-03-27T05:44:00"/>
    <n v="1.10789"/>
    <d v="2020-03-27T15:33:00"/>
    <n v="1.0956399999999999"/>
    <x v="426"/>
  </r>
  <r>
    <s v="sell"/>
    <x v="2"/>
    <n v="0.01"/>
    <n v="0.01"/>
    <d v="2020-03-27T15:10:00"/>
    <n v="1.0979399999999999"/>
    <d v="2020-03-27T15:10:00"/>
    <n v="1.0979399999999999"/>
    <x v="427"/>
  </r>
  <r>
    <s v="sell"/>
    <x v="6"/>
    <n v="0.13"/>
    <n v="0.39"/>
    <d v="2020-03-27T15:58:00"/>
    <n v="1.0979000000000001"/>
    <d v="2020-03-27T21:23:00"/>
    <n v="1.1126799999999999"/>
    <x v="428"/>
  </r>
  <r>
    <s v="buy"/>
    <x v="2"/>
    <n v="0.01"/>
    <n v="0.01"/>
    <d v="2020-03-27T17:44:00"/>
    <n v="1.1036699999999999"/>
    <d v="2020-03-27T17:44:00"/>
    <n v="1.1036699999999999"/>
    <x v="429"/>
  </r>
  <r>
    <s v="buy"/>
    <x v="3"/>
    <n v="0.01"/>
    <n v="0.02"/>
    <d v="2020-03-27T18:23:00"/>
    <n v="1.10833"/>
    <d v="2020-03-27T18:41:00"/>
    <n v="1.10697"/>
    <x v="430"/>
  </r>
  <r>
    <s v="buy"/>
    <x v="2"/>
    <n v="0.01"/>
    <n v="0.01"/>
    <d v="2020-03-27T20:14:00"/>
    <n v="1.11022"/>
    <d v="2020-03-27T20:14:00"/>
    <n v="1.11022"/>
    <x v="431"/>
  </r>
  <r>
    <s v="buy"/>
    <x v="2"/>
    <n v="0.01"/>
    <n v="0.01"/>
    <d v="2020-03-27T21:08:00"/>
    <n v="1.1114999999999999"/>
    <d v="2020-03-27T21:08:00"/>
    <n v="1.1114999999999999"/>
    <x v="432"/>
  </r>
  <r>
    <s v="buy"/>
    <x v="3"/>
    <n v="0.01"/>
    <n v="0.02"/>
    <d v="2020-03-27T22:23:00"/>
    <n v="1.1139699999999999"/>
    <d v="2020-03-30T00:09:00"/>
    <n v="1.1117699999999999"/>
    <x v="433"/>
  </r>
  <r>
    <s v="buy"/>
    <x v="5"/>
    <n v="0.19"/>
    <n v="0.58000000000000007"/>
    <d v="2020-03-30T03:01:00"/>
    <n v="1.1133500000000001"/>
    <d v="2020-03-31T13:54:00"/>
    <n v="1.0956699999999999"/>
    <x v="434"/>
  </r>
  <r>
    <s v="sell"/>
    <x v="3"/>
    <n v="0.01"/>
    <n v="0.02"/>
    <d v="2020-03-30T10:41:00"/>
    <n v="1.10714"/>
    <d v="2020-03-30T11:47:00"/>
    <n v="1.10859"/>
    <x v="435"/>
  </r>
  <r>
    <s v="sell"/>
    <x v="2"/>
    <n v="0.01"/>
    <n v="0.01"/>
    <d v="2020-03-30T13:40:00"/>
    <n v="1.10642"/>
    <d v="2020-03-30T13:40:00"/>
    <n v="1.10642"/>
    <x v="436"/>
  </r>
  <r>
    <s v="sell"/>
    <x v="2"/>
    <n v="0.01"/>
    <n v="0.01"/>
    <d v="2020-03-30T14:31:00"/>
    <n v="1.10521"/>
    <d v="2020-03-30T14:31:00"/>
    <n v="1.10521"/>
    <x v="437"/>
  </r>
  <r>
    <s v="sell"/>
    <x v="2"/>
    <n v="0.01"/>
    <n v="0.01"/>
    <d v="2020-03-30T15:21:00"/>
    <n v="1.10327"/>
    <d v="2020-03-30T15:21:00"/>
    <n v="1.10327"/>
    <x v="438"/>
  </r>
  <r>
    <s v="sell"/>
    <x v="3"/>
    <n v="0.01"/>
    <n v="0.02"/>
    <d v="2020-03-30T16:07:00"/>
    <n v="1.10192"/>
    <d v="2020-03-30T16:24:00"/>
    <n v="1.10334"/>
    <x v="439"/>
  </r>
  <r>
    <s v="sell"/>
    <x v="0"/>
    <n v="0.01"/>
    <n v="0.03"/>
    <d v="2020-03-30T19:07:00"/>
    <n v="1.1021399999999999"/>
    <d v="2020-03-30T22:58:00"/>
    <n v="1.1050500000000001"/>
    <x v="440"/>
  </r>
  <r>
    <s v="sell"/>
    <x v="2"/>
    <n v="0.01"/>
    <n v="0.01"/>
    <d v="2020-03-31T04:20:00"/>
    <n v="1.1018600000000001"/>
    <d v="2020-03-31T04:20:00"/>
    <n v="1.1018600000000001"/>
    <x v="441"/>
  </r>
  <r>
    <s v="sell"/>
    <x v="3"/>
    <n v="0.01"/>
    <n v="0.02"/>
    <d v="2020-03-31T04:35:00"/>
    <n v="1.10103"/>
    <d v="2020-03-31T05:30:00"/>
    <n v="1.1023700000000001"/>
    <x v="442"/>
  </r>
  <r>
    <s v="sell"/>
    <x v="2"/>
    <n v="0.01"/>
    <n v="0.01"/>
    <d v="2020-03-31T10:34:00"/>
    <n v="1.0997600000000001"/>
    <d v="2020-03-31T10:34:00"/>
    <n v="1.0997600000000001"/>
    <x v="443"/>
  </r>
  <r>
    <s v="sell"/>
    <x v="2"/>
    <n v="0.01"/>
    <n v="0.01"/>
    <d v="2020-03-31T12:16:00"/>
    <n v="1.0979000000000001"/>
    <d v="2020-03-31T12:16:00"/>
    <n v="1.0979000000000001"/>
    <x v="444"/>
  </r>
  <r>
    <s v="sell"/>
    <x v="7"/>
    <n v="0.04"/>
    <n v="0.12"/>
    <d v="2020-03-31T14:15:00"/>
    <n v="1.0935999999999999"/>
    <d v="2020-03-31T18:54:00"/>
    <n v="1.10185"/>
    <x v="445"/>
  </r>
  <r>
    <s v="buy"/>
    <x v="0"/>
    <n v="0.01"/>
    <n v="0.03"/>
    <d v="2020-03-31T19:05:00"/>
    <n v="1.10073"/>
    <d v="2020-03-31T19:45:00"/>
    <n v="1.09778"/>
    <x v="446"/>
  </r>
  <r>
    <s v="sell"/>
    <x v="1"/>
    <n v="0.02"/>
    <n v="0.05"/>
    <d v="2020-03-31T20:03:00"/>
    <n v="1.0974699999999999"/>
    <d v="2020-03-31T22:47:00"/>
    <n v="1.10232"/>
    <x v="447"/>
  </r>
  <r>
    <s v="buy"/>
    <x v="2"/>
    <n v="0.01"/>
    <n v="0.01"/>
    <d v="2020-03-31T21:22:00"/>
    <n v="1.1002700000000001"/>
    <d v="2020-03-31T21:22:00"/>
    <n v="1.1002700000000001"/>
    <x v="448"/>
  </r>
  <r>
    <s v="buy"/>
    <x v="2"/>
    <n v="0.01"/>
    <n v="0.01"/>
    <d v="2020-03-31T22:03:00"/>
    <n v="1.10103"/>
    <d v="2020-03-31T22:03:00"/>
    <n v="1.10103"/>
    <x v="449"/>
  </r>
  <r>
    <s v="buy"/>
    <x v="3"/>
    <n v="0.01"/>
    <n v="0.02"/>
    <d v="2020-03-31T23:06:00"/>
    <n v="1.10242"/>
    <d v="2020-04-01T05:03:00"/>
    <n v="1.10101"/>
    <x v="450"/>
  </r>
  <r>
    <s v="buy"/>
    <x v="12"/>
    <n v="0.3"/>
    <n v="0.88000000000000012"/>
    <d v="2020-04-01T08:50:00"/>
    <n v="1.10205"/>
    <d v="2020-04-03T10:16:00"/>
    <n v="1.0809"/>
    <x v="451"/>
  </r>
  <r>
    <s v="sell"/>
    <x v="2"/>
    <n v="0.01"/>
    <n v="0.01"/>
    <d v="2020-04-01T09:52:00"/>
    <n v="1.0992500000000001"/>
    <d v="2020-04-01T09:52:00"/>
    <n v="1.0992500000000001"/>
    <x v="452"/>
  </r>
  <r>
    <s v="sell"/>
    <x v="2"/>
    <n v="0.01"/>
    <n v="0.01"/>
    <d v="2020-04-01T10:33:00"/>
    <n v="1.0982000000000001"/>
    <d v="2020-04-01T10:33:00"/>
    <n v="1.0982000000000001"/>
    <x v="453"/>
  </r>
  <r>
    <s v="sell"/>
    <x v="3"/>
    <n v="0.01"/>
    <n v="0.02"/>
    <d v="2020-04-01T11:32:00"/>
    <n v="1.0939000000000001"/>
    <d v="2020-04-01T11:46:00"/>
    <n v="1.0952999999999999"/>
    <x v="454"/>
  </r>
  <r>
    <s v="sell"/>
    <x v="3"/>
    <n v="0.01"/>
    <n v="0.02"/>
    <d v="2020-04-01T12:31:00"/>
    <n v="1.09311"/>
    <d v="2020-04-01T13:53:00"/>
    <n v="1.0945"/>
    <x v="455"/>
  </r>
  <r>
    <s v="sell"/>
    <x v="3"/>
    <n v="0.01"/>
    <n v="0.02"/>
    <d v="2020-04-01T15:35:00"/>
    <n v="1.0926899999999999"/>
    <d v="2020-04-01T17:09:00"/>
    <n v="1.0940799999999999"/>
    <x v="456"/>
  </r>
  <r>
    <s v="sell"/>
    <x v="3"/>
    <n v="0.01"/>
    <n v="0.02"/>
    <d v="2020-04-01T18:08:00"/>
    <n v="1.09233"/>
    <d v="2020-04-01T18:25:00"/>
    <n v="1.09385"/>
    <x v="457"/>
  </r>
  <r>
    <s v="sell"/>
    <x v="1"/>
    <n v="0.02"/>
    <n v="0.05"/>
    <d v="2020-04-01T20:56:00"/>
    <n v="1.0910299999999999"/>
    <d v="2020-04-01T22:39:00"/>
    <n v="1.0954900000000001"/>
    <x v="458"/>
  </r>
  <r>
    <s v="sell"/>
    <x v="3"/>
    <n v="0.01"/>
    <n v="0.02"/>
    <d v="2020-04-02T11:51:00"/>
    <n v="1.09223"/>
    <d v="2020-04-02T12:29:00"/>
    <n v="1.0936600000000001"/>
    <x v="459"/>
  </r>
  <r>
    <s v="sell"/>
    <x v="2"/>
    <n v="0.01"/>
    <n v="0.01"/>
    <d v="2020-04-02T14:07:00"/>
    <n v="1.09182"/>
    <d v="2020-04-02T14:07:00"/>
    <n v="1.09182"/>
    <x v="460"/>
  </r>
  <r>
    <s v="sell"/>
    <x v="2"/>
    <n v="0.01"/>
    <n v="0.01"/>
    <d v="2020-04-02T15:15:00"/>
    <n v="1.0905800000000001"/>
    <d v="2020-04-02T15:15:00"/>
    <n v="1.0905800000000001"/>
    <x v="461"/>
  </r>
  <r>
    <s v="sell"/>
    <x v="3"/>
    <n v="0.01"/>
    <n v="0.02"/>
    <d v="2020-04-02T16:23:00"/>
    <n v="1.08619"/>
    <d v="2020-04-02T16:34:00"/>
    <n v="1.0876300000000001"/>
    <x v="462"/>
  </r>
  <r>
    <s v="sell"/>
    <x v="2"/>
    <n v="0.01"/>
    <n v="0.01"/>
    <d v="2020-04-02T16:51:00"/>
    <n v="1.08571"/>
    <d v="2020-04-02T16:51:00"/>
    <n v="1.08571"/>
    <x v="463"/>
  </r>
  <r>
    <s v="sell"/>
    <x v="1"/>
    <n v="0.02"/>
    <n v="0.05"/>
    <d v="2020-04-02T16:58:00"/>
    <n v="1.0849899999999999"/>
    <d v="2020-04-02T17:38:00"/>
    <n v="1.0895999999999999"/>
    <x v="464"/>
  </r>
  <r>
    <s v="sell"/>
    <x v="3"/>
    <n v="0.01"/>
    <n v="0.02"/>
    <d v="2020-04-02T18:10:00"/>
    <n v="1.08619"/>
    <d v="2020-04-02T18:22:00"/>
    <n v="1.08761"/>
    <x v="465"/>
  </r>
  <r>
    <s v="sell"/>
    <x v="2"/>
    <n v="0.01"/>
    <n v="0.01"/>
    <d v="2020-04-02T18:57:00"/>
    <n v="1.0865800000000001"/>
    <d v="2020-04-02T18:57:00"/>
    <n v="1.0865800000000001"/>
    <x v="466"/>
  </r>
  <r>
    <s v="sell"/>
    <x v="2"/>
    <n v="0.01"/>
    <n v="0.01"/>
    <d v="2020-04-02T19:55:00"/>
    <n v="1.08535"/>
    <d v="2020-04-02T19:55:00"/>
    <n v="1.08535"/>
    <x v="467"/>
  </r>
  <r>
    <s v="sell"/>
    <x v="2"/>
    <n v="0.01"/>
    <n v="0.01"/>
    <d v="2020-04-02T20:15:00"/>
    <n v="1.0846800000000001"/>
    <d v="2020-04-02T20:15:00"/>
    <n v="1.0846800000000001"/>
    <x v="468"/>
  </r>
  <r>
    <s v="sell"/>
    <x v="3"/>
    <n v="0.01"/>
    <n v="0.02"/>
    <d v="2020-04-02T21:52:00"/>
    <n v="1.0837000000000001"/>
    <d v="2020-04-02T22:00:00"/>
    <n v="1.0851"/>
    <x v="469"/>
  </r>
  <r>
    <s v="sell"/>
    <x v="2"/>
    <n v="0.01"/>
    <n v="0.01"/>
    <d v="2020-04-03T10:42:00"/>
    <n v="1.0805499999999999"/>
    <d v="2020-04-03T10:42:00"/>
    <n v="1.0805499999999999"/>
    <x v="470"/>
  </r>
  <r>
    <s v="sell"/>
    <x v="3"/>
    <n v="0.01"/>
    <n v="0.02"/>
    <d v="2020-04-03T11:06:00"/>
    <n v="1.0792900000000001"/>
    <d v="2020-04-03T12:51:00"/>
    <n v="1.0807100000000001"/>
    <x v="471"/>
  </r>
  <r>
    <s v="sell"/>
    <x v="2"/>
    <n v="0.01"/>
    <n v="0.01"/>
    <d v="2020-04-03T14:36:00"/>
    <n v="1.0792900000000001"/>
    <d v="2020-04-03T14:36:00"/>
    <n v="1.0792900000000001"/>
    <x v="472"/>
  </r>
  <r>
    <s v="sell"/>
    <x v="2"/>
    <n v="0.01"/>
    <n v="0.01"/>
    <d v="2020-04-03T16:18:00"/>
    <n v="1.07918"/>
    <d v="2020-04-03T16:18:00"/>
    <n v="1.07918"/>
    <x v="473"/>
  </r>
  <r>
    <s v="sell"/>
    <x v="1"/>
    <n v="0.02"/>
    <n v="0.05"/>
    <d v="2020-04-03T17:54:00"/>
    <n v="1.0785899999999999"/>
    <d v="2020-04-06T08:44:00"/>
    <n v="1.08318"/>
    <x v="474"/>
  </r>
  <r>
    <s v="sell"/>
    <x v="3"/>
    <n v="0.01"/>
    <n v="0.02"/>
    <d v="2020-04-06T11:50:00"/>
    <n v="1.0787899999999999"/>
    <d v="2020-04-06T12:25:00"/>
    <n v="1.0802400000000001"/>
    <x v="475"/>
  </r>
  <r>
    <s v="sell"/>
    <x v="2"/>
    <n v="0.01"/>
    <n v="0.01"/>
    <d v="2020-04-06T15:49:00"/>
    <n v="1.07884"/>
    <d v="2020-04-06T15:49:00"/>
    <n v="1.07884"/>
    <x v="476"/>
  </r>
  <r>
    <s v="sell"/>
    <x v="11"/>
    <n v="0.08"/>
    <n v="0.26"/>
    <d v="2020-04-06T16:40:00"/>
    <n v="1.0775399999999999"/>
    <d v="2020-04-07T15:21:00"/>
    <n v="1.0901799999999999"/>
    <x v="477"/>
  </r>
  <r>
    <s v="buy"/>
    <x v="3"/>
    <n v="0.01"/>
    <n v="0.02"/>
    <d v="2020-04-07T13:19:00"/>
    <n v="1.0884499999999999"/>
    <d v="2020-04-07T14:20:00"/>
    <n v="1.0870299999999999"/>
    <x v="478"/>
  </r>
  <r>
    <s v="buy"/>
    <x v="2"/>
    <n v="0.01"/>
    <n v="0.01"/>
    <d v="2020-04-07T15:31:00"/>
    <n v="1.09073"/>
    <d v="2020-04-07T15:31:00"/>
    <n v="1.09073"/>
    <x v="479"/>
  </r>
  <r>
    <s v="buy"/>
    <x v="7"/>
    <n v="0.04"/>
    <n v="0.12"/>
    <d v="2020-04-07T17:20:00"/>
    <n v="1.09182"/>
    <d v="2020-04-08T09:18:00"/>
    <n v="1.08361"/>
    <x v="480"/>
  </r>
  <r>
    <s v="sell"/>
    <x v="1"/>
    <n v="0.02"/>
    <n v="0.05"/>
    <d v="2020-04-08T09:27:00"/>
    <n v="1.0835600000000001"/>
    <d v="2020-04-08T15:47:00"/>
    <n v="1.08805"/>
    <x v="481"/>
  </r>
  <r>
    <s v="buy"/>
    <x v="0"/>
    <n v="0.01"/>
    <n v="0.03"/>
    <d v="2020-04-08T15:53:00"/>
    <n v="1.08785"/>
    <d v="2020-04-09T09:07:00"/>
    <n v="1.0848199999999999"/>
    <x v="482"/>
  </r>
  <r>
    <s v="sell"/>
    <x v="8"/>
    <n v="0.06"/>
    <n v="0.18"/>
    <d v="2020-04-09T09:26:00"/>
    <n v="1.0846"/>
    <d v="2020-04-09T20:31:00"/>
    <n v="1.0948800000000001"/>
    <x v="483"/>
  </r>
  <r>
    <s v="buy"/>
    <x v="2"/>
    <n v="0.01"/>
    <n v="0.01"/>
    <d v="2020-04-09T11:12:00"/>
    <n v="1.0869"/>
    <d v="2020-04-09T11:12:00"/>
    <n v="1.0869"/>
    <x v="484"/>
  </r>
  <r>
    <s v="buy"/>
    <x v="0"/>
    <n v="0.01"/>
    <n v="0.03"/>
    <d v="2020-04-09T13:22:00"/>
    <n v="1.08847"/>
    <d v="2020-04-09T14:28:00"/>
    <n v="1.0855600000000001"/>
    <x v="485"/>
  </r>
  <r>
    <s v="buy"/>
    <x v="2"/>
    <n v="0.01"/>
    <n v="0.01"/>
    <d v="2020-04-09T16:51:00"/>
    <n v="1.0928800000000001"/>
    <d v="2020-04-09T16:51:00"/>
    <n v="1.0928800000000001"/>
    <x v="486"/>
  </r>
  <r>
    <s v="buy"/>
    <x v="2"/>
    <n v="0.01"/>
    <n v="0.01"/>
    <d v="2020-04-09T18:01:00"/>
    <n v="1.09337"/>
    <d v="2020-04-09T18:01:00"/>
    <n v="1.09337"/>
    <x v="487"/>
  </r>
  <r>
    <s v="buy"/>
    <x v="3"/>
    <n v="0.01"/>
    <n v="0.02"/>
    <d v="2020-04-09T20:42:00"/>
    <n v="1.0947100000000001"/>
    <d v="2020-04-09T21:05:00"/>
    <n v="1.09328"/>
    <x v="488"/>
  </r>
  <r>
    <s v="buy"/>
    <x v="4"/>
    <n v="0.03"/>
    <n v="0.08"/>
    <d v="2020-04-13T10:01:00"/>
    <n v="1.0959700000000001"/>
    <d v="2020-04-13T18:09:00"/>
    <n v="1.08941"/>
    <x v="489"/>
  </r>
  <r>
    <s v="sell"/>
    <x v="7"/>
    <n v="0.04"/>
    <n v="0.12"/>
    <d v="2020-04-13T18:18:00"/>
    <n v="1.0898300000000001"/>
    <d v="2020-04-14T17:50:00"/>
    <n v="1.0980700000000001"/>
    <x v="490"/>
  </r>
  <r>
    <s v="buy"/>
    <x v="3"/>
    <n v="0.01"/>
    <n v="0.02"/>
    <d v="2020-04-14T05:06:00"/>
    <n v="1.09392"/>
    <d v="2020-04-14T09:55:00"/>
    <n v="1.0925800000000001"/>
    <x v="491"/>
  </r>
  <r>
    <s v="buy"/>
    <x v="2"/>
    <n v="0.01"/>
    <n v="0.01"/>
    <d v="2020-04-14T12:49:00"/>
    <n v="1.0952"/>
    <d v="2020-04-14T12:49:00"/>
    <n v="1.0952"/>
    <x v="492"/>
  </r>
  <r>
    <s v="buy"/>
    <x v="2"/>
    <n v="0.01"/>
    <n v="0.01"/>
    <d v="2020-04-14T15:05:00"/>
    <n v="1.09613"/>
    <d v="2020-04-14T15:05:00"/>
    <n v="1.09613"/>
    <x v="493"/>
  </r>
  <r>
    <s v="buy"/>
    <x v="2"/>
    <n v="0.01"/>
    <n v="0.01"/>
    <d v="2020-04-14T15:36:00"/>
    <n v="1.0965"/>
    <d v="2020-04-14T15:36:00"/>
    <n v="1.0965"/>
    <x v="494"/>
  </r>
  <r>
    <s v="buy"/>
    <x v="2"/>
    <n v="0.01"/>
    <n v="0.01"/>
    <d v="2020-04-14T18:28:00"/>
    <n v="1.09595"/>
    <d v="2020-04-14T18:28:00"/>
    <n v="1.09595"/>
    <x v="495"/>
  </r>
  <r>
    <s v="buy"/>
    <x v="8"/>
    <n v="0.06"/>
    <n v="0.18"/>
    <d v="2020-04-14T21:05:00"/>
    <n v="1.09762"/>
    <d v="2020-04-15T15:34:00"/>
    <n v="1.08761"/>
    <x v="496"/>
  </r>
  <r>
    <s v="sell"/>
    <x v="2"/>
    <n v="0.01"/>
    <n v="0.01"/>
    <d v="2020-04-15T11:09:00"/>
    <n v="1.0931900000000001"/>
    <d v="2020-04-15T11:09:00"/>
    <n v="1.0931900000000001"/>
    <x v="497"/>
  </r>
  <r>
    <s v="sell"/>
    <x v="2"/>
    <n v="0.01"/>
    <n v="0.01"/>
    <d v="2020-04-15T13:54:00"/>
    <n v="1.0906899999999999"/>
    <d v="2020-04-15T13:54:00"/>
    <n v="1.0906899999999999"/>
    <x v="498"/>
  </r>
  <r>
    <s v="sell"/>
    <x v="4"/>
    <n v="0.03"/>
    <n v="0.08"/>
    <d v="2020-04-15T16:06:00"/>
    <n v="1.0870899999999999"/>
    <d v="2020-04-15T21:17:00"/>
    <n v="1.0933600000000001"/>
    <x v="499"/>
  </r>
  <r>
    <s v="buy"/>
    <x v="2"/>
    <n v="0.01"/>
    <n v="0.01"/>
    <d v="2020-04-15T19:54:00"/>
    <n v="1.09222"/>
    <d v="2020-04-15T19:54:00"/>
    <n v="1.09222"/>
    <x v="500"/>
  </r>
  <r>
    <s v="buy"/>
    <x v="8"/>
    <n v="0.06"/>
    <n v="0.18"/>
    <d v="2020-04-15T21:31:00"/>
    <n v="1.0932999999999999"/>
    <d v="2020-04-16T18:22:00"/>
    <n v="1.0829899999999999"/>
    <x v="501"/>
  </r>
  <r>
    <s v="sell"/>
    <x v="2"/>
    <n v="0.01"/>
    <n v="0.01"/>
    <d v="2020-04-16T04:39:00"/>
    <n v="1.0891200000000001"/>
    <d v="2020-04-16T04:39:00"/>
    <n v="1.0891200000000001"/>
    <x v="502"/>
  </r>
  <r>
    <s v="sell"/>
    <x v="2"/>
    <n v="0.01"/>
    <n v="0.01"/>
    <d v="2020-04-16T06:34:00"/>
    <n v="1.0882000000000001"/>
    <d v="2020-04-16T06:34:00"/>
    <n v="1.0882000000000001"/>
    <x v="503"/>
  </r>
  <r>
    <s v="sell"/>
    <x v="0"/>
    <n v="0.01"/>
    <n v="0.03"/>
    <d v="2020-04-16T07:37:00"/>
    <n v="1.0870200000000001"/>
    <d v="2020-04-16T09:40:00"/>
    <n v="1.0900099999999999"/>
    <x v="504"/>
  </r>
  <r>
    <s v="sell"/>
    <x v="3"/>
    <n v="0.01"/>
    <n v="0.02"/>
    <d v="2020-04-16T10:52:00"/>
    <n v="1.08717"/>
    <d v="2020-04-16T11:33:00"/>
    <n v="1.08857"/>
    <x v="505"/>
  </r>
  <r>
    <s v="sell"/>
    <x v="0"/>
    <n v="0.01"/>
    <n v="0.03"/>
    <d v="2020-04-16T12:34:00"/>
    <n v="1.0866800000000001"/>
    <d v="2020-04-16T15:24:00"/>
    <n v="1.0896600000000001"/>
    <x v="506"/>
  </r>
  <r>
    <s v="sell"/>
    <x v="2"/>
    <n v="0.01"/>
    <n v="0.01"/>
    <d v="2020-04-16T18:31:00"/>
    <n v="1.0835699999999999"/>
    <d v="2020-04-16T18:31:00"/>
    <n v="1.0835699999999999"/>
    <x v="507"/>
  </r>
  <r>
    <s v="sell"/>
    <x v="1"/>
    <n v="0.02"/>
    <n v="0.05"/>
    <d v="2020-04-16T19:41:00"/>
    <n v="1.0824400000000001"/>
    <d v="2020-04-17T04:13:00"/>
    <n v="1.08707"/>
    <x v="508"/>
  </r>
  <r>
    <s v="sell"/>
    <x v="4"/>
    <n v="0.03"/>
    <n v="0.08"/>
    <d v="2020-04-17T10:50:00"/>
    <n v="1.0825499999999999"/>
    <d v="2020-04-17T17:54:00"/>
    <n v="1.0889800000000001"/>
    <x v="509"/>
  </r>
  <r>
    <s v="buy"/>
    <x v="0"/>
    <n v="0.01"/>
    <n v="0.03"/>
    <d v="2020-04-17T16:55:00"/>
    <n v="1.0883100000000001"/>
    <d v="2020-04-20T08:44:00"/>
    <n v="1.0853699999999999"/>
    <x v="510"/>
  </r>
  <r>
    <s v="sell"/>
    <x v="0"/>
    <n v="0.01"/>
    <n v="0.03"/>
    <d v="2020-04-20T10:06:00"/>
    <n v="1.0859799999999999"/>
    <d v="2020-04-20T12:10:00"/>
    <n v="1.0891"/>
    <x v="511"/>
  </r>
  <r>
    <s v="buy"/>
    <x v="4"/>
    <n v="0.03"/>
    <n v="0.08"/>
    <d v="2020-04-20T12:14:00"/>
    <n v="1.0891999999999999"/>
    <d v="2020-04-21T05:20:00"/>
    <n v="1.0827500000000001"/>
    <x v="512"/>
  </r>
  <r>
    <s v="sell"/>
    <x v="3"/>
    <n v="0.01"/>
    <n v="0.02"/>
    <d v="2020-04-20T14:51:00"/>
    <n v="1.0857699999999999"/>
    <d v="2020-04-20T17:07:00"/>
    <n v="1.0871900000000001"/>
    <x v="513"/>
  </r>
  <r>
    <s v="sell"/>
    <x v="3"/>
    <n v="0.01"/>
    <n v="0.02"/>
    <d v="2020-04-21T05:46:00"/>
    <n v="1.0830500000000001"/>
    <d v="2020-04-21T09:02:00"/>
    <n v="1.0844199999999999"/>
    <x v="514"/>
  </r>
  <r>
    <s v="sell"/>
    <x v="3"/>
    <n v="0.01"/>
    <n v="0.02"/>
    <d v="2020-04-21T11:06:00"/>
    <n v="1.0824400000000001"/>
    <d v="2020-04-21T11:47:00"/>
    <n v="1.0838699999999999"/>
    <x v="515"/>
  </r>
  <r>
    <s v="sell"/>
    <x v="1"/>
    <n v="0.02"/>
    <n v="0.05"/>
    <d v="2020-04-21T16:06:00"/>
    <n v="1.0823100000000001"/>
    <d v="2020-04-21T16:53:00"/>
    <n v="1.087"/>
    <x v="516"/>
  </r>
  <r>
    <s v="buy"/>
    <x v="2"/>
    <n v="0.01"/>
    <n v="0.01"/>
    <d v="2020-04-21T17:03:00"/>
    <n v="1.0865199999999999"/>
    <d v="2020-04-21T17:03:00"/>
    <n v="1.0865199999999999"/>
    <x v="517"/>
  </r>
  <r>
    <s v="buy"/>
    <x v="0"/>
    <n v="0.01"/>
    <n v="0.03"/>
    <d v="2020-04-21T17:27:00"/>
    <n v="1.08721"/>
    <d v="2020-04-21T20:49:00"/>
    <n v="1.0843100000000001"/>
    <x v="518"/>
  </r>
  <r>
    <s v="buy"/>
    <x v="2"/>
    <n v="0.01"/>
    <n v="0.01"/>
    <d v="2020-04-22T10:35:00"/>
    <n v="1.08632"/>
    <d v="2020-04-22T10:35:00"/>
    <n v="1.08632"/>
    <x v="519"/>
  </r>
  <r>
    <s v="buy"/>
    <x v="11"/>
    <n v="0.08"/>
    <n v="0.26"/>
    <d v="2020-04-22T14:20:00"/>
    <n v="1.08796"/>
    <d v="2020-04-23T13:41:00"/>
    <n v="1.0757300000000001"/>
    <x v="520"/>
  </r>
  <r>
    <s v="sell"/>
    <x v="2"/>
    <n v="0.01"/>
    <n v="0.01"/>
    <d v="2020-04-22T17:42:00"/>
    <n v="1.0837300000000001"/>
    <d v="2020-04-22T17:42:00"/>
    <n v="1.0837300000000001"/>
    <x v="521"/>
  </r>
  <r>
    <s v="sell"/>
    <x v="2"/>
    <n v="0.01"/>
    <n v="0.01"/>
    <d v="2020-04-22T18:18:00"/>
    <n v="1.08311"/>
    <d v="2020-04-22T18:18:00"/>
    <n v="1.08311"/>
    <x v="522"/>
  </r>
  <r>
    <s v="sell"/>
    <x v="2"/>
    <n v="0.01"/>
    <n v="0.01"/>
    <d v="2020-04-22T21:50:00"/>
    <n v="1.08223"/>
    <d v="2020-04-22T21:50:00"/>
    <n v="1.08223"/>
    <x v="523"/>
  </r>
  <r>
    <s v="sell"/>
    <x v="2"/>
    <n v="0.01"/>
    <n v="0.01"/>
    <d v="2020-04-23T04:39:00"/>
    <n v="1.08206"/>
    <d v="2020-04-23T04:39:00"/>
    <n v="1.08206"/>
    <x v="524"/>
  </r>
  <r>
    <s v="sell"/>
    <x v="2"/>
    <n v="0.01"/>
    <n v="0.01"/>
    <d v="2020-04-23T10:32:00"/>
    <n v="1.07914"/>
    <d v="2020-04-23T10:32:00"/>
    <n v="1.07914"/>
    <x v="525"/>
  </r>
  <r>
    <s v="sell"/>
    <x v="2"/>
    <n v="0.01"/>
    <n v="0.01"/>
    <d v="2020-04-23T13:07:00"/>
    <n v="1.0773900000000001"/>
    <d v="2020-04-23T13:07:00"/>
    <n v="1.0773900000000001"/>
    <x v="526"/>
  </r>
  <r>
    <s v="sell"/>
    <x v="7"/>
    <n v="0.04"/>
    <n v="0.12"/>
    <d v="2020-04-23T13:44:00"/>
    <n v="1.07637"/>
    <d v="2020-04-23T17:24:00"/>
    <n v="1.08447"/>
    <x v="527"/>
  </r>
  <r>
    <s v="buy"/>
    <x v="2"/>
    <n v="0.01"/>
    <n v="0.01"/>
    <d v="2020-04-23T17:18:00"/>
    <n v="1.0812200000000001"/>
    <d v="2020-04-23T17:18:00"/>
    <n v="1.0812200000000001"/>
    <x v="528"/>
  </r>
  <r>
    <s v="buy"/>
    <x v="8"/>
    <n v="0.06"/>
    <n v="0.18"/>
    <d v="2020-04-23T17:28:00"/>
    <n v="1.0835600000000001"/>
    <d v="2020-04-24T10:09:00"/>
    <n v="1.0733200000000001"/>
    <x v="529"/>
  </r>
  <r>
    <s v="sell"/>
    <x v="2"/>
    <n v="0.01"/>
    <n v="0.01"/>
    <d v="2020-04-23T20:15:00"/>
    <n v="1.0798300000000001"/>
    <d v="2020-04-23T20:15:00"/>
    <n v="1.0798300000000001"/>
    <x v="530"/>
  </r>
  <r>
    <s v="sell"/>
    <x v="2"/>
    <n v="0.01"/>
    <n v="0.01"/>
    <d v="2020-04-23T20:31:00"/>
    <n v="1.0784800000000001"/>
    <d v="2020-04-23T20:31:00"/>
    <n v="1.0784800000000001"/>
    <x v="531"/>
  </r>
  <r>
    <s v="sell"/>
    <x v="2"/>
    <n v="0.01"/>
    <n v="0.01"/>
    <d v="2020-04-23T21:29:00"/>
    <n v="1.07762"/>
    <d v="2020-04-23T21:29:00"/>
    <n v="1.07762"/>
    <x v="532"/>
  </r>
  <r>
    <s v="sell"/>
    <x v="2"/>
    <n v="0.01"/>
    <n v="0.01"/>
    <d v="2020-04-24T05:44:00"/>
    <n v="1.0772900000000001"/>
    <d v="2020-04-24T05:44:00"/>
    <n v="1.0772900000000001"/>
    <x v="533"/>
  </r>
  <r>
    <s v="sell"/>
    <x v="2"/>
    <n v="0.01"/>
    <n v="0.01"/>
    <d v="2020-04-24T09:31:00"/>
    <n v="1.07606"/>
    <d v="2020-04-24T09:31:00"/>
    <n v="1.07606"/>
    <x v="534"/>
  </r>
  <r>
    <s v="sell"/>
    <x v="2"/>
    <n v="0.01"/>
    <n v="0.01"/>
    <d v="2020-04-24T10:06:00"/>
    <n v="1.0747500000000001"/>
    <d v="2020-04-24T10:06:00"/>
    <n v="1.0747500000000001"/>
    <x v="535"/>
  </r>
  <r>
    <s v="sell"/>
    <x v="9"/>
    <n v="0.47"/>
    <n v="1.35"/>
    <d v="2020-04-24T10:19:00"/>
    <n v="1.07351"/>
    <d v="2020-05-01T17:30:00"/>
    <n v="1.09998"/>
    <x v="536"/>
  </r>
  <r>
    <s v="buy"/>
    <x v="2"/>
    <n v="0.01"/>
    <n v="0.01"/>
    <d v="2020-04-24T13:44:00"/>
    <n v="1.07856"/>
    <d v="2020-04-24T13:44:00"/>
    <n v="1.07856"/>
    <x v="537"/>
  </r>
  <r>
    <s v="buy"/>
    <x v="2"/>
    <n v="0.01"/>
    <n v="0.01"/>
    <d v="2020-04-24T14:23:00"/>
    <n v="1.07952"/>
    <d v="2020-04-24T14:23:00"/>
    <n v="1.07952"/>
    <x v="538"/>
  </r>
  <r>
    <s v="buy"/>
    <x v="3"/>
    <n v="0.01"/>
    <n v="0.02"/>
    <d v="2020-04-24T15:26:00"/>
    <n v="1.08057"/>
    <d v="2020-04-24T16:46:00"/>
    <n v="1.0791900000000001"/>
    <x v="539"/>
  </r>
  <r>
    <s v="buy"/>
    <x v="2"/>
    <n v="0.01"/>
    <n v="0.01"/>
    <d v="2020-04-24T17:42:00"/>
    <n v="1.0798700000000001"/>
    <d v="2020-04-24T17:42:00"/>
    <n v="1.0798700000000001"/>
    <x v="540"/>
  </r>
  <r>
    <s v="buy"/>
    <x v="3"/>
    <n v="0.01"/>
    <n v="0.02"/>
    <d v="2020-04-24T18:03:00"/>
    <n v="1.0807500000000001"/>
    <d v="2020-04-24T19:16:00"/>
    <n v="1.0793600000000001"/>
    <x v="541"/>
  </r>
  <r>
    <s v="buy"/>
    <x v="2"/>
    <n v="0.01"/>
    <n v="0.01"/>
    <d v="2020-04-27T03:03:00"/>
    <n v="1.0817300000000001"/>
    <d v="2020-04-27T03:03:00"/>
    <n v="1.0817300000000001"/>
    <x v="542"/>
  </r>
  <r>
    <s v="buy"/>
    <x v="3"/>
    <n v="0.01"/>
    <n v="0.02"/>
    <d v="2020-04-27T09:59:00"/>
    <n v="1.08491"/>
    <d v="2020-04-27T10:41:00"/>
    <n v="1.0835300000000001"/>
    <x v="543"/>
  </r>
  <r>
    <s v="buy"/>
    <x v="1"/>
    <n v="0.02"/>
    <n v="0.05"/>
    <d v="2020-04-27T13:55:00"/>
    <n v="1.0856399999999999"/>
    <d v="2020-04-28T09:31:00"/>
    <n v="1.0810999999999999"/>
    <x v="544"/>
  </r>
  <r>
    <s v="buy"/>
    <x v="2"/>
    <n v="0.01"/>
    <n v="0.01"/>
    <d v="2020-04-28T11:30:00"/>
    <n v="1.0851900000000001"/>
    <d v="2020-04-28T11:30:00"/>
    <n v="1.0851900000000001"/>
    <x v="545"/>
  </r>
  <r>
    <s v="buy"/>
    <x v="4"/>
    <n v="0.03"/>
    <n v="0.08"/>
    <d v="2020-04-28T12:45:00"/>
    <n v="1.0881400000000001"/>
    <d v="2020-04-28T23:51:00"/>
    <n v="1.08186"/>
    <x v="546"/>
  </r>
  <r>
    <s v="buy"/>
    <x v="3"/>
    <n v="0.01"/>
    <n v="0.02"/>
    <d v="2020-04-29T10:15:00"/>
    <n v="1.0860000000000001"/>
    <d v="2020-04-29T14:06:00"/>
    <n v="1.0846199999999999"/>
    <x v="547"/>
  </r>
  <r>
    <s v="buy"/>
    <x v="3"/>
    <n v="0.01"/>
    <n v="0.02"/>
    <d v="2020-04-29T17:04:00"/>
    <n v="1.08589"/>
    <d v="2020-04-29T17:20:00"/>
    <n v="1.08449"/>
    <x v="548"/>
  </r>
  <r>
    <s v="buy"/>
    <x v="3"/>
    <n v="0.01"/>
    <n v="0.02"/>
    <d v="2020-04-29T21:33:00"/>
    <n v="1.0872900000000001"/>
    <d v="2020-04-30T03:37:00"/>
    <n v="1.08589"/>
    <x v="549"/>
  </r>
  <r>
    <s v="buy"/>
    <x v="0"/>
    <n v="0.01"/>
    <n v="0.03"/>
    <d v="2020-04-30T10:17:00"/>
    <n v="1.08786"/>
    <d v="2020-04-30T16:10:00"/>
    <n v="1.0847100000000001"/>
    <x v="550"/>
  </r>
  <r>
    <s v="buy"/>
    <x v="2"/>
    <n v="0.01"/>
    <n v="0.01"/>
    <d v="2020-04-30T17:38:00"/>
    <n v="1.0891900000000001"/>
    <d v="2020-04-30T17:38:00"/>
    <n v="1.0891900000000001"/>
    <x v="551"/>
  </r>
  <r>
    <s v="buy"/>
    <x v="2"/>
    <n v="0.01"/>
    <n v="0.01"/>
    <d v="2020-04-30T18:07:00"/>
    <n v="1.0941000000000001"/>
    <d v="2020-04-30T18:07:00"/>
    <n v="1.0941000000000001"/>
    <x v="552"/>
  </r>
  <r>
    <s v="buy"/>
    <x v="0"/>
    <n v="0.01"/>
    <n v="0.03"/>
    <d v="2020-04-30T18:43:00"/>
    <n v="1.09535"/>
    <d v="2020-04-30T19:04:00"/>
    <n v="1.0923400000000001"/>
    <x v="553"/>
  </r>
  <r>
    <s v="buy"/>
    <x v="3"/>
    <n v="0.01"/>
    <n v="0.02"/>
    <d v="2020-04-30T23:06:00"/>
    <n v="1.0953900000000001"/>
    <d v="2020-05-01T03:09:00"/>
    <n v="1.09398"/>
    <x v="554"/>
  </r>
  <r>
    <s v="buy"/>
    <x v="2"/>
    <n v="0.01"/>
    <n v="0.01"/>
    <d v="2020-05-01T10:20:00"/>
    <n v="1.09565"/>
    <d v="2020-05-01T10:20:00"/>
    <n v="1.09565"/>
    <x v="555"/>
  </r>
  <r>
    <s v="buy"/>
    <x v="2"/>
    <n v="0.01"/>
    <n v="0.01"/>
    <d v="2020-05-01T11:29:00"/>
    <n v="1.09684"/>
    <d v="2020-05-01T11:29:00"/>
    <n v="1.09684"/>
    <x v="556"/>
  </r>
  <r>
    <s v="buy"/>
    <x v="2"/>
    <n v="0.01"/>
    <n v="0.01"/>
    <d v="2020-05-01T12:38:00"/>
    <n v="1.09799"/>
    <d v="2020-05-01T12:38:00"/>
    <n v="1.09799"/>
    <x v="557"/>
  </r>
  <r>
    <s v="buy"/>
    <x v="2"/>
    <n v="0.01"/>
    <n v="0.01"/>
    <d v="2020-05-01T17:34:00"/>
    <n v="1.0996300000000001"/>
    <d v="2020-05-01T17:34:00"/>
    <n v="1.0996300000000001"/>
    <x v="558"/>
  </r>
  <r>
    <s v="buy"/>
    <x v="12"/>
    <n v="0.3"/>
    <n v="0.88000000000000012"/>
    <d v="2020-05-01T17:51:00"/>
    <n v="1.1006499999999999"/>
    <d v="2020-05-06T11:29:00"/>
    <n v="1.07925"/>
    <x v="559"/>
  </r>
  <r>
    <s v="sell"/>
    <x v="2"/>
    <n v="0.01"/>
    <n v="0.01"/>
    <d v="2020-05-04T17:20:00"/>
    <n v="1.0914999999999999"/>
    <d v="2020-05-04T17:20:00"/>
    <n v="1.0914999999999999"/>
    <x v="560"/>
  </r>
  <r>
    <s v="sell"/>
    <x v="2"/>
    <n v="0.01"/>
    <n v="0.01"/>
    <d v="2020-05-04T23:20:00"/>
    <n v="1.0903499999999999"/>
    <d v="2020-05-04T23:20:00"/>
    <n v="1.0903499999999999"/>
    <x v="561"/>
  </r>
  <r>
    <s v="sell"/>
    <x v="3"/>
    <n v="0.01"/>
    <n v="0.02"/>
    <d v="2020-05-05T10:55:00"/>
    <n v="1.08962"/>
    <d v="2020-05-05T11:11:00"/>
    <n v="1.09104"/>
    <x v="562"/>
  </r>
  <r>
    <s v="sell"/>
    <x v="1"/>
    <n v="0.02"/>
    <n v="0.05"/>
    <d v="2020-05-05T12:17:00"/>
    <n v="1.08324"/>
    <d v="2020-05-05T16:42:00"/>
    <n v="1.0878699999999999"/>
    <x v="563"/>
  </r>
  <r>
    <s v="sell"/>
    <x v="2"/>
    <n v="0.01"/>
    <n v="0.01"/>
    <d v="2020-05-05T18:02:00"/>
    <n v="1.0843400000000001"/>
    <d v="2020-05-05T18:02:00"/>
    <n v="1.0843400000000001"/>
    <x v="564"/>
  </r>
  <r>
    <s v="sell"/>
    <x v="2"/>
    <n v="0.01"/>
    <n v="0.01"/>
    <d v="2020-05-06T09:33:00"/>
    <n v="1.0825400000000001"/>
    <d v="2020-05-06T09:33:00"/>
    <n v="1.0825400000000001"/>
    <x v="565"/>
  </r>
  <r>
    <s v="sell"/>
    <x v="2"/>
    <n v="0.01"/>
    <n v="0.01"/>
    <d v="2020-05-06T11:35:00"/>
    <n v="1.07975"/>
    <d v="2020-05-06T11:35:00"/>
    <n v="1.07975"/>
    <x v="566"/>
  </r>
  <r>
    <s v="sell"/>
    <x v="0"/>
    <n v="0.01"/>
    <n v="0.03"/>
    <d v="2020-05-06T13:10:00"/>
    <n v="1.07873"/>
    <d v="2020-05-06T15:45:00"/>
    <n v="1.08179"/>
    <x v="567"/>
  </r>
  <r>
    <s v="sell"/>
    <x v="2"/>
    <n v="0.01"/>
    <n v="0.01"/>
    <d v="2020-05-07T10:15:00"/>
    <n v="1.0803400000000001"/>
    <d v="2020-05-07T10:15:00"/>
    <n v="1.0803400000000001"/>
    <x v="568"/>
  </r>
  <r>
    <s v="sell"/>
    <x v="2"/>
    <n v="0.01"/>
    <n v="0.01"/>
    <d v="2020-05-07T12:01:00"/>
    <n v="1.07955"/>
    <d v="2020-05-07T12:01:00"/>
    <n v="1.07955"/>
    <x v="569"/>
  </r>
  <r>
    <s v="sell"/>
    <x v="2"/>
    <n v="0.01"/>
    <n v="0.01"/>
    <d v="2020-05-07T12:16:00"/>
    <n v="1.07867"/>
    <d v="2020-05-07T12:16:00"/>
    <n v="1.07867"/>
    <x v="570"/>
  </r>
  <r>
    <s v="sell"/>
    <x v="7"/>
    <n v="0.04"/>
    <n v="0.12"/>
    <d v="2020-05-07T17:11:00"/>
    <n v="1.0772999999999999"/>
    <d v="2020-05-08T17:47:00"/>
    <n v="1.08562"/>
    <x v="571"/>
  </r>
  <r>
    <s v="buy"/>
    <x v="7"/>
    <n v="0.04"/>
    <n v="0.12"/>
    <d v="2020-05-08T18:07:00"/>
    <n v="1.0866499999999999"/>
    <d v="2020-05-12T03:29:00"/>
    <n v="1.07853"/>
    <x v="572"/>
  </r>
  <r>
    <s v="sell"/>
    <x v="3"/>
    <n v="0.01"/>
    <n v="0.02"/>
    <d v="2020-05-11T12:17:00"/>
    <n v="1.08151"/>
    <d v="2020-05-11T13:04:00"/>
    <n v="1.0828899999999999"/>
    <x v="573"/>
  </r>
  <r>
    <s v="sell"/>
    <x v="2"/>
    <n v="0.01"/>
    <n v="0.01"/>
    <d v="2020-05-11T18:31:00"/>
    <n v="1.0811299999999999"/>
    <d v="2020-05-11T18:31:00"/>
    <n v="1.0811299999999999"/>
    <x v="574"/>
  </r>
  <r>
    <s v="sell"/>
    <x v="4"/>
    <n v="0.03"/>
    <n v="0.08"/>
    <d v="2020-05-12T08:24:00"/>
    <n v="1.0816300000000001"/>
    <d v="2020-05-12T16:14:00"/>
    <n v="1.0883499999999999"/>
    <x v="575"/>
  </r>
  <r>
    <s v="buy"/>
    <x v="2"/>
    <n v="0.01"/>
    <n v="0.01"/>
    <d v="2020-05-12T13:42:00"/>
    <n v="1.0825800000000001"/>
    <d v="2020-05-12T13:42:00"/>
    <n v="1.0825800000000001"/>
    <x v="576"/>
  </r>
  <r>
    <s v="buy"/>
    <x v="2"/>
    <n v="0.01"/>
    <n v="0.01"/>
    <d v="2020-05-12T14:33:00"/>
    <n v="1.0839799999999999"/>
    <d v="2020-05-12T14:33:00"/>
    <n v="1.0839799999999999"/>
    <x v="577"/>
  </r>
  <r>
    <s v="buy"/>
    <x v="2"/>
    <n v="0.01"/>
    <n v="0.01"/>
    <d v="2020-05-12T15:40:00"/>
    <n v="1.0856699999999999"/>
    <d v="2020-05-12T15:40:00"/>
    <n v="1.0856699999999999"/>
    <x v="578"/>
  </r>
  <r>
    <s v="buy"/>
    <x v="0"/>
    <n v="0.01"/>
    <n v="0.03"/>
    <d v="2020-05-12T16:18:00"/>
    <n v="1.08751"/>
    <d v="2020-05-13T03:00:00"/>
    <n v="1.0845800000000001"/>
    <x v="579"/>
  </r>
  <r>
    <s v="sell"/>
    <x v="2"/>
    <n v="0.01"/>
    <n v="0.01"/>
    <d v="2020-05-13T10:25:00"/>
    <n v="1.0849"/>
    <d v="2020-05-13T10:25:00"/>
    <n v="1.0849"/>
    <x v="580"/>
  </r>
  <r>
    <s v="sell"/>
    <x v="1"/>
    <n v="0.02"/>
    <n v="0.05"/>
    <d v="2020-05-13T11:22:00"/>
    <n v="1.0843100000000001"/>
    <d v="2020-05-13T16:01:00"/>
    <n v="1.0889599999999999"/>
    <x v="581"/>
  </r>
  <r>
    <s v="buy"/>
    <x v="2"/>
    <n v="0.01"/>
    <n v="0.01"/>
    <d v="2020-05-13T15:24:00"/>
    <n v="1.08765"/>
    <d v="2020-05-13T15:24:00"/>
    <n v="1.08765"/>
    <x v="582"/>
  </r>
  <r>
    <s v="buy"/>
    <x v="2"/>
    <n v="0.01"/>
    <n v="0.01"/>
    <d v="2020-05-13T16:08:00"/>
    <n v="1.0866199999999999"/>
    <d v="2020-05-13T16:08:00"/>
    <n v="1.0866199999999999"/>
    <x v="583"/>
  </r>
  <r>
    <s v="buy"/>
    <x v="7"/>
    <n v="0.04"/>
    <n v="0.12"/>
    <d v="2020-05-13T16:38:00"/>
    <n v="1.0859399999999999"/>
    <d v="2020-05-14T14:18:00"/>
    <n v="1.0778300000000001"/>
    <x v="584"/>
  </r>
  <r>
    <s v="sell"/>
    <x v="2"/>
    <n v="0.01"/>
    <n v="0.01"/>
    <d v="2020-05-13T16:49:00"/>
    <n v="1.08605"/>
    <d v="2020-05-13T16:49:00"/>
    <n v="1.08605"/>
    <x v="585"/>
  </r>
  <r>
    <s v="sell"/>
    <x v="2"/>
    <n v="0.01"/>
    <n v="0.01"/>
    <d v="2020-05-13T18:04:00"/>
    <n v="1.08426"/>
    <d v="2020-05-13T18:04:00"/>
    <n v="1.08426"/>
    <x v="586"/>
  </r>
  <r>
    <s v="sell"/>
    <x v="2"/>
    <n v="0.01"/>
    <n v="0.01"/>
    <d v="2020-05-13T19:39:00"/>
    <n v="1.0828899999999999"/>
    <d v="2020-05-13T19:39:00"/>
    <n v="1.0828899999999999"/>
    <x v="587"/>
  </r>
  <r>
    <s v="sell"/>
    <x v="2"/>
    <n v="0.01"/>
    <n v="0.01"/>
    <d v="2020-05-14T08:48:00"/>
    <n v="1.0808599999999999"/>
    <d v="2020-05-14T08:48:00"/>
    <n v="1.0808599999999999"/>
    <x v="588"/>
  </r>
  <r>
    <s v="sell"/>
    <x v="0"/>
    <n v="0.01"/>
    <n v="0.03"/>
    <d v="2020-05-14T14:29:00"/>
    <n v="1.0781799999999999"/>
    <d v="2020-05-14T17:13:00"/>
    <n v="1.08114"/>
    <x v="589"/>
  </r>
  <r>
    <s v="sell"/>
    <x v="12"/>
    <n v="0.3"/>
    <n v="0.88000000000000012"/>
    <d v="2020-05-14T20:22:00"/>
    <n v="1.07883"/>
    <d v="2020-05-21T15:25:00"/>
    <n v="1.10059"/>
    <x v="590"/>
  </r>
  <r>
    <s v="buy"/>
    <x v="0"/>
    <n v="0.01"/>
    <n v="0.03"/>
    <d v="2020-05-15T16:50:00"/>
    <n v="1.08416"/>
    <d v="2020-05-15T18:28:00"/>
    <n v="1.08125"/>
    <x v="591"/>
  </r>
  <r>
    <s v="buy"/>
    <x v="2"/>
    <n v="0.01"/>
    <n v="0.01"/>
    <d v="2020-05-18T15:45:00"/>
    <n v="1.0837300000000001"/>
    <d v="2020-05-18T15:45:00"/>
    <n v="1.0837300000000001"/>
    <x v="592"/>
  </r>
  <r>
    <s v="buy"/>
    <x v="2"/>
    <n v="0.01"/>
    <n v="0.01"/>
    <d v="2020-05-18T16:45:00"/>
    <n v="1.0859799999999999"/>
    <d v="2020-05-18T16:45:00"/>
    <n v="1.0859799999999999"/>
    <x v="593"/>
  </r>
  <r>
    <s v="buy"/>
    <x v="2"/>
    <n v="0.01"/>
    <n v="0.01"/>
    <d v="2020-05-18T19:11:00"/>
    <n v="1.09128"/>
    <d v="2020-05-18T19:11:00"/>
    <n v="1.09128"/>
    <x v="594"/>
  </r>
  <r>
    <s v="buy"/>
    <x v="2"/>
    <n v="0.01"/>
    <n v="0.01"/>
    <d v="2020-05-19T09:44:00"/>
    <n v="1.0934900000000001"/>
    <d v="2020-05-19T09:44:00"/>
    <n v="1.0934900000000001"/>
    <x v="595"/>
  </r>
  <r>
    <s v="buy"/>
    <x v="2"/>
    <n v="0.01"/>
    <n v="0.01"/>
    <d v="2020-05-19T12:39:00"/>
    <n v="1.09517"/>
    <d v="2020-05-19T12:39:00"/>
    <n v="1.09517"/>
    <x v="596"/>
  </r>
  <r>
    <s v="buy"/>
    <x v="0"/>
    <n v="0.01"/>
    <n v="0.03"/>
    <d v="2020-05-19T14:46:00"/>
    <n v="1.0955699999999999"/>
    <d v="2020-05-19T16:34:00"/>
    <n v="1.09273"/>
    <x v="597"/>
  </r>
  <r>
    <s v="buy"/>
    <x v="3"/>
    <n v="0.01"/>
    <n v="0.02"/>
    <d v="2020-05-20T10:12:00"/>
    <n v="1.0954299999999999"/>
    <d v="2020-05-20T10:56:00"/>
    <n v="1.09398"/>
    <x v="598"/>
  </r>
  <r>
    <s v="buy"/>
    <x v="2"/>
    <n v="0.01"/>
    <n v="0.01"/>
    <d v="2020-05-20T14:17:00"/>
    <n v="1.0957699999999999"/>
    <d v="2020-05-20T14:17:00"/>
    <n v="1.0957699999999999"/>
    <x v="599"/>
  </r>
  <r>
    <s v="buy"/>
    <x v="2"/>
    <n v="0.01"/>
    <n v="0.01"/>
    <d v="2020-05-20T16:34:00"/>
    <n v="1.0968899999999999"/>
    <d v="2020-05-20T16:34:00"/>
    <n v="1.0968899999999999"/>
    <x v="600"/>
  </r>
  <r>
    <s v="buy"/>
    <x v="0"/>
    <n v="0.01"/>
    <n v="0.03"/>
    <d v="2020-05-20T17:26:00"/>
    <n v="1.09927"/>
    <d v="2020-05-21T04:32:00"/>
    <n v="1.09633"/>
    <x v="601"/>
  </r>
  <r>
    <s v="buy"/>
    <x v="2"/>
    <n v="0.01"/>
    <n v="0.01"/>
    <d v="2020-05-21T14:33:00"/>
    <n v="1.09931"/>
    <d v="2020-05-21T14:33:00"/>
    <n v="1.09931"/>
    <x v="602"/>
  </r>
  <r>
    <s v="buy"/>
    <x v="11"/>
    <n v="0.08"/>
    <n v="0.26"/>
    <d v="2020-05-21T15:35:00"/>
    <n v="1.10053"/>
    <d v="2020-05-25T09:19:00"/>
    <n v="1.0880000000000001"/>
    <x v="603"/>
  </r>
  <r>
    <s v="sell"/>
    <x v="2"/>
    <n v="0.01"/>
    <n v="0.01"/>
    <d v="2020-05-22T09:01:00"/>
    <n v="1.09297"/>
    <d v="2020-05-22T09:01:00"/>
    <n v="1.09297"/>
    <x v="604"/>
  </r>
  <r>
    <s v="sell"/>
    <x v="2"/>
    <n v="0.01"/>
    <n v="0.01"/>
    <d v="2020-05-22T11:14:00"/>
    <n v="1.09063"/>
    <d v="2020-05-22T11:14:00"/>
    <n v="1.09063"/>
    <x v="605"/>
  </r>
  <r>
    <s v="sell"/>
    <x v="3"/>
    <n v="0.01"/>
    <n v="0.02"/>
    <d v="2020-05-22T13:27:00"/>
    <n v="1.0893900000000001"/>
    <d v="2020-05-22T14:09:00"/>
    <n v="1.0908100000000001"/>
    <x v="606"/>
  </r>
  <r>
    <s v="sell"/>
    <x v="3"/>
    <n v="0.01"/>
    <n v="0.02"/>
    <d v="2020-05-22T18:01:00"/>
    <n v="1.0890500000000001"/>
    <d v="2020-05-22T22:09:00"/>
    <n v="1.09046"/>
    <x v="607"/>
  </r>
  <r>
    <s v="sell"/>
    <x v="8"/>
    <n v="0.06"/>
    <n v="0.18"/>
    <d v="2020-05-25T11:32:00"/>
    <n v="1.0884100000000001"/>
    <d v="2020-05-26T17:54:00"/>
    <n v="1.09866"/>
    <x v="608"/>
  </r>
  <r>
    <s v="buy"/>
    <x v="2"/>
    <n v="0.01"/>
    <n v="0.01"/>
    <d v="2020-05-26T10:45:00"/>
    <n v="1.09341"/>
    <d v="2020-05-26T10:45:00"/>
    <n v="1.09341"/>
    <x v="609"/>
  </r>
  <r>
    <s v="buy"/>
    <x v="3"/>
    <n v="0.01"/>
    <n v="0.02"/>
    <d v="2020-05-26T12:23:00"/>
    <n v="1.0969100000000001"/>
    <d v="2020-05-26T13:31:00"/>
    <n v="1.09552"/>
    <x v="610"/>
  </r>
  <r>
    <s v="buy"/>
    <x v="2"/>
    <n v="0.01"/>
    <n v="0.01"/>
    <d v="2020-05-26T15:02:00"/>
    <n v="1.0975699999999999"/>
    <d v="2020-05-26T15:02:00"/>
    <n v="1.0975699999999999"/>
    <x v="611"/>
  </r>
  <r>
    <s v="buy"/>
    <x v="3"/>
    <n v="0.01"/>
    <n v="0.02"/>
    <d v="2020-05-26T18:27:00"/>
    <n v="1.09829"/>
    <d v="2020-05-26T19:08:00"/>
    <n v="1.0968800000000001"/>
    <x v="612"/>
  </r>
  <r>
    <s v="buy"/>
    <x v="1"/>
    <n v="0.02"/>
    <n v="0.05"/>
    <d v="2020-05-26T22:43:00"/>
    <n v="1.0984799999999999"/>
    <d v="2020-05-27T12:04:00"/>
    <n v="1.0938099999999999"/>
    <x v="613"/>
  </r>
  <r>
    <s v="sell"/>
    <x v="7"/>
    <n v="0.04"/>
    <n v="0.12"/>
    <d v="2020-05-27T12:12:00"/>
    <n v="1.0942799999999999"/>
    <d v="2020-05-27T12:59:00"/>
    <n v="1.1025100000000001"/>
    <x v="614"/>
  </r>
  <r>
    <s v="buy"/>
    <x v="2"/>
    <n v="0.01"/>
    <n v="0.01"/>
    <d v="2020-05-27T12:53:00"/>
    <n v="1.09927"/>
    <d v="2020-05-27T12:53:00"/>
    <n v="1.09927"/>
    <x v="615"/>
  </r>
  <r>
    <s v="buy"/>
    <x v="4"/>
    <n v="0.03"/>
    <n v="0.08"/>
    <d v="2020-05-27T13:04:00"/>
    <n v="1.10243"/>
    <d v="2020-05-27T18:45:00"/>
    <n v="1.0961799999999999"/>
    <x v="616"/>
  </r>
  <r>
    <s v="sell"/>
    <x v="3"/>
    <n v="0.01"/>
    <n v="0.02"/>
    <d v="2020-05-27T15:15:00"/>
    <n v="1.0991200000000001"/>
    <d v="2020-05-27T15:20:00"/>
    <n v="1.10057"/>
    <x v="617"/>
  </r>
  <r>
    <s v="sell"/>
    <x v="3"/>
    <n v="0.01"/>
    <n v="0.02"/>
    <d v="2020-05-27T17:09:00"/>
    <n v="1.09937"/>
    <d v="2020-05-27T17:14:00"/>
    <n v="1.10077"/>
    <x v="618"/>
  </r>
  <r>
    <s v="sell"/>
    <x v="2"/>
    <n v="0.01"/>
    <n v="0.01"/>
    <d v="2020-05-27T18:08:00"/>
    <n v="1.0974699999999999"/>
    <d v="2020-05-27T18:08:00"/>
    <n v="1.0974699999999999"/>
    <x v="619"/>
  </r>
  <r>
    <s v="sell"/>
    <x v="13"/>
    <n v="1.3"/>
    <n v="3.42"/>
    <d v="2020-05-27T18:50:00"/>
    <n v="1.0965800000000001"/>
    <d v="2020-06-04T17:53:00"/>
    <n v="1.1341300000000001"/>
    <x v="620"/>
  </r>
  <r>
    <s v="buy"/>
    <x v="0"/>
    <n v="0.01"/>
    <n v="0.03"/>
    <d v="2020-05-28T05:00:00"/>
    <n v="1.1027100000000001"/>
    <d v="2020-05-28T10:53:00"/>
    <n v="1.09975"/>
    <x v="621"/>
  </r>
  <r>
    <s v="buy"/>
    <x v="2"/>
    <n v="0.01"/>
    <n v="0.01"/>
    <d v="2020-05-28T16:21:00"/>
    <n v="1.1035299999999999"/>
    <d v="2020-05-28T16:21:00"/>
    <n v="1.1035299999999999"/>
    <x v="622"/>
  </r>
  <r>
    <s v="buy"/>
    <x v="2"/>
    <n v="0.01"/>
    <n v="0.01"/>
    <d v="2020-05-28T17:38:00"/>
    <n v="1.10486"/>
    <d v="2020-05-28T17:38:00"/>
    <n v="1.10486"/>
    <x v="623"/>
  </r>
  <r>
    <s v="buy"/>
    <x v="2"/>
    <n v="0.01"/>
    <n v="0.01"/>
    <d v="2020-05-28T18:23:00"/>
    <n v="1.1055900000000001"/>
    <d v="2020-05-28T18:23:00"/>
    <n v="1.1055900000000001"/>
    <x v="624"/>
  </r>
  <r>
    <s v="buy"/>
    <x v="3"/>
    <n v="0.01"/>
    <n v="0.02"/>
    <d v="2020-05-28T20:21:00"/>
    <n v="1.1085799999999999"/>
    <d v="2020-05-28T22:31:00"/>
    <n v="1.1071800000000001"/>
    <x v="625"/>
  </r>
  <r>
    <s v="buy"/>
    <x v="2"/>
    <n v="0.01"/>
    <n v="0.01"/>
    <d v="2020-05-29T08:54:00"/>
    <n v="1.1104000000000001"/>
    <d v="2020-05-29T08:54:00"/>
    <n v="1.1104000000000001"/>
    <x v="626"/>
  </r>
  <r>
    <s v="buy"/>
    <x v="2"/>
    <n v="0.01"/>
    <n v="0.01"/>
    <d v="2020-05-29T12:02:00"/>
    <n v="1.11144"/>
    <d v="2020-05-29T12:02:00"/>
    <n v="1.11144"/>
    <x v="627"/>
  </r>
  <r>
    <s v="buy"/>
    <x v="2"/>
    <n v="0.01"/>
    <n v="0.01"/>
    <d v="2020-05-29T12:34:00"/>
    <n v="1.1128100000000001"/>
    <d v="2020-05-29T12:34:00"/>
    <n v="1.1128100000000001"/>
    <x v="628"/>
  </r>
  <r>
    <s v="buy"/>
    <x v="1"/>
    <n v="0.02"/>
    <n v="0.05"/>
    <d v="2020-05-29T15:25:00"/>
    <n v="1.11388"/>
    <d v="2020-05-29T19:30:00"/>
    <n v="1.10927"/>
    <x v="629"/>
  </r>
  <r>
    <s v="buy"/>
    <x v="2"/>
    <n v="0.01"/>
    <n v="0.01"/>
    <d v="2020-06-01T04:35:00"/>
    <n v="1.11361"/>
    <d v="2020-06-01T04:35:00"/>
    <n v="1.11361"/>
    <x v="630"/>
  </r>
  <r>
    <s v="buy"/>
    <x v="0"/>
    <n v="0.01"/>
    <n v="0.03"/>
    <d v="2020-06-01T11:05:00"/>
    <n v="1.11382"/>
    <d v="2020-06-01T12:52:00"/>
    <n v="1.11086"/>
    <x v="631"/>
  </r>
  <r>
    <s v="buy"/>
    <x v="3"/>
    <n v="0.01"/>
    <n v="0.02"/>
    <d v="2020-06-01T18:05:00"/>
    <n v="1.1131200000000001"/>
    <d v="2020-06-01T18:33:00"/>
    <n v="1.1117300000000001"/>
    <x v="632"/>
  </r>
  <r>
    <s v="buy"/>
    <x v="2"/>
    <n v="0.01"/>
    <n v="0.01"/>
    <d v="2020-06-02T11:37:00"/>
    <n v="1.11646"/>
    <d v="2020-06-02T11:37:00"/>
    <n v="1.11646"/>
    <x v="633"/>
  </r>
  <r>
    <s v="buy"/>
    <x v="3"/>
    <n v="0.01"/>
    <n v="0.02"/>
    <d v="2020-06-02T12:32:00"/>
    <n v="1.11754"/>
    <d v="2020-06-02T14:26:00"/>
    <n v="1.1161300000000001"/>
    <x v="634"/>
  </r>
  <r>
    <s v="buy"/>
    <x v="3"/>
    <n v="0.01"/>
    <n v="0.02"/>
    <d v="2020-06-02T17:11:00"/>
    <n v="1.11877"/>
    <d v="2020-06-02T18:50:00"/>
    <n v="1.1173500000000001"/>
    <x v="635"/>
  </r>
  <r>
    <s v="buy"/>
    <x v="2"/>
    <n v="0.01"/>
    <n v="0.01"/>
    <d v="2020-06-03T04:28:00"/>
    <n v="1.11934"/>
    <d v="2020-06-03T04:28:00"/>
    <n v="1.11934"/>
    <x v="636"/>
  </r>
  <r>
    <s v="buy"/>
    <x v="2"/>
    <n v="0.01"/>
    <n v="0.01"/>
    <d v="2020-06-03T09:15:00"/>
    <n v="1.1205799999999999"/>
    <d v="2020-06-03T09:15:00"/>
    <n v="1.1205799999999999"/>
    <x v="637"/>
  </r>
  <r>
    <s v="buy"/>
    <x v="3"/>
    <n v="0.01"/>
    <n v="0.02"/>
    <d v="2020-06-03T10:36:00"/>
    <n v="1.1217200000000001"/>
    <d v="2020-06-03T11:09:00"/>
    <n v="1.12025"/>
    <x v="638"/>
  </r>
  <r>
    <s v="buy"/>
    <x v="0"/>
    <n v="0.01"/>
    <n v="0.03"/>
    <d v="2020-06-03T12:57:00"/>
    <n v="1.1219399999999999"/>
    <d v="2020-06-03T14:28:00"/>
    <n v="1.1189899999999999"/>
    <x v="639"/>
  </r>
  <r>
    <s v="buy"/>
    <x v="2"/>
    <n v="0.01"/>
    <n v="0.01"/>
    <d v="2020-06-03T17:07:00"/>
    <n v="1.12218"/>
    <d v="2020-06-03T17:07:00"/>
    <n v="1.12218"/>
    <x v="640"/>
  </r>
  <r>
    <s v="buy"/>
    <x v="3"/>
    <n v="0.01"/>
    <n v="0.02"/>
    <d v="2020-06-03T17:30:00"/>
    <n v="1.1228899999999999"/>
    <d v="2020-06-03T17:57:00"/>
    <n v="1.12144"/>
    <x v="641"/>
  </r>
  <r>
    <s v="buy"/>
    <x v="2"/>
    <n v="0.01"/>
    <n v="0.01"/>
    <d v="2020-06-03T18:47:00"/>
    <n v="1.12408"/>
    <d v="2020-06-03T18:47:00"/>
    <n v="1.12408"/>
    <x v="642"/>
  </r>
  <r>
    <s v="buy"/>
    <x v="1"/>
    <n v="0.02"/>
    <n v="0.05"/>
    <d v="2020-06-03T22:53:00"/>
    <n v="1.1248800000000001"/>
    <d v="2020-06-04T09:45:00"/>
    <n v="1.1204000000000001"/>
    <x v="643"/>
  </r>
  <r>
    <s v="buy"/>
    <x v="0"/>
    <n v="0.01"/>
    <n v="0.03"/>
    <d v="2020-06-04T15:10:00"/>
    <n v="1.1259999999999999"/>
    <d v="2020-06-04T15:33:00"/>
    <n v="1.1231800000000001"/>
    <x v="644"/>
  </r>
  <r>
    <s v="buy"/>
    <x v="2"/>
    <n v="0.01"/>
    <n v="0.01"/>
    <d v="2020-06-04T16:26:00"/>
    <n v="1.1254900000000001"/>
    <d v="2020-06-04T16:26:00"/>
    <n v="1.1254900000000001"/>
    <x v="645"/>
  </r>
  <r>
    <s v="buy"/>
    <x v="2"/>
    <n v="0.01"/>
    <n v="0.01"/>
    <d v="2020-06-04T16:39:00"/>
    <n v="1.1259399999999999"/>
    <d v="2020-06-04T16:39:00"/>
    <n v="1.1259399999999999"/>
    <x v="646"/>
  </r>
  <r>
    <s v="buy"/>
    <x v="2"/>
    <n v="0.01"/>
    <n v="0.01"/>
    <d v="2020-06-04T17:09:00"/>
    <n v="1.1272"/>
    <d v="2020-06-04T17:09:00"/>
    <n v="1.1272"/>
    <x v="647"/>
  </r>
  <r>
    <s v="buy"/>
    <x v="2"/>
    <n v="0.01"/>
    <n v="0.01"/>
    <d v="2020-06-04T18:01:00"/>
    <n v="1.13419"/>
    <d v="2020-06-04T18:01:00"/>
    <n v="1.13419"/>
    <x v="648"/>
  </r>
  <r>
    <s v="buy"/>
    <x v="2"/>
    <n v="0.01"/>
    <n v="0.01"/>
    <d v="2020-06-04T18:22:00"/>
    <n v="1.13259"/>
    <d v="2020-06-04T18:22:00"/>
    <n v="1.13259"/>
    <x v="649"/>
  </r>
  <r>
    <s v="buy"/>
    <x v="2"/>
    <n v="0.01"/>
    <n v="0.01"/>
    <d v="2020-06-04T20:22:00"/>
    <n v="1.13371"/>
    <d v="2020-06-04T20:22:00"/>
    <n v="1.13371"/>
    <x v="650"/>
  </r>
  <r>
    <s v="buy"/>
    <x v="0"/>
    <n v="0.01"/>
    <n v="0.03"/>
    <d v="2020-06-04T21:36:00"/>
    <n v="1.1355900000000001"/>
    <d v="2020-06-05T05:29:00"/>
    <n v="1.1326799999999999"/>
    <x v="651"/>
  </r>
  <r>
    <s v="buy"/>
    <x v="2"/>
    <n v="0.01"/>
    <n v="0.01"/>
    <d v="2020-06-05T09:08:00"/>
    <n v="1.1367799999999999"/>
    <d v="2020-06-05T09:08:00"/>
    <n v="1.1367799999999999"/>
    <x v="652"/>
  </r>
  <r>
    <s v="buy"/>
    <x v="11"/>
    <n v="0.08"/>
    <n v="0.26"/>
    <d v="2020-06-05T09:41:00"/>
    <n v="1.1376900000000001"/>
    <d v="2020-06-09T11:17:00"/>
    <n v="1.1247499999999999"/>
    <x v="653"/>
  </r>
  <r>
    <s v="sell"/>
    <x v="6"/>
    <n v="0.13"/>
    <n v="0.39"/>
    <d v="2020-06-09T11:22:00"/>
    <n v="1.12517"/>
    <d v="2020-06-10T21:10:00"/>
    <n v="1.1397900000000001"/>
    <x v="654"/>
  </r>
  <r>
    <s v="buy"/>
    <x v="2"/>
    <n v="0.01"/>
    <n v="0.01"/>
    <d v="2020-06-09T16:51:00"/>
    <n v="1.13381"/>
    <d v="2020-06-09T16:51:00"/>
    <n v="1.13381"/>
    <x v="655"/>
  </r>
  <r>
    <s v="buy"/>
    <x v="2"/>
    <n v="0.01"/>
    <n v="0.01"/>
    <d v="2020-06-09T17:01:00"/>
    <n v="1.13449"/>
    <d v="2020-06-09T17:01:00"/>
    <n v="1.13449"/>
    <x v="656"/>
  </r>
  <r>
    <s v="buy"/>
    <x v="3"/>
    <n v="0.01"/>
    <n v="0.02"/>
    <d v="2020-06-09T18:28:00"/>
    <n v="1.1359300000000001"/>
    <d v="2020-06-09T18:46:00"/>
    <n v="1.1345700000000001"/>
    <x v="657"/>
  </r>
  <r>
    <s v="buy"/>
    <x v="3"/>
    <n v="0.01"/>
    <n v="0.02"/>
    <d v="2020-06-10T09:06:00"/>
    <n v="1.1359699999999999"/>
    <d v="2020-06-10T10:03:00"/>
    <n v="1.1345400000000001"/>
    <x v="658"/>
  </r>
  <r>
    <s v="buy"/>
    <x v="3"/>
    <n v="0.01"/>
    <n v="0.02"/>
    <d v="2020-06-10T11:46:00"/>
    <n v="1.1370499999999999"/>
    <d v="2020-06-10T12:28:00"/>
    <n v="1.1356200000000001"/>
    <x v="659"/>
  </r>
  <r>
    <s v="buy"/>
    <x v="0"/>
    <n v="0.01"/>
    <n v="0.03"/>
    <d v="2020-06-10T15:06:00"/>
    <n v="1.13835"/>
    <d v="2020-06-10T17:51:00"/>
    <n v="1.1354200000000001"/>
    <x v="660"/>
  </r>
  <r>
    <s v="buy"/>
    <x v="0"/>
    <n v="0.01"/>
    <n v="0.03"/>
    <d v="2020-06-10T21:48:00"/>
    <n v="1.1401600000000001"/>
    <d v="2020-06-10T22:03:00"/>
    <n v="1.1372199999999999"/>
    <x v="661"/>
  </r>
  <r>
    <s v="buy"/>
    <x v="4"/>
    <n v="0.03"/>
    <n v="0.08"/>
    <d v="2020-06-10T22:36:00"/>
    <n v="1.1402000000000001"/>
    <d v="2020-06-11T08:09:00"/>
    <n v="1.13388"/>
    <x v="662"/>
  </r>
  <r>
    <s v="sell"/>
    <x v="4"/>
    <n v="0.03"/>
    <n v="0.08"/>
    <d v="2020-06-11T08:28:00"/>
    <n v="1.1332899999999999"/>
    <d v="2020-06-11T12:32:00"/>
    <n v="1.1398200000000001"/>
    <x v="663"/>
  </r>
  <r>
    <s v="buy"/>
    <x v="2"/>
    <n v="0.01"/>
    <n v="0.01"/>
    <d v="2020-06-11T11:43:00"/>
    <n v="1.1378999999999999"/>
    <d v="2020-06-11T11:43:00"/>
    <n v="1.1378999999999999"/>
    <x v="664"/>
  </r>
  <r>
    <s v="buy"/>
    <x v="2"/>
    <n v="0.01"/>
    <n v="0.01"/>
    <d v="2020-06-11T12:15:00"/>
    <n v="1.1385099999999999"/>
    <d v="2020-06-11T12:15:00"/>
    <n v="1.1385099999999999"/>
    <x v="665"/>
  </r>
  <r>
    <s v="buy"/>
    <x v="0"/>
    <n v="0.01"/>
    <n v="0.03"/>
    <d v="2020-06-11T13:01:00"/>
    <n v="1.1383099999999999"/>
    <d v="2020-06-11T15:03:00"/>
    <n v="1.13523"/>
    <x v="666"/>
  </r>
  <r>
    <s v="sell"/>
    <x v="2"/>
    <n v="0.01"/>
    <n v="0.01"/>
    <d v="2020-06-11T14:47:00"/>
    <n v="1.13626"/>
    <d v="2020-06-11T14:47:00"/>
    <n v="1.13626"/>
    <x v="667"/>
  </r>
  <r>
    <s v="sell"/>
    <x v="1"/>
    <n v="0.02"/>
    <n v="0.05"/>
    <d v="2020-06-11T15:43:00"/>
    <n v="1.1345400000000001"/>
    <d v="2020-06-11T17:11:00"/>
    <n v="1.1389800000000001"/>
    <x v="668"/>
  </r>
  <r>
    <s v="buy"/>
    <x v="2"/>
    <n v="0.01"/>
    <n v="0.01"/>
    <d v="2020-06-11T17:51:00"/>
    <n v="1.13826"/>
    <d v="2020-06-11T17:51:00"/>
    <n v="1.13826"/>
    <x v="669"/>
  </r>
  <r>
    <s v="buy"/>
    <x v="5"/>
    <n v="0.19"/>
    <n v="0.58000000000000007"/>
    <d v="2020-06-11T18:22:00"/>
    <n v="1.1391500000000001"/>
    <d v="2020-06-12T20:38:00"/>
    <n v="1.1216600000000001"/>
    <x v="670"/>
  </r>
  <r>
    <s v="sell"/>
    <x v="2"/>
    <n v="0.01"/>
    <n v="0.01"/>
    <d v="2020-06-11T20:24:00"/>
    <n v="1.13347"/>
    <d v="2020-06-11T20:24:00"/>
    <n v="1.13347"/>
    <x v="671"/>
  </r>
  <r>
    <s v="sell"/>
    <x v="2"/>
    <n v="0.01"/>
    <n v="0.01"/>
    <d v="2020-06-11T20:55:00"/>
    <n v="1.1317200000000001"/>
    <d v="2020-06-11T20:55:00"/>
    <n v="1.1317200000000001"/>
    <x v="672"/>
  </r>
  <r>
    <s v="sell"/>
    <x v="2"/>
    <n v="0.01"/>
    <n v="0.01"/>
    <d v="2020-06-11T22:02:00"/>
    <n v="1.13059"/>
    <d v="2020-06-11T22:02:00"/>
    <n v="1.13059"/>
    <x v="673"/>
  </r>
  <r>
    <s v="sell"/>
    <x v="2"/>
    <n v="0.01"/>
    <n v="0.01"/>
    <d v="2020-06-12T02:34:00"/>
    <n v="1.1295299999999999"/>
    <d v="2020-06-12T02:34:00"/>
    <n v="1.1295299999999999"/>
    <x v="674"/>
  </r>
  <r>
    <s v="sell"/>
    <x v="0"/>
    <n v="0.01"/>
    <n v="0.03"/>
    <d v="2020-06-12T08:40:00"/>
    <n v="1.13039"/>
    <d v="2020-06-12T11:34:00"/>
    <n v="1.13331"/>
    <x v="675"/>
  </r>
  <r>
    <s v="sell"/>
    <x v="3"/>
    <n v="0.01"/>
    <n v="0.02"/>
    <d v="2020-06-12T14:18:00"/>
    <n v="1.1300600000000001"/>
    <d v="2020-06-12T14:32:00"/>
    <n v="1.13151"/>
    <x v="676"/>
  </r>
  <r>
    <s v="sell"/>
    <x v="3"/>
    <n v="0.01"/>
    <n v="0.02"/>
    <d v="2020-06-12T16:21:00"/>
    <n v="1.1306"/>
    <d v="2020-06-12T16:43:00"/>
    <n v="1.1320300000000001"/>
    <x v="677"/>
  </r>
  <r>
    <s v="sell"/>
    <x v="2"/>
    <n v="0.01"/>
    <n v="0.01"/>
    <d v="2020-06-12T18:02:00"/>
    <n v="1.1247400000000001"/>
    <d v="2020-06-12T18:02:00"/>
    <n v="1.1247400000000001"/>
    <x v="678"/>
  </r>
  <r>
    <s v="sell"/>
    <x v="1"/>
    <n v="0.02"/>
    <n v="0.05"/>
    <d v="2020-06-12T20:42:00"/>
    <n v="1.1219699999999999"/>
    <d v="2020-06-15T07:19:00"/>
    <n v="1.1265000000000001"/>
    <x v="679"/>
  </r>
  <r>
    <s v="sell"/>
    <x v="8"/>
    <n v="0.06"/>
    <n v="0.18"/>
    <d v="2020-06-15T09:18:00"/>
    <n v="1.1235200000000001"/>
    <d v="2020-06-16T02:57:00"/>
    <n v="1.13368"/>
    <x v="680"/>
  </r>
  <r>
    <s v="buy"/>
    <x v="3"/>
    <n v="0.01"/>
    <n v="0.02"/>
    <d v="2020-06-15T17:51:00"/>
    <n v="1.1284000000000001"/>
    <d v="2020-06-15T18:09:00"/>
    <n v="1.1270199999999999"/>
    <x v="681"/>
  </r>
  <r>
    <s v="buy"/>
    <x v="2"/>
    <n v="0.01"/>
    <n v="0.01"/>
    <d v="2020-06-15T21:47:00"/>
    <n v="1.1318299999999999"/>
    <d v="2020-06-15T21:47:00"/>
    <n v="1.1318299999999999"/>
    <x v="682"/>
  </r>
  <r>
    <s v="buy"/>
    <x v="2"/>
    <n v="0.01"/>
    <n v="0.01"/>
    <d v="2020-06-16T03:09:00"/>
    <n v="1.13348"/>
    <d v="2020-06-16T03:09:00"/>
    <n v="1.13348"/>
    <x v="683"/>
  </r>
  <r>
    <s v="buy"/>
    <x v="3"/>
    <n v="0.01"/>
    <n v="0.02"/>
    <d v="2020-06-16T10:26:00"/>
    <n v="1.13331"/>
    <d v="2020-06-16T11:01:00"/>
    <n v="1.13164"/>
    <x v="684"/>
  </r>
  <r>
    <s v="buy"/>
    <x v="8"/>
    <n v="0.06"/>
    <n v="0.18"/>
    <d v="2020-06-16T11:59:00"/>
    <n v="1.1337900000000001"/>
    <d v="2020-06-16T17:52:00"/>
    <n v="1.1235900000000001"/>
    <x v="685"/>
  </r>
  <r>
    <s v="sell"/>
    <x v="2"/>
    <n v="0.01"/>
    <n v="0.01"/>
    <d v="2020-06-16T16:24:00"/>
    <n v="1.12849"/>
    <d v="2020-06-16T16:24:00"/>
    <n v="1.12849"/>
    <x v="686"/>
  </r>
  <r>
    <s v="sell"/>
    <x v="2"/>
    <n v="0.01"/>
    <n v="0.01"/>
    <d v="2020-06-16T17:06:00"/>
    <n v="1.12721"/>
    <d v="2020-06-16T17:06:00"/>
    <n v="1.12721"/>
    <x v="687"/>
  </r>
  <r>
    <s v="sell"/>
    <x v="2"/>
    <n v="0.01"/>
    <n v="0.01"/>
    <d v="2020-06-16T17:23:00"/>
    <n v="1.1251"/>
    <d v="2020-06-16T17:23:00"/>
    <n v="1.1251"/>
    <x v="688"/>
  </r>
  <r>
    <s v="sell"/>
    <x v="2"/>
    <n v="0.01"/>
    <n v="0.01"/>
    <d v="2020-06-16T17:50:00"/>
    <n v="1.12446"/>
    <d v="2020-06-16T17:50:00"/>
    <n v="1.12446"/>
    <x v="689"/>
  </r>
  <r>
    <s v="sell"/>
    <x v="0"/>
    <n v="0.01"/>
    <n v="0.03"/>
    <d v="2020-06-16T18:16:00"/>
    <n v="1.1253299999999999"/>
    <d v="2020-06-17T09:24:00"/>
    <n v="1.1283099999999999"/>
    <x v="690"/>
  </r>
  <r>
    <s v="buy"/>
    <x v="4"/>
    <n v="0.03"/>
    <n v="0.08"/>
    <d v="2020-06-17T10:22:00"/>
    <n v="1.1284000000000001"/>
    <d v="2020-06-17T16:57:00"/>
    <n v="1.1218900000000001"/>
    <x v="691"/>
  </r>
  <r>
    <s v="sell"/>
    <x v="2"/>
    <n v="0.01"/>
    <n v="0.01"/>
    <d v="2020-06-17T12:19:00"/>
    <n v="1.12416"/>
    <d v="2020-06-17T12:19:00"/>
    <n v="1.12416"/>
    <x v="692"/>
  </r>
  <r>
    <s v="sell"/>
    <x v="3"/>
    <n v="0.01"/>
    <n v="0.02"/>
    <d v="2020-06-17T12:53:00"/>
    <n v="1.1233299999999999"/>
    <d v="2020-06-17T13:36:00"/>
    <n v="1.1247199999999999"/>
    <x v="693"/>
  </r>
  <r>
    <s v="sell"/>
    <x v="2"/>
    <n v="0.01"/>
    <n v="0.01"/>
    <d v="2020-06-17T15:43:00"/>
    <n v="1.12355"/>
    <d v="2020-06-17T15:43:00"/>
    <n v="1.12355"/>
    <x v="694"/>
  </r>
  <r>
    <s v="sell"/>
    <x v="3"/>
    <n v="0.01"/>
    <n v="0.02"/>
    <d v="2020-06-17T17:18:00"/>
    <n v="1.12198"/>
    <d v="2020-06-17T17:50:00"/>
    <n v="1.12334"/>
    <x v="695"/>
  </r>
  <r>
    <s v="sell"/>
    <x v="1"/>
    <n v="0.02"/>
    <n v="0.05"/>
    <d v="2020-06-17T18:50:00"/>
    <n v="1.12148"/>
    <d v="2020-06-18T07:53:00"/>
    <n v="1.1259999999999999"/>
    <x v="696"/>
  </r>
  <r>
    <s v="buy"/>
    <x v="3"/>
    <n v="0.01"/>
    <n v="0.02"/>
    <d v="2020-06-18T10:04:00"/>
    <n v="1.12507"/>
    <d v="2020-06-18T11:06:00"/>
    <n v="1.1236699999999999"/>
    <x v="697"/>
  </r>
  <r>
    <s v="buy"/>
    <x v="4"/>
    <n v="0.03"/>
    <n v="0.08"/>
    <d v="2020-06-18T11:41:00"/>
    <n v="1.1252500000000001"/>
    <d v="2020-06-18T20:00:00"/>
    <n v="1.1189800000000001"/>
    <x v="698"/>
  </r>
  <r>
    <s v="sell"/>
    <x v="3"/>
    <n v="0.01"/>
    <n v="0.02"/>
    <d v="2020-06-18T15:14:00"/>
    <n v="1.1218999999999999"/>
    <d v="2020-06-18T15:45:00"/>
    <n v="1.1233299999999999"/>
    <x v="699"/>
  </r>
  <r>
    <s v="sell"/>
    <x v="2"/>
    <n v="0.01"/>
    <n v="0.01"/>
    <d v="2020-06-18T17:15:00"/>
    <n v="1.12246"/>
    <d v="2020-06-18T17:15:00"/>
    <n v="1.12246"/>
    <x v="700"/>
  </r>
  <r>
    <s v="sell"/>
    <x v="3"/>
    <n v="0.01"/>
    <n v="0.02"/>
    <d v="2020-06-18T17:37:00"/>
    <n v="1.12134"/>
    <d v="2020-06-18T18:12:00"/>
    <n v="1.12273"/>
    <x v="701"/>
  </r>
  <r>
    <s v="sell"/>
    <x v="1"/>
    <n v="0.02"/>
    <n v="0.05"/>
    <d v="2020-06-18T20:05:00"/>
    <n v="1.11924"/>
    <d v="2020-06-19T15:32:00"/>
    <n v="1.1238699999999999"/>
    <x v="702"/>
  </r>
  <r>
    <s v="buy"/>
    <x v="4"/>
    <n v="0.03"/>
    <n v="0.08"/>
    <d v="2020-06-19T15:44:00"/>
    <n v="1.1246700000000001"/>
    <d v="2020-06-19T17:49:00"/>
    <n v="1.1184400000000001"/>
    <x v="703"/>
  </r>
  <r>
    <s v="sell"/>
    <x v="2"/>
    <n v="0.01"/>
    <n v="0.01"/>
    <d v="2020-06-19T18:47:00"/>
    <n v="1.11921"/>
    <d v="2020-06-19T18:47:00"/>
    <n v="1.11921"/>
    <x v="704"/>
  </r>
  <r>
    <s v="sell"/>
    <x v="6"/>
    <n v="0.13"/>
    <n v="0.39"/>
    <d v="2020-06-19T21:22:00"/>
    <n v="1.11802"/>
    <d v="2020-06-23T15:36:00"/>
    <n v="1.1330199999999999"/>
    <x v="705"/>
  </r>
  <r>
    <s v="buy"/>
    <x v="3"/>
    <n v="0.01"/>
    <n v="0.02"/>
    <d v="2020-06-22T12:21:00"/>
    <n v="1.1218999999999999"/>
    <d v="2020-06-22T14:19:00"/>
    <n v="1.1205000000000001"/>
    <x v="706"/>
  </r>
  <r>
    <s v="buy"/>
    <x v="2"/>
    <n v="0.01"/>
    <n v="0.01"/>
    <d v="2020-06-22T17:43:00"/>
    <n v="1.12547"/>
    <d v="2020-06-22T17:43:00"/>
    <n v="1.12547"/>
    <x v="707"/>
  </r>
  <r>
    <s v="buy"/>
    <x v="2"/>
    <n v="0.01"/>
    <n v="0.01"/>
    <d v="2020-06-22T17:52:00"/>
    <n v="1.1256900000000001"/>
    <d v="2020-06-22T17:52:00"/>
    <n v="1.1256900000000001"/>
    <x v="708"/>
  </r>
  <r>
    <s v="buy"/>
    <x v="3"/>
    <n v="0.01"/>
    <n v="0.02"/>
    <d v="2020-06-23T04:10:00"/>
    <n v="1.12615"/>
    <d v="2020-06-23T04:15:00"/>
    <n v="1.12477"/>
    <x v="709"/>
  </r>
  <r>
    <s v="buy"/>
    <x v="2"/>
    <n v="0.01"/>
    <n v="0.01"/>
    <d v="2020-06-23T05:28:00"/>
    <n v="1.1265799999999999"/>
    <d v="2020-06-23T05:28:00"/>
    <n v="1.1265799999999999"/>
    <x v="710"/>
  </r>
  <r>
    <s v="buy"/>
    <x v="2"/>
    <n v="0.01"/>
    <n v="0.01"/>
    <d v="2020-06-23T10:24:00"/>
    <n v="1.1292599999999999"/>
    <d v="2020-06-23T10:24:00"/>
    <n v="1.1292599999999999"/>
    <x v="711"/>
  </r>
  <r>
    <s v="buy"/>
    <x v="2"/>
    <n v="0.01"/>
    <n v="0.01"/>
    <d v="2020-06-23T15:23:00"/>
    <n v="1.1320399999999999"/>
    <d v="2020-06-23T15:23:00"/>
    <n v="1.1320399999999999"/>
    <x v="712"/>
  </r>
  <r>
    <s v="buy"/>
    <x v="2"/>
    <n v="0.01"/>
    <n v="0.01"/>
    <d v="2020-06-23T16:09:00"/>
    <n v="1.1331800000000001"/>
    <d v="2020-06-23T16:09:00"/>
    <n v="1.1331800000000001"/>
    <x v="713"/>
  </r>
  <r>
    <s v="buy"/>
    <x v="6"/>
    <n v="0.13"/>
    <n v="0.39"/>
    <d v="2020-06-23T17:30:00"/>
    <n v="1.13415"/>
    <d v="2020-06-25T14:47:00"/>
    <n v="1.11958"/>
    <x v="714"/>
  </r>
  <r>
    <s v="sell"/>
    <x v="2"/>
    <n v="0.01"/>
    <n v="0.01"/>
    <d v="2020-06-24T17:12:00"/>
    <n v="1.1268800000000001"/>
    <d v="2020-06-24T17:12:00"/>
    <n v="1.1268800000000001"/>
    <x v="715"/>
  </r>
  <r>
    <s v="sell"/>
    <x v="2"/>
    <n v="0.01"/>
    <n v="0.01"/>
    <d v="2020-06-25T03:56:00"/>
    <n v="1.1257200000000001"/>
    <d v="2020-06-25T03:56:00"/>
    <n v="1.1257200000000001"/>
    <x v="716"/>
  </r>
  <r>
    <s v="sell"/>
    <x v="2"/>
    <n v="0.01"/>
    <n v="0.01"/>
    <d v="2020-06-25T09:02:00"/>
    <n v="1.1252200000000001"/>
    <d v="2020-06-25T09:02:00"/>
    <n v="1.1252200000000001"/>
    <x v="717"/>
  </r>
  <r>
    <s v="sell"/>
    <x v="2"/>
    <n v="0.01"/>
    <n v="0.01"/>
    <d v="2020-06-25T09:36:00"/>
    <n v="1.1241000000000001"/>
    <d v="2020-06-25T09:36:00"/>
    <n v="1.1241000000000001"/>
    <x v="718"/>
  </r>
  <r>
    <s v="sell"/>
    <x v="2"/>
    <n v="0.01"/>
    <n v="0.01"/>
    <d v="2020-06-25T10:32:00"/>
    <n v="1.1240399999999999"/>
    <d v="2020-06-25T10:32:00"/>
    <n v="1.1240399999999999"/>
    <x v="719"/>
  </r>
  <r>
    <s v="sell"/>
    <x v="2"/>
    <n v="0.01"/>
    <n v="0.01"/>
    <d v="2020-06-25T12:05:00"/>
    <n v="1.1230500000000001"/>
    <d v="2020-06-25T12:05:00"/>
    <n v="1.1230500000000001"/>
    <x v="720"/>
  </r>
  <r>
    <s v="sell"/>
    <x v="2"/>
    <n v="0.01"/>
    <n v="0.01"/>
    <d v="2020-06-25T13:39:00"/>
    <n v="1.12192"/>
    <d v="2020-06-25T13:39:00"/>
    <n v="1.12192"/>
    <x v="721"/>
  </r>
  <r>
    <s v="sell"/>
    <x v="2"/>
    <n v="0.01"/>
    <n v="0.01"/>
    <d v="2020-06-25T14:28:00"/>
    <n v="1.1206100000000001"/>
    <d v="2020-06-25T14:28:00"/>
    <n v="1.1206100000000001"/>
    <x v="722"/>
  </r>
  <r>
    <s v="sell"/>
    <x v="0"/>
    <n v="0.01"/>
    <n v="0.03"/>
    <d v="2020-06-25T15:08:00"/>
    <n v="1.11968"/>
    <d v="2020-06-25T17:11:00"/>
    <n v="1.12259"/>
    <x v="723"/>
  </r>
  <r>
    <s v="sell"/>
    <x v="7"/>
    <n v="0.04"/>
    <n v="0.12"/>
    <d v="2020-06-26T17:46:00"/>
    <n v="1.12059"/>
    <d v="2020-06-29T13:56:00"/>
    <n v="1.1287100000000001"/>
    <x v="724"/>
  </r>
  <r>
    <s v="buy"/>
    <x v="3"/>
    <n v="0.01"/>
    <n v="0.02"/>
    <d v="2020-06-29T09:44:00"/>
    <n v="1.12601"/>
    <d v="2020-06-29T10:41:00"/>
    <n v="1.1246100000000001"/>
    <x v="725"/>
  </r>
  <r>
    <s v="buy"/>
    <x v="7"/>
    <n v="0.04"/>
    <n v="0.12"/>
    <d v="2020-06-29T13:40:00"/>
    <n v="1.1276600000000001"/>
    <d v="2020-06-30T14:57:00"/>
    <n v="1.1196699999999999"/>
    <x v="726"/>
  </r>
  <r>
    <s v="sell"/>
    <x v="2"/>
    <n v="0.01"/>
    <n v="0.01"/>
    <d v="2020-06-29T17:42:00"/>
    <n v="1.12439"/>
    <d v="2020-06-29T17:42:00"/>
    <n v="1.12439"/>
    <x v="727"/>
  </r>
  <r>
    <s v="sell"/>
    <x v="3"/>
    <n v="0.01"/>
    <n v="0.02"/>
    <d v="2020-06-29T20:13:00"/>
    <n v="1.1224000000000001"/>
    <d v="2020-06-29T22:56:00"/>
    <n v="1.12381"/>
    <x v="728"/>
  </r>
  <r>
    <s v="sell"/>
    <x v="3"/>
    <n v="0.01"/>
    <n v="0.02"/>
    <d v="2020-06-30T09:54:00"/>
    <n v="1.12127"/>
    <d v="2020-06-30T11:03:00"/>
    <n v="1.1227100000000001"/>
    <x v="729"/>
  </r>
  <r>
    <s v="sell"/>
    <x v="3"/>
    <n v="0.01"/>
    <n v="0.02"/>
    <d v="2020-06-30T13:19:00"/>
    <n v="1.12026"/>
    <d v="2020-06-30T13:50:00"/>
    <n v="1.1216900000000001"/>
    <x v="730"/>
  </r>
  <r>
    <s v="sell"/>
    <x v="4"/>
    <n v="0.03"/>
    <n v="0.08"/>
    <d v="2020-06-30T15:15:00"/>
    <n v="1.1196900000000001"/>
    <d v="2020-06-30T18:18:00"/>
    <n v="1.1259600000000001"/>
    <x v="731"/>
  </r>
  <r>
    <s v="buy"/>
    <x v="4"/>
    <n v="0.03"/>
    <n v="0.08"/>
    <d v="2020-06-30T18:25:00"/>
    <n v="1.1254"/>
    <d v="2020-07-01T14:34:00"/>
    <n v="1.11894"/>
    <x v="732"/>
  </r>
  <r>
    <s v="sell"/>
    <x v="3"/>
    <n v="0.01"/>
    <n v="0.02"/>
    <d v="2020-07-01T10:35:00"/>
    <n v="1.12277"/>
    <d v="2020-07-01T11:13:00"/>
    <n v="1.1242000000000001"/>
    <x v="733"/>
  </r>
  <r>
    <s v="sell"/>
    <x v="2"/>
    <n v="0.01"/>
    <n v="0.01"/>
    <d v="2020-07-01T12:50:00"/>
    <n v="1.12225"/>
    <d v="2020-07-01T12:50:00"/>
    <n v="1.12225"/>
    <x v="734"/>
  </r>
  <r>
    <s v="sell"/>
    <x v="2"/>
    <n v="0.01"/>
    <n v="0.01"/>
    <d v="2020-07-01T13:09:00"/>
    <n v="1.12097"/>
    <d v="2020-07-01T13:09:00"/>
    <n v="1.12097"/>
    <x v="735"/>
  </r>
  <r>
    <s v="sell"/>
    <x v="2"/>
    <n v="0.01"/>
    <n v="0.01"/>
    <d v="2020-07-01T14:16:00"/>
    <n v="1.12016"/>
    <d v="2020-07-01T14:16:00"/>
    <n v="1.12016"/>
    <x v="736"/>
  </r>
  <r>
    <s v="sell"/>
    <x v="8"/>
    <n v="0.06"/>
    <n v="0.18"/>
    <d v="2020-07-01T14:40:00"/>
    <n v="1.1192500000000001"/>
    <d v="2020-07-02T11:29:00"/>
    <n v="1.1292500000000001"/>
    <x v="737"/>
  </r>
  <r>
    <s v="buy"/>
    <x v="2"/>
    <n v="0.01"/>
    <n v="0.01"/>
    <d v="2020-07-01T16:39:00"/>
    <n v="1.12283"/>
    <d v="2020-07-01T16:39:00"/>
    <n v="1.12283"/>
    <x v="738"/>
  </r>
  <r>
    <s v="buy"/>
    <x v="3"/>
    <n v="0.01"/>
    <n v="0.02"/>
    <d v="2020-07-01T17:37:00"/>
    <n v="1.1267799999999999"/>
    <d v="2020-07-01T19:06:00"/>
    <n v="1.12537"/>
    <x v="739"/>
  </r>
  <r>
    <s v="buy"/>
    <x v="2"/>
    <n v="0.01"/>
    <n v="0.01"/>
    <d v="2020-07-02T10:40:00"/>
    <n v="1.1280699999999999"/>
    <d v="2020-07-02T10:40:00"/>
    <n v="1.1280699999999999"/>
    <x v="740"/>
  </r>
  <r>
    <s v="buy"/>
    <x v="4"/>
    <n v="0.03"/>
    <n v="0.08"/>
    <d v="2020-07-02T11:41:00"/>
    <n v="1.12927"/>
    <d v="2020-07-02T17:52:00"/>
    <n v="1.123"/>
    <x v="741"/>
  </r>
  <r>
    <s v="sell"/>
    <x v="2"/>
    <n v="0.01"/>
    <n v="0.01"/>
    <d v="2020-07-02T17:41:00"/>
    <n v="1.12395"/>
    <d v="2020-07-02T17:41:00"/>
    <n v="1.12395"/>
    <x v="742"/>
  </r>
  <r>
    <s v="sell"/>
    <x v="2"/>
    <n v="0.01"/>
    <n v="0.01"/>
    <d v="2020-07-02T20:57:00"/>
    <n v="1.12351"/>
    <d v="2020-07-02T20:57:00"/>
    <n v="1.12351"/>
    <x v="743"/>
  </r>
  <r>
    <s v="sell"/>
    <x v="8"/>
    <n v="0.06"/>
    <n v="0.18"/>
    <d v="2020-07-03T13:18:00"/>
    <n v="1.1224000000000001"/>
    <d v="2020-07-06T15:16:00"/>
    <n v="1.1326099999999999"/>
    <x v="744"/>
  </r>
  <r>
    <s v="buy"/>
    <x v="2"/>
    <n v="0.01"/>
    <n v="0.01"/>
    <d v="2020-07-06T08:03:00"/>
    <n v="1.12873"/>
    <d v="2020-07-06T08:03:00"/>
    <n v="1.12873"/>
    <x v="745"/>
  </r>
  <r>
    <s v="buy"/>
    <x v="2"/>
    <n v="0.01"/>
    <n v="0.01"/>
    <d v="2020-07-06T09:59:00"/>
    <n v="1.1295500000000001"/>
    <d v="2020-07-06T09:59:00"/>
    <n v="1.1295500000000001"/>
    <x v="746"/>
  </r>
  <r>
    <s v="buy"/>
    <x v="2"/>
    <n v="0.01"/>
    <n v="0.01"/>
    <d v="2020-07-06T16:15:00"/>
    <n v="1.1328199999999999"/>
    <d v="2020-07-06T16:15:00"/>
    <n v="1.1328199999999999"/>
    <x v="747"/>
  </r>
  <r>
    <s v="buy"/>
    <x v="4"/>
    <n v="0.03"/>
    <n v="0.08"/>
    <d v="2020-07-06T16:54:00"/>
    <n v="1.1339600000000001"/>
    <d v="2020-07-07T11:29:00"/>
    <n v="1.1274900000000001"/>
    <x v="748"/>
  </r>
  <r>
    <s v="sell"/>
    <x v="0"/>
    <n v="0.01"/>
    <n v="0.03"/>
    <d v="2020-07-07T12:08:00"/>
    <n v="1.1264099999999999"/>
    <d v="2020-07-07T14:47:00"/>
    <n v="1.12931"/>
    <x v="749"/>
  </r>
  <r>
    <s v="sell"/>
    <x v="7"/>
    <n v="0.04"/>
    <n v="0.12"/>
    <d v="2020-07-08T09:25:00"/>
    <n v="1.1273"/>
    <d v="2020-07-09T06:46:00"/>
    <n v="1.1355999999999999"/>
    <x v="750"/>
  </r>
  <r>
    <s v="buy"/>
    <x v="2"/>
    <n v="0.01"/>
    <n v="0.01"/>
    <d v="2020-07-08T16:57:00"/>
    <n v="1.13276"/>
    <d v="2020-07-08T16:57:00"/>
    <n v="1.13276"/>
    <x v="751"/>
  </r>
  <r>
    <s v="buy"/>
    <x v="3"/>
    <n v="0.01"/>
    <n v="0.02"/>
    <d v="2020-07-08T17:30:00"/>
    <n v="1.13365"/>
    <d v="2020-07-08T18:19:00"/>
    <n v="1.1322399999999999"/>
    <x v="752"/>
  </r>
  <r>
    <s v="buy"/>
    <x v="2"/>
    <n v="0.01"/>
    <n v="0.01"/>
    <d v="2020-07-08T20:26:00"/>
    <n v="1.1333500000000001"/>
    <d v="2020-07-08T20:26:00"/>
    <n v="1.1333500000000001"/>
    <x v="753"/>
  </r>
  <r>
    <s v="buy"/>
    <x v="8"/>
    <n v="0.06"/>
    <n v="0.18"/>
    <d v="2020-07-09T07:22:00"/>
    <n v="1.1366000000000001"/>
    <d v="2020-07-10T09:16:00"/>
    <n v="1.1263300000000001"/>
    <x v="754"/>
  </r>
  <r>
    <s v="sell"/>
    <x v="2"/>
    <n v="0.01"/>
    <n v="0.01"/>
    <d v="2020-07-09T17:26:00"/>
    <n v="1.1319699999999999"/>
    <d v="2020-07-09T17:26:00"/>
    <n v="1.1319699999999999"/>
    <x v="755"/>
  </r>
  <r>
    <s v="sell"/>
    <x v="2"/>
    <n v="0.01"/>
    <n v="0.01"/>
    <d v="2020-07-09T18:11:00"/>
    <n v="1.1295299999999999"/>
    <d v="2020-07-09T18:11:00"/>
    <n v="1.1295299999999999"/>
    <x v="756"/>
  </r>
  <r>
    <s v="sell"/>
    <x v="5"/>
    <n v="0.19"/>
    <n v="0.58000000000000007"/>
    <d v="2020-07-10T10:36:00"/>
    <n v="1.12734"/>
    <d v="2020-07-15T16:32:00"/>
    <n v="1.1448"/>
    <x v="757"/>
  </r>
  <r>
    <s v="buy"/>
    <x v="2"/>
    <n v="0.01"/>
    <n v="0.01"/>
    <d v="2020-07-10T16:35:00"/>
    <n v="1.13079"/>
    <d v="2020-07-10T16:35:00"/>
    <n v="1.13079"/>
    <x v="758"/>
  </r>
  <r>
    <s v="buy"/>
    <x v="3"/>
    <n v="0.01"/>
    <n v="0.02"/>
    <d v="2020-07-10T17:58:00"/>
    <n v="1.1316900000000001"/>
    <d v="2020-07-10T19:32:00"/>
    <n v="1.13029"/>
    <x v="759"/>
  </r>
  <r>
    <s v="buy"/>
    <x v="3"/>
    <n v="0.01"/>
    <n v="0.02"/>
    <d v="2020-07-13T09:11:00"/>
    <n v="1.1326799999999999"/>
    <d v="2020-07-13T11:05:00"/>
    <n v="1.13124"/>
    <x v="760"/>
  </r>
  <r>
    <s v="buy"/>
    <x v="2"/>
    <n v="0.01"/>
    <n v="0.01"/>
    <d v="2020-07-13T15:58:00"/>
    <n v="1.13279"/>
    <d v="2020-07-13T15:58:00"/>
    <n v="1.13279"/>
    <x v="761"/>
  </r>
  <r>
    <s v="buy"/>
    <x v="2"/>
    <n v="0.01"/>
    <n v="0.01"/>
    <d v="2020-07-13T16:49:00"/>
    <n v="1.1349499999999999"/>
    <d v="2020-07-13T16:49:00"/>
    <n v="1.1349499999999999"/>
    <x v="762"/>
  </r>
  <r>
    <s v="buy"/>
    <x v="0"/>
    <n v="0.01"/>
    <n v="0.03"/>
    <d v="2020-07-13T17:37:00"/>
    <n v="1.13612"/>
    <d v="2020-07-14T10:22:00"/>
    <n v="1.1332100000000001"/>
    <x v="763"/>
  </r>
  <r>
    <s v="buy"/>
    <x v="2"/>
    <n v="0.01"/>
    <n v="0.01"/>
    <d v="2020-07-14T12:59:00"/>
    <n v="1.1358900000000001"/>
    <d v="2020-07-14T12:59:00"/>
    <n v="1.1358900000000001"/>
    <x v="764"/>
  </r>
  <r>
    <s v="buy"/>
    <x v="2"/>
    <n v="0.01"/>
    <n v="0.01"/>
    <d v="2020-07-14T14:52:00"/>
    <n v="1.1375299999999999"/>
    <d v="2020-07-14T14:52:00"/>
    <n v="1.1375299999999999"/>
    <x v="765"/>
  </r>
  <r>
    <s v="buy"/>
    <x v="2"/>
    <n v="0.01"/>
    <n v="0.01"/>
    <d v="2020-07-14T17:38:00"/>
    <n v="1.13958"/>
    <d v="2020-07-14T17:38:00"/>
    <n v="1.13958"/>
    <x v="766"/>
  </r>
  <r>
    <s v="buy"/>
    <x v="2"/>
    <n v="0.01"/>
    <n v="0.01"/>
    <d v="2020-07-15T10:09:00"/>
    <n v="1.14066"/>
    <d v="2020-07-15T10:09:00"/>
    <n v="1.14066"/>
    <x v="767"/>
  </r>
  <r>
    <s v="buy"/>
    <x v="1"/>
    <n v="0.02"/>
    <n v="0.05"/>
    <d v="2020-07-15T11:26:00"/>
    <n v="1.1438299999999999"/>
    <d v="2020-07-16T11:40:00"/>
    <n v="1.1392"/>
    <x v="768"/>
  </r>
  <r>
    <s v="sell"/>
    <x v="0"/>
    <n v="0.01"/>
    <n v="0.03"/>
    <d v="2020-07-16T14:27:00"/>
    <n v="1.14035"/>
    <d v="2020-07-16T17:24:00"/>
    <n v="1.1434299999999999"/>
    <x v="769"/>
  </r>
  <r>
    <s v="buy"/>
    <x v="4"/>
    <n v="0.03"/>
    <n v="0.08"/>
    <d v="2020-07-16T17:45:00"/>
    <n v="1.1436999999999999"/>
    <d v="2020-07-16T22:05:00"/>
    <n v="1.1374899999999999"/>
    <x v="770"/>
  </r>
  <r>
    <s v="sell"/>
    <x v="7"/>
    <n v="0.04"/>
    <n v="0.12"/>
    <d v="2020-07-16T20:48:00"/>
    <n v="1.1384099999999999"/>
    <d v="2020-07-20T09:04:00"/>
    <n v="1.14639"/>
    <x v="771"/>
  </r>
  <r>
    <s v="buy"/>
    <x v="2"/>
    <n v="0.01"/>
    <n v="0.01"/>
    <d v="2020-07-17T12:10:00"/>
    <n v="1.14147"/>
    <d v="2020-07-17T12:10:00"/>
    <n v="1.14147"/>
    <x v="772"/>
  </r>
  <r>
    <s v="buy"/>
    <x v="2"/>
    <n v="0.01"/>
    <n v="0.01"/>
    <d v="2020-07-17T15:23:00"/>
    <n v="1.1425399999999999"/>
    <d v="2020-07-17T15:23:00"/>
    <n v="1.1425399999999999"/>
    <x v="773"/>
  </r>
  <r>
    <s v="buy"/>
    <x v="3"/>
    <n v="0.01"/>
    <n v="0.02"/>
    <d v="2020-07-17T23:53:00"/>
    <n v="1.143"/>
    <d v="2020-07-20T04:04:00"/>
    <n v="1.1415900000000001"/>
    <x v="774"/>
  </r>
  <r>
    <s v="buy"/>
    <x v="2"/>
    <n v="0.01"/>
    <n v="0.01"/>
    <d v="2020-07-20T08:47:00"/>
    <n v="1.1449800000000001"/>
    <d v="2020-07-20T08:47:00"/>
    <n v="1.1449800000000001"/>
    <x v="775"/>
  </r>
  <r>
    <s v="buy"/>
    <x v="3"/>
    <n v="0.01"/>
    <n v="0.02"/>
    <d v="2020-07-20T09:58:00"/>
    <n v="1.14591"/>
    <d v="2020-07-20T10:06:00"/>
    <n v="1.1442699999999999"/>
    <x v="776"/>
  </r>
  <r>
    <s v="buy"/>
    <x v="1"/>
    <n v="0.02"/>
    <n v="0.05"/>
    <d v="2020-07-20T11:52:00"/>
    <n v="1.1458999999999999"/>
    <d v="2020-07-20T16:43:00"/>
    <n v="1.1411800000000001"/>
    <x v="777"/>
  </r>
  <r>
    <s v="sell"/>
    <x v="2"/>
    <n v="0.01"/>
    <n v="0.01"/>
    <d v="2020-07-20T16:09:00"/>
    <n v="1.14276"/>
    <d v="2020-07-20T16:09:00"/>
    <n v="1.14276"/>
    <x v="778"/>
  </r>
  <r>
    <s v="sell"/>
    <x v="10"/>
    <n v="3.81"/>
    <n v="9.4500000000000011"/>
    <d v="2020-07-20T16:48:00"/>
    <n v="1.1410499999999999"/>
    <d v="2020-07-31T05:44:00"/>
    <n v="1.1899299999999999"/>
    <x v="779"/>
  </r>
  <r>
    <s v="buy"/>
    <x v="2"/>
    <n v="0.01"/>
    <n v="0.01"/>
    <d v="2020-07-20T18:30:00"/>
    <n v="1.1440300000000001"/>
    <d v="2020-07-20T18:30:00"/>
    <n v="1.1440300000000001"/>
    <x v="780"/>
  </r>
  <r>
    <s v="buy"/>
    <x v="0"/>
    <n v="0.01"/>
    <n v="0.03"/>
    <d v="2020-07-21T04:45:00"/>
    <n v="1.1457599999999999"/>
    <d v="2020-07-21T07:54:00"/>
    <n v="1.1428700000000001"/>
    <x v="781"/>
  </r>
  <r>
    <s v="buy"/>
    <x v="3"/>
    <n v="0.01"/>
    <n v="0.02"/>
    <d v="2020-07-21T10:33:00"/>
    <n v="1.1446700000000001"/>
    <d v="2020-07-21T10:47:00"/>
    <n v="1.1432500000000001"/>
    <x v="782"/>
  </r>
  <r>
    <s v="buy"/>
    <x v="3"/>
    <n v="0.01"/>
    <n v="0.02"/>
    <d v="2020-07-21T13:43:00"/>
    <n v="1.1449"/>
    <d v="2020-07-21T14:10:00"/>
    <n v="1.1435"/>
    <x v="783"/>
  </r>
  <r>
    <s v="buy"/>
    <x v="2"/>
    <n v="0.01"/>
    <n v="0.01"/>
    <d v="2020-07-21T17:09:00"/>
    <n v="1.1454299999999999"/>
    <d v="2020-07-21T17:09:00"/>
    <n v="1.1454299999999999"/>
    <x v="784"/>
  </r>
  <r>
    <s v="buy"/>
    <x v="2"/>
    <n v="0.01"/>
    <n v="0.01"/>
    <d v="2020-07-21T17:29:00"/>
    <n v="1.14713"/>
    <d v="2020-07-21T17:29:00"/>
    <n v="1.14713"/>
    <x v="785"/>
  </r>
  <r>
    <s v="buy"/>
    <x v="2"/>
    <n v="0.01"/>
    <n v="0.01"/>
    <d v="2020-07-21T18:10:00"/>
    <n v="1.14852"/>
    <d v="2020-07-21T18:10:00"/>
    <n v="1.14852"/>
    <x v="786"/>
  </r>
  <r>
    <s v="buy"/>
    <x v="2"/>
    <n v="0.01"/>
    <n v="0.01"/>
    <d v="2020-07-21T19:36:00"/>
    <n v="1.1509400000000001"/>
    <d v="2020-07-21T19:36:00"/>
    <n v="1.1509400000000001"/>
    <x v="787"/>
  </r>
  <r>
    <s v="buy"/>
    <x v="3"/>
    <n v="0.01"/>
    <n v="0.02"/>
    <d v="2020-07-21T21:19:00"/>
    <n v="1.15341"/>
    <d v="2020-07-22T09:27:00"/>
    <n v="1.15201"/>
    <x v="788"/>
  </r>
  <r>
    <s v="buy"/>
    <x v="0"/>
    <n v="0.01"/>
    <n v="0.03"/>
    <d v="2020-07-22T10:14:00"/>
    <n v="1.1540999999999999"/>
    <d v="2020-07-22T10:37:00"/>
    <n v="1.1512"/>
    <x v="789"/>
  </r>
  <r>
    <s v="buy"/>
    <x v="2"/>
    <n v="0.01"/>
    <n v="0.01"/>
    <d v="2020-07-22T12:48:00"/>
    <n v="1.1537599999999999"/>
    <d v="2020-07-22T12:48:00"/>
    <n v="1.1537599999999999"/>
    <x v="790"/>
  </r>
  <r>
    <s v="buy"/>
    <x v="3"/>
    <n v="0.01"/>
    <n v="0.02"/>
    <d v="2020-07-22T13:31:00"/>
    <n v="1.15733"/>
    <d v="2020-07-22T14:22:00"/>
    <n v="1.1558999999999999"/>
    <x v="791"/>
  </r>
  <r>
    <s v="buy"/>
    <x v="2"/>
    <n v="0.01"/>
    <n v="0.01"/>
    <d v="2020-07-22T15:31:00"/>
    <n v="1.15849"/>
    <d v="2020-07-22T15:31:00"/>
    <n v="1.15849"/>
    <x v="792"/>
  </r>
  <r>
    <s v="buy"/>
    <x v="1"/>
    <n v="0.02"/>
    <n v="0.05"/>
    <d v="2020-07-22T15:43:00"/>
    <n v="1.1591100000000001"/>
    <d v="2020-07-23T15:58:00"/>
    <n v="1.15465"/>
    <x v="793"/>
  </r>
  <r>
    <s v="buy"/>
    <x v="2"/>
    <n v="0.01"/>
    <n v="0.01"/>
    <d v="2020-07-23T17:15:00"/>
    <n v="1.1576500000000001"/>
    <d v="2020-07-23T17:15:00"/>
    <n v="1.1576500000000001"/>
    <x v="794"/>
  </r>
  <r>
    <s v="buy"/>
    <x v="2"/>
    <n v="0.01"/>
    <n v="0.01"/>
    <d v="2020-07-23T18:05:00"/>
    <n v="1.15866"/>
    <d v="2020-07-23T18:05:00"/>
    <n v="1.15866"/>
    <x v="795"/>
  </r>
  <r>
    <s v="buy"/>
    <x v="0"/>
    <n v="0.01"/>
    <n v="0.03"/>
    <d v="2020-07-23T19:09:00"/>
    <n v="1.16157"/>
    <d v="2020-07-24T13:43:00"/>
    <n v="1.1586799999999999"/>
    <x v="796"/>
  </r>
  <r>
    <s v="buy"/>
    <x v="2"/>
    <n v="0.01"/>
    <n v="0.01"/>
    <d v="2020-07-24T16:17:00"/>
    <n v="1.16065"/>
    <d v="2020-07-24T16:17:00"/>
    <n v="1.16065"/>
    <x v="797"/>
  </r>
  <r>
    <s v="buy"/>
    <x v="2"/>
    <n v="0.01"/>
    <n v="0.01"/>
    <d v="2020-07-24T17:13:00"/>
    <n v="1.1613899999999999"/>
    <d v="2020-07-24T17:13:00"/>
    <n v="1.1613899999999999"/>
    <x v="798"/>
  </r>
  <r>
    <s v="buy"/>
    <x v="2"/>
    <n v="0.01"/>
    <n v="0.01"/>
    <d v="2020-07-24T17:35:00"/>
    <n v="1.16286"/>
    <d v="2020-07-24T17:35:00"/>
    <n v="1.16286"/>
    <x v="799"/>
  </r>
  <r>
    <s v="buy"/>
    <x v="2"/>
    <n v="0.01"/>
    <n v="0.01"/>
    <d v="2020-07-24T20:39:00"/>
    <n v="1.1638299999999999"/>
    <d v="2020-07-24T20:39:00"/>
    <n v="1.1638299999999999"/>
    <x v="800"/>
  </r>
  <r>
    <s v="buy"/>
    <x v="2"/>
    <n v="0.01"/>
    <n v="0.01"/>
    <d v="2020-07-27T02:05:00"/>
    <n v="1.1647799999999999"/>
    <d v="2020-07-27T02:05:00"/>
    <n v="1.1647799999999999"/>
    <x v="801"/>
  </r>
  <r>
    <s v="buy"/>
    <x v="2"/>
    <n v="0.01"/>
    <n v="0.01"/>
    <d v="2020-07-27T03:28:00"/>
    <n v="1.16665"/>
    <d v="2020-07-27T03:28:00"/>
    <n v="1.16665"/>
    <x v="802"/>
  </r>
  <r>
    <s v="buy"/>
    <x v="2"/>
    <n v="0.01"/>
    <n v="0.01"/>
    <d v="2020-07-27T04:16:00"/>
    <n v="1.1686799999999999"/>
    <d v="2020-07-27T04:16:00"/>
    <n v="1.1686799999999999"/>
    <x v="803"/>
  </r>
  <r>
    <s v="buy"/>
    <x v="3"/>
    <n v="0.01"/>
    <n v="0.02"/>
    <d v="2020-07-27T07:04:00"/>
    <n v="1.1706399999999999"/>
    <d v="2020-07-27T10:37:00"/>
    <n v="1.1693199999999999"/>
    <x v="804"/>
  </r>
  <r>
    <s v="buy"/>
    <x v="2"/>
    <n v="0.01"/>
    <n v="0.01"/>
    <d v="2020-07-27T13:42:00"/>
    <n v="1.1723399999999999"/>
    <d v="2020-07-27T13:42:00"/>
    <n v="1.1723399999999999"/>
    <x v="805"/>
  </r>
  <r>
    <s v="buy"/>
    <x v="3"/>
    <n v="0.01"/>
    <n v="0.02"/>
    <d v="2020-07-27T15:18:00"/>
    <n v="1.1753100000000001"/>
    <d v="2020-07-27T15:51:00"/>
    <n v="1.1738900000000001"/>
    <x v="806"/>
  </r>
  <r>
    <s v="buy"/>
    <x v="2"/>
    <n v="0.01"/>
    <n v="0.01"/>
    <d v="2020-07-27T17:03:00"/>
    <n v="1.1752800000000001"/>
    <d v="2020-07-27T17:03:00"/>
    <n v="1.1752800000000001"/>
    <x v="807"/>
  </r>
  <r>
    <s v="buy"/>
    <x v="4"/>
    <n v="0.03"/>
    <n v="0.08"/>
    <d v="2020-07-27T18:07:00"/>
    <n v="1.1774500000000001"/>
    <d v="2020-07-28T10:36:00"/>
    <n v="1.1713199999999999"/>
    <x v="808"/>
  </r>
  <r>
    <s v="buy"/>
    <x v="2"/>
    <n v="0.01"/>
    <n v="0.01"/>
    <d v="2020-07-29T10:18:00"/>
    <n v="1.17456"/>
    <d v="2020-07-29T10:18:00"/>
    <n v="1.17456"/>
    <x v="809"/>
  </r>
  <r>
    <s v="buy"/>
    <x v="0"/>
    <n v="0.01"/>
    <n v="0.03"/>
    <d v="2020-07-29T11:00:00"/>
    <n v="1.1759999999999999"/>
    <d v="2020-07-29T14:15:00"/>
    <n v="1.1730700000000001"/>
    <x v="810"/>
  </r>
  <r>
    <s v="buy"/>
    <x v="2"/>
    <n v="0.01"/>
    <n v="0.01"/>
    <d v="2020-07-29T16:37:00"/>
    <n v="1.17567"/>
    <d v="2020-07-29T16:37:00"/>
    <n v="1.17567"/>
    <x v="811"/>
  </r>
  <r>
    <s v="buy"/>
    <x v="2"/>
    <n v="0.01"/>
    <n v="0.01"/>
    <d v="2020-07-29T18:01:00"/>
    <n v="1.1773100000000001"/>
    <d v="2020-07-29T18:01:00"/>
    <n v="1.1773100000000001"/>
    <x v="812"/>
  </r>
  <r>
    <s v="buy"/>
    <x v="0"/>
    <n v="0.01"/>
    <n v="0.03"/>
    <d v="2020-07-29T21:46:00"/>
    <n v="1.1793800000000001"/>
    <d v="2020-07-29T21:59:00"/>
    <n v="1.17598"/>
    <x v="813"/>
  </r>
  <r>
    <s v="buy"/>
    <x v="3"/>
    <n v="0.01"/>
    <n v="0.02"/>
    <d v="2020-07-29T22:27:00"/>
    <n v="1.17866"/>
    <d v="2020-07-29T22:55:00"/>
    <n v="1.1772400000000001"/>
    <x v="814"/>
  </r>
  <r>
    <s v="buy"/>
    <x v="4"/>
    <n v="0.03"/>
    <n v="0.08"/>
    <d v="2020-07-29T23:53:00"/>
    <n v="1.1793400000000001"/>
    <d v="2020-07-30T12:11:00"/>
    <n v="1.17323"/>
    <x v="815"/>
  </r>
  <r>
    <s v="buy"/>
    <x v="2"/>
    <n v="0.01"/>
    <n v="0.01"/>
    <d v="2020-07-30T16:07:00"/>
    <n v="1.17865"/>
    <d v="2020-07-30T16:07:00"/>
    <n v="1.17865"/>
    <x v="816"/>
  </r>
  <r>
    <s v="buy"/>
    <x v="3"/>
    <n v="0.01"/>
    <n v="0.02"/>
    <d v="2020-07-30T16:49:00"/>
    <n v="1.1797800000000001"/>
    <d v="2020-07-30T17:00:00"/>
    <n v="1.1781600000000001"/>
    <x v="817"/>
  </r>
  <r>
    <s v="buy"/>
    <x v="2"/>
    <n v="0.01"/>
    <n v="0.01"/>
    <d v="2020-07-31T02:22:00"/>
    <n v="1.18625"/>
    <d v="2020-07-31T02:22:00"/>
    <n v="1.18625"/>
    <x v="818"/>
  </r>
  <r>
    <s v="buy"/>
    <x v="2"/>
    <n v="0.01"/>
    <n v="0.01"/>
    <d v="2020-07-31T03:08:00"/>
    <n v="1.1872"/>
    <d v="2020-07-31T03:08:00"/>
    <n v="1.1872"/>
    <x v="819"/>
  </r>
  <r>
    <s v="buy"/>
    <x v="2"/>
    <n v="0.01"/>
    <n v="0.01"/>
    <d v="2020-07-31T03:23:00"/>
    <n v="1.1874499999999999"/>
    <d v="2020-07-31T03:23:00"/>
    <n v="1.1874499999999999"/>
    <x v="820"/>
  </r>
  <r>
    <s v="buy"/>
    <x v="2"/>
    <n v="0.01"/>
    <n v="0.01"/>
    <d v="2020-07-31T05:06:00"/>
    <n v="1.18872"/>
    <d v="2020-07-31T05:06:00"/>
    <n v="1.18872"/>
    <x v="821"/>
  </r>
  <r>
    <s v="buy"/>
    <x v="2"/>
    <n v="0.01"/>
    <n v="0.01"/>
    <d v="2020-07-31T06:04:00"/>
    <n v="1.1886000000000001"/>
    <d v="2020-07-31T06:04:00"/>
    <n v="1.1886000000000001"/>
    <x v="822"/>
  </r>
  <r>
    <s v="buy"/>
    <x v="5"/>
    <n v="0.19"/>
    <n v="0.58000000000000007"/>
    <d v="2020-07-31T10:05:00"/>
    <n v="1.1898200000000001"/>
    <d v="2020-08-03T13:25:00"/>
    <n v="1.17221"/>
    <x v="823"/>
  </r>
  <r>
    <s v="sell"/>
    <x v="3"/>
    <n v="0.01"/>
    <n v="0.02"/>
    <d v="2020-07-31T19:45:00"/>
    <n v="1.1781299999999999"/>
    <d v="2020-07-31T20:01:00"/>
    <n v="1.17957"/>
    <x v="824"/>
  </r>
  <r>
    <s v="sell"/>
    <x v="2"/>
    <n v="0.01"/>
    <n v="0.01"/>
    <d v="2020-08-03T02:36:00"/>
    <n v="1.1786099999999999"/>
    <d v="2020-08-03T02:36:00"/>
    <n v="1.1786099999999999"/>
    <x v="825"/>
  </r>
  <r>
    <s v="sell"/>
    <x v="0"/>
    <n v="0.01"/>
    <n v="0.03"/>
    <d v="2020-08-03T03:24:00"/>
    <n v="1.1749499999999999"/>
    <d v="2020-08-03T07:38:00"/>
    <n v="1.1778599999999999"/>
    <x v="826"/>
  </r>
  <r>
    <s v="sell"/>
    <x v="3"/>
    <n v="0.01"/>
    <n v="0.02"/>
    <d v="2020-08-03T10:07:00"/>
    <n v="1.17577"/>
    <d v="2020-08-03T11:16:00"/>
    <n v="1.17717"/>
    <x v="827"/>
  </r>
  <r>
    <s v="sell"/>
    <x v="2"/>
    <n v="0.01"/>
    <n v="0.01"/>
    <d v="2020-08-03T13:39:00"/>
    <n v="1.17259"/>
    <d v="2020-08-03T13:39:00"/>
    <n v="1.17259"/>
    <x v="828"/>
  </r>
  <r>
    <s v="sell"/>
    <x v="7"/>
    <n v="0.04"/>
    <n v="0.12"/>
    <d v="2020-08-03T16:28:00"/>
    <n v="1.17096"/>
    <d v="2020-08-04T10:25:00"/>
    <n v="1.1790400000000001"/>
    <x v="829"/>
  </r>
  <r>
    <s v="buy"/>
    <x v="3"/>
    <n v="0.01"/>
    <n v="0.02"/>
    <d v="2020-08-04T10:48:00"/>
    <n v="1.1796899999999999"/>
    <d v="2020-08-04T11:22:00"/>
    <n v="1.1782900000000001"/>
    <x v="830"/>
  </r>
  <r>
    <s v="buy"/>
    <x v="4"/>
    <n v="0.03"/>
    <n v="0.08"/>
    <d v="2020-08-04T13:09:00"/>
    <n v="1.1789400000000001"/>
    <d v="2020-08-04T15:53:00"/>
    <n v="1.17255"/>
    <x v="831"/>
  </r>
  <r>
    <s v="sell"/>
    <x v="5"/>
    <n v="0.19"/>
    <n v="0.58000000000000007"/>
    <d v="2020-08-04T16:01:00"/>
    <n v="1.17302"/>
    <d v="2020-08-06T09:08:00"/>
    <n v="1.19072"/>
    <x v="832"/>
  </r>
  <r>
    <s v="buy"/>
    <x v="2"/>
    <n v="0.01"/>
    <n v="0.01"/>
    <d v="2020-08-04T18:44:00"/>
    <n v="1.1766399999999999"/>
    <d v="2020-08-04T18:44:00"/>
    <n v="1.1766399999999999"/>
    <x v="833"/>
  </r>
  <r>
    <s v="buy"/>
    <x v="2"/>
    <n v="0.01"/>
    <n v="0.01"/>
    <d v="2020-08-04T21:08:00"/>
    <n v="1.1786300000000001"/>
    <d v="2020-08-04T21:08:00"/>
    <n v="1.1786300000000001"/>
    <x v="834"/>
  </r>
  <r>
    <s v="buy"/>
    <x v="2"/>
    <n v="0.01"/>
    <n v="0.01"/>
    <d v="2020-08-05T09:00:00"/>
    <n v="1.1803399999999999"/>
    <d v="2020-08-05T09:00:00"/>
    <n v="1.1803399999999999"/>
    <x v="835"/>
  </r>
  <r>
    <s v="buy"/>
    <x v="2"/>
    <n v="0.01"/>
    <n v="0.01"/>
    <d v="2020-08-05T10:03:00"/>
    <n v="1.18184"/>
    <d v="2020-08-05T10:03:00"/>
    <n v="1.18184"/>
    <x v="836"/>
  </r>
  <r>
    <s v="buy"/>
    <x v="3"/>
    <n v="0.01"/>
    <n v="0.02"/>
    <d v="2020-08-05T13:14:00"/>
    <n v="1.1855199999999999"/>
    <d v="2020-08-05T13:51:00"/>
    <n v="1.18411"/>
    <x v="837"/>
  </r>
  <r>
    <s v="buy"/>
    <x v="2"/>
    <n v="0.01"/>
    <n v="0.01"/>
    <d v="2020-08-05T15:37:00"/>
    <n v="1.18672"/>
    <d v="2020-08-05T15:37:00"/>
    <n v="1.18672"/>
    <x v="838"/>
  </r>
  <r>
    <s v="buy"/>
    <x v="2"/>
    <n v="0.01"/>
    <n v="0.01"/>
    <d v="2020-08-05T16:31:00"/>
    <n v="1.1875899999999999"/>
    <d v="2020-08-05T16:31:00"/>
    <n v="1.1875899999999999"/>
    <x v="839"/>
  </r>
  <r>
    <s v="buy"/>
    <x v="3"/>
    <n v="0.01"/>
    <n v="0.02"/>
    <d v="2020-08-05T16:57:00"/>
    <n v="1.1893100000000001"/>
    <d v="2020-08-05T17:54:00"/>
    <n v="1.1879"/>
    <x v="840"/>
  </r>
  <r>
    <s v="buy"/>
    <x v="0"/>
    <n v="0.01"/>
    <n v="0.03"/>
    <d v="2020-08-05T18:52:00"/>
    <n v="1.1893"/>
    <d v="2020-08-05T20:55:00"/>
    <n v="1.1863699999999999"/>
    <x v="841"/>
  </r>
  <r>
    <s v="buy"/>
    <x v="4"/>
    <n v="0.03"/>
    <n v="0.08"/>
    <d v="2020-08-06T09:13:00"/>
    <n v="1.1900599999999999"/>
    <d v="2020-08-06T14:05:00"/>
    <n v="1.1833800000000001"/>
    <x v="842"/>
  </r>
  <r>
    <s v="sell"/>
    <x v="3"/>
    <n v="0.01"/>
    <n v="0.02"/>
    <d v="2020-08-06T12:07:00"/>
    <n v="1.18465"/>
    <d v="2020-08-06T12:45:00"/>
    <n v="1.1860599999999999"/>
    <x v="843"/>
  </r>
  <r>
    <s v="sell"/>
    <x v="3"/>
    <n v="0.01"/>
    <n v="0.02"/>
    <d v="2020-08-06T14:09:00"/>
    <n v="1.1840200000000001"/>
    <d v="2020-08-06T15:32:00"/>
    <n v="1.1854199999999999"/>
    <x v="844"/>
  </r>
  <r>
    <s v="sell"/>
    <x v="3"/>
    <n v="0.01"/>
    <n v="0.02"/>
    <d v="2020-08-06T16:38:00"/>
    <n v="1.1847099999999999"/>
    <d v="2020-08-06T16:49:00"/>
    <n v="1.1861699999999999"/>
    <x v="845"/>
  </r>
  <r>
    <s v="sell"/>
    <x v="2"/>
    <n v="0.01"/>
    <n v="0.01"/>
    <d v="2020-08-06T17:13:00"/>
    <n v="1.1838900000000001"/>
    <d v="2020-08-06T17:13:00"/>
    <n v="1.1838900000000001"/>
    <x v="846"/>
  </r>
  <r>
    <s v="sell"/>
    <x v="1"/>
    <n v="0.02"/>
    <n v="0.05"/>
    <d v="2020-08-06T17:57:00"/>
    <n v="1.1836800000000001"/>
    <d v="2020-08-06T19:08:00"/>
    <n v="1.18831"/>
    <x v="847"/>
  </r>
  <r>
    <s v="buy"/>
    <x v="3"/>
    <n v="0.01"/>
    <n v="0.02"/>
    <d v="2020-08-06T19:17:00"/>
    <n v="1.18842"/>
    <d v="2020-08-06T19:47:00"/>
    <n v="1.18702"/>
    <x v="848"/>
  </r>
  <r>
    <s v="buy"/>
    <x v="6"/>
    <n v="0.13"/>
    <n v="0.39"/>
    <d v="2020-08-06T20:55:00"/>
    <n v="1.1888000000000001"/>
    <d v="2020-08-10T14:25:00"/>
    <n v="1.17439"/>
    <x v="849"/>
  </r>
  <r>
    <s v="sell"/>
    <x v="3"/>
    <n v="0.01"/>
    <n v="0.02"/>
    <d v="2020-08-07T07:11:00"/>
    <n v="1.1833100000000001"/>
    <d v="2020-08-07T10:15:00"/>
    <n v="1.18472"/>
    <x v="850"/>
  </r>
  <r>
    <s v="sell"/>
    <x v="2"/>
    <n v="0.01"/>
    <n v="0.01"/>
    <d v="2020-08-07T11:18:00"/>
    <n v="1.1831100000000001"/>
    <d v="2020-08-07T11:18:00"/>
    <n v="1.1831100000000001"/>
    <x v="851"/>
  </r>
  <r>
    <s v="sell"/>
    <x v="2"/>
    <n v="0.01"/>
    <n v="0.01"/>
    <d v="2020-08-07T13:37:00"/>
    <n v="1.1818"/>
    <d v="2020-08-07T13:37:00"/>
    <n v="1.1818"/>
    <x v="852"/>
  </r>
  <r>
    <s v="sell"/>
    <x v="3"/>
    <n v="0.01"/>
    <n v="0.02"/>
    <d v="2020-08-07T15:39:00"/>
    <n v="1.18197"/>
    <d v="2020-08-07T15:42:00"/>
    <n v="1.1833899999999999"/>
    <x v="853"/>
  </r>
  <r>
    <s v="sell"/>
    <x v="2"/>
    <n v="0.01"/>
    <n v="0.01"/>
    <d v="2020-08-07T16:15:00"/>
    <n v="1.18038"/>
    <d v="2020-08-07T16:15:00"/>
    <n v="1.18038"/>
    <x v="854"/>
  </r>
  <r>
    <s v="sell"/>
    <x v="2"/>
    <n v="0.01"/>
    <n v="0.01"/>
    <d v="2020-08-07T16:23:00"/>
    <n v="1.1788000000000001"/>
    <d v="2020-08-07T16:23:00"/>
    <n v="1.1788000000000001"/>
    <x v="855"/>
  </r>
  <r>
    <s v="sell"/>
    <x v="2"/>
    <n v="0.01"/>
    <n v="0.01"/>
    <d v="2020-08-07T16:35:00"/>
    <n v="1.1777500000000001"/>
    <d v="2020-08-07T16:35:00"/>
    <n v="1.1777500000000001"/>
    <x v="856"/>
  </r>
  <r>
    <s v="sell"/>
    <x v="2"/>
    <n v="0.01"/>
    <n v="0.01"/>
    <d v="2020-08-07T18:10:00"/>
    <n v="1.17927"/>
    <d v="2020-08-07T18:10:00"/>
    <n v="1.17927"/>
    <x v="857"/>
  </r>
  <r>
    <s v="sell"/>
    <x v="3"/>
    <n v="0.01"/>
    <n v="0.02"/>
    <d v="2020-08-07T19:03:00"/>
    <n v="1.1778999999999999"/>
    <d v="2020-08-10T03:51:00"/>
    <n v="1.1793899999999999"/>
    <x v="858"/>
  </r>
  <r>
    <s v="sell"/>
    <x v="2"/>
    <n v="0.01"/>
    <n v="0.01"/>
    <d v="2020-08-10T10:02:00"/>
    <n v="1.1771"/>
    <d v="2020-08-10T10:02:00"/>
    <n v="1.1771"/>
    <x v="859"/>
  </r>
  <r>
    <s v="sell"/>
    <x v="2"/>
    <n v="0.01"/>
    <n v="0.01"/>
    <d v="2020-08-10T11:48:00"/>
    <n v="1.1760999999999999"/>
    <d v="2020-08-10T11:48:00"/>
    <n v="1.1760999999999999"/>
    <x v="860"/>
  </r>
  <r>
    <s v="sell"/>
    <x v="0"/>
    <n v="0.01"/>
    <n v="0.03"/>
    <d v="2020-08-10T14:53:00"/>
    <n v="1.17544"/>
    <d v="2020-08-10T16:50:00"/>
    <n v="1.1785099999999999"/>
    <x v="861"/>
  </r>
  <r>
    <s v="sell"/>
    <x v="2"/>
    <n v="0.01"/>
    <n v="0.01"/>
    <d v="2020-08-10T22:08:00"/>
    <n v="1.1740699999999999"/>
    <d v="2020-08-10T22:08:00"/>
    <n v="1.1740699999999999"/>
    <x v="862"/>
  </r>
  <r>
    <s v="sell"/>
    <x v="3"/>
    <n v="0.01"/>
    <n v="0.02"/>
    <d v="2020-08-11T04:38:00"/>
    <n v="1.17381"/>
    <d v="2020-08-11T07:19:00"/>
    <n v="1.1752100000000001"/>
    <x v="863"/>
  </r>
  <r>
    <s v="sell"/>
    <x v="4"/>
    <n v="0.03"/>
    <n v="0.08"/>
    <d v="2020-08-11T09:58:00"/>
    <n v="1.1730799999999999"/>
    <d v="2020-08-11T13:05:00"/>
    <n v="1.1792499999999999"/>
    <x v="864"/>
  </r>
  <r>
    <s v="buy"/>
    <x v="2"/>
    <n v="0.01"/>
    <n v="0.01"/>
    <d v="2020-08-11T14:03:00"/>
    <n v="1.17862"/>
    <d v="2020-08-11T14:03:00"/>
    <n v="1.17862"/>
    <x v="865"/>
  </r>
  <r>
    <s v="buy"/>
    <x v="3"/>
    <n v="0.01"/>
    <n v="0.02"/>
    <d v="2020-08-11T14:54:00"/>
    <n v="1.1797200000000001"/>
    <d v="2020-08-11T14:58:00"/>
    <n v="1.1783300000000001"/>
    <x v="866"/>
  </r>
  <r>
    <s v="buy"/>
    <x v="0"/>
    <n v="0.01"/>
    <n v="0.03"/>
    <d v="2020-08-11T15:52:00"/>
    <n v="1.1788700000000001"/>
    <d v="2020-08-11T16:36:00"/>
    <n v="1.17588"/>
    <x v="867"/>
  </r>
  <r>
    <s v="buy"/>
    <x v="4"/>
    <n v="0.03"/>
    <n v="0.08"/>
    <d v="2020-08-11T17:01:00"/>
    <n v="1.17824"/>
    <d v="2020-08-12T05:04:00"/>
    <n v="1.1719299999999999"/>
    <x v="868"/>
  </r>
  <r>
    <s v="sell"/>
    <x v="2"/>
    <n v="0.01"/>
    <n v="0.01"/>
    <d v="2020-08-12T00:19:00"/>
    <n v="1.1743300000000001"/>
    <d v="2020-08-12T00:19:00"/>
    <n v="1.1743300000000001"/>
    <x v="869"/>
  </r>
  <r>
    <s v="sell"/>
    <x v="2"/>
    <n v="0.01"/>
    <n v="0.01"/>
    <d v="2020-08-12T03:50:00"/>
    <n v="1.1733499999999999"/>
    <d v="2020-08-12T03:50:00"/>
    <n v="1.1733499999999999"/>
    <x v="870"/>
  </r>
  <r>
    <s v="sell"/>
    <x v="11"/>
    <n v="0.08"/>
    <n v="0.26"/>
    <d v="2020-08-12T05:25:00"/>
    <n v="1.17218"/>
    <d v="2020-08-13T13:24:00"/>
    <n v="1.1844699999999999"/>
    <x v="871"/>
  </r>
  <r>
    <s v="buy"/>
    <x v="2"/>
    <n v="0.01"/>
    <n v="0.01"/>
    <d v="2020-08-12T11:36:00"/>
    <n v="1.1755199999999999"/>
    <d v="2020-08-12T11:36:00"/>
    <n v="1.1755199999999999"/>
    <x v="872"/>
  </r>
  <r>
    <s v="buy"/>
    <x v="2"/>
    <n v="0.01"/>
    <n v="0.01"/>
    <d v="2020-08-12T12:44:00"/>
    <n v="1.1769000000000001"/>
    <d v="2020-08-12T12:44:00"/>
    <n v="1.1769000000000001"/>
    <x v="873"/>
  </r>
  <r>
    <s v="buy"/>
    <x v="3"/>
    <n v="0.01"/>
    <n v="0.02"/>
    <d v="2020-08-12T15:49:00"/>
    <n v="1.1787700000000001"/>
    <d v="2020-08-12T17:01:00"/>
    <n v="1.17737"/>
    <x v="874"/>
  </r>
  <r>
    <s v="buy"/>
    <x v="2"/>
    <n v="0.01"/>
    <n v="0.01"/>
    <d v="2020-08-12T17:48:00"/>
    <n v="1.17903"/>
    <d v="2020-08-12T17:48:00"/>
    <n v="1.17903"/>
    <x v="875"/>
  </r>
  <r>
    <s v="buy"/>
    <x v="3"/>
    <n v="0.01"/>
    <n v="0.02"/>
    <d v="2020-08-12T18:00:00"/>
    <n v="1.18062"/>
    <d v="2020-08-12T18:14:00"/>
    <n v="1.1792100000000001"/>
    <x v="876"/>
  </r>
  <r>
    <s v="buy"/>
    <x v="2"/>
    <n v="0.01"/>
    <n v="0.01"/>
    <d v="2020-08-13T09:44:00"/>
    <n v="1.1828099999999999"/>
    <d v="2020-08-13T09:44:00"/>
    <n v="1.1828099999999999"/>
    <x v="877"/>
  </r>
  <r>
    <s v="buy"/>
    <x v="3"/>
    <n v="0.01"/>
    <n v="0.02"/>
    <d v="2020-08-13T13:45:00"/>
    <n v="1.1846000000000001"/>
    <d v="2020-08-13T15:02:00"/>
    <n v="1.1831499999999999"/>
    <x v="878"/>
  </r>
  <r>
    <s v="buy"/>
    <x v="4"/>
    <n v="0.03"/>
    <n v="0.08"/>
    <d v="2020-08-13T17:32:00"/>
    <n v="1.1854800000000001"/>
    <d v="2020-08-14T12:25:00"/>
    <n v="1.1791100000000001"/>
    <x v="879"/>
  </r>
  <r>
    <s v="sell"/>
    <x v="5"/>
    <n v="0.19"/>
    <n v="0.58000000000000007"/>
    <d v="2020-08-14T12:34:00"/>
    <n v="1.17889"/>
    <d v="2020-08-18T16:31:00"/>
    <n v="1.19624"/>
    <x v="880"/>
  </r>
  <r>
    <s v="buy"/>
    <x v="3"/>
    <n v="0.01"/>
    <n v="0.02"/>
    <d v="2020-08-14T16:18:00"/>
    <n v="1.1827700000000001"/>
    <d v="2020-08-14T17:15:00"/>
    <n v="1.18127"/>
    <x v="881"/>
  </r>
  <r>
    <s v="buy"/>
    <x v="2"/>
    <n v="0.01"/>
    <n v="0.01"/>
    <d v="2020-08-14T17:57:00"/>
    <n v="1.1829799999999999"/>
    <d v="2020-08-14T17:57:00"/>
    <n v="1.1829799999999999"/>
    <x v="882"/>
  </r>
  <r>
    <s v="buy"/>
    <x v="2"/>
    <n v="0.01"/>
    <n v="0.01"/>
    <d v="2020-08-14T20:34:00"/>
    <n v="1.1840900000000001"/>
    <d v="2020-08-14T20:34:00"/>
    <n v="1.1840900000000001"/>
    <x v="883"/>
  </r>
  <r>
    <s v="buy"/>
    <x v="0"/>
    <n v="0.01"/>
    <n v="0.03"/>
    <d v="2020-08-17T09:23:00"/>
    <n v="1.18635"/>
    <d v="2020-08-17T11:27:00"/>
    <n v="1.18337"/>
    <x v="884"/>
  </r>
  <r>
    <s v="buy"/>
    <x v="3"/>
    <n v="0.01"/>
    <n v="0.02"/>
    <d v="2020-08-17T16:55:00"/>
    <n v="1.18763"/>
    <d v="2020-08-17T19:19:00"/>
    <n v="1.1862200000000001"/>
    <x v="885"/>
  </r>
  <r>
    <s v="buy"/>
    <x v="2"/>
    <n v="0.01"/>
    <n v="0.01"/>
    <d v="2020-08-18T05:01:00"/>
    <n v="1.1889700000000001"/>
    <d v="2020-08-18T05:01:00"/>
    <n v="1.1889700000000001"/>
    <x v="886"/>
  </r>
  <r>
    <s v="buy"/>
    <x v="2"/>
    <n v="0.01"/>
    <n v="0.01"/>
    <d v="2020-08-18T10:24:00"/>
    <n v="1.1898299999999999"/>
    <d v="2020-08-18T10:24:00"/>
    <n v="1.1898299999999999"/>
    <x v="887"/>
  </r>
  <r>
    <s v="buy"/>
    <x v="2"/>
    <n v="0.01"/>
    <n v="0.01"/>
    <d v="2020-08-18T12:02:00"/>
    <n v="1.1910099999999999"/>
    <d v="2020-08-18T12:02:00"/>
    <n v="1.1910099999999999"/>
    <x v="888"/>
  </r>
  <r>
    <s v="buy"/>
    <x v="2"/>
    <n v="0.01"/>
    <n v="0.01"/>
    <d v="2020-08-18T15:42:00"/>
    <n v="1.1939599999999999"/>
    <d v="2020-08-18T15:42:00"/>
    <n v="1.1939599999999999"/>
    <x v="889"/>
  </r>
  <r>
    <s v="buy"/>
    <x v="6"/>
    <n v="0.13"/>
    <n v="0.39"/>
    <d v="2020-08-18T16:40:00"/>
    <n v="1.19587"/>
    <d v="2020-08-20T16:14:00"/>
    <n v="1.18079"/>
    <x v="890"/>
  </r>
  <r>
    <s v="sell"/>
    <x v="2"/>
    <n v="0.01"/>
    <n v="0.01"/>
    <d v="2020-08-19T18:08:00"/>
    <n v="1.18963"/>
    <d v="2020-08-19T18:08:00"/>
    <n v="1.18963"/>
    <x v="891"/>
  </r>
  <r>
    <s v="sell"/>
    <x v="3"/>
    <n v="0.01"/>
    <n v="0.02"/>
    <d v="2020-08-19T19:29:00"/>
    <n v="1.18777"/>
    <d v="2020-08-19T21:04:00"/>
    <n v="1.1891400000000001"/>
    <x v="892"/>
  </r>
  <r>
    <s v="sell"/>
    <x v="2"/>
    <n v="0.01"/>
    <n v="0.01"/>
    <d v="2020-08-19T21:12:00"/>
    <n v="1.18496"/>
    <d v="2020-08-19T21:12:00"/>
    <n v="1.18496"/>
    <x v="893"/>
  </r>
  <r>
    <s v="sell"/>
    <x v="2"/>
    <n v="0.01"/>
    <n v="0.01"/>
    <d v="2020-08-19T21:43:00"/>
    <n v="1.18483"/>
    <d v="2020-08-19T21:43:00"/>
    <n v="1.18483"/>
    <x v="894"/>
  </r>
  <r>
    <s v="sell"/>
    <x v="3"/>
    <n v="0.01"/>
    <n v="0.02"/>
    <d v="2020-08-20T08:57:00"/>
    <n v="1.18394"/>
    <d v="2020-08-20T10:07:00"/>
    <n v="1.18536"/>
    <x v="895"/>
  </r>
  <r>
    <s v="sell"/>
    <x v="0"/>
    <n v="0.01"/>
    <n v="0.03"/>
    <d v="2020-08-20T11:35:00"/>
    <n v="1.1818200000000001"/>
    <d v="2020-08-20T14:43:00"/>
    <n v="1.1847799999999999"/>
    <x v="896"/>
  </r>
  <r>
    <s v="sell"/>
    <x v="4"/>
    <n v="0.03"/>
    <n v="0.08"/>
    <d v="2020-08-20T16:22:00"/>
    <n v="1.1813499999999999"/>
    <d v="2020-08-21T08:06:00"/>
    <n v="1.1877500000000001"/>
    <x v="897"/>
  </r>
  <r>
    <s v="buy"/>
    <x v="8"/>
    <n v="0.06"/>
    <n v="0.18"/>
    <d v="2020-08-21T03:09:00"/>
    <n v="1.18686"/>
    <d v="2020-08-21T15:04:00"/>
    <n v="1.1766799999999999"/>
    <x v="898"/>
  </r>
  <r>
    <s v="sell"/>
    <x v="2"/>
    <n v="0.01"/>
    <n v="0.01"/>
    <d v="2020-08-21T10:31:00"/>
    <n v="1.18344"/>
    <d v="2020-08-21T10:31:00"/>
    <n v="1.18344"/>
    <x v="899"/>
  </r>
  <r>
    <s v="sell"/>
    <x v="2"/>
    <n v="0.01"/>
    <n v="0.01"/>
    <d v="2020-08-21T11:47:00"/>
    <n v="1.1813199999999999"/>
    <d v="2020-08-21T11:47:00"/>
    <n v="1.1813199999999999"/>
    <x v="900"/>
  </r>
  <r>
    <s v="sell"/>
    <x v="3"/>
    <n v="0.01"/>
    <n v="0.02"/>
    <d v="2020-08-21T13:44:00"/>
    <n v="1.1788700000000001"/>
    <d v="2020-08-21T13:59:00"/>
    <n v="1.18031"/>
    <x v="901"/>
  </r>
  <r>
    <s v="sell"/>
    <x v="2"/>
    <n v="0.01"/>
    <n v="0.01"/>
    <d v="2020-08-21T14:56:00"/>
    <n v="1.1779599999999999"/>
    <d v="2020-08-21T14:56:00"/>
    <n v="1.1779599999999999"/>
    <x v="902"/>
  </r>
  <r>
    <s v="sell"/>
    <x v="3"/>
    <n v="0.01"/>
    <n v="0.02"/>
    <d v="2020-08-21T15:14:00"/>
    <n v="1.1767000000000001"/>
    <d v="2020-08-21T15:54:00"/>
    <n v="1.17814"/>
    <x v="903"/>
  </r>
  <r>
    <s v="sell"/>
    <x v="7"/>
    <n v="0.04"/>
    <n v="0.12"/>
    <d v="2020-08-21T17:16:00"/>
    <n v="1.17641"/>
    <d v="2020-08-24T15:04:00"/>
    <n v="1.1846699999999999"/>
    <x v="904"/>
  </r>
  <r>
    <s v="buy"/>
    <x v="2"/>
    <n v="0.01"/>
    <n v="0.01"/>
    <d v="2020-08-24T11:19:00"/>
    <n v="1.18103"/>
    <d v="2020-08-24T11:19:00"/>
    <n v="1.18103"/>
    <x v="905"/>
  </r>
  <r>
    <s v="buy"/>
    <x v="2"/>
    <n v="0.01"/>
    <n v="0.01"/>
    <d v="2020-08-24T13:42:00"/>
    <n v="1.18347"/>
    <d v="2020-08-24T13:42:00"/>
    <n v="1.18347"/>
    <x v="906"/>
  </r>
  <r>
    <s v="buy"/>
    <x v="1"/>
    <n v="0.02"/>
    <n v="0.05"/>
    <d v="2020-08-24T15:27:00"/>
    <n v="1.18421"/>
    <d v="2020-08-24T18:27:00"/>
    <n v="1.17964"/>
    <x v="907"/>
  </r>
  <r>
    <s v="sell"/>
    <x v="0"/>
    <n v="0.01"/>
    <n v="0.03"/>
    <d v="2020-08-24T18:31:00"/>
    <n v="1.17974"/>
    <d v="2020-08-25T10:57:00"/>
    <n v="1.1827399999999999"/>
    <x v="908"/>
  </r>
  <r>
    <s v="buy"/>
    <x v="2"/>
    <n v="0.01"/>
    <n v="0.01"/>
    <d v="2020-08-25T11:19:00"/>
    <n v="1.1823399999999999"/>
    <d v="2020-08-25T11:19:00"/>
    <n v="1.1823399999999999"/>
    <x v="909"/>
  </r>
  <r>
    <s v="buy"/>
    <x v="3"/>
    <n v="0.01"/>
    <n v="0.02"/>
    <d v="2020-08-25T13:00:00"/>
    <n v="1.18292"/>
    <d v="2020-08-25T14:45:00"/>
    <n v="1.18147"/>
    <x v="910"/>
  </r>
  <r>
    <s v="buy"/>
    <x v="0"/>
    <n v="0.01"/>
    <n v="0.03"/>
    <d v="2020-08-25T16:38:00"/>
    <n v="1.1837500000000001"/>
    <d v="2020-08-25T19:29:00"/>
    <n v="1.18086"/>
    <x v="911"/>
  </r>
  <r>
    <s v="buy"/>
    <x v="1"/>
    <n v="0.02"/>
    <n v="0.05"/>
    <d v="2020-08-26T03:12:00"/>
    <n v="1.18354"/>
    <d v="2020-08-26T15:13:00"/>
    <n v="1.1789000000000001"/>
    <x v="912"/>
  </r>
  <r>
    <s v="sell"/>
    <x v="1"/>
    <n v="0.02"/>
    <n v="0.05"/>
    <d v="2020-08-26T15:22:00"/>
    <n v="1.17869"/>
    <d v="2020-08-26T19:32:00"/>
    <n v="1.1832100000000001"/>
    <x v="913"/>
  </r>
  <r>
    <s v="buy"/>
    <x v="2"/>
    <n v="0.01"/>
    <n v="0.01"/>
    <d v="2020-08-26T17:33:00"/>
    <n v="1.1820900000000001"/>
    <d v="2020-08-26T17:33:00"/>
    <n v="1.1820900000000001"/>
    <x v="914"/>
  </r>
  <r>
    <s v="buy"/>
    <x v="2"/>
    <n v="0.01"/>
    <n v="0.01"/>
    <d v="2020-08-26T21:45:00"/>
    <n v="1.1817899999999999"/>
    <d v="2020-08-26T21:45:00"/>
    <n v="1.1817899999999999"/>
    <x v="915"/>
  </r>
  <r>
    <s v="buy"/>
    <x v="1"/>
    <n v="0.02"/>
    <n v="0.05"/>
    <d v="2020-08-27T04:11:00"/>
    <n v="1.1842299999999999"/>
    <d v="2020-08-27T14:05:00"/>
    <n v="1.1797"/>
    <x v="916"/>
  </r>
  <r>
    <s v="sell"/>
    <x v="7"/>
    <n v="0.04"/>
    <n v="0.12"/>
    <d v="2020-08-27T14:26:00"/>
    <n v="1.18041"/>
    <d v="2020-08-27T16:20:00"/>
    <n v="1.1887700000000001"/>
    <x v="917"/>
  </r>
  <r>
    <s v="buy"/>
    <x v="2"/>
    <n v="0.01"/>
    <n v="0.01"/>
    <d v="2020-08-27T15:59:00"/>
    <n v="1.1832400000000001"/>
    <d v="2020-08-27T15:59:00"/>
    <n v="1.1832400000000001"/>
    <x v="918"/>
  </r>
  <r>
    <s v="buy"/>
    <x v="3"/>
    <n v="0.01"/>
    <n v="0.02"/>
    <d v="2020-08-27T17:42:00"/>
    <n v="1.17913"/>
    <d v="2020-08-27T17:48:00"/>
    <n v="1.1775500000000001"/>
    <x v="919"/>
  </r>
  <r>
    <s v="sell"/>
    <x v="5"/>
    <n v="0.19"/>
    <n v="0.58000000000000007"/>
    <d v="2020-08-27T18:06:00"/>
    <n v="1.1793199999999999"/>
    <d v="2020-09-01T04:56:00"/>
    <n v="1.19713"/>
    <x v="920"/>
  </r>
  <r>
    <s v="buy"/>
    <x v="0"/>
    <n v="0.01"/>
    <n v="0.03"/>
    <d v="2020-08-27T18:58:00"/>
    <n v="1.1824699999999999"/>
    <d v="2020-08-27T20:01:00"/>
    <n v="1.1794500000000001"/>
    <x v="921"/>
  </r>
  <r>
    <s v="buy"/>
    <x v="2"/>
    <n v="0.01"/>
    <n v="0.01"/>
    <d v="2020-08-27T20:53:00"/>
    <n v="1.1816800000000001"/>
    <d v="2020-08-27T20:53:00"/>
    <n v="1.1816800000000001"/>
    <x v="922"/>
  </r>
  <r>
    <s v="buy"/>
    <x v="3"/>
    <n v="0.01"/>
    <n v="0.02"/>
    <d v="2020-08-27T21:16:00"/>
    <n v="1.18282"/>
    <d v="2020-08-28T03:09:00"/>
    <n v="1.1813400000000001"/>
    <x v="923"/>
  </r>
  <r>
    <s v="buy"/>
    <x v="2"/>
    <n v="0.01"/>
    <n v="0.01"/>
    <d v="2020-08-28T08:34:00"/>
    <n v="1.18672"/>
    <d v="2020-08-28T08:34:00"/>
    <n v="1.18672"/>
    <x v="924"/>
  </r>
  <r>
    <s v="buy"/>
    <x v="2"/>
    <n v="0.01"/>
    <n v="0.01"/>
    <d v="2020-08-28T10:29:00"/>
    <n v="1.1885699999999999"/>
    <d v="2020-08-28T10:29:00"/>
    <n v="1.1885699999999999"/>
    <x v="925"/>
  </r>
  <r>
    <s v="buy"/>
    <x v="3"/>
    <n v="0.01"/>
    <n v="0.02"/>
    <d v="2020-08-28T11:41:00"/>
    <n v="1.1909700000000001"/>
    <d v="2020-08-28T12:54:00"/>
    <n v="1.1895"/>
    <x v="926"/>
  </r>
  <r>
    <s v="buy"/>
    <x v="1"/>
    <n v="0.02"/>
    <n v="0.05"/>
    <d v="2020-08-28T14:43:00"/>
    <n v="1.1914199999999999"/>
    <d v="2020-08-28T17:11:00"/>
    <n v="1.1868799999999999"/>
    <x v="927"/>
  </r>
  <r>
    <s v="buy"/>
    <x v="2"/>
    <n v="0.01"/>
    <n v="0.01"/>
    <d v="2020-08-28T18:19:00"/>
    <n v="1.1892400000000001"/>
    <d v="2020-08-28T18:19:00"/>
    <n v="1.1892400000000001"/>
    <x v="928"/>
  </r>
  <r>
    <s v="buy"/>
    <x v="2"/>
    <n v="0.01"/>
    <n v="0.01"/>
    <d v="2020-08-31T01:05:00"/>
    <n v="1.1908399999999999"/>
    <d v="2020-08-31T01:05:00"/>
    <n v="1.1908399999999999"/>
    <x v="929"/>
  </r>
  <r>
    <s v="buy"/>
    <x v="0"/>
    <n v="0.01"/>
    <n v="0.03"/>
    <d v="2020-08-31T03:06:00"/>
    <n v="1.1921999999999999"/>
    <d v="2020-08-31T11:05:00"/>
    <n v="1.1893100000000001"/>
    <x v="930"/>
  </r>
  <r>
    <s v="buy"/>
    <x v="2"/>
    <n v="0.01"/>
    <n v="0.01"/>
    <d v="2020-08-31T13:54:00"/>
    <n v="1.1919999999999999"/>
    <d v="2020-08-31T13:54:00"/>
    <n v="1.1919999999999999"/>
    <x v="931"/>
  </r>
  <r>
    <s v="buy"/>
    <x v="2"/>
    <n v="0.01"/>
    <n v="0.01"/>
    <d v="2020-08-31T15:29:00"/>
    <n v="1.1935"/>
    <d v="2020-08-31T15:29:00"/>
    <n v="1.1935"/>
    <x v="932"/>
  </r>
  <r>
    <s v="buy"/>
    <x v="3"/>
    <n v="0.01"/>
    <n v="0.02"/>
    <d v="2020-08-31T18:05:00"/>
    <n v="1.1953800000000001"/>
    <d v="2020-08-31T21:03:00"/>
    <n v="1.194"/>
    <x v="933"/>
  </r>
  <r>
    <s v="buy"/>
    <x v="2"/>
    <n v="0.01"/>
    <n v="0.01"/>
    <d v="2020-09-01T05:10:00"/>
    <n v="1.19669"/>
    <d v="2020-09-01T05:10:00"/>
    <n v="1.19669"/>
    <x v="934"/>
  </r>
  <r>
    <s v="buy"/>
    <x v="3"/>
    <n v="0.01"/>
    <n v="0.02"/>
    <d v="2020-09-01T08:23:00"/>
    <n v="1.19882"/>
    <d v="2020-09-01T10:09:00"/>
    <n v="1.1974199999999999"/>
    <x v="935"/>
  </r>
  <r>
    <s v="buy"/>
    <x v="3"/>
    <n v="0.01"/>
    <n v="0.02"/>
    <d v="2020-09-01T11:01:00"/>
    <n v="1.19865"/>
    <d v="2020-09-01T11:34:00"/>
    <n v="1.19726"/>
    <x v="936"/>
  </r>
  <r>
    <s v="buy"/>
    <x v="2"/>
    <n v="0.01"/>
    <n v="0.01"/>
    <d v="2020-09-01T13:58:00"/>
    <n v="1.1988700000000001"/>
    <d v="2020-09-01T13:58:00"/>
    <n v="1.1988700000000001"/>
    <x v="937"/>
  </r>
  <r>
    <s v="buy"/>
    <x v="12"/>
    <n v="0.3"/>
    <n v="0.88000000000000012"/>
    <d v="2020-09-01T16:36:00"/>
    <n v="1.19794"/>
    <d v="2020-09-09T01:10:00"/>
    <n v="1.17622"/>
    <x v="938"/>
  </r>
  <r>
    <s v="sell"/>
    <x v="2"/>
    <n v="0.01"/>
    <n v="0.01"/>
    <d v="2020-09-02T04:19:00"/>
    <n v="1.19032"/>
    <d v="2020-09-02T04:19:00"/>
    <n v="1.19032"/>
    <x v="939"/>
  </r>
  <r>
    <s v="sell"/>
    <x v="2"/>
    <n v="0.01"/>
    <n v="0.01"/>
    <d v="2020-09-02T11:22:00"/>
    <n v="1.1870799999999999"/>
    <d v="2020-09-02T11:22:00"/>
    <n v="1.1870799999999999"/>
    <x v="940"/>
  </r>
  <r>
    <s v="sell"/>
    <x v="3"/>
    <n v="0.01"/>
    <n v="0.02"/>
    <d v="2020-09-02T12:01:00"/>
    <n v="1.18588"/>
    <d v="2020-09-02T13:02:00"/>
    <n v="1.1873"/>
    <x v="941"/>
  </r>
  <r>
    <s v="sell"/>
    <x v="3"/>
    <n v="0.01"/>
    <n v="0.02"/>
    <d v="2020-09-02T15:01:00"/>
    <n v="1.1856899999999999"/>
    <d v="2020-09-02T15:19:00"/>
    <n v="1.18712"/>
    <x v="942"/>
  </r>
  <r>
    <s v="sell"/>
    <x v="3"/>
    <n v="0.01"/>
    <n v="0.02"/>
    <d v="2020-09-02T16:35:00"/>
    <n v="1.1833100000000001"/>
    <d v="2020-09-02T19:58:00"/>
    <n v="1.18472"/>
    <x v="943"/>
  </r>
  <r>
    <s v="sell"/>
    <x v="3"/>
    <n v="0.01"/>
    <n v="0.02"/>
    <d v="2020-09-02T22:17:00"/>
    <n v="1.1828799999999999"/>
    <d v="2020-09-02T22:49:00"/>
    <n v="1.18431"/>
    <x v="944"/>
  </r>
  <r>
    <s v="sell"/>
    <x v="2"/>
    <n v="0.01"/>
    <n v="0.01"/>
    <d v="2020-09-03T07:55:00"/>
    <n v="1.18096"/>
    <d v="2020-09-03T07:55:00"/>
    <n v="1.18096"/>
    <x v="945"/>
  </r>
  <r>
    <s v="sell"/>
    <x v="4"/>
    <n v="0.03"/>
    <n v="0.08"/>
    <d v="2020-09-03T09:09:00"/>
    <n v="1.18001"/>
    <d v="2020-09-03T22:07:00"/>
    <n v="1.1862699999999999"/>
    <x v="946"/>
  </r>
  <r>
    <s v="sell"/>
    <x v="2"/>
    <n v="0.01"/>
    <n v="0.01"/>
    <d v="2020-09-04T15:47:00"/>
    <n v="1.1835100000000001"/>
    <d v="2020-09-04T15:47:00"/>
    <n v="1.1835100000000001"/>
    <x v="947"/>
  </r>
  <r>
    <s v="sell"/>
    <x v="2"/>
    <n v="0.01"/>
    <n v="0.01"/>
    <d v="2020-09-04T16:04:00"/>
    <n v="1.1812100000000001"/>
    <d v="2020-09-04T16:04:00"/>
    <n v="1.1812100000000001"/>
    <x v="948"/>
  </r>
  <r>
    <s v="sell"/>
    <x v="1"/>
    <n v="0.02"/>
    <n v="0.05"/>
    <d v="2020-09-04T17:21:00"/>
    <n v="1.17936"/>
    <d v="2020-09-04T20:10:00"/>
    <n v="1.18397"/>
    <x v="949"/>
  </r>
  <r>
    <s v="sell"/>
    <x v="3"/>
    <n v="0.01"/>
    <n v="0.02"/>
    <d v="2020-09-08T05:03:00"/>
    <n v="1.18004"/>
    <d v="2020-09-08T09:02:00"/>
    <n v="1.1814800000000001"/>
    <x v="950"/>
  </r>
  <r>
    <s v="sell"/>
    <x v="2"/>
    <n v="0.01"/>
    <n v="0.01"/>
    <d v="2020-09-08T12:57:00"/>
    <n v="1.17977"/>
    <d v="2020-09-08T12:57:00"/>
    <n v="1.17977"/>
    <x v="951"/>
  </r>
  <r>
    <s v="sell"/>
    <x v="3"/>
    <n v="0.01"/>
    <n v="0.02"/>
    <d v="2020-09-08T13:43:00"/>
    <n v="1.17892"/>
    <d v="2020-09-08T13:51:00"/>
    <n v="1.1803900000000001"/>
    <x v="952"/>
  </r>
  <r>
    <s v="sell"/>
    <x v="3"/>
    <n v="0.01"/>
    <n v="0.02"/>
    <d v="2020-09-08T15:16:00"/>
    <n v="1.1786099999999999"/>
    <d v="2020-09-08T15:27:00"/>
    <n v="1.18001"/>
    <x v="953"/>
  </r>
  <r>
    <s v="sell"/>
    <x v="0"/>
    <n v="0.01"/>
    <n v="0.03"/>
    <d v="2020-09-08T16:53:00"/>
    <n v="1.1772"/>
    <d v="2020-09-08T19:20:00"/>
    <n v="1.1802600000000001"/>
    <x v="954"/>
  </r>
  <r>
    <s v="sell"/>
    <x v="3"/>
    <n v="0.01"/>
    <n v="0.02"/>
    <d v="2020-09-09T01:22:00"/>
    <n v="1.1766399999999999"/>
    <d v="2020-09-09T07:17:00"/>
    <n v="1.17804"/>
    <x v="955"/>
  </r>
  <r>
    <s v="sell"/>
    <x v="11"/>
    <n v="0.08"/>
    <n v="0.26"/>
    <d v="2020-09-09T12:29:00"/>
    <n v="1.1766700000000001"/>
    <d v="2020-09-10T16:49:00"/>
    <n v="1.1912199999999999"/>
    <x v="956"/>
  </r>
  <r>
    <s v="buy"/>
    <x v="2"/>
    <n v="0.01"/>
    <n v="0.01"/>
    <d v="2020-09-10T13:12:00"/>
    <n v="1.18398"/>
    <d v="2020-09-10T13:12:00"/>
    <n v="1.18398"/>
    <x v="957"/>
  </r>
  <r>
    <s v="buy"/>
    <x v="2"/>
    <n v="0.01"/>
    <n v="0.01"/>
    <d v="2020-09-10T15:22:00"/>
    <n v="1.1846399999999999"/>
    <d v="2020-09-10T15:22:00"/>
    <n v="1.1846399999999999"/>
    <x v="958"/>
  </r>
  <r>
    <s v="buy"/>
    <x v="2"/>
    <n v="0.01"/>
    <n v="0.01"/>
    <d v="2020-09-10T16:06:00"/>
    <n v="1.18872"/>
    <d v="2020-09-10T16:06:00"/>
    <n v="1.18872"/>
    <x v="959"/>
  </r>
  <r>
    <s v="buy"/>
    <x v="2"/>
    <n v="0.01"/>
    <n v="0.01"/>
    <d v="2020-09-10T16:22:00"/>
    <n v="1.1894100000000001"/>
    <d v="2020-09-10T16:22:00"/>
    <n v="1.1894100000000001"/>
    <x v="960"/>
  </r>
  <r>
    <s v="buy"/>
    <x v="7"/>
    <n v="0.04"/>
    <n v="0.12"/>
    <d v="2020-09-10T16:59:00"/>
    <n v="1.1901600000000001"/>
    <d v="2020-09-10T21:28:00"/>
    <n v="1.1821600000000001"/>
    <x v="961"/>
  </r>
  <r>
    <s v="sell"/>
    <x v="2"/>
    <n v="0.01"/>
    <n v="0.01"/>
    <d v="2020-09-10T20:00:00"/>
    <n v="1.1857200000000001"/>
    <d v="2020-09-10T20:00:00"/>
    <n v="1.1857200000000001"/>
    <x v="962"/>
  </r>
  <r>
    <s v="sell"/>
    <x v="2"/>
    <n v="0.01"/>
    <n v="0.01"/>
    <d v="2020-09-10T21:32:00"/>
    <n v="1.18262"/>
    <d v="2020-09-10T21:32:00"/>
    <n v="1.18262"/>
    <x v="963"/>
  </r>
  <r>
    <s v="sell"/>
    <x v="1"/>
    <n v="0.02"/>
    <n v="0.05"/>
    <d v="2020-09-10T22:30:00"/>
    <n v="1.18161"/>
    <d v="2020-09-11T12:01:00"/>
    <n v="1.18614"/>
    <x v="964"/>
  </r>
  <r>
    <s v="buy"/>
    <x v="0"/>
    <n v="0.01"/>
    <n v="0.03"/>
    <d v="2020-09-11T12:19:00"/>
    <n v="1.18601"/>
    <d v="2020-09-11T17:56:00"/>
    <n v="1.1831199999999999"/>
    <x v="965"/>
  </r>
  <r>
    <s v="sell"/>
    <x v="4"/>
    <n v="0.03"/>
    <n v="0.08"/>
    <d v="2020-09-11T20:17:00"/>
    <n v="1.18336"/>
    <d v="2020-09-15T08:00:00"/>
    <n v="1.1896599999999999"/>
    <x v="966"/>
  </r>
  <r>
    <s v="buy"/>
    <x v="2"/>
    <n v="0.01"/>
    <n v="0.01"/>
    <d v="2020-09-14T11:43:00"/>
    <n v="1.1860200000000001"/>
    <d v="2020-09-14T11:43:00"/>
    <n v="1.1860200000000001"/>
    <x v="967"/>
  </r>
  <r>
    <s v="buy"/>
    <x v="2"/>
    <n v="0.01"/>
    <n v="0.01"/>
    <d v="2020-09-14T14:40:00"/>
    <n v="1.1868799999999999"/>
    <d v="2020-09-14T14:40:00"/>
    <n v="1.1868799999999999"/>
    <x v="968"/>
  </r>
  <r>
    <s v="buy"/>
    <x v="3"/>
    <n v="0.01"/>
    <n v="0.02"/>
    <d v="2020-09-14T16:27:00"/>
    <n v="1.18763"/>
    <d v="2020-09-14T20:25:00"/>
    <n v="1.18621"/>
    <x v="969"/>
  </r>
  <r>
    <s v="buy"/>
    <x v="4"/>
    <n v="0.03"/>
    <n v="0.08"/>
    <d v="2020-09-15T09:03:00"/>
    <n v="1.18929"/>
    <d v="2020-09-16T04:05:00"/>
    <n v="1.1830099999999999"/>
    <x v="970"/>
  </r>
  <r>
    <s v="sell"/>
    <x v="2"/>
    <n v="0.01"/>
    <n v="0.01"/>
    <d v="2020-09-15T17:50:00"/>
    <n v="1.18466"/>
    <d v="2020-09-15T17:50:00"/>
    <n v="1.18466"/>
    <x v="971"/>
  </r>
  <r>
    <s v="sell"/>
    <x v="0"/>
    <n v="0.01"/>
    <n v="0.03"/>
    <d v="2020-09-16T10:30:00"/>
    <n v="1.1851799999999999"/>
    <d v="2020-09-16T12:49:00"/>
    <n v="1.18808"/>
    <x v="972"/>
  </r>
  <r>
    <s v="buy"/>
    <x v="11"/>
    <n v="0.08"/>
    <n v="0.26"/>
    <d v="2020-09-16T12:53:00"/>
    <n v="1.18784"/>
    <d v="2020-09-17T06:17:00"/>
    <n v="1.1756500000000001"/>
    <x v="973"/>
  </r>
  <r>
    <s v="sell"/>
    <x v="3"/>
    <n v="0.01"/>
    <n v="0.02"/>
    <d v="2020-09-16T15:53:00"/>
    <n v="1.18536"/>
    <d v="2020-09-16T16:11:00"/>
    <n v="1.18679"/>
    <x v="974"/>
  </r>
  <r>
    <s v="sell"/>
    <x v="2"/>
    <n v="0.01"/>
    <n v="0.01"/>
    <d v="2020-09-16T17:05:00"/>
    <n v="1.1846099999999999"/>
    <d v="2020-09-16T17:05:00"/>
    <n v="1.1846099999999999"/>
    <x v="975"/>
  </r>
  <r>
    <s v="sell"/>
    <x v="0"/>
    <n v="0.01"/>
    <n v="0.03"/>
    <d v="2020-09-16T17:33:00"/>
    <n v="1.1819200000000001"/>
    <d v="2020-09-16T21:02:00"/>
    <n v="1.18496"/>
    <x v="976"/>
  </r>
  <r>
    <s v="sell"/>
    <x v="2"/>
    <n v="0.01"/>
    <n v="0.01"/>
    <d v="2020-09-16T21:40:00"/>
    <n v="1.1835199999999999"/>
    <d v="2020-09-16T21:40:00"/>
    <n v="1.1835199999999999"/>
    <x v="977"/>
  </r>
  <r>
    <s v="sell"/>
    <x v="2"/>
    <n v="0.01"/>
    <n v="0.01"/>
    <d v="2020-09-16T21:50:00"/>
    <n v="1.18119"/>
    <d v="2020-09-16T21:50:00"/>
    <n v="1.18119"/>
    <x v="978"/>
  </r>
  <r>
    <s v="sell"/>
    <x v="2"/>
    <n v="0.01"/>
    <n v="0.01"/>
    <d v="2020-09-16T22:21:00"/>
    <n v="1.1804600000000001"/>
    <d v="2020-09-16T22:21:00"/>
    <n v="1.1804600000000001"/>
    <x v="979"/>
  </r>
  <r>
    <s v="sell"/>
    <x v="2"/>
    <n v="0.01"/>
    <n v="0.01"/>
    <d v="2020-09-17T03:45:00"/>
    <n v="1.1776"/>
    <d v="2020-09-17T03:45:00"/>
    <n v="1.1776"/>
    <x v="980"/>
  </r>
  <r>
    <s v="sell"/>
    <x v="11"/>
    <n v="0.08"/>
    <n v="0.26"/>
    <d v="2020-09-17T06:23:00"/>
    <n v="1.1748799999999999"/>
    <d v="2020-09-18T17:57:00"/>
    <n v="1.18692"/>
    <x v="981"/>
  </r>
  <r>
    <s v="buy"/>
    <x v="2"/>
    <n v="0.01"/>
    <n v="0.01"/>
    <d v="2020-09-17T16:59:00"/>
    <n v="1.18096"/>
    <d v="2020-09-17T16:59:00"/>
    <n v="1.18096"/>
    <x v="982"/>
  </r>
  <r>
    <s v="buy"/>
    <x v="2"/>
    <n v="0.01"/>
    <n v="0.01"/>
    <d v="2020-09-17T23:49:00"/>
    <n v="1.1846399999999999"/>
    <d v="2020-09-17T23:49:00"/>
    <n v="1.1846399999999999"/>
    <x v="983"/>
  </r>
  <r>
    <s v="buy"/>
    <x v="0"/>
    <n v="0.01"/>
    <n v="0.03"/>
    <d v="2020-09-18T10:11:00"/>
    <n v="1.18615"/>
    <d v="2020-09-18T14:53:00"/>
    <n v="1.18319"/>
    <x v="984"/>
  </r>
  <r>
    <s v="buy"/>
    <x v="3"/>
    <n v="0.01"/>
    <n v="0.02"/>
    <d v="2020-09-18T18:00:00"/>
    <n v="1.1861200000000001"/>
    <d v="2020-09-18T22:24:00"/>
    <n v="1.18472"/>
    <x v="985"/>
  </r>
  <r>
    <s v="buy"/>
    <x v="12"/>
    <n v="0.3"/>
    <n v="0.88000000000000012"/>
    <d v="2020-09-21T08:51:00"/>
    <n v="1.1864699999999999"/>
    <d v="2020-09-24T08:01:00"/>
    <n v="1.1646300000000001"/>
    <x v="986"/>
  </r>
  <r>
    <s v="sell"/>
    <x v="2"/>
    <n v="0.01"/>
    <n v="0.01"/>
    <d v="2020-09-21T11:47:00"/>
    <n v="1.17997"/>
    <d v="2020-09-21T11:47:00"/>
    <n v="1.17997"/>
    <x v="987"/>
  </r>
  <r>
    <s v="sell"/>
    <x v="2"/>
    <n v="0.01"/>
    <n v="0.01"/>
    <d v="2020-09-21T14:08:00"/>
    <n v="1.1785300000000001"/>
    <d v="2020-09-21T14:08:00"/>
    <n v="1.1785300000000001"/>
    <x v="988"/>
  </r>
  <r>
    <s v="sell"/>
    <x v="2"/>
    <n v="0.01"/>
    <n v="0.01"/>
    <d v="2020-09-21T15:59:00"/>
    <n v="1.1771100000000001"/>
    <d v="2020-09-21T15:59:00"/>
    <n v="1.1771100000000001"/>
    <x v="989"/>
  </r>
  <r>
    <s v="sell"/>
    <x v="2"/>
    <n v="0.01"/>
    <n v="0.01"/>
    <d v="2020-09-21T18:03:00"/>
    <n v="1.1747399999999999"/>
    <d v="2020-09-21T18:03:00"/>
    <n v="1.1747399999999999"/>
    <x v="990"/>
  </r>
  <r>
    <s v="sell"/>
    <x v="0"/>
    <n v="0.01"/>
    <n v="0.03"/>
    <d v="2020-09-21T18:29:00"/>
    <n v="1.1736599999999999"/>
    <d v="2020-09-21T22:09:00"/>
    <n v="1.1767000000000001"/>
    <x v="991"/>
  </r>
  <r>
    <s v="sell"/>
    <x v="2"/>
    <n v="0.01"/>
    <n v="0.01"/>
    <d v="2020-09-22T10:02:00"/>
    <n v="1.1748799999999999"/>
    <d v="2020-09-22T10:02:00"/>
    <n v="1.1748799999999999"/>
    <x v="992"/>
  </r>
  <r>
    <s v="sell"/>
    <x v="0"/>
    <n v="0.01"/>
    <n v="0.03"/>
    <d v="2020-09-22T10:49:00"/>
    <n v="1.1727000000000001"/>
    <d v="2020-09-22T13:40:00"/>
    <n v="1.1757200000000001"/>
    <x v="993"/>
  </r>
  <r>
    <s v="sell"/>
    <x v="3"/>
    <n v="0.01"/>
    <n v="0.02"/>
    <d v="2020-09-22T18:11:00"/>
    <n v="1.17015"/>
    <d v="2020-09-22T18:15:00"/>
    <n v="1.1715500000000001"/>
    <x v="994"/>
  </r>
  <r>
    <s v="sell"/>
    <x v="0"/>
    <n v="0.01"/>
    <n v="0.03"/>
    <d v="2020-09-23T04:24:00"/>
    <n v="1.16821"/>
    <d v="2020-09-23T12:05:00"/>
    <n v="1.1712400000000001"/>
    <x v="995"/>
  </r>
  <r>
    <s v="sell"/>
    <x v="3"/>
    <n v="0.01"/>
    <n v="0.02"/>
    <d v="2020-09-23T16:31:00"/>
    <n v="1.1686300000000001"/>
    <d v="2020-09-23T16:36:00"/>
    <n v="1.17008"/>
    <x v="996"/>
  </r>
  <r>
    <s v="sell"/>
    <x v="3"/>
    <n v="0.01"/>
    <n v="0.02"/>
    <d v="2020-09-23T17:26:00"/>
    <n v="1.1671400000000001"/>
    <d v="2020-09-23T18:16:00"/>
    <n v="1.1686399999999999"/>
    <x v="997"/>
  </r>
  <r>
    <s v="sell"/>
    <x v="3"/>
    <n v="0.01"/>
    <n v="0.02"/>
    <d v="2020-09-23T22:09:00"/>
    <n v="1.1656"/>
    <d v="2020-09-24T03:33:00"/>
    <n v="1.1670499999999999"/>
    <x v="998"/>
  </r>
  <r>
    <s v="sell"/>
    <x v="3"/>
    <n v="0.01"/>
    <n v="0.02"/>
    <d v="2020-09-24T08:05:00"/>
    <n v="1.16513"/>
    <d v="2020-09-24T10:39:00"/>
    <n v="1.16655"/>
    <x v="999"/>
  </r>
  <r>
    <s v="sell"/>
    <x v="2"/>
    <n v="0.01"/>
    <n v="0.01"/>
    <d v="2020-09-24T13:01:00"/>
    <n v="1.1642399999999999"/>
    <d v="2020-09-24T13:01:00"/>
    <n v="1.1642399999999999"/>
    <x v="1000"/>
  </r>
  <r>
    <s v="sell"/>
    <x v="1"/>
    <n v="0.02"/>
    <n v="0.05"/>
    <d v="2020-09-24T15:48:00"/>
    <n v="1.1632100000000001"/>
    <d v="2020-09-24T20:44:00"/>
    <n v="1.1678299999999999"/>
    <x v="1001"/>
  </r>
  <r>
    <s v="sell"/>
    <x v="2"/>
    <n v="0.01"/>
    <n v="0.01"/>
    <d v="2020-09-25T12:59:00"/>
    <n v="1.16439"/>
    <d v="2020-09-25T12:59:00"/>
    <n v="1.16439"/>
    <x v="1002"/>
  </r>
  <r>
    <s v="sell"/>
    <x v="2"/>
    <n v="0.01"/>
    <n v="0.01"/>
    <d v="2020-09-25T15:32:00"/>
    <n v="1.1634100000000001"/>
    <d v="2020-09-25T15:32:00"/>
    <n v="1.1634100000000001"/>
    <x v="1003"/>
  </r>
  <r>
    <s v="sell"/>
    <x v="2"/>
    <n v="0.01"/>
    <n v="0.01"/>
    <d v="2020-09-25T17:28:00"/>
    <n v="1.1629400000000001"/>
    <d v="2020-09-25T17:28:00"/>
    <n v="1.1629400000000001"/>
    <x v="1004"/>
  </r>
  <r>
    <s v="sell"/>
    <x v="6"/>
    <n v="0.13"/>
    <n v="0.39"/>
    <d v="2020-09-25T18:19:00"/>
    <n v="1.1617599999999999"/>
    <d v="2020-10-01T14:16:00"/>
    <n v="1.1761200000000001"/>
    <x v="1005"/>
  </r>
  <r>
    <s v="buy"/>
    <x v="3"/>
    <n v="0.01"/>
    <n v="0.02"/>
    <d v="2020-09-29T17:30:00"/>
    <n v="1.1738599999999999"/>
    <d v="2020-09-29T18:42:00"/>
    <n v="1.17249"/>
    <x v="1006"/>
  </r>
  <r>
    <s v="buy"/>
    <x v="4"/>
    <n v="0.03"/>
    <n v="0.08"/>
    <d v="2020-09-30T05:43:00"/>
    <n v="1.1751400000000001"/>
    <d v="2020-09-30T16:46:00"/>
    <n v="1.16879"/>
    <x v="1007"/>
  </r>
  <r>
    <s v="buy"/>
    <x v="2"/>
    <n v="0.01"/>
    <n v="0.01"/>
    <d v="2020-09-30T17:21:00"/>
    <n v="1.1725099999999999"/>
    <d v="2020-09-30T17:21:00"/>
    <n v="1.1725099999999999"/>
    <x v="1008"/>
  </r>
  <r>
    <s v="buy"/>
    <x v="2"/>
    <n v="0.01"/>
    <n v="0.01"/>
    <d v="2020-09-30T18:01:00"/>
    <n v="1.1726000000000001"/>
    <d v="2020-09-30T18:01:00"/>
    <n v="1.1726000000000001"/>
    <x v="1009"/>
  </r>
  <r>
    <s v="buy"/>
    <x v="0"/>
    <n v="0.01"/>
    <n v="0.03"/>
    <d v="2020-09-30T18:21:00"/>
    <n v="1.1743699999999999"/>
    <d v="2020-09-30T19:08:00"/>
    <n v="1.17133"/>
    <x v="1010"/>
  </r>
  <r>
    <s v="buy"/>
    <x v="3"/>
    <n v="0.01"/>
    <n v="0.02"/>
    <d v="2020-10-01T09:11:00"/>
    <n v="1.1748499999999999"/>
    <d v="2020-10-01T10:32:00"/>
    <n v="1.1733899999999999"/>
    <x v="1011"/>
  </r>
  <r>
    <s v="buy"/>
    <x v="2"/>
    <n v="0.01"/>
    <n v="0.01"/>
    <d v="2020-10-01T14:20:00"/>
    <n v="1.1754599999999999"/>
    <d v="2020-10-01T14:20:00"/>
    <n v="1.1754599999999999"/>
    <x v="1012"/>
  </r>
  <r>
    <s v="buy"/>
    <x v="4"/>
    <n v="0.03"/>
    <n v="0.08"/>
    <d v="2020-10-01T14:40:00"/>
    <n v="1.17631"/>
    <d v="2020-10-02T08:01:00"/>
    <n v="1.17004"/>
    <x v="1013"/>
  </r>
  <r>
    <s v="sell"/>
    <x v="0"/>
    <n v="0.01"/>
    <n v="0.03"/>
    <d v="2020-10-02T08:09:00"/>
    <n v="1.17001"/>
    <d v="2020-10-02T08:44:00"/>
    <n v="1.1729799999999999"/>
    <x v="1014"/>
  </r>
  <r>
    <s v="buy"/>
    <x v="0"/>
    <n v="0.01"/>
    <n v="0.03"/>
    <d v="2020-10-02T10:05:00"/>
    <n v="1.17363"/>
    <d v="2020-10-02T14:07:00"/>
    <n v="1.1706300000000001"/>
    <x v="1015"/>
  </r>
  <r>
    <s v="sell"/>
    <x v="8"/>
    <n v="0.06"/>
    <n v="0.18"/>
    <d v="2020-10-02T15:56:00"/>
    <n v="1.1706399999999999"/>
    <d v="2020-10-06T15:23:00"/>
    <n v="1.1806099999999999"/>
    <x v="1016"/>
  </r>
  <r>
    <s v="buy"/>
    <x v="2"/>
    <n v="0.01"/>
    <n v="0.01"/>
    <d v="2020-10-05T11:25:00"/>
    <n v="1.17408"/>
    <d v="2020-10-05T11:25:00"/>
    <n v="1.17408"/>
    <x v="1017"/>
  </r>
  <r>
    <s v="buy"/>
    <x v="2"/>
    <n v="0.01"/>
    <n v="0.01"/>
    <d v="2020-10-05T14:01:00"/>
    <n v="1.1749700000000001"/>
    <d v="2020-10-05T14:01:00"/>
    <n v="1.1749700000000001"/>
    <x v="1018"/>
  </r>
  <r>
    <s v="buy"/>
    <x v="2"/>
    <n v="0.01"/>
    <n v="0.01"/>
    <d v="2020-10-05T15:21:00"/>
    <n v="1.17641"/>
    <d v="2020-10-05T15:21:00"/>
    <n v="1.17641"/>
    <x v="1019"/>
  </r>
  <r>
    <s v="buy"/>
    <x v="3"/>
    <n v="0.01"/>
    <n v="0.02"/>
    <d v="2020-10-05T17:14:00"/>
    <n v="1.1788000000000001"/>
    <d v="2020-10-05T21:34:00"/>
    <n v="1.1774"/>
    <x v="1020"/>
  </r>
  <r>
    <s v="buy"/>
    <x v="2"/>
    <n v="0.01"/>
    <n v="0.01"/>
    <d v="2020-10-06T09:11:00"/>
    <n v="1.17825"/>
    <d v="2020-10-06T09:11:00"/>
    <n v="1.17825"/>
    <x v="1021"/>
  </r>
  <r>
    <s v="buy"/>
    <x v="3"/>
    <n v="0.01"/>
    <n v="0.02"/>
    <d v="2020-10-06T10:12:00"/>
    <n v="1.1794500000000001"/>
    <d v="2020-10-06T10:39:00"/>
    <n v="1.1780299999999999"/>
    <x v="1022"/>
  </r>
  <r>
    <s v="buy"/>
    <x v="4"/>
    <n v="0.03"/>
    <n v="0.08"/>
    <d v="2020-10-06T15:39:00"/>
    <n v="1.1797599999999999"/>
    <d v="2020-10-06T23:46:00"/>
    <n v="1.1733800000000001"/>
    <x v="1023"/>
  </r>
  <r>
    <s v="sell"/>
    <x v="2"/>
    <n v="0.01"/>
    <n v="0.01"/>
    <d v="2020-10-06T22:11:00"/>
    <n v="1.1746000000000001"/>
    <d v="2020-10-06T22:11:00"/>
    <n v="1.1746000000000001"/>
    <x v="1024"/>
  </r>
  <r>
    <s v="sell"/>
    <x v="0"/>
    <n v="0.01"/>
    <n v="0.03"/>
    <d v="2020-10-07T01:19:00"/>
    <n v="1.17367"/>
    <d v="2020-10-07T10:58:00"/>
    <n v="1.1765699999999999"/>
    <x v="1025"/>
  </r>
  <r>
    <s v="buy"/>
    <x v="0"/>
    <n v="0.01"/>
    <n v="0.03"/>
    <d v="2020-10-07T14:33:00"/>
    <n v="1.17686"/>
    <d v="2020-10-08T16:06:00"/>
    <n v="1.17388"/>
    <x v="1026"/>
  </r>
  <r>
    <s v="sell"/>
    <x v="7"/>
    <n v="0.04"/>
    <n v="0.12"/>
    <d v="2020-10-08T16:17:00"/>
    <n v="1.17408"/>
    <d v="2020-10-09T17:47:00"/>
    <n v="1.18222"/>
    <x v="1027"/>
  </r>
  <r>
    <s v="buy"/>
    <x v="2"/>
    <n v="0.01"/>
    <n v="0.01"/>
    <d v="2020-10-09T09:43:00"/>
    <n v="1.17702"/>
    <d v="2020-10-09T09:43:00"/>
    <n v="1.17702"/>
    <x v="1028"/>
  </r>
  <r>
    <s v="buy"/>
    <x v="2"/>
    <n v="0.01"/>
    <n v="0.01"/>
    <d v="2020-10-09T12:35:00"/>
    <n v="1.17954"/>
    <d v="2020-10-09T12:35:00"/>
    <n v="1.17954"/>
    <x v="1029"/>
  </r>
  <r>
    <s v="buy"/>
    <x v="2"/>
    <n v="0.01"/>
    <n v="0.01"/>
    <d v="2020-10-09T16:47:00"/>
    <n v="1.1807099999999999"/>
    <d v="2020-10-09T16:47:00"/>
    <n v="1.1807099999999999"/>
    <x v="1030"/>
  </r>
  <r>
    <s v="buy"/>
    <x v="2"/>
    <n v="0.01"/>
    <n v="0.01"/>
    <d v="2020-10-09T17:57:00"/>
    <n v="1.18157"/>
    <d v="2020-10-09T17:57:00"/>
    <n v="1.18157"/>
    <x v="1031"/>
  </r>
  <r>
    <s v="buy"/>
    <x v="2"/>
    <n v="0.01"/>
    <n v="0.01"/>
    <d v="2020-10-12T10:23:00"/>
    <n v="1.1807799999999999"/>
    <d v="2020-10-12T10:23:00"/>
    <n v="1.1807799999999999"/>
    <x v="1032"/>
  </r>
  <r>
    <s v="buy"/>
    <x v="11"/>
    <n v="0.08"/>
    <n v="0.26"/>
    <d v="2020-10-12T11:22:00"/>
    <n v="1.18143"/>
    <d v="2020-10-15T15:11:00"/>
    <n v="1.16937"/>
    <x v="1033"/>
  </r>
  <r>
    <s v="sell"/>
    <x v="2"/>
    <n v="0.01"/>
    <n v="0.01"/>
    <d v="2020-10-13T17:22:00"/>
    <n v="1.1747300000000001"/>
    <d v="2020-10-13T17:22:00"/>
    <n v="1.1747300000000001"/>
    <x v="1034"/>
  </r>
  <r>
    <s v="sell"/>
    <x v="2"/>
    <n v="0.01"/>
    <n v="0.01"/>
    <d v="2020-10-14T03:13:00"/>
    <n v="1.17439"/>
    <d v="2020-10-14T03:13:00"/>
    <n v="1.17439"/>
    <x v="1035"/>
  </r>
  <r>
    <s v="sell"/>
    <x v="3"/>
    <n v="0.01"/>
    <n v="0.02"/>
    <d v="2020-10-14T10:38:00"/>
    <n v="1.17367"/>
    <d v="2020-10-14T11:33:00"/>
    <n v="1.17509"/>
    <x v="1036"/>
  </r>
  <r>
    <s v="sell"/>
    <x v="0"/>
    <n v="0.01"/>
    <n v="0.03"/>
    <d v="2020-10-14T12:17:00"/>
    <n v="1.17286"/>
    <d v="2020-10-14T15:29:00"/>
    <n v="1.1758200000000001"/>
    <x v="1037"/>
  </r>
  <r>
    <s v="sell"/>
    <x v="1"/>
    <n v="0.02"/>
    <n v="0.05"/>
    <d v="2020-10-15T15:15:00"/>
    <n v="1.1697200000000001"/>
    <d v="2020-10-16T15:19:00"/>
    <n v="1.1742999999999999"/>
    <x v="1038"/>
  </r>
  <r>
    <s v="sell"/>
    <x v="6"/>
    <n v="0.13"/>
    <n v="0.39"/>
    <d v="2020-10-19T10:03:00"/>
    <n v="1.1712"/>
    <d v="2020-10-21T09:17:00"/>
    <n v="1.1855100000000001"/>
    <x v="1039"/>
  </r>
  <r>
    <s v="buy"/>
    <x v="3"/>
    <n v="0.01"/>
    <n v="0.02"/>
    <d v="2020-10-19T14:50:00"/>
    <n v="1.1785399999999999"/>
    <d v="2020-10-19T21:45:00"/>
    <n v="1.17706"/>
    <x v="1040"/>
  </r>
  <r>
    <s v="buy"/>
    <x v="2"/>
    <n v="0.01"/>
    <n v="0.01"/>
    <d v="2020-10-20T11:54:00"/>
    <n v="1.17886"/>
    <d v="2020-10-20T11:54:00"/>
    <n v="1.17886"/>
    <x v="1041"/>
  </r>
  <r>
    <s v="buy"/>
    <x v="2"/>
    <n v="0.01"/>
    <n v="0.01"/>
    <d v="2020-10-20T13:34:00"/>
    <n v="1.18109"/>
    <d v="2020-10-20T13:34:00"/>
    <n v="1.18109"/>
    <x v="1042"/>
  </r>
  <r>
    <s v="buy"/>
    <x v="2"/>
    <n v="0.01"/>
    <n v="0.01"/>
    <d v="2020-10-20T18:02:00"/>
    <n v="1.18299"/>
    <d v="2020-10-20T18:02:00"/>
    <n v="1.18299"/>
    <x v="1043"/>
  </r>
  <r>
    <s v="buy"/>
    <x v="2"/>
    <n v="0.01"/>
    <n v="0.01"/>
    <d v="2020-10-21T09:23:00"/>
    <n v="1.1855199999999999"/>
    <d v="2020-10-21T09:23:00"/>
    <n v="1.1855199999999999"/>
    <x v="1044"/>
  </r>
  <r>
    <s v="buy"/>
    <x v="3"/>
    <n v="0.01"/>
    <n v="0.02"/>
    <d v="2020-10-21T11:24:00"/>
    <n v="1.1859599999999999"/>
    <d v="2020-10-21T12:21:00"/>
    <n v="1.18455"/>
    <x v="1045"/>
  </r>
  <r>
    <s v="buy"/>
    <x v="2"/>
    <n v="0.01"/>
    <n v="0.01"/>
    <d v="2020-10-21T17:09:00"/>
    <n v="1.18631"/>
    <d v="2020-10-21T17:09:00"/>
    <n v="1.18631"/>
    <x v="1046"/>
  </r>
  <r>
    <s v="buy"/>
    <x v="7"/>
    <n v="0.04"/>
    <n v="0.12"/>
    <d v="2020-10-21T17:52:00"/>
    <n v="1.1874"/>
    <d v="2020-10-23T03:32:00"/>
    <n v="1.17926"/>
    <x v="1047"/>
  </r>
  <r>
    <s v="sell"/>
    <x v="1"/>
    <n v="0.02"/>
    <n v="0.05"/>
    <d v="2020-10-23T10:06:00"/>
    <n v="1.18041"/>
    <d v="2020-10-23T12:26:00"/>
    <n v="1.1848799999999999"/>
    <x v="1048"/>
  </r>
  <r>
    <s v="buy"/>
    <x v="2"/>
    <n v="0.01"/>
    <n v="0.01"/>
    <d v="2020-10-23T11:23:00"/>
    <n v="1.18407"/>
    <d v="2020-10-23T11:23:00"/>
    <n v="1.18407"/>
    <x v="1049"/>
  </r>
  <r>
    <s v="buy"/>
    <x v="3"/>
    <n v="0.01"/>
    <n v="0.02"/>
    <d v="2020-10-23T15:36:00"/>
    <n v="1.1855"/>
    <d v="2020-10-23T16:43:00"/>
    <n v="1.18408"/>
    <x v="1050"/>
  </r>
  <r>
    <s v="buy"/>
    <x v="1"/>
    <n v="0.02"/>
    <n v="0.05"/>
    <d v="2020-10-26T00:20:00"/>
    <n v="1.18438"/>
    <d v="2020-10-27T10:25:00"/>
    <n v="1.1797299999999999"/>
    <x v="1051"/>
  </r>
  <r>
    <s v="sell"/>
    <x v="2"/>
    <n v="0.01"/>
    <n v="0.01"/>
    <d v="2020-10-26T10:52:00"/>
    <n v="1.18205"/>
    <d v="2020-10-26T10:52:00"/>
    <n v="1.18205"/>
    <x v="1052"/>
  </r>
  <r>
    <s v="sell"/>
    <x v="3"/>
    <n v="0.01"/>
    <n v="0.02"/>
    <d v="2020-10-26T12:23:00"/>
    <n v="1.1810099999999999"/>
    <d v="2020-10-26T13:03:00"/>
    <n v="1.18241"/>
    <x v="1053"/>
  </r>
  <r>
    <s v="sell"/>
    <x v="0"/>
    <n v="0.01"/>
    <n v="0.03"/>
    <d v="2020-10-27T10:29:00"/>
    <n v="1.1799900000000001"/>
    <d v="2020-10-27T14:02:00"/>
    <n v="1.1829099999999999"/>
    <x v="1054"/>
  </r>
  <r>
    <s v="buy"/>
    <x v="5"/>
    <n v="0.19"/>
    <n v="0.58000000000000007"/>
    <d v="2020-10-27T15:48:00"/>
    <n v="1.1830000000000001"/>
    <d v="2020-10-29T17:57:00"/>
    <n v="1.1656599999999999"/>
    <x v="1055"/>
  </r>
  <r>
    <s v="sell"/>
    <x v="2"/>
    <n v="0.01"/>
    <n v="0.01"/>
    <d v="2020-10-28T00:40:00"/>
    <n v="1.17737"/>
    <d v="2020-10-28T00:40:00"/>
    <n v="1.17737"/>
    <x v="1056"/>
  </r>
  <r>
    <s v="sell"/>
    <x v="2"/>
    <n v="0.01"/>
    <n v="0.01"/>
    <d v="2020-10-28T10:34:00"/>
    <n v="1.17547"/>
    <d v="2020-10-28T10:34:00"/>
    <n v="1.17547"/>
    <x v="1057"/>
  </r>
  <r>
    <s v="sell"/>
    <x v="2"/>
    <n v="0.01"/>
    <n v="0.01"/>
    <d v="2020-10-28T13:29:00"/>
    <n v="1.17455"/>
    <d v="2020-10-28T13:29:00"/>
    <n v="1.17455"/>
    <x v="1058"/>
  </r>
  <r>
    <s v="sell"/>
    <x v="2"/>
    <n v="0.01"/>
    <n v="0.01"/>
    <d v="2020-10-28T13:54:00"/>
    <n v="1.1736"/>
    <d v="2020-10-28T13:54:00"/>
    <n v="1.1736"/>
    <x v="1059"/>
  </r>
  <r>
    <s v="sell"/>
    <x v="0"/>
    <n v="0.01"/>
    <n v="0.03"/>
    <d v="2020-10-28T14:52:00"/>
    <n v="1.1724000000000001"/>
    <d v="2020-10-28T18:00:00"/>
    <n v="1.1752400000000001"/>
    <x v="1060"/>
  </r>
  <r>
    <s v="sell"/>
    <x v="2"/>
    <n v="0.01"/>
    <n v="0.01"/>
    <d v="2020-10-29T13:46:00"/>
    <n v="1.17096"/>
    <d v="2020-10-29T13:46:00"/>
    <n v="1.17096"/>
    <x v="1061"/>
  </r>
  <r>
    <s v="sell"/>
    <x v="3"/>
    <n v="0.01"/>
    <n v="0.02"/>
    <d v="2020-10-29T15:12:00"/>
    <n v="1.1696899999999999"/>
    <d v="2020-10-29T15:33:00"/>
    <n v="1.17113"/>
    <x v="1062"/>
  </r>
  <r>
    <s v="sell"/>
    <x v="2"/>
    <n v="0.01"/>
    <n v="0.01"/>
    <d v="2020-10-29T15:46:00"/>
    <n v="1.1699299999999999"/>
    <d v="2020-10-29T15:46:00"/>
    <n v="1.1699299999999999"/>
    <x v="1063"/>
  </r>
  <r>
    <s v="sell"/>
    <x v="2"/>
    <n v="0.01"/>
    <n v="0.01"/>
    <d v="2020-10-29T16:29:00"/>
    <n v="1.16822"/>
    <d v="2020-10-29T16:29:00"/>
    <n v="1.16822"/>
    <x v="1064"/>
  </r>
  <r>
    <s v="sell"/>
    <x v="0"/>
    <n v="0.01"/>
    <n v="0.03"/>
    <d v="2020-10-29T18:20:00"/>
    <n v="1.1664000000000001"/>
    <d v="2020-10-30T05:35:00"/>
    <n v="1.1693"/>
    <x v="1065"/>
  </r>
  <r>
    <s v="sell"/>
    <x v="0"/>
    <n v="0.01"/>
    <n v="0.03"/>
    <d v="2020-10-30T10:58:00"/>
    <n v="1.16673"/>
    <d v="2020-10-30T14:55:00"/>
    <n v="1.1696200000000001"/>
    <x v="1066"/>
  </r>
  <r>
    <s v="sell"/>
    <x v="2"/>
    <n v="0.01"/>
    <n v="0.01"/>
    <d v="2020-10-30T18:02:00"/>
    <n v="1.16543"/>
    <d v="2020-10-30T18:02:00"/>
    <n v="1.16543"/>
    <x v="1067"/>
  </r>
  <r>
    <s v="sell"/>
    <x v="11"/>
    <n v="0.08"/>
    <n v="0.26"/>
    <d v="2020-11-02T10:07:00"/>
    <n v="1.1630199999999999"/>
    <d v="2020-11-04T01:32:00"/>
    <n v="1.17527"/>
    <x v="1068"/>
  </r>
  <r>
    <s v="buy"/>
    <x v="0"/>
    <n v="0.01"/>
    <n v="0.03"/>
    <d v="2020-11-03T18:00:00"/>
    <n v="1.1730400000000001"/>
    <d v="2020-11-03T20:59:00"/>
    <n v="1.17005"/>
    <x v="1069"/>
  </r>
  <r>
    <s v="buy"/>
    <x v="3"/>
    <n v="0.01"/>
    <n v="0.02"/>
    <d v="2020-11-04T01:37:00"/>
    <n v="1.17561"/>
    <d v="2020-11-04T02:02:00"/>
    <n v="1.1740299999999999"/>
    <x v="1070"/>
  </r>
  <r>
    <s v="buy"/>
    <x v="6"/>
    <n v="0.13"/>
    <n v="0.39"/>
    <d v="2020-11-04T02:18:00"/>
    <n v="1.17625"/>
    <d v="2020-11-04T04:42:00"/>
    <n v="1.1613500000000001"/>
    <x v="1071"/>
  </r>
  <r>
    <s v="sell"/>
    <x v="3"/>
    <n v="0.01"/>
    <n v="0.02"/>
    <d v="2020-11-04T03:04:00"/>
    <n v="1.1706700000000001"/>
    <d v="2020-11-04T03:11:00"/>
    <n v="1.1720900000000001"/>
    <x v="1072"/>
  </r>
  <r>
    <s v="sell"/>
    <x v="3"/>
    <n v="0.01"/>
    <n v="0.02"/>
    <d v="2020-11-04T03:31:00"/>
    <n v="1.16856"/>
    <d v="2020-11-04T03:52:00"/>
    <n v="1.1698999999999999"/>
    <x v="1073"/>
  </r>
  <r>
    <s v="sell"/>
    <x v="1"/>
    <n v="0.02"/>
    <n v="0.05"/>
    <d v="2020-11-04T04:53:00"/>
    <n v="1.1624099999999999"/>
    <d v="2020-11-04T06:32:00"/>
    <n v="1.1670100000000001"/>
    <x v="1074"/>
  </r>
  <r>
    <s v="buy"/>
    <x v="3"/>
    <n v="0.01"/>
    <n v="0.02"/>
    <d v="2020-11-04T06:36:00"/>
    <n v="1.16655"/>
    <d v="2020-11-04T06:46:00"/>
    <n v="1.16513"/>
    <x v="1075"/>
  </r>
  <r>
    <s v="buy"/>
    <x v="0"/>
    <n v="0.01"/>
    <n v="0.03"/>
    <d v="2020-11-04T07:25:00"/>
    <n v="1.16673"/>
    <d v="2020-11-04T08:52:00"/>
    <n v="1.1637299999999999"/>
    <x v="1076"/>
  </r>
  <r>
    <s v="sell"/>
    <x v="8"/>
    <n v="0.06"/>
    <n v="0.18"/>
    <d v="2020-11-04T09:21:00"/>
    <n v="1.1634500000000001"/>
    <d v="2020-11-04T14:25:00"/>
    <n v="1.17363"/>
    <x v="1077"/>
  </r>
  <r>
    <s v="buy"/>
    <x v="2"/>
    <n v="0.01"/>
    <n v="0.01"/>
    <d v="2020-11-04T10:54:00"/>
    <n v="1.16757"/>
    <d v="2020-11-04T10:54:00"/>
    <n v="1.16757"/>
    <x v="1078"/>
  </r>
  <r>
    <s v="buy"/>
    <x v="2"/>
    <n v="0.01"/>
    <n v="0.01"/>
    <d v="2020-11-04T12:47:00"/>
    <n v="1.16909"/>
    <d v="2020-11-04T12:47:00"/>
    <n v="1.16909"/>
    <x v="1079"/>
  </r>
  <r>
    <s v="buy"/>
    <x v="2"/>
    <n v="0.01"/>
    <n v="0.01"/>
    <d v="2020-11-04T13:24:00"/>
    <n v="1.1694199999999999"/>
    <d v="2020-11-04T13:24:00"/>
    <n v="1.1694199999999999"/>
    <x v="1080"/>
  </r>
  <r>
    <s v="buy"/>
    <x v="2"/>
    <n v="0.01"/>
    <n v="0.01"/>
    <d v="2020-11-04T13:51:00"/>
    <n v="1.1703699999999999"/>
    <d v="2020-11-04T13:51:00"/>
    <n v="1.1703699999999999"/>
    <x v="1081"/>
  </r>
  <r>
    <s v="buy"/>
    <x v="0"/>
    <n v="0.01"/>
    <n v="0.03"/>
    <d v="2020-11-04T15:24:00"/>
    <n v="1.17208"/>
    <d v="2020-11-04T16:29:00"/>
    <n v="1.16923"/>
    <x v="1082"/>
  </r>
  <r>
    <s v="sell"/>
    <x v="12"/>
    <n v="0.3"/>
    <n v="0.88000000000000012"/>
    <d v="2020-11-04T16:37:00"/>
    <n v="1.16849"/>
    <d v="2020-11-09T07:37:00"/>
    <n v="1.1894800000000001"/>
    <x v="1083"/>
  </r>
  <r>
    <s v="buy"/>
    <x v="2"/>
    <n v="0.01"/>
    <n v="0.01"/>
    <d v="2020-11-04T19:02:00"/>
    <n v="1.17228"/>
    <d v="2020-11-04T19:02:00"/>
    <n v="1.17228"/>
    <x v="1084"/>
  </r>
  <r>
    <s v="buy"/>
    <x v="2"/>
    <n v="0.01"/>
    <n v="0.01"/>
    <d v="2020-11-05T07:59:00"/>
    <n v="1.1738500000000001"/>
    <d v="2020-11-05T07:59:00"/>
    <n v="1.1738500000000001"/>
    <x v="1085"/>
  </r>
  <r>
    <s v="buy"/>
    <x v="2"/>
    <n v="0.01"/>
    <n v="0.01"/>
    <d v="2020-11-05T10:17:00"/>
    <n v="1.17543"/>
    <d v="2020-11-05T10:17:00"/>
    <n v="1.17543"/>
    <x v="1086"/>
  </r>
  <r>
    <s v="buy"/>
    <x v="2"/>
    <n v="0.01"/>
    <n v="0.01"/>
    <d v="2020-11-05T10:44:00"/>
    <n v="1.1757200000000001"/>
    <d v="2020-11-05T10:44:00"/>
    <n v="1.1757200000000001"/>
    <x v="1087"/>
  </r>
  <r>
    <s v="buy"/>
    <x v="2"/>
    <n v="0.01"/>
    <n v="0.01"/>
    <d v="2020-11-05T12:01:00"/>
    <n v="1.1792499999999999"/>
    <d v="2020-11-05T12:01:00"/>
    <n v="1.1792499999999999"/>
    <x v="1088"/>
  </r>
  <r>
    <s v="buy"/>
    <x v="2"/>
    <n v="0.01"/>
    <n v="0.01"/>
    <d v="2020-11-05T12:28:00"/>
    <n v="1.18041"/>
    <d v="2020-11-05T12:28:00"/>
    <n v="1.18041"/>
    <x v="1089"/>
  </r>
  <r>
    <s v="buy"/>
    <x v="1"/>
    <n v="0.02"/>
    <n v="0.05"/>
    <d v="2020-11-05T15:17:00"/>
    <n v="1.1847000000000001"/>
    <d v="2020-11-05T19:18:00"/>
    <n v="1.18015"/>
    <x v="1090"/>
  </r>
  <r>
    <s v="buy"/>
    <x v="3"/>
    <n v="0.01"/>
    <n v="0.02"/>
    <d v="2020-11-05T22:07:00"/>
    <n v="1.18377"/>
    <d v="2020-11-05T22:33:00"/>
    <n v="1.1823600000000001"/>
    <x v="1091"/>
  </r>
  <r>
    <s v="buy"/>
    <x v="3"/>
    <n v="0.01"/>
    <n v="0.02"/>
    <d v="2020-11-06T02:28:00"/>
    <n v="1.18225"/>
    <d v="2020-11-06T02:57:00"/>
    <n v="1.18085"/>
    <x v="1092"/>
  </r>
  <r>
    <s v="buy"/>
    <x v="2"/>
    <n v="0.01"/>
    <n v="0.01"/>
    <d v="2020-11-06T05:35:00"/>
    <n v="1.1825000000000001"/>
    <d v="2020-11-06T05:35:00"/>
    <n v="1.1825000000000001"/>
    <x v="1093"/>
  </r>
  <r>
    <s v="buy"/>
    <x v="3"/>
    <n v="0.01"/>
    <n v="0.02"/>
    <d v="2020-11-06T10:13:00"/>
    <n v="1.18435"/>
    <d v="2020-11-06T11:09:00"/>
    <n v="1.1828799999999999"/>
    <x v="1094"/>
  </r>
  <r>
    <s v="buy"/>
    <x v="2"/>
    <n v="0.01"/>
    <n v="0.01"/>
    <d v="2020-11-06T12:05:00"/>
    <n v="1.18496"/>
    <d v="2020-11-06T12:05:00"/>
    <n v="1.18496"/>
    <x v="1095"/>
  </r>
  <r>
    <s v="buy"/>
    <x v="2"/>
    <n v="0.01"/>
    <n v="0.01"/>
    <d v="2020-11-06T13:00:00"/>
    <n v="1.18669"/>
    <d v="2020-11-06T13:00:00"/>
    <n v="1.18669"/>
    <x v="1096"/>
  </r>
  <r>
    <s v="buy"/>
    <x v="3"/>
    <n v="0.01"/>
    <n v="0.02"/>
    <d v="2020-11-06T14:12:00"/>
    <n v="1.1876800000000001"/>
    <d v="2020-11-06T16:22:00"/>
    <n v="1.18624"/>
    <x v="1097"/>
  </r>
  <r>
    <s v="buy"/>
    <x v="2"/>
    <n v="0.01"/>
    <n v="0.01"/>
    <d v="2020-11-06T17:57:00"/>
    <n v="1.1877"/>
    <d v="2020-11-06T17:57:00"/>
    <n v="1.1877"/>
    <x v="1098"/>
  </r>
  <r>
    <s v="buy"/>
    <x v="3"/>
    <n v="0.01"/>
    <n v="0.02"/>
    <d v="2020-11-09T02:08:00"/>
    <n v="1.18868"/>
    <d v="2020-11-09T10:38:00"/>
    <n v="1.18729"/>
    <x v="1099"/>
  </r>
  <r>
    <s v="buy"/>
    <x v="3"/>
    <n v="0.01"/>
    <n v="0.02"/>
    <d v="2020-11-09T13:52:00"/>
    <n v="1.18957"/>
    <d v="2020-11-09T14:00:00"/>
    <n v="1.1881999999999999"/>
    <x v="1100"/>
  </r>
  <r>
    <s v="buy"/>
    <x v="2"/>
    <n v="0.01"/>
    <n v="0.01"/>
    <d v="2020-11-09T15:13:00"/>
    <n v="1.1880500000000001"/>
    <d v="2020-11-09T15:13:00"/>
    <n v="1.1880500000000001"/>
    <x v="1101"/>
  </r>
  <r>
    <s v="buy"/>
    <x v="6"/>
    <n v="0.13"/>
    <n v="0.39"/>
    <d v="2020-11-09T16:32:00"/>
    <n v="1.1908000000000001"/>
    <d v="2020-11-11T14:12:00"/>
    <n v="1.1758999999999999"/>
    <x v="1102"/>
  </r>
  <r>
    <s v="sell"/>
    <x v="2"/>
    <n v="0.01"/>
    <n v="0.01"/>
    <d v="2020-11-09T17:40:00"/>
    <n v="1.1832"/>
    <d v="2020-11-09T17:40:00"/>
    <n v="1.1832"/>
    <x v="1103"/>
  </r>
  <r>
    <s v="sell"/>
    <x v="2"/>
    <n v="0.01"/>
    <n v="0.01"/>
    <d v="2020-11-09T17:53:00"/>
    <n v="1.1822600000000001"/>
    <d v="2020-11-09T17:53:00"/>
    <n v="1.1822600000000001"/>
    <x v="1104"/>
  </r>
  <r>
    <s v="sell"/>
    <x v="0"/>
    <n v="0.01"/>
    <n v="0.03"/>
    <d v="2020-11-09T18:30:00"/>
    <n v="1.1813100000000001"/>
    <d v="2020-11-10T10:40:00"/>
    <n v="1.18425"/>
    <x v="1105"/>
  </r>
  <r>
    <s v="sell"/>
    <x v="2"/>
    <n v="0.01"/>
    <n v="0.01"/>
    <d v="2020-11-10T12:13:00"/>
    <n v="1.17984"/>
    <d v="2020-11-10T12:13:00"/>
    <n v="1.17984"/>
    <x v="1106"/>
  </r>
  <r>
    <s v="sell"/>
    <x v="1"/>
    <n v="0.02"/>
    <n v="0.05"/>
    <d v="2020-11-10T12:55:00"/>
    <n v="1.1785399999999999"/>
    <d v="2020-11-10T17:05:00"/>
    <n v="1.1833100000000001"/>
    <x v="1107"/>
  </r>
  <r>
    <s v="sell"/>
    <x v="2"/>
    <n v="0.01"/>
    <n v="0.01"/>
    <d v="2020-11-11T10:29:00"/>
    <n v="1.17943"/>
    <d v="2020-11-11T10:29:00"/>
    <n v="1.17943"/>
    <x v="1108"/>
  </r>
  <r>
    <s v="sell"/>
    <x v="2"/>
    <n v="0.01"/>
    <n v="0.01"/>
    <d v="2020-11-11T12:59:00"/>
    <n v="1.1783300000000001"/>
    <d v="2020-11-11T12:59:00"/>
    <n v="1.1783300000000001"/>
    <x v="1109"/>
  </r>
  <r>
    <s v="sell"/>
    <x v="2"/>
    <n v="0.01"/>
    <n v="0.01"/>
    <d v="2020-11-11T14:58:00"/>
    <n v="1.1768099999999999"/>
    <d v="2020-11-11T14:58:00"/>
    <n v="1.1768099999999999"/>
    <x v="1110"/>
  </r>
  <r>
    <s v="sell"/>
    <x v="2"/>
    <n v="0.01"/>
    <n v="0.01"/>
    <d v="2020-11-11T16:11:00"/>
    <n v="1.17621"/>
    <d v="2020-11-11T16:11:00"/>
    <n v="1.17621"/>
    <x v="1111"/>
  </r>
  <r>
    <s v="sell"/>
    <x v="11"/>
    <n v="0.08"/>
    <n v="0.26"/>
    <d v="2020-11-11T17:28:00"/>
    <n v="1.1754100000000001"/>
    <d v="2020-11-17T13:04:00"/>
    <n v="1.18764"/>
    <x v="1112"/>
  </r>
  <r>
    <s v="buy"/>
    <x v="3"/>
    <n v="0.01"/>
    <n v="0.02"/>
    <d v="2020-11-12T14:40:00"/>
    <n v="1.1802999999999999"/>
    <d v="2020-11-12T16:29:00"/>
    <n v="1.1788700000000001"/>
    <x v="1113"/>
  </r>
  <r>
    <s v="buy"/>
    <x v="2"/>
    <n v="0.01"/>
    <n v="0.01"/>
    <d v="2020-11-12T19:21:00"/>
    <n v="1.1807300000000001"/>
    <d v="2020-11-12T19:21:00"/>
    <n v="1.1807300000000001"/>
    <x v="1114"/>
  </r>
  <r>
    <s v="buy"/>
    <x v="3"/>
    <n v="0.01"/>
    <n v="0.02"/>
    <d v="2020-11-13T13:20:00"/>
    <n v="1.1825000000000001"/>
    <d v="2020-11-13T15:32:00"/>
    <n v="1.18106"/>
    <x v="1115"/>
  </r>
  <r>
    <s v="buy"/>
    <x v="2"/>
    <n v="0.01"/>
    <n v="0.01"/>
    <d v="2020-11-16T02:05:00"/>
    <n v="1.18401"/>
    <d v="2020-11-16T02:05:00"/>
    <n v="1.18401"/>
    <x v="1116"/>
  </r>
  <r>
    <s v="buy"/>
    <x v="1"/>
    <n v="0.02"/>
    <n v="0.05"/>
    <d v="2020-11-16T10:53:00"/>
    <n v="1.1862200000000001"/>
    <d v="2020-11-16T15:31:00"/>
    <n v="1.18174"/>
    <x v="1117"/>
  </r>
  <r>
    <s v="buy"/>
    <x v="2"/>
    <n v="0.01"/>
    <n v="0.01"/>
    <d v="2020-11-17T07:57:00"/>
    <n v="1.1855"/>
    <d v="2020-11-17T07:57:00"/>
    <n v="1.1855"/>
    <x v="1118"/>
  </r>
  <r>
    <s v="buy"/>
    <x v="2"/>
    <n v="0.01"/>
    <n v="0.01"/>
    <d v="2020-11-17T11:07:00"/>
    <n v="1.18682"/>
    <d v="2020-11-17T11:07:00"/>
    <n v="1.18682"/>
    <x v="1119"/>
  </r>
  <r>
    <s v="buy"/>
    <x v="2"/>
    <n v="0.01"/>
    <n v="0.01"/>
    <d v="2020-11-17T14:25:00"/>
    <n v="1.1873"/>
    <d v="2020-11-17T14:25:00"/>
    <n v="1.1873"/>
    <x v="1120"/>
  </r>
  <r>
    <s v="buy"/>
    <x v="0"/>
    <n v="0.01"/>
    <n v="0.03"/>
    <d v="2020-11-17T15:54:00"/>
    <n v="1.18882"/>
    <d v="2020-11-17T17:39:00"/>
    <n v="1.18588"/>
    <x v="1121"/>
  </r>
  <r>
    <s v="buy"/>
    <x v="1"/>
    <n v="0.02"/>
    <n v="0.05"/>
    <d v="2020-11-18T10:36:00"/>
    <n v="1.1880500000000001"/>
    <d v="2020-11-19T02:12:00"/>
    <n v="1.1833199999999999"/>
    <x v="1122"/>
  </r>
  <r>
    <s v="sell"/>
    <x v="7"/>
    <n v="0.04"/>
    <n v="0.12"/>
    <d v="2020-11-19T12:20:00"/>
    <n v="1.1823399999999999"/>
    <d v="2020-11-23T13:16:00"/>
    <n v="1.19048"/>
    <x v="1123"/>
  </r>
  <r>
    <s v="buy"/>
    <x v="3"/>
    <n v="0.01"/>
    <n v="0.02"/>
    <d v="2020-11-20T09:08:00"/>
    <n v="1.1878500000000001"/>
    <d v="2020-11-20T11:04:00"/>
    <n v="1.18638"/>
    <x v="1124"/>
  </r>
  <r>
    <s v="buy"/>
    <x v="7"/>
    <n v="0.04"/>
    <n v="0.12"/>
    <d v="2020-11-23T13:27:00"/>
    <n v="1.1896100000000001"/>
    <d v="2020-11-23T18:06:00"/>
    <n v="1.1812499999999999"/>
    <x v="1125"/>
  </r>
  <r>
    <s v="sell"/>
    <x v="2"/>
    <n v="0.01"/>
    <n v="0.01"/>
    <d v="2020-11-23T17:34:00"/>
    <n v="1.18275"/>
    <d v="2020-11-23T17:34:00"/>
    <n v="1.18275"/>
    <x v="1126"/>
  </r>
  <r>
    <s v="sell"/>
    <x v="7"/>
    <n v="0.04"/>
    <n v="0.12"/>
    <d v="2020-11-23T18:15:00"/>
    <n v="1.18106"/>
    <d v="2020-11-24T12:20:00"/>
    <n v="1.1891400000000001"/>
    <x v="1127"/>
  </r>
  <r>
    <s v="buy"/>
    <x v="2"/>
    <n v="0.01"/>
    <n v="0.01"/>
    <d v="2020-11-24T10:27:00"/>
    <n v="1.1872100000000001"/>
    <d v="2020-11-24T10:27:00"/>
    <n v="1.1872100000000001"/>
    <x v="1128"/>
  </r>
  <r>
    <s v="buy"/>
    <x v="0"/>
    <n v="0.01"/>
    <n v="0.03"/>
    <d v="2020-11-24T11:55:00"/>
    <n v="1.18832"/>
    <d v="2020-11-24T15:59:00"/>
    <n v="1.1855100000000001"/>
    <x v="1129"/>
  </r>
  <r>
    <s v="sell"/>
    <x v="7"/>
    <n v="0.04"/>
    <n v="0.12"/>
    <d v="2020-11-24T16:13:00"/>
    <n v="1.1853499999999999"/>
    <d v="2020-11-26T08:19:00"/>
    <n v="1.19346"/>
    <x v="1130"/>
  </r>
  <r>
    <s v="buy"/>
    <x v="2"/>
    <n v="0.01"/>
    <n v="0.01"/>
    <d v="2020-11-24T19:00:00"/>
    <n v="1.1874899999999999"/>
    <d v="2020-11-24T19:00:00"/>
    <n v="1.1874899999999999"/>
    <x v="1131"/>
  </r>
  <r>
    <s v="buy"/>
    <x v="2"/>
    <n v="0.01"/>
    <n v="0.01"/>
    <d v="2020-11-24T23:02:00"/>
    <n v="1.1889700000000001"/>
    <d v="2020-11-24T23:02:00"/>
    <n v="1.1889700000000001"/>
    <x v="1132"/>
  </r>
  <r>
    <s v="buy"/>
    <x v="2"/>
    <n v="0.01"/>
    <n v="0.01"/>
    <d v="2020-11-25T03:20:00"/>
    <n v="1.1901600000000001"/>
    <d v="2020-11-25T03:20:00"/>
    <n v="1.1901600000000001"/>
    <x v="1133"/>
  </r>
  <r>
    <s v="buy"/>
    <x v="0"/>
    <n v="0.01"/>
    <n v="0.03"/>
    <d v="2020-11-25T10:17:00"/>
    <n v="1.1925699999999999"/>
    <d v="2020-11-25T11:27:00"/>
    <n v="1.1895"/>
    <x v="1134"/>
  </r>
  <r>
    <s v="buy"/>
    <x v="3"/>
    <n v="0.01"/>
    <n v="0.02"/>
    <d v="2020-11-25T17:48:00"/>
    <n v="1.1918899999999999"/>
    <d v="2020-11-25T17:56:00"/>
    <n v="1.19034"/>
    <x v="1135"/>
  </r>
  <r>
    <s v="buy"/>
    <x v="2"/>
    <n v="0.01"/>
    <n v="0.01"/>
    <d v="2020-11-26T07:02:00"/>
    <n v="1.19221"/>
    <d v="2020-11-26T07:02:00"/>
    <n v="1.19221"/>
    <x v="1136"/>
  </r>
  <r>
    <s v="buy"/>
    <x v="1"/>
    <n v="0.02"/>
    <n v="0.05"/>
    <d v="2020-11-26T09:53:00"/>
    <n v="1.19363"/>
    <d v="2020-11-26T14:29:00"/>
    <n v="1.18919"/>
    <x v="1137"/>
  </r>
  <r>
    <s v="sell"/>
    <x v="8"/>
    <n v="0.06"/>
    <n v="0.18"/>
    <d v="2020-11-26T14:36:00"/>
    <n v="1.18899"/>
    <d v="2020-11-30T14:33:00"/>
    <n v="1.1990499999999999"/>
    <x v="1138"/>
  </r>
  <r>
    <s v="buy"/>
    <x v="2"/>
    <n v="0.01"/>
    <n v="0.01"/>
    <d v="2020-11-27T11:34:00"/>
    <n v="1.1916800000000001"/>
    <d v="2020-11-27T11:34:00"/>
    <n v="1.1916800000000001"/>
    <x v="1139"/>
  </r>
  <r>
    <s v="buy"/>
    <x v="2"/>
    <n v="0.01"/>
    <n v="0.01"/>
    <d v="2020-11-27T16:16:00"/>
    <n v="1.1934100000000001"/>
    <d v="2020-11-27T16:16:00"/>
    <n v="1.1934100000000001"/>
    <x v="1140"/>
  </r>
  <r>
    <s v="buy"/>
    <x v="2"/>
    <n v="0.01"/>
    <n v="0.01"/>
    <d v="2020-11-27T18:32:00"/>
    <n v="1.19567"/>
    <d v="2020-11-27T18:32:00"/>
    <n v="1.19567"/>
    <x v="1141"/>
  </r>
  <r>
    <s v="buy"/>
    <x v="2"/>
    <n v="0.01"/>
    <n v="0.01"/>
    <d v="2020-11-30T02:03:00"/>
    <n v="1.1967699999999999"/>
    <d v="2020-11-30T02:03:00"/>
    <n v="1.1967699999999999"/>
    <x v="1142"/>
  </r>
  <r>
    <s v="buy"/>
    <x v="2"/>
    <n v="0.01"/>
    <n v="0.01"/>
    <d v="2020-11-30T11:13:00"/>
    <n v="1.1973100000000001"/>
    <d v="2020-11-30T11:13:00"/>
    <n v="1.1973100000000001"/>
    <x v="1143"/>
  </r>
  <r>
    <s v="buy"/>
    <x v="2"/>
    <n v="0.01"/>
    <n v="0.01"/>
    <d v="2020-11-30T14:41:00"/>
    <n v="1.19821"/>
    <d v="2020-11-30T14:41:00"/>
    <n v="1.19821"/>
    <x v="1144"/>
  </r>
  <r>
    <s v="buy"/>
    <x v="2"/>
    <n v="0.01"/>
    <n v="0.01"/>
    <d v="2020-11-30T16:45:00"/>
    <n v="1.1987699999999999"/>
    <d v="2020-11-30T16:45:00"/>
    <n v="1.1987699999999999"/>
    <x v="1145"/>
  </r>
  <r>
    <s v="buy"/>
    <x v="4"/>
    <n v="0.03"/>
    <n v="0.08"/>
    <d v="2020-11-30T17:30:00"/>
    <n v="1.1996500000000001"/>
    <d v="2020-11-30T22:17:00"/>
    <n v="1.1935899999999999"/>
    <x v="1146"/>
  </r>
  <r>
    <s v="sell"/>
    <x v="12"/>
    <n v="0.3"/>
    <n v="0.88000000000000012"/>
    <d v="2020-12-01T09:05:00"/>
    <n v="1.19591"/>
    <d v="2020-12-04T12:40:00"/>
    <n v="1.2175400000000001"/>
    <x v="1147"/>
  </r>
  <r>
    <s v="buy"/>
    <x v="3"/>
    <n v="0.01"/>
    <n v="0.02"/>
    <d v="2020-12-01T11:07:00"/>
    <n v="1.1976500000000001"/>
    <d v="2020-12-01T13:17:00"/>
    <n v="1.1962600000000001"/>
    <x v="1148"/>
  </r>
  <r>
    <s v="buy"/>
    <x v="2"/>
    <n v="0.01"/>
    <n v="0.01"/>
    <d v="2020-12-01T16:58:00"/>
    <n v="1.1994"/>
    <d v="2020-12-01T16:58:00"/>
    <n v="1.1994"/>
    <x v="1149"/>
  </r>
  <r>
    <s v="buy"/>
    <x v="2"/>
    <n v="0.01"/>
    <n v="0.01"/>
    <d v="2020-12-01T17:37:00"/>
    <n v="1.2016199999999999"/>
    <d v="2020-12-01T17:37:00"/>
    <n v="1.2016199999999999"/>
    <x v="1150"/>
  </r>
  <r>
    <s v="buy"/>
    <x v="2"/>
    <n v="0.01"/>
    <n v="0.01"/>
    <d v="2020-12-01T18:18:00"/>
    <n v="1.2041999999999999"/>
    <d v="2020-12-01T18:18:00"/>
    <n v="1.2041999999999999"/>
    <x v="1151"/>
  </r>
  <r>
    <s v="buy"/>
    <x v="2"/>
    <n v="0.01"/>
    <n v="0.01"/>
    <d v="2020-12-01T23:06:00"/>
    <n v="1.20689"/>
    <d v="2020-12-01T23:06:00"/>
    <n v="1.20689"/>
    <x v="1152"/>
  </r>
  <r>
    <s v="buy"/>
    <x v="0"/>
    <n v="0.01"/>
    <n v="0.03"/>
    <d v="2020-12-02T10:05:00"/>
    <n v="1.20706"/>
    <d v="2020-12-02T14:35:00"/>
    <n v="1.20418"/>
    <x v="1153"/>
  </r>
  <r>
    <s v="buy"/>
    <x v="2"/>
    <n v="0.01"/>
    <n v="0.01"/>
    <d v="2020-12-02T15:51:00"/>
    <n v="1.2073100000000001"/>
    <d v="2020-12-02T15:51:00"/>
    <n v="1.2073100000000001"/>
    <x v="1154"/>
  </r>
  <r>
    <s v="buy"/>
    <x v="3"/>
    <n v="0.01"/>
    <n v="0.02"/>
    <d v="2020-12-02T17:26:00"/>
    <n v="1.20974"/>
    <d v="2020-12-02T17:55:00"/>
    <n v="1.2083200000000001"/>
    <x v="1155"/>
  </r>
  <r>
    <s v="buy"/>
    <x v="2"/>
    <n v="0.01"/>
    <n v="0.01"/>
    <d v="2020-12-03T01:22:00"/>
    <n v="1.21109"/>
    <d v="2020-12-03T01:22:00"/>
    <n v="1.21109"/>
    <x v="1156"/>
  </r>
  <r>
    <s v="buy"/>
    <x v="3"/>
    <n v="0.01"/>
    <n v="0.02"/>
    <d v="2020-12-03T10:22:00"/>
    <n v="1.21305"/>
    <d v="2020-12-03T10:49:00"/>
    <n v="1.2116"/>
    <x v="1157"/>
  </r>
  <r>
    <s v="buy"/>
    <x v="2"/>
    <n v="0.01"/>
    <n v="0.01"/>
    <d v="2020-12-03T14:53:00"/>
    <n v="1.21417"/>
    <d v="2020-12-03T14:53:00"/>
    <n v="1.21417"/>
    <x v="1158"/>
  </r>
  <r>
    <s v="buy"/>
    <x v="2"/>
    <n v="0.01"/>
    <n v="0.01"/>
    <d v="2020-12-03T15:02:00"/>
    <n v="1.2152099999999999"/>
    <d v="2020-12-03T15:02:00"/>
    <n v="1.2152099999999999"/>
    <x v="1159"/>
  </r>
  <r>
    <s v="buy"/>
    <x v="3"/>
    <n v="0.01"/>
    <n v="0.02"/>
    <d v="2020-12-03T16:22:00"/>
    <n v="1.2161200000000001"/>
    <d v="2020-12-03T16:36:00"/>
    <n v="1.21469"/>
    <x v="1160"/>
  </r>
  <r>
    <s v="buy"/>
    <x v="0"/>
    <n v="0.01"/>
    <n v="0.03"/>
    <d v="2020-12-03T17:30:00"/>
    <n v="1.2165999999999999"/>
    <d v="2020-12-03T20:11:00"/>
    <n v="1.2136899999999999"/>
    <x v="1161"/>
  </r>
  <r>
    <s v="buy"/>
    <x v="0"/>
    <n v="0.01"/>
    <n v="0.03"/>
    <d v="2020-12-04T12:12:00"/>
    <n v="1.2167699999999999"/>
    <d v="2020-12-04T15:48:00"/>
    <n v="1.2137899999999999"/>
    <x v="1162"/>
  </r>
  <r>
    <s v="buy"/>
    <x v="7"/>
    <n v="0.04"/>
    <n v="0.12"/>
    <d v="2020-12-04T16:48:00"/>
    <n v="1.21654"/>
    <d v="2020-12-07T11:10:00"/>
    <n v="1.2082299999999999"/>
    <x v="1163"/>
  </r>
  <r>
    <s v="sell"/>
    <x v="2"/>
    <n v="0.01"/>
    <n v="0.01"/>
    <d v="2020-12-07T10:39:00"/>
    <n v="1.2100599999999999"/>
    <d v="2020-12-07T10:39:00"/>
    <n v="1.2100599999999999"/>
    <x v="1164"/>
  </r>
  <r>
    <s v="sell"/>
    <x v="7"/>
    <n v="0.04"/>
    <n v="0.12"/>
    <d v="2020-12-07T11:20:00"/>
    <n v="1.2084900000000001"/>
    <d v="2020-12-07T16:44:00"/>
    <n v="1.2164299999999999"/>
    <x v="1165"/>
  </r>
  <r>
    <s v="buy"/>
    <x v="2"/>
    <n v="0.01"/>
    <n v="0.01"/>
    <d v="2020-12-07T16:19:00"/>
    <n v="1.21346"/>
    <d v="2020-12-07T16:19:00"/>
    <n v="1.21346"/>
    <x v="1166"/>
  </r>
  <r>
    <s v="buy"/>
    <x v="1"/>
    <n v="0.02"/>
    <n v="0.05"/>
    <d v="2020-12-07T16:55:00"/>
    <n v="1.21536"/>
    <d v="2020-12-07T23:52:00"/>
    <n v="1.21086"/>
    <x v="1167"/>
  </r>
  <r>
    <s v="sell"/>
    <x v="2"/>
    <n v="0.01"/>
    <n v="0.01"/>
    <d v="2020-12-08T09:58:00"/>
    <n v="1.2117500000000001"/>
    <d v="2020-12-08T09:58:00"/>
    <n v="1.2117500000000001"/>
    <x v="1168"/>
  </r>
  <r>
    <s v="sell"/>
    <x v="0"/>
    <n v="0.01"/>
    <n v="0.03"/>
    <d v="2020-12-08T10:23:00"/>
    <n v="1.2102900000000001"/>
    <d v="2020-12-08T11:15:00"/>
    <n v="1.2132700000000001"/>
    <x v="1169"/>
  </r>
  <r>
    <s v="sell"/>
    <x v="0"/>
    <n v="0.01"/>
    <n v="0.03"/>
    <d v="2020-12-08T17:31:00"/>
    <n v="1.2107000000000001"/>
    <d v="2020-12-09T08:06:00"/>
    <n v="1.21363"/>
    <x v="1170"/>
  </r>
  <r>
    <s v="buy"/>
    <x v="4"/>
    <n v="0.03"/>
    <n v="0.08"/>
    <d v="2020-12-09T10:21:00"/>
    <n v="1.21302"/>
    <d v="2020-12-09T19:16:00"/>
    <n v="1.2067699999999999"/>
    <x v="1171"/>
  </r>
  <r>
    <s v="sell"/>
    <x v="3"/>
    <n v="0.01"/>
    <n v="0.02"/>
    <d v="2020-12-09T15:08:00"/>
    <n v="1.2108300000000001"/>
    <d v="2020-12-09T16:14:00"/>
    <n v="1.21224"/>
    <x v="1172"/>
  </r>
  <r>
    <s v="sell"/>
    <x v="2"/>
    <n v="0.01"/>
    <n v="0.01"/>
    <d v="2020-12-09T17:29:00"/>
    <n v="1.2095100000000001"/>
    <d v="2020-12-09T17:29:00"/>
    <n v="1.2095100000000001"/>
    <x v="1173"/>
  </r>
  <r>
    <s v="sell"/>
    <x v="2"/>
    <n v="0.01"/>
    <n v="0.01"/>
    <d v="2020-12-09T19:00:00"/>
    <n v="1.2078899999999999"/>
    <d v="2020-12-09T19:00:00"/>
    <n v="1.2078899999999999"/>
    <x v="1174"/>
  </r>
  <r>
    <s v="sell"/>
    <x v="7"/>
    <n v="0.04"/>
    <n v="0.12"/>
    <d v="2020-12-09T21:08:00"/>
    <n v="1.20685"/>
    <d v="2020-12-10T16:58:00"/>
    <n v="1.21513"/>
    <x v="1175"/>
  </r>
  <r>
    <s v="buy"/>
    <x v="2"/>
    <n v="0.01"/>
    <n v="0.01"/>
    <d v="2020-12-10T15:00:00"/>
    <n v="1.2113"/>
    <d v="2020-12-10T15:00:00"/>
    <n v="1.2113"/>
    <x v="1176"/>
  </r>
  <r>
    <s v="buy"/>
    <x v="3"/>
    <n v="0.01"/>
    <n v="0.02"/>
    <d v="2020-12-10T15:53:00"/>
    <n v="1.2125300000000001"/>
    <d v="2020-12-10T16:07:00"/>
    <n v="1.2111000000000001"/>
    <x v="1177"/>
  </r>
  <r>
    <s v="buy"/>
    <x v="0"/>
    <n v="0.01"/>
    <n v="0.03"/>
    <d v="2020-12-10T17:04:00"/>
    <n v="1.21532"/>
    <d v="2020-12-10T17:32:00"/>
    <n v="1.21238"/>
    <x v="1178"/>
  </r>
  <r>
    <s v="buy"/>
    <x v="0"/>
    <n v="0.01"/>
    <n v="0.03"/>
    <d v="2020-12-11T09:33:00"/>
    <n v="1.2147399999999999"/>
    <d v="2020-12-11T10:18:00"/>
    <n v="1.21177"/>
    <x v="1179"/>
  </r>
  <r>
    <s v="sell"/>
    <x v="1"/>
    <n v="0.02"/>
    <n v="0.05"/>
    <d v="2020-12-11T19:12:00"/>
    <n v="1.2112099999999999"/>
    <d v="2020-12-14T14:39:00"/>
    <n v="1.21685"/>
    <x v="1180"/>
  </r>
  <r>
    <s v="buy"/>
    <x v="2"/>
    <n v="0.01"/>
    <n v="0.01"/>
    <d v="2020-12-14T10:06:00"/>
    <n v="1.2148099999999999"/>
    <d v="2020-12-14T10:06:00"/>
    <n v="1.2148099999999999"/>
    <x v="1181"/>
  </r>
  <r>
    <s v="buy"/>
    <x v="0"/>
    <n v="0.01"/>
    <n v="0.03"/>
    <d v="2020-12-14T14:43:00"/>
    <n v="1.2165600000000001"/>
    <d v="2020-12-14T17:15:00"/>
    <n v="1.2135"/>
    <x v="1182"/>
  </r>
  <r>
    <s v="sell"/>
    <x v="3"/>
    <n v="0.01"/>
    <n v="0.02"/>
    <d v="2020-12-14T17:39:00"/>
    <n v="1.2136400000000001"/>
    <d v="2020-12-14T19:09:00"/>
    <n v="1.2150700000000001"/>
    <x v="1183"/>
  </r>
  <r>
    <s v="buy"/>
    <x v="0"/>
    <n v="0.01"/>
    <n v="0.03"/>
    <d v="2020-12-15T13:27:00"/>
    <n v="1.2161900000000001"/>
    <d v="2020-12-15T14:58:00"/>
    <n v="1.21332"/>
    <x v="1184"/>
  </r>
  <r>
    <s v="sell"/>
    <x v="4"/>
    <n v="0.03"/>
    <n v="0.08"/>
    <d v="2020-12-15T15:03:00"/>
    <n v="1.2132099999999999"/>
    <d v="2020-12-16T10:34:00"/>
    <n v="1.21976"/>
    <x v="1185"/>
  </r>
  <r>
    <s v="buy"/>
    <x v="2"/>
    <n v="0.01"/>
    <n v="0.01"/>
    <d v="2020-12-15T21:33:00"/>
    <n v="1.2152400000000001"/>
    <d v="2020-12-15T21:33:00"/>
    <n v="1.2152400000000001"/>
    <x v="1186"/>
  </r>
  <r>
    <s v="buy"/>
    <x v="2"/>
    <n v="0.01"/>
    <n v="0.01"/>
    <d v="2020-12-16T09:57:00"/>
    <n v="1.2162999999999999"/>
    <d v="2020-12-16T09:57:00"/>
    <n v="1.2162999999999999"/>
    <x v="1187"/>
  </r>
  <r>
    <s v="buy"/>
    <x v="4"/>
    <n v="0.03"/>
    <n v="0.08"/>
    <d v="2020-12-16T10:41:00"/>
    <n v="1.21987"/>
    <d v="2020-12-16T21:18:00"/>
    <n v="1.2138500000000001"/>
    <x v="1188"/>
  </r>
  <r>
    <s v="sell"/>
    <x v="11"/>
    <n v="0.08"/>
    <n v="0.26"/>
    <d v="2020-12-16T21:23:00"/>
    <n v="1.2134100000000001"/>
    <d v="2020-12-17T15:29:00"/>
    <n v="1.2254700000000001"/>
    <x v="1189"/>
  </r>
  <r>
    <s v="buy"/>
    <x v="2"/>
    <n v="0.01"/>
    <n v="0.01"/>
    <d v="2020-12-16T22:08:00"/>
    <n v="1.2170799999999999"/>
    <d v="2020-12-16T22:08:00"/>
    <n v="1.2170799999999999"/>
    <x v="1190"/>
  </r>
  <r>
    <s v="buy"/>
    <x v="2"/>
    <n v="0.01"/>
    <n v="0.01"/>
    <d v="2020-12-16T22:30:00"/>
    <n v="1.2193799999999999"/>
    <d v="2020-12-16T22:30:00"/>
    <n v="1.2193799999999999"/>
    <x v="1191"/>
  </r>
  <r>
    <s v="buy"/>
    <x v="2"/>
    <n v="0.01"/>
    <n v="0.01"/>
    <d v="2020-12-17T06:28:00"/>
    <n v="1.2231399999999999"/>
    <d v="2020-12-17T06:28:00"/>
    <n v="1.2231399999999999"/>
    <x v="1192"/>
  </r>
  <r>
    <s v="buy"/>
    <x v="2"/>
    <n v="0.01"/>
    <n v="0.01"/>
    <d v="2020-12-17T15:37:00"/>
    <n v="1.22488"/>
    <d v="2020-12-17T15:37:00"/>
    <n v="1.22488"/>
    <x v="1193"/>
  </r>
  <r>
    <s v="buy"/>
    <x v="11"/>
    <n v="0.08"/>
    <n v="0.26"/>
    <d v="2020-12-17T21:54:00"/>
    <n v="1.22675"/>
    <d v="2020-12-21T12:13:00"/>
    <n v="1.2145300000000001"/>
    <x v="1194"/>
  </r>
  <r>
    <s v="sell"/>
    <x v="2"/>
    <n v="0.01"/>
    <n v="0.01"/>
    <d v="2020-12-21T04:45:00"/>
    <n v="1.2186300000000001"/>
    <d v="2020-12-21T04:45:00"/>
    <n v="1.2186300000000001"/>
    <x v="1195"/>
  </r>
  <r>
    <s v="sell"/>
    <x v="0"/>
    <n v="0.01"/>
    <n v="0.03"/>
    <d v="2020-12-21T10:04:00"/>
    <n v="1.2180500000000001"/>
    <d v="2020-12-21T10:35:00"/>
    <n v="1.2211700000000001"/>
    <x v="1196"/>
  </r>
  <r>
    <s v="sell"/>
    <x v="2"/>
    <n v="0.01"/>
    <n v="0.01"/>
    <d v="2020-12-21T11:52:00"/>
    <n v="1.2183200000000001"/>
    <d v="2020-12-21T11:52:00"/>
    <n v="1.2183200000000001"/>
    <x v="1197"/>
  </r>
  <r>
    <s v="sell"/>
    <x v="2"/>
    <n v="0.01"/>
    <n v="0.01"/>
    <d v="2020-12-21T12:17:00"/>
    <n v="1.2149000000000001"/>
    <d v="2020-12-21T12:17:00"/>
    <n v="1.2149000000000001"/>
    <x v="1198"/>
  </r>
  <r>
    <s v="sell"/>
    <x v="8"/>
    <n v="0.06"/>
    <n v="0.18"/>
    <d v="2020-12-21T12:34:00"/>
    <n v="1.2138100000000001"/>
    <d v="2020-12-21T20:38:00"/>
    <n v="1.22407"/>
    <x v="1199"/>
  </r>
  <r>
    <s v="buy"/>
    <x v="2"/>
    <n v="0.01"/>
    <n v="0.01"/>
    <d v="2020-12-21T15:54:00"/>
    <n v="1.22048"/>
    <d v="2020-12-21T15:54:00"/>
    <n v="1.22048"/>
    <x v="1200"/>
  </r>
  <r>
    <s v="buy"/>
    <x v="2"/>
    <n v="0.01"/>
    <n v="0.01"/>
    <d v="2020-12-21T17:54:00"/>
    <n v="1.2221"/>
    <d v="2020-12-21T17:54:00"/>
    <n v="1.2221"/>
    <x v="1201"/>
  </r>
  <r>
    <s v="buy"/>
    <x v="0"/>
    <n v="0.01"/>
    <n v="0.03"/>
    <d v="2020-12-21T21:01:00"/>
    <n v="1.22431"/>
    <d v="2020-12-22T10:01:00"/>
    <n v="1.22139"/>
    <x v="1202"/>
  </r>
  <r>
    <s v="buy"/>
    <x v="7"/>
    <n v="0.04"/>
    <n v="0.12"/>
    <d v="2020-12-22T14:24:00"/>
    <n v="1.2250700000000001"/>
    <d v="2020-12-22T17:57:00"/>
    <n v="1.2170000000000001"/>
    <x v="1203"/>
  </r>
  <r>
    <s v="sell"/>
    <x v="2"/>
    <n v="0.01"/>
    <n v="0.01"/>
    <d v="2020-12-22T17:53:00"/>
    <n v="1.21896"/>
    <d v="2020-12-22T17:53:00"/>
    <n v="1.21896"/>
    <x v="1204"/>
  </r>
  <r>
    <s v="sell"/>
    <x v="2"/>
    <n v="0.01"/>
    <n v="0.01"/>
    <d v="2020-12-22T18:05:00"/>
    <n v="1.21713"/>
    <d v="2020-12-22T18:05:00"/>
    <n v="1.21713"/>
    <x v="1205"/>
  </r>
  <r>
    <s v="sell"/>
    <x v="7"/>
    <n v="0.04"/>
    <n v="0.12"/>
    <d v="2020-12-22T20:53:00"/>
    <n v="1.216"/>
    <d v="2020-12-28T11:46:00"/>
    <n v="1.2241"/>
    <x v="1206"/>
  </r>
  <r>
    <s v="buy"/>
    <x v="0"/>
    <n v="0.01"/>
    <n v="0.03"/>
    <d v="2020-12-23T16:48:00"/>
    <n v="1.2213700000000001"/>
    <d v="2020-12-23T17:56:00"/>
    <n v="1.21845"/>
    <x v="1207"/>
  </r>
  <r>
    <s v="buy"/>
    <x v="0"/>
    <n v="0.01"/>
    <n v="0.03"/>
    <d v="2020-12-28T11:23:00"/>
    <n v="1.2236800000000001"/>
    <d v="2020-12-28T13:24:00"/>
    <n v="1.2206300000000001"/>
    <x v="1208"/>
  </r>
  <r>
    <s v="sell"/>
    <x v="8"/>
    <n v="0.06"/>
    <n v="0.18"/>
    <d v="2020-12-28T14:18:00"/>
    <n v="1.21997"/>
    <d v="2020-12-30T16:01:00"/>
    <n v="1.23027"/>
    <x v="1209"/>
  </r>
  <r>
    <s v="buy"/>
    <x v="0"/>
    <n v="0.01"/>
    <n v="0.03"/>
    <d v="2020-12-28T16:53:00"/>
    <n v="1.2234799999999999"/>
    <d v="2020-12-28T20:44:00"/>
    <n v="1.22051"/>
    <x v="1210"/>
  </r>
  <r>
    <s v="buy"/>
    <x v="2"/>
    <n v="0.01"/>
    <n v="0.01"/>
    <d v="2020-12-29T09:59:00"/>
    <n v="1.22404"/>
    <d v="2020-12-29T09:59:00"/>
    <n v="1.22404"/>
    <x v="1211"/>
  </r>
  <r>
    <s v="buy"/>
    <x v="2"/>
    <n v="0.01"/>
    <n v="0.01"/>
    <d v="2020-12-29T10:55:00"/>
    <n v="1.22475"/>
    <d v="2020-12-29T10:55:00"/>
    <n v="1.22475"/>
    <x v="1212"/>
  </r>
  <r>
    <s v="buy"/>
    <x v="3"/>
    <n v="0.01"/>
    <n v="0.02"/>
    <d v="2020-12-29T16:58:00"/>
    <n v="1.22644"/>
    <d v="2020-12-29T17:12:00"/>
    <n v="1.22496"/>
    <x v="1213"/>
  </r>
  <r>
    <s v="sell"/>
    <x v="2"/>
    <n v="0.01"/>
    <n v="0.01"/>
    <d v="2021-01-11T14:38:00"/>
    <n v="1.2166399999999999"/>
    <d v="2021-01-11T14:38:00"/>
    <n v="1.2166399999999999"/>
    <x v="1214"/>
  </r>
  <r>
    <s v="buy"/>
    <x v="0"/>
    <n v="0.01"/>
    <n v="0.03"/>
    <d v="2021-01-11T15:04:00"/>
    <n v="1.2162500000000001"/>
    <d v="2021-01-11T17:01:00"/>
    <n v="1.21333"/>
    <x v="1215"/>
  </r>
  <r>
    <s v="sell"/>
    <x v="2"/>
    <n v="0.01"/>
    <n v="0.01"/>
    <d v="2021-01-11T15:44:00"/>
    <n v="1.21509"/>
    <d v="2021-01-11T15:44:00"/>
    <n v="1.21509"/>
    <x v="1216"/>
  </r>
  <r>
    <s v="sell"/>
    <x v="0"/>
    <n v="0.01"/>
    <n v="0.03"/>
    <d v="2021-01-11T16:24:00"/>
    <n v="1.2143600000000001"/>
    <d v="2021-01-11T19:10:00"/>
    <n v="1.2173"/>
    <x v="1217"/>
  </r>
  <r>
    <s v="buy"/>
    <x v="2"/>
    <n v="0.01"/>
    <n v="0.01"/>
    <d v="2021-01-12T03:18:00"/>
    <n v="1.21523"/>
    <d v="2021-01-12T03:18:00"/>
    <n v="1.21523"/>
    <x v="1218"/>
  </r>
  <r>
    <s v="sell"/>
    <x v="3"/>
    <n v="0.01"/>
    <n v="0.02"/>
    <d v="2021-01-12T08:51:00"/>
    <n v="1.2160299999999999"/>
    <d v="2021-01-12T09:32:00"/>
    <n v="1.2174499999999999"/>
    <x v="1219"/>
  </r>
  <r>
    <s v="buy"/>
    <x v="2"/>
    <n v="0.01"/>
    <n v="0.01"/>
    <d v="2021-01-12T10:13:00"/>
    <n v="1.2153700000000001"/>
    <d v="2021-01-12T10:13:00"/>
    <n v="1.2153700000000001"/>
    <x v="1220"/>
  </r>
  <r>
    <s v="sell"/>
    <x v="3"/>
    <n v="0.01"/>
    <n v="0.02"/>
    <d v="2021-01-12T10:26:00"/>
    <n v="1.21587"/>
    <d v="2021-01-12T11:27:00"/>
    <n v="1.2172499999999999"/>
    <x v="1221"/>
  </r>
  <r>
    <s v="buy"/>
    <x v="0"/>
    <n v="0.01"/>
    <n v="0.03"/>
    <d v="2021-01-12T11:33:00"/>
    <n v="1.2170099999999999"/>
    <d v="2021-01-12T16:06:00"/>
    <n v="1.21407"/>
    <x v="1222"/>
  </r>
  <r>
    <s v="sell"/>
    <x v="3"/>
    <n v="0.01"/>
    <n v="0.02"/>
    <d v="2021-01-12T13:27:00"/>
    <n v="1.21488"/>
    <d v="2021-01-12T15:09:00"/>
    <n v="1.2163600000000001"/>
    <x v="1223"/>
  </r>
  <r>
    <s v="sell"/>
    <x v="4"/>
    <n v="0.03"/>
    <n v="0.08"/>
    <d v="2021-01-12T16:10:00"/>
    <n v="1.2142900000000001"/>
    <d v="2021-01-12T21:32:00"/>
    <n v="1.2204600000000001"/>
    <x v="1224"/>
  </r>
  <r>
    <s v="buy"/>
    <x v="2"/>
    <n v="0.01"/>
    <n v="0.01"/>
    <d v="2021-01-13T01:19:00"/>
    <n v="1.2203299999999999"/>
    <d v="2021-01-13T01:19:00"/>
    <n v="1.2203299999999999"/>
    <x v="1225"/>
  </r>
  <r>
    <s v="buy"/>
    <x v="7"/>
    <n v="0.04"/>
    <n v="0.12"/>
    <d v="2021-01-13T09:57:00"/>
    <n v="1.2206999999999999"/>
    <d v="2021-01-14T14:59:00"/>
    <n v="1.21279"/>
    <x v="1226"/>
  </r>
  <r>
    <s v="sell"/>
    <x v="2"/>
    <n v="0.01"/>
    <n v="0.01"/>
    <d v="2021-01-13T14:03:00"/>
    <n v="1.2166399999999999"/>
    <d v="2021-01-13T14:03:00"/>
    <n v="1.2166399999999999"/>
    <x v="1227"/>
  </r>
  <r>
    <s v="sell"/>
    <x v="3"/>
    <n v="0.01"/>
    <n v="0.02"/>
    <d v="2021-01-13T19:23:00"/>
    <n v="1.21472"/>
    <d v="2021-01-13T19:44:00"/>
    <n v="1.2161200000000001"/>
    <x v="1228"/>
  </r>
  <r>
    <s v="sell"/>
    <x v="3"/>
    <n v="0.01"/>
    <n v="0.02"/>
    <d v="2021-01-14T04:40:00"/>
    <n v="1.21434"/>
    <d v="2021-01-14T10:09:00"/>
    <n v="1.2157"/>
    <x v="1229"/>
  </r>
  <r>
    <s v="sell"/>
    <x v="2"/>
    <n v="0.01"/>
    <n v="0.01"/>
    <d v="2021-01-14T15:12:00"/>
    <n v="1.2125900000000001"/>
    <d v="2021-01-14T15:12:00"/>
    <n v="1.2125900000000001"/>
    <x v="1230"/>
  </r>
  <r>
    <s v="sell"/>
    <x v="1"/>
    <n v="0.02"/>
    <n v="0.05"/>
    <d v="2021-01-14T15:35:00"/>
    <n v="1.2120200000000001"/>
    <d v="2021-01-14T19:50:00"/>
    <n v="1.21658"/>
    <x v="1231"/>
  </r>
  <r>
    <s v="buy"/>
    <x v="3"/>
    <n v="0.01"/>
    <n v="0.02"/>
    <d v="2021-01-14T19:59:00"/>
    <n v="1.2169300000000001"/>
    <d v="2021-01-14T20:16:00"/>
    <n v="1.2154700000000001"/>
    <x v="1232"/>
  </r>
  <r>
    <s v="buy"/>
    <x v="7"/>
    <n v="0.04"/>
    <n v="0.12"/>
    <d v="2021-01-14T21:00:00"/>
    <n v="1.2151400000000001"/>
    <d v="2021-01-18T01:50:00"/>
    <n v="1.2071799999999999"/>
    <x v="1233"/>
  </r>
  <r>
    <s v="sell"/>
    <x v="3"/>
    <n v="0.01"/>
    <n v="0.02"/>
    <d v="2021-01-15T10:34:00"/>
    <n v="1.21244"/>
    <d v="2021-01-15T11:06:00"/>
    <n v="1.2139"/>
    <x v="1234"/>
  </r>
  <r>
    <s v="sell"/>
    <x v="2"/>
    <n v="0.01"/>
    <n v="0.01"/>
    <d v="2021-01-15T14:25:00"/>
    <n v="1.2119899999999999"/>
    <d v="2021-01-15T14:25:00"/>
    <n v="1.2119899999999999"/>
    <x v="1235"/>
  </r>
  <r>
    <s v="sell"/>
    <x v="2"/>
    <n v="0.01"/>
    <n v="0.01"/>
    <d v="2021-01-15T16:23:00"/>
    <n v="1.2112799999999999"/>
    <d v="2021-01-15T16:23:00"/>
    <n v="1.2112799999999999"/>
    <x v="1236"/>
  </r>
  <r>
    <s v="sell"/>
    <x v="2"/>
    <n v="0.01"/>
    <n v="0.01"/>
    <d v="2021-01-15T17:28:00"/>
    <n v="1.2088399999999999"/>
    <d v="2021-01-15T17:28:00"/>
    <n v="1.2088399999999999"/>
    <x v="1237"/>
  </r>
  <r>
    <s v="sell"/>
    <x v="3"/>
    <n v="0.01"/>
    <n v="0.02"/>
    <d v="2021-01-18T02:07:00"/>
    <n v="1.20692"/>
    <d v="2021-01-18T04:39:00"/>
    <n v="1.2082900000000001"/>
    <x v="1238"/>
  </r>
  <r>
    <s v="sell"/>
    <x v="2"/>
    <n v="0.01"/>
    <n v="0.01"/>
    <d v="2021-01-18T12:14:00"/>
    <n v="1.2068700000000001"/>
    <d v="2021-01-18T12:14:00"/>
    <n v="1.2068700000000001"/>
    <x v="1239"/>
  </r>
  <r>
    <s v="sell"/>
    <x v="7"/>
    <n v="0.04"/>
    <n v="0.12"/>
    <d v="2021-01-18T15:02:00"/>
    <n v="1.2058599999999999"/>
    <d v="2021-01-19T16:14:00"/>
    <n v="1.2141900000000001"/>
    <x v="1240"/>
  </r>
  <r>
    <s v="buy"/>
    <x v="2"/>
    <n v="0.01"/>
    <n v="0.01"/>
    <d v="2021-01-19T10:14:00"/>
    <n v="1.2109099999999999"/>
    <d v="2021-01-19T10:14:00"/>
    <n v="1.2109099999999999"/>
    <x v="1241"/>
  </r>
  <r>
    <s v="buy"/>
    <x v="2"/>
    <n v="0.01"/>
    <n v="0.01"/>
    <d v="2021-01-19T12:26:00"/>
    <n v="1.2126699999999999"/>
    <d v="2021-01-19T12:26:00"/>
    <n v="1.2126699999999999"/>
    <x v="1242"/>
  </r>
  <r>
    <s v="buy"/>
    <x v="3"/>
    <n v="0.01"/>
    <n v="0.02"/>
    <d v="2021-01-19T16:32:00"/>
    <n v="1.2136800000000001"/>
    <d v="2021-01-19T17:02:00"/>
    <n v="1.2123200000000001"/>
    <x v="1243"/>
  </r>
  <r>
    <s v="buy"/>
    <x v="4"/>
    <n v="0.03"/>
    <n v="0.08"/>
    <d v="2021-01-20T10:17:00"/>
    <n v="1.2141299999999999"/>
    <d v="2021-01-20T16:53:00"/>
    <n v="1.2078599999999999"/>
    <x v="1244"/>
  </r>
  <r>
    <s v="sell"/>
    <x v="2"/>
    <n v="0.01"/>
    <n v="0.01"/>
    <d v="2021-01-20T15:19:00"/>
    <n v="1.2103999999999999"/>
    <d v="2021-01-20T15:19:00"/>
    <n v="1.2103999999999999"/>
    <x v="1245"/>
  </r>
  <r>
    <s v="sell"/>
    <x v="8"/>
    <n v="0.06"/>
    <n v="0.18"/>
    <d v="2021-01-20T17:01:00"/>
    <n v="1.2084299999999999"/>
    <d v="2021-01-22T11:00:00"/>
    <n v="1.2185900000000001"/>
    <x v="1246"/>
  </r>
  <r>
    <s v="buy"/>
    <x v="2"/>
    <n v="0.01"/>
    <n v="0.01"/>
    <d v="2021-01-21T04:57:00"/>
    <n v="1.21296"/>
    <d v="2021-01-21T04:57:00"/>
    <n v="1.21296"/>
    <x v="1247"/>
  </r>
  <r>
    <s v="buy"/>
    <x v="2"/>
    <n v="0.01"/>
    <n v="0.01"/>
    <d v="2021-01-21T11:53:00"/>
    <n v="1.21417"/>
    <d v="2021-01-21T11:53:00"/>
    <n v="1.21417"/>
    <x v="1248"/>
  </r>
  <r>
    <s v="buy"/>
    <x v="2"/>
    <n v="0.01"/>
    <n v="0.01"/>
    <d v="2021-01-21T15:39:00"/>
    <n v="1.21577"/>
    <d v="2021-01-21T15:39:00"/>
    <n v="1.21577"/>
    <x v="1249"/>
  </r>
  <r>
    <s v="buy"/>
    <x v="2"/>
    <n v="0.01"/>
    <n v="0.01"/>
    <d v="2021-01-21T16:02:00"/>
    <n v="1.2148099999999999"/>
    <d v="2021-01-21T16:02:00"/>
    <n v="1.2148099999999999"/>
    <x v="1250"/>
  </r>
  <r>
    <s v="buy"/>
    <x v="3"/>
    <n v="0.01"/>
    <n v="0.02"/>
    <d v="2021-01-21T17:52:00"/>
    <n v="1.21597"/>
    <d v="2021-01-21T18:19:00"/>
    <n v="1.2145600000000001"/>
    <x v="1251"/>
  </r>
  <r>
    <s v="buy"/>
    <x v="2"/>
    <n v="0.01"/>
    <n v="0.01"/>
    <d v="2021-01-22T03:03:00"/>
    <n v="1.21658"/>
    <d v="2021-01-22T03:03:00"/>
    <n v="1.21658"/>
    <x v="1252"/>
  </r>
  <r>
    <s v="buy"/>
    <x v="3"/>
    <n v="0.01"/>
    <n v="0.02"/>
    <d v="2021-01-22T10:42:00"/>
    <n v="1.2175199999999999"/>
    <d v="2021-01-22T11:45:00"/>
    <n v="1.21607"/>
    <x v="1253"/>
  </r>
  <r>
    <s v="buy"/>
    <x v="4"/>
    <n v="0.03"/>
    <n v="0.08"/>
    <d v="2021-01-22T14:00:00"/>
    <n v="1.2177800000000001"/>
    <d v="2021-01-26T09:37:00"/>
    <n v="1.2114499999999999"/>
    <x v="1254"/>
  </r>
  <r>
    <s v="sell"/>
    <x v="3"/>
    <n v="0.01"/>
    <n v="0.02"/>
    <d v="2021-01-25T17:15:00"/>
    <n v="1.21217"/>
    <d v="2021-01-25T18:45:00"/>
    <n v="1.21357"/>
    <x v="1255"/>
  </r>
  <r>
    <s v="sell"/>
    <x v="1"/>
    <n v="0.02"/>
    <n v="0.05"/>
    <d v="2021-01-26T10:02:00"/>
    <n v="1.21136"/>
    <d v="2021-01-26T15:44:00"/>
    <n v="1.21584"/>
    <x v="1256"/>
  </r>
  <r>
    <s v="buy"/>
    <x v="2"/>
    <n v="0.01"/>
    <n v="0.01"/>
    <d v="2021-01-26T15:48:00"/>
    <n v="1.2157100000000001"/>
    <d v="2021-01-26T15:48:00"/>
    <n v="1.2157100000000001"/>
    <x v="1257"/>
  </r>
  <r>
    <s v="buy"/>
    <x v="8"/>
    <n v="0.06"/>
    <n v="0.18"/>
    <d v="2021-01-26T17:40:00"/>
    <n v="1.21692"/>
    <d v="2021-01-27T16:44:00"/>
    <n v="1.2062999999999999"/>
    <x v="1258"/>
  </r>
  <r>
    <s v="sell"/>
    <x v="2"/>
    <n v="0.01"/>
    <n v="0.01"/>
    <d v="2021-01-27T11:24:00"/>
    <n v="1.2126600000000001"/>
    <d v="2021-01-27T11:24:00"/>
    <n v="1.2126600000000001"/>
    <x v="1259"/>
  </r>
  <r>
    <s v="sell"/>
    <x v="2"/>
    <n v="0.01"/>
    <n v="0.01"/>
    <d v="2021-01-27T15:09:00"/>
    <n v="1.21112"/>
    <d v="2021-01-27T15:09:00"/>
    <n v="1.21112"/>
    <x v="1260"/>
  </r>
  <r>
    <s v="sell"/>
    <x v="7"/>
    <n v="0.04"/>
    <n v="0.12"/>
    <d v="2021-01-27T16:54:00"/>
    <n v="1.20685"/>
    <d v="2021-01-29T15:36:00"/>
    <n v="1.2147600000000001"/>
    <x v="1261"/>
  </r>
  <r>
    <s v="buy"/>
    <x v="2"/>
    <n v="0.01"/>
    <n v="0.01"/>
    <d v="2021-01-27T20:13:00"/>
    <n v="1.2113"/>
    <d v="2021-01-27T20:13:00"/>
    <n v="1.2113"/>
    <x v="1262"/>
  </r>
  <r>
    <s v="buy"/>
    <x v="0"/>
    <n v="0.01"/>
    <n v="0.03"/>
    <d v="2021-01-27T21:06:00"/>
    <n v="1.21139"/>
    <d v="2021-01-28T02:54:00"/>
    <n v="1.2084999999999999"/>
    <x v="1263"/>
  </r>
  <r>
    <s v="buy"/>
    <x v="3"/>
    <n v="0.01"/>
    <n v="0.02"/>
    <d v="2021-01-28T12:54:00"/>
    <n v="1.21129"/>
    <d v="2021-01-28T13:41:00"/>
    <n v="1.2098599999999999"/>
    <x v="1264"/>
  </r>
  <r>
    <s v="buy"/>
    <x v="0"/>
    <n v="0.01"/>
    <n v="0.03"/>
    <d v="2021-01-28T16:05:00"/>
    <n v="1.21353"/>
    <d v="2021-01-29T02:52:00"/>
    <n v="1.2106300000000001"/>
    <x v="1265"/>
  </r>
  <r>
    <s v="buy"/>
    <x v="2"/>
    <n v="0.01"/>
    <n v="0.01"/>
    <d v="2021-01-29T13:05:00"/>
    <n v="1.2132499999999999"/>
    <d v="2021-01-29T13:05:00"/>
    <n v="1.2132499999999999"/>
    <x v="1266"/>
  </r>
  <r>
    <s v="buy"/>
    <x v="2"/>
    <n v="0.01"/>
    <n v="0.01"/>
    <d v="2021-01-29T14:57:00"/>
    <n v="1.2140899999999999"/>
    <d v="2021-01-29T14:57:00"/>
    <n v="1.2140899999999999"/>
    <x v="1267"/>
  </r>
  <r>
    <s v="buy"/>
    <x v="5"/>
    <n v="0.19"/>
    <n v="0.58000000000000007"/>
    <d v="2021-01-29T16:07:00"/>
    <n v="1.2151099999999999"/>
    <d v="2021-02-04T17:16:00"/>
    <n v="1.19739"/>
    <x v="1268"/>
  </r>
  <r>
    <s v="sell"/>
    <x v="2"/>
    <n v="0.01"/>
    <n v="0.01"/>
    <d v="2021-02-01T11:04:00"/>
    <n v="1.20896"/>
    <d v="2021-02-01T11:04:00"/>
    <n v="1.20896"/>
    <x v="1269"/>
  </r>
  <r>
    <s v="sell"/>
    <x v="3"/>
    <n v="0.01"/>
    <n v="0.02"/>
    <d v="2021-02-01T12:41:00"/>
    <n v="1.2075100000000001"/>
    <d v="2021-02-01T15:50:00"/>
    <n v="1.2090000000000001"/>
    <x v="1270"/>
  </r>
  <r>
    <s v="sell"/>
    <x v="3"/>
    <n v="0.01"/>
    <n v="0.02"/>
    <d v="2021-02-01T20:15:00"/>
    <n v="1.2070099999999999"/>
    <d v="2021-02-02T03:53:00"/>
    <n v="1.2083999999999999"/>
    <x v="1271"/>
  </r>
  <r>
    <s v="sell"/>
    <x v="2"/>
    <n v="0.01"/>
    <n v="0.01"/>
    <d v="2021-02-02T12:26:00"/>
    <n v="1.2047399999999999"/>
    <d v="2021-02-02T12:26:00"/>
    <n v="1.2047399999999999"/>
    <x v="1272"/>
  </r>
  <r>
    <s v="sell"/>
    <x v="2"/>
    <n v="0.01"/>
    <n v="0.01"/>
    <d v="2021-02-02T12:41:00"/>
    <n v="1.20404"/>
    <d v="2021-02-02T12:41:00"/>
    <n v="1.20404"/>
    <x v="1273"/>
  </r>
  <r>
    <s v="sell"/>
    <x v="2"/>
    <n v="0.01"/>
    <n v="0.01"/>
    <d v="2021-02-02T17:03:00"/>
    <n v="1.2030400000000001"/>
    <d v="2021-02-02T17:03:00"/>
    <n v="1.2030400000000001"/>
    <x v="1274"/>
  </r>
  <r>
    <s v="sell"/>
    <x v="3"/>
    <n v="0.01"/>
    <n v="0.02"/>
    <d v="2021-02-02T20:01:00"/>
    <n v="1.2021599999999999"/>
    <d v="2021-02-02T22:54:00"/>
    <n v="1.20353"/>
    <x v="1275"/>
  </r>
  <r>
    <s v="sell"/>
    <x v="2"/>
    <n v="0.01"/>
    <n v="0.01"/>
    <d v="2021-02-03T11:24:00"/>
    <n v="1.20228"/>
    <d v="2021-02-03T11:24:00"/>
    <n v="1.20228"/>
    <x v="1276"/>
  </r>
  <r>
    <s v="sell"/>
    <x v="0"/>
    <n v="0.01"/>
    <n v="0.03"/>
    <d v="2021-02-03T14:24:00"/>
    <n v="1.20103"/>
    <d v="2021-02-04T01:08:00"/>
    <n v="1.20411"/>
    <x v="1277"/>
  </r>
  <r>
    <s v="sell"/>
    <x v="2"/>
    <n v="0.01"/>
    <n v="0.01"/>
    <d v="2021-02-04T08:21:00"/>
    <n v="1.2012100000000001"/>
    <d v="2021-02-04T08:21:00"/>
    <n v="1.2012100000000001"/>
    <x v="1278"/>
  </r>
  <r>
    <s v="sell"/>
    <x v="2"/>
    <n v="0.01"/>
    <n v="0.01"/>
    <d v="2021-02-04T11:29:00"/>
    <n v="1.19896"/>
    <d v="2021-02-04T11:29:00"/>
    <n v="1.19896"/>
    <x v="1279"/>
  </r>
  <r>
    <s v="sell"/>
    <x v="2"/>
    <n v="0.01"/>
    <n v="0.01"/>
    <d v="2021-02-04T17:38:00"/>
    <n v="1.1971499999999999"/>
    <d v="2021-02-04T17:38:00"/>
    <n v="1.1971499999999999"/>
    <x v="1280"/>
  </r>
  <r>
    <s v="sell"/>
    <x v="5"/>
    <n v="0.19"/>
    <n v="0.58000000000000007"/>
    <d v="2021-02-05T09:36:00"/>
    <n v="1.1962699999999999"/>
    <d v="2021-02-10T10:37:00"/>
    <n v="1.2137199999999999"/>
    <x v="1281"/>
  </r>
  <r>
    <s v="buy"/>
    <x v="3"/>
    <n v="0.01"/>
    <n v="0.02"/>
    <d v="2021-02-05T20:54:00"/>
    <n v="1.2043600000000001"/>
    <d v="2021-02-08T10:48:00"/>
    <n v="1.2029399999999999"/>
    <x v="1282"/>
  </r>
  <r>
    <s v="buy"/>
    <x v="3"/>
    <n v="0.01"/>
    <n v="0.02"/>
    <d v="2021-02-08T17:09:00"/>
    <n v="1.2057599999999999"/>
    <d v="2021-02-08T18:15:00"/>
    <n v="1.2042999999999999"/>
    <x v="1283"/>
  </r>
  <r>
    <s v="buy"/>
    <x v="2"/>
    <n v="0.01"/>
    <n v="0.01"/>
    <d v="2021-02-09T10:19:00"/>
    <n v="1.2075400000000001"/>
    <d v="2021-02-09T10:19:00"/>
    <n v="1.2075400000000001"/>
    <x v="1284"/>
  </r>
  <r>
    <s v="buy"/>
    <x v="2"/>
    <n v="0.01"/>
    <n v="0.01"/>
    <d v="2021-02-09T10:51:00"/>
    <n v="1.20892"/>
    <d v="2021-02-09T10:51:00"/>
    <n v="1.20892"/>
    <x v="1285"/>
  </r>
  <r>
    <s v="buy"/>
    <x v="3"/>
    <n v="0.01"/>
    <n v="0.02"/>
    <d v="2021-02-09T11:45:00"/>
    <n v="1.21069"/>
    <d v="2021-02-09T15:32:00"/>
    <n v="1.20929"/>
    <x v="1286"/>
  </r>
  <r>
    <s v="buy"/>
    <x v="3"/>
    <n v="0.01"/>
    <n v="0.02"/>
    <d v="2021-02-10T11:01:00"/>
    <n v="1.2138"/>
    <d v="2021-02-10T11:29:00"/>
    <n v="1.21241"/>
    <x v="1287"/>
  </r>
  <r>
    <s v="buy"/>
    <x v="1"/>
    <n v="0.02"/>
    <n v="0.05"/>
    <d v="2021-02-11T16:52:00"/>
    <n v="1.2139599999999999"/>
    <d v="2021-02-12T15:29:00"/>
    <n v="1.20949"/>
    <x v="1288"/>
  </r>
  <r>
    <s v="buy"/>
    <x v="3"/>
    <n v="0.01"/>
    <n v="0.02"/>
    <d v="2021-02-15T10:28:00"/>
    <n v="1.2138899999999999"/>
    <d v="2021-02-15T14:15:00"/>
    <n v="1.2124999999999999"/>
    <x v="1289"/>
  </r>
  <r>
    <s v="buy"/>
    <x v="2"/>
    <n v="0.01"/>
    <n v="0.01"/>
    <d v="2021-02-16T10:38:00"/>
    <n v="1.2144999999999999"/>
    <d v="2021-02-16T10:38:00"/>
    <n v="1.2144999999999999"/>
    <x v="1290"/>
  </r>
  <r>
    <s v="buy"/>
    <x v="11"/>
    <n v="0.08"/>
    <n v="0.26"/>
    <d v="2021-02-16T14:49:00"/>
    <n v="1.2157500000000001"/>
    <d v="2021-02-17T15:48:00"/>
    <n v="1.2031499999999999"/>
    <x v="1291"/>
  </r>
  <r>
    <s v="sell"/>
    <x v="2"/>
    <n v="0.01"/>
    <n v="0.01"/>
    <d v="2021-02-17T10:23:00"/>
    <n v="1.2079899999999999"/>
    <d v="2021-02-17T10:23:00"/>
    <n v="1.2079899999999999"/>
    <x v="1292"/>
  </r>
  <r>
    <s v="sell"/>
    <x v="2"/>
    <n v="0.01"/>
    <n v="0.01"/>
    <d v="2021-02-17T10:58:00"/>
    <n v="1.2075100000000001"/>
    <d v="2021-02-17T10:58:00"/>
    <n v="1.2075100000000001"/>
    <x v="1293"/>
  </r>
  <r>
    <s v="sell"/>
    <x v="2"/>
    <n v="0.01"/>
    <n v="0.01"/>
    <d v="2021-02-17T12:16:00"/>
    <n v="1.2065300000000001"/>
    <d v="2021-02-17T12:16:00"/>
    <n v="1.2065300000000001"/>
    <x v="1294"/>
  </r>
  <r>
    <s v="sell"/>
    <x v="2"/>
    <n v="0.01"/>
    <n v="0.01"/>
    <d v="2021-02-17T15:35:00"/>
    <n v="1.2053700000000001"/>
    <d v="2021-02-17T15:35:00"/>
    <n v="1.2053700000000001"/>
    <x v="1295"/>
  </r>
  <r>
    <s v="sell"/>
    <x v="2"/>
    <n v="0.01"/>
    <n v="0.01"/>
    <d v="2021-02-17T15:56:00"/>
    <n v="1.2038500000000001"/>
    <d v="2021-02-17T15:56:00"/>
    <n v="1.2038500000000001"/>
    <x v="1296"/>
  </r>
  <r>
    <s v="sell"/>
    <x v="6"/>
    <n v="0.13"/>
    <n v="0.39"/>
    <d v="2021-02-17T17:58:00"/>
    <n v="1.20319"/>
    <d v="2021-02-23T03:45:00"/>
    <n v="1.21757"/>
    <x v="1297"/>
  </r>
  <r>
    <s v="buy"/>
    <x v="2"/>
    <n v="0.01"/>
    <n v="0.01"/>
    <d v="2021-02-19T11:03:00"/>
    <n v="1.2129399999999999"/>
    <d v="2021-02-19T11:03:00"/>
    <n v="1.2129399999999999"/>
    <x v="1298"/>
  </r>
  <r>
    <s v="buy"/>
    <x v="0"/>
    <n v="0.01"/>
    <n v="0.03"/>
    <d v="2021-02-19T15:20:00"/>
    <n v="1.21353"/>
    <d v="2021-02-22T09:24:00"/>
    <n v="1.21065"/>
    <x v="1299"/>
  </r>
  <r>
    <s v="buy"/>
    <x v="2"/>
    <n v="0.01"/>
    <n v="0.01"/>
    <d v="2021-02-22T13:29:00"/>
    <n v="1.21397"/>
    <d v="2021-02-22T13:29:00"/>
    <n v="1.21397"/>
    <x v="1300"/>
  </r>
  <r>
    <s v="buy"/>
    <x v="0"/>
    <n v="0.01"/>
    <n v="0.03"/>
    <d v="2021-02-23T03:06:00"/>
    <n v="1.21658"/>
    <d v="2021-02-23T14:57:00"/>
    <n v="1.21363"/>
    <x v="1301"/>
  </r>
  <r>
    <s v="buy"/>
    <x v="3"/>
    <n v="0.01"/>
    <n v="0.02"/>
    <d v="2021-02-23T17:49:00"/>
    <n v="1.2161599999999999"/>
    <d v="2021-02-23T18:55:00"/>
    <n v="1.2147300000000001"/>
    <x v="1302"/>
  </r>
  <r>
    <s v="buy"/>
    <x v="1"/>
    <n v="0.02"/>
    <n v="0.05"/>
    <d v="2021-02-24T10:36:00"/>
    <n v="1.2168300000000001"/>
    <d v="2021-02-24T17:05:00"/>
    <n v="1.21221"/>
    <x v="1303"/>
  </r>
  <r>
    <s v="sell"/>
    <x v="11"/>
    <n v="0.08"/>
    <n v="0.26"/>
    <d v="2021-02-24T17:22:00"/>
    <n v="1.2115499999999999"/>
    <d v="2021-02-25T13:15:00"/>
    <n v="1.22356"/>
    <x v="1304"/>
  </r>
  <r>
    <s v="buy"/>
    <x v="2"/>
    <n v="0.01"/>
    <n v="0.01"/>
    <d v="2021-02-24T23:02:00"/>
    <n v="1.2163299999999999"/>
    <d v="2021-02-24T23:02:00"/>
    <n v="1.2163299999999999"/>
    <x v="1305"/>
  </r>
  <r>
    <s v="buy"/>
    <x v="2"/>
    <n v="0.01"/>
    <n v="0.01"/>
    <d v="2021-02-25T09:10:00"/>
    <n v="1.2174199999999999"/>
    <d v="2021-02-25T09:10:00"/>
    <n v="1.2174199999999999"/>
    <x v="1306"/>
  </r>
  <r>
    <s v="buy"/>
    <x v="2"/>
    <n v="0.01"/>
    <n v="0.01"/>
    <d v="2021-02-25T10:30:00"/>
    <n v="1.21974"/>
    <d v="2021-02-25T10:30:00"/>
    <n v="1.21974"/>
    <x v="1307"/>
  </r>
  <r>
    <s v="buy"/>
    <x v="2"/>
    <n v="0.01"/>
    <n v="0.01"/>
    <d v="2021-02-25T11:24:00"/>
    <n v="1.2213000000000001"/>
    <d v="2021-02-25T11:24:00"/>
    <n v="1.2213000000000001"/>
    <x v="1308"/>
  </r>
  <r>
    <s v="buy"/>
    <x v="3"/>
    <n v="0.01"/>
    <n v="0.02"/>
    <d v="2021-02-25T12:43:00"/>
    <n v="1.22255"/>
    <d v="2021-02-25T16:00:00"/>
    <n v="1.22113"/>
    <x v="1309"/>
  </r>
  <r>
    <s v="buy"/>
    <x v="12"/>
    <n v="0.3"/>
    <n v="0.88000000000000012"/>
    <d v="2021-02-25T17:03:00"/>
    <n v="1.2235799999999999"/>
    <d v="2021-03-02T04:50:00"/>
    <n v="1.20231"/>
    <x v="1310"/>
  </r>
  <r>
    <s v="sell"/>
    <x v="3"/>
    <n v="0.01"/>
    <n v="0.02"/>
    <d v="2021-02-25T20:42:00"/>
    <n v="1.2171400000000001"/>
    <d v="2021-02-25T21:08:00"/>
    <n v="1.21855"/>
    <x v="1311"/>
  </r>
  <r>
    <s v="sell"/>
    <x v="2"/>
    <n v="0.01"/>
    <n v="0.01"/>
    <d v="2021-02-25T22:44:00"/>
    <n v="1.21696"/>
    <d v="2021-02-25T22:44:00"/>
    <n v="1.21696"/>
    <x v="1312"/>
  </r>
  <r>
    <s v="sell"/>
    <x v="0"/>
    <n v="0.01"/>
    <n v="0.03"/>
    <d v="2021-02-26T02:37:00"/>
    <n v="1.2147399999999999"/>
    <d v="2021-02-26T04:24:00"/>
    <n v="1.2178100000000001"/>
    <x v="1313"/>
  </r>
  <r>
    <s v="sell"/>
    <x v="2"/>
    <n v="0.01"/>
    <n v="0.01"/>
    <d v="2021-02-26T06:52:00"/>
    <n v="1.21505"/>
    <d v="2021-02-26T06:52:00"/>
    <n v="1.21505"/>
    <x v="1314"/>
  </r>
  <r>
    <s v="sell"/>
    <x v="3"/>
    <n v="0.01"/>
    <n v="0.02"/>
    <d v="2021-02-26T09:54:00"/>
    <n v="1.21376"/>
    <d v="2021-02-26T10:22:00"/>
    <n v="1.2152099999999999"/>
    <x v="1315"/>
  </r>
  <r>
    <s v="sell"/>
    <x v="2"/>
    <n v="0.01"/>
    <n v="0.01"/>
    <d v="2021-02-26T13:03:00"/>
    <n v="1.2118599999999999"/>
    <d v="2021-02-26T13:03:00"/>
    <n v="1.2118599999999999"/>
    <x v="1316"/>
  </r>
  <r>
    <s v="sell"/>
    <x v="0"/>
    <n v="0.01"/>
    <n v="0.03"/>
    <d v="2021-02-26T13:38:00"/>
    <n v="1.20991"/>
    <d v="2021-02-26T16:04:00"/>
    <n v="1.2130300000000001"/>
    <x v="1317"/>
  </r>
  <r>
    <s v="sell"/>
    <x v="2"/>
    <n v="0.01"/>
    <n v="0.01"/>
    <d v="2021-02-26T18:26:00"/>
    <n v="1.21004"/>
    <d v="2021-02-26T18:26:00"/>
    <n v="1.21004"/>
    <x v="1318"/>
  </r>
  <r>
    <s v="sell"/>
    <x v="2"/>
    <n v="0.01"/>
    <n v="0.01"/>
    <d v="2021-02-26T20:00:00"/>
    <n v="1.2079200000000001"/>
    <d v="2021-02-26T20:00:00"/>
    <n v="1.2079200000000001"/>
    <x v="1319"/>
  </r>
  <r>
    <s v="sell"/>
    <x v="0"/>
    <n v="0.01"/>
    <n v="0.03"/>
    <d v="2021-02-26T23:05:00"/>
    <n v="1.20665"/>
    <d v="2021-03-01T02:35:00"/>
    <n v="1.2096100000000001"/>
    <x v="1320"/>
  </r>
  <r>
    <s v="sell"/>
    <x v="2"/>
    <n v="0.01"/>
    <n v="0.01"/>
    <d v="2021-03-01T10:14:00"/>
    <n v="1.2071099999999999"/>
    <d v="2021-03-01T10:14:00"/>
    <n v="1.2071099999999999"/>
    <x v="1321"/>
  </r>
  <r>
    <s v="sell"/>
    <x v="2"/>
    <n v="0.01"/>
    <n v="0.01"/>
    <d v="2021-03-01T10:55:00"/>
    <n v="1.20557"/>
    <d v="2021-03-01T10:55:00"/>
    <n v="1.20557"/>
    <x v="1322"/>
  </r>
  <r>
    <s v="sell"/>
    <x v="0"/>
    <n v="0.01"/>
    <n v="0.03"/>
    <d v="2021-03-01T11:44:00"/>
    <n v="1.2034899999999999"/>
    <d v="2021-03-01T16:05:00"/>
    <n v="1.20608"/>
    <x v="1323"/>
  </r>
  <r>
    <s v="sell"/>
    <x v="3"/>
    <n v="0.01"/>
    <n v="0.02"/>
    <d v="2021-03-01T17:16:00"/>
    <n v="1.2036500000000001"/>
    <d v="2021-03-01T17:57:00"/>
    <n v="1.2050700000000001"/>
    <x v="1324"/>
  </r>
  <r>
    <s v="sell"/>
    <x v="2"/>
    <n v="0.01"/>
    <n v="0.01"/>
    <d v="2021-03-02T03:43:00"/>
    <n v="1.20329"/>
    <d v="2021-03-02T03:43:00"/>
    <n v="1.20329"/>
    <x v="1325"/>
  </r>
  <r>
    <s v="sell"/>
    <x v="2"/>
    <n v="0.01"/>
    <n v="0.01"/>
    <d v="2021-03-02T05:01:00"/>
    <n v="1.2022299999999999"/>
    <d v="2021-03-02T05:01:00"/>
    <n v="1.2022299999999999"/>
    <x v="1326"/>
  </r>
  <r>
    <s v="sell"/>
    <x v="2"/>
    <n v="0.01"/>
    <n v="0.01"/>
    <d v="2021-03-02T09:24:00"/>
    <n v="1.20113"/>
    <d v="2021-03-02T09:24:00"/>
    <n v="1.20113"/>
    <x v="1327"/>
  </r>
  <r>
    <s v="sell"/>
    <x v="8"/>
    <n v="0.06"/>
    <n v="0.18"/>
    <d v="2021-03-02T11:13:00"/>
    <n v="1.19998"/>
    <d v="2021-03-03T09:40:00"/>
    <n v="1.2099"/>
    <x v="1328"/>
  </r>
  <r>
    <s v="buy"/>
    <x v="3"/>
    <n v="0.01"/>
    <n v="0.02"/>
    <d v="2021-03-03T09:50:00"/>
    <n v="1.20973"/>
    <d v="2021-03-03T10:08:00"/>
    <n v="1.2083299999999999"/>
    <x v="1329"/>
  </r>
  <r>
    <s v="buy"/>
    <x v="9"/>
    <n v="0.47"/>
    <n v="1.35"/>
    <d v="2021-03-03T11:53:00"/>
    <n v="1.2105399999999999"/>
    <d v="2021-03-08T18:47:00"/>
    <n v="1.1851499999999999"/>
    <x v="1330"/>
  </r>
  <r>
    <s v="sell"/>
    <x v="0"/>
    <n v="0.01"/>
    <n v="0.03"/>
    <d v="2021-03-03T15:13:00"/>
    <n v="1.20486"/>
    <d v="2021-03-03T18:10:00"/>
    <n v="1.2077800000000001"/>
    <x v="1331"/>
  </r>
  <r>
    <s v="sell"/>
    <x v="2"/>
    <n v="0.01"/>
    <n v="0.01"/>
    <d v="2021-03-04T01:27:00"/>
    <n v="1.20499"/>
    <d v="2021-03-04T01:27:00"/>
    <n v="1.20499"/>
    <x v="1332"/>
  </r>
  <r>
    <s v="sell"/>
    <x v="3"/>
    <n v="0.01"/>
    <n v="0.02"/>
    <d v="2021-03-04T11:28:00"/>
    <n v="1.2035800000000001"/>
    <d v="2021-03-04T18:30:00"/>
    <n v="1.20503"/>
    <x v="1333"/>
  </r>
  <r>
    <s v="sell"/>
    <x v="2"/>
    <n v="0.01"/>
    <n v="0.01"/>
    <d v="2021-03-04T20:15:00"/>
    <n v="1.19814"/>
    <d v="2021-03-04T20:15:00"/>
    <n v="1.19814"/>
    <x v="1334"/>
  </r>
  <r>
    <s v="sell"/>
    <x v="2"/>
    <n v="0.01"/>
    <n v="0.01"/>
    <d v="2021-03-04T21:12:00"/>
    <n v="1.19753"/>
    <d v="2021-03-04T21:12:00"/>
    <n v="1.19753"/>
    <x v="1335"/>
  </r>
  <r>
    <s v="sell"/>
    <x v="2"/>
    <n v="0.01"/>
    <n v="0.01"/>
    <d v="2021-03-05T09:04:00"/>
    <n v="1.1956"/>
    <d v="2021-03-05T09:04:00"/>
    <n v="1.1956"/>
    <x v="1336"/>
  </r>
  <r>
    <s v="sell"/>
    <x v="2"/>
    <n v="0.01"/>
    <n v="0.01"/>
    <d v="2021-03-05T10:33:00"/>
    <n v="1.1932499999999999"/>
    <d v="2021-03-05T10:33:00"/>
    <n v="1.1932499999999999"/>
    <x v="1337"/>
  </r>
  <r>
    <s v="sell"/>
    <x v="3"/>
    <n v="0.01"/>
    <n v="0.02"/>
    <d v="2021-03-05T10:59:00"/>
    <n v="1.19278"/>
    <d v="2021-03-05T14:23:00"/>
    <n v="1.19417"/>
    <x v="1338"/>
  </r>
  <r>
    <s v="sell"/>
    <x v="0"/>
    <n v="0.01"/>
    <n v="0.03"/>
    <d v="2021-03-05T15:37:00"/>
    <n v="1.19076"/>
    <d v="2021-03-05T16:15:00"/>
    <n v="1.19364"/>
    <x v="1339"/>
  </r>
  <r>
    <s v="sell"/>
    <x v="3"/>
    <n v="0.01"/>
    <n v="0.02"/>
    <d v="2021-03-05T17:05:00"/>
    <n v="1.19136"/>
    <d v="2021-03-05T17:26:00"/>
    <n v="1.19272"/>
    <x v="1340"/>
  </r>
  <r>
    <s v="sell"/>
    <x v="3"/>
    <n v="0.01"/>
    <n v="0.02"/>
    <d v="2021-03-05T19:46:00"/>
    <n v="1.1911499999999999"/>
    <d v="2021-03-08T01:05:00"/>
    <n v="1.19259"/>
    <x v="1341"/>
  </r>
  <r>
    <s v="sell"/>
    <x v="2"/>
    <n v="0.01"/>
    <n v="0.01"/>
    <d v="2021-03-08T09:04:00"/>
    <n v="1.1895500000000001"/>
    <d v="2021-03-08T09:04:00"/>
    <n v="1.1895500000000001"/>
    <x v="1342"/>
  </r>
  <r>
    <s v="sell"/>
    <x v="2"/>
    <n v="0.01"/>
    <n v="0.01"/>
    <d v="2021-03-08T11:44:00"/>
    <n v="1.1872799999999999"/>
    <d v="2021-03-08T11:44:00"/>
    <n v="1.1872799999999999"/>
    <x v="1343"/>
  </r>
  <r>
    <s v="sell"/>
    <x v="3"/>
    <n v="0.01"/>
    <n v="0.02"/>
    <d v="2021-03-08T15:15:00"/>
    <n v="1.18651"/>
    <d v="2021-03-08T16:43:00"/>
    <n v="1.1879299999999999"/>
    <x v="1344"/>
  </r>
  <r>
    <s v="sell"/>
    <x v="11"/>
    <n v="0.08"/>
    <n v="0.26"/>
    <d v="2021-03-09T04:06:00"/>
    <n v="1.1843999999999999"/>
    <d v="2021-03-11T10:42:00"/>
    <n v="1.19661"/>
    <x v="1345"/>
  </r>
  <r>
    <s v="buy"/>
    <x v="2"/>
    <n v="0.01"/>
    <n v="0.01"/>
    <d v="2021-03-11T09:59:00"/>
    <n v="1.1940299999999999"/>
    <d v="2021-03-11T09:59:00"/>
    <n v="1.1940299999999999"/>
    <x v="1346"/>
  </r>
  <r>
    <s v="buy"/>
    <x v="3"/>
    <n v="0.01"/>
    <n v="0.02"/>
    <d v="2021-03-11T13:57:00"/>
    <n v="1.19634"/>
    <d v="2021-03-11T14:45:00"/>
    <n v="1.19499"/>
    <x v="1347"/>
  </r>
  <r>
    <s v="buy"/>
    <x v="0"/>
    <n v="0.01"/>
    <n v="0.03"/>
    <d v="2021-03-11T15:21:00"/>
    <n v="1.19611"/>
    <d v="2021-03-11T17:17:00"/>
    <n v="1.1932199999999999"/>
    <x v="1348"/>
  </r>
  <r>
    <s v="buy"/>
    <x v="2"/>
    <n v="0.01"/>
    <n v="0.01"/>
    <d v="2021-03-11T17:55:00"/>
    <n v="1.19556"/>
    <d v="2021-03-11T17:55:00"/>
    <n v="1.19556"/>
    <x v="1349"/>
  </r>
  <r>
    <s v="buy"/>
    <x v="2"/>
    <n v="0.01"/>
    <n v="0.01"/>
    <d v="2021-03-11T19:08:00"/>
    <n v="1.19747"/>
    <d v="2021-03-11T19:08:00"/>
    <n v="1.19747"/>
    <x v="1350"/>
  </r>
  <r>
    <s v="buy"/>
    <x v="4"/>
    <n v="0.03"/>
    <n v="0.08"/>
    <d v="2021-03-11T20:15:00"/>
    <n v="1.1981299999999999"/>
    <d v="2021-03-12T11:27:00"/>
    <n v="1.1918899999999999"/>
    <x v="1351"/>
  </r>
  <r>
    <s v="sell"/>
    <x v="1"/>
    <n v="0.02"/>
    <n v="0.05"/>
    <d v="2021-03-12T13:31:00"/>
    <n v="1.1917800000000001"/>
    <d v="2021-03-15T03:29:00"/>
    <n v="1.1963999999999999"/>
    <x v="1352"/>
  </r>
  <r>
    <s v="buy"/>
    <x v="2"/>
    <n v="0.01"/>
    <n v="0.01"/>
    <d v="2021-03-15T00:32:00"/>
    <n v="1.19472"/>
    <d v="2021-03-15T00:32:00"/>
    <n v="1.19472"/>
    <x v="1353"/>
  </r>
  <r>
    <s v="buy"/>
    <x v="0"/>
    <n v="0.01"/>
    <n v="0.03"/>
    <d v="2021-03-15T04:30:00"/>
    <n v="1.19485"/>
    <d v="2021-03-15T09:48:00"/>
    <n v="1.19194"/>
    <x v="1354"/>
  </r>
  <r>
    <s v="sell"/>
    <x v="2"/>
    <n v="0.01"/>
    <n v="0.01"/>
    <d v="2021-03-15T08:26:00"/>
    <n v="1.19303"/>
    <d v="2021-03-15T08:26:00"/>
    <n v="1.19303"/>
    <x v="1355"/>
  </r>
  <r>
    <s v="sell"/>
    <x v="2"/>
    <n v="0.01"/>
    <n v="0.01"/>
    <d v="2021-03-15T16:53:00"/>
    <n v="1.1926099999999999"/>
    <d v="2021-03-15T16:53:00"/>
    <n v="1.1926099999999999"/>
    <x v="1356"/>
  </r>
  <r>
    <s v="sell"/>
    <x v="0"/>
    <n v="0.01"/>
    <n v="0.03"/>
    <d v="2021-03-15T17:42:00"/>
    <n v="1.1918599999999999"/>
    <d v="2021-03-16T13:24:00"/>
    <n v="1.19478"/>
    <x v="1357"/>
  </r>
  <r>
    <s v="buy"/>
    <x v="0"/>
    <n v="0.01"/>
    <n v="0.03"/>
    <d v="2021-03-16T14:57:00"/>
    <n v="1.1926399999999999"/>
    <d v="2021-03-16T17:10:00"/>
    <n v="1.1894499999999999"/>
    <x v="1358"/>
  </r>
  <r>
    <s v="sell"/>
    <x v="2"/>
    <n v="0.01"/>
    <n v="0.01"/>
    <d v="2021-03-16T15:27:00"/>
    <n v="1.19215"/>
    <d v="2021-03-16T15:27:00"/>
    <n v="1.19215"/>
    <x v="1359"/>
  </r>
  <r>
    <s v="sell"/>
    <x v="2"/>
    <n v="0.01"/>
    <n v="0.01"/>
    <d v="2021-03-16T15:58:00"/>
    <n v="1.19048"/>
    <d v="2021-03-16T15:58:00"/>
    <n v="1.19048"/>
    <x v="1360"/>
  </r>
  <r>
    <s v="sell"/>
    <x v="7"/>
    <n v="0.04"/>
    <n v="0.12"/>
    <d v="2021-03-16T17:55:00"/>
    <n v="1.1890099999999999"/>
    <d v="2021-03-17T20:43:00"/>
    <n v="1.1979500000000001"/>
    <x v="1361"/>
  </r>
  <r>
    <s v="buy"/>
    <x v="2"/>
    <n v="0.01"/>
    <n v="0.01"/>
    <d v="2021-03-17T20:35:00"/>
    <n v="1.1957800000000001"/>
    <d v="2021-03-17T20:35:00"/>
    <n v="1.1957800000000001"/>
    <x v="1362"/>
  </r>
  <r>
    <s v="buy"/>
    <x v="3"/>
    <n v="0.01"/>
    <n v="0.02"/>
    <d v="2021-03-17T20:49:00"/>
    <n v="1.1973400000000001"/>
    <d v="2021-03-18T06:13:00"/>
    <n v="1.19587"/>
    <x v="1363"/>
  </r>
  <r>
    <s v="buy"/>
    <x v="7"/>
    <n v="0.04"/>
    <n v="0.12"/>
    <d v="2021-03-18T09:23:00"/>
    <n v="1.19729"/>
    <d v="2021-03-19T12:01:00"/>
    <n v="1.18923"/>
    <x v="1364"/>
  </r>
  <r>
    <s v="sell"/>
    <x v="2"/>
    <n v="0.01"/>
    <n v="0.01"/>
    <d v="2021-03-18T14:27:00"/>
    <n v="1.1931400000000001"/>
    <d v="2021-03-18T14:27:00"/>
    <n v="1.1931400000000001"/>
    <x v="1365"/>
  </r>
  <r>
    <s v="sell"/>
    <x v="3"/>
    <n v="0.01"/>
    <n v="0.02"/>
    <d v="2021-03-18T15:32:00"/>
    <n v="1.19173"/>
    <d v="2021-03-18T18:05:00"/>
    <n v="1.1931099999999999"/>
    <x v="1366"/>
  </r>
  <r>
    <s v="sell"/>
    <x v="3"/>
    <n v="0.01"/>
    <n v="0.02"/>
    <d v="2021-03-18T20:47:00"/>
    <n v="1.1916"/>
    <d v="2021-03-19T09:31:00"/>
    <n v="1.19302"/>
    <x v="1367"/>
  </r>
  <r>
    <s v="sell"/>
    <x v="2"/>
    <n v="0.01"/>
    <n v="0.01"/>
    <d v="2021-03-19T13:39:00"/>
    <n v="1.19034"/>
    <d v="2021-03-19T13:39:00"/>
    <n v="1.19034"/>
    <x v="1368"/>
  </r>
  <r>
    <s v="sell"/>
    <x v="2"/>
    <n v="0.01"/>
    <n v="0.01"/>
    <d v="2021-03-19T15:21:00"/>
    <n v="1.1893"/>
    <d v="2021-03-19T15:21:00"/>
    <n v="1.1893"/>
    <x v="1369"/>
  </r>
  <r>
    <s v="sell"/>
    <x v="2"/>
    <n v="0.01"/>
    <n v="0.01"/>
    <d v="2021-03-19T17:51:00"/>
    <n v="1.19024"/>
    <d v="2021-03-19T17:51:00"/>
    <n v="1.19024"/>
    <x v="1370"/>
  </r>
  <r>
    <s v="sell"/>
    <x v="1"/>
    <n v="0.02"/>
    <n v="0.05"/>
    <d v="2021-03-22T00:05:00"/>
    <n v="1.18859"/>
    <d v="2021-03-22T17:32:00"/>
    <n v="1.19313"/>
    <x v="1371"/>
  </r>
  <r>
    <s v="buy"/>
    <x v="12"/>
    <n v="0.3"/>
    <n v="0.88000000000000012"/>
    <d v="2021-03-23T02:27:00"/>
    <n v="1.19306"/>
    <d v="2021-03-30T16:40:00"/>
    <n v="1.1718500000000001"/>
    <x v="1372"/>
  </r>
  <r>
    <s v="sell"/>
    <x v="2"/>
    <n v="0.01"/>
    <n v="0.01"/>
    <d v="2021-03-23T10:39:00"/>
    <n v="1.1890099999999999"/>
    <d v="2021-03-23T10:39:00"/>
    <n v="1.1890099999999999"/>
    <x v="1373"/>
  </r>
  <r>
    <s v="sell"/>
    <x v="2"/>
    <n v="0.01"/>
    <n v="0.01"/>
    <d v="2021-03-23T16:10:00"/>
    <n v="1.1867799999999999"/>
    <d v="2021-03-23T16:10:00"/>
    <n v="1.1867799999999999"/>
    <x v="1374"/>
  </r>
  <r>
    <s v="sell"/>
    <x v="2"/>
    <n v="0.01"/>
    <n v="0.01"/>
    <d v="2021-03-23T22:09:00"/>
    <n v="1.18465"/>
    <d v="2021-03-23T22:09:00"/>
    <n v="1.18465"/>
    <x v="1375"/>
  </r>
  <r>
    <s v="sell"/>
    <x v="3"/>
    <n v="0.01"/>
    <n v="0.02"/>
    <d v="2021-03-24T10:17:00"/>
    <n v="1.1818299999999999"/>
    <d v="2021-03-24T11:11:00"/>
    <n v="1.1832400000000001"/>
    <x v="1376"/>
  </r>
  <r>
    <s v="sell"/>
    <x v="3"/>
    <n v="0.01"/>
    <n v="0.02"/>
    <d v="2021-03-25T03:58:00"/>
    <n v="1.18127"/>
    <d v="2021-03-25T05:30:00"/>
    <n v="1.18269"/>
    <x v="1377"/>
  </r>
  <r>
    <s v="sell"/>
    <x v="2"/>
    <n v="0.01"/>
    <n v="0.01"/>
    <d v="2021-03-25T10:05:00"/>
    <n v="1.1807700000000001"/>
    <d v="2021-03-25T10:05:00"/>
    <n v="1.1807700000000001"/>
    <x v="1378"/>
  </r>
  <r>
    <s v="sell"/>
    <x v="3"/>
    <n v="0.01"/>
    <n v="0.02"/>
    <d v="2021-03-25T14:48:00"/>
    <n v="1.1798299999999999"/>
    <d v="2021-03-25T15:37:00"/>
    <n v="1.18127"/>
    <x v="1379"/>
  </r>
  <r>
    <s v="sell"/>
    <x v="2"/>
    <n v="0.01"/>
    <n v="0.01"/>
    <d v="2021-03-25T18:06:00"/>
    <n v="1.17798"/>
    <d v="2021-03-25T18:06:00"/>
    <n v="1.17798"/>
    <x v="1380"/>
  </r>
  <r>
    <s v="sell"/>
    <x v="0"/>
    <n v="0.01"/>
    <n v="0.03"/>
    <d v="2021-03-25T19:06:00"/>
    <n v="1.1768099999999999"/>
    <d v="2021-03-26T17:39:00"/>
    <n v="1.1797"/>
    <x v="1381"/>
  </r>
  <r>
    <s v="sell"/>
    <x v="3"/>
    <n v="0.01"/>
    <n v="0.02"/>
    <d v="2021-03-29T11:25:00"/>
    <n v="1.1768799999999999"/>
    <d v="2021-03-29T15:12:00"/>
    <n v="1.17828"/>
    <x v="1382"/>
  </r>
  <r>
    <s v="sell"/>
    <x v="2"/>
    <n v="0.01"/>
    <n v="0.01"/>
    <d v="2021-03-29T18:28:00"/>
    <n v="1.1769499999999999"/>
    <d v="2021-03-29T18:28:00"/>
    <n v="1.1769499999999999"/>
    <x v="1383"/>
  </r>
  <r>
    <s v="sell"/>
    <x v="2"/>
    <n v="0.01"/>
    <n v="0.01"/>
    <d v="2021-03-30T10:13:00"/>
    <n v="1.17486"/>
    <d v="2021-03-30T10:13:00"/>
    <n v="1.17486"/>
    <x v="1384"/>
  </r>
  <r>
    <s v="sell"/>
    <x v="2"/>
    <n v="0.01"/>
    <n v="0.01"/>
    <d v="2021-03-30T11:18:00"/>
    <n v="1.1739299999999999"/>
    <d v="2021-03-30T11:18:00"/>
    <n v="1.1739299999999999"/>
    <x v="1385"/>
  </r>
  <r>
    <s v="sell"/>
    <x v="2"/>
    <n v="0.01"/>
    <n v="0.01"/>
    <d v="2021-03-30T17:32:00"/>
    <n v="1.1729000000000001"/>
    <d v="2021-03-30T17:32:00"/>
    <n v="1.1729000000000001"/>
    <x v="1386"/>
  </r>
  <r>
    <s v="sell"/>
    <x v="2"/>
    <n v="0.01"/>
    <n v="0.01"/>
    <d v="2021-03-31T03:57:00"/>
    <n v="1.1722999999999999"/>
    <d v="2021-03-31T03:57:00"/>
    <n v="1.1722999999999999"/>
    <x v="1387"/>
  </r>
  <r>
    <s v="sell"/>
    <x v="1"/>
    <n v="0.02"/>
    <n v="0.05"/>
    <d v="2021-03-31T09:19:00"/>
    <n v="1.1711499999999999"/>
    <d v="2021-03-31T17:57:00"/>
    <n v="1.1756800000000001"/>
    <x v="1388"/>
  </r>
  <r>
    <s v="sell"/>
    <x v="2"/>
    <n v="0.01"/>
    <n v="0.01"/>
    <d v="2021-04-01T03:53:00"/>
    <n v="1.17302"/>
    <d v="2021-04-01T03:53:00"/>
    <n v="1.17302"/>
    <x v="1389"/>
  </r>
  <r>
    <s v="sell"/>
    <x v="4"/>
    <n v="0.03"/>
    <n v="0.08"/>
    <d v="2021-04-01T09:22:00"/>
    <n v="1.17205"/>
    <d v="2021-04-02T11:34:00"/>
    <n v="1.1783999999999999"/>
    <x v="1390"/>
  </r>
  <r>
    <s v="sell"/>
    <x v="13"/>
    <n v="1.3"/>
    <n v="3.42"/>
    <d v="2021-04-05T10:09:00"/>
    <n v="1.17513"/>
    <d v="2021-04-28T21:37:00"/>
    <n v="1.2117599999999999"/>
    <x v="1391"/>
  </r>
  <r>
    <s v="buy"/>
    <x v="2"/>
    <n v="0.01"/>
    <n v="0.01"/>
    <d v="2021-04-06T10:15:00"/>
    <n v="1.1800600000000001"/>
    <d v="2021-04-06T10:15:00"/>
    <n v="1.1800600000000001"/>
    <x v="1392"/>
  </r>
  <r>
    <s v="buy"/>
    <x v="3"/>
    <n v="0.01"/>
    <n v="0.02"/>
    <d v="2021-04-06T11:16:00"/>
    <n v="1.1814800000000001"/>
    <d v="2021-04-06T11:36:00"/>
    <n v="1.18007"/>
    <x v="1393"/>
  </r>
  <r>
    <s v="buy"/>
    <x v="2"/>
    <n v="0.01"/>
    <n v="0.01"/>
    <d v="2021-04-06T15:37:00"/>
    <n v="1.1825300000000001"/>
    <d v="2021-04-06T15:37:00"/>
    <n v="1.1825300000000001"/>
    <x v="1394"/>
  </r>
  <r>
    <s v="buy"/>
    <x v="2"/>
    <n v="0.01"/>
    <n v="0.01"/>
    <d v="2021-04-06T17:07:00"/>
    <n v="1.1836800000000001"/>
    <d v="2021-04-06T17:07:00"/>
    <n v="1.1836800000000001"/>
    <x v="1395"/>
  </r>
  <r>
    <s v="buy"/>
    <x v="2"/>
    <n v="0.01"/>
    <n v="0.01"/>
    <d v="2021-04-07T09:10:00"/>
    <n v="1.1867099999999999"/>
    <d v="2021-04-07T09:10:00"/>
    <n v="1.1867099999999999"/>
    <x v="1396"/>
  </r>
  <r>
    <s v="buy"/>
    <x v="2"/>
    <n v="0.01"/>
    <n v="0.01"/>
    <d v="2021-04-07T09:44:00"/>
    <n v="1.1874"/>
    <d v="2021-04-07T09:44:00"/>
    <n v="1.1874"/>
    <x v="1397"/>
  </r>
  <r>
    <s v="buy"/>
    <x v="2"/>
    <n v="0.01"/>
    <n v="0.01"/>
    <d v="2021-04-07T12:17:00"/>
    <n v="1.1883900000000001"/>
    <d v="2021-04-07T12:17:00"/>
    <n v="1.1883900000000001"/>
    <x v="1398"/>
  </r>
  <r>
    <s v="buy"/>
    <x v="2"/>
    <n v="0.01"/>
    <n v="0.01"/>
    <d v="2021-04-07T17:16:00"/>
    <n v="1.18957"/>
    <d v="2021-04-07T17:16:00"/>
    <n v="1.18957"/>
    <x v="1399"/>
  </r>
  <r>
    <s v="buy"/>
    <x v="0"/>
    <n v="0.01"/>
    <n v="0.03"/>
    <d v="2021-04-07T17:58:00"/>
    <n v="1.18973"/>
    <d v="2021-04-07T21:58:00"/>
    <n v="1.18685"/>
    <x v="1400"/>
  </r>
  <r>
    <s v="buy"/>
    <x v="2"/>
    <n v="0.01"/>
    <n v="0.01"/>
    <d v="2021-04-08T16:59:00"/>
    <n v="1.19048"/>
    <d v="2021-04-08T16:59:00"/>
    <n v="1.19048"/>
    <x v="1401"/>
  </r>
  <r>
    <s v="buy"/>
    <x v="3"/>
    <n v="0.01"/>
    <n v="0.02"/>
    <d v="2021-04-09T09:31:00"/>
    <n v="1.18889"/>
    <d v="2021-04-09T15:25:00"/>
    <n v="1.1874899999999999"/>
    <x v="1402"/>
  </r>
  <r>
    <s v="buy"/>
    <x v="2"/>
    <n v="0.01"/>
    <n v="0.01"/>
    <d v="2021-04-09T17:58:00"/>
    <n v="1.1888799999999999"/>
    <d v="2021-04-09T17:58:00"/>
    <n v="1.1888799999999999"/>
    <x v="1403"/>
  </r>
  <r>
    <s v="buy"/>
    <x v="3"/>
    <n v="0.01"/>
    <n v="0.02"/>
    <d v="2021-04-12T02:59:00"/>
    <n v="1.1898299999999999"/>
    <d v="2021-04-12T10:03:00"/>
    <n v="1.18841"/>
    <x v="1404"/>
  </r>
  <r>
    <s v="buy"/>
    <x v="3"/>
    <n v="0.01"/>
    <n v="0.02"/>
    <d v="2021-04-12T16:51:00"/>
    <n v="1.1906600000000001"/>
    <d v="2021-04-13T06:45:00"/>
    <n v="1.1891"/>
    <x v="1405"/>
  </r>
  <r>
    <s v="buy"/>
    <x v="2"/>
    <n v="0.01"/>
    <n v="0.01"/>
    <d v="2021-04-13T15:49:00"/>
    <n v="1.19245"/>
    <d v="2021-04-13T15:49:00"/>
    <n v="1.19245"/>
    <x v="1406"/>
  </r>
  <r>
    <s v="buy"/>
    <x v="2"/>
    <n v="0.01"/>
    <n v="0.01"/>
    <d v="2021-04-13T16:56:00"/>
    <n v="1.19364"/>
    <d v="2021-04-13T16:56:00"/>
    <n v="1.19364"/>
    <x v="1407"/>
  </r>
  <r>
    <s v="buy"/>
    <x v="2"/>
    <n v="0.01"/>
    <n v="0.01"/>
    <d v="2021-04-14T10:24:00"/>
    <n v="1.19655"/>
    <d v="2021-04-14T10:24:00"/>
    <n v="1.19655"/>
    <x v="1408"/>
  </r>
  <r>
    <s v="buy"/>
    <x v="3"/>
    <n v="0.01"/>
    <n v="0.02"/>
    <d v="2021-04-15T04:40:00"/>
    <n v="1.19798"/>
    <d v="2021-04-15T13:35:00"/>
    <n v="1.1965699999999999"/>
    <x v="1409"/>
  </r>
  <r>
    <s v="buy"/>
    <x v="2"/>
    <n v="0.01"/>
    <n v="0.01"/>
    <d v="2021-04-16T11:45:00"/>
    <n v="1.19746"/>
    <d v="2021-04-16T11:45:00"/>
    <n v="1.19746"/>
    <x v="1410"/>
  </r>
  <r>
    <s v="buy"/>
    <x v="0"/>
    <n v="0.01"/>
    <n v="0.03"/>
    <d v="2021-04-16T16:06:00"/>
    <n v="1.19808"/>
    <d v="2021-04-19T04:28:00"/>
    <n v="1.1952"/>
    <x v="1411"/>
  </r>
  <r>
    <s v="buy"/>
    <x v="2"/>
    <n v="0.01"/>
    <n v="0.01"/>
    <d v="2021-04-19T10:09:00"/>
    <n v="1.19808"/>
    <d v="2021-04-19T10:09:00"/>
    <n v="1.19808"/>
    <x v="1412"/>
  </r>
  <r>
    <s v="buy"/>
    <x v="2"/>
    <n v="0.01"/>
    <n v="0.01"/>
    <d v="2021-04-19T11:23:00"/>
    <n v="1.2021999999999999"/>
    <d v="2021-04-19T11:23:00"/>
    <n v="1.2021999999999999"/>
    <x v="1413"/>
  </r>
  <r>
    <s v="buy"/>
    <x v="3"/>
    <n v="0.01"/>
    <n v="0.02"/>
    <d v="2021-04-19T13:47:00"/>
    <n v="1.2035800000000001"/>
    <d v="2021-04-19T16:47:00"/>
    <n v="1.2021599999999999"/>
    <x v="1414"/>
  </r>
  <r>
    <s v="buy"/>
    <x v="4"/>
    <n v="0.03"/>
    <n v="0.08"/>
    <d v="2021-04-20T10:10:00"/>
    <n v="1.20662"/>
    <d v="2021-04-21T12:36:00"/>
    <n v="1.2003900000000001"/>
    <x v="1415"/>
  </r>
  <r>
    <s v="buy"/>
    <x v="3"/>
    <n v="0.01"/>
    <n v="0.02"/>
    <d v="2021-04-22T06:32:00"/>
    <n v="1.20411"/>
    <d v="2021-04-22T11:51:00"/>
    <n v="1.20268"/>
    <x v="1416"/>
  </r>
  <r>
    <s v="buy"/>
    <x v="2"/>
    <n v="0.01"/>
    <n v="0.01"/>
    <d v="2021-04-22T14:51:00"/>
    <n v="1.2051799999999999"/>
    <d v="2021-04-22T14:51:00"/>
    <n v="1.2051799999999999"/>
    <x v="1417"/>
  </r>
  <r>
    <s v="buy"/>
    <x v="4"/>
    <n v="0.03"/>
    <n v="0.08"/>
    <d v="2021-04-22T16:04:00"/>
    <n v="1.20651"/>
    <d v="2021-04-22T17:20:00"/>
    <n v="1.20038"/>
    <x v="1418"/>
  </r>
  <r>
    <s v="buy"/>
    <x v="2"/>
    <n v="0.01"/>
    <n v="0.01"/>
    <d v="2021-04-23T10:33:00"/>
    <n v="1.2046300000000001"/>
    <d v="2021-04-23T10:33:00"/>
    <n v="1.2046300000000001"/>
    <x v="1419"/>
  </r>
  <r>
    <s v="buy"/>
    <x v="2"/>
    <n v="0.01"/>
    <n v="0.01"/>
    <d v="2021-04-23T14:02:00"/>
    <n v="1.20546"/>
    <d v="2021-04-23T14:02:00"/>
    <n v="1.20546"/>
    <x v="1420"/>
  </r>
  <r>
    <s v="buy"/>
    <x v="3"/>
    <n v="0.01"/>
    <n v="0.02"/>
    <d v="2021-04-23T16:13:00"/>
    <n v="1.2066399999999999"/>
    <d v="2021-04-23T17:17:00"/>
    <n v="1.20523"/>
    <x v="1421"/>
  </r>
  <r>
    <s v="buy"/>
    <x v="1"/>
    <n v="0.02"/>
    <n v="0.05"/>
    <d v="2021-04-26T09:24:00"/>
    <n v="1.2109000000000001"/>
    <d v="2021-04-26T16:54:00"/>
    <n v="1.20631"/>
    <x v="1422"/>
  </r>
  <r>
    <s v="buy"/>
    <x v="3"/>
    <n v="0.01"/>
    <n v="0.02"/>
    <d v="2021-04-28T17:36:00"/>
    <n v="1.20932"/>
    <d v="2021-04-28T21:00:00"/>
    <n v="1.20764"/>
    <x v="1423"/>
  </r>
  <r>
    <s v="buy"/>
    <x v="3"/>
    <n v="0.01"/>
    <n v="0.02"/>
    <d v="2021-04-28T21:49:00"/>
    <n v="1.21262"/>
    <d v="2021-04-28T22:06:00"/>
    <n v="1.2111700000000001"/>
    <x v="1424"/>
  </r>
  <r>
    <s v="buy"/>
    <x v="11"/>
    <n v="0.08"/>
    <n v="0.26"/>
    <d v="2021-04-29T06:37:00"/>
    <n v="1.2130000000000001"/>
    <d v="2021-05-04T11:54:00"/>
    <n v="1.20058"/>
    <x v="1425"/>
  </r>
  <r>
    <s v="sell"/>
    <x v="1"/>
    <n v="0.02"/>
    <n v="0.05"/>
    <d v="2021-05-03T09:44:00"/>
    <n v="1.2021599999999999"/>
    <d v="2021-05-03T17:06:00"/>
    <n v="1.2067099999999999"/>
    <x v="1426"/>
  </r>
  <r>
    <s v="sell"/>
    <x v="3"/>
    <n v="0.01"/>
    <n v="0.02"/>
    <d v="2021-05-04T10:45:00"/>
    <n v="1.2013799999999999"/>
    <d v="2021-05-04T15:54:00"/>
    <n v="1.2028300000000001"/>
    <x v="1427"/>
  </r>
  <r>
    <s v="sell"/>
    <x v="2"/>
    <n v="0.01"/>
    <n v="0.01"/>
    <d v="2021-05-04T18:19:00"/>
    <n v="1.20153"/>
    <d v="2021-05-04T18:19:00"/>
    <n v="1.20153"/>
    <x v="1428"/>
  </r>
  <r>
    <s v="sell"/>
    <x v="6"/>
    <n v="0.13"/>
    <n v="0.39"/>
    <d v="2021-05-05T10:58:00"/>
    <n v="1.19964"/>
    <d v="2021-05-07T18:41:00"/>
    <n v="1.2158199999999999"/>
    <x v="1429"/>
  </r>
  <r>
    <s v="buy"/>
    <x v="3"/>
    <n v="0.01"/>
    <n v="0.02"/>
    <d v="2021-05-06T16:56:00"/>
    <n v="1.20665"/>
    <d v="2021-05-06T18:20:00"/>
    <n v="1.20526"/>
    <x v="1430"/>
  </r>
  <r>
    <s v="buy"/>
    <x v="3"/>
    <n v="0.01"/>
    <n v="0.02"/>
    <d v="2021-05-07T10:19:00"/>
    <n v="1.2078599999999999"/>
    <d v="2021-05-07T15:00:00"/>
    <n v="1.20645"/>
    <x v="1431"/>
  </r>
  <r>
    <s v="buy"/>
    <x v="0"/>
    <n v="0.01"/>
    <n v="0.03"/>
    <d v="2021-05-07T15:56:00"/>
    <n v="1.2136400000000001"/>
    <d v="2021-05-07T16:23:00"/>
    <n v="1.2105900000000001"/>
    <x v="1432"/>
  </r>
  <r>
    <s v="buy"/>
    <x v="2"/>
    <n v="0.01"/>
    <n v="0.01"/>
    <d v="2021-05-07T17:49:00"/>
    <n v="1.21434"/>
    <d v="2021-05-07T17:49:00"/>
    <n v="1.21434"/>
    <x v="1433"/>
  </r>
  <r>
    <s v="buy"/>
    <x v="3"/>
    <n v="0.01"/>
    <n v="0.02"/>
    <d v="2021-05-07T18:38:00"/>
    <n v="1.21591"/>
    <d v="2021-05-07T19:42:00"/>
    <n v="1.2144999999999999"/>
    <x v="1434"/>
  </r>
  <r>
    <s v="buy"/>
    <x v="0"/>
    <n v="0.01"/>
    <n v="0.03"/>
    <d v="2021-05-10T01:25:00"/>
    <n v="1.2169300000000001"/>
    <d v="2021-05-10T10:42:00"/>
    <n v="1.21397"/>
    <x v="1435"/>
  </r>
  <r>
    <s v="buy"/>
    <x v="0"/>
    <n v="0.01"/>
    <n v="0.03"/>
    <d v="2021-05-10T12:04:00"/>
    <n v="1.2164699999999999"/>
    <d v="2021-05-10T23:30:00"/>
    <n v="1.21347"/>
    <x v="1436"/>
  </r>
  <r>
    <s v="buy"/>
    <x v="2"/>
    <n v="0.01"/>
    <n v="0.01"/>
    <d v="2021-05-11T12:05:00"/>
    <n v="1.21618"/>
    <d v="2021-05-11T12:05:00"/>
    <n v="1.21618"/>
    <x v="1437"/>
  </r>
  <r>
    <s v="buy"/>
    <x v="7"/>
    <n v="0.04"/>
    <n v="0.12"/>
    <d v="2021-05-11T16:10:00"/>
    <n v="1.2168300000000001"/>
    <d v="2021-05-12T15:31:00"/>
    <n v="1.2077199999999999"/>
    <x v="1438"/>
  </r>
  <r>
    <s v="sell"/>
    <x v="2"/>
    <n v="0.01"/>
    <n v="0.01"/>
    <d v="2021-05-12T16:06:00"/>
    <n v="1.2144699999999999"/>
    <d v="2021-05-12T16:06:00"/>
    <n v="1.2144699999999999"/>
    <x v="1439"/>
  </r>
  <r>
    <s v="buy"/>
    <x v="7"/>
    <n v="0.04"/>
    <n v="0.12"/>
    <d v="2021-05-12T16:17:00"/>
    <n v="1.2135400000000001"/>
    <d v="2021-05-13T11:50:00"/>
    <n v="1.2055400000000001"/>
    <x v="1440"/>
  </r>
  <r>
    <s v="sell"/>
    <x v="2"/>
    <n v="0.01"/>
    <n v="0.01"/>
    <d v="2021-05-12T16:33:00"/>
    <n v="1.2102200000000001"/>
    <d v="2021-05-12T16:33:00"/>
    <n v="1.2102200000000001"/>
    <x v="1441"/>
  </r>
  <r>
    <s v="sell"/>
    <x v="2"/>
    <n v="0.01"/>
    <n v="0.01"/>
    <d v="2021-05-12T17:23:00"/>
    <n v="1.20886"/>
    <d v="2021-05-12T17:23:00"/>
    <n v="1.20886"/>
    <x v="1442"/>
  </r>
  <r>
    <s v="sell"/>
    <x v="0"/>
    <n v="0.01"/>
    <n v="0.03"/>
    <d v="2021-05-12T17:53:00"/>
    <n v="1.20733"/>
    <d v="2021-05-13T10:11:00"/>
    <n v="1.21025"/>
    <x v="1443"/>
  </r>
  <r>
    <s v="sell"/>
    <x v="5"/>
    <n v="0.19"/>
    <n v="0.58000000000000007"/>
    <d v="2021-05-13T11:59:00"/>
    <n v="1.20597"/>
    <d v="2021-05-18T15:43:00"/>
    <n v="1.2232499999999999"/>
    <x v="1444"/>
  </r>
  <r>
    <s v="buy"/>
    <x v="2"/>
    <n v="0.01"/>
    <n v="0.01"/>
    <d v="2021-05-14T10:27:00"/>
    <n v="1.21082"/>
    <d v="2021-05-14T10:27:00"/>
    <n v="1.21082"/>
    <x v="1445"/>
  </r>
  <r>
    <s v="buy"/>
    <x v="2"/>
    <n v="0.01"/>
    <n v="0.01"/>
    <d v="2021-05-14T13:27:00"/>
    <n v="1.2106699999999999"/>
    <d v="2021-05-14T13:27:00"/>
    <n v="1.2106699999999999"/>
    <x v="1446"/>
  </r>
  <r>
    <s v="buy"/>
    <x v="2"/>
    <n v="0.01"/>
    <n v="0.01"/>
    <d v="2021-05-14T15:21:00"/>
    <n v="1.21204"/>
    <d v="2021-05-14T15:21:00"/>
    <n v="1.21204"/>
    <x v="1447"/>
  </r>
  <r>
    <s v="buy"/>
    <x v="2"/>
    <n v="0.01"/>
    <n v="0.01"/>
    <d v="2021-05-14T15:51:00"/>
    <n v="1.21286"/>
    <d v="2021-05-14T15:51:00"/>
    <n v="1.21286"/>
    <x v="1448"/>
  </r>
  <r>
    <s v="buy"/>
    <x v="2"/>
    <n v="0.01"/>
    <n v="0.01"/>
    <d v="2021-05-14T17:08:00"/>
    <n v="1.2140200000000001"/>
    <d v="2021-05-14T17:08:00"/>
    <n v="1.2140200000000001"/>
    <x v="1449"/>
  </r>
  <r>
    <s v="buy"/>
    <x v="2"/>
    <n v="0.01"/>
    <n v="0.01"/>
    <d v="2021-05-17T15:00:00"/>
    <n v="1.2147699999999999"/>
    <d v="2021-05-17T15:00:00"/>
    <n v="1.2147699999999999"/>
    <x v="1450"/>
  </r>
  <r>
    <s v="buy"/>
    <x v="2"/>
    <n v="0.01"/>
    <n v="0.01"/>
    <d v="2021-05-18T09:57:00"/>
    <n v="1.21862"/>
    <d v="2021-05-18T09:57:00"/>
    <n v="1.21862"/>
    <x v="1451"/>
  </r>
  <r>
    <s v="buy"/>
    <x v="2"/>
    <n v="0.01"/>
    <n v="0.01"/>
    <d v="2021-05-18T11:36:00"/>
    <n v="1.22115"/>
    <d v="2021-05-18T11:36:00"/>
    <n v="1.22115"/>
    <x v="1452"/>
  </r>
  <r>
    <s v="buy"/>
    <x v="3"/>
    <n v="0.01"/>
    <n v="0.02"/>
    <d v="2021-05-18T16:58:00"/>
    <n v="1.22159"/>
    <d v="2021-05-18T18:35:00"/>
    <n v="1.22007"/>
    <x v="1453"/>
  </r>
  <r>
    <s v="buy"/>
    <x v="2"/>
    <n v="0.01"/>
    <n v="0.01"/>
    <d v="2021-05-19T04:24:00"/>
    <n v="1.22221"/>
    <d v="2021-05-19T04:24:00"/>
    <n v="1.22221"/>
    <x v="1454"/>
  </r>
  <r>
    <s v="buy"/>
    <x v="1"/>
    <n v="0.02"/>
    <n v="0.05"/>
    <d v="2021-05-19T10:01:00"/>
    <n v="1.22357"/>
    <d v="2021-05-19T14:20:00"/>
    <n v="1.21899"/>
    <x v="1455"/>
  </r>
  <r>
    <s v="buy"/>
    <x v="4"/>
    <n v="0.03"/>
    <n v="0.08"/>
    <d v="2021-05-19T16:54:00"/>
    <n v="1.2234"/>
    <d v="2021-05-19T22:00:00"/>
    <n v="1.21648"/>
    <x v="1456"/>
  </r>
  <r>
    <s v="sell"/>
    <x v="4"/>
    <n v="0.03"/>
    <n v="0.08"/>
    <d v="2021-05-19T22:05:00"/>
    <n v="1.21658"/>
    <d v="2021-05-20T23:25:00"/>
    <n v="1.2228000000000001"/>
    <x v="1457"/>
  </r>
  <r>
    <s v="buy"/>
    <x v="2"/>
    <n v="0.01"/>
    <n v="0.01"/>
    <d v="2021-05-20T17:09:00"/>
    <n v="1.22112"/>
    <d v="2021-05-20T17:09:00"/>
    <n v="1.22112"/>
    <x v="1458"/>
  </r>
  <r>
    <s v="buy"/>
    <x v="2"/>
    <n v="0.01"/>
    <n v="0.01"/>
    <d v="2021-05-20T21:33:00"/>
    <n v="1.22187"/>
    <d v="2021-05-20T21:33:00"/>
    <n v="1.22187"/>
    <x v="1459"/>
  </r>
  <r>
    <s v="buy"/>
    <x v="4"/>
    <n v="0.03"/>
    <n v="0.08"/>
    <d v="2021-05-21T04:42:00"/>
    <n v="1.2235499999999999"/>
    <d v="2021-05-21T19:51:00"/>
    <n v="1.21713"/>
    <x v="1460"/>
  </r>
  <r>
    <s v="sell"/>
    <x v="2"/>
    <n v="0.01"/>
    <n v="0.01"/>
    <d v="2021-05-21T15:03:00"/>
    <n v="1.21933"/>
    <d v="2021-05-21T15:03:00"/>
    <n v="1.21933"/>
    <x v="1461"/>
  </r>
  <r>
    <s v="sell"/>
    <x v="3"/>
    <n v="0.01"/>
    <n v="0.02"/>
    <d v="2021-05-21T15:16:00"/>
    <n v="1.21895"/>
    <d v="2021-05-21T15:56:00"/>
    <n v="1.22035"/>
    <x v="1462"/>
  </r>
  <r>
    <s v="sell"/>
    <x v="2"/>
    <n v="0.01"/>
    <n v="0.01"/>
    <d v="2021-05-21T16:59:00"/>
    <n v="1.2184299999999999"/>
    <d v="2021-05-21T16:59:00"/>
    <n v="1.2184299999999999"/>
    <x v="1463"/>
  </r>
  <r>
    <s v="sell"/>
    <x v="2"/>
    <n v="0.01"/>
    <n v="0.01"/>
    <d v="2021-05-24T09:41:00"/>
    <n v="1.21926"/>
    <d v="2021-05-24T09:41:00"/>
    <n v="1.21926"/>
    <x v="1464"/>
  </r>
  <r>
    <s v="sell"/>
    <x v="4"/>
    <n v="0.03"/>
    <n v="0.08"/>
    <d v="2021-05-24T11:42:00"/>
    <n v="1.21892"/>
    <d v="2021-05-25T09:45:00"/>
    <n v="1.22522"/>
    <x v="1465"/>
  </r>
  <r>
    <s v="buy"/>
    <x v="2"/>
    <n v="0.01"/>
    <n v="0.01"/>
    <d v="2021-05-24T14:20:00"/>
    <n v="1.22098"/>
    <d v="2021-05-24T14:20:00"/>
    <n v="1.22098"/>
    <x v="1466"/>
  </r>
  <r>
    <s v="buy"/>
    <x v="3"/>
    <n v="0.01"/>
    <n v="0.02"/>
    <d v="2021-05-24T17:26:00"/>
    <n v="1.22255"/>
    <d v="2021-05-24T18:33:00"/>
    <n v="1.22113"/>
    <x v="1467"/>
  </r>
  <r>
    <s v="buy"/>
    <x v="3"/>
    <n v="0.01"/>
    <n v="0.02"/>
    <d v="2021-05-25T10:17:00"/>
    <n v="1.2254400000000001"/>
    <d v="2021-05-25T18:20:00"/>
    <n v="1.2239599999999999"/>
    <x v="1468"/>
  </r>
  <r>
    <s v="buy"/>
    <x v="8"/>
    <n v="0.06"/>
    <n v="0.18"/>
    <d v="2021-05-26T09:01:00"/>
    <n v="1.2254100000000001"/>
    <d v="2021-05-28T14:54:00"/>
    <n v="1.21536"/>
    <x v="1469"/>
  </r>
  <r>
    <s v="sell"/>
    <x v="2"/>
    <n v="0.01"/>
    <n v="0.01"/>
    <d v="2021-05-26T18:42:00"/>
    <n v="1.2208300000000001"/>
    <d v="2021-05-26T18:42:00"/>
    <n v="1.2208300000000001"/>
    <x v="1470"/>
  </r>
  <r>
    <s v="sell"/>
    <x v="3"/>
    <n v="0.01"/>
    <n v="0.02"/>
    <d v="2021-05-27T03:58:00"/>
    <n v="1.2185999999999999"/>
    <d v="2021-05-27T09:06:00"/>
    <n v="1.2200899999999999"/>
    <x v="1471"/>
  </r>
  <r>
    <s v="sell"/>
    <x v="3"/>
    <n v="0.01"/>
    <n v="0.02"/>
    <d v="2021-05-28T10:07:00"/>
    <n v="1.2182999999999999"/>
    <d v="2021-05-28T11:09:00"/>
    <n v="1.2197199999999999"/>
    <x v="1472"/>
  </r>
  <r>
    <s v="sell"/>
    <x v="8"/>
    <n v="0.06"/>
    <n v="0.18"/>
    <d v="2021-05-28T15:31:00"/>
    <n v="1.21441"/>
    <d v="2021-06-01T17:00:00"/>
    <n v="1.22471"/>
    <x v="1473"/>
  </r>
  <r>
    <s v="buy"/>
    <x v="2"/>
    <n v="0.01"/>
    <n v="0.01"/>
    <d v="2021-05-31T10:49:00"/>
    <n v="1.2193700000000001"/>
    <d v="2021-05-31T10:49:00"/>
    <n v="1.2193700000000001"/>
    <x v="1474"/>
  </r>
  <r>
    <s v="buy"/>
    <x v="2"/>
    <n v="0.01"/>
    <n v="0.01"/>
    <d v="2021-06-01T09:10:00"/>
    <n v="1.22221"/>
    <d v="2021-06-01T09:10:00"/>
    <n v="1.22221"/>
    <x v="1475"/>
  </r>
  <r>
    <s v="buy"/>
    <x v="3"/>
    <n v="0.01"/>
    <n v="0.02"/>
    <d v="2021-06-01T10:44:00"/>
    <n v="1.22357"/>
    <d v="2021-06-01T11:19:00"/>
    <n v="1.2221299999999999"/>
    <x v="1476"/>
  </r>
  <r>
    <s v="buy"/>
    <x v="7"/>
    <n v="0.04"/>
    <n v="0.12"/>
    <d v="2021-06-01T17:46:00"/>
    <n v="1.22489"/>
    <d v="2021-06-02T14:14:00"/>
    <n v="1.21682"/>
    <x v="1477"/>
  </r>
  <r>
    <s v="sell"/>
    <x v="2"/>
    <n v="0.01"/>
    <n v="0.01"/>
    <d v="2021-06-02T11:43:00"/>
    <n v="1.21885"/>
    <d v="2021-06-02T11:43:00"/>
    <n v="1.21885"/>
    <x v="1478"/>
  </r>
  <r>
    <s v="sell"/>
    <x v="0"/>
    <n v="0.01"/>
    <n v="0.03"/>
    <d v="2021-06-02T15:10:00"/>
    <n v="1.2185299999999999"/>
    <d v="2021-06-02T18:15:00"/>
    <n v="1.2214100000000001"/>
    <x v="1479"/>
  </r>
  <r>
    <s v="buy"/>
    <x v="8"/>
    <n v="0.06"/>
    <n v="0.18"/>
    <d v="2021-06-02T18:23:00"/>
    <n v="1.2214100000000001"/>
    <d v="2021-06-04T07:12:00"/>
    <n v="1.21143"/>
    <x v="1480"/>
  </r>
  <r>
    <s v="sell"/>
    <x v="3"/>
    <n v="0.01"/>
    <n v="0.02"/>
    <d v="2021-06-03T11:32:00"/>
    <n v="1.2190399999999999"/>
    <d v="2021-06-03T13:02:00"/>
    <n v="1.2204600000000001"/>
    <x v="1481"/>
  </r>
  <r>
    <s v="sell"/>
    <x v="2"/>
    <n v="0.01"/>
    <n v="0.01"/>
    <d v="2021-06-03T15:30:00"/>
    <n v="1.2163299999999999"/>
    <d v="2021-06-03T15:30:00"/>
    <n v="1.2163299999999999"/>
    <x v="1482"/>
  </r>
  <r>
    <s v="sell"/>
    <x v="2"/>
    <n v="0.01"/>
    <n v="0.01"/>
    <d v="2021-06-03T16:54:00"/>
    <n v="1.21417"/>
    <d v="2021-06-03T16:54:00"/>
    <n v="1.21417"/>
    <x v="1483"/>
  </r>
  <r>
    <s v="sell"/>
    <x v="2"/>
    <n v="0.01"/>
    <n v="0.01"/>
    <d v="2021-06-03T17:59:00"/>
    <n v="1.2136400000000001"/>
    <d v="2021-06-03T17:59:00"/>
    <n v="1.2136400000000001"/>
    <x v="1484"/>
  </r>
  <r>
    <s v="sell"/>
    <x v="2"/>
    <n v="0.01"/>
    <n v="0.01"/>
    <d v="2021-06-04T03:23:00"/>
    <n v="1.21204"/>
    <d v="2021-06-04T03:23:00"/>
    <n v="1.21204"/>
    <x v="1485"/>
  </r>
  <r>
    <s v="sell"/>
    <x v="7"/>
    <n v="0.04"/>
    <n v="0.12"/>
    <d v="2021-06-04T10:01:00"/>
    <n v="1.2115400000000001"/>
    <d v="2021-06-07T18:52:00"/>
    <n v="1.2198599999999999"/>
    <x v="1486"/>
  </r>
  <r>
    <s v="buy"/>
    <x v="0"/>
    <n v="0.01"/>
    <n v="0.03"/>
    <d v="2021-06-04T17:05:00"/>
    <n v="1.2176"/>
    <d v="2021-06-07T10:07:00"/>
    <n v="1.2146699999999999"/>
    <x v="1487"/>
  </r>
  <r>
    <s v="buy"/>
    <x v="2"/>
    <n v="0.01"/>
    <n v="0.01"/>
    <d v="2021-06-07T16:40:00"/>
    <n v="1.2169300000000001"/>
    <d v="2021-06-07T16:40:00"/>
    <n v="1.2169300000000001"/>
    <x v="1488"/>
  </r>
  <r>
    <s v="buy"/>
    <x v="2"/>
    <n v="0.01"/>
    <n v="0.01"/>
    <d v="2021-06-08T10:17:00"/>
    <n v="1.2175199999999999"/>
    <d v="2021-06-08T10:17:00"/>
    <n v="1.2175199999999999"/>
    <x v="1489"/>
  </r>
  <r>
    <s v="buy"/>
    <x v="2"/>
    <n v="0.01"/>
    <n v="0.01"/>
    <d v="2021-06-08T18:00:00"/>
    <n v="1.2185999999999999"/>
    <d v="2021-06-08T18:00:00"/>
    <n v="1.2185999999999999"/>
    <x v="1490"/>
  </r>
  <r>
    <s v="buy"/>
    <x v="4"/>
    <n v="0.03"/>
    <n v="0.08"/>
    <d v="2021-06-09T17:10:00"/>
    <n v="1.2206300000000001"/>
    <d v="2021-06-10T16:28:00"/>
    <n v="1.2144200000000001"/>
    <x v="1491"/>
  </r>
  <r>
    <s v="sell"/>
    <x v="0"/>
    <n v="0.01"/>
    <n v="0.03"/>
    <d v="2021-06-10T10:41:00"/>
    <n v="1.2158599999999999"/>
    <d v="2021-06-10T15:41:00"/>
    <n v="1.2186600000000001"/>
    <x v="1492"/>
  </r>
  <r>
    <s v="sell"/>
    <x v="0"/>
    <n v="0.01"/>
    <n v="0.03"/>
    <d v="2021-06-10T16:34:00"/>
    <n v="1.21519"/>
    <d v="2021-06-10T16:49:00"/>
    <n v="1.2180500000000001"/>
    <x v="1493"/>
  </r>
  <r>
    <s v="buy"/>
    <x v="3"/>
    <n v="0.01"/>
    <n v="0.02"/>
    <d v="2021-06-10T17:10:00"/>
    <n v="1.2180800000000001"/>
    <d v="2021-06-10T18:17:00"/>
    <n v="1.21668"/>
    <x v="1494"/>
  </r>
  <r>
    <s v="buy"/>
    <x v="9"/>
    <n v="0.77"/>
    <n v="2.06"/>
    <d v="2021-06-11T10:17:00"/>
    <n v="1.21841"/>
    <d v="2021-06-18T16:38:00"/>
    <n v="1.18635"/>
    <x v="1495"/>
  </r>
  <r>
    <s v="sell"/>
    <x v="2"/>
    <n v="0.01"/>
    <n v="0.01"/>
    <d v="2021-06-11T14:23:00"/>
    <n v="1.2145600000000001"/>
    <d v="2021-06-11T14:23:00"/>
    <n v="1.2145600000000001"/>
    <x v="1496"/>
  </r>
  <r>
    <s v="sell"/>
    <x v="2"/>
    <n v="0.01"/>
    <n v="0.01"/>
    <d v="2021-06-11T15:36:00"/>
    <n v="1.21312"/>
    <d v="2021-06-11T15:36:00"/>
    <n v="1.21312"/>
    <x v="1497"/>
  </r>
  <r>
    <s v="sell"/>
    <x v="2"/>
    <n v="0.01"/>
    <n v="0.01"/>
    <d v="2021-06-11T16:56:00"/>
    <n v="1.2118100000000001"/>
    <d v="2021-06-11T16:56:00"/>
    <n v="1.2118100000000001"/>
    <x v="1498"/>
  </r>
  <r>
    <s v="sell"/>
    <x v="2"/>
    <n v="0.01"/>
    <n v="0.01"/>
    <d v="2021-06-11T17:54:00"/>
    <n v="1.2109099999999999"/>
    <d v="2021-06-11T17:54:00"/>
    <n v="1.2109099999999999"/>
    <x v="1499"/>
  </r>
  <r>
    <s v="sell"/>
    <x v="1"/>
    <n v="0.02"/>
    <n v="0.05"/>
    <d v="2021-06-11T18:28:00"/>
    <n v="1.21"/>
    <d v="2021-06-15T10:44:00"/>
    <n v="1.2144200000000001"/>
    <x v="1500"/>
  </r>
  <r>
    <s v="sell"/>
    <x v="3"/>
    <n v="0.01"/>
    <n v="0.02"/>
    <d v="2021-06-15T15:05:00"/>
    <n v="1.2109300000000001"/>
    <d v="2021-06-15T16:22:00"/>
    <n v="1.21235"/>
    <x v="1501"/>
  </r>
  <r>
    <s v="sell"/>
    <x v="2"/>
    <n v="0.01"/>
    <n v="0.01"/>
    <d v="2021-06-16T21:09:00"/>
    <n v="1.2061599999999999"/>
    <d v="2021-06-16T21:09:00"/>
    <n v="1.2061599999999999"/>
    <x v="1502"/>
  </r>
  <r>
    <s v="sell"/>
    <x v="2"/>
    <n v="0.01"/>
    <n v="0.01"/>
    <d v="2021-06-16T21:32:00"/>
    <n v="1.20475"/>
    <d v="2021-06-16T21:32:00"/>
    <n v="1.20475"/>
    <x v="1503"/>
  </r>
  <r>
    <s v="sell"/>
    <x v="2"/>
    <n v="0.01"/>
    <n v="0.01"/>
    <d v="2021-06-16T21:53:00"/>
    <n v="1.2022299999999999"/>
    <d v="2021-06-16T21:53:00"/>
    <n v="1.2022299999999999"/>
    <x v="1504"/>
  </r>
  <r>
    <s v="sell"/>
    <x v="2"/>
    <n v="0.01"/>
    <n v="0.01"/>
    <d v="2021-06-16T22:49:00"/>
    <n v="1.20099"/>
    <d v="2021-06-16T22:49:00"/>
    <n v="1.20099"/>
    <x v="1505"/>
  </r>
  <r>
    <s v="sell"/>
    <x v="3"/>
    <n v="0.01"/>
    <n v="0.02"/>
    <d v="2021-06-17T03:22:00"/>
    <n v="1.19886"/>
    <d v="2021-06-17T05:11:00"/>
    <n v="1.20031"/>
    <x v="1506"/>
  </r>
  <r>
    <s v="sell"/>
    <x v="2"/>
    <n v="0.01"/>
    <n v="0.01"/>
    <d v="2021-06-17T09:15:00"/>
    <n v="1.19831"/>
    <d v="2021-06-17T09:15:00"/>
    <n v="1.19831"/>
    <x v="1507"/>
  </r>
  <r>
    <s v="sell"/>
    <x v="2"/>
    <n v="0.01"/>
    <n v="0.01"/>
    <d v="2021-06-17T10:22:00"/>
    <n v="1.1955"/>
    <d v="2021-06-17T10:22:00"/>
    <n v="1.1955"/>
    <x v="1508"/>
  </r>
  <r>
    <s v="sell"/>
    <x v="2"/>
    <n v="0.01"/>
    <n v="0.01"/>
    <d v="2021-06-17T11:58:00"/>
    <n v="1.1942999999999999"/>
    <d v="2021-06-17T11:58:00"/>
    <n v="1.1942999999999999"/>
    <x v="1509"/>
  </r>
  <r>
    <s v="sell"/>
    <x v="3"/>
    <n v="0.01"/>
    <n v="0.02"/>
    <d v="2021-06-17T13:51:00"/>
    <n v="1.19278"/>
    <d v="2021-06-17T15:08:00"/>
    <n v="1.19421"/>
    <x v="1510"/>
  </r>
  <r>
    <s v="sell"/>
    <x v="3"/>
    <n v="0.01"/>
    <n v="0.02"/>
    <d v="2021-06-17T19:44:00"/>
    <n v="1.1901200000000001"/>
    <d v="2021-06-17T20:34:00"/>
    <n v="1.1915199999999999"/>
    <x v="1511"/>
  </r>
  <r>
    <s v="sell"/>
    <x v="0"/>
    <n v="0.01"/>
    <n v="0.03"/>
    <d v="2021-06-18T10:01:00"/>
    <n v="1.18937"/>
    <d v="2021-06-18T11:28:00"/>
    <n v="1.19228"/>
    <x v="1512"/>
  </r>
  <r>
    <s v="sell"/>
    <x v="3"/>
    <n v="0.01"/>
    <n v="0.02"/>
    <d v="2021-06-18T15:32:00"/>
    <n v="1.18787"/>
    <d v="2021-06-18T15:40:00"/>
    <n v="1.18927"/>
    <x v="1513"/>
  </r>
  <r>
    <s v="sell"/>
    <x v="2"/>
    <n v="0.01"/>
    <n v="0.01"/>
    <d v="2021-06-18T16:25:00"/>
    <n v="1.18754"/>
    <d v="2021-06-18T16:25:00"/>
    <n v="1.18754"/>
    <x v="1514"/>
  </r>
  <r>
    <s v="sell"/>
    <x v="3"/>
    <n v="0.01"/>
    <n v="0.02"/>
    <d v="2021-06-18T17:02:00"/>
    <n v="1.18598"/>
    <d v="2021-06-18T17:39:00"/>
    <n v="1.1873800000000001"/>
    <x v="1515"/>
  </r>
  <r>
    <s v="sell"/>
    <x v="3"/>
    <n v="0.01"/>
    <n v="0.02"/>
    <d v="2021-06-18T18:01:00"/>
    <n v="1.1856"/>
    <d v="2021-06-18T18:38:00"/>
    <n v="1.18702"/>
    <x v="1516"/>
  </r>
  <r>
    <s v="sell"/>
    <x v="8"/>
    <n v="0.06"/>
    <n v="0.18"/>
    <d v="2021-06-21T06:56:00"/>
    <n v="1.1855500000000001"/>
    <d v="2021-06-23T16:32:00"/>
    <n v="1.1956199999999999"/>
    <x v="1517"/>
  </r>
  <r>
    <s v="buy"/>
    <x v="2"/>
    <n v="0.01"/>
    <n v="0.01"/>
    <d v="2021-06-23T16:05:00"/>
    <n v="1.1952199999999999"/>
    <d v="2021-06-23T16:05:00"/>
    <n v="1.1952199999999999"/>
    <x v="1518"/>
  </r>
  <r>
    <s v="buy"/>
    <x v="0"/>
    <n v="0.01"/>
    <n v="0.03"/>
    <d v="2021-06-23T17:11:00"/>
    <n v="1.19635"/>
    <d v="2021-06-23T20:02:00"/>
    <n v="1.1934499999999999"/>
    <x v="1519"/>
  </r>
  <r>
    <s v="buy"/>
    <x v="6"/>
    <n v="0.13"/>
    <n v="0.39"/>
    <d v="2021-06-25T16:35:00"/>
    <n v="1.1964399999999999"/>
    <d v="2021-07-02T15:30:00"/>
    <n v="1.1815100000000001"/>
    <x v="1520"/>
  </r>
  <r>
    <s v="sell"/>
    <x v="3"/>
    <n v="0.01"/>
    <n v="0.02"/>
    <d v="2021-06-28T16:09:00"/>
    <n v="1.19214"/>
    <d v="2021-06-28T17:48:00"/>
    <n v="1.19357"/>
    <x v="1521"/>
  </r>
  <r>
    <s v="sell"/>
    <x v="2"/>
    <n v="0.01"/>
    <n v="0.01"/>
    <d v="2021-06-29T09:22:00"/>
    <n v="1.19215"/>
    <d v="2021-06-29T09:22:00"/>
    <n v="1.19215"/>
    <x v="1522"/>
  </r>
  <r>
    <s v="sell"/>
    <x v="2"/>
    <n v="0.01"/>
    <n v="0.01"/>
    <d v="2021-06-29T13:03:00"/>
    <n v="1.1912400000000001"/>
    <d v="2021-06-29T13:03:00"/>
    <n v="1.1912400000000001"/>
    <x v="1523"/>
  </r>
  <r>
    <s v="sell"/>
    <x v="2"/>
    <n v="0.01"/>
    <n v="0.01"/>
    <d v="2021-06-29T14:34:00"/>
    <n v="1.19045"/>
    <d v="2021-06-29T14:34:00"/>
    <n v="1.19045"/>
    <x v="1524"/>
  </r>
  <r>
    <s v="sell"/>
    <x v="2"/>
    <n v="0.01"/>
    <n v="0.01"/>
    <d v="2021-06-29T16:57:00"/>
    <n v="1.1898899999999999"/>
    <d v="2021-06-29T16:57:00"/>
    <n v="1.1898899999999999"/>
    <x v="1525"/>
  </r>
  <r>
    <s v="sell"/>
    <x v="3"/>
    <n v="0.01"/>
    <n v="0.02"/>
    <d v="2021-06-29T17:23:00"/>
    <n v="1.1886300000000001"/>
    <d v="2021-06-29T17:55:00"/>
    <n v="1.1900500000000001"/>
    <x v="1526"/>
  </r>
  <r>
    <s v="sell"/>
    <x v="2"/>
    <n v="0.01"/>
    <n v="0.01"/>
    <d v="2021-06-30T15:38:00"/>
    <n v="1.1880999999999999"/>
    <d v="2021-06-30T15:38:00"/>
    <n v="1.1880999999999999"/>
    <x v="1527"/>
  </r>
  <r>
    <s v="sell"/>
    <x v="2"/>
    <n v="0.01"/>
    <n v="0.01"/>
    <d v="2021-06-30T16:57:00"/>
    <n v="1.1869799999999999"/>
    <d v="2021-06-30T16:57:00"/>
    <n v="1.1869799999999999"/>
    <x v="1528"/>
  </r>
  <r>
    <s v="sell"/>
    <x v="0"/>
    <n v="0.01"/>
    <n v="0.03"/>
    <d v="2021-06-30T18:49:00"/>
    <n v="1.1849499999999999"/>
    <d v="2021-07-01T15:07:00"/>
    <n v="1.1879200000000001"/>
    <x v="1529"/>
  </r>
  <r>
    <s v="sell"/>
    <x v="2"/>
    <n v="0.01"/>
    <n v="0.01"/>
    <d v="2021-07-02T14:05:00"/>
    <n v="1.1832199999999999"/>
    <d v="2021-07-02T14:05:00"/>
    <n v="1.1832199999999999"/>
    <x v="1530"/>
  </r>
  <r>
    <s v="sell"/>
    <x v="2"/>
    <n v="0.01"/>
    <n v="0.01"/>
    <d v="2021-07-02T15:36:00"/>
    <n v="1.1853400000000001"/>
    <d v="2021-07-02T15:36:00"/>
    <n v="1.1853400000000001"/>
    <x v="1531"/>
  </r>
  <r>
    <s v="sell"/>
    <x v="3"/>
    <n v="0.01"/>
    <n v="0.02"/>
    <d v="2021-07-02T15:55:00"/>
    <n v="1.1842699999999999"/>
    <d v="2021-07-02T16:02:00"/>
    <n v="1.18564"/>
    <x v="1532"/>
  </r>
  <r>
    <s v="sell"/>
    <x v="1"/>
    <n v="0.02"/>
    <n v="0.05"/>
    <d v="2021-07-02T16:48:00"/>
    <n v="1.1834499999999999"/>
    <d v="2021-07-06T08:57:00"/>
    <n v="1.18798"/>
    <x v="1533"/>
  </r>
  <r>
    <s v="buy"/>
    <x v="8"/>
    <n v="0.06"/>
    <n v="0.18"/>
    <d v="2021-07-06T10:04:00"/>
    <n v="1.1887700000000001"/>
    <d v="2021-07-07T17:20:00"/>
    <n v="1.1788400000000001"/>
    <x v="1534"/>
  </r>
  <r>
    <s v="sell"/>
    <x v="2"/>
    <n v="0.01"/>
    <n v="0.01"/>
    <d v="2021-07-06T11:27:00"/>
    <n v="1.18503"/>
    <d v="2021-07-06T11:27:00"/>
    <n v="1.18503"/>
    <x v="1535"/>
  </r>
  <r>
    <s v="sell"/>
    <x v="2"/>
    <n v="0.01"/>
    <n v="0.01"/>
    <d v="2021-07-06T15:32:00"/>
    <n v="1.1844699999999999"/>
    <d v="2021-07-06T15:32:00"/>
    <n v="1.1844699999999999"/>
    <x v="1536"/>
  </r>
  <r>
    <s v="sell"/>
    <x v="2"/>
    <n v="0.01"/>
    <n v="0.01"/>
    <d v="2021-07-06T16:48:00"/>
    <n v="1.1832"/>
    <d v="2021-07-06T16:48:00"/>
    <n v="1.1832"/>
    <x v="1537"/>
  </r>
  <r>
    <s v="sell"/>
    <x v="2"/>
    <n v="0.01"/>
    <n v="0.01"/>
    <d v="2021-07-06T18:20:00"/>
    <n v="1.1821600000000001"/>
    <d v="2021-07-06T18:20:00"/>
    <n v="1.1821600000000001"/>
    <x v="1538"/>
  </r>
  <r>
    <s v="sell"/>
    <x v="3"/>
    <n v="0.01"/>
    <n v="0.02"/>
    <d v="2021-07-06T19:40:00"/>
    <n v="1.18137"/>
    <d v="2021-07-07T08:12:00"/>
    <n v="1.18275"/>
    <x v="1539"/>
  </r>
  <r>
    <s v="sell"/>
    <x v="2"/>
    <n v="0.01"/>
    <n v="0.01"/>
    <d v="2021-07-07T16:18:00"/>
    <n v="1.18103"/>
    <d v="2021-07-07T16:18:00"/>
    <n v="1.18103"/>
    <x v="1540"/>
  </r>
  <r>
    <s v="sell"/>
    <x v="3"/>
    <n v="0.01"/>
    <n v="0.02"/>
    <d v="2021-07-07T18:52:00"/>
    <n v="1.1801299999999999"/>
    <d v="2021-07-07T21:02:00"/>
    <n v="1.18153"/>
    <x v="1541"/>
  </r>
  <r>
    <s v="sell"/>
    <x v="7"/>
    <n v="0.04"/>
    <n v="0.12"/>
    <d v="2021-07-07T22:57:00"/>
    <n v="1.1793100000000001"/>
    <d v="2021-07-09T21:09:00"/>
    <n v="1.18753"/>
    <x v="1542"/>
  </r>
  <r>
    <s v="buy"/>
    <x v="2"/>
    <n v="0.01"/>
    <n v="0.01"/>
    <d v="2021-07-08T14:31:00"/>
    <n v="1.1839999999999999"/>
    <d v="2021-07-08T14:31:00"/>
    <n v="1.1839999999999999"/>
    <x v="1543"/>
  </r>
  <r>
    <s v="buy"/>
    <x v="2"/>
    <n v="0.01"/>
    <n v="0.01"/>
    <d v="2021-07-08T15:53:00"/>
    <n v="1.18502"/>
    <d v="2021-07-08T15:53:00"/>
    <n v="1.18502"/>
    <x v="1544"/>
  </r>
  <r>
    <s v="buy"/>
    <x v="0"/>
    <n v="0.01"/>
    <n v="0.03"/>
    <d v="2021-07-08T16:38:00"/>
    <n v="1.18591"/>
    <d v="2021-07-09T09:28:00"/>
    <n v="1.1829499999999999"/>
    <x v="1545"/>
  </r>
  <r>
    <s v="buy"/>
    <x v="2"/>
    <n v="0.01"/>
    <n v="0.01"/>
    <d v="2021-07-09T13:59:00"/>
    <n v="1.1856100000000001"/>
    <d v="2021-07-09T13:59:00"/>
    <n v="1.1856100000000001"/>
    <x v="1546"/>
  </r>
  <r>
    <s v="buy"/>
    <x v="0"/>
    <n v="0.01"/>
    <n v="0.03"/>
    <d v="2021-07-09T17:57:00"/>
    <n v="1.18676"/>
    <d v="2021-07-12T14:55:00"/>
    <n v="1.18387"/>
    <x v="1547"/>
  </r>
  <r>
    <s v="buy"/>
    <x v="4"/>
    <n v="0.03"/>
    <n v="0.08"/>
    <d v="2021-07-12T16:52:00"/>
    <n v="1.1862299999999999"/>
    <d v="2021-07-13T21:01:00"/>
    <n v="1.17852"/>
    <x v="1548"/>
  </r>
  <r>
    <s v="sell"/>
    <x v="0"/>
    <n v="0.01"/>
    <n v="0.03"/>
    <d v="2021-07-13T16:04:00"/>
    <n v="1.18032"/>
    <d v="2021-07-13T17:29:00"/>
    <n v="1.1832"/>
    <x v="1549"/>
  </r>
  <r>
    <s v="sell"/>
    <x v="2"/>
    <n v="0.01"/>
    <n v="0.01"/>
    <d v="2021-07-14T11:26:00"/>
    <n v="1.17916"/>
    <d v="2021-07-14T11:26:00"/>
    <n v="1.17916"/>
    <x v="1550"/>
  </r>
  <r>
    <s v="sell"/>
    <x v="4"/>
    <n v="0.03"/>
    <n v="0.08"/>
    <d v="2021-07-14T12:13:00"/>
    <n v="1.1781299999999999"/>
    <d v="2021-07-15T09:07:00"/>
    <n v="1.1843399999999999"/>
    <x v="1551"/>
  </r>
  <r>
    <s v="buy"/>
    <x v="2"/>
    <n v="0.01"/>
    <n v="0.01"/>
    <d v="2021-07-15T04:50:00"/>
    <n v="1.18266"/>
    <d v="2021-07-15T04:50:00"/>
    <n v="1.18266"/>
    <x v="1552"/>
  </r>
  <r>
    <s v="buy"/>
    <x v="2"/>
    <n v="0.01"/>
    <n v="0.01"/>
    <d v="2021-07-15T09:51:00"/>
    <n v="1.1836"/>
    <d v="2021-07-15T09:51:00"/>
    <n v="1.1836"/>
    <x v="1553"/>
  </r>
  <r>
    <s v="buy"/>
    <x v="4"/>
    <n v="0.03"/>
    <n v="0.08"/>
    <d v="2021-07-15T13:02:00"/>
    <n v="1.1841299999999999"/>
    <d v="2021-07-19T10:31:00"/>
    <n v="1.17791"/>
    <x v="1554"/>
  </r>
  <r>
    <s v="sell"/>
    <x v="2"/>
    <n v="0.01"/>
    <n v="0.01"/>
    <d v="2021-07-15T16:58:00"/>
    <n v="1.1816199999999999"/>
    <d v="2021-07-15T16:58:00"/>
    <n v="1.1816199999999999"/>
    <x v="1555"/>
  </r>
  <r>
    <s v="sell"/>
    <x v="2"/>
    <n v="0.01"/>
    <n v="0.01"/>
    <d v="2021-07-16T09:24:00"/>
    <n v="1.18085"/>
    <d v="2021-07-16T09:24:00"/>
    <n v="1.18085"/>
    <x v="1556"/>
  </r>
  <r>
    <s v="sell"/>
    <x v="3"/>
    <n v="0.01"/>
    <n v="0.02"/>
    <d v="2021-07-16T15:05:00"/>
    <n v="1.17974"/>
    <d v="2021-07-16T16:16:00"/>
    <n v="1.1811400000000001"/>
    <x v="1557"/>
  </r>
  <r>
    <s v="sell"/>
    <x v="1"/>
    <n v="0.02"/>
    <n v="0.05"/>
    <d v="2021-07-19T14:04:00"/>
    <n v="1.1777599999999999"/>
    <d v="2021-07-19T17:00:00"/>
    <n v="1.18231"/>
    <x v="1558"/>
  </r>
  <r>
    <s v="buy"/>
    <x v="4"/>
    <n v="0.03"/>
    <n v="0.08"/>
    <d v="2021-07-19T17:04:00"/>
    <n v="1.18167"/>
    <d v="2021-07-21T10:32:00"/>
    <n v="1.1755100000000001"/>
    <x v="1559"/>
  </r>
  <r>
    <s v="sell"/>
    <x v="3"/>
    <n v="0.01"/>
    <n v="0.02"/>
    <d v="2021-07-20T09:21:00"/>
    <n v="1.1782900000000001"/>
    <d v="2021-07-20T12:18:00"/>
    <n v="1.17971"/>
    <x v="1560"/>
  </r>
  <r>
    <s v="sell"/>
    <x v="2"/>
    <n v="0.01"/>
    <n v="0.01"/>
    <d v="2021-07-20T15:47:00"/>
    <n v="1.1770499999999999"/>
    <d v="2021-07-20T15:47:00"/>
    <n v="1.1770499999999999"/>
    <x v="1561"/>
  </r>
  <r>
    <s v="sell"/>
    <x v="3"/>
    <n v="0.01"/>
    <n v="0.02"/>
    <d v="2021-07-20T16:37:00"/>
    <n v="1.17608"/>
    <d v="2021-07-20T17:21:00"/>
    <n v="1.1774800000000001"/>
    <x v="1562"/>
  </r>
  <r>
    <s v="sell"/>
    <x v="1"/>
    <n v="0.02"/>
    <n v="0.05"/>
    <d v="2021-07-21T11:24:00"/>
    <n v="1.17631"/>
    <d v="2021-07-22T14:47:00"/>
    <n v="1.18099"/>
    <x v="1563"/>
  </r>
  <r>
    <s v="buy"/>
    <x v="2"/>
    <n v="0.01"/>
    <n v="0.01"/>
    <d v="2021-07-21T17:51:00"/>
    <n v="1.1793100000000001"/>
    <d v="2021-07-21T17:51:00"/>
    <n v="1.1793100000000001"/>
    <x v="1564"/>
  </r>
  <r>
    <s v="buy"/>
    <x v="0"/>
    <n v="0.01"/>
    <n v="0.03"/>
    <d v="2021-07-22T14:52:00"/>
    <n v="1.18055"/>
    <d v="2021-07-22T15:03:00"/>
    <n v="1.1777"/>
    <x v="1565"/>
  </r>
  <r>
    <s v="sell"/>
    <x v="1"/>
    <n v="0.02"/>
    <n v="0.05"/>
    <d v="2021-07-22T15:19:00"/>
    <n v="1.1778200000000001"/>
    <d v="2021-07-22T16:15:00"/>
    <n v="1.1824600000000001"/>
    <x v="1566"/>
  </r>
  <r>
    <s v="buy"/>
    <x v="2"/>
    <n v="0.01"/>
    <n v="0.01"/>
    <d v="2021-07-22T16:01:00"/>
    <n v="1.1808099999999999"/>
    <d v="2021-07-22T16:01:00"/>
    <n v="1.1808099999999999"/>
    <x v="1567"/>
  </r>
  <r>
    <s v="buy"/>
    <x v="4"/>
    <n v="0.03"/>
    <n v="0.08"/>
    <d v="2021-07-22T16:33:00"/>
    <n v="1.1823999999999999"/>
    <d v="2021-07-22T19:37:00"/>
    <n v="1.1759900000000001"/>
    <x v="1568"/>
  </r>
  <r>
    <s v="sell"/>
    <x v="2"/>
    <n v="0.01"/>
    <n v="0.01"/>
    <d v="2021-07-22T17:21:00"/>
    <n v="1.17961"/>
    <d v="2021-07-22T17:21:00"/>
    <n v="1.17961"/>
    <x v="1569"/>
  </r>
  <r>
    <s v="sell"/>
    <x v="3"/>
    <n v="0.01"/>
    <n v="0.02"/>
    <d v="2021-07-22T20:13:00"/>
    <n v="1.1765000000000001"/>
    <d v="2021-07-23T03:30:00"/>
    <n v="1.1779299999999999"/>
    <x v="1570"/>
  </r>
  <r>
    <s v="sell"/>
    <x v="3"/>
    <n v="0.01"/>
    <n v="0.02"/>
    <d v="2021-07-23T14:53:00"/>
    <n v="1.17658"/>
    <d v="2021-07-23T15:59:00"/>
    <n v="1.1779900000000001"/>
    <x v="1571"/>
  </r>
  <r>
    <s v="sell"/>
    <x v="1"/>
    <n v="0.02"/>
    <n v="0.05"/>
    <d v="2021-07-23T17:50:00"/>
    <n v="1.1762999999999999"/>
    <d v="2021-07-26T16:39:00"/>
    <n v="1.1808399999999999"/>
    <x v="1572"/>
  </r>
  <r>
    <s v="buy"/>
    <x v="0"/>
    <n v="0.01"/>
    <n v="0.03"/>
    <d v="2021-07-26T16:44:00"/>
    <n v="1.1807799999999999"/>
    <d v="2021-07-27T10:12:00"/>
    <n v="1.17788"/>
    <x v="1573"/>
  </r>
  <r>
    <s v="sell"/>
    <x v="1"/>
    <n v="0.02"/>
    <n v="0.05"/>
    <d v="2021-07-27T12:10:00"/>
    <n v="1.17801"/>
    <d v="2021-07-27T17:59:00"/>
    <n v="1.1825699999999999"/>
    <x v="1574"/>
  </r>
  <r>
    <s v="buy"/>
    <x v="3"/>
    <n v="0.01"/>
    <n v="0.02"/>
    <d v="2021-07-27T16:32:00"/>
    <n v="1.1820600000000001"/>
    <d v="2021-07-27T16:44:00"/>
    <n v="1.18058"/>
    <x v="1575"/>
  </r>
  <r>
    <s v="buy"/>
    <x v="1"/>
    <n v="0.02"/>
    <n v="0.05"/>
    <d v="2021-07-27T18:20:00"/>
    <n v="1.18316"/>
    <d v="2021-07-28T16:53:00"/>
    <n v="1.17866"/>
    <x v="1576"/>
  </r>
  <r>
    <s v="sell"/>
    <x v="3"/>
    <n v="0.01"/>
    <n v="0.02"/>
    <d v="2021-07-28T17:05:00"/>
    <n v="1.1793"/>
    <d v="2021-07-28T18:15:00"/>
    <n v="1.1807099999999999"/>
    <x v="1577"/>
  </r>
  <r>
    <s v="sell"/>
    <x v="8"/>
    <n v="0.06"/>
    <n v="0.18"/>
    <d v="2021-07-28T21:11:00"/>
    <n v="1.17892"/>
    <d v="2021-07-30T02:12:00"/>
    <n v="1.1893100000000001"/>
    <x v="1578"/>
  </r>
  <r>
    <s v="buy"/>
    <x v="2"/>
    <n v="0.01"/>
    <n v="0.01"/>
    <d v="2021-07-28T22:38:00"/>
    <n v="1.1842200000000001"/>
    <d v="2021-07-28T22:38:00"/>
    <n v="1.1842200000000001"/>
    <x v="1579"/>
  </r>
  <r>
    <s v="buy"/>
    <x v="2"/>
    <n v="0.01"/>
    <n v="0.01"/>
    <d v="2021-07-29T09:27:00"/>
    <n v="1.1856100000000001"/>
    <d v="2021-07-29T09:27:00"/>
    <n v="1.1856100000000001"/>
    <x v="1580"/>
  </r>
  <r>
    <s v="buy"/>
    <x v="2"/>
    <n v="0.01"/>
    <n v="0.01"/>
    <d v="2021-07-29T12:17:00"/>
    <n v="1.1871100000000001"/>
    <d v="2021-07-29T12:17:00"/>
    <n v="1.1871100000000001"/>
    <x v="1581"/>
  </r>
  <r>
    <s v="buy"/>
    <x v="2"/>
    <n v="0.01"/>
    <n v="0.01"/>
    <d v="2021-07-29T17:49:00"/>
    <n v="1.1881999999999999"/>
    <d v="2021-07-29T17:49:00"/>
    <n v="1.1881999999999999"/>
    <x v="1582"/>
  </r>
  <r>
    <s v="buy"/>
    <x v="0"/>
    <n v="0.01"/>
    <n v="0.03"/>
    <d v="2021-07-30T13:10:00"/>
    <n v="1.18902"/>
    <d v="2021-07-30T17:48:00"/>
    <n v="1.1860999999999999"/>
    <x v="1583"/>
  </r>
  <r>
    <s v="buy"/>
    <x v="1"/>
    <n v="0.02"/>
    <n v="0.05"/>
    <d v="2021-08-02T13:22:00"/>
    <n v="1.18886"/>
    <d v="2021-08-04T11:37:00"/>
    <n v="1.18432"/>
    <x v="1584"/>
  </r>
  <r>
    <s v="sell"/>
    <x v="1"/>
    <n v="0.02"/>
    <n v="0.05"/>
    <d v="2021-08-04T11:54:00"/>
    <n v="1.1852499999999999"/>
    <d v="2021-08-04T16:34:00"/>
    <n v="1.18988"/>
    <x v="1585"/>
  </r>
  <r>
    <s v="buy"/>
    <x v="5"/>
    <n v="0.19"/>
    <n v="0.58000000000000007"/>
    <d v="2021-08-04T16:38:00"/>
    <n v="1.18947"/>
    <d v="2021-08-10T13:13:00"/>
    <n v="1.1720699999999999"/>
    <x v="1586"/>
  </r>
  <r>
    <s v="sell"/>
    <x v="2"/>
    <n v="0.01"/>
    <n v="0.01"/>
    <d v="2021-08-04T17:42:00"/>
    <n v="1.1847000000000001"/>
    <d v="2021-08-04T17:42:00"/>
    <n v="1.1847000000000001"/>
    <x v="1587"/>
  </r>
  <r>
    <s v="sell"/>
    <x v="3"/>
    <n v="0.01"/>
    <n v="0.02"/>
    <d v="2021-08-05T10:01:00"/>
    <n v="1.18391"/>
    <d v="2021-08-05T14:25:00"/>
    <n v="1.1853899999999999"/>
    <x v="1588"/>
  </r>
  <r>
    <s v="sell"/>
    <x v="2"/>
    <n v="0.01"/>
    <n v="0.01"/>
    <d v="2021-08-06T09:24:00"/>
    <n v="1.18262"/>
    <d v="2021-08-06T09:24:00"/>
    <n v="1.18262"/>
    <x v="1589"/>
  </r>
  <r>
    <s v="sell"/>
    <x v="2"/>
    <n v="0.01"/>
    <n v="0.01"/>
    <d v="2021-08-06T15:47:00"/>
    <n v="1.17886"/>
    <d v="2021-08-06T15:47:00"/>
    <n v="1.17886"/>
    <x v="1590"/>
  </r>
  <r>
    <s v="sell"/>
    <x v="2"/>
    <n v="0.01"/>
    <n v="0.01"/>
    <d v="2021-08-06T16:57:00"/>
    <n v="1.17761"/>
    <d v="2021-08-06T16:57:00"/>
    <n v="1.17761"/>
    <x v="1591"/>
  </r>
  <r>
    <s v="sell"/>
    <x v="2"/>
    <n v="0.01"/>
    <n v="0.01"/>
    <d v="2021-08-06T18:00:00"/>
    <n v="1.1760200000000001"/>
    <d v="2021-08-06T18:00:00"/>
    <n v="1.1760200000000001"/>
    <x v="1592"/>
  </r>
  <r>
    <s v="sell"/>
    <x v="2"/>
    <n v="0.01"/>
    <n v="0.01"/>
    <d v="2021-08-09T10:03:00"/>
    <n v="1.1763399999999999"/>
    <d v="2021-08-09T10:03:00"/>
    <n v="1.1763399999999999"/>
    <x v="1593"/>
  </r>
  <r>
    <s v="sell"/>
    <x v="2"/>
    <n v="0.01"/>
    <n v="0.01"/>
    <d v="2021-08-09T18:17:00"/>
    <n v="1.175"/>
    <d v="2021-08-09T18:17:00"/>
    <n v="1.175"/>
    <x v="1594"/>
  </r>
  <r>
    <s v="sell"/>
    <x v="2"/>
    <n v="0.01"/>
    <n v="0.01"/>
    <d v="2021-08-10T10:19:00"/>
    <n v="1.1736899999999999"/>
    <d v="2021-08-10T10:19:00"/>
    <n v="1.1736899999999999"/>
    <x v="1595"/>
  </r>
  <r>
    <s v="sell"/>
    <x v="7"/>
    <n v="0.04"/>
    <n v="0.12"/>
    <d v="2021-08-10T16:15:00"/>
    <n v="1.1717599999999999"/>
    <d v="2021-08-13T18:21:00"/>
    <n v="1.17991"/>
    <x v="1596"/>
  </r>
  <r>
    <s v="buy"/>
    <x v="8"/>
    <n v="0.06"/>
    <n v="0.18"/>
    <d v="2021-08-16T12:32:00"/>
    <n v="1.1779999999999999"/>
    <d v="2021-08-19T05:27:00"/>
    <n v="1.1678599999999999"/>
    <x v="1597"/>
  </r>
  <r>
    <s v="sell"/>
    <x v="2"/>
    <n v="0.01"/>
    <n v="0.01"/>
    <d v="2021-08-17T16:39:00"/>
    <n v="1.1737299999999999"/>
    <d v="2021-08-17T16:39:00"/>
    <n v="1.1737299999999999"/>
    <x v="1598"/>
  </r>
  <r>
    <s v="sell"/>
    <x v="2"/>
    <n v="0.01"/>
    <n v="0.01"/>
    <d v="2021-08-17T17:44:00"/>
    <n v="1.17194"/>
    <d v="2021-08-17T17:44:00"/>
    <n v="1.17194"/>
    <x v="1599"/>
  </r>
  <r>
    <s v="sell"/>
    <x v="2"/>
    <n v="0.01"/>
    <n v="0.01"/>
    <d v="2021-08-18T11:24:00"/>
    <n v="1.1724300000000001"/>
    <d v="2021-08-18T11:24:00"/>
    <n v="1.1724300000000001"/>
    <x v="1600"/>
  </r>
  <r>
    <s v="sell"/>
    <x v="2"/>
    <n v="0.01"/>
    <n v="0.01"/>
    <d v="2021-08-18T14:57:00"/>
    <n v="1.17195"/>
    <d v="2021-08-18T14:57:00"/>
    <n v="1.17195"/>
    <x v="1601"/>
  </r>
  <r>
    <s v="sell"/>
    <x v="0"/>
    <n v="0.01"/>
    <n v="0.03"/>
    <d v="2021-08-18T18:30:00"/>
    <n v="1.1701900000000001"/>
    <d v="2021-08-18T21:04:00"/>
    <n v="1.1734599999999999"/>
    <x v="1602"/>
  </r>
  <r>
    <s v="sell"/>
    <x v="0"/>
    <n v="0.01"/>
    <n v="0.03"/>
    <d v="2021-08-19T06:15:00"/>
    <n v="1.16717"/>
    <d v="2021-08-19T14:54:00"/>
    <n v="1.17008"/>
    <x v="1603"/>
  </r>
  <r>
    <s v="sell"/>
    <x v="2"/>
    <n v="0.01"/>
    <n v="0.01"/>
    <d v="2021-08-20T13:31:00"/>
    <n v="1.16812"/>
    <d v="2021-08-20T13:31:00"/>
    <n v="1.16812"/>
    <x v="1604"/>
  </r>
  <r>
    <s v="sell"/>
    <x v="12"/>
    <n v="0.3"/>
    <n v="0.88000000000000012"/>
    <d v="2021-08-20T16:07:00"/>
    <n v="1.16679"/>
    <d v="2021-09-03T03:40:00"/>
    <n v="1.1879599999999999"/>
    <x v="1605"/>
  </r>
  <r>
    <s v="buy"/>
    <x v="2"/>
    <n v="0.01"/>
    <n v="0.01"/>
    <d v="2021-08-23T13:19:00"/>
    <n v="1.17188"/>
    <d v="2021-08-23T13:19:00"/>
    <n v="1.17188"/>
    <x v="1606"/>
  </r>
  <r>
    <s v="buy"/>
    <x v="2"/>
    <n v="0.01"/>
    <n v="0.01"/>
    <d v="2021-08-23T16:54:00"/>
    <n v="1.1729799999999999"/>
    <d v="2021-08-23T16:54:00"/>
    <n v="1.1729799999999999"/>
    <x v="1607"/>
  </r>
  <r>
    <s v="buy"/>
    <x v="2"/>
    <n v="0.01"/>
    <n v="0.01"/>
    <d v="2021-08-24T11:05:00"/>
    <n v="1.1735199999999999"/>
    <d v="2021-08-24T11:05:00"/>
    <n v="1.1735199999999999"/>
    <x v="1608"/>
  </r>
  <r>
    <s v="buy"/>
    <x v="3"/>
    <n v="0.01"/>
    <n v="0.02"/>
    <d v="2021-08-24T16:11:00"/>
    <n v="1.1750799999999999"/>
    <d v="2021-08-24T16:34:00"/>
    <n v="1.17367"/>
    <x v="1609"/>
  </r>
  <r>
    <s v="buy"/>
    <x v="2"/>
    <n v="0.01"/>
    <n v="0.01"/>
    <d v="2021-08-25T09:58:00"/>
    <n v="1.1733499999999999"/>
    <d v="2021-08-25T09:58:00"/>
    <n v="1.1733499999999999"/>
    <x v="1610"/>
  </r>
  <r>
    <s v="buy"/>
    <x v="2"/>
    <n v="0.01"/>
    <n v="0.01"/>
    <d v="2021-08-25T14:09:00"/>
    <n v="1.17408"/>
    <d v="2021-08-25T14:09:00"/>
    <n v="1.17408"/>
    <x v="1611"/>
  </r>
  <r>
    <s v="buy"/>
    <x v="2"/>
    <n v="0.01"/>
    <n v="0.01"/>
    <d v="2021-08-25T17:28:00"/>
    <n v="1.17492"/>
    <d v="2021-08-25T17:28:00"/>
    <n v="1.17492"/>
    <x v="1612"/>
  </r>
  <r>
    <s v="buy"/>
    <x v="0"/>
    <n v="0.01"/>
    <n v="0.03"/>
    <d v="2021-08-26T14:32:00"/>
    <n v="1.1773899999999999"/>
    <d v="2021-08-27T03:39:00"/>
    <n v="1.17441"/>
    <x v="1613"/>
  </r>
  <r>
    <s v="buy"/>
    <x v="2"/>
    <n v="0.01"/>
    <n v="0.01"/>
    <d v="2021-08-27T17:05:00"/>
    <n v="1.17791"/>
    <d v="2021-08-27T17:05:00"/>
    <n v="1.17791"/>
    <x v="1614"/>
  </r>
  <r>
    <s v="buy"/>
    <x v="2"/>
    <n v="0.01"/>
    <n v="0.01"/>
    <d v="2021-08-27T17:19:00"/>
    <n v="1.17961"/>
    <d v="2021-08-27T17:19:00"/>
    <n v="1.17961"/>
    <x v="1615"/>
  </r>
  <r>
    <s v="buy"/>
    <x v="2"/>
    <n v="0.01"/>
    <n v="0.01"/>
    <d v="2021-08-31T07:31:00"/>
    <n v="1.1819500000000001"/>
    <d v="2021-08-31T07:31:00"/>
    <n v="1.1819500000000001"/>
    <x v="1616"/>
  </r>
  <r>
    <s v="buy"/>
    <x v="0"/>
    <n v="0.01"/>
    <n v="0.03"/>
    <d v="2021-08-31T14:24:00"/>
    <n v="1.1838500000000001"/>
    <d v="2021-08-31T17:56:00"/>
    <n v="1.1808399999999999"/>
    <x v="1617"/>
  </r>
  <r>
    <s v="buy"/>
    <x v="2"/>
    <n v="0.01"/>
    <n v="0.01"/>
    <d v="2021-09-01T17:06:00"/>
    <n v="1.18401"/>
    <d v="2021-09-01T17:06:00"/>
    <n v="1.18401"/>
    <x v="1618"/>
  </r>
  <r>
    <s v="buy"/>
    <x v="3"/>
    <n v="0.01"/>
    <n v="0.02"/>
    <d v="2021-09-01T18:03:00"/>
    <n v="1.1851"/>
    <d v="2021-09-02T07:40:00"/>
    <n v="1.1837"/>
    <x v="1619"/>
  </r>
  <r>
    <s v="buy"/>
    <x v="2"/>
    <n v="0.01"/>
    <n v="0.01"/>
    <d v="2021-09-02T17:03:00"/>
    <n v="1.1853199999999999"/>
    <d v="2021-09-02T17:03:00"/>
    <n v="1.1853199999999999"/>
    <x v="1620"/>
  </r>
  <r>
    <s v="buy"/>
    <x v="2"/>
    <n v="0.01"/>
    <n v="0.01"/>
    <d v="2021-09-02T18:19:00"/>
    <n v="1.18651"/>
    <d v="2021-09-02T18:19:00"/>
    <n v="1.18651"/>
    <x v="1621"/>
  </r>
  <r>
    <s v="buy"/>
    <x v="2"/>
    <n v="0.01"/>
    <n v="0.01"/>
    <d v="2021-09-03T12:03:00"/>
    <n v="1.1871"/>
    <d v="2021-09-03T12:03:00"/>
    <n v="1.1871"/>
    <x v="1622"/>
  </r>
  <r>
    <s v="buy"/>
    <x v="3"/>
    <n v="0.01"/>
    <n v="0.02"/>
    <d v="2021-09-03T15:39:00"/>
    <n v="1.18848"/>
    <d v="2021-09-03T15:40:00"/>
    <n v="1.1870099999999999"/>
    <x v="1623"/>
  </r>
  <r>
    <s v="buy"/>
    <x v="11"/>
    <n v="0.08"/>
    <n v="0.26"/>
    <d v="2021-09-03T16:12:00"/>
    <n v="1.1893100000000001"/>
    <d v="2021-09-13T14:47:00"/>
    <n v="1.17717"/>
    <x v="1624"/>
  </r>
  <r>
    <s v="sell"/>
    <x v="0"/>
    <n v="0.01"/>
    <n v="0.03"/>
    <d v="2021-09-08T17:31:00"/>
    <n v="1.1804300000000001"/>
    <d v="2021-09-09T11:44:00"/>
    <n v="1.1835100000000001"/>
    <x v="1625"/>
  </r>
  <r>
    <s v="sell"/>
    <x v="4"/>
    <n v="0.03"/>
    <n v="0.08"/>
    <d v="2021-09-13T10:05:00"/>
    <n v="1.1781299999999999"/>
    <d v="2021-09-14T15:55:00"/>
    <n v="1.1843900000000001"/>
    <x v="1626"/>
  </r>
  <r>
    <s v="buy"/>
    <x v="2"/>
    <n v="0.01"/>
    <n v="0.01"/>
    <d v="2021-09-14T15:42:00"/>
    <n v="1.1830000000000001"/>
    <d v="2021-09-14T15:42:00"/>
    <n v="1.1830000000000001"/>
    <x v="1627"/>
  </r>
  <r>
    <s v="buy"/>
    <x v="14"/>
    <n v="0.77"/>
    <n v="2.12"/>
    <d v="2021-09-14T16:34:00"/>
    <n v="1.1833899999999999"/>
    <d v="2021-10-12T19:55:00"/>
    <n v="1.1526099999999999"/>
    <x v="1628"/>
  </r>
  <r>
    <s v="sell"/>
    <x v="2"/>
    <n v="0.01"/>
    <n v="0.01"/>
    <d v="2021-09-15T11:41:00"/>
    <n v="1.18187"/>
    <d v="2021-09-15T11:41:00"/>
    <n v="1.18187"/>
    <x v="1629"/>
  </r>
  <r>
    <s v="sell"/>
    <x v="3"/>
    <n v="0.01"/>
    <n v="0.02"/>
    <d v="2021-09-15T19:37:00"/>
    <n v="1.18032"/>
    <d v="2021-09-15T23:02:00"/>
    <n v="1.1817299999999999"/>
    <x v="1630"/>
  </r>
  <r>
    <s v="sell"/>
    <x v="2"/>
    <n v="0.01"/>
    <n v="0.01"/>
    <d v="2021-09-16T10:58:00"/>
    <n v="1.17822"/>
    <d v="2021-09-16T10:58:00"/>
    <n v="1.17822"/>
    <x v="1631"/>
  </r>
  <r>
    <s v="sell"/>
    <x v="2"/>
    <n v="0.01"/>
    <n v="0.01"/>
    <d v="2021-09-16T13:19:00"/>
    <n v="1.17709"/>
    <d v="2021-09-16T13:19:00"/>
    <n v="1.17709"/>
    <x v="1632"/>
  </r>
  <r>
    <s v="sell"/>
    <x v="3"/>
    <n v="0.01"/>
    <n v="0.02"/>
    <d v="2021-09-16T16:24:00"/>
    <n v="1.1759599999999999"/>
    <d v="2021-09-17T08:02:00"/>
    <n v="1.17736"/>
    <x v="1633"/>
  </r>
  <r>
    <s v="sell"/>
    <x v="2"/>
    <n v="0.01"/>
    <n v="0.01"/>
    <d v="2021-09-17T18:15:00"/>
    <n v="1.1735899999999999"/>
    <d v="2021-09-17T18:15:00"/>
    <n v="1.1735899999999999"/>
    <x v="1634"/>
  </r>
  <r>
    <s v="sell"/>
    <x v="0"/>
    <n v="0.01"/>
    <n v="0.03"/>
    <d v="2021-09-20T10:34:00"/>
    <n v="1.17103"/>
    <d v="2021-09-21T14:39:00"/>
    <n v="1.17397"/>
    <x v="1635"/>
  </r>
  <r>
    <s v="sell"/>
    <x v="2"/>
    <n v="0.01"/>
    <n v="0.01"/>
    <d v="2021-09-22T21:14:00"/>
    <n v="1.1747000000000001"/>
    <d v="2021-09-22T21:14:00"/>
    <n v="1.1747000000000001"/>
    <x v="1636"/>
  </r>
  <r>
    <s v="sell"/>
    <x v="2"/>
    <n v="0.01"/>
    <n v="0.01"/>
    <d v="2021-09-22T22:08:00"/>
    <n v="1.16991"/>
    <d v="2021-09-22T22:08:00"/>
    <n v="1.16991"/>
    <x v="1637"/>
  </r>
  <r>
    <s v="sell"/>
    <x v="0"/>
    <n v="0.01"/>
    <n v="0.03"/>
    <d v="2021-09-23T10:05:00"/>
    <n v="1.1718900000000001"/>
    <d v="2021-09-23T17:11:00"/>
    <n v="1.17479"/>
    <x v="1638"/>
  </r>
  <r>
    <s v="sell"/>
    <x v="2"/>
    <n v="0.01"/>
    <n v="0.01"/>
    <d v="2021-09-24T14:48:00"/>
    <n v="1.17181"/>
    <d v="2021-09-24T14:48:00"/>
    <n v="1.17181"/>
    <x v="1639"/>
  </r>
  <r>
    <s v="sell"/>
    <x v="2"/>
    <n v="0.01"/>
    <n v="0.01"/>
    <d v="2021-09-24T16:34:00"/>
    <n v="1.17171"/>
    <d v="2021-09-24T16:34:00"/>
    <n v="1.17171"/>
    <x v="1640"/>
  </r>
  <r>
    <s v="sell"/>
    <x v="3"/>
    <n v="0.01"/>
    <n v="0.02"/>
    <d v="2021-09-27T11:40:00"/>
    <n v="1.1689099999999999"/>
    <d v="2021-09-27T13:40:00"/>
    <n v="1.1702999999999999"/>
    <x v="1641"/>
  </r>
  <r>
    <s v="sell"/>
    <x v="3"/>
    <n v="0.01"/>
    <n v="0.02"/>
    <d v="2021-09-28T10:40:00"/>
    <n v="1.1677200000000001"/>
    <d v="2021-09-28T14:47:00"/>
    <n v="1.1691400000000001"/>
    <x v="1642"/>
  </r>
  <r>
    <s v="sell"/>
    <x v="3"/>
    <n v="0.01"/>
    <n v="0.02"/>
    <d v="2021-09-28T18:08:00"/>
    <n v="1.1675599999999999"/>
    <d v="2021-09-28T19:23:00"/>
    <n v="1.16896"/>
    <x v="1643"/>
  </r>
  <r>
    <s v="sell"/>
    <x v="2"/>
    <n v="0.01"/>
    <n v="0.01"/>
    <d v="2021-09-29T10:27:00"/>
    <n v="1.16618"/>
    <d v="2021-09-29T10:27:00"/>
    <n v="1.16618"/>
    <x v="1644"/>
  </r>
  <r>
    <s v="sell"/>
    <x v="2"/>
    <n v="0.01"/>
    <n v="0.01"/>
    <d v="2021-09-29T14:16:00"/>
    <n v="1.16456"/>
    <d v="2021-09-29T14:16:00"/>
    <n v="1.16456"/>
    <x v="1645"/>
  </r>
  <r>
    <s v="sell"/>
    <x v="2"/>
    <n v="0.01"/>
    <n v="0.01"/>
    <d v="2021-09-29T17:50:00"/>
    <n v="1.1616899999999999"/>
    <d v="2021-09-29T17:50:00"/>
    <n v="1.1616899999999999"/>
    <x v="1646"/>
  </r>
  <r>
    <s v="sell"/>
    <x v="3"/>
    <n v="0.01"/>
    <n v="0.02"/>
    <d v="2021-09-29T21:10:00"/>
    <n v="1.1594800000000001"/>
    <d v="2021-09-30T11:03:00"/>
    <n v="1.1609"/>
    <x v="1647"/>
  </r>
  <r>
    <s v="sell"/>
    <x v="3"/>
    <n v="0.01"/>
    <n v="0.02"/>
    <d v="2021-09-30T14:19:00"/>
    <n v="1.15734"/>
    <d v="2021-09-30T15:30:00"/>
    <n v="1.1587400000000001"/>
    <x v="1648"/>
  </r>
  <r>
    <s v="sell"/>
    <x v="4"/>
    <n v="0.03"/>
    <n v="0.08"/>
    <d v="2021-09-30T19:21:00"/>
    <n v="1.1568000000000001"/>
    <d v="2021-10-04T14:56:00"/>
    <n v="1.163"/>
    <x v="1649"/>
  </r>
  <r>
    <s v="sell"/>
    <x v="2"/>
    <n v="0.01"/>
    <n v="0.01"/>
    <d v="2021-10-05T10:25:00"/>
    <n v="1.1603300000000001"/>
    <d v="2021-10-05T10:25:00"/>
    <n v="1.1603300000000001"/>
    <x v="1650"/>
  </r>
  <r>
    <s v="sell"/>
    <x v="3"/>
    <n v="0.01"/>
    <n v="0.02"/>
    <d v="2021-10-05T16:41:00"/>
    <n v="1.1591100000000001"/>
    <d v="2021-10-05T18:21:00"/>
    <n v="1.16052"/>
    <x v="1651"/>
  </r>
  <r>
    <s v="sell"/>
    <x v="2"/>
    <n v="0.01"/>
    <n v="0.01"/>
    <d v="2021-10-06T07:43:00"/>
    <n v="1.15828"/>
    <d v="2021-10-06T07:43:00"/>
    <n v="1.15828"/>
    <x v="1652"/>
  </r>
  <r>
    <s v="sell"/>
    <x v="2"/>
    <n v="0.01"/>
    <n v="0.01"/>
    <d v="2021-10-06T10:45:00"/>
    <n v="1.1572499999999999"/>
    <d v="2021-10-06T10:45:00"/>
    <n v="1.1572499999999999"/>
    <x v="1653"/>
  </r>
  <r>
    <s v="sell"/>
    <x v="1"/>
    <n v="0.02"/>
    <n v="0.05"/>
    <d v="2021-10-06T14:18:00"/>
    <n v="1.1540600000000001"/>
    <d v="2021-10-11T09:45:00"/>
    <n v="1.15859"/>
    <x v="1654"/>
  </r>
  <r>
    <s v="sell"/>
    <x v="2"/>
    <n v="0.01"/>
    <n v="0.01"/>
    <d v="2021-10-12T12:15:00"/>
    <n v="1.1564399999999999"/>
    <d v="2021-10-12T12:15:00"/>
    <n v="1.1564399999999999"/>
    <x v="1655"/>
  </r>
  <r>
    <s v="sell"/>
    <x v="2"/>
    <n v="0.01"/>
    <n v="0.01"/>
    <d v="2021-10-12T16:08:00"/>
    <n v="1.15446"/>
    <d v="2021-10-12T16:08:00"/>
    <n v="1.15446"/>
    <x v="1656"/>
  </r>
  <r>
    <s v="sell"/>
    <x v="3"/>
    <n v="0.01"/>
    <n v="0.02"/>
    <d v="2021-10-13T10:34:00"/>
    <n v="1.1551400000000001"/>
    <d v="2021-10-13T13:17:00"/>
    <n v="1.15655"/>
    <x v="1657"/>
  </r>
  <r>
    <s v="sell"/>
    <x v="11"/>
    <n v="0.08"/>
    <n v="0.26"/>
    <d v="2021-10-13T15:44:00"/>
    <n v="1.1543300000000001"/>
    <d v="2021-10-19T12:56:00"/>
    <n v="1.16666"/>
    <x v="1658"/>
  </r>
  <r>
    <s v="buy"/>
    <x v="2"/>
    <n v="0.01"/>
    <n v="0.01"/>
    <d v="2021-10-19T09:47:00"/>
    <n v="1.1651100000000001"/>
    <d v="2021-10-19T09:47:00"/>
    <n v="1.1651100000000001"/>
    <x v="1659"/>
  </r>
  <r>
    <s v="buy"/>
    <x v="0"/>
    <n v="0.01"/>
    <n v="0.03"/>
    <d v="2021-10-19T13:40:00"/>
    <n v="1.1661900000000001"/>
    <d v="2021-10-19T17:41:00"/>
    <n v="1.16333"/>
    <x v="1660"/>
  </r>
  <r>
    <s v="buy"/>
    <x v="3"/>
    <n v="0.01"/>
    <n v="0.02"/>
    <d v="2021-10-21T10:56:00"/>
    <n v="1.16377"/>
    <d v="2021-10-21T21:28:00"/>
    <n v="1.1623399999999999"/>
    <x v="1661"/>
  </r>
  <r>
    <s v="buy"/>
    <x v="3"/>
    <n v="0.01"/>
    <n v="0.02"/>
    <d v="2021-10-22T14:25:00"/>
    <n v="1.1639999999999999"/>
    <d v="2021-10-22T15:19:00"/>
    <n v="1.16255"/>
    <x v="1662"/>
  </r>
  <r>
    <s v="buy"/>
    <x v="3"/>
    <n v="0.01"/>
    <n v="0.02"/>
    <d v="2021-10-22T18:15:00"/>
    <n v="1.1644600000000001"/>
    <d v="2021-10-22T18:21:00"/>
    <n v="1.16303"/>
    <x v="1663"/>
  </r>
  <r>
    <s v="buy"/>
    <x v="1"/>
    <n v="0.02"/>
    <n v="0.05"/>
    <d v="2021-10-25T11:45:00"/>
    <n v="1.1647000000000001"/>
    <d v="2021-10-25T15:35:00"/>
    <n v="1.1599900000000001"/>
    <x v="1664"/>
  </r>
  <r>
    <s v="sell"/>
    <x v="3"/>
    <n v="0.01"/>
    <n v="0.02"/>
    <d v="2021-10-25T16:08:00"/>
    <n v="1.1599200000000001"/>
    <d v="2021-10-25T17:28:00"/>
    <n v="1.1613500000000001"/>
    <x v="1665"/>
  </r>
  <r>
    <s v="sell"/>
    <x v="3"/>
    <n v="0.01"/>
    <n v="0.02"/>
    <d v="2021-10-27T00:08:00"/>
    <n v="1.15947"/>
    <d v="2021-10-27T10:01:00"/>
    <n v="1.16086"/>
    <x v="1666"/>
  </r>
  <r>
    <s v="sell"/>
    <x v="3"/>
    <n v="0.01"/>
    <n v="0.02"/>
    <d v="2021-10-27T14:16:00"/>
    <n v="1.1601999999999999"/>
    <d v="2021-10-27T15:14:00"/>
    <n v="1.1616899999999999"/>
    <x v="1667"/>
  </r>
  <r>
    <s v="sell"/>
    <x v="2"/>
    <n v="0.01"/>
    <n v="0.01"/>
    <d v="2021-10-27T19:39:00"/>
    <n v="1.1603399999999999"/>
    <d v="2021-10-27T19:39:00"/>
    <n v="1.1603399999999999"/>
    <x v="1668"/>
  </r>
  <r>
    <s v="sell"/>
    <x v="3"/>
    <n v="0.01"/>
    <n v="0.02"/>
    <d v="2021-10-28T12:55:00"/>
    <n v="1.1590499999999999"/>
    <d v="2021-10-28T13:53:00"/>
    <n v="1.16055"/>
    <x v="1669"/>
  </r>
  <r>
    <s v="sell"/>
    <x v="4"/>
    <n v="0.03"/>
    <n v="0.08"/>
    <d v="2021-10-28T15:45:00"/>
    <n v="1.1618999999999999"/>
    <d v="2021-10-28T17:53:00"/>
    <n v="1.1683600000000001"/>
    <x v="1670"/>
  </r>
  <r>
    <s v="buy"/>
    <x v="2"/>
    <n v="0.01"/>
    <n v="0.01"/>
    <d v="2021-10-28T16:27:00"/>
    <n v="1.1638599999999999"/>
    <d v="2021-10-28T16:27:00"/>
    <n v="1.1638599999999999"/>
    <x v="1671"/>
  </r>
  <r>
    <s v="buy"/>
    <x v="2"/>
    <n v="0.01"/>
    <n v="0.01"/>
    <d v="2021-10-28T17:29:00"/>
    <n v="1.1677"/>
    <d v="2021-10-28T17:29:00"/>
    <n v="1.1677"/>
    <x v="1672"/>
  </r>
  <r>
    <s v="buy"/>
    <x v="6"/>
    <n v="0.13"/>
    <n v="0.39"/>
    <d v="2021-10-28T18:59:00"/>
    <n v="1.16845"/>
    <d v="2021-10-29T19:20:00"/>
    <n v="1.15394"/>
    <x v="1673"/>
  </r>
  <r>
    <s v="sell"/>
    <x v="2"/>
    <n v="0.01"/>
    <n v="0.01"/>
    <d v="2021-10-29T16:28:00"/>
    <n v="1.1628499999999999"/>
    <d v="2021-10-29T16:28:00"/>
    <n v="1.1628499999999999"/>
    <x v="1674"/>
  </r>
  <r>
    <s v="sell"/>
    <x v="2"/>
    <n v="0.01"/>
    <n v="0.01"/>
    <d v="2021-10-29T17:41:00"/>
    <n v="1.1597500000000001"/>
    <d v="2021-10-29T17:41:00"/>
    <n v="1.1597500000000001"/>
    <x v="1675"/>
  </r>
  <r>
    <s v="sell"/>
    <x v="2"/>
    <n v="0.01"/>
    <n v="0.01"/>
    <d v="2021-10-29T18:05:00"/>
    <n v="1.15733"/>
    <d v="2021-10-29T18:05:00"/>
    <n v="1.15733"/>
    <x v="1676"/>
  </r>
  <r>
    <s v="sell"/>
    <x v="2"/>
    <n v="0.01"/>
    <n v="0.01"/>
    <d v="2021-10-29T18:27:00"/>
    <n v="1.15578"/>
    <d v="2021-10-29T18:27:00"/>
    <n v="1.15578"/>
    <x v="1677"/>
  </r>
  <r>
    <s v="sell"/>
    <x v="4"/>
    <n v="0.03"/>
    <n v="0.08"/>
    <d v="2021-10-29T19:02:00"/>
    <n v="1.15422"/>
    <d v="2021-11-01T20:32:00"/>
    <n v="1.1605099999999999"/>
    <x v="1678"/>
  </r>
  <r>
    <s v="buy"/>
    <x v="0"/>
    <n v="0.01"/>
    <n v="0.03"/>
    <d v="2021-11-02T10:04:00"/>
    <n v="1.1606000000000001"/>
    <d v="2021-11-02T18:43:00"/>
    <n v="1.1576900000000001"/>
    <x v="1679"/>
  </r>
  <r>
    <s v="sell"/>
    <x v="1"/>
    <n v="0.02"/>
    <n v="0.05"/>
    <d v="2021-11-03T16:26:00"/>
    <n v="1.1569199999999999"/>
    <d v="2021-11-03T20:52:00"/>
    <n v="1.1615"/>
    <x v="1680"/>
  </r>
  <r>
    <s v="buy"/>
    <x v="2"/>
    <n v="0.01"/>
    <n v="0.01"/>
    <d v="2021-11-03T20:13:00"/>
    <n v="1.1583000000000001"/>
    <d v="2021-11-03T20:13:00"/>
    <n v="1.1583000000000001"/>
    <x v="1681"/>
  </r>
  <r>
    <s v="buy"/>
    <x v="7"/>
    <n v="0.04"/>
    <n v="0.12"/>
    <d v="2021-11-03T21:02:00"/>
    <n v="1.1606099999999999"/>
    <d v="2021-11-05T14:31:00"/>
    <n v="1.1517299999999999"/>
    <x v="1682"/>
  </r>
  <r>
    <s v="sell"/>
    <x v="3"/>
    <n v="0.01"/>
    <n v="0.02"/>
    <d v="2021-11-04T14:21:00"/>
    <n v="1.1553500000000001"/>
    <d v="2021-11-04T15:11:00"/>
    <n v="1.15676"/>
    <x v="1683"/>
  </r>
  <r>
    <s v="sell"/>
    <x v="3"/>
    <n v="0.01"/>
    <n v="0.02"/>
    <d v="2021-11-04T17:38:00"/>
    <n v="1.1536200000000001"/>
    <d v="2021-11-04T18:05:00"/>
    <n v="1.1550199999999999"/>
    <x v="1684"/>
  </r>
  <r>
    <s v="sell"/>
    <x v="2"/>
    <n v="0.01"/>
    <n v="0.01"/>
    <d v="2021-11-05T14:38:00"/>
    <n v="1.1533"/>
    <d v="2021-11-05T14:38:00"/>
    <n v="1.1533"/>
    <x v="1685"/>
  </r>
  <r>
    <s v="sell"/>
    <x v="7"/>
    <n v="0.04"/>
    <n v="0.12"/>
    <d v="2021-11-05T15:04:00"/>
    <n v="1.1520300000000001"/>
    <d v="2021-11-09T07:34:00"/>
    <n v="1.1601699999999999"/>
    <x v="1686"/>
  </r>
  <r>
    <s v="buy"/>
    <x v="2"/>
    <n v="0.01"/>
    <n v="0.01"/>
    <d v="2021-11-08T09:33:00"/>
    <n v="1.15584"/>
    <d v="2021-11-08T09:33:00"/>
    <n v="1.15584"/>
    <x v="1687"/>
  </r>
  <r>
    <s v="buy"/>
    <x v="2"/>
    <n v="0.01"/>
    <n v="0.01"/>
    <d v="2021-11-08T11:46:00"/>
    <n v="1.1566799999999999"/>
    <d v="2021-11-08T11:46:00"/>
    <n v="1.1566799999999999"/>
    <x v="1688"/>
  </r>
  <r>
    <s v="buy"/>
    <x v="2"/>
    <n v="0.01"/>
    <n v="0.01"/>
    <d v="2021-11-08T15:43:00"/>
    <n v="1.1574500000000001"/>
    <d v="2021-11-08T15:43:00"/>
    <n v="1.1574500000000001"/>
    <x v="1689"/>
  </r>
  <r>
    <s v="buy"/>
    <x v="2"/>
    <n v="0.01"/>
    <n v="0.01"/>
    <d v="2021-11-08T18:09:00"/>
    <n v="1.15863"/>
    <d v="2021-11-08T18:09:00"/>
    <n v="1.15863"/>
    <x v="1690"/>
  </r>
  <r>
    <s v="buy"/>
    <x v="3"/>
    <n v="0.01"/>
    <n v="0.02"/>
    <d v="2021-11-09T12:09:00"/>
    <n v="1.1594800000000001"/>
    <d v="2021-11-09T13:57:00"/>
    <n v="1.15804"/>
    <x v="1691"/>
  </r>
  <r>
    <s v="buy"/>
    <x v="13"/>
    <n v="1.3"/>
    <n v="3.42"/>
    <d v="2021-11-09T17:00:00"/>
    <n v="1.1600699999999999"/>
    <d v="2021-11-24T11:50:00"/>
    <n v="1.1216299999999999"/>
    <x v="1692"/>
  </r>
  <r>
    <s v="sell"/>
    <x v="2"/>
    <n v="0.01"/>
    <n v="0.01"/>
    <d v="2021-11-10T14:45:00"/>
    <n v="1.15509"/>
    <d v="2021-11-10T14:45:00"/>
    <n v="1.15509"/>
    <x v="1693"/>
  </r>
  <r>
    <s v="sell"/>
    <x v="3"/>
    <n v="0.01"/>
    <n v="0.02"/>
    <d v="2021-11-10T15:36:00"/>
    <n v="1.15455"/>
    <d v="2021-11-10T15:50:00"/>
    <n v="1.1560600000000001"/>
    <x v="1694"/>
  </r>
  <r>
    <s v="sell"/>
    <x v="2"/>
    <n v="0.01"/>
    <n v="0.01"/>
    <d v="2021-11-10T17:36:00"/>
    <n v="1.1523399999999999"/>
    <d v="2021-11-10T17:36:00"/>
    <n v="1.1523399999999999"/>
    <x v="1695"/>
  </r>
  <r>
    <s v="sell"/>
    <x v="2"/>
    <n v="0.01"/>
    <n v="0.01"/>
    <d v="2021-11-10T19:19:00"/>
    <n v="1.1509499999999999"/>
    <d v="2021-11-10T19:19:00"/>
    <n v="1.1509499999999999"/>
    <x v="1696"/>
  </r>
  <r>
    <s v="sell"/>
    <x v="2"/>
    <n v="0.01"/>
    <n v="0.01"/>
    <d v="2021-11-10T20:17:00"/>
    <n v="1.14941"/>
    <d v="2021-11-10T20:17:00"/>
    <n v="1.14941"/>
    <x v="1697"/>
  </r>
  <r>
    <s v="sell"/>
    <x v="2"/>
    <n v="0.01"/>
    <n v="0.01"/>
    <d v="2021-11-11T03:33:00"/>
    <n v="1.1483099999999999"/>
    <d v="2021-11-11T03:33:00"/>
    <n v="1.1483099999999999"/>
    <x v="1698"/>
  </r>
  <r>
    <s v="sell"/>
    <x v="2"/>
    <n v="0.01"/>
    <n v="0.01"/>
    <d v="2021-11-11T06:59:00"/>
    <n v="1.1478699999999999"/>
    <d v="2021-11-11T06:59:00"/>
    <n v="1.1478699999999999"/>
    <x v="1699"/>
  </r>
  <r>
    <s v="sell"/>
    <x v="3"/>
    <n v="0.01"/>
    <n v="0.02"/>
    <d v="2021-11-11T10:25:00"/>
    <n v="1.14594"/>
    <d v="2021-11-11T10:43:00"/>
    <n v="1.14734"/>
    <x v="1700"/>
  </r>
  <r>
    <s v="sell"/>
    <x v="2"/>
    <n v="0.01"/>
    <n v="0.01"/>
    <d v="2021-11-12T10:35:00"/>
    <n v="1.1449800000000001"/>
    <d v="2021-11-12T10:35:00"/>
    <n v="1.1449800000000001"/>
    <x v="1701"/>
  </r>
  <r>
    <s v="sell"/>
    <x v="2"/>
    <n v="0.01"/>
    <n v="0.01"/>
    <d v="2021-11-12T17:12:00"/>
    <n v="1.1451499999999999"/>
    <d v="2021-11-12T17:12:00"/>
    <n v="1.1451499999999999"/>
    <x v="1702"/>
  </r>
  <r>
    <s v="sell"/>
    <x v="2"/>
    <n v="0.01"/>
    <n v="0.01"/>
    <d v="2021-11-15T10:55:00"/>
    <n v="1.1445099999999999"/>
    <d v="2021-11-15T10:55:00"/>
    <n v="1.1445099999999999"/>
    <x v="1703"/>
  </r>
  <r>
    <s v="sell"/>
    <x v="2"/>
    <n v="0.01"/>
    <n v="0.01"/>
    <d v="2021-11-15T18:48:00"/>
    <n v="1.1420699999999999"/>
    <d v="2021-11-15T18:48:00"/>
    <n v="1.1420699999999999"/>
    <x v="1704"/>
  </r>
  <r>
    <s v="sell"/>
    <x v="3"/>
    <n v="0.01"/>
    <n v="0.02"/>
    <d v="2021-11-15T23:01:00"/>
    <n v="1.1361699999999999"/>
    <d v="2021-11-16T02:41:00"/>
    <n v="1.13758"/>
    <x v="1705"/>
  </r>
  <r>
    <s v="sell"/>
    <x v="2"/>
    <n v="0.01"/>
    <n v="0.01"/>
    <d v="2021-11-16T13:01:00"/>
    <n v="1.13612"/>
    <d v="2021-11-16T13:01:00"/>
    <n v="1.13612"/>
    <x v="1706"/>
  </r>
  <r>
    <s v="sell"/>
    <x v="3"/>
    <n v="0.01"/>
    <n v="0.02"/>
    <d v="2021-11-16T16:12:00"/>
    <n v="1.1336299999999999"/>
    <d v="2021-11-16T17:09:00"/>
    <n v="1.1350899999999999"/>
    <x v="1707"/>
  </r>
  <r>
    <s v="sell"/>
    <x v="2"/>
    <n v="0.01"/>
    <n v="0.01"/>
    <d v="2021-11-16T21:01:00"/>
    <n v="1.13279"/>
    <d v="2021-11-16T21:01:00"/>
    <n v="1.13279"/>
    <x v="1708"/>
  </r>
  <r>
    <s v="sell"/>
    <x v="0"/>
    <n v="0.01"/>
    <n v="0.03"/>
    <d v="2021-11-17T06:02:00"/>
    <n v="1.12947"/>
    <d v="2021-11-17T13:59:00"/>
    <n v="1.13239"/>
    <x v="1709"/>
  </r>
  <r>
    <s v="sell"/>
    <x v="4"/>
    <n v="0.03"/>
    <n v="0.08"/>
    <d v="2021-11-17T17:53:00"/>
    <n v="1.1303700000000001"/>
    <d v="2021-11-18T19:12:00"/>
    <n v="1.1368499999999999"/>
    <x v="1710"/>
  </r>
  <r>
    <s v="sell"/>
    <x v="2"/>
    <n v="0.01"/>
    <n v="0.01"/>
    <d v="2021-11-19T11:10:00"/>
    <n v="1.1316200000000001"/>
    <d v="2021-11-19T11:10:00"/>
    <n v="1.1316200000000001"/>
    <x v="1711"/>
  </r>
  <r>
    <s v="sell"/>
    <x v="2"/>
    <n v="0.01"/>
    <n v="0.01"/>
    <d v="2021-11-19T11:46:00"/>
    <n v="1.1300300000000001"/>
    <d v="2021-11-19T11:46:00"/>
    <n v="1.1300300000000001"/>
    <x v="1712"/>
  </r>
  <r>
    <s v="sell"/>
    <x v="2"/>
    <n v="0.01"/>
    <n v="0.01"/>
    <d v="2021-11-19T12:31:00"/>
    <n v="1.1299399999999999"/>
    <d v="2021-11-19T12:31:00"/>
    <n v="1.1299399999999999"/>
    <x v="1713"/>
  </r>
  <r>
    <s v="sell"/>
    <x v="4"/>
    <n v="0.03"/>
    <n v="0.08"/>
    <d v="2021-11-19T15:07:00"/>
    <n v="1.12585"/>
    <d v="2021-11-19T18:07:00"/>
    <n v="1.13208"/>
    <x v="1714"/>
  </r>
  <r>
    <s v="sell"/>
    <x v="2"/>
    <n v="0.01"/>
    <n v="0.01"/>
    <d v="2021-11-22T02:04:00"/>
    <n v="1.12782"/>
    <d v="2021-11-22T02:04:00"/>
    <n v="1.12782"/>
    <x v="1715"/>
  </r>
  <r>
    <s v="sell"/>
    <x v="3"/>
    <n v="0.01"/>
    <n v="0.02"/>
    <d v="2021-11-22T09:11:00"/>
    <n v="1.1270500000000001"/>
    <d v="2021-11-22T11:37:00"/>
    <n v="1.1284700000000001"/>
    <x v="1716"/>
  </r>
  <r>
    <s v="sell"/>
    <x v="2"/>
    <n v="0.01"/>
    <n v="0.01"/>
    <d v="2021-11-22T16:12:00"/>
    <n v="1.12598"/>
    <d v="2021-11-22T16:12:00"/>
    <n v="1.12598"/>
    <x v="1717"/>
  </r>
  <r>
    <s v="sell"/>
    <x v="3"/>
    <n v="0.01"/>
    <n v="0.02"/>
    <d v="2021-11-22T16:47:00"/>
    <n v="1.12483"/>
    <d v="2021-11-22T16:49:00"/>
    <n v="1.12629"/>
    <x v="1718"/>
  </r>
  <r>
    <s v="sell"/>
    <x v="0"/>
    <n v="0.01"/>
    <n v="0.03"/>
    <d v="2021-11-22T22:08:00"/>
    <n v="1.1234200000000001"/>
    <d v="2021-11-23T10:31:00"/>
    <n v="1.1263399999999999"/>
    <x v="1719"/>
  </r>
  <r>
    <s v="sell"/>
    <x v="2"/>
    <n v="0.01"/>
    <n v="0.01"/>
    <d v="2021-11-24T10:14:00"/>
    <n v="1.1252800000000001"/>
    <d v="2021-11-24T10:14:00"/>
    <n v="1.1252800000000001"/>
    <x v="1720"/>
  </r>
  <r>
    <s v="sell"/>
    <x v="2"/>
    <n v="0.01"/>
    <n v="0.01"/>
    <d v="2021-11-24T11:04:00"/>
    <n v="1.12246"/>
    <d v="2021-11-24T11:04:00"/>
    <n v="1.12246"/>
    <x v="1721"/>
  </r>
  <r>
    <s v="sell"/>
    <x v="2"/>
    <n v="0.01"/>
    <n v="0.01"/>
    <d v="2021-11-24T12:05:00"/>
    <n v="1.1209199999999999"/>
    <d v="2021-11-24T12:05:00"/>
    <n v="1.1209199999999999"/>
    <x v="1722"/>
  </r>
  <r>
    <s v="sell"/>
    <x v="2"/>
    <n v="0.01"/>
    <n v="0.01"/>
    <d v="2021-11-24T15:45:00"/>
    <n v="1.12104"/>
    <d v="2021-11-24T15:45:00"/>
    <n v="1.12104"/>
    <x v="1723"/>
  </r>
  <r>
    <s v="sell"/>
    <x v="3"/>
    <n v="0.01"/>
    <n v="0.02"/>
    <d v="2021-11-24T16:16:00"/>
    <n v="1.11961"/>
    <d v="2021-11-24T16:41:00"/>
    <n v="1.1210100000000001"/>
    <x v="1724"/>
  </r>
  <r>
    <s v="sell"/>
    <x v="5"/>
    <n v="0.19"/>
    <n v="0.58000000000000007"/>
    <d v="2021-11-24T18:13:00"/>
    <n v="1.11917"/>
    <d v="2021-11-30T12:42:00"/>
    <n v="1.1366499999999999"/>
    <x v="1725"/>
  </r>
  <r>
    <s v="buy"/>
    <x v="2"/>
    <n v="0.01"/>
    <n v="0.01"/>
    <d v="2021-11-30T10:15:00"/>
    <n v="1.1333500000000001"/>
    <d v="2021-11-30T10:15:00"/>
    <n v="1.1333500000000001"/>
    <x v="1726"/>
  </r>
  <r>
    <s v="buy"/>
    <x v="3"/>
    <n v="0.01"/>
    <n v="0.02"/>
    <d v="2021-11-30T12:21:00"/>
    <n v="1.1360600000000001"/>
    <d v="2021-11-30T13:55:00"/>
    <n v="1.1346499999999999"/>
    <x v="1727"/>
  </r>
  <r>
    <s v="buy"/>
    <x v="2"/>
    <n v="0.01"/>
    <n v="0.01"/>
    <d v="2021-11-30T15:49:00"/>
    <n v="1.1365700000000001"/>
    <d v="2021-11-30T15:49:00"/>
    <n v="1.1365700000000001"/>
    <x v="1728"/>
  </r>
  <r>
    <s v="buy"/>
    <x v="11"/>
    <n v="0.08"/>
    <n v="0.26"/>
    <d v="2021-11-30T16:50:00"/>
    <n v="1.1377699999999999"/>
    <d v="2021-11-30T18:01:00"/>
    <n v="1.1245000000000001"/>
    <x v="1729"/>
  </r>
  <r>
    <s v="sell"/>
    <x v="7"/>
    <n v="0.04"/>
    <n v="0.12"/>
    <d v="2021-11-30T18:10:00"/>
    <n v="1.1272200000000001"/>
    <d v="2021-12-01T10:01:00"/>
    <n v="1.1354200000000001"/>
    <x v="1730"/>
  </r>
  <r>
    <s v="buy"/>
    <x v="2"/>
    <n v="0.01"/>
    <n v="0.01"/>
    <d v="2021-11-30T19:58:00"/>
    <n v="1.13137"/>
    <d v="2021-11-30T19:58:00"/>
    <n v="1.13137"/>
    <x v="1731"/>
  </r>
  <r>
    <s v="buy"/>
    <x v="2"/>
    <n v="0.01"/>
    <n v="0.01"/>
    <d v="2021-12-01T03:09:00"/>
    <n v="1.1328800000000001"/>
    <d v="2021-12-01T03:09:00"/>
    <n v="1.1328800000000001"/>
    <x v="1732"/>
  </r>
  <r>
    <s v="buy"/>
    <x v="2"/>
    <n v="0.01"/>
    <n v="0.01"/>
    <d v="2021-12-01T09:59:00"/>
    <n v="1.1344000000000001"/>
    <d v="2021-12-01T09:59:00"/>
    <n v="1.1344000000000001"/>
    <x v="1733"/>
  </r>
  <r>
    <s v="buy"/>
    <x v="0"/>
    <n v="0.01"/>
    <n v="0.03"/>
    <d v="2021-12-01T10:09:00"/>
    <n v="1.1345400000000001"/>
    <d v="2021-12-01T10:34:00"/>
    <n v="1.1313500000000001"/>
    <x v="1734"/>
  </r>
  <r>
    <s v="sell"/>
    <x v="0"/>
    <n v="0.01"/>
    <n v="0.03"/>
    <d v="2021-12-01T11:03:00"/>
    <n v="1.13154"/>
    <d v="2021-12-01T16:26:00"/>
    <n v="1.13449"/>
    <x v="1735"/>
  </r>
  <r>
    <s v="buy"/>
    <x v="4"/>
    <n v="0.03"/>
    <n v="0.08"/>
    <d v="2021-12-01T16:50:00"/>
    <n v="1.1347799999999999"/>
    <d v="2021-12-03T08:55:00"/>
    <n v="1.1284700000000001"/>
    <x v="1736"/>
  </r>
  <r>
    <s v="sell"/>
    <x v="0"/>
    <n v="0.01"/>
    <n v="0.03"/>
    <d v="2021-12-01T22:59:00"/>
    <n v="1.1313599999999999"/>
    <d v="2021-12-02T13:43:00"/>
    <n v="1.13426"/>
    <x v="1737"/>
  </r>
  <r>
    <s v="sell"/>
    <x v="2"/>
    <n v="0.01"/>
    <n v="0.01"/>
    <d v="2021-12-02T18:31:00"/>
    <n v="1.1315900000000001"/>
    <d v="2021-12-02T18:31:00"/>
    <n v="1.1315900000000001"/>
    <x v="1738"/>
  </r>
  <r>
    <s v="sell"/>
    <x v="2"/>
    <n v="0.01"/>
    <n v="0.01"/>
    <d v="2021-12-02T19:06:00"/>
    <n v="1.1309"/>
    <d v="2021-12-02T19:06:00"/>
    <n v="1.1309"/>
    <x v="1739"/>
  </r>
  <r>
    <s v="sell"/>
    <x v="0"/>
    <n v="0.01"/>
    <n v="0.03"/>
    <d v="2021-12-03T09:58:00"/>
    <n v="1.1291599999999999"/>
    <d v="2021-12-03T15:30:00"/>
    <n v="1.1321699999999999"/>
    <x v="1740"/>
  </r>
  <r>
    <s v="buy"/>
    <x v="1"/>
    <n v="0.02"/>
    <n v="0.05"/>
    <d v="2021-12-03T15:41:00"/>
    <n v="1.1314599999999999"/>
    <d v="2021-12-03T17:31:00"/>
    <n v="1.12679"/>
    <x v="1741"/>
  </r>
  <r>
    <s v="sell"/>
    <x v="3"/>
    <n v="0.01"/>
    <n v="0.02"/>
    <d v="2021-12-03T16:16:00"/>
    <n v="1.12907"/>
    <d v="2021-12-03T16:30:00"/>
    <n v="1.1304799999999999"/>
    <x v="1742"/>
  </r>
  <r>
    <s v="sell"/>
    <x v="1"/>
    <n v="0.02"/>
    <n v="0.05"/>
    <d v="2021-12-03T17:21:00"/>
    <n v="1.1277699999999999"/>
    <d v="2021-12-03T20:39:00"/>
    <n v="1.1322300000000001"/>
    <x v="1743"/>
  </r>
  <r>
    <s v="buy"/>
    <x v="2"/>
    <n v="0.01"/>
    <n v="0.01"/>
    <d v="2021-12-03T19:06:00"/>
    <n v="1.13062"/>
    <d v="2021-12-03T19:06:00"/>
    <n v="1.13062"/>
    <x v="1744"/>
  </r>
  <r>
    <s v="buy"/>
    <x v="0"/>
    <n v="0.01"/>
    <n v="0.03"/>
    <d v="2021-12-03T23:05:00"/>
    <n v="1.1307199999999999"/>
    <d v="2021-12-06T09:50:00"/>
    <n v="1.1277999999999999"/>
    <x v="1745"/>
  </r>
  <r>
    <s v="sell"/>
    <x v="3"/>
    <n v="0.01"/>
    <n v="0.02"/>
    <d v="2021-12-06T10:07:00"/>
    <n v="1.1285000000000001"/>
    <d v="2021-12-06T12:03:00"/>
    <n v="1.1299399999999999"/>
    <x v="1746"/>
  </r>
  <r>
    <s v="buy"/>
    <x v="4"/>
    <n v="0.03"/>
    <n v="0.08"/>
    <d v="2021-12-06T12:34:00"/>
    <n v="1.1305499999999999"/>
    <d v="2021-12-07T15:28:00"/>
    <n v="1.12435"/>
    <x v="1747"/>
  </r>
  <r>
    <s v="sell"/>
    <x v="3"/>
    <n v="0.01"/>
    <n v="0.02"/>
    <d v="2021-12-06T17:57:00"/>
    <n v="1.12717"/>
    <d v="2021-12-06T18:44:00"/>
    <n v="1.1285799999999999"/>
    <x v="1748"/>
  </r>
  <r>
    <s v="sell"/>
    <x v="3"/>
    <n v="0.01"/>
    <n v="0.02"/>
    <d v="2021-12-07T11:18:00"/>
    <n v="1.12629"/>
    <d v="2021-12-07T11:55:00"/>
    <n v="1.1276600000000001"/>
    <x v="1749"/>
  </r>
  <r>
    <s v="sell"/>
    <x v="2"/>
    <n v="0.01"/>
    <n v="0.01"/>
    <d v="2021-12-07T14:09:00"/>
    <n v="1.1256299999999999"/>
    <d v="2021-12-07T14:09:00"/>
    <n v="1.1256299999999999"/>
    <x v="1750"/>
  </r>
  <r>
    <s v="sell"/>
    <x v="8"/>
    <n v="0.06"/>
    <n v="0.18"/>
    <d v="2021-12-07T15:45:00"/>
    <n v="1.12347"/>
    <d v="2021-12-08T18:06:00"/>
    <n v="1.1334900000000001"/>
    <x v="1751"/>
  </r>
  <r>
    <s v="buy"/>
    <x v="3"/>
    <n v="0.01"/>
    <n v="0.02"/>
    <d v="2021-12-08T09:57:00"/>
    <n v="1.12862"/>
    <d v="2021-12-08T13:46:00"/>
    <n v="1.12706"/>
    <x v="1752"/>
  </r>
  <r>
    <s v="buy"/>
    <x v="2"/>
    <n v="0.01"/>
    <n v="0.01"/>
    <d v="2021-12-08T14:56:00"/>
    <n v="1.12913"/>
    <d v="2021-12-08T14:56:00"/>
    <n v="1.12913"/>
    <x v="1753"/>
  </r>
  <r>
    <s v="buy"/>
    <x v="2"/>
    <n v="0.01"/>
    <n v="0.01"/>
    <d v="2021-12-08T15:47:00"/>
    <n v="1.1303300000000001"/>
    <d v="2021-12-08T15:47:00"/>
    <n v="1.1303300000000001"/>
    <x v="1754"/>
  </r>
  <r>
    <s v="buy"/>
    <x v="2"/>
    <n v="0.01"/>
    <n v="0.01"/>
    <d v="2021-12-08T18:58:00"/>
    <n v="1.13262"/>
    <d v="2021-12-08T18:58:00"/>
    <n v="1.13262"/>
    <x v="1755"/>
  </r>
  <r>
    <s v="buy"/>
    <x v="1"/>
    <n v="0.02"/>
    <n v="0.05"/>
    <d v="2021-12-09T10:29:00"/>
    <n v="1.1319900000000001"/>
    <d v="2021-12-10T12:27:00"/>
    <n v="1.1274999999999999"/>
    <x v="1756"/>
  </r>
  <r>
    <s v="sell"/>
    <x v="3"/>
    <n v="0.01"/>
    <n v="0.02"/>
    <d v="2021-12-09T17:55:00"/>
    <n v="1.1283300000000001"/>
    <d v="2021-12-10T01:21:00"/>
    <n v="1.1296900000000001"/>
    <x v="1757"/>
  </r>
  <r>
    <s v="buy"/>
    <x v="3"/>
    <n v="0.01"/>
    <n v="0.02"/>
    <d v="2021-12-10T15:39:00"/>
    <n v="1.1298600000000001"/>
    <d v="2021-12-10T15:43:00"/>
    <n v="1.12843"/>
    <x v="1758"/>
  </r>
  <r>
    <s v="sell"/>
    <x v="3"/>
    <n v="0.01"/>
    <n v="0.02"/>
    <d v="2021-12-10T15:49:00"/>
    <n v="1.12825"/>
    <d v="2021-12-10T15:58:00"/>
    <n v="1.1297200000000001"/>
    <x v="1759"/>
  </r>
  <r>
    <s v="sell"/>
    <x v="1"/>
    <n v="0.02"/>
    <n v="0.05"/>
    <d v="2021-12-10T16:52:00"/>
    <n v="1.12765"/>
    <d v="2021-12-10T18:46:00"/>
    <n v="1.1321600000000001"/>
    <x v="1760"/>
  </r>
  <r>
    <s v="buy"/>
    <x v="2"/>
    <n v="0.01"/>
    <n v="0.01"/>
    <d v="2021-12-10T17:24:00"/>
    <n v="1.1301399999999999"/>
    <d v="2021-12-10T17:24:00"/>
    <n v="1.1301399999999999"/>
    <x v="1761"/>
  </r>
  <r>
    <s v="buy"/>
    <x v="1"/>
    <n v="0.02"/>
    <n v="0.05"/>
    <d v="2021-12-10T18:55:00"/>
    <n v="1.1317600000000001"/>
    <d v="2021-12-13T11:12:00"/>
    <n v="1.1272500000000001"/>
    <x v="1762"/>
  </r>
  <r>
    <s v="sell"/>
    <x v="0"/>
    <n v="0.01"/>
    <n v="0.03"/>
    <d v="2021-12-13T13:00:00"/>
    <n v="1.1268499999999999"/>
    <d v="2021-12-13T19:18:00"/>
    <n v="1.1298999999999999"/>
    <x v="1763"/>
  </r>
  <r>
    <s v="buy"/>
    <x v="0"/>
    <n v="0.01"/>
    <n v="0.03"/>
    <d v="2021-12-13T19:40:00"/>
    <n v="1.1301300000000001"/>
    <d v="2021-12-14T09:59:00"/>
    <n v="1.1272200000000001"/>
    <x v="1764"/>
  </r>
  <r>
    <s v="sell"/>
    <x v="1"/>
    <n v="0.02"/>
    <n v="0.05"/>
    <d v="2021-12-14T10:20:00"/>
    <n v="1.12741"/>
    <d v="2021-12-14T13:27:00"/>
    <n v="1.1320300000000001"/>
    <x v="1765"/>
  </r>
  <r>
    <s v="buy"/>
    <x v="7"/>
    <n v="0.04"/>
    <n v="0.12"/>
    <d v="2021-12-14T15:39:00"/>
    <n v="1.13073"/>
    <d v="2021-12-15T21:03:00"/>
    <n v="1.12232"/>
    <x v="1766"/>
  </r>
  <r>
    <s v="sell"/>
    <x v="2"/>
    <n v="0.01"/>
    <n v="0.01"/>
    <d v="2021-12-15T10:04:00"/>
    <n v="1.12704"/>
    <d v="2021-12-15T10:04:00"/>
    <n v="1.12704"/>
    <x v="1767"/>
  </r>
  <r>
    <s v="sell"/>
    <x v="2"/>
    <n v="0.01"/>
    <n v="0.01"/>
    <d v="2021-12-15T17:43:00"/>
    <n v="1.12574"/>
    <d v="2021-12-15T17:43:00"/>
    <n v="1.12574"/>
    <x v="1768"/>
  </r>
  <r>
    <s v="sell"/>
    <x v="2"/>
    <n v="0.01"/>
    <n v="0.01"/>
    <d v="2021-12-15T21:23:00"/>
    <n v="1.1241300000000001"/>
    <d v="2021-12-15T21:23:00"/>
    <n v="1.1241300000000001"/>
    <x v="1769"/>
  </r>
  <r>
    <s v="sell"/>
    <x v="11"/>
    <n v="0.08"/>
    <n v="0.26"/>
    <d v="2021-12-15T21:31:00"/>
    <n v="1.12327"/>
    <d v="2021-12-16T15:58:00"/>
    <n v="1.1356900000000001"/>
    <x v="1770"/>
  </r>
  <r>
    <s v="buy"/>
    <x v="2"/>
    <n v="0.01"/>
    <n v="0.01"/>
    <d v="2021-12-15T22:02:00"/>
    <n v="1.1269"/>
    <d v="2021-12-15T22:02:00"/>
    <n v="1.1269"/>
    <x v="1771"/>
  </r>
  <r>
    <s v="buy"/>
    <x v="2"/>
    <n v="0.01"/>
    <n v="0.01"/>
    <d v="2021-12-15T22:38:00"/>
    <n v="1.12941"/>
    <d v="2021-12-15T22:38:00"/>
    <n v="1.12941"/>
    <x v="1772"/>
  </r>
  <r>
    <s v="buy"/>
    <x v="3"/>
    <n v="0.01"/>
    <n v="0.02"/>
    <d v="2021-12-16T09:58:00"/>
    <n v="1.13073"/>
    <d v="2021-12-16T13:32:00"/>
    <n v="1.1292800000000001"/>
    <x v="1773"/>
  </r>
  <r>
    <s v="buy"/>
    <x v="2"/>
    <n v="0.01"/>
    <n v="0.01"/>
    <d v="2021-12-16T14:59:00"/>
    <n v="1.1328100000000001"/>
    <d v="2021-12-16T14:59:00"/>
    <n v="1.1328100000000001"/>
    <x v="1774"/>
  </r>
  <r>
    <s v="buy"/>
    <x v="2"/>
    <n v="0.01"/>
    <n v="0.01"/>
    <d v="2021-12-16T15:34:00"/>
    <n v="1.13361"/>
    <d v="2021-12-16T15:34:00"/>
    <n v="1.13361"/>
    <x v="1775"/>
  </r>
  <r>
    <s v="buy"/>
    <x v="1"/>
    <n v="0.02"/>
    <n v="0.05"/>
    <d v="2021-12-16T16:05:00"/>
    <n v="1.1352500000000001"/>
    <d v="2021-12-16T17:29:00"/>
    <n v="1.1306400000000001"/>
    <x v="1776"/>
  </r>
  <r>
    <s v="sell"/>
    <x v="0"/>
    <n v="0.01"/>
    <n v="0.03"/>
    <d v="2021-12-16T17:56:00"/>
    <n v="1.1306"/>
    <d v="2021-12-16T22:45:00"/>
    <n v="1.13354"/>
    <x v="1777"/>
  </r>
  <r>
    <s v="buy"/>
    <x v="2"/>
    <n v="0.01"/>
    <n v="0.01"/>
    <d v="2021-12-17T09:25:00"/>
    <n v="1.13249"/>
    <d v="2021-12-17T09:25:00"/>
    <n v="1.13249"/>
    <x v="1778"/>
  </r>
  <r>
    <s v="buy"/>
    <x v="7"/>
    <n v="0.04"/>
    <n v="0.12"/>
    <d v="2021-12-17T11:23:00"/>
    <n v="1.1333599999999999"/>
    <d v="2021-12-17T21:09:00"/>
    <n v="1.1252500000000001"/>
    <x v="1779"/>
  </r>
  <r>
    <s v="sell"/>
    <x v="2"/>
    <n v="0.01"/>
    <n v="0.01"/>
    <d v="2021-12-17T16:53:00"/>
    <n v="1.1297999999999999"/>
    <d v="2021-12-17T16:53:00"/>
    <n v="1.1297999999999999"/>
    <x v="1780"/>
  </r>
  <r>
    <s v="sell"/>
    <x v="4"/>
    <n v="0.03"/>
    <n v="0.08"/>
    <d v="2021-12-20T01:29:00"/>
    <n v="1.1238999999999999"/>
    <d v="2021-12-20T17:07:00"/>
    <n v="1.1301099999999999"/>
    <x v="1781"/>
  </r>
  <r>
    <s v="buy"/>
    <x v="3"/>
    <n v="0.01"/>
    <n v="0.02"/>
    <d v="2021-12-20T15:54:00"/>
    <n v="1.12893"/>
    <d v="2021-12-20T21:59:00"/>
    <n v="1.12754"/>
    <x v="1782"/>
  </r>
  <r>
    <s v="buy"/>
    <x v="3"/>
    <n v="0.01"/>
    <n v="0.02"/>
    <d v="2021-12-21T12:17:00"/>
    <n v="1.1293299999999999"/>
    <d v="2021-12-21T13:28:00"/>
    <n v="1.12791"/>
    <x v="1783"/>
  </r>
  <r>
    <s v="buy"/>
    <x v="0"/>
    <n v="0.01"/>
    <n v="0.03"/>
    <d v="2021-12-21T15:07:00"/>
    <n v="1.1293899999999999"/>
    <d v="2021-12-21T17:05:00"/>
    <n v="1.12636"/>
    <x v="1784"/>
  </r>
  <r>
    <s v="sell"/>
    <x v="4"/>
    <n v="0.03"/>
    <n v="0.08"/>
    <d v="2021-12-21T17:09:00"/>
    <n v="1.12663"/>
    <d v="2021-12-22T18:04:00"/>
    <n v="1.1329899999999999"/>
    <x v="1785"/>
  </r>
  <r>
    <s v="buy"/>
    <x v="2"/>
    <n v="0.01"/>
    <n v="0.01"/>
    <d v="2021-12-22T12:28:00"/>
    <n v="1.1292800000000001"/>
    <d v="2021-12-22T12:28:00"/>
    <n v="1.1292800000000001"/>
    <x v="1786"/>
  </r>
  <r>
    <s v="buy"/>
    <x v="2"/>
    <n v="0.01"/>
    <n v="0.01"/>
    <d v="2021-12-22T16:15:00"/>
    <n v="1.1306400000000001"/>
    <d v="2021-12-22T16:15:00"/>
    <n v="1.1306400000000001"/>
    <x v="1787"/>
  </r>
  <r>
    <s v="buy"/>
    <x v="2"/>
    <n v="0.01"/>
    <n v="0.01"/>
    <d v="2021-12-22T18:54:00"/>
    <n v="1.1322700000000001"/>
    <d v="2021-12-22T18:54:00"/>
    <n v="1.1322700000000001"/>
    <x v="1788"/>
  </r>
  <r>
    <s v="buy"/>
    <x v="0"/>
    <n v="0.01"/>
    <n v="0.03"/>
    <d v="2021-12-23T09:27:00"/>
    <n v="1.1334299999999999"/>
    <d v="2021-12-23T14:31:00"/>
    <n v="1.13053"/>
    <x v="1789"/>
  </r>
  <r>
    <s v="sell"/>
    <x v="0"/>
    <n v="0.01"/>
    <n v="0.03"/>
    <d v="2021-12-23T16:38:00"/>
    <n v="1.1299699999999999"/>
    <d v="2021-12-23T19:25:00"/>
    <n v="1.13289"/>
    <x v="1790"/>
  </r>
  <r>
    <s v="buy"/>
    <x v="2"/>
    <n v="0.01"/>
    <n v="0.01"/>
    <d v="2021-12-24T01:06:00"/>
    <n v="1.13269"/>
    <d v="2021-12-24T01:06:00"/>
    <n v="1.13269"/>
    <x v="1791"/>
  </r>
  <r>
    <s v="buy"/>
    <x v="1"/>
    <n v="0.02"/>
    <n v="0.05"/>
    <d v="2021-12-24T13:56:00"/>
    <n v="1.1329"/>
    <d v="2021-12-29T10:26:00"/>
    <n v="1.12836"/>
    <x v="1792"/>
  </r>
  <r>
    <s v="sell"/>
    <x v="3"/>
    <n v="0.01"/>
    <n v="0.02"/>
    <d v="2021-12-28T16:58:00"/>
    <n v="1.1303700000000001"/>
    <d v="2021-12-28T18:29:00"/>
    <n v="1.13178"/>
    <x v="1793"/>
  </r>
  <r>
    <s v="sell"/>
    <x v="7"/>
    <n v="0.04"/>
    <n v="0.12"/>
    <d v="2021-12-29T13:09:00"/>
    <n v="1.1283700000000001"/>
    <d v="2021-12-29T17:47:00"/>
    <n v="1.13646"/>
    <x v="1794"/>
  </r>
  <r>
    <s v="buy"/>
    <x v="1"/>
    <n v="0.02"/>
    <n v="0.05"/>
    <d v="2021-12-29T17:52:00"/>
    <n v="1.1360600000000001"/>
    <d v="2021-12-30T10:00:00"/>
    <n v="1.1315900000000001"/>
    <x v="1795"/>
  </r>
  <r>
    <s v="sell"/>
    <x v="0"/>
    <n v="0.01"/>
    <n v="0.03"/>
    <d v="2021-12-30T12:04:00"/>
    <n v="1.1304399999999999"/>
    <d v="2021-12-30T14:36:00"/>
    <n v="1.13334"/>
    <x v="1796"/>
  </r>
  <r>
    <s v="sell"/>
    <x v="0"/>
    <n v="0.01"/>
    <n v="0.03"/>
    <d v="2021-12-30T16:09:00"/>
    <n v="1.1305700000000001"/>
    <d v="2021-12-30T16:56:00"/>
    <n v="1.1334299999999999"/>
    <x v="1797"/>
  </r>
  <r>
    <s v="sell"/>
    <x v="2"/>
    <n v="0.01"/>
    <n v="0.01"/>
    <d v="2021-12-30T22:00:00"/>
    <n v="1.1326099999999999"/>
    <d v="2021-12-30T22:00:00"/>
    <n v="1.1326099999999999"/>
    <x v="1798"/>
  </r>
  <r>
    <s v="sell"/>
    <x v="4"/>
    <n v="0.03"/>
    <n v="0.08"/>
    <d v="2021-12-31T10:06:00"/>
    <n v="1.13114"/>
    <d v="2021-12-31T17:45:00"/>
    <n v="1.13744"/>
    <x v="1799"/>
  </r>
  <r>
    <s v="buy"/>
    <x v="2"/>
    <n v="0.01"/>
    <n v="0.01"/>
    <d v="2021-12-31T16:05:00"/>
    <n v="1.1348400000000001"/>
    <d v="2021-12-31T16:05:00"/>
    <n v="1.1348400000000001"/>
    <x v="1800"/>
  </r>
  <r>
    <s v="buy"/>
    <x v="8"/>
    <n v="0.06"/>
    <n v="0.18"/>
    <d v="2021-12-31T20:03:00"/>
    <n v="1.1382399999999999"/>
    <d v="2022-01-03T19:16:00"/>
    <n v="1.12815"/>
    <x v="1801"/>
  </r>
  <r>
    <s v="sell"/>
    <x v="3"/>
    <n v="0.01"/>
    <n v="0.02"/>
    <d v="2022-01-03T10:59:00"/>
    <n v="1.13456"/>
    <d v="2022-01-03T13:16:00"/>
    <n v="1.1359900000000001"/>
    <x v="1802"/>
  </r>
  <r>
    <s v="sell"/>
    <x v="2"/>
    <n v="0.01"/>
    <n v="0.01"/>
    <d v="2022-01-03T17:40:00"/>
    <n v="1.12978"/>
    <d v="2022-01-03T17:40:00"/>
    <n v="1.12978"/>
    <x v="1803"/>
  </r>
  <r>
    <s v="sell"/>
    <x v="3"/>
    <n v="0.01"/>
    <n v="0.02"/>
    <d v="2022-01-03T19:21:00"/>
    <n v="1.12835"/>
    <d v="2022-01-03T21:14:00"/>
    <n v="1.12975"/>
    <x v="1804"/>
  </r>
  <r>
    <s v="sell"/>
    <x v="0"/>
    <n v="0.01"/>
    <n v="0.03"/>
    <d v="2022-01-04T14:04:00"/>
    <n v="1.1279300000000001"/>
    <d v="2022-01-04T17:26:00"/>
    <n v="1.13089"/>
    <x v="1805"/>
  </r>
  <r>
    <s v="sell"/>
    <x v="1"/>
    <n v="0.02"/>
    <n v="0.05"/>
    <d v="2022-01-04T23:50:00"/>
    <n v="1.12852"/>
    <d v="2022-01-05T16:20:00"/>
    <n v="1.133"/>
    <x v="1806"/>
  </r>
  <r>
    <s v="buy"/>
    <x v="1"/>
    <n v="0.02"/>
    <n v="0.05"/>
    <d v="2022-01-05T17:51:00"/>
    <n v="1.13348"/>
    <d v="2022-01-06T09:37:00"/>
    <n v="1.12879"/>
    <x v="1807"/>
  </r>
  <r>
    <s v="sell"/>
    <x v="0"/>
    <n v="0.01"/>
    <n v="0.03"/>
    <d v="2022-01-06T10:09:00"/>
    <n v="1.1293200000000001"/>
    <d v="2022-01-06T12:19:00"/>
    <n v="1.1322000000000001"/>
    <x v="1808"/>
  </r>
  <r>
    <s v="buy"/>
    <x v="3"/>
    <n v="0.01"/>
    <n v="0.02"/>
    <d v="2022-01-06T12:38:00"/>
    <n v="1.1317200000000001"/>
    <d v="2022-01-06T13:36:00"/>
    <n v="1.1303300000000001"/>
    <x v="1809"/>
  </r>
  <r>
    <s v="buy"/>
    <x v="3"/>
    <n v="0.01"/>
    <n v="0.02"/>
    <d v="2022-01-06T17:09:00"/>
    <n v="1.1310500000000001"/>
    <d v="2022-01-06T17:53:00"/>
    <n v="1.12968"/>
    <x v="1810"/>
  </r>
  <r>
    <s v="sell"/>
    <x v="4"/>
    <n v="0.03"/>
    <n v="0.08"/>
    <d v="2022-01-06T18:10:00"/>
    <n v="1.12948"/>
    <d v="2022-01-07T19:00:00"/>
    <n v="1.13568"/>
    <x v="1811"/>
  </r>
  <r>
    <s v="buy"/>
    <x v="3"/>
    <n v="0.01"/>
    <n v="0.02"/>
    <d v="2022-01-07T12:22:00"/>
    <n v="1.1313299999999999"/>
    <d v="2022-01-07T14:15:00"/>
    <n v="1.12992"/>
    <x v="1812"/>
  </r>
  <r>
    <s v="buy"/>
    <x v="2"/>
    <n v="0.01"/>
    <n v="0.01"/>
    <d v="2022-01-07T15:41:00"/>
    <n v="1.1298299999999999"/>
    <d v="2022-01-07T15:41:00"/>
    <n v="1.1298299999999999"/>
    <x v="1813"/>
  </r>
  <r>
    <s v="buy"/>
    <x v="2"/>
    <n v="0.01"/>
    <n v="0.01"/>
    <d v="2022-01-07T15:53:00"/>
    <n v="1.1311599999999999"/>
    <d v="2022-01-07T15:53:00"/>
    <n v="1.1311599999999999"/>
    <x v="1814"/>
  </r>
  <r>
    <s v="buy"/>
    <x v="2"/>
    <n v="0.01"/>
    <n v="0.01"/>
    <d v="2022-01-07T16:35:00"/>
    <n v="1.1320399999999999"/>
    <d v="2022-01-07T16:35:00"/>
    <n v="1.1320399999999999"/>
    <x v="1815"/>
  </r>
  <r>
    <s v="buy"/>
    <x v="2"/>
    <n v="0.01"/>
    <n v="0.01"/>
    <d v="2022-01-07T17:40:00"/>
    <n v="1.1341000000000001"/>
    <d v="2022-01-07T17:40:00"/>
    <n v="1.1341000000000001"/>
    <x v="1816"/>
  </r>
  <r>
    <s v="buy"/>
    <x v="4"/>
    <n v="0.03"/>
    <n v="0.08"/>
    <d v="2022-01-07T19:10:00"/>
    <n v="1.13507"/>
    <d v="2022-01-10T16:17:00"/>
    <n v="1.12863"/>
    <x v="1817"/>
  </r>
  <r>
    <s v="sell"/>
    <x v="2"/>
    <n v="0.01"/>
    <n v="0.01"/>
    <d v="2022-01-10T15:17:00"/>
    <n v="1.1320699999999999"/>
    <d v="2022-01-10T15:17:00"/>
    <n v="1.1320699999999999"/>
    <x v="1818"/>
  </r>
  <r>
    <s v="sell"/>
    <x v="5"/>
    <n v="0.19"/>
    <n v="0.58000000000000007"/>
    <d v="2022-01-10T16:52:00"/>
    <n v="1.12958"/>
    <d v="2022-01-13T10:03:00"/>
    <n v="1.1471499999999999"/>
    <x v="1819"/>
  </r>
  <r>
    <s v="buy"/>
    <x v="2"/>
    <n v="0.01"/>
    <n v="0.01"/>
    <d v="2022-01-10T21:53:00"/>
    <n v="1.13228"/>
    <d v="2022-01-10T21:53:00"/>
    <n v="1.13228"/>
    <x v="1820"/>
  </r>
  <r>
    <s v="buy"/>
    <x v="2"/>
    <n v="0.01"/>
    <n v="0.01"/>
    <d v="2022-01-11T08:44:00"/>
    <n v="1.1334900000000001"/>
    <d v="2022-01-11T08:44:00"/>
    <n v="1.1334900000000001"/>
    <x v="1821"/>
  </r>
  <r>
    <s v="buy"/>
    <x v="3"/>
    <n v="0.01"/>
    <n v="0.02"/>
    <d v="2022-01-11T11:44:00"/>
    <n v="1.13388"/>
    <d v="2022-01-11T15:50:00"/>
    <n v="1.1324000000000001"/>
    <x v="1822"/>
  </r>
  <r>
    <s v="buy"/>
    <x v="2"/>
    <n v="0.01"/>
    <n v="0.01"/>
    <d v="2022-01-11T18:21:00"/>
    <n v="1.1358999999999999"/>
    <d v="2022-01-11T18:21:00"/>
    <n v="1.1358999999999999"/>
    <x v="1823"/>
  </r>
  <r>
    <s v="buy"/>
    <x v="3"/>
    <n v="0.01"/>
    <n v="0.02"/>
    <d v="2022-01-11T21:21:00"/>
    <n v="1.13707"/>
    <d v="2022-01-12T09:49:00"/>
    <n v="1.1356900000000001"/>
    <x v="1824"/>
  </r>
  <r>
    <s v="buy"/>
    <x v="2"/>
    <n v="0.01"/>
    <n v="0.01"/>
    <d v="2022-01-12T15:45:00"/>
    <n v="1.1404799999999999"/>
    <d v="2022-01-12T15:45:00"/>
    <n v="1.1404799999999999"/>
    <x v="1825"/>
  </r>
  <r>
    <s v="buy"/>
    <x v="2"/>
    <n v="0.01"/>
    <n v="0.01"/>
    <d v="2022-01-12T17:15:00"/>
    <n v="1.14161"/>
    <d v="2022-01-12T17:15:00"/>
    <n v="1.14161"/>
    <x v="1826"/>
  </r>
  <r>
    <s v="buy"/>
    <x v="2"/>
    <n v="0.01"/>
    <n v="0.01"/>
    <d v="2022-01-13T03:55:00"/>
    <n v="1.14385"/>
    <d v="2022-01-13T03:55:00"/>
    <n v="1.14385"/>
    <x v="1827"/>
  </r>
  <r>
    <s v="buy"/>
    <x v="3"/>
    <n v="0.01"/>
    <n v="0.02"/>
    <d v="2022-01-13T10:40:00"/>
    <n v="1.1470800000000001"/>
    <d v="2022-01-13T14:08:00"/>
    <n v="1.1456900000000001"/>
    <x v="1828"/>
  </r>
  <r>
    <s v="buy"/>
    <x v="3"/>
    <n v="0.01"/>
    <n v="0.02"/>
    <d v="2022-01-13T16:48:00"/>
    <n v="1.1469400000000001"/>
    <d v="2022-01-13T17:30:00"/>
    <n v="1.1455200000000001"/>
    <x v="1829"/>
  </r>
  <r>
    <s v="buy"/>
    <x v="14"/>
    <n v="0.77"/>
    <n v="2.12"/>
    <d v="2022-01-14T08:58:00"/>
    <n v="1.1471"/>
    <d v="2022-01-27T13:40:00"/>
    <n v="1.1163099999999999"/>
    <x v="1830"/>
  </r>
  <r>
    <s v="sell"/>
    <x v="2"/>
    <n v="0.01"/>
    <n v="0.01"/>
    <d v="2022-01-17T09:32:00"/>
    <n v="1.14263"/>
    <d v="2022-01-17T09:32:00"/>
    <n v="1.14263"/>
    <x v="1831"/>
  </r>
  <r>
    <s v="sell"/>
    <x v="2"/>
    <n v="0.01"/>
    <n v="0.01"/>
    <d v="2022-01-17T13:50:00"/>
    <n v="1.1409899999999999"/>
    <d v="2022-01-17T13:50:00"/>
    <n v="1.1409899999999999"/>
    <x v="1832"/>
  </r>
  <r>
    <s v="sell"/>
    <x v="3"/>
    <n v="0.01"/>
    <n v="0.02"/>
    <d v="2022-01-17T15:31:00"/>
    <n v="1.1397999999999999"/>
    <d v="2022-01-17T16:44:00"/>
    <n v="1.14127"/>
    <x v="1833"/>
  </r>
  <r>
    <s v="sell"/>
    <x v="2"/>
    <n v="0.01"/>
    <n v="0.01"/>
    <d v="2022-01-18T06:00:00"/>
    <n v="1.1391899999999999"/>
    <d v="2022-01-18T06:00:00"/>
    <n v="1.1391899999999999"/>
    <x v="1834"/>
  </r>
  <r>
    <s v="sell"/>
    <x v="2"/>
    <n v="0.01"/>
    <n v="0.01"/>
    <d v="2022-01-18T15:32:00"/>
    <n v="1.13706"/>
    <d v="2022-01-18T15:32:00"/>
    <n v="1.13706"/>
    <x v="1835"/>
  </r>
  <r>
    <s v="sell"/>
    <x v="2"/>
    <n v="0.01"/>
    <n v="0.01"/>
    <d v="2022-01-18T17:03:00"/>
    <n v="1.13554"/>
    <d v="2022-01-18T17:03:00"/>
    <n v="1.13554"/>
    <x v="1836"/>
  </r>
  <r>
    <s v="sell"/>
    <x v="0"/>
    <n v="0.01"/>
    <n v="0.03"/>
    <d v="2022-01-18T23:02:00"/>
    <n v="1.13226"/>
    <d v="2022-01-19T16:46:00"/>
    <n v="1.1352500000000001"/>
    <x v="1837"/>
  </r>
  <r>
    <s v="sell"/>
    <x v="2"/>
    <n v="0.01"/>
    <n v="0.01"/>
    <d v="2022-01-20T22:21:00"/>
    <n v="1.13165"/>
    <d v="2022-01-20T22:21:00"/>
    <n v="1.13165"/>
    <x v="1838"/>
  </r>
  <r>
    <s v="sell"/>
    <x v="1"/>
    <n v="0.02"/>
    <n v="0.05"/>
    <d v="2022-01-21T03:37:00"/>
    <n v="1.13096"/>
    <d v="2022-01-21T16:18:00"/>
    <n v="1.1355"/>
    <x v="1839"/>
  </r>
  <r>
    <s v="sell"/>
    <x v="3"/>
    <n v="0.01"/>
    <n v="0.02"/>
    <d v="2022-01-24T10:11:00"/>
    <n v="1.1319699999999999"/>
    <d v="2022-01-24T11:28:00"/>
    <n v="1.1333500000000001"/>
    <x v="1840"/>
  </r>
  <r>
    <s v="sell"/>
    <x v="2"/>
    <n v="0.01"/>
    <n v="0.01"/>
    <d v="2022-01-24T14:12:00"/>
    <n v="1.1305499999999999"/>
    <d v="2022-01-24T14:12:00"/>
    <n v="1.1305499999999999"/>
    <x v="1841"/>
  </r>
  <r>
    <s v="sell"/>
    <x v="0"/>
    <n v="0.01"/>
    <n v="0.03"/>
    <d v="2022-01-24T17:15:00"/>
    <n v="1.1301399999999999"/>
    <d v="2022-01-24T20:02:00"/>
    <n v="1.13303"/>
    <x v="1842"/>
  </r>
  <r>
    <s v="sell"/>
    <x v="2"/>
    <n v="0.01"/>
    <n v="0.01"/>
    <d v="2022-01-25T10:42:00"/>
    <n v="1.13002"/>
    <d v="2022-01-25T10:42:00"/>
    <n v="1.13002"/>
    <x v="1843"/>
  </r>
  <r>
    <s v="sell"/>
    <x v="0"/>
    <n v="0.01"/>
    <n v="0.03"/>
    <d v="2022-01-25T15:22:00"/>
    <n v="1.1272800000000001"/>
    <d v="2022-01-25T21:56:00"/>
    <n v="1.13026"/>
    <x v="1844"/>
  </r>
  <r>
    <s v="sell"/>
    <x v="3"/>
    <n v="0.01"/>
    <n v="0.02"/>
    <d v="2022-01-26T15:57:00"/>
    <n v="1.12818"/>
    <d v="2022-01-26T21:00:00"/>
    <n v="1.12958"/>
    <x v="1845"/>
  </r>
  <r>
    <s v="sell"/>
    <x v="2"/>
    <n v="0.01"/>
    <n v="0.01"/>
    <d v="2022-01-26T21:12:00"/>
    <n v="1.1285499999999999"/>
    <d v="2022-01-26T21:12:00"/>
    <n v="1.1285499999999999"/>
    <x v="1846"/>
  </r>
  <r>
    <s v="sell"/>
    <x v="3"/>
    <n v="0.01"/>
    <n v="0.02"/>
    <d v="2022-01-26T21:36:00"/>
    <n v="1.1269499999999999"/>
    <d v="2022-01-26T21:38:00"/>
    <n v="1.1283799999999999"/>
    <x v="1847"/>
  </r>
  <r>
    <s v="sell"/>
    <x v="2"/>
    <n v="0.01"/>
    <n v="0.01"/>
    <d v="2022-01-27T07:24:00"/>
    <n v="1.1218999999999999"/>
    <d v="2022-01-27T07:24:00"/>
    <n v="1.1218999999999999"/>
    <x v="1848"/>
  </r>
  <r>
    <s v="sell"/>
    <x v="2"/>
    <n v="0.01"/>
    <n v="0.01"/>
    <d v="2022-01-27T10:10:00"/>
    <n v="1.12039"/>
    <d v="2022-01-27T10:10:00"/>
    <n v="1.12039"/>
    <x v="1849"/>
  </r>
  <r>
    <s v="sell"/>
    <x v="2"/>
    <n v="0.01"/>
    <n v="0.01"/>
    <d v="2022-01-27T13:14:00"/>
    <n v="1.1189"/>
    <d v="2022-01-27T13:14:00"/>
    <n v="1.1189"/>
    <x v="1850"/>
  </r>
  <r>
    <s v="sell"/>
    <x v="2"/>
    <n v="0.01"/>
    <n v="0.01"/>
    <d v="2022-01-27T14:01:00"/>
    <n v="1.1159699999999999"/>
    <d v="2022-01-27T14:01:00"/>
    <n v="1.1159699999999999"/>
    <x v="1851"/>
  </r>
  <r>
    <s v="sell"/>
    <x v="3"/>
    <n v="0.01"/>
    <n v="0.02"/>
    <d v="2022-01-27T15:48:00"/>
    <n v="1.1145499999999999"/>
    <d v="2022-01-27T16:40:00"/>
    <n v="1.1159600000000001"/>
    <x v="1852"/>
  </r>
  <r>
    <s v="sell"/>
    <x v="3"/>
    <n v="0.01"/>
    <n v="0.02"/>
    <d v="2022-01-27T17:52:00"/>
    <n v="1.1138699999999999"/>
    <d v="2022-01-27T18:01:00"/>
    <n v="1.1153"/>
    <x v="1853"/>
  </r>
  <r>
    <s v="sell"/>
    <x v="14"/>
    <n v="0.77"/>
    <n v="2.12"/>
    <d v="2022-01-28T09:23:00"/>
    <n v="1.1130500000000001"/>
    <d v="2022-02-03T18:27:00"/>
    <n v="1.1436599999999999"/>
    <x v="1854"/>
  </r>
  <r>
    <s v="buy"/>
    <x v="2"/>
    <n v="0.01"/>
    <n v="0.01"/>
    <d v="2022-02-01T09:54:00"/>
    <n v="1.1261300000000001"/>
    <d v="2022-02-01T09:54:00"/>
    <n v="1.1261300000000001"/>
    <x v="1855"/>
  </r>
  <r>
    <s v="buy"/>
    <x v="0"/>
    <n v="0.01"/>
    <n v="0.03"/>
    <d v="2022-02-01T13:42:00"/>
    <n v="1.12767"/>
    <d v="2022-02-01T17:45:00"/>
    <n v="1.1247"/>
    <x v="1856"/>
  </r>
  <r>
    <s v="buy"/>
    <x v="2"/>
    <n v="0.01"/>
    <n v="0.01"/>
    <d v="2022-02-02T11:22:00"/>
    <n v="1.12853"/>
    <d v="2022-02-02T11:22:00"/>
    <n v="1.12853"/>
    <x v="1857"/>
  </r>
  <r>
    <s v="buy"/>
    <x v="2"/>
    <n v="0.01"/>
    <n v="0.01"/>
    <d v="2022-02-02T12:00:00"/>
    <n v="1.1301600000000001"/>
    <d v="2022-02-02T12:00:00"/>
    <n v="1.1301600000000001"/>
    <x v="1858"/>
  </r>
  <r>
    <s v="buy"/>
    <x v="2"/>
    <n v="0.01"/>
    <n v="0.01"/>
    <d v="2022-02-02T14:01:00"/>
    <n v="1.13151"/>
    <d v="2022-02-02T14:01:00"/>
    <n v="1.13151"/>
    <x v="1859"/>
  </r>
  <r>
    <s v="buy"/>
    <x v="1"/>
    <n v="0.02"/>
    <n v="0.05"/>
    <d v="2022-02-02T15:19:00"/>
    <n v="1.1322000000000001"/>
    <d v="2022-02-03T12:51:00"/>
    <n v="1.1277200000000001"/>
    <x v="1860"/>
  </r>
  <r>
    <s v="buy"/>
    <x v="2"/>
    <n v="0.01"/>
    <n v="0.01"/>
    <d v="2022-02-03T16:09:00"/>
    <n v="1.13826"/>
    <d v="2022-02-03T16:09:00"/>
    <n v="1.13826"/>
    <x v="1861"/>
  </r>
  <r>
    <s v="buy"/>
    <x v="2"/>
    <n v="0.01"/>
    <n v="0.01"/>
    <d v="2022-02-03T16:55:00"/>
    <n v="1.1390400000000001"/>
    <d v="2022-02-03T16:55:00"/>
    <n v="1.1390400000000001"/>
    <x v="1862"/>
  </r>
  <r>
    <s v="buy"/>
    <x v="2"/>
    <n v="0.01"/>
    <n v="0.01"/>
    <d v="2022-02-03T17:34:00"/>
    <n v="1.1396500000000001"/>
    <d v="2022-02-03T17:34:00"/>
    <n v="1.1396500000000001"/>
    <x v="1863"/>
  </r>
  <r>
    <s v="buy"/>
    <x v="2"/>
    <n v="0.01"/>
    <n v="0.01"/>
    <d v="2022-02-03T17:57:00"/>
    <n v="1.1418900000000001"/>
    <d v="2022-02-03T17:57:00"/>
    <n v="1.1418900000000001"/>
    <x v="1864"/>
  </r>
  <r>
    <s v="buy"/>
    <x v="3"/>
    <n v="0.01"/>
    <n v="0.02"/>
    <d v="2022-02-03T18:35:00"/>
    <n v="1.1440600000000001"/>
    <d v="2022-02-03T18:44:00"/>
    <n v="1.1426499999999999"/>
    <x v="1865"/>
  </r>
  <r>
    <s v="buy"/>
    <x v="3"/>
    <n v="0.01"/>
    <n v="0.02"/>
    <d v="2022-02-03T21:24:00"/>
    <n v="1.1443300000000001"/>
    <d v="2022-02-03T22:54:00"/>
    <n v="1.1429199999999999"/>
    <x v="1866"/>
  </r>
  <r>
    <s v="buy"/>
    <x v="3"/>
    <n v="0.01"/>
    <n v="0.02"/>
    <d v="2022-02-04T05:33:00"/>
    <n v="1.1465099999999999"/>
    <d v="2022-02-04T10:04:00"/>
    <n v="1.1450800000000001"/>
    <x v="1867"/>
  </r>
  <r>
    <s v="buy"/>
    <x v="1"/>
    <n v="0.02"/>
    <n v="0.05"/>
    <d v="2022-02-04T12:19:00"/>
    <n v="1.1469199999999999"/>
    <d v="2022-02-04T17:18:00"/>
    <n v="1.14127"/>
    <x v="1868"/>
  </r>
  <r>
    <s v="buy"/>
    <x v="2"/>
    <n v="0.01"/>
    <n v="0.01"/>
    <d v="2022-02-04T18:21:00"/>
    <n v="1.1446400000000001"/>
    <d v="2022-02-04T18:21:00"/>
    <n v="1.1446400000000001"/>
    <x v="1869"/>
  </r>
  <r>
    <s v="buy"/>
    <x v="0"/>
    <n v="0.01"/>
    <n v="0.03"/>
    <d v="2022-02-07T02:55:00"/>
    <n v="1.1452199999999999"/>
    <d v="2022-02-07T11:14:00"/>
    <n v="1.1423399999999999"/>
    <x v="1870"/>
  </r>
  <r>
    <s v="buy"/>
    <x v="1"/>
    <n v="0.02"/>
    <n v="0.05"/>
    <d v="2022-02-07T15:10:00"/>
    <n v="1.1449400000000001"/>
    <d v="2022-02-08T09:15:00"/>
    <n v="1.1403000000000001"/>
    <x v="1871"/>
  </r>
  <r>
    <s v="buy"/>
    <x v="2"/>
    <n v="0.01"/>
    <n v="0.01"/>
    <d v="2022-02-09T16:05:00"/>
    <n v="1.1431199999999999"/>
    <d v="2022-02-09T16:05:00"/>
    <n v="1.1431199999999999"/>
    <x v="1872"/>
  </r>
  <r>
    <s v="buy"/>
    <x v="0"/>
    <n v="0.01"/>
    <n v="0.03"/>
    <d v="2022-02-09T19:41:00"/>
    <n v="1.1444399999999999"/>
    <d v="2022-02-10T02:44:00"/>
    <n v="1.1415299999999999"/>
    <x v="1873"/>
  </r>
  <r>
    <s v="buy"/>
    <x v="1"/>
    <n v="0.02"/>
    <n v="0.05"/>
    <d v="2022-02-10T14:32:00"/>
    <n v="1.14323"/>
    <d v="2022-02-10T15:49:00"/>
    <n v="1.1383700000000001"/>
    <x v="1874"/>
  </r>
  <r>
    <s v="buy"/>
    <x v="2"/>
    <n v="0.01"/>
    <n v="0.01"/>
    <d v="2022-02-10T17:12:00"/>
    <n v="1.14333"/>
    <d v="2022-02-10T17:12:00"/>
    <n v="1.14333"/>
    <x v="1875"/>
  </r>
  <r>
    <s v="buy"/>
    <x v="2"/>
    <n v="0.01"/>
    <n v="0.01"/>
    <d v="2022-02-10T17:20:00"/>
    <n v="1.1442099999999999"/>
    <d v="2022-02-10T17:20:00"/>
    <n v="1.1442099999999999"/>
    <x v="1876"/>
  </r>
  <r>
    <s v="buy"/>
    <x v="2"/>
    <n v="0.01"/>
    <n v="0.01"/>
    <d v="2022-02-10T17:53:00"/>
    <n v="1.14636"/>
    <d v="2022-02-10T17:53:00"/>
    <n v="1.14636"/>
    <x v="1877"/>
  </r>
  <r>
    <s v="buy"/>
    <x v="5"/>
    <n v="0.19"/>
    <n v="0.58000000000000007"/>
    <d v="2022-02-10T18:23:00"/>
    <n v="1.1487099999999999"/>
    <d v="2022-02-14T10:36:00"/>
    <n v="1.13106"/>
    <x v="1878"/>
  </r>
  <r>
    <s v="sell"/>
    <x v="3"/>
    <n v="0.01"/>
    <n v="0.02"/>
    <d v="2022-02-11T20:54:00"/>
    <n v="1.13496"/>
    <d v="2022-02-11T20:55:00"/>
    <n v="1.1364099999999999"/>
    <x v="1879"/>
  </r>
  <r>
    <s v="sell"/>
    <x v="2"/>
    <n v="0.01"/>
    <n v="0.01"/>
    <d v="2022-02-11T21:35:00"/>
    <n v="1.1357900000000001"/>
    <d v="2022-02-11T21:35:00"/>
    <n v="1.1357900000000001"/>
    <x v="1880"/>
  </r>
  <r>
    <s v="sell"/>
    <x v="3"/>
    <n v="0.01"/>
    <n v="0.02"/>
    <d v="2022-02-11T22:04:00"/>
    <n v="1.13445"/>
    <d v="2022-02-14T01:27:00"/>
    <n v="1.1358200000000001"/>
    <x v="1881"/>
  </r>
  <r>
    <s v="sell"/>
    <x v="2"/>
    <n v="0.01"/>
    <n v="0.01"/>
    <d v="2022-02-14T09:52:00"/>
    <n v="1.1342000000000001"/>
    <d v="2022-02-14T09:52:00"/>
    <n v="1.1342000000000001"/>
    <x v="1882"/>
  </r>
  <r>
    <s v="sell"/>
    <x v="2"/>
    <n v="0.01"/>
    <n v="0.01"/>
    <d v="2022-02-14T10:28:00"/>
    <n v="1.1326499999999999"/>
    <d v="2022-02-14T10:28:00"/>
    <n v="1.1326499999999999"/>
    <x v="1883"/>
  </r>
  <r>
    <s v="sell"/>
    <x v="0"/>
    <n v="0.01"/>
    <n v="0.03"/>
    <d v="2022-02-14T10:53:00"/>
    <n v="1.13103"/>
    <d v="2022-02-14T14:43:00"/>
    <n v="1.13402"/>
    <x v="1884"/>
  </r>
  <r>
    <s v="sell"/>
    <x v="2"/>
    <n v="0.01"/>
    <n v="0.01"/>
    <d v="2022-02-14T16:13:00"/>
    <n v="1.1317600000000001"/>
    <d v="2022-02-14T16:13:00"/>
    <n v="1.1317600000000001"/>
    <x v="1885"/>
  </r>
  <r>
    <s v="sell"/>
    <x v="2"/>
    <n v="0.01"/>
    <n v="0.01"/>
    <d v="2022-02-14T17:51:00"/>
    <n v="1.13001"/>
    <d v="2022-02-14T17:51:00"/>
    <n v="1.13001"/>
    <x v="1886"/>
  </r>
  <r>
    <s v="sell"/>
    <x v="8"/>
    <n v="0.06"/>
    <n v="0.18"/>
    <d v="2022-02-14T21:35:00"/>
    <n v="1.1293599999999999"/>
    <d v="2022-02-16T10:50:00"/>
    <n v="1.1394299999999999"/>
    <x v="1887"/>
  </r>
  <r>
    <s v="buy"/>
    <x v="0"/>
    <n v="0.01"/>
    <n v="0.03"/>
    <d v="2022-02-16T11:03:00"/>
    <n v="1.1386000000000001"/>
    <d v="2022-02-16T15:50:00"/>
    <n v="1.1356200000000001"/>
    <x v="1888"/>
  </r>
  <r>
    <s v="buy"/>
    <x v="1"/>
    <n v="0.02"/>
    <n v="0.05"/>
    <d v="2022-02-16T21:39:00"/>
    <n v="1.1384700000000001"/>
    <d v="2022-02-17T05:56:00"/>
    <n v="1.1339399999999999"/>
    <x v="1889"/>
  </r>
  <r>
    <s v="sell"/>
    <x v="1"/>
    <n v="0.02"/>
    <n v="0.05"/>
    <d v="2022-02-17T06:08:00"/>
    <n v="1.13337"/>
    <d v="2022-02-17T10:02:00"/>
    <n v="1.1380600000000001"/>
    <x v="1890"/>
  </r>
  <r>
    <s v="buy"/>
    <x v="2"/>
    <n v="0.01"/>
    <n v="0.01"/>
    <d v="2022-02-17T08:38:00"/>
    <n v="1.13547"/>
    <d v="2022-02-17T08:38:00"/>
    <n v="1.13547"/>
    <x v="1891"/>
  </r>
  <r>
    <s v="buy"/>
    <x v="1"/>
    <n v="0.02"/>
    <n v="0.05"/>
    <d v="2022-02-17T10:25:00"/>
    <n v="1.1381399999999999"/>
    <d v="2022-02-18T18:08:00"/>
    <n v="1.1321600000000001"/>
    <x v="1892"/>
  </r>
  <r>
    <s v="sell"/>
    <x v="0"/>
    <n v="0.01"/>
    <n v="0.03"/>
    <d v="2022-02-17T11:18:00"/>
    <n v="1.1347799999999999"/>
    <d v="2022-02-17T13:14:00"/>
    <n v="1.1377999999999999"/>
    <x v="1893"/>
  </r>
  <r>
    <s v="sell"/>
    <x v="2"/>
    <n v="0.01"/>
    <n v="0.01"/>
    <d v="2022-02-18T15:07:00"/>
    <n v="1.13608"/>
    <d v="2022-02-18T15:07:00"/>
    <n v="1.13608"/>
    <x v="1894"/>
  </r>
  <r>
    <s v="sell"/>
    <x v="2"/>
    <n v="0.01"/>
    <n v="0.01"/>
    <d v="2022-02-18T16:31:00"/>
    <n v="1.1345499999999999"/>
    <d v="2022-02-18T16:31:00"/>
    <n v="1.1345499999999999"/>
    <x v="1895"/>
  </r>
  <r>
    <s v="sell"/>
    <x v="1"/>
    <n v="0.02"/>
    <n v="0.05"/>
    <d v="2022-02-18T18:13:00"/>
    <n v="1.13243"/>
    <d v="2022-02-21T09:01:00"/>
    <n v="1.1371800000000001"/>
    <x v="1896"/>
  </r>
  <r>
    <s v="buy"/>
    <x v="7"/>
    <n v="0.04"/>
    <n v="0.12"/>
    <d v="2022-02-21T10:18:00"/>
    <n v="1.1380399999999999"/>
    <d v="2022-02-22T01:21:00"/>
    <n v="1.1299399999999999"/>
    <x v="1897"/>
  </r>
  <r>
    <s v="sell"/>
    <x v="2"/>
    <n v="0.01"/>
    <n v="0.01"/>
    <d v="2022-02-21T16:16:00"/>
    <n v="1.13384"/>
    <d v="2022-02-21T16:16:00"/>
    <n v="1.13384"/>
    <x v="1898"/>
  </r>
  <r>
    <s v="sell"/>
    <x v="2"/>
    <n v="0.01"/>
    <n v="0.01"/>
    <d v="2022-02-21T20:39:00"/>
    <n v="1.1328100000000001"/>
    <d v="2022-02-21T20:39:00"/>
    <n v="1.1328100000000001"/>
    <x v="1899"/>
  </r>
  <r>
    <s v="sell"/>
    <x v="2"/>
    <n v="0.01"/>
    <n v="0.01"/>
    <d v="2022-02-21T21:32:00"/>
    <n v="1.1311599999999999"/>
    <d v="2022-02-21T21:32:00"/>
    <n v="1.1311599999999999"/>
    <x v="1900"/>
  </r>
  <r>
    <s v="sell"/>
    <x v="3"/>
    <n v="0.01"/>
    <n v="0.02"/>
    <d v="2022-02-22T01:49:00"/>
    <n v="1.13028"/>
    <d v="2022-02-22T02:30:00"/>
    <n v="1.1316900000000001"/>
    <x v="1901"/>
  </r>
  <r>
    <s v="sell"/>
    <x v="4"/>
    <n v="0.03"/>
    <n v="0.08"/>
    <d v="2022-02-22T05:45:00"/>
    <n v="1.12931"/>
    <d v="2022-02-22T12:51:00"/>
    <n v="1.13568"/>
    <x v="1902"/>
  </r>
  <r>
    <s v="buy"/>
    <x v="0"/>
    <n v="0.01"/>
    <n v="0.03"/>
    <d v="2022-02-22T12:56:00"/>
    <n v="1.13548"/>
    <d v="2022-02-22T21:07:00"/>
    <n v="1.13259"/>
    <x v="1903"/>
  </r>
  <r>
    <s v="sell"/>
    <x v="0"/>
    <n v="0.01"/>
    <n v="0.03"/>
    <d v="2022-02-23T09:12:00"/>
    <n v="1.1319999999999999"/>
    <d v="2022-02-23T11:55:00"/>
    <n v="1.1351"/>
    <x v="1904"/>
  </r>
  <r>
    <s v="buy"/>
    <x v="12"/>
    <n v="0.3"/>
    <n v="0.88000000000000012"/>
    <d v="2022-02-23T14:41:00"/>
    <n v="1.13456"/>
    <d v="2022-02-24T17:41:00"/>
    <n v="1.1129899999999999"/>
    <x v="1905"/>
  </r>
  <r>
    <s v="sell"/>
    <x v="2"/>
    <n v="0.01"/>
    <n v="0.01"/>
    <d v="2022-02-23T18:19:00"/>
    <n v="1.1310100000000001"/>
    <d v="2022-02-23T18:19:00"/>
    <n v="1.1310100000000001"/>
    <x v="1906"/>
  </r>
  <r>
    <s v="sell"/>
    <x v="2"/>
    <n v="0.01"/>
    <n v="0.01"/>
    <d v="2022-02-24T03:11:00"/>
    <n v="1.1283799999999999"/>
    <d v="2022-02-24T03:11:00"/>
    <n v="1.1283799999999999"/>
    <x v="1907"/>
  </r>
  <r>
    <s v="sell"/>
    <x v="2"/>
    <n v="0.01"/>
    <n v="0.01"/>
    <d v="2022-02-24T06:02:00"/>
    <n v="1.12405"/>
    <d v="2022-02-24T06:02:00"/>
    <n v="1.12405"/>
    <x v="1908"/>
  </r>
  <r>
    <s v="sell"/>
    <x v="0"/>
    <n v="0.01"/>
    <n v="0.03"/>
    <d v="2022-02-24T06:26:00"/>
    <n v="1.12191"/>
    <d v="2022-02-24T08:17:00"/>
    <n v="1.1249100000000001"/>
    <x v="1909"/>
  </r>
  <r>
    <s v="sell"/>
    <x v="2"/>
    <n v="0.01"/>
    <n v="0.01"/>
    <d v="2022-02-24T12:40:00"/>
    <n v="1.11751"/>
    <d v="2022-02-24T12:40:00"/>
    <n v="1.11751"/>
    <x v="1910"/>
  </r>
  <r>
    <s v="sell"/>
    <x v="3"/>
    <n v="0.01"/>
    <n v="0.02"/>
    <d v="2022-02-24T13:39:00"/>
    <n v="1.1165099999999999"/>
    <d v="2022-02-24T13:56:00"/>
    <n v="1.1178999999999999"/>
    <x v="1911"/>
  </r>
  <r>
    <s v="sell"/>
    <x v="2"/>
    <n v="0.01"/>
    <n v="0.01"/>
    <d v="2022-02-24T15:59:00"/>
    <n v="1.11636"/>
    <d v="2022-02-24T15:59:00"/>
    <n v="1.11636"/>
    <x v="1912"/>
  </r>
  <r>
    <s v="sell"/>
    <x v="2"/>
    <n v="0.01"/>
    <n v="0.01"/>
    <d v="2022-02-24T16:39:00"/>
    <n v="1.11575"/>
    <d v="2022-02-24T16:39:00"/>
    <n v="1.11575"/>
    <x v="1913"/>
  </r>
  <r>
    <s v="sell"/>
    <x v="2"/>
    <n v="0.01"/>
    <n v="0.01"/>
    <d v="2022-02-24T18:17:00"/>
    <n v="1.1152599999999999"/>
    <d v="2022-02-24T18:17:00"/>
    <n v="1.1152599999999999"/>
    <x v="1914"/>
  </r>
  <r>
    <s v="sell"/>
    <x v="4"/>
    <n v="0.03"/>
    <n v="0.08"/>
    <d v="2022-02-24T19:12:00"/>
    <n v="1.1148800000000001"/>
    <d v="2022-02-24T22:27:00"/>
    <n v="1.12138"/>
    <x v="1915"/>
  </r>
  <r>
    <s v="buy"/>
    <x v="3"/>
    <n v="0.01"/>
    <n v="0.02"/>
    <d v="2022-02-24T21:48:00"/>
    <n v="1.12056"/>
    <d v="2022-02-24T21:58:00"/>
    <n v="1.11913"/>
    <x v="1916"/>
  </r>
  <r>
    <s v="buy"/>
    <x v="3"/>
    <n v="0.01"/>
    <n v="0.02"/>
    <d v="2022-02-24T22:31:00"/>
    <n v="1.12083"/>
    <d v="2022-02-24T23:36:00"/>
    <n v="1.1194299999999999"/>
    <x v="1917"/>
  </r>
  <r>
    <s v="buy"/>
    <x v="1"/>
    <n v="0.02"/>
    <n v="0.05"/>
    <d v="2022-02-25T06:48:00"/>
    <n v="1.12201"/>
    <d v="2022-02-25T10:45:00"/>
    <n v="1.1174999999999999"/>
    <x v="1918"/>
  </r>
  <r>
    <s v="sell"/>
    <x v="2"/>
    <n v="0.01"/>
    <n v="0.01"/>
    <d v="2022-02-25T11:10:00"/>
    <n v="1.1183799999999999"/>
    <d v="2022-02-25T11:10:00"/>
    <n v="1.1183799999999999"/>
    <x v="1919"/>
  </r>
  <r>
    <s v="sell"/>
    <x v="7"/>
    <n v="0.04"/>
    <n v="0.12"/>
    <d v="2022-02-25T12:39:00"/>
    <n v="1.1172200000000001"/>
    <d v="2022-02-25T18:15:00"/>
    <n v="1.12548"/>
    <x v="1920"/>
  </r>
  <r>
    <s v="buy"/>
    <x v="2"/>
    <n v="0.01"/>
    <n v="0.01"/>
    <d v="2022-02-25T15:11:00"/>
    <n v="1.12168"/>
    <d v="2022-02-25T15:11:00"/>
    <n v="1.12168"/>
    <x v="1921"/>
  </r>
  <r>
    <s v="buy"/>
    <x v="2"/>
    <n v="0.01"/>
    <n v="0.01"/>
    <d v="2022-02-25T15:39:00"/>
    <n v="1.1226700000000001"/>
    <d v="2022-02-25T15:39:00"/>
    <n v="1.1226700000000001"/>
    <x v="1922"/>
  </r>
  <r>
    <s v="buy"/>
    <x v="3"/>
    <n v="0.01"/>
    <n v="0.02"/>
    <d v="2022-02-25T16:01:00"/>
    <n v="1.12375"/>
    <d v="2022-02-25T16:13:00"/>
    <n v="1.1223099999999999"/>
    <x v="1923"/>
  </r>
  <r>
    <s v="buy"/>
    <x v="2"/>
    <n v="0.01"/>
    <n v="0.01"/>
    <d v="2022-02-25T16:59:00"/>
    <n v="1.12338"/>
    <d v="2022-02-25T16:59:00"/>
    <n v="1.12338"/>
    <x v="1924"/>
  </r>
  <r>
    <s v="buy"/>
    <x v="2"/>
    <n v="0.01"/>
    <n v="0.01"/>
    <d v="2022-02-25T17:16:00"/>
    <n v="1.1238300000000001"/>
    <d v="2022-02-25T17:16:00"/>
    <n v="1.1238300000000001"/>
    <x v="1925"/>
  </r>
  <r>
    <s v="buy"/>
    <x v="3"/>
    <n v="0.01"/>
    <n v="0.02"/>
    <d v="2022-02-25T18:28:00"/>
    <n v="1.1260300000000001"/>
    <d v="2022-02-25T18:39:00"/>
    <n v="1.1246"/>
    <x v="1926"/>
  </r>
  <r>
    <s v="buy"/>
    <x v="1"/>
    <n v="0.03"/>
    <n v="7.0000000000000007E-2"/>
    <d v="2022-02-25T22:05:00"/>
    <n v="1.1262799999999999"/>
    <d v="2022-02-28T04:49:00"/>
    <n v="1.1147499999999999"/>
    <x v="1927"/>
  </r>
  <r>
    <s v="sell"/>
    <x v="0"/>
    <n v="0.01"/>
    <n v="0.03"/>
    <d v="2022-02-28T01:09:00"/>
    <n v="1.1159300000000001"/>
    <d v="2022-02-28T02:03:00"/>
    <n v="1.1188499999999999"/>
    <x v="1928"/>
  </r>
  <r>
    <s v="sell"/>
    <x v="1"/>
    <n v="0.02"/>
    <n v="0.05"/>
    <d v="2022-02-28T04:53:00"/>
    <n v="1.1154299999999999"/>
    <d v="2022-02-28T09:34:00"/>
    <n v="1.1197999999999999"/>
    <x v="1929"/>
  </r>
  <r>
    <s v="buy"/>
    <x v="3"/>
    <n v="0.01"/>
    <n v="0.02"/>
    <d v="2022-02-28T09:38:00"/>
    <n v="1.1187800000000001"/>
    <d v="2022-02-28T10:12:00"/>
    <n v="1.11727"/>
    <x v="1930"/>
  </r>
  <r>
    <s v="sell"/>
    <x v="1"/>
    <n v="0.02"/>
    <n v="0.05"/>
    <d v="2022-02-28T10:53:00"/>
    <n v="1.1172"/>
    <d v="2022-02-28T12:59:00"/>
    <n v="1.1221300000000001"/>
    <x v="1931"/>
  </r>
  <r>
    <s v="buy"/>
    <x v="0"/>
    <n v="0.01"/>
    <n v="0.03"/>
    <d v="2022-02-28T13:20:00"/>
    <n v="1.1212599999999999"/>
    <d v="2022-02-28T15:26:00"/>
    <n v="1.11835"/>
    <x v="1932"/>
  </r>
  <r>
    <s v="sell"/>
    <x v="1"/>
    <n v="0.02"/>
    <n v="0.05"/>
    <d v="2022-02-28T15:32:00"/>
    <n v="1.11917"/>
    <d v="2022-02-28T18:03:00"/>
    <n v="1.12364"/>
    <x v="1933"/>
  </r>
  <r>
    <s v="buy"/>
    <x v="2"/>
    <n v="0.01"/>
    <n v="0.01"/>
    <d v="2022-02-28T16:10:00"/>
    <n v="1.1207800000000001"/>
    <d v="2022-02-28T16:10:00"/>
    <n v="1.1207800000000001"/>
    <x v="1934"/>
  </r>
  <r>
    <s v="buy"/>
    <x v="3"/>
    <n v="0.01"/>
    <n v="0.02"/>
    <d v="2022-02-28T16:53:00"/>
    <n v="1.1223399999999999"/>
    <d v="2022-02-28T17:50:00"/>
    <n v="1.12087"/>
    <x v="1935"/>
  </r>
  <r>
    <s v="buy"/>
    <x v="2"/>
    <n v="0.01"/>
    <n v="0.01"/>
    <d v="2022-02-28T18:07:00"/>
    <n v="1.12283"/>
    <d v="2022-02-28T18:07:00"/>
    <n v="1.12283"/>
    <x v="1936"/>
  </r>
  <r>
    <s v="buy"/>
    <x v="1"/>
    <n v="0.02"/>
    <n v="0.05"/>
    <d v="2022-02-28T18:28:00"/>
    <n v="1.1243799999999999"/>
    <d v="2022-03-01T04:11:00"/>
    <n v="1.11978"/>
    <x v="1937"/>
  </r>
  <r>
    <s v="sell"/>
    <x v="3"/>
    <n v="0.01"/>
    <n v="0.02"/>
    <d v="2022-02-28T19:51:00"/>
    <n v="1.12043"/>
    <d v="2022-02-28T21:56:00"/>
    <n v="1.12182"/>
    <x v="1938"/>
  </r>
  <r>
    <s v="sell"/>
    <x v="0"/>
    <n v="0.01"/>
    <n v="0.03"/>
    <d v="2022-03-01T08:27:00"/>
    <n v="1.1197900000000001"/>
    <d v="2022-03-01T09:59:00"/>
    <n v="1.1228"/>
    <x v="1939"/>
  </r>
  <r>
    <s v="buy"/>
    <x v="6"/>
    <n v="0.13"/>
    <n v="0.39"/>
    <d v="2022-03-01T10:05:00"/>
    <n v="1.12249"/>
    <d v="2022-03-02T11:04:00"/>
    <n v="1.1079000000000001"/>
    <x v="1940"/>
  </r>
  <r>
    <s v="sell"/>
    <x v="2"/>
    <n v="0.01"/>
    <n v="0.01"/>
    <d v="2022-03-01T12:46:00"/>
    <n v="1.11758"/>
    <d v="2022-03-01T12:46:00"/>
    <n v="1.11758"/>
    <x v="1941"/>
  </r>
  <r>
    <s v="sell"/>
    <x v="2"/>
    <n v="0.01"/>
    <n v="0.01"/>
    <d v="2022-03-01T14:48:00"/>
    <n v="1.1160099999999999"/>
    <d v="2022-03-01T14:48:00"/>
    <n v="1.1160099999999999"/>
    <x v="1942"/>
  </r>
  <r>
    <s v="sell"/>
    <x v="3"/>
    <n v="0.01"/>
    <n v="0.02"/>
    <d v="2022-03-01T15:30:00"/>
    <n v="1.1149800000000001"/>
    <d v="2022-03-01T15:45:00"/>
    <n v="1.1163700000000001"/>
    <x v="1943"/>
  </r>
  <r>
    <s v="sell"/>
    <x v="2"/>
    <n v="0.01"/>
    <n v="0.01"/>
    <d v="2022-03-01T17:18:00"/>
    <n v="1.11388"/>
    <d v="2022-03-01T17:18:00"/>
    <n v="1.11388"/>
    <x v="1944"/>
  </r>
  <r>
    <s v="sell"/>
    <x v="2"/>
    <n v="0.01"/>
    <n v="0.01"/>
    <d v="2022-03-01T18:16:00"/>
    <n v="1.1123499999999999"/>
    <d v="2022-03-01T18:16:00"/>
    <n v="1.1123499999999999"/>
    <x v="1945"/>
  </r>
  <r>
    <s v="sell"/>
    <x v="0"/>
    <n v="0.01"/>
    <n v="0.03"/>
    <d v="2022-03-01T19:13:00"/>
    <n v="1.1096600000000001"/>
    <d v="2022-03-01T21:31:00"/>
    <n v="1.1126499999999999"/>
    <x v="1946"/>
  </r>
  <r>
    <s v="sell"/>
    <x v="2"/>
    <n v="0.01"/>
    <n v="0.01"/>
    <d v="2022-03-02T09:03:00"/>
    <n v="1.1102000000000001"/>
    <d v="2022-03-02T09:03:00"/>
    <n v="1.1102000000000001"/>
    <x v="1947"/>
  </r>
  <r>
    <s v="sell"/>
    <x v="2"/>
    <n v="0.01"/>
    <n v="0.01"/>
    <d v="2022-03-02T09:31:00"/>
    <n v="1.10998"/>
    <d v="2022-03-02T09:31:00"/>
    <n v="1.10998"/>
    <x v="1948"/>
  </r>
  <r>
    <s v="sell"/>
    <x v="3"/>
    <n v="0.01"/>
    <n v="0.02"/>
    <d v="2022-03-02T10:12:00"/>
    <n v="1.1084700000000001"/>
    <d v="2022-03-02T10:32:00"/>
    <n v="1.10988"/>
    <x v="1949"/>
  </r>
  <r>
    <s v="sell"/>
    <x v="0"/>
    <n v="0.01"/>
    <n v="0.03"/>
    <d v="2022-03-02T11:49:00"/>
    <n v="1.10823"/>
    <d v="2022-03-02T14:14:00"/>
    <n v="1.11124"/>
    <x v="1950"/>
  </r>
  <r>
    <s v="sell"/>
    <x v="3"/>
    <n v="0.01"/>
    <n v="0.02"/>
    <d v="2022-03-02T16:53:00"/>
    <n v="1.1084099999999999"/>
    <d v="2022-03-02T16:57:00"/>
    <n v="1.10985"/>
    <x v="1951"/>
  </r>
  <r>
    <s v="buy"/>
    <x v="0"/>
    <n v="0.01"/>
    <n v="0.03"/>
    <d v="2022-03-02T18:39:00"/>
    <n v="1.1110800000000001"/>
    <d v="2022-03-02T19:26:00"/>
    <n v="1.1082399999999999"/>
    <x v="1952"/>
  </r>
  <r>
    <s v="sell"/>
    <x v="2"/>
    <n v="0.01"/>
    <n v="0.01"/>
    <d v="2022-03-02T19:12:00"/>
    <n v="1.10971"/>
    <d v="2022-03-02T19:12:00"/>
    <n v="1.10971"/>
    <x v="1953"/>
  </r>
  <r>
    <s v="sell"/>
    <x v="0"/>
    <n v="0.01"/>
    <n v="0.03"/>
    <d v="2022-03-02T19:55:00"/>
    <n v="1.1096699999999999"/>
    <d v="2022-03-02T20:36:00"/>
    <n v="1.1125700000000001"/>
    <x v="1954"/>
  </r>
  <r>
    <s v="buy"/>
    <x v="2"/>
    <n v="0.01"/>
    <n v="0.01"/>
    <d v="2022-03-02T20:20:00"/>
    <n v="1.1112500000000001"/>
    <d v="2022-03-02T20:20:00"/>
    <n v="1.1112500000000001"/>
    <x v="1955"/>
  </r>
  <r>
    <s v="buy"/>
    <x v="14"/>
    <n v="0.77"/>
    <n v="2.12"/>
    <d v="2022-03-02T21:27:00"/>
    <n v="1.11276"/>
    <d v="2022-03-07T12:27:00"/>
    <n v="1.08205"/>
    <x v="1956"/>
  </r>
  <r>
    <s v="sell"/>
    <x v="2"/>
    <n v="0.01"/>
    <n v="0.01"/>
    <d v="2022-03-03T04:33:00"/>
    <n v="1.1103400000000001"/>
    <d v="2022-03-03T04:33:00"/>
    <n v="1.1103400000000001"/>
    <x v="1957"/>
  </r>
  <r>
    <s v="sell"/>
    <x v="2"/>
    <n v="0.01"/>
    <n v="0.01"/>
    <d v="2022-03-03T10:38:00"/>
    <n v="1.1092599999999999"/>
    <d v="2022-03-03T10:38:00"/>
    <n v="1.1092599999999999"/>
    <x v="1958"/>
  </r>
  <r>
    <s v="sell"/>
    <x v="3"/>
    <n v="0.01"/>
    <n v="0.02"/>
    <d v="2022-03-03T11:24:00"/>
    <n v="1.10809"/>
    <d v="2022-03-03T14:21:00"/>
    <n v="1.10947"/>
    <x v="1959"/>
  </r>
  <r>
    <s v="sell"/>
    <x v="3"/>
    <n v="0.01"/>
    <n v="0.02"/>
    <d v="2022-03-03T15:37:00"/>
    <n v="1.10781"/>
    <d v="2022-03-03T16:03:00"/>
    <n v="1.1094200000000001"/>
    <x v="1960"/>
  </r>
  <r>
    <s v="sell"/>
    <x v="2"/>
    <n v="0.01"/>
    <n v="0.01"/>
    <d v="2022-03-03T18:44:00"/>
    <n v="1.1052900000000001"/>
    <d v="2022-03-03T18:44:00"/>
    <n v="1.1052900000000001"/>
    <x v="1961"/>
  </r>
  <r>
    <s v="sell"/>
    <x v="3"/>
    <n v="0.01"/>
    <n v="0.02"/>
    <d v="2022-03-03T19:32:00"/>
    <n v="1.10415"/>
    <d v="2022-03-03T19:33:00"/>
    <n v="1.10562"/>
    <x v="1962"/>
  </r>
  <r>
    <s v="sell"/>
    <x v="0"/>
    <n v="0.01"/>
    <n v="0.03"/>
    <d v="2022-03-04T02:48:00"/>
    <n v="1.1017300000000001"/>
    <d v="2022-03-04T03:57:00"/>
    <n v="1.1047199999999999"/>
    <x v="1963"/>
  </r>
  <r>
    <s v="sell"/>
    <x v="2"/>
    <n v="0.01"/>
    <n v="0.01"/>
    <d v="2022-03-04T09:03:00"/>
    <n v="1.10202"/>
    <d v="2022-03-04T09:03:00"/>
    <n v="1.10202"/>
    <x v="1964"/>
  </r>
  <r>
    <s v="sell"/>
    <x v="2"/>
    <n v="0.01"/>
    <n v="0.01"/>
    <d v="2022-03-04T12:13:00"/>
    <n v="1.1009"/>
    <d v="2022-03-04T12:13:00"/>
    <n v="1.1009"/>
    <x v="1965"/>
  </r>
  <r>
    <s v="sell"/>
    <x v="2"/>
    <n v="0.01"/>
    <n v="0.01"/>
    <d v="2022-03-04T13:20:00"/>
    <n v="1.0988"/>
    <d v="2022-03-04T13:20:00"/>
    <n v="1.0988"/>
    <x v="1966"/>
  </r>
  <r>
    <s v="sell"/>
    <x v="2"/>
    <n v="0.01"/>
    <n v="0.01"/>
    <d v="2022-03-04T14:04:00"/>
    <n v="1.0981099999999999"/>
    <d v="2022-03-04T14:04:00"/>
    <n v="1.0981099999999999"/>
    <x v="1967"/>
  </r>
  <r>
    <s v="sell"/>
    <x v="2"/>
    <n v="0.01"/>
    <n v="0.01"/>
    <d v="2022-03-04T14:54:00"/>
    <n v="1.0952999999999999"/>
    <d v="2022-03-04T14:54:00"/>
    <n v="1.0952999999999999"/>
    <x v="1968"/>
  </r>
  <r>
    <s v="sell"/>
    <x v="2"/>
    <n v="0.01"/>
    <n v="0.01"/>
    <d v="2022-03-04T15:18:00"/>
    <n v="1.09331"/>
    <d v="2022-03-04T15:18:00"/>
    <n v="1.09331"/>
    <x v="1969"/>
  </r>
  <r>
    <s v="sell"/>
    <x v="0"/>
    <n v="0.01"/>
    <n v="0.03"/>
    <d v="2022-03-04T15:55:00"/>
    <n v="1.0897300000000001"/>
    <d v="2022-03-04T16:18:00"/>
    <n v="1.0926499999999999"/>
    <x v="1970"/>
  </r>
  <r>
    <s v="sell"/>
    <x v="0"/>
    <n v="0.01"/>
    <n v="0.03"/>
    <d v="2022-03-04T16:57:00"/>
    <n v="1.0902499999999999"/>
    <d v="2022-03-04T20:54:00"/>
    <n v="1.0931999999999999"/>
    <x v="1971"/>
  </r>
  <r>
    <s v="sell"/>
    <x v="2"/>
    <n v="0.01"/>
    <n v="0.01"/>
    <d v="2022-03-07T01:16:00"/>
    <n v="1.0878399999999999"/>
    <d v="2022-03-07T01:16:00"/>
    <n v="1.0878399999999999"/>
    <x v="1972"/>
  </r>
  <r>
    <s v="sell"/>
    <x v="1"/>
    <n v="0.02"/>
    <n v="0.05"/>
    <d v="2022-03-07T03:27:00"/>
    <n v="1.08341"/>
    <d v="2022-03-07T05:28:00"/>
    <n v="1.0883"/>
    <x v="1973"/>
  </r>
  <r>
    <s v="sell"/>
    <x v="8"/>
    <n v="0.06"/>
    <n v="0.18"/>
    <d v="2022-03-07T12:40:00"/>
    <n v="1.08186"/>
    <d v="2022-03-07T14:38:00"/>
    <n v="1.0922799999999999"/>
    <x v="1974"/>
  </r>
  <r>
    <s v="buy"/>
    <x v="2"/>
    <n v="0.01"/>
    <n v="0.01"/>
    <d v="2022-03-07T14:47:00"/>
    <n v="1.08941"/>
    <d v="2022-03-07T14:47:00"/>
    <n v="1.08941"/>
    <x v="1975"/>
  </r>
  <r>
    <s v="buy"/>
    <x v="1"/>
    <n v="0.02"/>
    <n v="0.05"/>
    <d v="2022-03-07T16:38:00"/>
    <n v="1.09097"/>
    <d v="2022-03-07T17:26:00"/>
    <n v="1.0864100000000001"/>
    <x v="1976"/>
  </r>
  <r>
    <s v="sell"/>
    <x v="2"/>
    <n v="0.01"/>
    <n v="0.01"/>
    <d v="2022-03-07T17:32:00"/>
    <n v="1.0869500000000001"/>
    <d v="2022-03-07T17:32:00"/>
    <n v="1.0869500000000001"/>
    <x v="1977"/>
  </r>
  <r>
    <s v="sell"/>
    <x v="1"/>
    <n v="0.02"/>
    <n v="0.05"/>
    <d v="2022-03-07T18:33:00"/>
    <n v="1.0853200000000001"/>
    <d v="2022-03-07T20:26:00"/>
    <n v="1.08988"/>
    <x v="1978"/>
  </r>
  <r>
    <s v="buy"/>
    <x v="1"/>
    <n v="0.02"/>
    <n v="0.05"/>
    <d v="2022-03-07T20:26:00"/>
    <n v="1.08992"/>
    <d v="2022-03-07T21:35:00"/>
    <n v="1.0853600000000001"/>
    <x v="1979"/>
  </r>
  <r>
    <s v="sell"/>
    <x v="3"/>
    <n v="0.01"/>
    <n v="0.02"/>
    <d v="2022-03-07T21:41:00"/>
    <n v="1.0859000000000001"/>
    <d v="2022-03-08T03:47:00"/>
    <n v="1.08734"/>
    <x v="1980"/>
  </r>
  <r>
    <s v="sell"/>
    <x v="4"/>
    <n v="0.03"/>
    <n v="0.08"/>
    <d v="2022-03-08T09:20:00"/>
    <n v="1.08588"/>
    <d v="2022-03-08T10:27:00"/>
    <n v="1.09209"/>
    <x v="1981"/>
  </r>
  <r>
    <s v="buy"/>
    <x v="2"/>
    <n v="0.01"/>
    <n v="0.01"/>
    <d v="2022-03-08T10:17:00"/>
    <n v="1.09043"/>
    <d v="2022-03-08T10:17:00"/>
    <n v="1.09043"/>
    <x v="1982"/>
  </r>
  <r>
    <s v="buy"/>
    <x v="0"/>
    <n v="0.01"/>
    <n v="0.03"/>
    <d v="2022-03-08T10:36:00"/>
    <n v="1.09118"/>
    <d v="2022-03-08T11:10:00"/>
    <n v="1.0880399999999999"/>
    <x v="1983"/>
  </r>
  <r>
    <s v="sell"/>
    <x v="3"/>
    <n v="0.01"/>
    <n v="0.02"/>
    <d v="2022-03-08T11:24:00"/>
    <n v="1.0873600000000001"/>
    <d v="2022-03-08T11:36:00"/>
    <n v="1.08884"/>
    <x v="1984"/>
  </r>
  <r>
    <s v="sell"/>
    <x v="1"/>
    <n v="0.02"/>
    <n v="0.05"/>
    <d v="2022-03-08T12:31:00"/>
    <n v="1.0865"/>
    <d v="2022-03-08T14:10:00"/>
    <n v="1.0911999999999999"/>
    <x v="1985"/>
  </r>
  <r>
    <s v="buy"/>
    <x v="3"/>
    <n v="0.01"/>
    <n v="0.02"/>
    <d v="2022-03-08T14:43:00"/>
    <n v="1.0907100000000001"/>
    <d v="2022-03-08T15:10:00"/>
    <n v="1.0893600000000001"/>
    <x v="1986"/>
  </r>
  <r>
    <s v="buy"/>
    <x v="0"/>
    <n v="0.01"/>
    <n v="0.03"/>
    <d v="2022-03-08T16:05:00"/>
    <n v="1.09111"/>
    <d v="2022-03-08T17:18:00"/>
    <n v="1.0882099999999999"/>
    <x v="1987"/>
  </r>
  <r>
    <s v="sell"/>
    <x v="2"/>
    <n v="0.01"/>
    <n v="0.01"/>
    <d v="2022-03-08T17:45:00"/>
    <n v="1.0888899999999999"/>
    <d v="2022-03-08T17:45:00"/>
    <n v="1.0888899999999999"/>
    <x v="1988"/>
  </r>
  <r>
    <s v="sell"/>
    <x v="4"/>
    <n v="0.03"/>
    <n v="0.08"/>
    <d v="2022-03-08T18:03:00"/>
    <n v="1.08806"/>
    <d v="2022-03-08T19:34:00"/>
    <n v="1.0943499999999999"/>
    <x v="1989"/>
  </r>
  <r>
    <s v="buy"/>
    <x v="1"/>
    <n v="0.02"/>
    <n v="0.05"/>
    <d v="2022-03-08T20:16:00"/>
    <n v="1.09466"/>
    <d v="2022-03-08T22:26:00"/>
    <n v="1.09023"/>
    <x v="1990"/>
  </r>
  <r>
    <s v="sell"/>
    <x v="2"/>
    <n v="0.01"/>
    <n v="0.01"/>
    <d v="2022-03-08T20:44:00"/>
    <n v="1.0912900000000001"/>
    <d v="2022-03-08T20:44:00"/>
    <n v="1.0912900000000001"/>
    <x v="1991"/>
  </r>
  <r>
    <s v="sell"/>
    <x v="12"/>
    <n v="0.3"/>
    <n v="0.88000000000000012"/>
    <d v="2022-03-09T02:01:00"/>
    <n v="1.09002"/>
    <d v="2022-03-10T14:54:00"/>
    <n v="1.11182"/>
    <x v="1992"/>
  </r>
  <r>
    <s v="buy"/>
    <x v="2"/>
    <n v="0.01"/>
    <n v="0.01"/>
    <d v="2022-03-09T10:34:00"/>
    <n v="1.0947100000000001"/>
    <d v="2022-03-09T10:34:00"/>
    <n v="1.0947100000000001"/>
    <x v="1993"/>
  </r>
  <r>
    <s v="buy"/>
    <x v="2"/>
    <n v="0.01"/>
    <n v="0.01"/>
    <d v="2022-03-09T11:49:00"/>
    <n v="1.0963700000000001"/>
    <d v="2022-03-09T11:49:00"/>
    <n v="1.0963700000000001"/>
    <x v="1994"/>
  </r>
  <r>
    <s v="buy"/>
    <x v="0"/>
    <n v="0.01"/>
    <n v="0.03"/>
    <d v="2022-03-09T12:18:00"/>
    <n v="1.0981099999999999"/>
    <d v="2022-03-09T13:28:00"/>
    <n v="1.0951599999999999"/>
    <x v="1995"/>
  </r>
  <r>
    <s v="buy"/>
    <x v="2"/>
    <n v="0.01"/>
    <n v="0.01"/>
    <d v="2022-03-09T14:06:00"/>
    <n v="1.0972200000000001"/>
    <d v="2022-03-09T14:06:00"/>
    <n v="1.0972200000000001"/>
    <x v="1996"/>
  </r>
  <r>
    <s v="buy"/>
    <x v="2"/>
    <n v="0.01"/>
    <n v="0.01"/>
    <d v="2022-03-09T14:50:00"/>
    <n v="1.09799"/>
    <d v="2022-03-09T14:50:00"/>
    <n v="1.09799"/>
    <x v="1997"/>
  </r>
  <r>
    <s v="buy"/>
    <x v="2"/>
    <n v="0.01"/>
    <n v="0.01"/>
    <d v="2022-03-09T15:33:00"/>
    <n v="1.0996900000000001"/>
    <d v="2022-03-09T15:33:00"/>
    <n v="1.0996900000000001"/>
    <x v="1998"/>
  </r>
  <r>
    <s v="buy"/>
    <x v="2"/>
    <n v="0.01"/>
    <n v="0.01"/>
    <d v="2022-03-09T16:03:00"/>
    <n v="1.10104"/>
    <d v="2022-03-09T16:03:00"/>
    <n v="1.10104"/>
    <x v="1999"/>
  </r>
  <r>
    <s v="buy"/>
    <x v="2"/>
    <n v="0.01"/>
    <n v="0.01"/>
    <d v="2022-03-09T16:38:00"/>
    <n v="1.1032900000000001"/>
    <d v="2022-03-09T16:38:00"/>
    <n v="1.1032900000000001"/>
    <x v="2000"/>
  </r>
  <r>
    <s v="buy"/>
    <x v="0"/>
    <n v="0.01"/>
    <n v="0.03"/>
    <d v="2022-03-09T16:49:00"/>
    <n v="1.10422"/>
    <d v="2022-03-09T17:30:00"/>
    <n v="1.1012299999999999"/>
    <x v="2001"/>
  </r>
  <r>
    <s v="buy"/>
    <x v="2"/>
    <n v="0.01"/>
    <n v="0.01"/>
    <d v="2022-03-09T18:16:00"/>
    <n v="1.10649"/>
    <d v="2022-03-09T18:16:00"/>
    <n v="1.10649"/>
    <x v="2002"/>
  </r>
  <r>
    <s v="buy"/>
    <x v="3"/>
    <n v="0.01"/>
    <n v="0.02"/>
    <d v="2022-03-09T18:42:00"/>
    <n v="1.1080300000000001"/>
    <d v="2022-03-09T19:03:00"/>
    <n v="1.10663"/>
    <x v="2003"/>
  </r>
  <r>
    <s v="buy"/>
    <x v="1"/>
    <n v="0.02"/>
    <n v="0.05"/>
    <d v="2022-03-09T19:45:00"/>
    <n v="1.1085499999999999"/>
    <d v="2022-03-10T10:12:00"/>
    <n v="1.1036999999999999"/>
    <x v="2004"/>
  </r>
  <r>
    <s v="buy"/>
    <x v="2"/>
    <n v="0.01"/>
    <n v="0.01"/>
    <d v="2022-03-10T11:18:00"/>
    <n v="1.1046499999999999"/>
    <d v="2022-03-10T11:18:00"/>
    <n v="1.1046499999999999"/>
    <x v="2005"/>
  </r>
  <r>
    <s v="buy"/>
    <x v="3"/>
    <n v="0.01"/>
    <n v="0.02"/>
    <d v="2022-03-10T11:45:00"/>
    <n v="1.1056299999999999"/>
    <d v="2022-03-10T11:54:00"/>
    <n v="1.1042799999999999"/>
    <x v="2006"/>
  </r>
  <r>
    <s v="buy"/>
    <x v="3"/>
    <n v="0.01"/>
    <n v="0.02"/>
    <d v="2022-03-10T12:07:00"/>
    <n v="1.10416"/>
    <d v="2022-03-10T12:39:00"/>
    <n v="1.1028"/>
    <x v="2007"/>
  </r>
  <r>
    <s v="buy"/>
    <x v="2"/>
    <n v="0.01"/>
    <n v="0.01"/>
    <d v="2022-03-10T13:51:00"/>
    <n v="1.10443"/>
    <d v="2022-03-10T13:51:00"/>
    <n v="1.10443"/>
    <x v="2008"/>
  </r>
  <r>
    <s v="buy"/>
    <x v="2"/>
    <n v="0.01"/>
    <n v="0.01"/>
    <d v="2022-03-10T15:10:00"/>
    <n v="1.10823"/>
    <d v="2022-03-10T15:10:00"/>
    <n v="1.10823"/>
    <x v="2009"/>
  </r>
  <r>
    <s v="buy"/>
    <x v="11"/>
    <n v="0.08"/>
    <n v="0.26"/>
    <d v="2022-03-10T15:37:00"/>
    <n v="1.1095999999999999"/>
    <d v="2022-03-11T10:09:00"/>
    <n v="1.0973900000000001"/>
    <x v="2010"/>
  </r>
  <r>
    <s v="sell"/>
    <x v="2"/>
    <n v="0.01"/>
    <n v="0.01"/>
    <d v="2022-03-10T16:20:00"/>
    <n v="1.1037999999999999"/>
    <d v="2022-03-10T16:20:00"/>
    <n v="1.1037999999999999"/>
    <x v="2011"/>
  </r>
  <r>
    <s v="sell"/>
    <x v="2"/>
    <n v="0.01"/>
    <n v="0.01"/>
    <d v="2022-03-10T16:46:00"/>
    <n v="1.1009199999999999"/>
    <d v="2022-03-10T16:46:00"/>
    <n v="1.1009199999999999"/>
    <x v="2012"/>
  </r>
  <r>
    <s v="sell"/>
    <x v="3"/>
    <n v="0.01"/>
    <n v="0.02"/>
    <d v="2022-03-10T17:39:00"/>
    <n v="1.0996300000000001"/>
    <d v="2022-03-10T17:45:00"/>
    <n v="1.1010899999999999"/>
    <x v="2013"/>
  </r>
  <r>
    <s v="sell"/>
    <x v="2"/>
    <n v="0.01"/>
    <n v="0.01"/>
    <d v="2022-03-10T21:05:00"/>
    <n v="1.0992299999999999"/>
    <d v="2022-03-10T21:05:00"/>
    <n v="1.0992299999999999"/>
    <x v="2014"/>
  </r>
  <r>
    <s v="sell"/>
    <x v="0"/>
    <n v="0.01"/>
    <n v="0.03"/>
    <d v="2022-03-10T23:05:00"/>
    <n v="1.0980700000000001"/>
    <d v="2022-03-11T01:55:00"/>
    <n v="1.1012299999999999"/>
    <x v="2015"/>
  </r>
  <r>
    <s v="sell"/>
    <x v="3"/>
    <n v="0.01"/>
    <n v="0.02"/>
    <d v="2022-03-11T03:30:00"/>
    <n v="1.09857"/>
    <d v="2022-03-11T04:16:00"/>
    <n v="1.09998"/>
    <x v="2016"/>
  </r>
  <r>
    <s v="sell"/>
    <x v="2"/>
    <n v="0.01"/>
    <n v="0.01"/>
    <d v="2022-03-11T10:25:00"/>
    <n v="1.09812"/>
    <d v="2022-03-11T10:25:00"/>
    <n v="1.09812"/>
    <x v="2017"/>
  </r>
  <r>
    <s v="sell"/>
    <x v="2"/>
    <n v="0.01"/>
    <n v="0.01"/>
    <d v="2022-03-11T10:55:00"/>
    <n v="1.0975999999999999"/>
    <d v="2022-03-11T10:55:00"/>
    <n v="1.0975999999999999"/>
    <x v="2018"/>
  </r>
  <r>
    <s v="sell"/>
    <x v="4"/>
    <n v="0.03"/>
    <n v="0.08"/>
    <d v="2022-03-11T11:42:00"/>
    <n v="1.0969"/>
    <d v="2022-03-11T13:26:00"/>
    <n v="1.1033500000000001"/>
    <x v="2019"/>
  </r>
  <r>
    <s v="buy"/>
    <x v="11"/>
    <n v="0.08"/>
    <n v="0.26"/>
    <d v="2022-03-11T13:50:00"/>
    <n v="1.1026400000000001"/>
    <d v="2022-03-14T04:35:00"/>
    <n v="1.0902799999999999"/>
    <x v="2020"/>
  </r>
  <r>
    <s v="sell"/>
    <x v="2"/>
    <n v="0.01"/>
    <n v="0.01"/>
    <d v="2022-03-11T15:27:00"/>
    <n v="1.0996600000000001"/>
    <d v="2022-03-11T15:27:00"/>
    <n v="1.0996600000000001"/>
    <x v="2021"/>
  </r>
  <r>
    <s v="sell"/>
    <x v="2"/>
    <n v="0.01"/>
    <n v="0.01"/>
    <d v="2022-03-11T16:31:00"/>
    <n v="1.09918"/>
    <d v="2022-03-11T16:31:00"/>
    <n v="1.09918"/>
    <x v="2022"/>
  </r>
  <r>
    <s v="sell"/>
    <x v="2"/>
    <n v="0.01"/>
    <n v="0.01"/>
    <d v="2022-03-11T17:24:00"/>
    <n v="1.0963400000000001"/>
    <d v="2022-03-11T17:24:00"/>
    <n v="1.0963400000000001"/>
    <x v="2023"/>
  </r>
  <r>
    <s v="sell"/>
    <x v="2"/>
    <n v="0.01"/>
    <n v="0.01"/>
    <d v="2022-03-11T17:53:00"/>
    <n v="1.0958000000000001"/>
    <d v="2022-03-11T17:53:00"/>
    <n v="1.0958000000000001"/>
    <x v="2024"/>
  </r>
  <r>
    <s v="sell"/>
    <x v="2"/>
    <n v="0.01"/>
    <n v="0.01"/>
    <d v="2022-03-11T18:36:00"/>
    <n v="1.09432"/>
    <d v="2022-03-11T18:36:00"/>
    <n v="1.09432"/>
    <x v="2025"/>
  </r>
  <r>
    <s v="sell"/>
    <x v="3"/>
    <n v="0.01"/>
    <n v="0.02"/>
    <d v="2022-03-11T20:47:00"/>
    <n v="1.0911599999999999"/>
    <d v="2022-03-14T00:13:00"/>
    <n v="1.0925400000000001"/>
    <x v="2026"/>
  </r>
  <r>
    <s v="sell"/>
    <x v="7"/>
    <n v="0.04"/>
    <n v="0.12"/>
    <d v="2022-03-14T04:39:00"/>
    <n v="1.0906"/>
    <d v="2022-03-14T11:56:00"/>
    <n v="1.0987199999999999"/>
    <x v="2027"/>
  </r>
  <r>
    <s v="buy"/>
    <x v="2"/>
    <n v="0.01"/>
    <n v="0.01"/>
    <d v="2022-03-14T11:22:00"/>
    <n v="1.0959000000000001"/>
    <d v="2022-03-14T11:22:00"/>
    <n v="1.0959000000000001"/>
    <x v="2028"/>
  </r>
  <r>
    <s v="buy"/>
    <x v="1"/>
    <n v="0.02"/>
    <n v="0.05"/>
    <d v="2022-03-14T12:00:00"/>
    <n v="1.0983400000000001"/>
    <d v="2022-03-14T15:51:00"/>
    <n v="1.0936900000000001"/>
    <x v="2029"/>
  </r>
  <r>
    <s v="sell"/>
    <x v="2"/>
    <n v="0.01"/>
    <n v="0.01"/>
    <d v="2022-03-14T14:31:00"/>
    <n v="1.0958300000000001"/>
    <d v="2022-03-14T14:31:00"/>
    <n v="1.0958300000000001"/>
    <x v="2030"/>
  </r>
  <r>
    <s v="sell"/>
    <x v="0"/>
    <n v="0.01"/>
    <n v="0.03"/>
    <d v="2022-03-14T16:03:00"/>
    <n v="1.09483"/>
    <d v="2022-03-14T17:38:00"/>
    <n v="1.09779"/>
    <x v="2031"/>
  </r>
  <r>
    <s v="buy"/>
    <x v="2"/>
    <n v="0.01"/>
    <n v="0.01"/>
    <d v="2022-03-14T16:47:00"/>
    <n v="1.0965499999999999"/>
    <d v="2022-03-14T16:47:00"/>
    <n v="1.0965499999999999"/>
    <x v="2032"/>
  </r>
  <r>
    <s v="buy"/>
    <x v="2"/>
    <n v="0.01"/>
    <n v="0.01"/>
    <d v="2022-03-14T17:45:00"/>
    <n v="1.0979000000000001"/>
    <d v="2022-03-14T17:45:00"/>
    <n v="1.0979000000000001"/>
    <x v="2033"/>
  </r>
  <r>
    <s v="buy"/>
    <x v="4"/>
    <n v="0.03"/>
    <n v="0.08"/>
    <d v="2022-03-14T18:47:00"/>
    <n v="1.0983099999999999"/>
    <d v="2022-03-15T00:58:00"/>
    <n v="1.0936999999999999"/>
    <x v="2034"/>
  </r>
  <r>
    <s v="sell"/>
    <x v="2"/>
    <n v="0.01"/>
    <n v="0.01"/>
    <d v="2022-03-14T22:17:00"/>
    <n v="1.0949599999999999"/>
    <d v="2022-03-14T22:17:00"/>
    <n v="1.0949599999999999"/>
    <x v="2035"/>
  </r>
  <r>
    <s v="sell"/>
    <x v="4"/>
    <n v="0.03"/>
    <n v="0.08"/>
    <d v="2022-03-15T01:51:00"/>
    <n v="1.0942700000000001"/>
    <d v="2022-03-15T09:22:00"/>
    <n v="1.10063"/>
    <x v="2036"/>
  </r>
  <r>
    <s v="buy"/>
    <x v="2"/>
    <n v="0.01"/>
    <n v="0.01"/>
    <d v="2022-03-15T08:05:00"/>
    <n v="1.0978699999999999"/>
    <d v="2022-03-15T08:05:00"/>
    <n v="1.0978699999999999"/>
    <x v="2037"/>
  </r>
  <r>
    <s v="buy"/>
    <x v="2"/>
    <n v="0.01"/>
    <n v="0.01"/>
    <d v="2022-03-15T09:31:00"/>
    <n v="1.09954"/>
    <d v="2022-03-15T09:31:00"/>
    <n v="1.09954"/>
    <x v="2038"/>
  </r>
  <r>
    <s v="buy"/>
    <x v="2"/>
    <n v="0.01"/>
    <n v="0.01"/>
    <d v="2022-03-15T10:02:00"/>
    <n v="1.10002"/>
    <d v="2022-03-15T10:02:00"/>
    <n v="1.10002"/>
    <x v="2039"/>
  </r>
  <r>
    <s v="buy"/>
    <x v="7"/>
    <n v="0.04"/>
    <n v="0.12"/>
    <d v="2022-03-15T10:20:00"/>
    <n v="1.1011200000000001"/>
    <d v="2022-03-15T20:21:00"/>
    <n v="1.09318"/>
    <x v="2040"/>
  </r>
  <r>
    <s v="sell"/>
    <x v="2"/>
    <n v="0.01"/>
    <n v="0.01"/>
    <d v="2022-03-15T17:24:00"/>
    <n v="1.0971900000000001"/>
    <d v="2022-03-15T17:24:00"/>
    <n v="1.0971900000000001"/>
    <x v="2041"/>
  </r>
  <r>
    <s v="sell"/>
    <x v="2"/>
    <n v="0.01"/>
    <n v="0.01"/>
    <d v="2022-03-15T18:21:00"/>
    <n v="1.0946899999999999"/>
    <d v="2022-03-15T18:21:00"/>
    <n v="1.0946899999999999"/>
    <x v="2042"/>
  </r>
  <r>
    <s v="sell"/>
    <x v="8"/>
    <n v="0.06"/>
    <n v="0.18"/>
    <d v="2022-03-15T20:26:00"/>
    <n v="1.09317"/>
    <d v="2022-03-16T16:16:00"/>
    <n v="1.1032599999999999"/>
    <x v="2043"/>
  </r>
  <r>
    <s v="buy"/>
    <x v="3"/>
    <n v="0.01"/>
    <n v="0.02"/>
    <d v="2022-03-16T09:15:00"/>
    <n v="1.0972299999999999"/>
    <d v="2022-03-16T09:46:00"/>
    <n v="1.0958300000000001"/>
    <x v="2044"/>
  </r>
  <r>
    <s v="buy"/>
    <x v="2"/>
    <n v="0.01"/>
    <n v="0.01"/>
    <d v="2022-03-16T10:42:00"/>
    <n v="1.09938"/>
    <d v="2022-03-16T10:42:00"/>
    <n v="1.09938"/>
    <x v="2045"/>
  </r>
  <r>
    <s v="buy"/>
    <x v="2"/>
    <n v="0.01"/>
    <n v="0.01"/>
    <d v="2022-03-16T12:20:00"/>
    <n v="1.1003499999999999"/>
    <d v="2022-03-16T12:20:00"/>
    <n v="1.1003499999999999"/>
    <x v="2046"/>
  </r>
  <r>
    <s v="buy"/>
    <x v="0"/>
    <n v="0.01"/>
    <n v="0.03"/>
    <d v="2022-03-16T13:48:00"/>
    <n v="1.1019099999999999"/>
    <d v="2022-03-16T14:43:00"/>
    <n v="1.0989"/>
    <x v="2047"/>
  </r>
  <r>
    <s v="buy"/>
    <x v="3"/>
    <n v="0.01"/>
    <n v="0.02"/>
    <d v="2022-03-16T16:38:00"/>
    <n v="1.10118"/>
    <d v="2022-03-16T16:43:00"/>
    <n v="1.0996999999999999"/>
    <x v="2048"/>
  </r>
  <r>
    <s v="buy"/>
    <x v="1"/>
    <n v="0.02"/>
    <n v="0.05"/>
    <d v="2022-03-16T17:16:00"/>
    <n v="1.10093"/>
    <d v="2022-03-16T20:10:00"/>
    <n v="1.09538"/>
    <x v="2049"/>
  </r>
  <r>
    <s v="sell"/>
    <x v="6"/>
    <n v="0.13"/>
    <n v="0.39"/>
    <d v="2022-03-16T20:14:00"/>
    <n v="1.09619"/>
    <d v="2022-03-17T17:56:00"/>
    <n v="1.1107"/>
    <x v="2050"/>
  </r>
  <r>
    <s v="buy"/>
    <x v="2"/>
    <n v="0.01"/>
    <n v="0.01"/>
    <d v="2022-03-16T21:02:00"/>
    <n v="1.0995699999999999"/>
    <d v="2022-03-16T21:02:00"/>
    <n v="1.0995699999999999"/>
    <x v="2051"/>
  </r>
  <r>
    <s v="buy"/>
    <x v="2"/>
    <n v="0.01"/>
    <n v="0.01"/>
    <d v="2022-03-16T21:33:00"/>
    <n v="1.1018399999999999"/>
    <d v="2022-03-16T21:33:00"/>
    <n v="1.1018399999999999"/>
    <x v="2052"/>
  </r>
  <r>
    <s v="buy"/>
    <x v="0"/>
    <n v="0.01"/>
    <n v="0.03"/>
    <d v="2022-03-16T22:15:00"/>
    <n v="1.1037600000000001"/>
    <d v="2022-03-17T00:24:00"/>
    <n v="1.1009500000000001"/>
    <x v="2053"/>
  </r>
  <r>
    <s v="buy"/>
    <x v="3"/>
    <n v="0.01"/>
    <n v="0.02"/>
    <d v="2022-03-17T03:16:00"/>
    <n v="1.10419"/>
    <d v="2022-03-17T07:26:00"/>
    <n v="1.1027499999999999"/>
    <x v="2054"/>
  </r>
  <r>
    <s v="buy"/>
    <x v="0"/>
    <n v="0.01"/>
    <n v="0.03"/>
    <d v="2022-03-17T10:27:00"/>
    <n v="1.1059000000000001"/>
    <d v="2022-03-17T12:01:00"/>
    <n v="1.1029199999999999"/>
    <x v="2055"/>
  </r>
  <r>
    <s v="buy"/>
    <x v="2"/>
    <n v="0.01"/>
    <n v="0.01"/>
    <d v="2022-03-17T14:01:00"/>
    <n v="1.1051500000000001"/>
    <d v="2022-03-17T14:01:00"/>
    <n v="1.1051500000000001"/>
    <x v="2056"/>
  </r>
  <r>
    <s v="buy"/>
    <x v="2"/>
    <n v="0.01"/>
    <n v="0.01"/>
    <d v="2022-03-17T15:52:00"/>
    <n v="1.10589"/>
    <d v="2022-03-17T15:52:00"/>
    <n v="1.10589"/>
    <x v="2057"/>
  </r>
  <r>
    <s v="buy"/>
    <x v="2"/>
    <n v="0.01"/>
    <n v="0.01"/>
    <d v="2022-03-17T16:44:00"/>
    <n v="1.1087"/>
    <d v="2022-03-17T16:44:00"/>
    <n v="1.1087"/>
    <x v="2058"/>
  </r>
  <r>
    <s v="buy"/>
    <x v="2"/>
    <n v="0.01"/>
    <n v="0.01"/>
    <d v="2022-03-17T17:55:00"/>
    <n v="1.11029"/>
    <d v="2022-03-17T17:55:00"/>
    <n v="1.11029"/>
    <x v="2059"/>
  </r>
  <r>
    <s v="buy"/>
    <x v="11"/>
    <n v="0.08"/>
    <n v="0.26"/>
    <d v="2022-03-17T19:26:00"/>
    <n v="1.11314"/>
    <d v="2022-03-18T15:09:00"/>
    <n v="1.1009500000000001"/>
    <x v="2060"/>
  </r>
  <r>
    <s v="sell"/>
    <x v="2"/>
    <n v="0.01"/>
    <n v="0.01"/>
    <d v="2022-03-18T12:49:00"/>
    <n v="1.1039300000000001"/>
    <d v="2022-03-18T12:49:00"/>
    <n v="1.1039300000000001"/>
    <x v="2061"/>
  </r>
  <r>
    <s v="sell"/>
    <x v="2"/>
    <n v="0.01"/>
    <n v="0.01"/>
    <d v="2022-03-18T14:21:00"/>
    <n v="1.1024799999999999"/>
    <d v="2022-03-18T14:21:00"/>
    <n v="1.1024799999999999"/>
    <x v="2062"/>
  </r>
  <r>
    <s v="sell"/>
    <x v="1"/>
    <n v="0.02"/>
    <n v="0.05"/>
    <d v="2022-03-18T15:42:00"/>
    <n v="1.10145"/>
    <d v="2022-03-18T18:11:00"/>
    <n v="1.1059399999999999"/>
    <x v="2063"/>
  </r>
  <r>
    <s v="buy"/>
    <x v="8"/>
    <n v="0.06"/>
    <n v="0.18"/>
    <d v="2022-03-18T18:23:00"/>
    <n v="1.10642"/>
    <d v="2022-03-22T09:12:00"/>
    <n v="1.0964"/>
    <x v="2064"/>
  </r>
  <r>
    <s v="sell"/>
    <x v="2"/>
    <n v="0.01"/>
    <n v="0.01"/>
    <d v="2022-03-21T19:25:00"/>
    <n v="1.1025499999999999"/>
    <d v="2022-03-21T19:25:00"/>
    <n v="1.1025499999999999"/>
    <x v="2065"/>
  </r>
  <r>
    <s v="sell"/>
    <x v="2"/>
    <n v="0.01"/>
    <n v="0.01"/>
    <d v="2022-03-21T22:01:00"/>
    <n v="1.1014699999999999"/>
    <d v="2022-03-21T22:01:00"/>
    <n v="1.1014699999999999"/>
    <x v="2066"/>
  </r>
  <r>
    <s v="sell"/>
    <x v="3"/>
    <n v="0.01"/>
    <n v="0.02"/>
    <d v="2022-03-22T02:58:00"/>
    <n v="1.09883"/>
    <d v="2022-03-22T05:27:00"/>
    <n v="1.1002099999999999"/>
    <x v="2067"/>
  </r>
  <r>
    <s v="sell"/>
    <x v="4"/>
    <n v="0.03"/>
    <n v="0.08"/>
    <d v="2022-03-22T09:05:00"/>
    <n v="1.0969100000000001"/>
    <d v="2022-03-22T14:24:00"/>
    <n v="1.10321"/>
    <x v="2068"/>
  </r>
  <r>
    <s v="buy"/>
    <x v="3"/>
    <n v="0.01"/>
    <n v="0.02"/>
    <d v="2022-03-22T11:14:00"/>
    <n v="1.1009500000000001"/>
    <d v="2022-03-22T11:51:00"/>
    <n v="1.09955"/>
    <x v="2069"/>
  </r>
  <r>
    <s v="buy"/>
    <x v="3"/>
    <n v="0.01"/>
    <n v="0.02"/>
    <d v="2022-03-22T14:38:00"/>
    <n v="1.1030500000000001"/>
    <d v="2022-03-22T14:59:00"/>
    <n v="1.1016600000000001"/>
    <x v="2070"/>
  </r>
  <r>
    <s v="buy"/>
    <x v="3"/>
    <n v="0.01"/>
    <n v="0.02"/>
    <d v="2022-03-22T16:40:00"/>
    <n v="1.1030500000000001"/>
    <d v="2022-03-22T17:44:00"/>
    <n v="1.1016600000000001"/>
    <x v="2071"/>
  </r>
  <r>
    <s v="buy"/>
    <x v="4"/>
    <n v="0.03"/>
    <n v="0.08"/>
    <d v="2022-03-23T00:22:00"/>
    <n v="1.10365"/>
    <d v="2022-03-23T15:25:00"/>
    <n v="1.0974600000000001"/>
    <x v="2072"/>
  </r>
  <r>
    <s v="sell"/>
    <x v="2"/>
    <n v="0.01"/>
    <n v="0.01"/>
    <d v="2022-03-23T11:52:00"/>
    <n v="1.0993599999999999"/>
    <d v="2022-03-23T11:52:00"/>
    <n v="1.0993599999999999"/>
    <x v="2073"/>
  </r>
  <r>
    <s v="sell"/>
    <x v="2"/>
    <n v="0.01"/>
    <n v="0.01"/>
    <d v="2022-03-23T14:03:00"/>
    <n v="1.0988500000000001"/>
    <d v="2022-03-23T14:03:00"/>
    <n v="1.0988500000000001"/>
    <x v="2074"/>
  </r>
  <r>
    <s v="sell"/>
    <x v="0"/>
    <n v="0.01"/>
    <n v="0.03"/>
    <d v="2022-03-23T15:45:00"/>
    <n v="1.09693"/>
    <d v="2022-03-23T17:38:00"/>
    <n v="1.0998399999999999"/>
    <x v="2075"/>
  </r>
  <r>
    <s v="sell"/>
    <x v="4"/>
    <n v="0.03"/>
    <n v="0.08"/>
    <d v="2022-03-24T15:58:00"/>
    <n v="1.0967499999999999"/>
    <d v="2022-03-25T03:51:00"/>
    <n v="1.1032200000000001"/>
    <x v="2076"/>
  </r>
  <r>
    <s v="buy"/>
    <x v="4"/>
    <n v="0.03"/>
    <n v="0.08"/>
    <d v="2022-03-25T08:36:00"/>
    <n v="1.10253"/>
    <d v="2022-03-28T04:24:00"/>
    <n v="1.0961399999999999"/>
    <x v="2077"/>
  </r>
  <r>
    <s v="sell"/>
    <x v="3"/>
    <n v="0.01"/>
    <n v="0.02"/>
    <d v="2022-03-25T15:31:00"/>
    <n v="1.1005100000000001"/>
    <d v="2022-03-25T16:02:00"/>
    <n v="1.10188"/>
    <x v="2078"/>
  </r>
  <r>
    <s v="sell"/>
    <x v="2"/>
    <n v="0.01"/>
    <n v="0.01"/>
    <d v="2022-03-25T18:03:00"/>
    <n v="1.09874"/>
    <d v="2022-03-25T18:03:00"/>
    <n v="1.09874"/>
    <x v="2079"/>
  </r>
  <r>
    <s v="sell"/>
    <x v="2"/>
    <n v="0.01"/>
    <n v="0.01"/>
    <d v="2022-03-28T04:33:00"/>
    <n v="1.0963799999999999"/>
    <d v="2022-03-28T04:33:00"/>
    <n v="1.0963799999999999"/>
    <x v="2080"/>
  </r>
  <r>
    <s v="sell"/>
    <x v="2"/>
    <n v="0.01"/>
    <n v="0.01"/>
    <d v="2022-03-28T09:57:00"/>
    <n v="1.09646"/>
    <d v="2022-03-28T09:57:00"/>
    <n v="1.09646"/>
    <x v="2081"/>
  </r>
  <r>
    <s v="sell"/>
    <x v="2"/>
    <n v="0.01"/>
    <n v="0.01"/>
    <d v="2022-03-28T10:38:00"/>
    <n v="1.09598"/>
    <d v="2022-03-28T10:38:00"/>
    <n v="1.09598"/>
    <x v="2082"/>
  </r>
  <r>
    <s v="sell"/>
    <x v="1"/>
    <n v="0.02"/>
    <n v="0.05"/>
    <d v="2022-03-28T11:10:00"/>
    <n v="1.0948500000000001"/>
    <d v="2022-03-28T11:51:00"/>
    <n v="1.09935"/>
    <x v="2083"/>
  </r>
  <r>
    <s v="sell"/>
    <x v="2"/>
    <n v="0.01"/>
    <n v="0.01"/>
    <d v="2022-03-28T15:04:00"/>
    <n v="1.0964100000000001"/>
    <d v="2022-03-28T15:04:00"/>
    <n v="1.0964100000000001"/>
    <x v="2084"/>
  </r>
  <r>
    <s v="sell"/>
    <x v="12"/>
    <n v="0.3"/>
    <n v="0.88000000000000012"/>
    <d v="2022-03-28T16:17:00"/>
    <n v="1.09518"/>
    <d v="2022-03-30T16:58:00"/>
    <n v="1.1163000000000001"/>
    <x v="2085"/>
  </r>
  <r>
    <s v="buy"/>
    <x v="0"/>
    <n v="0.01"/>
    <n v="0.03"/>
    <d v="2022-03-29T10:37:00"/>
    <n v="1.1009100000000001"/>
    <d v="2022-03-29T11:54:00"/>
    <n v="1.09805"/>
    <x v="2086"/>
  </r>
  <r>
    <s v="buy"/>
    <x v="2"/>
    <n v="0.01"/>
    <n v="0.01"/>
    <d v="2022-03-29T12:22:00"/>
    <n v="1.1022099999999999"/>
    <d v="2022-03-29T12:22:00"/>
    <n v="1.1022099999999999"/>
    <x v="2087"/>
  </r>
  <r>
    <s v="buy"/>
    <x v="3"/>
    <n v="0.01"/>
    <n v="0.02"/>
    <d v="2022-03-29T13:56:00"/>
    <n v="1.1048800000000001"/>
    <d v="2022-03-29T14:34:00"/>
    <n v="1.10347"/>
    <x v="2088"/>
  </r>
  <r>
    <s v="buy"/>
    <x v="2"/>
    <n v="0.01"/>
    <n v="0.01"/>
    <d v="2022-03-29T15:17:00"/>
    <n v="1.10812"/>
    <d v="2022-03-29T15:17:00"/>
    <n v="1.10812"/>
    <x v="2089"/>
  </r>
  <r>
    <s v="buy"/>
    <x v="3"/>
    <n v="0.01"/>
    <n v="0.02"/>
    <d v="2022-03-29T15:53:00"/>
    <n v="1.1121099999999999"/>
    <d v="2022-03-29T16:03:00"/>
    <n v="1.1106799999999999"/>
    <x v="2090"/>
  </r>
  <r>
    <s v="buy"/>
    <x v="1"/>
    <n v="0.02"/>
    <n v="0.05"/>
    <d v="2022-03-29T16:47:00"/>
    <n v="1.1125499999999999"/>
    <d v="2022-03-29T19:58:00"/>
    <n v="1.1079300000000001"/>
    <x v="2091"/>
  </r>
  <r>
    <s v="buy"/>
    <x v="2"/>
    <n v="0.01"/>
    <n v="0.01"/>
    <d v="2022-03-30T07:45:00"/>
    <n v="1.11121"/>
    <d v="2022-03-30T07:45:00"/>
    <n v="1.11121"/>
    <x v="2092"/>
  </r>
  <r>
    <s v="buy"/>
    <x v="2"/>
    <n v="0.01"/>
    <n v="0.01"/>
    <d v="2022-03-30T10:21:00"/>
    <n v="1.1119699999999999"/>
    <d v="2022-03-30T10:21:00"/>
    <n v="1.1119699999999999"/>
    <x v="2093"/>
  </r>
  <r>
    <s v="buy"/>
    <x v="2"/>
    <n v="0.01"/>
    <n v="0.01"/>
    <d v="2022-03-30T11:42:00"/>
    <n v="1.1133299999999999"/>
    <d v="2022-03-30T11:42:00"/>
    <n v="1.1133299999999999"/>
    <x v="2094"/>
  </r>
  <r>
    <s v="buy"/>
    <x v="2"/>
    <n v="0.01"/>
    <n v="0.01"/>
    <d v="2022-03-30T11:54:00"/>
    <n v="1.11466"/>
    <d v="2022-03-30T11:54:00"/>
    <n v="1.11466"/>
    <x v="2095"/>
  </r>
  <r>
    <s v="buy"/>
    <x v="0"/>
    <n v="0.01"/>
    <n v="0.03"/>
    <d v="2022-03-30T12:43:00"/>
    <n v="1.11486"/>
    <d v="2022-03-30T13:35:00"/>
    <n v="1.1121399999999999"/>
    <x v="2096"/>
  </r>
  <r>
    <s v="buy"/>
    <x v="2"/>
    <n v="0.01"/>
    <n v="0.01"/>
    <d v="2022-03-30T16:51:00"/>
    <n v="1.11507"/>
    <d v="2022-03-30T16:51:00"/>
    <n v="1.11507"/>
    <x v="2097"/>
  </r>
  <r>
    <s v="buy"/>
    <x v="2"/>
    <n v="0.01"/>
    <n v="0.01"/>
    <d v="2022-03-30T17:05:00"/>
    <n v="1.1155900000000001"/>
    <d v="2022-03-30T17:05:00"/>
    <n v="1.1155900000000001"/>
    <x v="2098"/>
  </r>
  <r>
    <s v="buy"/>
    <x v="3"/>
    <n v="0.01"/>
    <n v="0.02"/>
    <d v="2022-03-30T17:55:00"/>
    <n v="1.11643"/>
    <d v="2022-03-30T20:59:00"/>
    <n v="1.1149800000000001"/>
    <x v="2099"/>
  </r>
  <r>
    <s v="buy"/>
    <x v="8"/>
    <n v="0.06"/>
    <n v="0.18"/>
    <d v="2022-03-31T04:33:00"/>
    <n v="1.11778"/>
    <d v="2022-03-31T16:13:00"/>
    <n v="1.1075900000000001"/>
    <x v="2100"/>
  </r>
  <r>
    <s v="sell"/>
    <x v="3"/>
    <n v="0.01"/>
    <n v="0.02"/>
    <d v="2022-03-31T16:20:00"/>
    <n v="1.10823"/>
    <d v="2022-03-31T16:54:00"/>
    <n v="1.1096900000000001"/>
    <x v="2101"/>
  </r>
  <r>
    <s v="buy"/>
    <x v="14"/>
    <n v="0.77"/>
    <n v="2.12"/>
    <d v="2022-03-31T18:06:00"/>
    <n v="1.11137"/>
    <d v="2022-04-14T16:41:00"/>
    <n v="1.0803400000000001"/>
    <x v="2102"/>
  </r>
  <r>
    <s v="sell"/>
    <x v="2"/>
    <n v="0.01"/>
    <n v="0.01"/>
    <d v="2022-03-31T18:11:00"/>
    <n v="1.1114200000000001"/>
    <d v="2022-03-31T18:11:00"/>
    <n v="1.1114200000000001"/>
    <x v="2103"/>
  </r>
  <r>
    <s v="sell"/>
    <x v="2"/>
    <n v="0.01"/>
    <n v="0.01"/>
    <d v="2022-03-31T18:37:00"/>
    <n v="1.1101399999999999"/>
    <d v="2022-03-31T18:37:00"/>
    <n v="1.1101399999999999"/>
    <x v="2104"/>
  </r>
  <r>
    <s v="sell"/>
    <x v="2"/>
    <n v="0.01"/>
    <n v="0.01"/>
    <d v="2022-03-31T19:24:00"/>
    <n v="1.1087"/>
    <d v="2022-03-31T19:24:00"/>
    <n v="1.1087"/>
    <x v="2105"/>
  </r>
  <r>
    <s v="sell"/>
    <x v="2"/>
    <n v="0.01"/>
    <n v="0.01"/>
    <d v="2022-04-01T03:55:00"/>
    <n v="1.10667"/>
    <d v="2022-04-01T03:55:00"/>
    <n v="1.10667"/>
    <x v="2106"/>
  </r>
  <r>
    <s v="sell"/>
    <x v="3"/>
    <n v="0.01"/>
    <n v="0.02"/>
    <d v="2022-04-01T10:33:00"/>
    <n v="1.1052900000000001"/>
    <d v="2022-04-01T11:14:00"/>
    <n v="1.1067"/>
    <x v="2107"/>
  </r>
  <r>
    <s v="sell"/>
    <x v="2"/>
    <n v="0.01"/>
    <n v="0.01"/>
    <d v="2022-04-01T12:29:00"/>
    <n v="1.10575"/>
    <d v="2022-04-01T12:29:00"/>
    <n v="1.10575"/>
    <x v="2108"/>
  </r>
  <r>
    <s v="sell"/>
    <x v="3"/>
    <n v="0.01"/>
    <n v="0.02"/>
    <d v="2022-04-01T12:58:00"/>
    <n v="1.1052200000000001"/>
    <d v="2022-04-01T13:59:00"/>
    <n v="1.1066100000000001"/>
    <x v="2109"/>
  </r>
  <r>
    <s v="sell"/>
    <x v="2"/>
    <n v="0.01"/>
    <n v="0.01"/>
    <d v="2022-04-01T15:39:00"/>
    <n v="1.1052599999999999"/>
    <d v="2022-04-01T15:39:00"/>
    <n v="1.1052599999999999"/>
    <x v="2110"/>
  </r>
  <r>
    <s v="sell"/>
    <x v="3"/>
    <n v="0.01"/>
    <n v="0.02"/>
    <d v="2022-04-01T17:35:00"/>
    <n v="1.1035200000000001"/>
    <d v="2022-04-01T23:11:00"/>
    <n v="1.1049599999999999"/>
    <x v="2111"/>
  </r>
  <r>
    <s v="sell"/>
    <x v="2"/>
    <n v="0.01"/>
    <n v="0.01"/>
    <d v="2022-04-04T11:18:00"/>
    <n v="1.1031200000000001"/>
    <d v="2022-04-04T11:18:00"/>
    <n v="1.1031200000000001"/>
    <x v="2112"/>
  </r>
  <r>
    <s v="sell"/>
    <x v="2"/>
    <n v="0.01"/>
    <n v="0.01"/>
    <d v="2022-04-04T13:07:00"/>
    <n v="1.1012299999999999"/>
    <d v="2022-04-04T13:07:00"/>
    <n v="1.1012299999999999"/>
    <x v="2113"/>
  </r>
  <r>
    <s v="sell"/>
    <x v="2"/>
    <n v="0.01"/>
    <n v="0.01"/>
    <d v="2022-04-04T15:05:00"/>
    <n v="1.1001700000000001"/>
    <d v="2022-04-04T15:05:00"/>
    <n v="1.1001700000000001"/>
    <x v="2114"/>
  </r>
  <r>
    <s v="sell"/>
    <x v="2"/>
    <n v="0.01"/>
    <n v="0.01"/>
    <d v="2022-04-04T16:51:00"/>
    <n v="1.09904"/>
    <d v="2022-04-04T16:51:00"/>
    <n v="1.09904"/>
    <x v="2115"/>
  </r>
  <r>
    <s v="sell"/>
    <x v="3"/>
    <n v="0.01"/>
    <n v="0.02"/>
    <d v="2022-04-05T07:33:00"/>
    <n v="1.09683"/>
    <d v="2022-04-05T10:02:00"/>
    <n v="1.09829"/>
    <x v="2116"/>
  </r>
  <r>
    <s v="sell"/>
    <x v="2"/>
    <n v="0.01"/>
    <n v="0.01"/>
    <d v="2022-04-05T13:58:00"/>
    <n v="1.0968899999999999"/>
    <d v="2022-04-05T13:58:00"/>
    <n v="1.0968899999999999"/>
    <x v="2117"/>
  </r>
  <r>
    <s v="sell"/>
    <x v="2"/>
    <n v="0.01"/>
    <n v="0.01"/>
    <d v="2022-04-05T17:47:00"/>
    <n v="1.09406"/>
    <d v="2022-04-05T17:47:00"/>
    <n v="1.09406"/>
    <x v="2118"/>
  </r>
  <r>
    <s v="sell"/>
    <x v="2"/>
    <n v="0.01"/>
    <n v="0.01"/>
    <d v="2022-04-06T05:44:00"/>
    <n v="1.0900799999999999"/>
    <d v="2022-04-06T05:44:00"/>
    <n v="1.0900799999999999"/>
    <x v="2119"/>
  </r>
  <r>
    <s v="sell"/>
    <x v="0"/>
    <n v="0.01"/>
    <n v="0.03"/>
    <d v="2022-04-06T10:17:00"/>
    <n v="1.0894999999999999"/>
    <d v="2022-04-06T11:48:00"/>
    <n v="1.09239"/>
    <x v="2120"/>
  </r>
  <r>
    <s v="sell"/>
    <x v="0"/>
    <n v="0.01"/>
    <n v="0.03"/>
    <d v="2022-04-06T21:47:00"/>
    <n v="1.0892999999999999"/>
    <d v="2022-04-07T09:26:00"/>
    <n v="1.09222"/>
    <x v="2121"/>
  </r>
  <r>
    <s v="sell"/>
    <x v="1"/>
    <n v="0.02"/>
    <n v="0.05"/>
    <d v="2022-04-07T12:32:00"/>
    <n v="1.0876300000000001"/>
    <d v="2022-04-07T15:49:00"/>
    <n v="1.0923499999999999"/>
    <x v="2122"/>
  </r>
  <r>
    <s v="sell"/>
    <x v="2"/>
    <n v="0.01"/>
    <n v="0.01"/>
    <d v="2022-04-07T20:04:00"/>
    <n v="1.0883499999999999"/>
    <d v="2022-04-07T20:04:00"/>
    <n v="1.0883499999999999"/>
    <x v="2123"/>
  </r>
  <r>
    <s v="sell"/>
    <x v="2"/>
    <n v="0.01"/>
    <n v="0.01"/>
    <d v="2022-04-08T03:12:00"/>
    <n v="1.0866"/>
    <d v="2022-04-08T03:12:00"/>
    <n v="1.0866"/>
    <x v="2124"/>
  </r>
  <r>
    <s v="sell"/>
    <x v="0"/>
    <n v="0.01"/>
    <n v="0.03"/>
    <d v="2022-04-08T10:56:00"/>
    <n v="1.08606"/>
    <d v="2022-04-08T13:50:00"/>
    <n v="1.0890899999999999"/>
    <x v="2125"/>
  </r>
  <r>
    <s v="sell"/>
    <x v="2"/>
    <n v="0.01"/>
    <n v="0.01"/>
    <d v="2022-04-08T15:11:00"/>
    <n v="1.08589"/>
    <d v="2022-04-08T15:11:00"/>
    <n v="1.08589"/>
    <x v="2126"/>
  </r>
  <r>
    <s v="sell"/>
    <x v="4"/>
    <n v="0.03"/>
    <n v="0.08"/>
    <d v="2022-04-08T16:34:00"/>
    <n v="1.0846199999999999"/>
    <d v="2022-04-11T11:14:00"/>
    <n v="1.0915600000000001"/>
    <x v="2127"/>
  </r>
  <r>
    <s v="sell"/>
    <x v="2"/>
    <n v="0.01"/>
    <n v="0.01"/>
    <d v="2022-04-12T02:21:00"/>
    <n v="1.0884400000000001"/>
    <d v="2022-04-12T02:21:00"/>
    <n v="1.0884400000000001"/>
    <x v="2128"/>
  </r>
  <r>
    <s v="sell"/>
    <x v="2"/>
    <n v="0.01"/>
    <n v="0.01"/>
    <d v="2022-04-12T09:05:00"/>
    <n v="1.08714"/>
    <d v="2022-04-12T09:05:00"/>
    <n v="1.08714"/>
    <x v="2129"/>
  </r>
  <r>
    <s v="sell"/>
    <x v="0"/>
    <n v="0.01"/>
    <n v="0.03"/>
    <d v="2022-04-12T10:11:00"/>
    <n v="1.0860799999999999"/>
    <d v="2022-04-12T15:43:00"/>
    <n v="1.08891"/>
    <x v="2130"/>
  </r>
  <r>
    <s v="sell"/>
    <x v="2"/>
    <n v="0.01"/>
    <n v="0.01"/>
    <d v="2022-04-12T19:17:00"/>
    <n v="1.08599"/>
    <d v="2022-04-12T19:17:00"/>
    <n v="1.08599"/>
    <x v="2131"/>
  </r>
  <r>
    <s v="sell"/>
    <x v="2"/>
    <n v="0.01"/>
    <n v="0.01"/>
    <d v="2022-04-12T20:43:00"/>
    <n v="1.0832200000000001"/>
    <d v="2022-04-12T20:43:00"/>
    <n v="1.0832200000000001"/>
    <x v="2132"/>
  </r>
  <r>
    <s v="sell"/>
    <x v="2"/>
    <n v="0.01"/>
    <n v="0.01"/>
    <d v="2022-04-13T05:02:00"/>
    <n v="1.0834699999999999"/>
    <d v="2022-04-13T05:02:00"/>
    <n v="1.0834699999999999"/>
    <x v="2133"/>
  </r>
  <r>
    <s v="sell"/>
    <x v="3"/>
    <n v="0.01"/>
    <n v="0.02"/>
    <d v="2022-04-13T10:27:00"/>
    <n v="1.0824499999999999"/>
    <d v="2022-04-13T10:53:00"/>
    <n v="1.0838699999999999"/>
    <x v="2134"/>
  </r>
  <r>
    <s v="sell"/>
    <x v="2"/>
    <n v="0.01"/>
    <n v="0.01"/>
    <d v="2022-04-13T15:39:00"/>
    <n v="1.0824800000000001"/>
    <d v="2022-04-13T15:39:00"/>
    <n v="1.0824800000000001"/>
    <x v="2135"/>
  </r>
  <r>
    <s v="sell"/>
    <x v="8"/>
    <n v="0.06"/>
    <n v="0.18"/>
    <d v="2022-04-13T16:36:00"/>
    <n v="1.08155"/>
    <d v="2022-04-14T08:14:00"/>
    <n v="1.09158"/>
    <x v="2136"/>
  </r>
  <r>
    <s v="sell"/>
    <x v="3"/>
    <n v="0.01"/>
    <n v="0.02"/>
    <d v="2022-04-14T15:06:00"/>
    <n v="1.0873900000000001"/>
    <d v="2022-04-14T15:39:00"/>
    <n v="1.0886800000000001"/>
    <x v="2137"/>
  </r>
  <r>
    <s v="sell"/>
    <x v="2"/>
    <n v="0.01"/>
    <n v="0.01"/>
    <d v="2022-04-14T16:07:00"/>
    <n v="1.0846"/>
    <d v="2022-04-14T16:07:00"/>
    <n v="1.0846"/>
    <x v="2138"/>
  </r>
  <r>
    <s v="sell"/>
    <x v="2"/>
    <n v="0.01"/>
    <n v="0.01"/>
    <d v="2022-04-14T16:27:00"/>
    <n v="1.0831599999999999"/>
    <d v="2022-04-14T16:27:00"/>
    <n v="1.0831599999999999"/>
    <x v="2139"/>
  </r>
  <r>
    <s v="sell"/>
    <x v="4"/>
    <n v="0.03"/>
    <n v="0.08"/>
    <d v="2022-04-14T16:56:00"/>
    <n v="1.077"/>
    <d v="2022-04-14T22:01:00"/>
    <n v="1.0833200000000001"/>
    <x v="2140"/>
  </r>
  <r>
    <s v="sell"/>
    <x v="2"/>
    <n v="0.01"/>
    <n v="0.01"/>
    <d v="2022-04-18T03:55:00"/>
    <n v="1.0798000000000001"/>
    <d v="2022-04-18T03:55:00"/>
    <n v="1.0798000000000001"/>
    <x v="2141"/>
  </r>
  <r>
    <s v="sell"/>
    <x v="3"/>
    <n v="0.01"/>
    <n v="0.02"/>
    <d v="2022-04-18T11:37:00"/>
    <n v="1.0790999999999999"/>
    <d v="2022-04-18T14:18:00"/>
    <n v="1.08049"/>
    <x v="2142"/>
  </r>
  <r>
    <s v="sell"/>
    <x v="2"/>
    <n v="0.01"/>
    <n v="0.01"/>
    <d v="2022-04-19T03:07:00"/>
    <n v="1.07826"/>
    <d v="2022-04-19T03:07:00"/>
    <n v="1.07826"/>
    <x v="2143"/>
  </r>
  <r>
    <s v="sell"/>
    <x v="6"/>
    <n v="0.13"/>
    <n v="0.39"/>
    <d v="2022-04-19T09:24:00"/>
    <n v="1.0777600000000001"/>
    <d v="2022-04-21T10:43:00"/>
    <n v="1.0922000000000001"/>
    <x v="2144"/>
  </r>
  <r>
    <s v="buy"/>
    <x v="2"/>
    <n v="0.01"/>
    <n v="0.01"/>
    <d v="2022-04-21T10:21:00"/>
    <n v="1.0904400000000001"/>
    <d v="2022-04-21T10:21:00"/>
    <n v="1.0904400000000001"/>
    <x v="2145"/>
  </r>
  <r>
    <s v="buy"/>
    <x v="15"/>
    <n v="2.2200000000000002"/>
    <n v="5.6400000000000006"/>
    <d v="2022-04-21T10:55:00"/>
    <n v="1.09277"/>
    <d v="2022-04-28T06:57:00"/>
    <n v="1.0511900000000001"/>
    <x v="2146"/>
  </r>
  <r>
    <s v="sell"/>
    <x v="2"/>
    <n v="0.01"/>
    <n v="0.01"/>
    <d v="2022-04-21T18:08:00"/>
    <n v="1.0848800000000001"/>
    <d v="2022-04-21T18:08:00"/>
    <n v="1.0848800000000001"/>
    <x v="2147"/>
  </r>
  <r>
    <s v="sell"/>
    <x v="3"/>
    <n v="0.01"/>
    <n v="0.02"/>
    <d v="2022-04-21T19:40:00"/>
    <n v="1.0843499999999999"/>
    <d v="2022-04-21T20:40:00"/>
    <n v="1.08575"/>
    <x v="2148"/>
  </r>
  <r>
    <s v="sell"/>
    <x v="2"/>
    <n v="0.01"/>
    <n v="0.01"/>
    <d v="2022-04-21T22:59:00"/>
    <n v="1.08371"/>
    <d v="2022-04-21T22:59:00"/>
    <n v="1.08371"/>
    <x v="2149"/>
  </r>
  <r>
    <s v="sell"/>
    <x v="2"/>
    <n v="0.01"/>
    <n v="0.01"/>
    <d v="2022-04-22T10:40:00"/>
    <n v="1.08144"/>
    <d v="2022-04-22T10:40:00"/>
    <n v="1.08144"/>
    <x v="2150"/>
  </r>
  <r>
    <s v="sell"/>
    <x v="0"/>
    <n v="0.01"/>
    <n v="0.03"/>
    <d v="2022-04-22T11:10:00"/>
    <n v="1.0803100000000001"/>
    <d v="2022-04-22T16:07:00"/>
    <n v="1.0833699999999999"/>
    <x v="2151"/>
  </r>
  <r>
    <s v="sell"/>
    <x v="2"/>
    <n v="0.01"/>
    <n v="0.01"/>
    <d v="2022-04-22T17:05:00"/>
    <n v="1.08128"/>
    <d v="2022-04-22T17:05:00"/>
    <n v="1.08128"/>
    <x v="2152"/>
  </r>
  <r>
    <s v="sell"/>
    <x v="2"/>
    <n v="0.01"/>
    <n v="0.01"/>
    <d v="2022-04-22T17:46:00"/>
    <n v="1.0788500000000001"/>
    <d v="2022-04-22T17:46:00"/>
    <n v="1.0788500000000001"/>
    <x v="2153"/>
  </r>
  <r>
    <s v="sell"/>
    <x v="0"/>
    <n v="0.01"/>
    <n v="0.03"/>
    <d v="2022-04-22T18:07:00"/>
    <n v="1.0777600000000001"/>
    <d v="2022-04-25T01:00:00"/>
    <n v="1.0805100000000001"/>
    <x v="2154"/>
  </r>
  <r>
    <s v="sell"/>
    <x v="2"/>
    <n v="0.01"/>
    <n v="0.01"/>
    <d v="2022-04-25T09:00:00"/>
    <n v="1.0773900000000001"/>
    <d v="2022-04-25T09:00:00"/>
    <n v="1.0773900000000001"/>
    <x v="2155"/>
  </r>
  <r>
    <s v="sell"/>
    <x v="2"/>
    <n v="0.01"/>
    <n v="0.01"/>
    <d v="2022-04-25T09:25:00"/>
    <n v="1.0734399999999999"/>
    <d v="2022-04-25T09:25:00"/>
    <n v="1.0734399999999999"/>
    <x v="2156"/>
  </r>
  <r>
    <s v="sell"/>
    <x v="0"/>
    <n v="0.01"/>
    <n v="0.03"/>
    <d v="2022-04-25T09:39:00"/>
    <n v="1.07206"/>
    <d v="2022-04-25T11:05:00"/>
    <n v="1.07507"/>
    <x v="2157"/>
  </r>
  <r>
    <s v="sell"/>
    <x v="0"/>
    <n v="0.01"/>
    <n v="0.03"/>
    <d v="2022-04-25T14:14:00"/>
    <n v="1.0726899999999999"/>
    <d v="2022-04-25T15:03:00"/>
    <n v="1.07551"/>
    <x v="2158"/>
  </r>
  <r>
    <s v="sell"/>
    <x v="2"/>
    <n v="0.01"/>
    <n v="0.01"/>
    <d v="2022-04-25T16:35:00"/>
    <n v="1.07273"/>
    <d v="2022-04-25T16:35:00"/>
    <n v="1.07273"/>
    <x v="2159"/>
  </r>
  <r>
    <s v="sell"/>
    <x v="2"/>
    <n v="0.01"/>
    <n v="0.01"/>
    <d v="2022-04-25T17:25:00"/>
    <n v="1.0717699999999999"/>
    <d v="2022-04-25T17:25:00"/>
    <n v="1.0717699999999999"/>
    <x v="2160"/>
  </r>
  <r>
    <s v="sell"/>
    <x v="0"/>
    <n v="0.01"/>
    <n v="0.03"/>
    <d v="2022-04-25T17:56:00"/>
    <n v="1.0705"/>
    <d v="2022-04-26T06:09:00"/>
    <n v="1.0734900000000001"/>
    <x v="2161"/>
  </r>
  <r>
    <s v="sell"/>
    <x v="2"/>
    <n v="0.01"/>
    <n v="0.01"/>
    <d v="2022-04-26T10:32:00"/>
    <n v="1.06945"/>
    <d v="2022-04-26T10:32:00"/>
    <n v="1.06945"/>
    <x v="2162"/>
  </r>
  <r>
    <s v="sell"/>
    <x v="2"/>
    <n v="0.01"/>
    <n v="0.01"/>
    <d v="2022-04-26T11:21:00"/>
    <n v="1.0684199999999999"/>
    <d v="2022-04-26T11:21:00"/>
    <n v="1.0684199999999999"/>
    <x v="2163"/>
  </r>
  <r>
    <s v="sell"/>
    <x v="2"/>
    <n v="0.01"/>
    <n v="0.01"/>
    <d v="2022-04-26T15:03:00"/>
    <n v="1.0675600000000001"/>
    <d v="2022-04-26T15:03:00"/>
    <n v="1.0675600000000001"/>
    <x v="2164"/>
  </r>
  <r>
    <s v="sell"/>
    <x v="2"/>
    <n v="0.01"/>
    <n v="0.01"/>
    <d v="2022-04-26T18:04:00"/>
    <n v="1.06582"/>
    <d v="2022-04-26T18:04:00"/>
    <n v="1.06582"/>
    <x v="2165"/>
  </r>
  <r>
    <s v="sell"/>
    <x v="2"/>
    <n v="0.01"/>
    <n v="0.01"/>
    <d v="2022-04-27T01:04:00"/>
    <n v="1.0640400000000001"/>
    <d v="2022-04-27T01:04:00"/>
    <n v="1.0640400000000001"/>
    <x v="2166"/>
  </r>
  <r>
    <s v="sell"/>
    <x v="2"/>
    <n v="0.01"/>
    <n v="0.01"/>
    <d v="2022-04-27T09:22:00"/>
    <n v="1.06325"/>
    <d v="2022-04-27T09:22:00"/>
    <n v="1.06325"/>
    <x v="2167"/>
  </r>
  <r>
    <s v="sell"/>
    <x v="2"/>
    <n v="0.01"/>
    <n v="0.01"/>
    <d v="2022-04-27T09:45:00"/>
    <n v="1.0623100000000001"/>
    <d v="2022-04-27T09:45:00"/>
    <n v="1.0623100000000001"/>
    <x v="2168"/>
  </r>
  <r>
    <s v="sell"/>
    <x v="3"/>
    <n v="0.01"/>
    <n v="0.02"/>
    <d v="2022-04-27T10:35:00"/>
    <n v="1.0605100000000001"/>
    <d v="2022-04-27T10:53:00"/>
    <n v="1.0619700000000001"/>
    <x v="2169"/>
  </r>
  <r>
    <s v="sell"/>
    <x v="0"/>
    <n v="0.01"/>
    <n v="0.03"/>
    <d v="2022-04-27T12:03:00"/>
    <n v="1.05925"/>
    <d v="2022-04-27T13:29:00"/>
    <n v="1.0621"/>
    <x v="2170"/>
  </r>
  <r>
    <s v="sell"/>
    <x v="2"/>
    <n v="0.01"/>
    <n v="0.01"/>
    <d v="2022-04-27T14:43:00"/>
    <n v="1.05931"/>
    <d v="2022-04-27T14:43:00"/>
    <n v="1.05931"/>
    <x v="2171"/>
  </r>
  <r>
    <s v="sell"/>
    <x v="2"/>
    <n v="0.01"/>
    <n v="0.01"/>
    <d v="2022-04-27T15:14:00"/>
    <n v="1.05829"/>
    <d v="2022-04-27T15:14:00"/>
    <n v="1.05829"/>
    <x v="2172"/>
  </r>
  <r>
    <s v="sell"/>
    <x v="2"/>
    <n v="0.01"/>
    <n v="0.01"/>
    <d v="2022-04-27T15:55:00"/>
    <n v="1.0552600000000001"/>
    <d v="2022-04-27T15:55:00"/>
    <n v="1.0552600000000001"/>
    <x v="2173"/>
  </r>
  <r>
    <s v="sell"/>
    <x v="2"/>
    <n v="0.01"/>
    <n v="0.01"/>
    <d v="2022-04-27T16:32:00"/>
    <n v="1.0543400000000001"/>
    <d v="2022-04-27T16:32:00"/>
    <n v="1.0543400000000001"/>
    <x v="2174"/>
  </r>
  <r>
    <s v="sell"/>
    <x v="0"/>
    <n v="0.01"/>
    <n v="0.03"/>
    <d v="2022-04-27T17:31:00"/>
    <n v="1.05284"/>
    <d v="2022-04-27T19:09:00"/>
    <n v="1.05576"/>
    <x v="2175"/>
  </r>
  <r>
    <s v="sell"/>
    <x v="2"/>
    <n v="0.01"/>
    <n v="0.01"/>
    <d v="2022-04-28T06:28:00"/>
    <n v="1.0525899999999999"/>
    <d v="2022-04-28T06:28:00"/>
    <n v="1.0525899999999999"/>
    <x v="2176"/>
  </r>
  <r>
    <s v="sell"/>
    <x v="2"/>
    <n v="0.01"/>
    <n v="0.01"/>
    <d v="2022-04-28T07:07:00"/>
    <n v="1.0513999999999999"/>
    <d v="2022-04-28T07:07:00"/>
    <n v="1.0513999999999999"/>
    <x v="2177"/>
  </r>
  <r>
    <s v="sell"/>
    <x v="1"/>
    <n v="0.02"/>
    <n v="0.05"/>
    <d v="2022-04-28T09:04:00"/>
    <n v="1.05176"/>
    <d v="2022-04-28T10:57:00"/>
    <n v="1.0563899999999999"/>
    <x v="2178"/>
  </r>
  <r>
    <s v="sell"/>
    <x v="2"/>
    <n v="0.01"/>
    <n v="0.01"/>
    <d v="2022-04-28T11:26:00"/>
    <n v="1.05335"/>
    <d v="2022-04-28T11:26:00"/>
    <n v="1.05335"/>
    <x v="2179"/>
  </r>
  <r>
    <s v="sell"/>
    <x v="3"/>
    <n v="0.01"/>
    <n v="0.02"/>
    <d v="2022-04-28T11:56:00"/>
    <n v="1.05176"/>
    <d v="2022-04-28T12:26:00"/>
    <n v="1.0531900000000001"/>
    <x v="2180"/>
  </r>
  <r>
    <s v="sell"/>
    <x v="2"/>
    <n v="0.01"/>
    <n v="0.01"/>
    <d v="2022-04-28T14:05:00"/>
    <n v="1.0506"/>
    <d v="2022-04-28T14:05:00"/>
    <n v="1.0506"/>
    <x v="2181"/>
  </r>
  <r>
    <s v="sell"/>
    <x v="2"/>
    <n v="0.01"/>
    <n v="0.01"/>
    <d v="2022-04-28T15:02:00"/>
    <n v="1.04952"/>
    <d v="2022-04-28T15:02:00"/>
    <n v="1.04952"/>
    <x v="2182"/>
  </r>
  <r>
    <s v="sell"/>
    <x v="0"/>
    <n v="0.01"/>
    <n v="0.03"/>
    <d v="2022-04-28T15:23:00"/>
    <n v="1.04816"/>
    <d v="2022-04-28T15:32:00"/>
    <n v="1.05128"/>
    <x v="2183"/>
  </r>
  <r>
    <s v="sell"/>
    <x v="3"/>
    <n v="0.01"/>
    <n v="0.02"/>
    <d v="2022-04-28T16:04:00"/>
    <n v="1.04925"/>
    <d v="2022-04-28T16:12:00"/>
    <n v="1.0506500000000001"/>
    <x v="2184"/>
  </r>
  <r>
    <s v="sell"/>
    <x v="1"/>
    <n v="0.02"/>
    <n v="0.05"/>
    <d v="2022-04-28T17:48:00"/>
    <n v="1.0484199999999999"/>
    <d v="2022-04-28T18:06:00"/>
    <n v="1.0529500000000001"/>
    <x v="2185"/>
  </r>
  <r>
    <s v="sell"/>
    <x v="2"/>
    <n v="0.01"/>
    <n v="0.01"/>
    <d v="2022-04-28T19:45:00"/>
    <n v="1.05091"/>
    <d v="2022-04-28T19:45:00"/>
    <n v="1.05091"/>
    <x v="2186"/>
  </r>
  <r>
    <s v="sell"/>
    <x v="7"/>
    <n v="0.04"/>
    <n v="0.12"/>
    <d v="2022-04-29T01:57:00"/>
    <n v="1.04959"/>
    <d v="2022-04-29T10:39:00"/>
    <n v="1.0577000000000001"/>
    <x v="2187"/>
  </r>
  <r>
    <s v="sell"/>
    <x v="1"/>
    <n v="0.02"/>
    <n v="0.05"/>
    <d v="2022-04-29T15:43:00"/>
    <n v="1.0520799999999999"/>
    <d v="2022-04-29T20:14:00"/>
    <n v="1.05661"/>
    <x v="2188"/>
  </r>
  <r>
    <s v="sell"/>
    <x v="1"/>
    <n v="0.02"/>
    <n v="0.05"/>
    <d v="2022-05-02T06:41:00"/>
    <n v="1.0523100000000001"/>
    <d v="2022-05-02T10:02:00"/>
    <n v="1.0566599999999999"/>
    <x v="2189"/>
  </r>
  <r>
    <s v="sell"/>
    <x v="2"/>
    <n v="0.01"/>
    <n v="0.01"/>
    <d v="2022-05-02T11:40:00"/>
    <n v="1.05328"/>
    <d v="2022-05-02T11:40:00"/>
    <n v="1.05328"/>
    <x v="2190"/>
  </r>
  <r>
    <s v="sell"/>
    <x v="2"/>
    <n v="0.01"/>
    <n v="0.01"/>
    <d v="2022-05-02T15:05:00"/>
    <n v="1.0522400000000001"/>
    <d v="2022-05-02T15:05:00"/>
    <n v="1.0522400000000001"/>
    <x v="2191"/>
  </r>
  <r>
    <s v="sell"/>
    <x v="0"/>
    <n v="0.01"/>
    <n v="0.03"/>
    <d v="2022-05-02T16:32:00"/>
    <n v="1.05091"/>
    <d v="2022-05-02T17:31:00"/>
    <n v="1.0539099999999999"/>
    <x v="2192"/>
  </r>
  <r>
    <s v="sell"/>
    <x v="2"/>
    <n v="0.01"/>
    <n v="0.01"/>
    <d v="2022-05-02T19:00:00"/>
    <n v="1.0520799999999999"/>
    <d v="2022-05-02T19:00:00"/>
    <n v="1.0520799999999999"/>
    <x v="2193"/>
  </r>
  <r>
    <s v="sell"/>
    <x v="3"/>
    <n v="0.01"/>
    <n v="0.02"/>
    <d v="2022-05-02T22:20:00"/>
    <n v="1.05027"/>
    <d v="2022-05-03T03:35:00"/>
    <n v="1.0516700000000001"/>
    <x v="2194"/>
  </r>
  <r>
    <s v="sell"/>
    <x v="3"/>
    <n v="0.01"/>
    <n v="0.02"/>
    <d v="2022-05-03T10:10:00"/>
    <n v="1.0504899999999999"/>
    <d v="2022-05-03T10:32:00"/>
    <n v="1.0519099999999999"/>
    <x v="2195"/>
  </r>
  <r>
    <s v="sell"/>
    <x v="4"/>
    <n v="0.03"/>
    <n v="0.08"/>
    <d v="2022-05-03T12:09:00"/>
    <n v="1.05"/>
    <d v="2022-05-03T15:30:00"/>
    <n v="1.05636"/>
    <x v="2196"/>
  </r>
  <r>
    <s v="sell"/>
    <x v="3"/>
    <n v="0.01"/>
    <n v="0.02"/>
    <d v="2022-05-03T19:24:00"/>
    <n v="1.05185"/>
    <d v="2022-05-03T20:12:00"/>
    <n v="1.0532600000000001"/>
    <x v="2197"/>
  </r>
  <r>
    <s v="sell"/>
    <x v="4"/>
    <n v="0.03"/>
    <n v="0.08"/>
    <d v="2022-05-04T09:00:00"/>
    <n v="1.0509299999999999"/>
    <d v="2022-05-04T21:01:00"/>
    <n v="1.0570200000000001"/>
    <x v="2198"/>
  </r>
  <r>
    <s v="sell"/>
    <x v="2"/>
    <n v="0.01"/>
    <n v="0.01"/>
    <d v="2022-05-04T21:54:00"/>
    <n v="1.06176"/>
    <d v="2022-05-04T21:54:00"/>
    <n v="1.06176"/>
    <x v="2199"/>
  </r>
  <r>
    <s v="buy"/>
    <x v="2"/>
    <n v="0.01"/>
    <n v="0.01"/>
    <d v="2022-05-04T22:27:00"/>
    <n v="1.05925"/>
    <d v="2022-05-04T22:27:00"/>
    <n v="1.05925"/>
    <x v="2200"/>
  </r>
  <r>
    <s v="sell"/>
    <x v="2"/>
    <n v="0.01"/>
    <n v="0.01"/>
    <d v="2022-05-04T22:36:00"/>
    <n v="1.0612699999999999"/>
    <d v="2022-05-04T22:36:00"/>
    <n v="1.0612699999999999"/>
    <x v="2201"/>
  </r>
  <r>
    <s v="sell"/>
    <x v="0"/>
    <n v="0.01"/>
    <n v="0.03"/>
    <d v="2022-05-04T22:46:00"/>
    <n v="1.0599499999999999"/>
    <d v="2022-05-04T23:16:00"/>
    <n v="1.0629299999999999"/>
    <x v="2202"/>
  </r>
  <r>
    <s v="buy"/>
    <x v="2"/>
    <n v="0.01"/>
    <n v="0.01"/>
    <d v="2022-05-04T22:57:00"/>
    <n v="1.0602100000000001"/>
    <d v="2022-05-04T22:57:00"/>
    <n v="1.0602100000000001"/>
    <x v="2203"/>
  </r>
  <r>
    <s v="buy"/>
    <x v="3"/>
    <n v="0.01"/>
    <n v="0.02"/>
    <d v="2022-05-04T23:24:00"/>
    <n v="1.0624100000000001"/>
    <d v="2022-05-05T01:49:00"/>
    <n v="1.06097"/>
    <x v="2204"/>
  </r>
  <r>
    <s v="buy"/>
    <x v="6"/>
    <n v="0.13"/>
    <n v="0.39"/>
    <d v="2022-05-05T04:36:00"/>
    <n v="1.0633699999999999"/>
    <d v="2022-05-06T09:57:00"/>
    <n v="1.0485599999999999"/>
    <x v="2205"/>
  </r>
  <r>
    <s v="sell"/>
    <x v="2"/>
    <n v="0.01"/>
    <n v="0.01"/>
    <d v="2022-05-05T10:13:00"/>
    <n v="1.06019"/>
    <d v="2022-05-05T10:13:00"/>
    <n v="1.06019"/>
    <x v="2206"/>
  </r>
  <r>
    <s v="sell"/>
    <x v="3"/>
    <n v="0.01"/>
    <n v="0.02"/>
    <d v="2022-05-05T10:33:00"/>
    <n v="1.05905"/>
    <d v="2022-05-05T13:03:00"/>
    <n v="1.06047"/>
    <x v="2207"/>
  </r>
  <r>
    <s v="sell"/>
    <x v="2"/>
    <n v="0.01"/>
    <n v="0.01"/>
    <d v="2022-05-05T14:34:00"/>
    <n v="1.0563400000000001"/>
    <d v="2022-05-05T14:34:00"/>
    <n v="1.0563400000000001"/>
    <x v="2208"/>
  </r>
  <r>
    <s v="sell"/>
    <x v="2"/>
    <n v="0.01"/>
    <n v="0.01"/>
    <d v="2022-05-05T15:07:00"/>
    <n v="1.0564100000000001"/>
    <d v="2022-05-05T15:07:00"/>
    <n v="1.0564100000000001"/>
    <x v="2209"/>
  </r>
  <r>
    <s v="sell"/>
    <x v="2"/>
    <n v="0.01"/>
    <n v="0.01"/>
    <d v="2022-05-05T16:07:00"/>
    <n v="1.0551900000000001"/>
    <d v="2022-05-05T16:07:00"/>
    <n v="1.0551900000000001"/>
    <x v="2210"/>
  </r>
  <r>
    <s v="sell"/>
    <x v="2"/>
    <n v="0.01"/>
    <n v="0.01"/>
    <d v="2022-05-05T17:21:00"/>
    <n v="1.0545899999999999"/>
    <d v="2022-05-05T17:21:00"/>
    <n v="1.0545899999999999"/>
    <x v="2211"/>
  </r>
  <r>
    <s v="sell"/>
    <x v="2"/>
    <n v="0.01"/>
    <n v="0.01"/>
    <d v="2022-05-05T18:15:00"/>
    <n v="1.0517399999999999"/>
    <d v="2022-05-05T18:15:00"/>
    <n v="1.0517399999999999"/>
    <x v="2212"/>
  </r>
  <r>
    <s v="sell"/>
    <x v="1"/>
    <n v="0.02"/>
    <n v="0.05"/>
    <d v="2022-05-05T19:21:00"/>
    <n v="1.0503199999999999"/>
    <d v="2022-05-05T22:44:00"/>
    <n v="1.05487"/>
    <x v="2213"/>
  </r>
  <r>
    <s v="sell"/>
    <x v="2"/>
    <n v="0.01"/>
    <n v="0.01"/>
    <d v="2022-05-06T09:23:00"/>
    <n v="1.05183"/>
    <d v="2022-05-06T09:23:00"/>
    <n v="1.05183"/>
    <x v="2214"/>
  </r>
  <r>
    <s v="sell"/>
    <x v="8"/>
    <n v="0.06"/>
    <n v="0.18"/>
    <d v="2022-05-06T10:14:00"/>
    <n v="1.04932"/>
    <d v="2022-05-06T13:51:00"/>
    <n v="1.05966"/>
    <x v="2215"/>
  </r>
  <r>
    <s v="buy"/>
    <x v="2"/>
    <n v="0.01"/>
    <n v="0.01"/>
    <d v="2022-05-06T11:15:00"/>
    <n v="1.0536399999999999"/>
    <d v="2022-05-06T11:15:00"/>
    <n v="1.0536399999999999"/>
    <x v="2216"/>
  </r>
  <r>
    <s v="buy"/>
    <x v="3"/>
    <n v="0.01"/>
    <n v="0.02"/>
    <d v="2022-05-06T11:40:00"/>
    <n v="1.0568900000000001"/>
    <d v="2022-05-06T11:50:00"/>
    <n v="1.0555399999999999"/>
    <x v="2217"/>
  </r>
  <r>
    <s v="buy"/>
    <x v="2"/>
    <n v="0.01"/>
    <n v="0.01"/>
    <d v="2022-05-06T13:07:00"/>
    <n v="1.0577799999999999"/>
    <d v="2022-05-06T13:07:00"/>
    <n v="1.0577799999999999"/>
    <x v="2218"/>
  </r>
  <r>
    <s v="buy"/>
    <x v="0"/>
    <n v="0.01"/>
    <n v="0.03"/>
    <d v="2022-05-06T13:55:00"/>
    <n v="1.05908"/>
    <d v="2022-05-06T14:57:00"/>
    <n v="1.0563"/>
    <x v="2219"/>
  </r>
  <r>
    <s v="buy"/>
    <x v="0"/>
    <n v="0.01"/>
    <n v="0.03"/>
    <d v="2022-05-06T15:40:00"/>
    <n v="1.0582800000000001"/>
    <d v="2022-05-06T15:55:00"/>
    <n v="1.0552600000000001"/>
    <x v="2220"/>
  </r>
  <r>
    <s v="buy"/>
    <x v="3"/>
    <n v="0.01"/>
    <n v="0.02"/>
    <d v="2022-05-06T17:01:00"/>
    <n v="1.0573699999999999"/>
    <d v="2022-05-06T17:39:00"/>
    <n v="1.0559400000000001"/>
    <x v="2221"/>
  </r>
  <r>
    <s v="buy"/>
    <x v="2"/>
    <n v="0.01"/>
    <n v="0.01"/>
    <d v="2022-05-06T18:12:00"/>
    <n v="1.05782"/>
    <d v="2022-05-06T18:12:00"/>
    <n v="1.05782"/>
    <x v="2222"/>
  </r>
  <r>
    <s v="buy"/>
    <x v="4"/>
    <n v="0.03"/>
    <n v="0.08"/>
    <d v="2022-05-06T18:28:00"/>
    <n v="1.0589299999999999"/>
    <d v="2022-05-09T10:26:00"/>
    <n v="1.0516399999999999"/>
    <x v="2223"/>
  </r>
  <r>
    <s v="sell"/>
    <x v="2"/>
    <n v="0.01"/>
    <n v="0.01"/>
    <d v="2022-05-06T22:30:00"/>
    <n v="1.0542100000000001"/>
    <d v="2022-05-06T22:30:00"/>
    <n v="1.0542100000000001"/>
    <x v="2224"/>
  </r>
  <r>
    <s v="sell"/>
    <x v="2"/>
    <n v="0.01"/>
    <n v="0.01"/>
    <d v="2022-05-09T10:34:00"/>
    <n v="1.0523499999999999"/>
    <d v="2022-05-09T10:34:00"/>
    <n v="1.0523499999999999"/>
    <x v="2225"/>
  </r>
  <r>
    <s v="sell"/>
    <x v="1"/>
    <n v="0.02"/>
    <n v="0.05"/>
    <d v="2022-05-09T11:07:00"/>
    <n v="1.05142"/>
    <d v="2022-05-09T15:06:00"/>
    <n v="1.05633"/>
    <x v="2226"/>
  </r>
  <r>
    <s v="buy"/>
    <x v="0"/>
    <n v="0.01"/>
    <n v="0.03"/>
    <d v="2022-05-09T15:11:00"/>
    <n v="1.0562199999999999"/>
    <d v="2022-05-09T16:57:00"/>
    <n v="1.05331"/>
    <x v="2227"/>
  </r>
  <r>
    <s v="sell"/>
    <x v="4"/>
    <n v="0.03"/>
    <n v="0.08"/>
    <d v="2022-05-09T17:23:00"/>
    <n v="1.05271"/>
    <d v="2022-05-09T19:28:00"/>
    <n v="1.05897"/>
    <x v="2228"/>
  </r>
  <r>
    <s v="buy"/>
    <x v="0"/>
    <n v="0.01"/>
    <n v="0.03"/>
    <d v="2022-05-09T19:47:00"/>
    <n v="1.0581700000000001"/>
    <d v="2022-05-09T21:31:00"/>
    <n v="1.05528"/>
    <x v="2229"/>
  </r>
  <r>
    <s v="buy"/>
    <x v="1"/>
    <n v="0.02"/>
    <n v="0.05"/>
    <d v="2022-05-10T08:59:00"/>
    <n v="1.05782"/>
    <d v="2022-05-10T17:50:00"/>
    <n v="1.0531999999999999"/>
    <x v="2230"/>
  </r>
  <r>
    <s v="sell"/>
    <x v="0"/>
    <n v="0.01"/>
    <n v="0.03"/>
    <d v="2022-05-10T13:15:00"/>
    <n v="1.05427"/>
    <d v="2022-05-10T16:11:00"/>
    <n v="1.0572600000000001"/>
    <x v="2231"/>
  </r>
  <r>
    <s v="sell"/>
    <x v="2"/>
    <n v="0.01"/>
    <n v="0.01"/>
    <d v="2022-05-10T16:51:00"/>
    <n v="1.0546899999999999"/>
    <d v="2022-05-10T16:51:00"/>
    <n v="1.0546899999999999"/>
    <x v="2232"/>
  </r>
  <r>
    <s v="sell"/>
    <x v="2"/>
    <n v="0.01"/>
    <n v="0.01"/>
    <d v="2022-05-10T17:37:00"/>
    <n v="1.05409"/>
    <d v="2022-05-10T17:37:00"/>
    <n v="1.05409"/>
    <x v="2233"/>
  </r>
  <r>
    <s v="sell"/>
    <x v="0"/>
    <n v="0.01"/>
    <n v="0.03"/>
    <d v="2022-05-10T18:27:00"/>
    <n v="1.0536799999999999"/>
    <d v="2022-05-11T11:46:00"/>
    <n v="1.0565199999999999"/>
    <x v="2234"/>
  </r>
  <r>
    <s v="buy"/>
    <x v="1"/>
    <n v="0.02"/>
    <n v="0.05"/>
    <d v="2022-05-11T12:18:00"/>
    <n v="1.0568"/>
    <d v="2022-05-11T15:31:00"/>
    <n v="1.0516099999999999"/>
    <x v="2235"/>
  </r>
  <r>
    <s v="sell"/>
    <x v="2"/>
    <n v="0.01"/>
    <n v="0.01"/>
    <d v="2022-05-11T15:45:00"/>
    <n v="1.05281"/>
    <d v="2022-05-11T15:45:00"/>
    <n v="1.05281"/>
    <x v="2236"/>
  </r>
  <r>
    <s v="sell"/>
    <x v="0"/>
    <n v="0.01"/>
    <n v="0.03"/>
    <d v="2022-05-11T16:06:00"/>
    <n v="1.05339"/>
    <d v="2022-05-11T16:25:00"/>
    <n v="1.0562400000000001"/>
    <x v="2237"/>
  </r>
  <r>
    <s v="buy"/>
    <x v="2"/>
    <n v="0.01"/>
    <n v="0.01"/>
    <d v="2022-05-11T16:15:00"/>
    <n v="1.0547800000000001"/>
    <d v="2022-05-11T16:15:00"/>
    <n v="1.0547800000000001"/>
    <x v="2238"/>
  </r>
  <r>
    <s v="buy"/>
    <x v="2"/>
    <n v="0.01"/>
    <n v="0.01"/>
    <d v="2022-05-11T16:29:00"/>
    <n v="1.0554600000000001"/>
    <d v="2022-05-11T16:29:00"/>
    <n v="1.0554600000000001"/>
    <x v="2239"/>
  </r>
  <r>
    <s v="buy"/>
    <x v="5"/>
    <n v="0.19"/>
    <n v="0.58000000000000007"/>
    <d v="2022-05-11T16:56:00"/>
    <n v="1.0562400000000001"/>
    <d v="2022-05-12T18:58:00"/>
    <n v="1.0384"/>
    <x v="2240"/>
  </r>
  <r>
    <s v="sell"/>
    <x v="2"/>
    <n v="0.01"/>
    <n v="0.01"/>
    <d v="2022-05-11T19:07:00"/>
    <n v="1.0543100000000001"/>
    <d v="2022-05-11T19:07:00"/>
    <n v="1.0543100000000001"/>
    <x v="2241"/>
  </r>
  <r>
    <s v="sell"/>
    <x v="2"/>
    <n v="0.01"/>
    <n v="0.01"/>
    <d v="2022-05-11T20:51:00"/>
    <n v="1.0523499999999999"/>
    <d v="2022-05-11T20:51:00"/>
    <n v="1.0523499999999999"/>
    <x v="2242"/>
  </r>
  <r>
    <s v="sell"/>
    <x v="3"/>
    <n v="0.01"/>
    <n v="0.02"/>
    <d v="2022-05-12T03:22:00"/>
    <n v="1.0513399999999999"/>
    <d v="2022-05-12T03:42:00"/>
    <n v="1.0527500000000001"/>
    <x v="2243"/>
  </r>
  <r>
    <s v="sell"/>
    <x v="3"/>
    <n v="0.01"/>
    <n v="0.02"/>
    <d v="2022-05-12T09:17:00"/>
    <n v="1.0496399999999999"/>
    <d v="2022-05-12T09:38:00"/>
    <n v="1.0510200000000001"/>
    <x v="2244"/>
  </r>
  <r>
    <s v="sell"/>
    <x v="2"/>
    <n v="0.01"/>
    <n v="0.01"/>
    <d v="2022-05-12T10:06:00"/>
    <n v="1.04864"/>
    <d v="2022-05-12T10:06:00"/>
    <n v="1.04864"/>
    <x v="2245"/>
  </r>
  <r>
    <s v="sell"/>
    <x v="3"/>
    <n v="0.01"/>
    <n v="0.02"/>
    <d v="2022-05-12T10:28:00"/>
    <n v="1.0461499999999999"/>
    <d v="2022-05-12T10:48:00"/>
    <n v="1.0475399999999999"/>
    <x v="2246"/>
  </r>
  <r>
    <s v="sell"/>
    <x v="2"/>
    <n v="0.01"/>
    <n v="0.01"/>
    <d v="2022-05-12T11:50:00"/>
    <n v="1.0456700000000001"/>
    <d v="2022-05-12T11:50:00"/>
    <n v="1.0456700000000001"/>
    <x v="2247"/>
  </r>
  <r>
    <s v="sell"/>
    <x v="2"/>
    <n v="0.01"/>
    <n v="0.01"/>
    <d v="2022-05-12T12:07:00"/>
    <n v="1.0433699999999999"/>
    <d v="2022-05-12T12:07:00"/>
    <n v="1.0433699999999999"/>
    <x v="2248"/>
  </r>
  <r>
    <s v="sell"/>
    <x v="2"/>
    <n v="0.01"/>
    <n v="0.01"/>
    <d v="2022-05-12T14:47:00"/>
    <n v="1.0407900000000001"/>
    <d v="2022-05-12T14:47:00"/>
    <n v="1.0407900000000001"/>
    <x v="2249"/>
  </r>
  <r>
    <s v="sell"/>
    <x v="0"/>
    <n v="0.01"/>
    <n v="0.03"/>
    <d v="2022-05-12T14:58:00"/>
    <n v="1.03952"/>
    <d v="2022-05-12T15:30:00"/>
    <n v="1.0425199999999999"/>
    <x v="2250"/>
  </r>
  <r>
    <s v="sell"/>
    <x v="3"/>
    <n v="0.01"/>
    <n v="0.02"/>
    <d v="2022-05-12T17:12:00"/>
    <n v="1.0402899999999999"/>
    <d v="2022-05-12T18:08:00"/>
    <n v="1.04169"/>
    <x v="2251"/>
  </r>
  <r>
    <s v="sell"/>
    <x v="2"/>
    <n v="0.01"/>
    <n v="0.01"/>
    <d v="2022-05-12T18:47:00"/>
    <n v="1.03945"/>
    <d v="2022-05-12T18:47:00"/>
    <n v="1.03945"/>
    <x v="2252"/>
  </r>
  <r>
    <s v="sell"/>
    <x v="2"/>
    <n v="0.01"/>
    <n v="0.01"/>
    <d v="2022-05-12T19:09:00"/>
    <n v="1.03779"/>
    <d v="2022-05-12T19:09:00"/>
    <n v="1.03779"/>
    <x v="2253"/>
  </r>
  <r>
    <s v="sell"/>
    <x v="1"/>
    <n v="0.02"/>
    <n v="0.05"/>
    <d v="2022-05-12T20:08:00"/>
    <n v="1.0363100000000001"/>
    <d v="2022-05-13T10:29:00"/>
    <n v="1.0408900000000001"/>
    <x v="2254"/>
  </r>
  <r>
    <s v="sell"/>
    <x v="3"/>
    <n v="0.01"/>
    <n v="0.02"/>
    <d v="2022-05-13T13:07:00"/>
    <n v="1.03769"/>
    <d v="2022-05-13T14:04:00"/>
    <n v="1.03904"/>
    <x v="2255"/>
  </r>
  <r>
    <s v="sell"/>
    <x v="5"/>
    <n v="0.19"/>
    <n v="0.58000000000000007"/>
    <d v="2022-05-13T16:22:00"/>
    <n v="1.0361800000000001"/>
    <d v="2022-05-17T14:37:00"/>
    <n v="1.0541199999999999"/>
    <x v="2256"/>
  </r>
  <r>
    <s v="buy"/>
    <x v="2"/>
    <n v="0.01"/>
    <n v="0.01"/>
    <d v="2022-05-17T09:12:00"/>
    <n v="1.04521"/>
    <d v="2022-05-17T09:12:00"/>
    <n v="1.04521"/>
    <x v="2257"/>
  </r>
  <r>
    <s v="buy"/>
    <x v="3"/>
    <n v="0.01"/>
    <n v="0.02"/>
    <d v="2022-05-17T10:16:00"/>
    <n v="1.04695"/>
    <d v="2022-05-17T10:41:00"/>
    <n v="1.04555"/>
    <x v="2258"/>
  </r>
  <r>
    <s v="buy"/>
    <x v="2"/>
    <n v="0.01"/>
    <n v="0.01"/>
    <d v="2022-05-17T11:18:00"/>
    <n v="1.04772"/>
    <d v="2022-05-17T11:18:00"/>
    <n v="1.04772"/>
    <x v="2259"/>
  </r>
  <r>
    <s v="buy"/>
    <x v="3"/>
    <n v="0.01"/>
    <n v="0.02"/>
    <d v="2022-05-17T11:55:00"/>
    <n v="1.0485199999999999"/>
    <d v="2022-05-17T12:51:00"/>
    <n v="1.0469900000000001"/>
    <x v="2260"/>
  </r>
  <r>
    <s v="buy"/>
    <x v="2"/>
    <n v="0.01"/>
    <n v="0.01"/>
    <d v="2022-05-17T13:41:00"/>
    <n v="1.05186"/>
    <d v="2022-05-17T13:41:00"/>
    <n v="1.05186"/>
    <x v="2261"/>
  </r>
  <r>
    <s v="buy"/>
    <x v="2"/>
    <n v="0.01"/>
    <n v="0.01"/>
    <d v="2022-05-17T14:25:00"/>
    <n v="1.05298"/>
    <d v="2022-05-17T14:25:00"/>
    <n v="1.05298"/>
    <x v="2262"/>
  </r>
  <r>
    <s v="buy"/>
    <x v="3"/>
    <n v="0.01"/>
    <n v="0.02"/>
    <d v="2022-05-17T14:49:00"/>
    <n v="1.05464"/>
    <d v="2022-05-17T15:25:00"/>
    <n v="1.05321"/>
    <x v="2263"/>
  </r>
  <r>
    <s v="buy"/>
    <x v="2"/>
    <n v="0.01"/>
    <n v="0.01"/>
    <d v="2022-05-17T21:15:00"/>
    <n v="1.0536099999999999"/>
    <d v="2022-05-17T21:15:00"/>
    <n v="1.0536099999999999"/>
    <x v="2264"/>
  </r>
  <r>
    <s v="buy"/>
    <x v="4"/>
    <n v="0.03"/>
    <n v="0.08"/>
    <d v="2022-05-18T03:11:00"/>
    <n v="1.05592"/>
    <d v="2022-05-18T11:37:00"/>
    <n v="1.0496300000000001"/>
    <x v="2265"/>
  </r>
  <r>
    <s v="buy"/>
    <x v="4"/>
    <n v="0.03"/>
    <n v="0.08"/>
    <d v="2022-05-18T16:56:00"/>
    <n v="1.0530600000000001"/>
    <d v="2022-05-18T22:24:00"/>
    <n v="1.04684"/>
    <x v="2266"/>
  </r>
  <r>
    <s v="sell"/>
    <x v="0"/>
    <n v="0.01"/>
    <n v="0.03"/>
    <d v="2022-05-18T22:38:00"/>
    <n v="1.04708"/>
    <d v="2022-05-19T03:52:00"/>
    <n v="1.0498700000000001"/>
    <x v="2267"/>
  </r>
  <r>
    <s v="sell"/>
    <x v="11"/>
    <n v="0.08"/>
    <n v="0.26"/>
    <d v="2022-05-19T10:18:00"/>
    <n v="1.04705"/>
    <d v="2022-05-19T18:36:00"/>
    <n v="1.05935"/>
    <x v="2268"/>
  </r>
  <r>
    <s v="buy"/>
    <x v="2"/>
    <n v="0.01"/>
    <n v="0.01"/>
    <d v="2022-05-19T13:38:00"/>
    <n v="1.0510999999999999"/>
    <d v="2022-05-19T13:38:00"/>
    <n v="1.0510999999999999"/>
    <x v="2269"/>
  </r>
  <r>
    <s v="buy"/>
    <x v="3"/>
    <n v="0.01"/>
    <n v="0.02"/>
    <d v="2022-05-19T14:04:00"/>
    <n v="1.0529599999999999"/>
    <d v="2022-05-19T14:53:00"/>
    <n v="1.05152"/>
    <x v="2270"/>
  </r>
  <r>
    <s v="buy"/>
    <x v="2"/>
    <n v="0.01"/>
    <n v="0.01"/>
    <d v="2022-05-19T15:55:00"/>
    <n v="1.05376"/>
    <d v="2022-05-19T15:55:00"/>
    <n v="1.05376"/>
    <x v="2271"/>
  </r>
  <r>
    <s v="buy"/>
    <x v="2"/>
    <n v="0.01"/>
    <n v="0.01"/>
    <d v="2022-05-19T16:24:00"/>
    <n v="1.05541"/>
    <d v="2022-05-19T16:24:00"/>
    <n v="1.05541"/>
    <x v="2272"/>
  </r>
  <r>
    <s v="buy"/>
    <x v="3"/>
    <n v="0.01"/>
    <n v="0.02"/>
    <d v="2022-05-19T16:45:00"/>
    <n v="1.0569900000000001"/>
    <d v="2022-05-19T16:58:00"/>
    <n v="1.0556300000000001"/>
    <x v="2273"/>
  </r>
  <r>
    <s v="buy"/>
    <x v="3"/>
    <n v="0.01"/>
    <n v="0.02"/>
    <d v="2022-05-19T17:30:00"/>
    <n v="1.0570999999999999"/>
    <d v="2022-05-19T17:37:00"/>
    <n v="1.05568"/>
    <x v="2274"/>
  </r>
  <r>
    <s v="buy"/>
    <x v="2"/>
    <n v="0.01"/>
    <n v="0.01"/>
    <d v="2022-05-19T18:05:00"/>
    <n v="1.0585199999999999"/>
    <d v="2022-05-19T18:05:00"/>
    <n v="1.0585199999999999"/>
    <x v="2275"/>
  </r>
  <r>
    <s v="buy"/>
    <x v="1"/>
    <n v="0.02"/>
    <n v="0.05"/>
    <d v="2022-05-19T21:06:00"/>
    <n v="1.06009"/>
    <d v="2022-05-20T05:11:00"/>
    <n v="1.0556000000000001"/>
    <x v="2276"/>
  </r>
  <r>
    <s v="buy"/>
    <x v="3"/>
    <n v="0.01"/>
    <n v="0.02"/>
    <d v="2022-05-20T10:21:00"/>
    <n v="1.0573300000000001"/>
    <d v="2022-05-20T11:17:00"/>
    <n v="1.0558799999999999"/>
    <x v="2277"/>
  </r>
  <r>
    <s v="buy"/>
    <x v="1"/>
    <n v="0.02"/>
    <n v="0.05"/>
    <d v="2022-05-20T13:34:00"/>
    <n v="1.0591200000000001"/>
    <d v="2022-05-20T17:07:00"/>
    <n v="1.0544899999999999"/>
    <x v="2278"/>
  </r>
  <r>
    <s v="sell"/>
    <x v="5"/>
    <n v="0.19"/>
    <n v="0.58000000000000007"/>
    <d v="2022-05-20T21:44:00"/>
    <n v="1.05419"/>
    <d v="2022-05-24T10:04:00"/>
    <n v="1.07182"/>
    <x v="2279"/>
  </r>
  <r>
    <s v="buy"/>
    <x v="2"/>
    <n v="0.01"/>
    <n v="0.01"/>
    <d v="2022-05-23T06:27:00"/>
    <n v="1.0588200000000001"/>
    <d v="2022-05-23T06:27:00"/>
    <n v="1.0588200000000001"/>
    <x v="2280"/>
  </r>
  <r>
    <s v="buy"/>
    <x v="2"/>
    <n v="0.01"/>
    <n v="0.01"/>
    <d v="2022-05-23T09:00:00"/>
    <n v="1.0600499999999999"/>
    <d v="2022-05-23T09:00:00"/>
    <n v="1.0600499999999999"/>
    <x v="2281"/>
  </r>
  <r>
    <s v="buy"/>
    <x v="2"/>
    <n v="0.01"/>
    <n v="0.01"/>
    <d v="2022-05-23T11:14:00"/>
    <n v="1.0609500000000001"/>
    <d v="2022-05-23T11:14:00"/>
    <n v="1.0609500000000001"/>
    <x v="2282"/>
  </r>
  <r>
    <s v="buy"/>
    <x v="2"/>
    <n v="0.01"/>
    <n v="0.01"/>
    <d v="2022-05-23T11:36:00"/>
    <n v="1.0618399999999999"/>
    <d v="2022-05-23T11:36:00"/>
    <n v="1.0618399999999999"/>
    <x v="2283"/>
  </r>
  <r>
    <s v="buy"/>
    <x v="2"/>
    <n v="0.01"/>
    <n v="0.01"/>
    <d v="2022-05-23T12:21:00"/>
    <n v="1.0671900000000001"/>
    <d v="2022-05-23T12:21:00"/>
    <n v="1.0671900000000001"/>
    <x v="2284"/>
  </r>
  <r>
    <s v="buy"/>
    <x v="0"/>
    <n v="0.01"/>
    <n v="0.03"/>
    <d v="2022-05-23T12:49:00"/>
    <n v="1.06829"/>
    <d v="2022-05-23T15:21:00"/>
    <n v="1.06542"/>
    <x v="2285"/>
  </r>
  <r>
    <s v="buy"/>
    <x v="3"/>
    <n v="0.01"/>
    <n v="0.02"/>
    <d v="2022-05-23T18:29:00"/>
    <n v="1.0682400000000001"/>
    <d v="2022-05-23T19:05:00"/>
    <n v="1.06684"/>
    <x v="2286"/>
  </r>
  <r>
    <s v="buy"/>
    <x v="0"/>
    <n v="0.01"/>
    <n v="0.03"/>
    <d v="2022-05-23T21:54:00"/>
    <n v="1.0692699999999999"/>
    <d v="2022-05-24T05:21:00"/>
    <n v="1.0663499999999999"/>
    <x v="2287"/>
  </r>
  <r>
    <s v="buy"/>
    <x v="2"/>
    <n v="0.01"/>
    <n v="0.01"/>
    <d v="2022-05-24T10:20:00"/>
    <n v="1.0717000000000001"/>
    <d v="2022-05-24T10:20:00"/>
    <n v="1.0717000000000001"/>
    <x v="2288"/>
  </r>
  <r>
    <s v="buy"/>
    <x v="3"/>
    <n v="0.01"/>
    <n v="0.02"/>
    <d v="2022-05-24T10:26:00"/>
    <n v="1.07246"/>
    <d v="2022-05-24T11:17:00"/>
    <n v="1.07101"/>
    <x v="2289"/>
  </r>
  <r>
    <s v="buy"/>
    <x v="1"/>
    <n v="0.03"/>
    <n v="6.9999999999999993E-2"/>
    <d v="2022-05-24T17:07:00"/>
    <n v="1.0741799999999999"/>
    <d v="2022-05-25T13:46:00"/>
    <n v="1.06568"/>
    <x v="2290"/>
  </r>
  <r>
    <s v="sell"/>
    <x v="0"/>
    <n v="0.01"/>
    <n v="0.03"/>
    <d v="2022-05-25T15:35:00"/>
    <n v="1.0653999999999999"/>
    <d v="2022-05-25T17:27:00"/>
    <n v="1.0682400000000001"/>
    <x v="2291"/>
  </r>
  <r>
    <s v="sell"/>
    <x v="1"/>
    <n v="0.02"/>
    <n v="0.05"/>
    <d v="2022-05-25T20:18:00"/>
    <n v="1.0658099999999999"/>
    <d v="2022-05-26T03:46:00"/>
    <n v="1.07033"/>
    <x v="2292"/>
  </r>
  <r>
    <s v="buy"/>
    <x v="0"/>
    <n v="0.01"/>
    <n v="0.03"/>
    <d v="2022-05-26T04:33:00"/>
    <n v="1.06978"/>
    <d v="2022-05-26T08:57:00"/>
    <n v="1.0669"/>
    <x v="2293"/>
  </r>
  <r>
    <s v="sell"/>
    <x v="7"/>
    <n v="0.04"/>
    <n v="0.12"/>
    <d v="2022-05-26T09:01:00"/>
    <n v="1.06752"/>
    <d v="2022-05-27T04:49:00"/>
    <n v="1.07579"/>
    <x v="2294"/>
  </r>
  <r>
    <s v="buy"/>
    <x v="2"/>
    <n v="0.01"/>
    <n v="0.01"/>
    <d v="2022-05-26T12:54:00"/>
    <n v="1.0699099999999999"/>
    <d v="2022-05-26T12:54:00"/>
    <n v="1.0699099999999999"/>
    <x v="2295"/>
  </r>
  <r>
    <s v="buy"/>
    <x v="3"/>
    <n v="0.01"/>
    <n v="0.02"/>
    <d v="2022-05-26T13:27:00"/>
    <n v="1.07097"/>
    <d v="2022-05-26T15:15:00"/>
    <n v="1.0695600000000001"/>
    <x v="2296"/>
  </r>
  <r>
    <s v="buy"/>
    <x v="2"/>
    <n v="0.01"/>
    <n v="0.01"/>
    <d v="2022-05-26T17:11:00"/>
    <n v="1.07121"/>
    <d v="2022-05-26T17:11:00"/>
    <n v="1.07121"/>
    <x v="2297"/>
  </r>
  <r>
    <s v="buy"/>
    <x v="3"/>
    <n v="0.01"/>
    <n v="0.02"/>
    <d v="2022-05-26T18:34:00"/>
    <n v="1.0725"/>
    <d v="2022-05-26T19:41:00"/>
    <n v="1.07108"/>
    <x v="2298"/>
  </r>
  <r>
    <s v="buy"/>
    <x v="2"/>
    <n v="0.01"/>
    <n v="0.01"/>
    <d v="2022-05-27T03:24:00"/>
    <n v="1.0735699999999999"/>
    <d v="2022-05-27T03:24:00"/>
    <n v="1.0735699999999999"/>
    <x v="2299"/>
  </r>
  <r>
    <s v="buy"/>
    <x v="1"/>
    <n v="0.02"/>
    <n v="0.05"/>
    <d v="2022-05-27T05:01:00"/>
    <n v="1.0760000000000001"/>
    <d v="2022-05-27T13:03:00"/>
    <n v="1.0713600000000001"/>
    <x v="2300"/>
  </r>
  <r>
    <s v="sell"/>
    <x v="0"/>
    <n v="0.01"/>
    <n v="0.03"/>
    <d v="2022-05-27T14:10:00"/>
    <n v="1.0707599999999999"/>
    <d v="2022-05-27T16:49:00"/>
    <n v="1.07365"/>
    <x v="2301"/>
  </r>
  <r>
    <s v="buy"/>
    <x v="0"/>
    <n v="0.01"/>
    <n v="0.03"/>
    <d v="2022-05-27T17:03:00"/>
    <n v="1.0740000000000001"/>
    <d v="2022-05-27T17:58:00"/>
    <n v="1.07115"/>
    <x v="2302"/>
  </r>
  <r>
    <s v="sell"/>
    <x v="4"/>
    <n v="0.03"/>
    <n v="0.08"/>
    <d v="2022-05-27T18:09:00"/>
    <n v="1.07077"/>
    <d v="2022-05-30T17:55:00"/>
    <n v="1.0781799999999999"/>
    <x v="2303"/>
  </r>
  <r>
    <s v="buy"/>
    <x v="2"/>
    <n v="0.01"/>
    <n v="0.01"/>
    <d v="2022-05-30T08:53:00"/>
    <n v="1.0754300000000001"/>
    <d v="2022-05-30T08:53:00"/>
    <n v="1.0754300000000001"/>
    <x v="2304"/>
  </r>
  <r>
    <s v="buy"/>
    <x v="3"/>
    <n v="0.01"/>
    <n v="0.02"/>
    <d v="2022-05-30T09:46:00"/>
    <n v="1.0761000000000001"/>
    <d v="2022-05-30T10:21:00"/>
    <n v="1.0746899999999999"/>
    <x v="2305"/>
  </r>
  <r>
    <s v="buy"/>
    <x v="2"/>
    <n v="0.01"/>
    <n v="0.01"/>
    <d v="2022-05-30T12:11:00"/>
    <n v="1.0765400000000001"/>
    <d v="2022-05-30T12:11:00"/>
    <n v="1.0765400000000001"/>
    <x v="2306"/>
  </r>
  <r>
    <s v="buy"/>
    <x v="2"/>
    <n v="0.01"/>
    <n v="0.01"/>
    <d v="2022-05-30T15:17:00"/>
    <n v="1.0761000000000001"/>
    <d v="2022-05-30T15:17:00"/>
    <n v="1.0761000000000001"/>
    <x v="2307"/>
  </r>
  <r>
    <s v="buy"/>
    <x v="7"/>
    <n v="0.04"/>
    <n v="0.12"/>
    <d v="2022-05-30T18:21:00"/>
    <n v="1.07796"/>
    <d v="2022-05-31T13:56:00"/>
    <n v="1.06972"/>
    <x v="2308"/>
  </r>
  <r>
    <s v="sell"/>
    <x v="2"/>
    <n v="0.01"/>
    <n v="0.01"/>
    <d v="2022-05-31T04:12:00"/>
    <n v="1.0744"/>
    <d v="2022-05-31T04:12:00"/>
    <n v="1.0744"/>
    <x v="2309"/>
  </r>
  <r>
    <s v="sell"/>
    <x v="2"/>
    <n v="0.01"/>
    <n v="0.01"/>
    <d v="2022-05-31T09:59:00"/>
    <n v="1.07342"/>
    <d v="2022-05-31T09:59:00"/>
    <n v="1.07342"/>
    <x v="2310"/>
  </r>
  <r>
    <s v="sell"/>
    <x v="2"/>
    <n v="0.01"/>
    <n v="0.01"/>
    <d v="2022-05-31T13:25:00"/>
    <n v="1.0729599999999999"/>
    <d v="2022-05-31T13:25:00"/>
    <n v="1.0729599999999999"/>
    <x v="2311"/>
  </r>
  <r>
    <s v="sell"/>
    <x v="2"/>
    <n v="0.01"/>
    <n v="0.01"/>
    <d v="2022-05-31T14:16:00"/>
    <n v="1.07077"/>
    <d v="2022-05-31T14:16:00"/>
    <n v="1.07077"/>
    <x v="2312"/>
  </r>
  <r>
    <s v="sell"/>
    <x v="1"/>
    <n v="0.02"/>
    <n v="0.05"/>
    <d v="2022-05-31T15:45:00"/>
    <n v="1.06904"/>
    <d v="2022-05-31T20:57:00"/>
    <n v="1.07379"/>
    <x v="2313"/>
  </r>
  <r>
    <s v="buy"/>
    <x v="0"/>
    <n v="0.01"/>
    <n v="0.03"/>
    <d v="2022-05-31T21:45:00"/>
    <n v="1.07386"/>
    <d v="2022-06-01T05:08:00"/>
    <n v="1.0708500000000001"/>
    <x v="2314"/>
  </r>
  <r>
    <s v="buy"/>
    <x v="7"/>
    <n v="0.04"/>
    <n v="0.12"/>
    <d v="2022-06-01T11:16:00"/>
    <n v="1.0726199999999999"/>
    <d v="2022-06-01T18:34:00"/>
    <n v="1.06464"/>
    <x v="2315"/>
  </r>
  <r>
    <s v="sell"/>
    <x v="3"/>
    <n v="0.01"/>
    <n v="0.02"/>
    <d v="2022-06-01T15:08:00"/>
    <n v="1.07125"/>
    <d v="2022-06-01T15:55:00"/>
    <n v="1.0726800000000001"/>
    <x v="2316"/>
  </r>
  <r>
    <s v="sell"/>
    <x v="2"/>
    <n v="0.01"/>
    <n v="0.01"/>
    <d v="2022-06-01T16:54:00"/>
    <n v="1.0710299999999999"/>
    <d v="2022-06-01T16:54:00"/>
    <n v="1.0710299999999999"/>
    <x v="2317"/>
  </r>
  <r>
    <s v="sell"/>
    <x v="2"/>
    <n v="0.01"/>
    <n v="0.01"/>
    <d v="2022-06-01T17:38:00"/>
    <n v="1.0669"/>
    <d v="2022-06-01T17:38:00"/>
    <n v="1.0669"/>
    <x v="2318"/>
  </r>
  <r>
    <s v="sell"/>
    <x v="2"/>
    <n v="0.01"/>
    <n v="0.01"/>
    <d v="2022-06-01T18:10:00"/>
    <n v="1.06606"/>
    <d v="2022-06-01T18:10:00"/>
    <n v="1.06606"/>
    <x v="2319"/>
  </r>
  <r>
    <s v="sell"/>
    <x v="11"/>
    <n v="0.08"/>
    <n v="0.26"/>
    <d v="2022-06-01T18:48:00"/>
    <n v="1.0632900000000001"/>
    <d v="2022-06-03T03:30:00"/>
    <n v="1.07538"/>
    <x v="2320"/>
  </r>
  <r>
    <s v="buy"/>
    <x v="2"/>
    <n v="0.01"/>
    <n v="0.01"/>
    <d v="2022-06-02T11:56:00"/>
    <n v="1.0688599999999999"/>
    <d v="2022-06-02T11:56:00"/>
    <n v="1.0688599999999999"/>
    <x v="2321"/>
  </r>
  <r>
    <s v="buy"/>
    <x v="3"/>
    <n v="0.01"/>
    <n v="0.02"/>
    <d v="2022-06-02T15:56:00"/>
    <n v="1.0709500000000001"/>
    <d v="2022-06-02T16:53:00"/>
    <n v="1.0695399999999999"/>
    <x v="2322"/>
  </r>
  <r>
    <s v="buy"/>
    <x v="2"/>
    <n v="0.01"/>
    <n v="0.01"/>
    <d v="2022-06-02T17:24:00"/>
    <n v="1.07047"/>
    <d v="2022-06-02T17:24:00"/>
    <n v="1.07047"/>
    <x v="2323"/>
  </r>
  <r>
    <s v="buy"/>
    <x v="2"/>
    <n v="0.01"/>
    <n v="0.01"/>
    <d v="2022-06-02T18:18:00"/>
    <n v="1.0725"/>
    <d v="2022-06-02T18:18:00"/>
    <n v="1.0725"/>
    <x v="2324"/>
  </r>
  <r>
    <s v="buy"/>
    <x v="2"/>
    <n v="0.01"/>
    <n v="0.01"/>
    <d v="2022-06-02T19:24:00"/>
    <n v="1.0740400000000001"/>
    <d v="2022-06-02T19:24:00"/>
    <n v="1.0740400000000001"/>
    <x v="2325"/>
  </r>
  <r>
    <s v="buy"/>
    <x v="1"/>
    <n v="0.02"/>
    <n v="0.05"/>
    <d v="2022-06-03T03:38:00"/>
    <n v="1.0758000000000001"/>
    <d v="2022-06-03T15:37:00"/>
    <n v="1.07124"/>
    <x v="2326"/>
  </r>
  <r>
    <s v="buy"/>
    <x v="0"/>
    <n v="0.01"/>
    <n v="0.03"/>
    <d v="2022-06-03T16:53:00"/>
    <n v="1.07483"/>
    <d v="2022-06-03T17:52:00"/>
    <n v="1.0717699999999999"/>
    <x v="2327"/>
  </r>
  <r>
    <s v="buy"/>
    <x v="7"/>
    <n v="0.04"/>
    <n v="0.12"/>
    <d v="2022-06-06T11:26:00"/>
    <n v="1.0744100000000001"/>
    <d v="2022-06-07T14:54:00"/>
    <n v="1.0662799999999999"/>
    <x v="2328"/>
  </r>
  <r>
    <s v="sell"/>
    <x v="3"/>
    <n v="0.01"/>
    <n v="0.02"/>
    <d v="2022-06-06T17:49:00"/>
    <n v="1.07084"/>
    <d v="2022-06-06T17:51:00"/>
    <n v="1.0722700000000001"/>
    <x v="2329"/>
  </r>
  <r>
    <s v="sell"/>
    <x v="2"/>
    <n v="0.01"/>
    <n v="0.01"/>
    <d v="2022-06-06T18:33:00"/>
    <n v="1.06904"/>
    <d v="2022-06-06T18:33:00"/>
    <n v="1.06904"/>
    <x v="2330"/>
  </r>
  <r>
    <s v="sell"/>
    <x v="3"/>
    <n v="0.01"/>
    <n v="0.02"/>
    <d v="2022-06-07T04:38:00"/>
    <n v="1.0679099999999999"/>
    <d v="2022-06-07T07:30:00"/>
    <n v="1.06942"/>
    <x v="2331"/>
  </r>
  <r>
    <s v="sell"/>
    <x v="3"/>
    <n v="0.01"/>
    <n v="0.02"/>
    <d v="2022-06-07T08:42:00"/>
    <n v="1.0675300000000001"/>
    <d v="2022-06-07T09:46:00"/>
    <n v="1.06904"/>
    <x v="2332"/>
  </r>
  <r>
    <s v="sell"/>
    <x v="1"/>
    <n v="0.02"/>
    <n v="0.05"/>
    <d v="2022-06-07T15:26:00"/>
    <n v="1.06664"/>
    <d v="2022-06-07T21:32:00"/>
    <n v="1.0710999999999999"/>
    <x v="2333"/>
  </r>
  <r>
    <s v="buy"/>
    <x v="3"/>
    <n v="0.01"/>
    <n v="0.02"/>
    <d v="2022-06-07T18:07:00"/>
    <n v="1.0699700000000001"/>
    <d v="2022-06-08T04:10:00"/>
    <n v="1.0685800000000001"/>
    <x v="2334"/>
  </r>
  <r>
    <s v="sell"/>
    <x v="4"/>
    <n v="0.03"/>
    <n v="0.08"/>
    <d v="2022-06-08T12:18:00"/>
    <n v="1.0681499999999999"/>
    <d v="2022-06-08T16:39:00"/>
    <n v="1.0744"/>
    <x v="2335"/>
  </r>
  <r>
    <s v="buy"/>
    <x v="2"/>
    <n v="0.01"/>
    <n v="0.01"/>
    <d v="2022-06-08T13:59:00"/>
    <n v="1.07195"/>
    <d v="2022-06-08T13:59:00"/>
    <n v="1.07195"/>
    <x v="2336"/>
  </r>
  <r>
    <s v="buy"/>
    <x v="2"/>
    <n v="0.01"/>
    <n v="0.01"/>
    <d v="2022-06-08T14:23:00"/>
    <n v="1.0733299999999999"/>
    <d v="2022-06-08T14:23:00"/>
    <n v="1.0733299999999999"/>
    <x v="2337"/>
  </r>
  <r>
    <s v="buy"/>
    <x v="1"/>
    <n v="0.02"/>
    <n v="0.05"/>
    <d v="2022-06-08T16:53:00"/>
    <n v="1.0749200000000001"/>
    <d v="2022-06-09T10:57:00"/>
    <n v="1.0705"/>
    <x v="2338"/>
  </r>
  <r>
    <s v="sell"/>
    <x v="3"/>
    <n v="0.01"/>
    <n v="0.02"/>
    <d v="2022-06-09T11:05:00"/>
    <n v="1.0700799999999999"/>
    <d v="2022-06-09T11:51:00"/>
    <n v="1.07145"/>
    <x v="2339"/>
  </r>
  <r>
    <s v="sell"/>
    <x v="2"/>
    <n v="0.01"/>
    <n v="0.01"/>
    <d v="2022-06-09T21:48:00"/>
    <n v="1.0633999999999999"/>
    <d v="2022-06-09T21:48:00"/>
    <n v="1.0633999999999999"/>
    <x v="2340"/>
  </r>
  <r>
    <s v="buy"/>
    <x v="3"/>
    <n v="0.01"/>
    <n v="0.02"/>
    <d v="2022-06-09T22:00:00"/>
    <n v="1.06277"/>
    <d v="2022-06-09T22:34:00"/>
    <n v="1.06134"/>
    <x v="2341"/>
  </r>
  <r>
    <s v="sell"/>
    <x v="3"/>
    <n v="0.01"/>
    <n v="0.02"/>
    <d v="2022-06-10T00:06:00"/>
    <n v="1.06176"/>
    <d v="2022-06-10T06:20:00"/>
    <n v="1.06315"/>
    <x v="2342"/>
  </r>
  <r>
    <s v="buy"/>
    <x v="2"/>
    <n v="0.01"/>
    <n v="0.01"/>
    <d v="2022-06-10T09:21:00"/>
    <n v="1.0620700000000001"/>
    <d v="2022-06-10T09:21:00"/>
    <n v="1.0620700000000001"/>
    <x v="2343"/>
  </r>
  <r>
    <s v="buy"/>
    <x v="12"/>
    <n v="0.3"/>
    <n v="0.88000000000000012"/>
    <d v="2022-06-10T10:47:00"/>
    <n v="1.06355"/>
    <d v="2022-06-13T17:55:00"/>
    <n v="1.04209"/>
    <x v="2344"/>
  </r>
  <r>
    <s v="sell"/>
    <x v="2"/>
    <n v="0.01"/>
    <n v="0.01"/>
    <d v="2022-06-10T11:32:00"/>
    <n v="1.0618700000000001"/>
    <d v="2022-06-10T11:32:00"/>
    <n v="1.0618700000000001"/>
    <x v="2345"/>
  </r>
  <r>
    <s v="sell"/>
    <x v="2"/>
    <n v="0.01"/>
    <n v="0.01"/>
    <d v="2022-06-10T12:22:00"/>
    <n v="1.0600400000000001"/>
    <d v="2022-06-10T12:22:00"/>
    <n v="1.0600400000000001"/>
    <x v="2346"/>
  </r>
  <r>
    <s v="sell"/>
    <x v="2"/>
    <n v="0.01"/>
    <n v="0.01"/>
    <d v="2022-06-10T14:38:00"/>
    <n v="1.0583199999999999"/>
    <d v="2022-06-10T14:38:00"/>
    <n v="1.0583199999999999"/>
    <x v="2347"/>
  </r>
  <r>
    <s v="sell"/>
    <x v="2"/>
    <n v="0.01"/>
    <n v="0.01"/>
    <d v="2022-06-10T16:05:00"/>
    <n v="1.0541199999999999"/>
    <d v="2022-06-10T16:05:00"/>
    <n v="1.0541199999999999"/>
    <x v="2348"/>
  </r>
  <r>
    <s v="sell"/>
    <x v="3"/>
    <n v="0.01"/>
    <n v="0.02"/>
    <d v="2022-06-10T17:14:00"/>
    <n v="1.05159"/>
    <d v="2022-06-10T17:53:00"/>
    <n v="1.05304"/>
    <x v="2349"/>
  </r>
  <r>
    <s v="sell"/>
    <x v="2"/>
    <n v="0.01"/>
    <n v="0.01"/>
    <d v="2022-06-13T01:26:00"/>
    <n v="1.0507200000000001"/>
    <d v="2022-06-13T01:26:00"/>
    <n v="1.0507200000000001"/>
    <x v="2350"/>
  </r>
  <r>
    <s v="sell"/>
    <x v="2"/>
    <n v="0.01"/>
    <n v="0.01"/>
    <d v="2022-06-13T02:48:00"/>
    <n v="1.0488900000000001"/>
    <d v="2022-06-13T02:48:00"/>
    <n v="1.0488900000000001"/>
    <x v="2351"/>
  </r>
  <r>
    <s v="sell"/>
    <x v="2"/>
    <n v="0.01"/>
    <n v="0.01"/>
    <d v="2022-06-13T10:05:00"/>
    <n v="1.04803"/>
    <d v="2022-06-13T10:05:00"/>
    <n v="1.04803"/>
    <x v="2352"/>
  </r>
  <r>
    <s v="sell"/>
    <x v="3"/>
    <n v="0.01"/>
    <n v="0.02"/>
    <d v="2022-06-13T10:50:00"/>
    <n v="1.0464800000000001"/>
    <d v="2022-06-13T11:27:00"/>
    <n v="1.0479099999999999"/>
    <x v="2353"/>
  </r>
  <r>
    <s v="sell"/>
    <x v="3"/>
    <n v="0.01"/>
    <n v="0.02"/>
    <d v="2022-06-13T14:32:00"/>
    <n v="1.04575"/>
    <d v="2022-06-13T15:25:00"/>
    <n v="1.0471699999999999"/>
    <x v="2354"/>
  </r>
  <r>
    <s v="sell"/>
    <x v="2"/>
    <n v="0.01"/>
    <n v="0.01"/>
    <d v="2022-06-13T16:44:00"/>
    <n v="1.0447299999999999"/>
    <d v="2022-06-13T16:44:00"/>
    <n v="1.0447299999999999"/>
    <x v="2355"/>
  </r>
  <r>
    <s v="sell"/>
    <x v="3"/>
    <n v="0.01"/>
    <n v="0.02"/>
    <d v="2022-06-13T17:22:00"/>
    <n v="1.0430699999999999"/>
    <d v="2022-06-13T19:10:00"/>
    <n v="1.04444"/>
    <x v="2356"/>
  </r>
  <r>
    <s v="sell"/>
    <x v="3"/>
    <n v="0.01"/>
    <n v="0.02"/>
    <d v="2022-06-13T21:59:00"/>
    <n v="1.0422"/>
    <d v="2022-06-13T22:17:00"/>
    <n v="1.0436399999999999"/>
    <x v="2357"/>
  </r>
  <r>
    <s v="sell"/>
    <x v="3"/>
    <n v="0.01"/>
    <n v="0.02"/>
    <d v="2022-06-13T22:36:00"/>
    <n v="1.0407200000000001"/>
    <d v="2022-06-14T03:37:00"/>
    <n v="1.04209"/>
    <x v="2358"/>
  </r>
  <r>
    <s v="sell"/>
    <x v="4"/>
    <n v="0.03"/>
    <n v="0.08"/>
    <d v="2022-06-14T04:50:00"/>
    <n v="1.0404100000000001"/>
    <d v="2022-06-14T10:45:00"/>
    <n v="1.0470200000000001"/>
    <x v="2359"/>
  </r>
  <r>
    <s v="sell"/>
    <x v="0"/>
    <n v="0.01"/>
    <n v="0.03"/>
    <d v="2022-06-14T13:32:00"/>
    <n v="1.04297"/>
    <d v="2022-06-14T15:30:00"/>
    <n v="1.0461"/>
    <x v="2360"/>
  </r>
  <r>
    <s v="sell"/>
    <x v="2"/>
    <n v="0.01"/>
    <n v="0.01"/>
    <d v="2022-06-14T17:10:00"/>
    <n v="1.0428299999999999"/>
    <d v="2022-06-14T17:10:00"/>
    <n v="1.0428299999999999"/>
    <x v="2361"/>
  </r>
  <r>
    <s v="sell"/>
    <x v="3"/>
    <n v="0.01"/>
    <n v="0.02"/>
    <d v="2022-06-14T18:02:00"/>
    <n v="1.04156"/>
    <d v="2022-06-14T20:07:00"/>
    <n v="1.04297"/>
    <x v="2362"/>
  </r>
  <r>
    <s v="sell"/>
    <x v="7"/>
    <n v="0.04"/>
    <n v="0.12"/>
    <d v="2022-06-14T22:02:00"/>
    <n v="1.04074"/>
    <d v="2022-06-15T09:26:00"/>
    <n v="1.0492699999999999"/>
    <x v="2363"/>
  </r>
  <r>
    <s v="buy"/>
    <x v="11"/>
    <n v="0.08"/>
    <n v="0.26"/>
    <d v="2022-06-15T11:44:00"/>
    <n v="1.0502400000000001"/>
    <d v="2022-06-15T19:59:00"/>
    <n v="1.0380799999999999"/>
    <x v="2364"/>
  </r>
  <r>
    <s v="sell"/>
    <x v="3"/>
    <n v="0.01"/>
    <n v="0.02"/>
    <d v="2022-06-15T16:18:00"/>
    <n v="1.0409999999999999"/>
    <d v="2022-06-15T16:56:00"/>
    <n v="1.0424"/>
    <x v="2365"/>
  </r>
  <r>
    <s v="sell"/>
    <x v="2"/>
    <n v="0.01"/>
    <n v="0.01"/>
    <d v="2022-06-15T18:21:00"/>
    <n v="1.0396700000000001"/>
    <d v="2022-06-15T18:21:00"/>
    <n v="1.0396700000000001"/>
    <x v="2366"/>
  </r>
  <r>
    <s v="sell"/>
    <x v="0"/>
    <n v="0.01"/>
    <n v="0.03"/>
    <d v="2022-06-15T19:56:00"/>
    <n v="1.03813"/>
    <d v="2022-06-15T21:00:00"/>
    <n v="1.04098"/>
    <x v="2367"/>
  </r>
  <r>
    <s v="sell"/>
    <x v="0"/>
    <n v="0.01"/>
    <n v="0.03"/>
    <d v="2022-06-15T22:11:00"/>
    <n v="1.0438499999999999"/>
    <d v="2022-06-15T23:09:00"/>
    <n v="1.0467599999999999"/>
    <x v="2368"/>
  </r>
  <r>
    <s v="buy"/>
    <x v="3"/>
    <n v="0.01"/>
    <n v="0.02"/>
    <d v="2022-06-15T22:34:00"/>
    <n v="1.0453399999999999"/>
    <d v="2022-06-15T22:37:00"/>
    <n v="1.0440100000000001"/>
    <x v="2369"/>
  </r>
  <r>
    <s v="buy"/>
    <x v="2"/>
    <n v="0.01"/>
    <n v="0.01"/>
    <d v="2022-06-16T02:48:00"/>
    <n v="1.04545"/>
    <d v="2022-06-16T02:48:00"/>
    <n v="1.04545"/>
    <x v="2370"/>
  </r>
  <r>
    <s v="buy"/>
    <x v="7"/>
    <n v="0.04"/>
    <n v="0.12"/>
    <d v="2022-06-16T03:07:00"/>
    <n v="1.0463800000000001"/>
    <d v="2022-06-16T10:44:00"/>
    <n v="1.0382400000000001"/>
    <x v="2371"/>
  </r>
  <r>
    <s v="sell"/>
    <x v="2"/>
    <n v="0.01"/>
    <n v="0.01"/>
    <d v="2022-06-16T05:13:00"/>
    <n v="1.04375"/>
    <d v="2022-06-16T05:13:00"/>
    <n v="1.04375"/>
    <x v="2372"/>
  </r>
  <r>
    <s v="sell"/>
    <x v="3"/>
    <n v="0.01"/>
    <n v="0.02"/>
    <d v="2022-06-16T10:21:00"/>
    <n v="1.03931"/>
    <d v="2022-06-16T10:30:00"/>
    <n v="1.0407599999999999"/>
    <x v="2373"/>
  </r>
  <r>
    <s v="sell"/>
    <x v="0"/>
    <n v="0.01"/>
    <n v="0.03"/>
    <d v="2022-06-16T10:48:00"/>
    <n v="1.03857"/>
    <d v="2022-06-16T12:17:00"/>
    <n v="1.0414600000000001"/>
    <x v="2374"/>
  </r>
  <r>
    <s v="sell"/>
    <x v="5"/>
    <n v="0.19"/>
    <n v="0.58000000000000007"/>
    <d v="2022-06-16T15:03:00"/>
    <n v="1.03918"/>
    <d v="2022-06-16T19:46:00"/>
    <n v="1.0569599999999999"/>
    <x v="2375"/>
  </r>
  <r>
    <s v="buy"/>
    <x v="2"/>
    <n v="0.01"/>
    <n v="0.01"/>
    <d v="2022-06-16T15:57:00"/>
    <n v="1.0423500000000001"/>
    <d v="2022-06-16T15:57:00"/>
    <n v="1.0423500000000001"/>
    <x v="2376"/>
  </r>
  <r>
    <s v="buy"/>
    <x v="2"/>
    <n v="0.01"/>
    <n v="0.01"/>
    <d v="2022-06-16T16:17:00"/>
    <n v="1.04521"/>
    <d v="2022-06-16T16:17:00"/>
    <n v="1.04521"/>
    <x v="2377"/>
  </r>
  <r>
    <s v="buy"/>
    <x v="3"/>
    <n v="0.01"/>
    <n v="0.02"/>
    <d v="2022-06-16T16:46:00"/>
    <n v="1.04562"/>
    <d v="2022-06-16T17:09:00"/>
    <n v="1.0441400000000001"/>
    <x v="2378"/>
  </r>
  <r>
    <s v="buy"/>
    <x v="2"/>
    <n v="0.01"/>
    <n v="0.01"/>
    <d v="2022-06-16T17:23:00"/>
    <n v="1.0464800000000001"/>
    <d v="2022-06-16T17:23:00"/>
    <n v="1.0464800000000001"/>
    <x v="2379"/>
  </r>
  <r>
    <s v="buy"/>
    <x v="2"/>
    <n v="0.01"/>
    <n v="0.01"/>
    <d v="2022-06-16T17:44:00"/>
    <n v="1.0483100000000001"/>
    <d v="2022-06-16T17:44:00"/>
    <n v="1.0483100000000001"/>
    <x v="2380"/>
  </r>
  <r>
    <s v="buy"/>
    <x v="2"/>
    <n v="0.01"/>
    <n v="0.01"/>
    <d v="2022-06-16T18:04:00"/>
    <n v="1.0493699999999999"/>
    <d v="2022-06-16T18:04:00"/>
    <n v="1.0493699999999999"/>
    <x v="2381"/>
  </r>
  <r>
    <s v="buy"/>
    <x v="2"/>
    <n v="0.01"/>
    <n v="0.01"/>
    <d v="2022-06-16T18:31:00"/>
    <n v="1.0505199999999999"/>
    <d v="2022-06-16T18:31:00"/>
    <n v="1.0505199999999999"/>
    <x v="2382"/>
  </r>
  <r>
    <s v="buy"/>
    <x v="2"/>
    <n v="0.01"/>
    <n v="0.01"/>
    <d v="2022-06-16T19:08:00"/>
    <n v="1.05247"/>
    <d v="2022-06-16T19:08:00"/>
    <n v="1.05247"/>
    <x v="2383"/>
  </r>
  <r>
    <s v="buy"/>
    <x v="2"/>
    <n v="0.01"/>
    <n v="0.01"/>
    <d v="2022-06-16T19:52:00"/>
    <n v="1.0563400000000001"/>
    <d v="2022-06-16T19:52:00"/>
    <n v="1.0563400000000001"/>
    <x v="2384"/>
  </r>
  <r>
    <s v="buy"/>
    <x v="6"/>
    <n v="0.13"/>
    <n v="0.39"/>
    <d v="2022-06-16T20:58:00"/>
    <n v="1.0589500000000001"/>
    <d v="2022-06-17T17:35:00"/>
    <n v="1.0446299999999999"/>
    <x v="2385"/>
  </r>
  <r>
    <s v="sell"/>
    <x v="0"/>
    <n v="0.01"/>
    <n v="0.03"/>
    <d v="2022-06-17T10:11:00"/>
    <n v="1.0503199999999999"/>
    <d v="2022-06-17T12:12:00"/>
    <n v="1.0532300000000001"/>
    <x v="2386"/>
  </r>
  <r>
    <s v="sell"/>
    <x v="3"/>
    <n v="0.01"/>
    <n v="0.02"/>
    <d v="2022-06-17T15:22:00"/>
    <n v="1.04836"/>
    <d v="2022-06-17T15:36:00"/>
    <n v="1.0497799999999999"/>
    <x v="2387"/>
  </r>
  <r>
    <s v="sell"/>
    <x v="2"/>
    <n v="0.01"/>
    <n v="0.01"/>
    <d v="2022-06-17T17:01:00"/>
    <n v="1.0485899999999999"/>
    <d v="2022-06-17T17:01:00"/>
    <n v="1.0485899999999999"/>
    <x v="2388"/>
  </r>
  <r>
    <s v="sell"/>
    <x v="11"/>
    <n v="0.08"/>
    <n v="0.26"/>
    <d v="2022-06-17T17:25:00"/>
    <n v="1.0458799999999999"/>
    <d v="2022-06-21T11:59:00"/>
    <n v="1.05785"/>
    <x v="2389"/>
  </r>
  <r>
    <s v="buy"/>
    <x v="2"/>
    <n v="0.01"/>
    <n v="0.01"/>
    <d v="2022-06-20T05:59:00"/>
    <n v="1.05192"/>
    <d v="2022-06-20T05:59:00"/>
    <n v="1.05192"/>
    <x v="2390"/>
  </r>
  <r>
    <s v="buy"/>
    <x v="3"/>
    <n v="0.01"/>
    <n v="0.02"/>
    <d v="2022-06-20T09:22:00"/>
    <n v="1.05369"/>
    <d v="2022-06-20T10:07:00"/>
    <n v="1.05226"/>
    <x v="2391"/>
  </r>
  <r>
    <s v="buy"/>
    <x v="0"/>
    <n v="0.01"/>
    <n v="0.03"/>
    <d v="2022-06-20T12:16:00"/>
    <n v="1.0538099999999999"/>
    <d v="2022-06-20T16:12:00"/>
    <n v="1.05091"/>
    <x v="2392"/>
  </r>
  <r>
    <s v="buy"/>
    <x v="0"/>
    <n v="0.01"/>
    <n v="0.03"/>
    <d v="2022-06-20T18:00:00"/>
    <n v="1.05358"/>
    <d v="2022-06-20T21:02:00"/>
    <n v="1.0506599999999999"/>
    <x v="2393"/>
  </r>
  <r>
    <s v="buy"/>
    <x v="2"/>
    <n v="0.01"/>
    <n v="0.01"/>
    <d v="2022-06-21T06:08:00"/>
    <n v="1.0527200000000001"/>
    <d v="2022-06-21T06:08:00"/>
    <n v="1.0527200000000001"/>
    <x v="2394"/>
  </r>
  <r>
    <s v="buy"/>
    <x v="2"/>
    <n v="0.01"/>
    <n v="0.01"/>
    <d v="2022-06-21T10:41:00"/>
    <n v="1.05494"/>
    <d v="2022-06-21T10:41:00"/>
    <n v="1.05494"/>
    <x v="2395"/>
  </r>
  <r>
    <s v="buy"/>
    <x v="2"/>
    <n v="0.01"/>
    <n v="0.01"/>
    <d v="2022-06-21T10:59:00"/>
    <n v="1.0559799999999999"/>
    <d v="2022-06-21T10:59:00"/>
    <n v="1.0559799999999999"/>
    <x v="2396"/>
  </r>
  <r>
    <s v="buy"/>
    <x v="8"/>
    <n v="0.06"/>
    <n v="0.18"/>
    <d v="2022-06-21T12:33:00"/>
    <n v="1.0574600000000001"/>
    <d v="2022-06-22T10:05:00"/>
    <n v="1.0476399999999999"/>
    <x v="2397"/>
  </r>
  <r>
    <s v="sell"/>
    <x v="2"/>
    <n v="0.01"/>
    <n v="0.01"/>
    <d v="2022-06-21T21:54:00"/>
    <n v="1.05277"/>
    <d v="2022-06-21T21:54:00"/>
    <n v="1.05277"/>
    <x v="2398"/>
  </r>
  <r>
    <s v="sell"/>
    <x v="2"/>
    <n v="0.01"/>
    <n v="0.01"/>
    <d v="2022-06-22T09:23:00"/>
    <n v="1.0500400000000001"/>
    <d v="2022-06-22T09:23:00"/>
    <n v="1.0500400000000001"/>
    <x v="2399"/>
  </r>
  <r>
    <s v="sell"/>
    <x v="2"/>
    <n v="0.01"/>
    <n v="0.01"/>
    <d v="2022-06-22T10:00:00"/>
    <n v="1.0490699999999999"/>
    <d v="2022-06-22T10:00:00"/>
    <n v="1.0490699999999999"/>
    <x v="2400"/>
  </r>
  <r>
    <s v="sell"/>
    <x v="11"/>
    <n v="0.08"/>
    <n v="0.26"/>
    <d v="2022-06-22T10:18:00"/>
    <n v="1.0480100000000001"/>
    <d v="2022-06-22T17:51:00"/>
    <n v="1.0601400000000001"/>
    <x v="2401"/>
  </r>
  <r>
    <s v="buy"/>
    <x v="2"/>
    <n v="0.01"/>
    <n v="0.01"/>
    <d v="2022-06-22T13:08:00"/>
    <n v="1.0522199999999999"/>
    <d v="2022-06-22T13:08:00"/>
    <n v="1.0522199999999999"/>
    <x v="2402"/>
  </r>
  <r>
    <s v="buy"/>
    <x v="2"/>
    <n v="0.01"/>
    <n v="0.01"/>
    <d v="2022-06-22T16:11:00"/>
    <n v="1.0545100000000001"/>
    <d v="2022-06-22T16:11:00"/>
    <n v="1.0545100000000001"/>
    <x v="2403"/>
  </r>
  <r>
    <s v="buy"/>
    <x v="2"/>
    <n v="0.01"/>
    <n v="0.01"/>
    <d v="2022-06-22T16:47:00"/>
    <n v="1.0561400000000001"/>
    <d v="2022-06-22T16:47:00"/>
    <n v="1.0561400000000001"/>
    <x v="2404"/>
  </r>
  <r>
    <s v="buy"/>
    <x v="8"/>
    <n v="0.06"/>
    <n v="0.18"/>
    <d v="2022-06-22T17:57:00"/>
    <n v="1.0599499999999999"/>
    <d v="2022-06-23T10:42:00"/>
    <n v="1.05002"/>
    <x v="2405"/>
  </r>
  <r>
    <s v="sell"/>
    <x v="2"/>
    <n v="0.01"/>
    <n v="0.01"/>
    <d v="2022-06-23T10:45:00"/>
    <n v="1.0509599999999999"/>
    <d v="2022-06-23T10:45:00"/>
    <n v="1.0509599999999999"/>
    <x v="2406"/>
  </r>
  <r>
    <s v="sell"/>
    <x v="4"/>
    <n v="0.03"/>
    <n v="0.08"/>
    <d v="2022-06-23T11:52:00"/>
    <n v="1.0488500000000001"/>
    <d v="2022-06-23T17:00:00"/>
    <n v="1.05507"/>
    <x v="2407"/>
  </r>
  <r>
    <s v="buy"/>
    <x v="3"/>
    <n v="0.01"/>
    <n v="0.02"/>
    <d v="2022-06-23T17:18:00"/>
    <n v="1.0527200000000001"/>
    <d v="2022-06-23T17:35:00"/>
    <n v="1.05132"/>
    <x v="2408"/>
  </r>
  <r>
    <s v="buy"/>
    <x v="0"/>
    <n v="0.01"/>
    <n v="0.03"/>
    <d v="2022-06-23T18:22:00"/>
    <n v="1.0525100000000001"/>
    <d v="2022-06-23T19:02:00"/>
    <n v="1.0495399999999999"/>
    <x v="2409"/>
  </r>
  <r>
    <s v="sell"/>
    <x v="8"/>
    <n v="0.06"/>
    <n v="0.18"/>
    <d v="2022-06-23T19:06:00"/>
    <n v="1.0502499999999999"/>
    <d v="2022-06-27T18:11:00"/>
    <n v="1.0602100000000001"/>
    <x v="2410"/>
  </r>
  <r>
    <s v="buy"/>
    <x v="2"/>
    <n v="0.01"/>
    <n v="0.01"/>
    <d v="2022-06-24T01:31:00"/>
    <n v="1.05227"/>
    <d v="2022-06-24T01:31:00"/>
    <n v="1.05227"/>
    <x v="2411"/>
  </r>
  <r>
    <s v="buy"/>
    <x v="3"/>
    <n v="0.01"/>
    <n v="0.02"/>
    <d v="2022-06-24T09:10:00"/>
    <n v="1.05413"/>
    <d v="2022-06-24T10:16:00"/>
    <n v="1.0526899999999999"/>
    <x v="2412"/>
  </r>
  <r>
    <s v="buy"/>
    <x v="0"/>
    <n v="0.01"/>
    <n v="0.03"/>
    <d v="2022-06-24T12:36:00"/>
    <n v="1.0546199999999999"/>
    <d v="2022-06-24T14:55:00"/>
    <n v="1.0517099999999999"/>
    <x v="2413"/>
  </r>
  <r>
    <s v="buy"/>
    <x v="3"/>
    <n v="0.01"/>
    <n v="0.02"/>
    <d v="2022-06-24T17:33:00"/>
    <n v="1.0564"/>
    <d v="2022-06-24T17:43:00"/>
    <n v="1.0550200000000001"/>
    <x v="2414"/>
  </r>
  <r>
    <s v="buy"/>
    <x v="3"/>
    <n v="0.01"/>
    <n v="0.02"/>
    <d v="2022-06-27T02:12:00"/>
    <n v="1.0571600000000001"/>
    <d v="2022-06-27T03:48:00"/>
    <n v="1.05575"/>
    <x v="2415"/>
  </r>
  <r>
    <s v="buy"/>
    <x v="3"/>
    <n v="0.01"/>
    <n v="0.02"/>
    <d v="2022-06-27T11:31:00"/>
    <n v="1.05783"/>
    <d v="2022-06-27T15:24:00"/>
    <n v="1.05644"/>
    <x v="2416"/>
  </r>
  <r>
    <s v="buy"/>
    <x v="2"/>
    <n v="0.01"/>
    <n v="0.01"/>
    <d v="2022-06-27T17:06:00"/>
    <n v="1.05796"/>
    <d v="2022-06-27T17:06:00"/>
    <n v="1.05796"/>
    <x v="2417"/>
  </r>
  <r>
    <s v="buy"/>
    <x v="2"/>
    <n v="0.01"/>
    <n v="0.01"/>
    <d v="2022-06-27T17:48:00"/>
    <n v="1.05951"/>
    <d v="2022-06-27T17:48:00"/>
    <n v="1.05951"/>
    <x v="2418"/>
  </r>
  <r>
    <s v="buy"/>
    <x v="12"/>
    <n v="0.3"/>
    <n v="0.88000000000000012"/>
    <d v="2022-06-27T18:22:00"/>
    <n v="1.06091"/>
    <d v="2022-06-30T14:28:00"/>
    <n v="1.03973"/>
    <x v="2419"/>
  </r>
  <r>
    <s v="sell"/>
    <x v="2"/>
    <n v="0.01"/>
    <n v="0.01"/>
    <d v="2022-06-28T15:38:00"/>
    <n v="1.0553999999999999"/>
    <d v="2022-06-28T15:38:00"/>
    <n v="1.0553999999999999"/>
    <x v="2420"/>
  </r>
  <r>
    <s v="sell"/>
    <x v="2"/>
    <n v="0.01"/>
    <n v="0.01"/>
    <d v="2022-06-28T16:02:00"/>
    <n v="1.0539099999999999"/>
    <d v="2022-06-28T16:02:00"/>
    <n v="1.0539099999999999"/>
    <x v="2421"/>
  </r>
  <r>
    <s v="sell"/>
    <x v="2"/>
    <n v="0.01"/>
    <n v="0.01"/>
    <d v="2022-06-28T16:21:00"/>
    <n v="1.05339"/>
    <d v="2022-06-28T16:21:00"/>
    <n v="1.05339"/>
    <x v="2422"/>
  </r>
  <r>
    <s v="sell"/>
    <x v="3"/>
    <n v="0.01"/>
    <n v="0.02"/>
    <d v="2022-06-28T17:36:00"/>
    <n v="1.0516000000000001"/>
    <d v="2022-06-28T18:16:00"/>
    <n v="1.05301"/>
    <x v="2423"/>
  </r>
  <r>
    <s v="sell"/>
    <x v="2"/>
    <n v="0.01"/>
    <n v="0.01"/>
    <d v="2022-06-29T08:05:00"/>
    <n v="1.0510600000000001"/>
    <d v="2022-06-29T08:05:00"/>
    <n v="1.0510600000000001"/>
    <x v="2424"/>
  </r>
  <r>
    <s v="sell"/>
    <x v="0"/>
    <n v="0.01"/>
    <n v="0.03"/>
    <d v="2022-06-29T09:27:00"/>
    <n v="1.0496000000000001"/>
    <d v="2022-06-29T12:12:00"/>
    <n v="1.0527200000000001"/>
    <x v="2425"/>
  </r>
  <r>
    <s v="sell"/>
    <x v="2"/>
    <n v="0.01"/>
    <n v="0.01"/>
    <d v="2022-06-29T16:51:00"/>
    <n v="1.04802"/>
    <d v="2022-06-29T16:51:00"/>
    <n v="1.04802"/>
    <x v="2426"/>
  </r>
  <r>
    <s v="sell"/>
    <x v="3"/>
    <n v="0.01"/>
    <n v="0.02"/>
    <d v="2022-06-30T03:07:00"/>
    <n v="1.0443"/>
    <d v="2022-06-30T08:14:00"/>
    <n v="1.0457000000000001"/>
    <x v="2427"/>
  </r>
  <r>
    <s v="sell"/>
    <x v="0"/>
    <n v="0.01"/>
    <n v="0.03"/>
    <d v="2022-06-30T10:23:00"/>
    <n v="1.0438499999999999"/>
    <d v="2022-06-30T11:38:00"/>
    <n v="1.0466"/>
    <x v="2428"/>
  </r>
  <r>
    <s v="sell"/>
    <x v="2"/>
    <n v="0.01"/>
    <n v="0.01"/>
    <d v="2022-06-30T12:08:00"/>
    <n v="1.04399"/>
    <d v="2022-06-30T12:08:00"/>
    <n v="1.04399"/>
    <x v="2429"/>
  </r>
  <r>
    <s v="sell"/>
    <x v="2"/>
    <n v="0.01"/>
    <n v="0.01"/>
    <d v="2022-06-30T14:16:00"/>
    <n v="1.0404500000000001"/>
    <d v="2022-06-30T14:16:00"/>
    <n v="1.0404500000000001"/>
    <x v="2430"/>
  </r>
  <r>
    <s v="sell"/>
    <x v="7"/>
    <n v="0.04"/>
    <n v="0.12"/>
    <d v="2022-06-30T14:49:00"/>
    <n v="1.03914"/>
    <d v="2022-06-30T18:47:00"/>
    <n v="1.0469999999999999"/>
    <x v="2431"/>
  </r>
  <r>
    <s v="buy"/>
    <x v="2"/>
    <n v="0.01"/>
    <n v="0.01"/>
    <d v="2022-06-30T18:52:00"/>
    <n v="1.0470299999999999"/>
    <d v="2022-06-30T18:52:00"/>
    <n v="1.0470299999999999"/>
    <x v="2432"/>
  </r>
  <r>
    <s v="buy"/>
    <x v="1"/>
    <n v="0.02"/>
    <n v="0.05"/>
    <d v="2022-06-30T20:12:00"/>
    <n v="1.04793"/>
    <d v="2022-07-01T10:16:00"/>
    <n v="1.04348"/>
    <x v="2433"/>
  </r>
  <r>
    <s v="buy"/>
    <x v="7"/>
    <n v="0.04"/>
    <n v="0.12"/>
    <d v="2022-07-01T12:45:00"/>
    <n v="1.0463199999999999"/>
    <d v="2022-07-01T17:05:00"/>
    <n v="1.0382100000000001"/>
    <x v="2434"/>
  </r>
  <r>
    <s v="sell"/>
    <x v="2"/>
    <n v="0.01"/>
    <n v="0.01"/>
    <d v="2022-07-01T16:23:00"/>
    <n v="1.0404599999999999"/>
    <d v="2022-07-01T16:23:00"/>
    <n v="1.0404599999999999"/>
    <x v="2435"/>
  </r>
  <r>
    <s v="sell"/>
    <x v="7"/>
    <n v="0.04"/>
    <n v="0.12"/>
    <d v="2022-07-01T17:43:00"/>
    <n v="1.0379"/>
    <d v="2022-07-04T14:08:00"/>
    <n v="1.0460100000000001"/>
    <x v="2436"/>
  </r>
  <r>
    <s v="buy"/>
    <x v="2"/>
    <n v="0.01"/>
    <n v="0.01"/>
    <d v="2022-07-01T21:57:00"/>
    <n v="1.0423500000000001"/>
    <d v="2022-07-01T21:57:00"/>
    <n v="1.0423500000000001"/>
    <x v="2437"/>
  </r>
  <r>
    <s v="buy"/>
    <x v="3"/>
    <n v="0.01"/>
    <n v="0.02"/>
    <d v="2022-07-04T03:33:00"/>
    <n v="1.04392"/>
    <d v="2022-07-04T06:57:00"/>
    <n v="1.0425500000000001"/>
    <x v="2438"/>
  </r>
  <r>
    <s v="buy"/>
    <x v="13"/>
    <n v="1.3"/>
    <n v="3.42"/>
    <d v="2022-07-04T14:01:00"/>
    <n v="1.0451699999999999"/>
    <d v="2022-07-08T10:44:00"/>
    <n v="1.0078800000000001"/>
    <x v="2439"/>
  </r>
  <r>
    <s v="sell"/>
    <x v="2"/>
    <n v="0.01"/>
    <n v="0.01"/>
    <d v="2022-07-05T10:20:00"/>
    <n v="1.0400700000000001"/>
    <d v="2022-07-05T10:20:00"/>
    <n v="1.0400700000000001"/>
    <x v="2440"/>
  </r>
  <r>
    <s v="sell"/>
    <x v="2"/>
    <n v="0.01"/>
    <n v="0.01"/>
    <d v="2022-07-05T10:47:00"/>
    <n v="1.0381899999999999"/>
    <d v="2022-07-05T10:47:00"/>
    <n v="1.0381899999999999"/>
    <x v="2441"/>
  </r>
  <r>
    <s v="sell"/>
    <x v="2"/>
    <n v="0.01"/>
    <n v="0.01"/>
    <d v="2022-07-05T10:59:00"/>
    <n v="1.0375099999999999"/>
    <d v="2022-07-05T10:59:00"/>
    <n v="1.0375099999999999"/>
    <x v="2442"/>
  </r>
  <r>
    <s v="sell"/>
    <x v="2"/>
    <n v="0.01"/>
    <n v="0.01"/>
    <d v="2022-07-05T11:14:00"/>
    <n v="1.0361199999999999"/>
    <d v="2022-07-05T11:14:00"/>
    <n v="1.0361199999999999"/>
    <x v="2443"/>
  </r>
  <r>
    <s v="sell"/>
    <x v="2"/>
    <n v="0.01"/>
    <n v="0.01"/>
    <d v="2022-07-05T12:15:00"/>
    <n v="1.0316000000000001"/>
    <d v="2022-07-05T12:15:00"/>
    <n v="1.0316000000000001"/>
    <x v="2444"/>
  </r>
  <r>
    <s v="sell"/>
    <x v="3"/>
    <n v="0.01"/>
    <n v="0.02"/>
    <d v="2022-07-05T12:53:00"/>
    <n v="1.02844"/>
    <d v="2022-07-05T13:01:00"/>
    <n v="1.0298400000000001"/>
    <x v="2445"/>
  </r>
  <r>
    <s v="sell"/>
    <x v="2"/>
    <n v="0.01"/>
    <n v="0.01"/>
    <d v="2022-07-05T16:41:00"/>
    <n v="1.0263599999999999"/>
    <d v="2022-07-05T16:41:00"/>
    <n v="1.0263599999999999"/>
    <x v="2446"/>
  </r>
  <r>
    <s v="sell"/>
    <x v="2"/>
    <n v="0.01"/>
    <n v="0.01"/>
    <d v="2022-07-05T17:39:00"/>
    <n v="1.02603"/>
    <d v="2022-07-05T17:39:00"/>
    <n v="1.02603"/>
    <x v="2447"/>
  </r>
  <r>
    <s v="sell"/>
    <x v="0"/>
    <n v="0.01"/>
    <n v="0.03"/>
    <d v="2022-07-05T18:17:00"/>
    <n v="1.02413"/>
    <d v="2022-07-05T22:50:00"/>
    <n v="1.02702"/>
    <x v="2448"/>
  </r>
  <r>
    <s v="sell"/>
    <x v="0"/>
    <n v="0.01"/>
    <n v="0.03"/>
    <d v="2022-07-06T07:57:00"/>
    <n v="1.02457"/>
    <d v="2022-07-06T09:55:00"/>
    <n v="1.0275700000000001"/>
    <x v="2449"/>
  </r>
  <r>
    <s v="sell"/>
    <x v="2"/>
    <n v="0.01"/>
    <n v="0.01"/>
    <d v="2022-07-06T11:54:00"/>
    <n v="1.0240100000000001"/>
    <d v="2022-07-06T11:54:00"/>
    <n v="1.0240100000000001"/>
    <x v="2450"/>
  </r>
  <r>
    <s v="sell"/>
    <x v="2"/>
    <n v="0.01"/>
    <n v="0.01"/>
    <d v="2022-07-06T12:19:00"/>
    <n v="1.02329"/>
    <d v="2022-07-06T12:19:00"/>
    <n v="1.02329"/>
    <x v="2451"/>
  </r>
  <r>
    <s v="sell"/>
    <x v="2"/>
    <n v="0.01"/>
    <n v="0.01"/>
    <d v="2022-07-06T13:17:00"/>
    <n v="1.0217799999999999"/>
    <d v="2022-07-06T13:17:00"/>
    <n v="1.0217799999999999"/>
    <x v="2452"/>
  </r>
  <r>
    <s v="sell"/>
    <x v="2"/>
    <n v="0.01"/>
    <n v="0.01"/>
    <d v="2022-07-06T14:01:00"/>
    <n v="1.01986"/>
    <d v="2022-07-06T14:01:00"/>
    <n v="1.01986"/>
    <x v="2453"/>
  </r>
  <r>
    <s v="sell"/>
    <x v="2"/>
    <n v="0.01"/>
    <n v="0.01"/>
    <d v="2022-07-06T14:57:00"/>
    <n v="1.01874"/>
    <d v="2022-07-06T14:57:00"/>
    <n v="1.01874"/>
    <x v="2454"/>
  </r>
  <r>
    <s v="sell"/>
    <x v="3"/>
    <n v="0.01"/>
    <n v="0.02"/>
    <d v="2022-07-06T15:50:00"/>
    <n v="1.0183899999999999"/>
    <d v="2022-07-06T16:10:00"/>
    <n v="1.0198"/>
    <x v="2455"/>
  </r>
  <r>
    <s v="sell"/>
    <x v="3"/>
    <n v="0.01"/>
    <n v="0.02"/>
    <d v="2022-07-06T17:08:00"/>
    <n v="1.01735"/>
    <d v="2022-07-06T17:50:00"/>
    <n v="1.01881"/>
    <x v="2456"/>
  </r>
  <r>
    <s v="sell"/>
    <x v="0"/>
    <n v="0.01"/>
    <n v="0.03"/>
    <d v="2022-07-06T19:36:00"/>
    <n v="1.01753"/>
    <d v="2022-07-07T05:58:00"/>
    <n v="1.0206"/>
    <x v="2457"/>
  </r>
  <r>
    <s v="sell"/>
    <x v="0"/>
    <n v="0.01"/>
    <n v="0.03"/>
    <d v="2022-07-07T12:09:00"/>
    <n v="1.0184899999999999"/>
    <d v="2022-07-07T13:11:00"/>
    <n v="1.02153"/>
    <x v="2458"/>
  </r>
  <r>
    <s v="sell"/>
    <x v="2"/>
    <n v="0.01"/>
    <n v="0.01"/>
    <d v="2022-07-07T15:19:00"/>
    <n v="1.0185"/>
    <d v="2022-07-07T15:19:00"/>
    <n v="1.0185"/>
    <x v="2459"/>
  </r>
  <r>
    <s v="sell"/>
    <x v="3"/>
    <n v="0.01"/>
    <n v="0.02"/>
    <d v="2022-07-07T16:08:00"/>
    <n v="1.0173000000000001"/>
    <d v="2022-07-07T16:47:00"/>
    <n v="1.0186999999999999"/>
    <x v="2460"/>
  </r>
  <r>
    <s v="sell"/>
    <x v="0"/>
    <n v="0.01"/>
    <n v="0.03"/>
    <d v="2022-07-07T18:47:00"/>
    <n v="1.01579"/>
    <d v="2022-07-08T04:00:00"/>
    <n v="1.01864"/>
    <x v="2461"/>
  </r>
  <r>
    <s v="sell"/>
    <x v="3"/>
    <n v="0.01"/>
    <n v="0.02"/>
    <d v="2022-07-08T07:18:00"/>
    <n v="1.01454"/>
    <d v="2022-07-08T08:59:00"/>
    <n v="1.0159499999999999"/>
    <x v="2462"/>
  </r>
  <r>
    <s v="sell"/>
    <x v="7"/>
    <n v="0.04"/>
    <n v="0.12"/>
    <d v="2022-07-08T10:50:00"/>
    <n v="1.00901"/>
    <d v="2022-07-08T16:38:00"/>
    <n v="1.01725"/>
    <x v="2463"/>
  </r>
  <r>
    <s v="buy"/>
    <x v="5"/>
    <n v="0.19"/>
    <n v="0.58000000000000007"/>
    <d v="2022-07-08T18:19:00"/>
    <n v="1.01823"/>
    <d v="2022-07-12T04:17:00"/>
    <n v="1.00092"/>
    <x v="2464"/>
  </r>
  <r>
    <s v="sell"/>
    <x v="2"/>
    <n v="0.01"/>
    <n v="0.01"/>
    <d v="2022-07-11T09:57:00"/>
    <n v="1.01275"/>
    <d v="2022-07-11T09:57:00"/>
    <n v="1.01275"/>
    <x v="2465"/>
  </r>
  <r>
    <s v="sell"/>
    <x v="2"/>
    <n v="0.01"/>
    <n v="0.01"/>
    <d v="2022-07-11T11:13:00"/>
    <n v="1.0117799999999999"/>
    <d v="2022-07-11T11:13:00"/>
    <n v="1.0117799999999999"/>
    <x v="2466"/>
  </r>
  <r>
    <s v="sell"/>
    <x v="2"/>
    <n v="0.01"/>
    <n v="0.01"/>
    <d v="2022-07-11T13:19:00"/>
    <n v="1.01065"/>
    <d v="2022-07-11T13:19:00"/>
    <n v="1.01065"/>
    <x v="2467"/>
  </r>
  <r>
    <s v="sell"/>
    <x v="3"/>
    <n v="0.01"/>
    <n v="0.02"/>
    <d v="2022-07-11T15:00:00"/>
    <n v="1.00892"/>
    <d v="2022-07-11T15:18:00"/>
    <n v="1.0103200000000001"/>
    <x v="2468"/>
  </r>
  <r>
    <s v="sell"/>
    <x v="0"/>
    <n v="0.01"/>
    <n v="0.03"/>
    <d v="2022-07-11T16:54:00"/>
    <n v="1.00606"/>
    <d v="2022-07-11T17:53:00"/>
    <n v="1.0091300000000001"/>
    <x v="2469"/>
  </r>
  <r>
    <s v="sell"/>
    <x v="2"/>
    <n v="0.01"/>
    <n v="0.01"/>
    <d v="2022-07-11T20:11:00"/>
    <n v="1.0068299999999999"/>
    <d v="2022-07-11T20:11:00"/>
    <n v="1.0068299999999999"/>
    <x v="2470"/>
  </r>
  <r>
    <s v="sell"/>
    <x v="3"/>
    <n v="0.01"/>
    <n v="0.02"/>
    <d v="2022-07-11T22:59:00"/>
    <n v="1.00396"/>
    <d v="2022-07-12T03:11:00"/>
    <n v="1.00535"/>
    <x v="2471"/>
  </r>
  <r>
    <s v="sell"/>
    <x v="3"/>
    <n v="0.01"/>
    <n v="0.02"/>
    <d v="2022-07-12T04:22:00"/>
    <n v="1.0014000000000001"/>
    <d v="2022-07-12T04:56:00"/>
    <n v="1.00288"/>
    <x v="2472"/>
  </r>
  <r>
    <s v="sell"/>
    <x v="3"/>
    <n v="0.01"/>
    <n v="0.02"/>
    <d v="2022-07-12T08:36:00"/>
    <n v="1.00139"/>
    <d v="2022-07-12T09:32:00"/>
    <n v="1.0027900000000001"/>
    <x v="2473"/>
  </r>
  <r>
    <s v="sell"/>
    <x v="1"/>
    <n v="0.02"/>
    <n v="0.05"/>
    <d v="2022-07-12T10:22:00"/>
    <n v="1.00115"/>
    <d v="2022-07-12T14:21:00"/>
    <n v="1.0058100000000001"/>
    <x v="2474"/>
  </r>
  <r>
    <s v="sell"/>
    <x v="0"/>
    <n v="0.01"/>
    <n v="0.03"/>
    <d v="2022-07-13T04:44:00"/>
    <n v="1.00223"/>
    <d v="2022-07-13T10:00:00"/>
    <n v="1.0052399999999999"/>
    <x v="2475"/>
  </r>
  <r>
    <s v="sell"/>
    <x v="4"/>
    <n v="0.03"/>
    <n v="0.08"/>
    <d v="2022-07-13T10:50:00"/>
    <n v="1.0012399999999999"/>
    <d v="2022-07-13T15:07:00"/>
    <n v="1.0081800000000001"/>
    <x v="2476"/>
  </r>
  <r>
    <s v="buy"/>
    <x v="2"/>
    <n v="0.01"/>
    <n v="0.01"/>
    <d v="2022-07-13T15:12:00"/>
    <n v="1.00682"/>
    <d v="2022-07-13T15:12:00"/>
    <n v="1.00682"/>
    <x v="2477"/>
  </r>
  <r>
    <s v="sell"/>
    <x v="3"/>
    <n v="0.01"/>
    <n v="0.02"/>
    <d v="2022-07-13T15:49:00"/>
    <n v="1.0018199999999999"/>
    <d v="2022-07-13T15:50:00"/>
    <n v="1.00322"/>
    <x v="2478"/>
  </r>
  <r>
    <s v="buy"/>
    <x v="3"/>
    <n v="0.01"/>
    <n v="0.02"/>
    <d v="2022-07-13T15:55:00"/>
    <n v="1.00278"/>
    <d v="2022-07-13T16:00:00"/>
    <n v="1.00132"/>
    <x v="2479"/>
  </r>
  <r>
    <s v="buy"/>
    <x v="3"/>
    <n v="0.01"/>
    <n v="0.02"/>
    <d v="2022-07-13T16:17:00"/>
    <n v="1.0035700000000001"/>
    <d v="2022-07-13T16:20:00"/>
    <n v="1.0022"/>
    <x v="2480"/>
  </r>
  <r>
    <s v="sell"/>
    <x v="7"/>
    <n v="0.04"/>
    <n v="0.12"/>
    <d v="2022-07-13T16:26:00"/>
    <n v="1.0019899999999999"/>
    <d v="2022-07-13T17:49:00"/>
    <n v="1.0101500000000001"/>
    <x v="2481"/>
  </r>
  <r>
    <s v="buy"/>
    <x v="6"/>
    <n v="0.13"/>
    <n v="0.39"/>
    <d v="2022-07-13T18:12:00"/>
    <n v="1.01054"/>
    <d v="2022-07-14T16:40:00"/>
    <n v="0.99585000000000001"/>
    <x v="2482"/>
  </r>
  <r>
    <s v="sell"/>
    <x v="2"/>
    <n v="0.01"/>
    <n v="0.01"/>
    <d v="2022-07-13T22:47:00"/>
    <n v="1.0059100000000001"/>
    <d v="2022-07-13T22:47:00"/>
    <n v="1.0059100000000001"/>
    <x v="2483"/>
  </r>
  <r>
    <s v="sell"/>
    <x v="2"/>
    <n v="0.01"/>
    <n v="0.01"/>
    <d v="2022-07-14T03:06:00"/>
    <n v="1.0038899999999999"/>
    <d v="2022-07-14T03:06:00"/>
    <n v="1.0038899999999999"/>
    <x v="2484"/>
  </r>
  <r>
    <s v="sell"/>
    <x v="2"/>
    <n v="0.01"/>
    <n v="0.01"/>
    <d v="2022-07-14T03:49:00"/>
    <n v="1.0026200000000001"/>
    <d v="2022-07-14T03:49:00"/>
    <n v="1.0026200000000001"/>
    <x v="2485"/>
  </r>
  <r>
    <s v="sell"/>
    <x v="2"/>
    <n v="0.01"/>
    <n v="0.01"/>
    <d v="2022-07-14T09:24:00"/>
    <n v="1.0021500000000001"/>
    <d v="2022-07-14T09:24:00"/>
    <n v="1.0021500000000001"/>
    <x v="2486"/>
  </r>
  <r>
    <s v="sell"/>
    <x v="0"/>
    <n v="0.01"/>
    <n v="0.03"/>
    <d v="2022-07-14T10:17:00"/>
    <n v="1.0017100000000001"/>
    <d v="2022-07-14T12:57:00"/>
    <n v="1.00474"/>
    <x v="2487"/>
  </r>
  <r>
    <s v="sell"/>
    <x v="2"/>
    <n v="0.01"/>
    <n v="0.01"/>
    <d v="2022-07-14T13:34:00"/>
    <n v="1.00268"/>
    <d v="2022-07-14T13:34:00"/>
    <n v="1.00268"/>
    <x v="2488"/>
  </r>
  <r>
    <s v="sell"/>
    <x v="7"/>
    <n v="0.04"/>
    <n v="0.12"/>
    <d v="2022-07-14T16:50:00"/>
    <n v="0.99575999999999998"/>
    <d v="2022-07-14T18:47:00"/>
    <n v="1.0045999999999999"/>
    <x v="2489"/>
  </r>
  <r>
    <s v="buy"/>
    <x v="3"/>
    <n v="0.01"/>
    <n v="0.02"/>
    <d v="2022-07-14T18:07:00"/>
    <n v="1.00163"/>
    <d v="2022-07-14T18:15:00"/>
    <n v="1.00024"/>
    <x v="2490"/>
  </r>
  <r>
    <s v="buy"/>
    <x v="1"/>
    <n v="0.02"/>
    <n v="0.05"/>
    <d v="2022-07-14T18:53:00"/>
    <n v="1.00325"/>
    <d v="2022-07-14T19:51:00"/>
    <n v="0.99868999999999997"/>
    <x v="2491"/>
  </r>
  <r>
    <s v="sell"/>
    <x v="12"/>
    <n v="0.3"/>
    <n v="0.88000000000000012"/>
    <d v="2022-07-14T19:55:00"/>
    <n v="0.99894000000000005"/>
    <d v="2022-07-18T17:57:00"/>
    <n v="1.01999"/>
    <x v="2492"/>
  </r>
  <r>
    <s v="buy"/>
    <x v="3"/>
    <n v="0.01"/>
    <n v="0.02"/>
    <d v="2022-07-14T21:53:00"/>
    <n v="1.00284"/>
    <d v="2022-07-14T22:55:00"/>
    <n v="1.0014400000000001"/>
    <x v="2493"/>
  </r>
  <r>
    <s v="buy"/>
    <x v="3"/>
    <n v="0.01"/>
    <n v="0.02"/>
    <d v="2022-07-15T05:34:00"/>
    <n v="1.0035700000000001"/>
    <d v="2022-07-15T08:59:00"/>
    <n v="1.0021599999999999"/>
    <x v="2494"/>
  </r>
  <r>
    <s v="buy"/>
    <x v="2"/>
    <n v="0.01"/>
    <n v="0.01"/>
    <d v="2022-07-15T14:12:00"/>
    <n v="1.0051300000000001"/>
    <d v="2022-07-15T14:12:00"/>
    <n v="1.0051300000000001"/>
    <x v="2495"/>
  </r>
  <r>
    <s v="buy"/>
    <x v="3"/>
    <n v="0.01"/>
    <n v="0.02"/>
    <d v="2022-07-15T14:55:00"/>
    <n v="1.0059899999999999"/>
    <d v="2022-07-15T15:32:00"/>
    <n v="1.0045500000000001"/>
    <x v="2496"/>
  </r>
  <r>
    <s v="buy"/>
    <x v="2"/>
    <n v="0.01"/>
    <n v="0.01"/>
    <d v="2022-07-15T15:52:00"/>
    <n v="1.0067999999999999"/>
    <d v="2022-07-15T15:52:00"/>
    <n v="1.0067999999999999"/>
    <x v="2497"/>
  </r>
  <r>
    <s v="buy"/>
    <x v="0"/>
    <n v="0.01"/>
    <n v="0.03"/>
    <d v="2022-07-15T16:17:00"/>
    <n v="1.0076400000000001"/>
    <d v="2022-07-15T16:46:00"/>
    <n v="1.00467"/>
    <x v="2498"/>
  </r>
  <r>
    <s v="buy"/>
    <x v="2"/>
    <n v="0.01"/>
    <n v="0.01"/>
    <d v="2022-07-15T17:32:00"/>
    <n v="1.00712"/>
    <d v="2022-07-15T17:32:00"/>
    <n v="1.00712"/>
    <x v="2499"/>
  </r>
  <r>
    <s v="buy"/>
    <x v="2"/>
    <n v="0.01"/>
    <n v="0.01"/>
    <d v="2022-07-15T17:41:00"/>
    <n v="1.0075700000000001"/>
    <d v="2022-07-15T17:41:00"/>
    <n v="1.0075700000000001"/>
    <x v="2500"/>
  </r>
  <r>
    <s v="buy"/>
    <x v="3"/>
    <n v="0.01"/>
    <n v="0.02"/>
    <d v="2022-07-15T18:41:00"/>
    <n v="1.0090600000000001"/>
    <d v="2022-07-15T19:28:00"/>
    <n v="1.0076400000000001"/>
    <x v="2501"/>
  </r>
  <r>
    <s v="buy"/>
    <x v="3"/>
    <n v="0.01"/>
    <n v="0.02"/>
    <d v="2022-07-18T06:32:00"/>
    <n v="1.0104299999999999"/>
    <d v="2022-07-18T07:32:00"/>
    <n v="1.0089999999999999"/>
    <x v="2502"/>
  </r>
  <r>
    <s v="buy"/>
    <x v="3"/>
    <n v="0.01"/>
    <n v="0.02"/>
    <d v="2022-07-18T11:17:00"/>
    <n v="1.0144500000000001"/>
    <d v="2022-07-18T11:33:00"/>
    <n v="1.01302"/>
    <x v="2503"/>
  </r>
  <r>
    <s v="buy"/>
    <x v="2"/>
    <n v="0.01"/>
    <n v="0.01"/>
    <d v="2022-07-18T12:51:00"/>
    <n v="1.01522"/>
    <d v="2022-07-18T12:51:00"/>
    <n v="1.01522"/>
    <x v="2504"/>
  </r>
  <r>
    <s v="buy"/>
    <x v="1"/>
    <n v="0.02"/>
    <n v="0.05"/>
    <d v="2022-07-18T13:26:00"/>
    <n v="1.0166500000000001"/>
    <d v="2022-07-18T15:23:00"/>
    <n v="1.0122599999999999"/>
    <x v="2505"/>
  </r>
  <r>
    <s v="buy"/>
    <x v="2"/>
    <n v="0.01"/>
    <n v="0.01"/>
    <d v="2022-07-18T16:55:00"/>
    <n v="1.01576"/>
    <d v="2022-07-18T16:55:00"/>
    <n v="1.01576"/>
    <x v="2506"/>
  </r>
  <r>
    <s v="buy"/>
    <x v="4"/>
    <n v="0.03"/>
    <n v="0.08"/>
    <d v="2022-07-18T18:08:00"/>
    <n v="1.01824"/>
    <d v="2022-07-19T04:59:00"/>
    <n v="1.0120899999999999"/>
    <x v="2507"/>
  </r>
  <r>
    <s v="sell"/>
    <x v="6"/>
    <n v="0.13"/>
    <n v="0.39"/>
    <d v="2022-07-19T05:03:00"/>
    <n v="1.0127900000000001"/>
    <d v="2022-07-20T10:22:00"/>
    <n v="1.02722"/>
    <x v="2508"/>
  </r>
  <r>
    <s v="buy"/>
    <x v="2"/>
    <n v="0.01"/>
    <n v="0.01"/>
    <d v="2022-07-19T10:40:00"/>
    <n v="1.0217099999999999"/>
    <d v="2022-07-19T10:40:00"/>
    <n v="1.0217099999999999"/>
    <x v="2509"/>
  </r>
  <r>
    <s v="buy"/>
    <x v="3"/>
    <n v="0.01"/>
    <n v="0.02"/>
    <d v="2022-07-19T11:28:00"/>
    <n v="1.0239199999999999"/>
    <d v="2022-07-19T12:11:00"/>
    <n v="1.02251"/>
    <x v="2510"/>
  </r>
  <r>
    <s v="buy"/>
    <x v="2"/>
    <n v="0.01"/>
    <n v="0.01"/>
    <d v="2022-07-19T12:50:00"/>
    <n v="1.0246"/>
    <d v="2022-07-19T12:50:00"/>
    <n v="1.0246"/>
    <x v="2511"/>
  </r>
  <r>
    <s v="buy"/>
    <x v="3"/>
    <n v="0.01"/>
    <n v="0.02"/>
    <d v="2022-07-19T13:18:00"/>
    <n v="1.0253399999999999"/>
    <d v="2022-07-19T15:19:00"/>
    <n v="1.0239"/>
    <x v="2512"/>
  </r>
  <r>
    <s v="buy"/>
    <x v="0"/>
    <n v="0.01"/>
    <n v="0.03"/>
    <d v="2022-07-19T17:30:00"/>
    <n v="1.0254300000000001"/>
    <d v="2022-07-19T22:58:00"/>
    <n v="1.0225299999999999"/>
    <x v="2513"/>
  </r>
  <r>
    <s v="buy"/>
    <x v="2"/>
    <n v="0.01"/>
    <n v="0.01"/>
    <d v="2022-07-20T10:06:00"/>
    <n v="1.0253099999999999"/>
    <d v="2022-07-20T10:06:00"/>
    <n v="1.0253099999999999"/>
    <x v="2514"/>
  </r>
  <r>
    <s v="buy"/>
    <x v="7"/>
    <n v="0.04"/>
    <n v="0.12"/>
    <d v="2022-07-20T10:26:00"/>
    <n v="1.0263100000000001"/>
    <d v="2022-07-20T13:45:00"/>
    <n v="1.0182800000000001"/>
    <x v="2515"/>
  </r>
  <r>
    <s v="sell"/>
    <x v="3"/>
    <n v="0.01"/>
    <n v="0.02"/>
    <d v="2022-07-20T13:57:00"/>
    <n v="1.01915"/>
    <d v="2022-07-20T14:08:00"/>
    <n v="1.0206200000000001"/>
    <x v="2516"/>
  </r>
  <r>
    <s v="sell"/>
    <x v="1"/>
    <n v="0.02"/>
    <n v="0.05"/>
    <d v="2022-07-20T14:58:00"/>
    <n v="1.0188699999999999"/>
    <d v="2022-07-20T16:36:00"/>
    <n v="1.0235399999999999"/>
    <x v="2517"/>
  </r>
  <r>
    <s v="buy"/>
    <x v="4"/>
    <n v="0.03"/>
    <n v="0.08"/>
    <d v="2022-07-20T16:41:00"/>
    <n v="1.02338"/>
    <d v="2022-07-20T20:10:00"/>
    <n v="1.01702"/>
    <x v="2518"/>
  </r>
  <r>
    <s v="sell"/>
    <x v="3"/>
    <n v="0.01"/>
    <n v="0.02"/>
    <d v="2022-07-20T18:44:00"/>
    <n v="1.0201100000000001"/>
    <d v="2022-07-20T18:59:00"/>
    <n v="1.02152"/>
    <x v="2519"/>
  </r>
  <r>
    <s v="sell"/>
    <x v="2"/>
    <n v="0.01"/>
    <n v="0.01"/>
    <d v="2022-07-20T19:53:00"/>
    <n v="1.0191399999999999"/>
    <d v="2022-07-20T19:53:00"/>
    <n v="1.0191399999999999"/>
    <x v="2520"/>
  </r>
  <r>
    <s v="sell"/>
    <x v="4"/>
    <n v="0.03"/>
    <n v="0.08"/>
    <d v="2022-07-20T21:01:00"/>
    <n v="1.0159899999999999"/>
    <d v="2022-07-21T07:32:00"/>
    <n v="1.02223"/>
    <x v="2521"/>
  </r>
  <r>
    <s v="buy"/>
    <x v="1"/>
    <n v="0.02"/>
    <n v="0.05"/>
    <d v="2022-07-21T08:22:00"/>
    <n v="1.0216700000000001"/>
    <d v="2022-07-21T12:36:00"/>
    <n v="1.01702"/>
    <x v="2522"/>
  </r>
  <r>
    <s v="sell"/>
    <x v="3"/>
    <n v="0.01"/>
    <n v="0.02"/>
    <d v="2022-07-21T11:16:00"/>
    <n v="1.0179800000000001"/>
    <d v="2022-07-21T11:34:00"/>
    <n v="1.0193700000000001"/>
    <x v="2523"/>
  </r>
  <r>
    <s v="sell"/>
    <x v="7"/>
    <n v="0.04"/>
    <n v="0.12"/>
    <d v="2022-07-21T12:40:00"/>
    <n v="1.01739"/>
    <d v="2022-07-21T15:44:00"/>
    <n v="1.02765"/>
    <x v="2524"/>
  </r>
  <r>
    <s v="buy"/>
    <x v="2"/>
    <n v="0.01"/>
    <n v="0.01"/>
    <d v="2022-07-21T15:30:00"/>
    <n v="1.02424"/>
    <d v="2022-07-21T15:30:00"/>
    <n v="1.02424"/>
    <x v="2525"/>
  </r>
  <r>
    <s v="buy"/>
    <x v="2"/>
    <n v="0.01"/>
    <n v="0.01"/>
    <d v="2022-07-21T15:35:00"/>
    <n v="1.0254099999999999"/>
    <d v="2022-07-21T15:35:00"/>
    <n v="1.0254099999999999"/>
    <x v="2526"/>
  </r>
  <r>
    <s v="buy"/>
    <x v="8"/>
    <n v="0.06"/>
    <n v="0.18"/>
    <d v="2022-07-21T15:48:00"/>
    <n v="1.0266"/>
    <d v="2022-07-21T16:27:00"/>
    <n v="1.01597"/>
    <x v="2527"/>
  </r>
  <r>
    <s v="sell"/>
    <x v="2"/>
    <n v="0.01"/>
    <n v="0.01"/>
    <d v="2022-07-21T16:31:00"/>
    <n v="1.0174799999999999"/>
    <d v="2022-07-21T16:31:00"/>
    <n v="1.0174799999999999"/>
    <x v="2528"/>
  </r>
  <r>
    <s v="buy"/>
    <x v="0"/>
    <n v="0.01"/>
    <n v="0.03"/>
    <d v="2022-07-21T17:02:00"/>
    <n v="1.0211600000000001"/>
    <d v="2022-07-21T17:14:00"/>
    <n v="1.01814"/>
    <x v="2529"/>
  </r>
  <r>
    <s v="sell"/>
    <x v="2"/>
    <n v="0.01"/>
    <n v="0.01"/>
    <d v="2022-07-21T17:20:00"/>
    <n v="1.0185500000000001"/>
    <d v="2022-07-21T17:20:00"/>
    <n v="1.0185500000000001"/>
    <x v="2530"/>
  </r>
  <r>
    <s v="sell"/>
    <x v="0"/>
    <n v="0.01"/>
    <n v="0.03"/>
    <d v="2022-07-21T17:37:00"/>
    <n v="1.0180199999999999"/>
    <d v="2022-07-21T18:03:00"/>
    <n v="1.02085"/>
    <x v="2531"/>
  </r>
  <r>
    <s v="buy"/>
    <x v="3"/>
    <n v="0.01"/>
    <n v="0.02"/>
    <d v="2022-07-21T18:10:00"/>
    <n v="1.0199800000000001"/>
    <d v="2022-07-21T18:26:00"/>
    <n v="1.0185500000000001"/>
    <x v="2532"/>
  </r>
  <r>
    <s v="buy"/>
    <x v="3"/>
    <n v="0.01"/>
    <n v="0.02"/>
    <d v="2022-07-21T18:48:00"/>
    <n v="1.02037"/>
    <d v="2022-07-21T19:02:00"/>
    <n v="1.01898"/>
    <x v="2533"/>
  </r>
  <r>
    <s v="sell"/>
    <x v="1"/>
    <n v="0.02"/>
    <n v="0.05"/>
    <d v="2022-07-21T19:59:00"/>
    <n v="1.0180800000000001"/>
    <d v="2022-07-21T23:35:00"/>
    <n v="1.0225900000000001"/>
    <x v="2534"/>
  </r>
  <r>
    <s v="buy"/>
    <x v="0"/>
    <n v="0.01"/>
    <n v="0.03"/>
    <d v="2022-07-22T03:15:00"/>
    <n v="1.0213099999999999"/>
    <d v="2022-07-22T07:55:00"/>
    <n v="1.0183899999999999"/>
    <x v="2535"/>
  </r>
  <r>
    <s v="sell"/>
    <x v="2"/>
    <n v="0.01"/>
    <n v="0.01"/>
    <d v="2022-07-22T04:33:00"/>
    <n v="1.02003"/>
    <d v="2022-07-22T04:33:00"/>
    <n v="1.02003"/>
    <x v="2536"/>
  </r>
  <r>
    <s v="sell"/>
    <x v="3"/>
    <n v="0.01"/>
    <n v="0.02"/>
    <d v="2022-07-22T09:25:00"/>
    <n v="1.0191699999999999"/>
    <d v="2022-07-22T09:52:00"/>
    <n v="1.0205900000000001"/>
    <x v="2537"/>
  </r>
  <r>
    <s v="buy"/>
    <x v="0"/>
    <n v="0.01"/>
    <n v="0.03"/>
    <d v="2022-07-22T10:22:00"/>
    <n v="1.01796"/>
    <d v="2022-07-22T10:34:00"/>
    <n v="1.01454"/>
    <x v="2538"/>
  </r>
  <r>
    <s v="sell"/>
    <x v="8"/>
    <n v="0.06"/>
    <n v="0.18"/>
    <d v="2022-07-22T10:42:00"/>
    <n v="1.0141199999999999"/>
    <d v="2022-07-22T16:57:00"/>
    <n v="1.0241400000000001"/>
    <x v="2539"/>
  </r>
  <r>
    <s v="buy"/>
    <x v="2"/>
    <n v="0.01"/>
    <n v="0.01"/>
    <d v="2022-07-22T15:35:00"/>
    <n v="1.0186599999999999"/>
    <d v="2022-07-22T15:35:00"/>
    <n v="1.0186599999999999"/>
    <x v="2540"/>
  </r>
  <r>
    <s v="buy"/>
    <x v="2"/>
    <n v="0.01"/>
    <n v="0.01"/>
    <d v="2022-07-22T17:06:00"/>
    <n v="1.02382"/>
    <d v="2022-07-22T17:06:00"/>
    <n v="1.02382"/>
    <x v="2541"/>
  </r>
  <r>
    <s v="buy"/>
    <x v="1"/>
    <n v="0.02"/>
    <n v="0.05"/>
    <d v="2022-07-22T17:23:00"/>
    <n v="1.0245"/>
    <d v="2022-07-22T21:44:00"/>
    <n v="1.0198400000000001"/>
    <x v="2542"/>
  </r>
  <r>
    <s v="sell"/>
    <x v="3"/>
    <n v="0.01"/>
    <n v="0.02"/>
    <d v="2022-07-22T21:56:00"/>
    <n v="1.0196499999999999"/>
    <d v="2022-07-22T22:59:00"/>
    <n v="1.02115"/>
    <x v="2543"/>
  </r>
  <r>
    <s v="sell"/>
    <x v="3"/>
    <n v="0.01"/>
    <n v="0.02"/>
    <d v="2022-07-25T04:44:00"/>
    <n v="1.01963"/>
    <d v="2022-07-25T05:51:00"/>
    <n v="1.02102"/>
    <x v="2544"/>
  </r>
  <r>
    <s v="sell"/>
    <x v="1"/>
    <n v="0.02"/>
    <n v="0.05"/>
    <d v="2022-07-25T11:06:00"/>
    <n v="1.0205500000000001"/>
    <d v="2022-07-25T12:11:00"/>
    <n v="1.02528"/>
    <x v="2545"/>
  </r>
  <r>
    <s v="buy"/>
    <x v="0"/>
    <n v="0.01"/>
    <n v="0.03"/>
    <d v="2022-07-25T12:15:00"/>
    <n v="1.02461"/>
    <d v="2022-07-25T13:31:00"/>
    <n v="1.0217099999999999"/>
    <x v="2546"/>
  </r>
  <r>
    <s v="sell"/>
    <x v="3"/>
    <n v="0.01"/>
    <n v="0.02"/>
    <d v="2022-07-25T14:00:00"/>
    <n v="1.0233300000000001"/>
    <d v="2022-07-25T14:20:00"/>
    <n v="1.02495"/>
    <x v="2547"/>
  </r>
  <r>
    <s v="buy"/>
    <x v="3"/>
    <n v="0.01"/>
    <n v="0.02"/>
    <d v="2022-07-25T14:35:00"/>
    <n v="1.0243899999999999"/>
    <d v="2022-07-25T14:59:00"/>
    <n v="1.02302"/>
    <x v="2548"/>
  </r>
  <r>
    <s v="sell"/>
    <x v="3"/>
    <n v="0.01"/>
    <n v="0.02"/>
    <d v="2022-07-25T15:11:00"/>
    <n v="1.0234399999999999"/>
    <d v="2022-07-25T16:27:00"/>
    <n v="1.02491"/>
    <x v="2549"/>
  </r>
  <r>
    <s v="buy"/>
    <x v="0"/>
    <n v="0.01"/>
    <n v="0.03"/>
    <d v="2022-07-25T16:35:00"/>
    <n v="1.0244800000000001"/>
    <d v="2022-07-25T17:34:00"/>
    <n v="1.02145"/>
    <x v="2550"/>
  </r>
  <r>
    <s v="sell"/>
    <x v="0"/>
    <n v="0.01"/>
    <n v="0.03"/>
    <d v="2022-07-25T17:48:00"/>
    <n v="1.0216499999999999"/>
    <d v="2022-07-26T04:36:00"/>
    <n v="1.02457"/>
    <x v="2551"/>
  </r>
  <r>
    <s v="buy"/>
    <x v="11"/>
    <n v="0.08"/>
    <n v="0.26"/>
    <d v="2022-07-26T06:00:00"/>
    <n v="1.0239799999999999"/>
    <d v="2022-07-26T15:15:00"/>
    <n v="1.0120100000000001"/>
    <x v="2552"/>
  </r>
  <r>
    <s v="sell"/>
    <x v="3"/>
    <n v="0.01"/>
    <n v="0.02"/>
    <d v="2022-07-26T09:02:00"/>
    <n v="1.0221499999999999"/>
    <d v="2022-07-26T10:30:00"/>
    <n v="1.02355"/>
    <x v="2553"/>
  </r>
  <r>
    <s v="sell"/>
    <x v="2"/>
    <n v="0.01"/>
    <n v="0.01"/>
    <d v="2022-07-26T10:58:00"/>
    <n v="1.0219800000000001"/>
    <d v="2022-07-26T10:58:00"/>
    <n v="1.0219800000000001"/>
    <x v="2554"/>
  </r>
  <r>
    <s v="sell"/>
    <x v="2"/>
    <n v="0.01"/>
    <n v="0.01"/>
    <d v="2022-07-26T11:19:00"/>
    <n v="1.02078"/>
    <d v="2022-07-26T11:19:00"/>
    <n v="1.02078"/>
    <x v="2555"/>
  </r>
  <r>
    <s v="sell"/>
    <x v="2"/>
    <n v="0.01"/>
    <n v="0.01"/>
    <d v="2022-07-26T12:31:00"/>
    <n v="1.01824"/>
    <d v="2022-07-26T12:31:00"/>
    <n v="1.01824"/>
    <x v="2556"/>
  </r>
  <r>
    <s v="sell"/>
    <x v="2"/>
    <n v="0.01"/>
    <n v="0.01"/>
    <d v="2022-07-26T13:22:00"/>
    <n v="1.01431"/>
    <d v="2022-07-26T13:22:00"/>
    <n v="1.01431"/>
    <x v="2557"/>
  </r>
  <r>
    <s v="sell"/>
    <x v="3"/>
    <n v="0.01"/>
    <n v="0.02"/>
    <d v="2022-07-26T15:32:00"/>
    <n v="1.01274"/>
    <d v="2022-07-26T15:54:00"/>
    <n v="1.0142"/>
    <x v="2558"/>
  </r>
  <r>
    <s v="sell"/>
    <x v="0"/>
    <n v="0.01"/>
    <n v="0.03"/>
    <d v="2022-08-01T16:44:00"/>
    <n v="1.0248999999999999"/>
    <d v="2022-08-02T03:38:00"/>
    <n v="1.0279199999999999"/>
    <x v="2559"/>
  </r>
  <r>
    <s v="buy"/>
    <x v="2"/>
    <n v="0.01"/>
    <n v="0.01"/>
    <d v="2022-08-01T16:52:00"/>
    <n v="1.0247599999999999"/>
    <d v="2022-08-01T16:52:00"/>
    <n v="1.0247599999999999"/>
    <x v="2560"/>
  </r>
  <r>
    <s v="buy"/>
    <x v="2"/>
    <n v="0.01"/>
    <n v="0.01"/>
    <d v="2022-08-01T17:26:00"/>
    <n v="1.02586"/>
    <d v="2022-08-01T17:26:00"/>
    <n v="1.02586"/>
    <x v="2561"/>
  </r>
  <r>
    <s v="buy"/>
    <x v="3"/>
    <n v="0.01"/>
    <n v="0.02"/>
    <d v="2022-08-01T18:04:00"/>
    <n v="1.02708"/>
    <d v="2022-08-01T20:43:00"/>
    <n v="1.0257000000000001"/>
    <x v="2562"/>
  </r>
  <r>
    <s v="buy"/>
    <x v="6"/>
    <n v="0.13"/>
    <n v="0.39"/>
    <d v="2022-08-02T03:54:00"/>
    <n v="1.0286500000000001"/>
    <d v="2022-08-03T17:02:00"/>
    <n v="1.0142500000000001"/>
    <x v="2563"/>
  </r>
  <r>
    <s v="sell"/>
    <x v="2"/>
    <n v="0.01"/>
    <n v="0.01"/>
    <d v="2022-08-02T09:46:00"/>
    <n v="1.02416"/>
    <d v="2022-08-02T09:46:00"/>
    <n v="1.02416"/>
    <x v="2564"/>
  </r>
  <r>
    <s v="sell"/>
    <x v="3"/>
    <n v="0.01"/>
    <n v="0.02"/>
    <d v="2022-08-02T10:32:00"/>
    <n v="1.02247"/>
    <d v="2022-08-02T11:21:00"/>
    <n v="1.0238499999999999"/>
    <x v="2565"/>
  </r>
  <r>
    <s v="sell"/>
    <x v="3"/>
    <n v="0.01"/>
    <n v="0.02"/>
    <d v="2022-08-02T15:31:00"/>
    <n v="1.0216700000000001"/>
    <d v="2022-08-02T16:31:00"/>
    <n v="1.0231699999999999"/>
    <x v="2566"/>
  </r>
  <r>
    <s v="sell"/>
    <x v="2"/>
    <n v="0.01"/>
    <n v="0.01"/>
    <d v="2022-08-02T16:55:00"/>
    <n v="1.0210399999999999"/>
    <d v="2022-08-02T16:55:00"/>
    <n v="1.0210399999999999"/>
    <x v="2567"/>
  </r>
  <r>
    <s v="sell"/>
    <x v="3"/>
    <n v="0.01"/>
    <n v="0.02"/>
    <d v="2022-08-02T17:13:00"/>
    <n v="1.01935"/>
    <d v="2022-08-02T17:29:00"/>
    <n v="1.0207299999999999"/>
    <x v="2568"/>
  </r>
  <r>
    <s v="sell"/>
    <x v="2"/>
    <n v="0.01"/>
    <n v="0.01"/>
    <d v="2022-08-02T20:57:00"/>
    <n v="1.0179199999999999"/>
    <d v="2022-08-02T20:57:00"/>
    <n v="1.0179199999999999"/>
    <x v="2569"/>
  </r>
  <r>
    <s v="sell"/>
    <x v="0"/>
    <n v="0.01"/>
    <n v="0.03"/>
    <d v="2022-08-03T04:44:00"/>
    <n v="1.01637"/>
    <d v="2022-08-03T06:56:00"/>
    <n v="1.01928"/>
    <x v="2570"/>
  </r>
  <r>
    <s v="sell"/>
    <x v="1"/>
    <n v="0.02"/>
    <n v="0.05"/>
    <d v="2022-08-03T10:01:00"/>
    <n v="1.0161800000000001"/>
    <d v="2022-08-03T14:29:00"/>
    <n v="1.0207299999999999"/>
    <x v="2571"/>
  </r>
  <r>
    <s v="sell"/>
    <x v="2"/>
    <n v="0.01"/>
    <n v="0.01"/>
    <d v="2022-08-03T16:39:00"/>
    <n v="1.01745"/>
    <d v="2022-08-03T16:39:00"/>
    <n v="1.01745"/>
    <x v="2572"/>
  </r>
  <r>
    <s v="sell"/>
    <x v="2"/>
    <n v="0.01"/>
    <n v="0.01"/>
    <d v="2022-08-03T17:15:00"/>
    <n v="1.01447"/>
    <d v="2022-08-03T17:15:00"/>
    <n v="1.01447"/>
    <x v="2573"/>
  </r>
  <r>
    <s v="sell"/>
    <x v="8"/>
    <n v="0.06"/>
    <n v="0.18"/>
    <d v="2022-08-03T17:24:00"/>
    <n v="1.01349"/>
    <d v="2022-08-04T19:32:00"/>
    <n v="1.02359"/>
    <x v="2574"/>
  </r>
  <r>
    <s v="buy"/>
    <x v="2"/>
    <n v="0.01"/>
    <n v="0.01"/>
    <d v="2022-08-04T18:04:00"/>
    <n v="1.0207599999999999"/>
    <d v="2022-08-04T18:04:00"/>
    <n v="1.0207599999999999"/>
    <x v="2575"/>
  </r>
  <r>
    <s v="buy"/>
    <x v="3"/>
    <n v="0.01"/>
    <n v="0.02"/>
    <d v="2022-08-04T18:27:00"/>
    <n v="1.0227599999999999"/>
    <d v="2022-08-04T18:49:00"/>
    <n v="1.0213399999999999"/>
    <x v="2576"/>
  </r>
  <r>
    <s v="buy"/>
    <x v="7"/>
    <n v="0.06"/>
    <n v="0.16"/>
    <d v="2022-08-04T22:35:00"/>
    <n v="1.02461"/>
    <d v="2022-08-05T16:22:00"/>
    <n v="1.0143"/>
    <x v="2577"/>
  </r>
  <r>
    <s v="sell"/>
    <x v="2"/>
    <n v="0.01"/>
    <n v="0.01"/>
    <d v="2022-08-05T15:40:00"/>
    <n v="1.01773"/>
    <d v="2022-08-05T15:40:00"/>
    <n v="1.01773"/>
    <x v="2578"/>
  </r>
  <r>
    <s v="sell"/>
    <x v="2"/>
    <n v="0.01"/>
    <n v="0.01"/>
    <d v="2022-08-05T16:05:00"/>
    <n v="1.0163"/>
    <d v="2022-08-05T16:05:00"/>
    <n v="1.0163"/>
    <x v="2579"/>
  </r>
  <r>
    <s v="sell"/>
    <x v="6"/>
    <n v="0.19"/>
    <n v="0.52"/>
    <d v="2022-08-05T16:26:00"/>
    <n v="1.0150999999999999"/>
    <d v="2022-08-10T15:42:00"/>
    <n v="1.0340100000000001"/>
    <x v="2580"/>
  </r>
  <r>
    <s v="buy"/>
    <x v="2"/>
    <n v="0.02"/>
    <n v="0.02"/>
    <d v="2022-08-08T10:31:00"/>
    <n v="1.01979"/>
    <d v="2022-08-08T10:31:00"/>
    <n v="1.01979"/>
    <x v="2581"/>
  </r>
  <r>
    <s v="buy"/>
    <x v="3"/>
    <n v="0.01"/>
    <n v="0.02"/>
    <d v="2022-08-09T17:28:00"/>
    <n v="1.0229900000000001"/>
    <d v="2022-08-09T19:34:00"/>
    <n v="1.0215700000000001"/>
    <x v="2582"/>
  </r>
  <r>
    <s v="buy"/>
    <x v="2"/>
    <n v="0.01"/>
    <n v="0.01"/>
    <d v="2022-08-10T14:01:00"/>
    <n v="1.02406"/>
    <d v="2022-08-10T14:01:00"/>
    <n v="1.02406"/>
    <x v="2583"/>
  </r>
  <r>
    <s v="buy"/>
    <x v="2"/>
    <n v="0.01"/>
    <n v="0.01"/>
    <d v="2022-08-10T15:16:00"/>
    <n v="1.02501"/>
    <d v="2022-08-10T15:16:00"/>
    <n v="1.02501"/>
    <x v="2584"/>
  </r>
  <r>
    <s v="buy"/>
    <x v="0"/>
    <n v="0.01"/>
    <n v="0.03"/>
    <d v="2022-08-10T15:52:00"/>
    <n v="1.03369"/>
    <d v="2022-08-10T16:38:00"/>
    <n v="1.03078"/>
    <x v="2585"/>
  </r>
  <r>
    <s v="buy"/>
    <x v="4"/>
    <n v="0.03"/>
    <n v="0.08"/>
    <d v="2022-08-10T18:18:00"/>
    <n v="1.0349999999999999"/>
    <d v="2022-08-11T04:31:00"/>
    <n v="1.0286599999999999"/>
    <x v="2586"/>
  </r>
  <r>
    <s v="buy"/>
    <x v="2"/>
    <n v="0.01"/>
    <n v="0.01"/>
    <d v="2022-08-11T11:31:00"/>
    <n v="1.03207"/>
    <d v="2022-08-11T11:31:00"/>
    <n v="1.03207"/>
    <x v="2587"/>
  </r>
  <r>
    <s v="buy"/>
    <x v="2"/>
    <n v="0.01"/>
    <n v="0.01"/>
    <d v="2022-08-11T12:17:00"/>
    <n v="1.03294"/>
    <d v="2022-08-11T12:17:00"/>
    <n v="1.03294"/>
    <x v="2588"/>
  </r>
  <r>
    <s v="buy"/>
    <x v="13"/>
    <n v="1.3"/>
    <n v="3.42"/>
    <d v="2022-08-11T18:53:00"/>
    <n v="1.0332699999999999"/>
    <d v="2022-08-25T18:25:00"/>
    <n v="0.99658999999999998"/>
    <x v="2589"/>
  </r>
  <r>
    <s v="sell"/>
    <x v="2"/>
    <n v="0.01"/>
    <n v="0.01"/>
    <d v="2022-08-12T16:23:00"/>
    <n v="1.02776"/>
    <d v="2022-08-12T16:23:00"/>
    <n v="1.02776"/>
    <x v="2590"/>
  </r>
  <r>
    <s v="sell"/>
    <x v="2"/>
    <n v="0.01"/>
    <n v="0.01"/>
    <d v="2022-08-12T17:09:00"/>
    <n v="1.02644"/>
    <d v="2022-08-12T17:09:00"/>
    <n v="1.02644"/>
    <x v="2591"/>
  </r>
  <r>
    <s v="sell"/>
    <x v="3"/>
    <n v="0.01"/>
    <n v="0.02"/>
    <d v="2022-08-12T18:01:00"/>
    <n v="1.02457"/>
    <d v="2022-08-12T19:04:00"/>
    <n v="1.02597"/>
    <x v="2592"/>
  </r>
  <r>
    <s v="sell"/>
    <x v="2"/>
    <n v="0.01"/>
    <n v="0.01"/>
    <d v="2022-08-15T10:24:00"/>
    <n v="1.0236700000000001"/>
    <d v="2022-08-15T10:24:00"/>
    <n v="1.0236700000000001"/>
    <x v="2593"/>
  </r>
  <r>
    <s v="sell"/>
    <x v="2"/>
    <n v="0.01"/>
    <n v="0.01"/>
    <d v="2022-08-15T12:01:00"/>
    <n v="1.0207999999999999"/>
    <d v="2022-08-15T12:01:00"/>
    <n v="1.0207999999999999"/>
    <x v="2594"/>
  </r>
  <r>
    <s v="sell"/>
    <x v="0"/>
    <n v="0.01"/>
    <n v="0.03"/>
    <d v="2022-08-15T12:38:00"/>
    <n v="1.0190999999999999"/>
    <d v="2022-08-15T16:27:00"/>
    <n v="1.02203"/>
    <x v="2595"/>
  </r>
  <r>
    <s v="sell"/>
    <x v="2"/>
    <n v="0.01"/>
    <n v="0.01"/>
    <d v="2022-08-15T17:41:00"/>
    <n v="1.0193399999999999"/>
    <d v="2022-08-15T17:41:00"/>
    <n v="1.0193399999999999"/>
    <x v="2596"/>
  </r>
  <r>
    <s v="sell"/>
    <x v="2"/>
    <n v="0.01"/>
    <n v="0.01"/>
    <d v="2022-08-15T19:32:00"/>
    <n v="1.01786"/>
    <d v="2022-08-15T19:32:00"/>
    <n v="1.01786"/>
    <x v="2597"/>
  </r>
  <r>
    <s v="sell"/>
    <x v="2"/>
    <n v="0.01"/>
    <n v="0.01"/>
    <d v="2022-08-16T01:33:00"/>
    <n v="1.0160400000000001"/>
    <d v="2022-08-16T01:33:00"/>
    <n v="1.0160400000000001"/>
    <x v="2598"/>
  </r>
  <r>
    <s v="sell"/>
    <x v="3"/>
    <n v="0.01"/>
    <n v="0.02"/>
    <d v="2022-08-16T10:30:00"/>
    <n v="1.0139"/>
    <d v="2022-08-16T10:49:00"/>
    <n v="1.01535"/>
    <x v="2599"/>
  </r>
  <r>
    <s v="sell"/>
    <x v="4"/>
    <n v="0.03"/>
    <n v="0.08"/>
    <d v="2022-08-16T12:12:00"/>
    <n v="1.0131399999999999"/>
    <d v="2022-08-16T17:48:00"/>
    <n v="1.01925"/>
    <x v="2600"/>
  </r>
  <r>
    <s v="sell"/>
    <x v="3"/>
    <n v="0.01"/>
    <n v="0.02"/>
    <d v="2022-08-17T10:23:00"/>
    <n v="1.0156099999999999"/>
    <d v="2022-08-17T11:27:00"/>
    <n v="1.01701"/>
    <x v="2601"/>
  </r>
  <r>
    <s v="sell"/>
    <x v="1"/>
    <n v="0.02"/>
    <n v="0.05"/>
    <d v="2022-08-17T15:40:00"/>
    <n v="1.01525"/>
    <d v="2022-08-17T21:33:00"/>
    <n v="1.0199100000000001"/>
    <x v="2602"/>
  </r>
  <r>
    <s v="sell"/>
    <x v="2"/>
    <n v="0.01"/>
    <n v="0.01"/>
    <d v="2022-08-18T08:43:00"/>
    <n v="1.0177499999999999"/>
    <d v="2022-08-18T08:43:00"/>
    <n v="1.0177499999999999"/>
    <x v="2603"/>
  </r>
  <r>
    <s v="sell"/>
    <x v="0"/>
    <n v="0.01"/>
    <n v="0.03"/>
    <d v="2022-08-18T09:59:00"/>
    <n v="1.0154099999999999"/>
    <d v="2022-08-18T14:31:00"/>
    <n v="1.0183599999999999"/>
    <x v="2604"/>
  </r>
  <r>
    <s v="sell"/>
    <x v="3"/>
    <n v="0.01"/>
    <n v="0.02"/>
    <d v="2022-08-18T17:05:00"/>
    <n v="1.01217"/>
    <d v="2022-08-18T18:16:00"/>
    <n v="1.01359"/>
    <x v="2605"/>
  </r>
  <r>
    <s v="sell"/>
    <x v="2"/>
    <n v="0.01"/>
    <n v="0.01"/>
    <d v="2022-08-19T00:06:00"/>
    <n v="1.0085900000000001"/>
    <d v="2022-08-19T00:06:00"/>
    <n v="1.0085900000000001"/>
    <x v="2606"/>
  </r>
  <r>
    <s v="sell"/>
    <x v="3"/>
    <n v="0.01"/>
    <n v="0.02"/>
    <d v="2022-08-19T04:46:00"/>
    <n v="1.0074799999999999"/>
    <d v="2022-08-19T09:32:00"/>
    <n v="1.00888"/>
    <x v="2607"/>
  </r>
  <r>
    <s v="sell"/>
    <x v="2"/>
    <n v="0.01"/>
    <n v="0.01"/>
    <d v="2022-08-19T15:36:00"/>
    <n v="1.0055400000000001"/>
    <d v="2022-08-19T15:36:00"/>
    <n v="1.0055400000000001"/>
    <x v="2608"/>
  </r>
  <r>
    <s v="sell"/>
    <x v="2"/>
    <n v="0.01"/>
    <n v="0.01"/>
    <d v="2022-08-19T18:24:00"/>
    <n v="1.0039899999999999"/>
    <d v="2022-08-19T18:24:00"/>
    <n v="1.0039899999999999"/>
    <x v="2609"/>
  </r>
  <r>
    <s v="sell"/>
    <x v="3"/>
    <n v="0.01"/>
    <n v="0.02"/>
    <d v="2022-08-22T04:29:00"/>
    <n v="1.0029600000000001"/>
    <d v="2022-08-22T05:59:00"/>
    <n v="1.0043299999999999"/>
    <x v="2610"/>
  </r>
  <r>
    <s v="sell"/>
    <x v="2"/>
    <n v="0.01"/>
    <n v="0.01"/>
    <d v="2022-08-22T10:10:00"/>
    <n v="1.002"/>
    <d v="2022-08-22T10:10:00"/>
    <n v="1.002"/>
    <x v="2611"/>
  </r>
  <r>
    <s v="sell"/>
    <x v="3"/>
    <n v="0.01"/>
    <n v="0.02"/>
    <d v="2022-08-22T11:06:00"/>
    <n v="1.0001599999999999"/>
    <d v="2022-08-22T11:56:00"/>
    <n v="1.0015400000000001"/>
    <x v="2612"/>
  </r>
  <r>
    <s v="sell"/>
    <x v="3"/>
    <n v="0.01"/>
    <n v="0.02"/>
    <d v="2022-08-25T19:06:00"/>
    <n v="0.99546999999999997"/>
    <d v="2022-08-25T20:07:00"/>
    <n v="0.99695"/>
    <x v="2613"/>
  </r>
  <r>
    <s v="sell"/>
    <x v="11"/>
    <n v="0.08"/>
    <n v="0.26"/>
    <d v="2022-08-26T10:07:00"/>
    <n v="0.99548000000000003"/>
    <d v="2022-08-26T17:10:00"/>
    <n v="1.00804"/>
    <x v="2614"/>
  </r>
  <r>
    <s v="buy"/>
    <x v="0"/>
    <n v="0.01"/>
    <n v="0.03"/>
    <d v="2022-08-26T16:50:00"/>
    <n v="1.00648"/>
    <d v="2022-08-26T17:02:00"/>
    <n v="1.0026999999999999"/>
    <x v="2615"/>
  </r>
  <r>
    <s v="buy"/>
    <x v="6"/>
    <n v="0.13"/>
    <n v="0.39"/>
    <d v="2022-08-26T17:14:00"/>
    <n v="1.00773"/>
    <d v="2022-08-29T03:40:00"/>
    <n v="0.99346000000000001"/>
    <x v="2616"/>
  </r>
  <r>
    <s v="sell"/>
    <x v="3"/>
    <n v="0.01"/>
    <n v="0.02"/>
    <d v="2022-08-26T18:16:00"/>
    <n v="0.99988999999999995"/>
    <d v="2022-08-26T18:51:00"/>
    <n v="1.0013099999999999"/>
    <x v="2617"/>
  </r>
  <r>
    <s v="sell"/>
    <x v="2"/>
    <n v="0.01"/>
    <n v="0.01"/>
    <d v="2022-08-26T19:48:00"/>
    <n v="0.99821000000000004"/>
    <d v="2022-08-26T19:48:00"/>
    <n v="0.99821000000000004"/>
    <x v="2618"/>
  </r>
  <r>
    <s v="sell"/>
    <x v="2"/>
    <n v="0.01"/>
    <n v="0.01"/>
    <d v="2022-08-26T20:46:00"/>
    <n v="0.99641999999999997"/>
    <d v="2022-08-26T20:46:00"/>
    <n v="0.99641999999999997"/>
    <x v="2619"/>
  </r>
  <r>
    <s v="sell"/>
    <x v="2"/>
    <n v="0.01"/>
    <n v="0.01"/>
    <d v="2022-08-29T02:30:00"/>
    <n v="0.99387999999999999"/>
    <d v="2022-08-29T02:30:00"/>
    <n v="0.99387999999999999"/>
    <x v="2620"/>
  </r>
  <r>
    <s v="sell"/>
    <x v="11"/>
    <n v="0.08"/>
    <n v="0.26"/>
    <d v="2022-08-29T04:42:00"/>
    <n v="0.99243000000000003"/>
    <d v="2022-08-30T12:23:00"/>
    <n v="1.0050600000000001"/>
    <x v="2621"/>
  </r>
  <r>
    <s v="buy"/>
    <x v="3"/>
    <n v="0.01"/>
    <n v="0.02"/>
    <d v="2022-08-29T13:51:00"/>
    <n v="0.99909000000000003"/>
    <d v="2022-08-29T14:21:00"/>
    <n v="0.99775000000000003"/>
    <x v="2622"/>
  </r>
  <r>
    <s v="buy"/>
    <x v="2"/>
    <n v="0.01"/>
    <n v="0.01"/>
    <d v="2022-08-29T15:10:00"/>
    <n v="0.99873000000000001"/>
    <d v="2022-08-29T15:10:00"/>
    <n v="0.99873000000000001"/>
    <x v="2623"/>
  </r>
  <r>
    <s v="buy"/>
    <x v="3"/>
    <n v="0.01"/>
    <n v="0.02"/>
    <d v="2022-08-29T15:54:00"/>
    <n v="1.00143"/>
    <d v="2022-08-29T16:15:00"/>
    <n v="1.0000599999999999"/>
    <x v="2624"/>
  </r>
  <r>
    <s v="buy"/>
    <x v="0"/>
    <n v="0.01"/>
    <n v="0.03"/>
    <d v="2022-08-29T17:11:00"/>
    <n v="1.0019800000000001"/>
    <d v="2022-08-29T17:47:00"/>
    <n v="0.99909000000000003"/>
    <x v="2625"/>
  </r>
  <r>
    <s v="buy"/>
    <x v="3"/>
    <n v="0.01"/>
    <n v="0.02"/>
    <d v="2022-08-29T20:19:00"/>
    <n v="1.0007900000000001"/>
    <d v="2022-08-29T21:56:00"/>
    <n v="0.99934999999999996"/>
    <x v="2626"/>
  </r>
  <r>
    <s v="buy"/>
    <x v="2"/>
    <n v="0.01"/>
    <n v="0.01"/>
    <d v="2022-08-30T10:49:00"/>
    <n v="1.0021500000000001"/>
    <d v="2022-08-30T10:49:00"/>
    <n v="1.0021500000000001"/>
    <x v="2627"/>
  </r>
  <r>
    <s v="buy"/>
    <x v="2"/>
    <n v="0.01"/>
    <n v="0.01"/>
    <d v="2022-08-30T12:08:00"/>
    <n v="1.0029300000000001"/>
    <d v="2022-08-30T12:08:00"/>
    <n v="1.0029300000000001"/>
    <x v="2628"/>
  </r>
  <r>
    <s v="buy"/>
    <x v="1"/>
    <n v="0.02"/>
    <n v="0.05"/>
    <d v="2022-08-30T12:26:00"/>
    <n v="1.0045299999999999"/>
    <d v="2022-08-30T17:17:00"/>
    <n v="1.0000199999999999"/>
    <x v="2629"/>
  </r>
  <r>
    <s v="sell"/>
    <x v="1"/>
    <n v="0.02"/>
    <n v="0.05"/>
    <d v="2022-08-30T18:02:00"/>
    <n v="0.99919000000000002"/>
    <d v="2022-08-31T07:26:00"/>
    <n v="1.0037100000000001"/>
    <x v="2630"/>
  </r>
  <r>
    <s v="buy"/>
    <x v="3"/>
    <n v="0.01"/>
    <n v="0.02"/>
    <d v="2022-08-30T19:10:00"/>
    <n v="1.0027699999999999"/>
    <d v="2022-08-30T20:44:00"/>
    <n v="1.00132"/>
    <x v="2631"/>
  </r>
  <r>
    <s v="buy"/>
    <x v="4"/>
    <n v="0.03"/>
    <n v="0.08"/>
    <d v="2022-08-31T08:30:00"/>
    <n v="1.0041800000000001"/>
    <d v="2022-08-31T11:59:00"/>
    <n v="0.99775999999999998"/>
    <x v="2632"/>
  </r>
  <r>
    <s v="sell"/>
    <x v="3"/>
    <n v="0.01"/>
    <n v="0.02"/>
    <d v="2022-08-31T11:03:00"/>
    <n v="1.0006900000000001"/>
    <d v="2022-08-31T11:11:00"/>
    <n v="1.0021"/>
    <x v="2633"/>
  </r>
  <r>
    <s v="sell"/>
    <x v="0"/>
    <n v="0.01"/>
    <n v="0.03"/>
    <d v="2022-08-31T12:03:00"/>
    <n v="0.99834000000000001"/>
    <d v="2022-08-31T15:16:00"/>
    <n v="1.00146"/>
    <x v="2634"/>
  </r>
  <r>
    <s v="buy"/>
    <x v="3"/>
    <n v="0.01"/>
    <n v="0.02"/>
    <d v="2022-08-31T15:22:00"/>
    <n v="1.0002500000000001"/>
    <d v="2022-08-31T15:30:00"/>
    <n v="0.99885999999999997"/>
    <x v="2635"/>
  </r>
  <r>
    <s v="sell"/>
    <x v="3"/>
    <n v="0.01"/>
    <n v="0.02"/>
    <d v="2022-08-31T15:59:00"/>
    <n v="1.00074"/>
    <d v="2022-08-31T16:07:00"/>
    <n v="1.0022"/>
    <x v="2636"/>
  </r>
  <r>
    <s v="buy"/>
    <x v="3"/>
    <n v="0.01"/>
    <n v="0.02"/>
    <d v="2022-08-31T16:11:00"/>
    <n v="1.00162"/>
    <d v="2022-08-31T16:27:00"/>
    <n v="1.0001899999999999"/>
    <x v="2637"/>
  </r>
  <r>
    <s v="sell"/>
    <x v="4"/>
    <n v="0.03"/>
    <n v="0.08"/>
    <d v="2022-08-31T16:38:00"/>
    <n v="1.0003899999999999"/>
    <d v="2022-08-31T18:22:00"/>
    <n v="1.0067299999999999"/>
    <x v="2638"/>
  </r>
  <r>
    <s v="buy"/>
    <x v="2"/>
    <n v="0.01"/>
    <n v="0.01"/>
    <d v="2022-08-31T17:30:00"/>
    <n v="1.00268"/>
    <d v="2022-08-31T17:30:00"/>
    <n v="1.00268"/>
    <x v="2639"/>
  </r>
  <r>
    <s v="buy"/>
    <x v="2"/>
    <n v="0.01"/>
    <n v="0.01"/>
    <d v="2022-08-31T17:51:00"/>
    <n v="1.0048900000000001"/>
    <d v="2022-08-31T17:51:00"/>
    <n v="1.0048900000000001"/>
    <x v="2640"/>
  </r>
  <r>
    <s v="buy"/>
    <x v="6"/>
    <n v="0.13"/>
    <n v="0.39"/>
    <d v="2022-08-31T18:52:00"/>
    <n v="1.0066600000000001"/>
    <d v="2022-09-01T17:49:00"/>
    <n v="0.99136999999999997"/>
    <x v="2641"/>
  </r>
  <r>
    <s v="sell"/>
    <x v="2"/>
    <n v="0.01"/>
    <n v="0.01"/>
    <d v="2022-09-01T03:52:00"/>
    <n v="1.00264"/>
    <d v="2022-09-01T03:52:00"/>
    <n v="1.00264"/>
    <x v="2642"/>
  </r>
  <r>
    <s v="sell"/>
    <x v="0"/>
    <n v="0.01"/>
    <n v="0.03"/>
    <d v="2022-09-01T08:09:00"/>
    <n v="1.00115"/>
    <d v="2022-09-01T11:20:00"/>
    <n v="1.0041"/>
    <x v="2643"/>
  </r>
  <r>
    <s v="sell"/>
    <x v="2"/>
    <n v="0.01"/>
    <n v="0.01"/>
    <d v="2022-09-01T13:50:00"/>
    <n v="1.0019100000000001"/>
    <d v="2022-09-01T13:50:00"/>
    <n v="1.0019100000000001"/>
    <x v="2644"/>
  </r>
  <r>
    <s v="sell"/>
    <x v="2"/>
    <n v="0.01"/>
    <n v="0.01"/>
    <d v="2022-09-01T15:31:00"/>
    <n v="1.0003500000000001"/>
    <d v="2022-09-01T15:31:00"/>
    <n v="1.0003500000000001"/>
    <x v="2645"/>
  </r>
  <r>
    <s v="sell"/>
    <x v="2"/>
    <n v="0.01"/>
    <n v="0.01"/>
    <d v="2022-09-01T16:06:00"/>
    <n v="0.99951000000000001"/>
    <d v="2022-09-01T16:06:00"/>
    <n v="0.99951000000000001"/>
    <x v="2646"/>
  </r>
  <r>
    <s v="sell"/>
    <x v="2"/>
    <n v="0.01"/>
    <n v="0.01"/>
    <d v="2022-09-01T16:31:00"/>
    <n v="0.99853999999999998"/>
    <d v="2022-09-01T16:31:00"/>
    <n v="0.99853999999999998"/>
    <x v="2647"/>
  </r>
  <r>
    <s v="sell"/>
    <x v="2"/>
    <n v="0.01"/>
    <n v="0.01"/>
    <d v="2022-09-01T17:21:00"/>
    <n v="0.99431000000000003"/>
    <d v="2022-09-01T17:21:00"/>
    <n v="0.99431000000000003"/>
    <x v="2648"/>
  </r>
  <r>
    <s v="sell"/>
    <x v="3"/>
    <n v="0.01"/>
    <n v="0.02"/>
    <d v="2022-09-01T18:16:00"/>
    <n v="0.99441000000000002"/>
    <d v="2022-09-01T19:20:00"/>
    <n v="0.99582000000000004"/>
    <x v="2649"/>
  </r>
  <r>
    <s v="sell"/>
    <x v="7"/>
    <n v="0.04"/>
    <n v="0.12"/>
    <d v="2022-09-01T20:26:00"/>
    <n v="0.99485999999999997"/>
    <d v="2022-09-02T17:55:00"/>
    <n v="1.00288"/>
    <x v="2650"/>
  </r>
  <r>
    <s v="buy"/>
    <x v="2"/>
    <n v="0.01"/>
    <n v="0.01"/>
    <d v="2022-09-02T10:10:00"/>
    <n v="0.99743999999999999"/>
    <d v="2022-09-02T10:10:00"/>
    <n v="0.99743999999999999"/>
    <x v="2651"/>
  </r>
  <r>
    <s v="buy"/>
    <x v="3"/>
    <n v="0.01"/>
    <n v="0.02"/>
    <d v="2022-09-02T10:56:00"/>
    <n v="0.99897000000000002"/>
    <d v="2022-09-02T11:59:00"/>
    <n v="0.99756"/>
    <x v="2652"/>
  </r>
  <r>
    <s v="buy"/>
    <x v="2"/>
    <n v="0.01"/>
    <n v="0.01"/>
    <d v="2022-09-02T12:47:00"/>
    <n v="0.99921000000000004"/>
    <d v="2022-09-02T12:47:00"/>
    <n v="0.99921000000000004"/>
    <x v="2653"/>
  </r>
  <r>
    <s v="buy"/>
    <x v="0"/>
    <n v="0.01"/>
    <n v="0.03"/>
    <d v="2022-09-02T13:09:00"/>
    <n v="1.0011699999999999"/>
    <d v="2022-09-02T15:30:00"/>
    <n v="0.99846000000000001"/>
    <x v="2654"/>
  </r>
  <r>
    <s v="buy"/>
    <x v="3"/>
    <n v="0.01"/>
    <n v="0.02"/>
    <d v="2022-09-02T15:40:00"/>
    <n v="1.0011399999999999"/>
    <d v="2022-09-02T15:44:00"/>
    <n v="0.99987999999999999"/>
    <x v="2655"/>
  </r>
  <r>
    <s v="buy"/>
    <x v="11"/>
    <n v="0.08"/>
    <n v="0.26"/>
    <d v="2022-09-02T18:09:00"/>
    <n v="1.00204"/>
    <d v="2022-09-05T08:05:00"/>
    <n v="0.98877999999999999"/>
    <x v="2656"/>
  </r>
  <r>
    <s v="sell"/>
    <x v="2"/>
    <n v="0.01"/>
    <n v="0.01"/>
    <d v="2022-09-02T19:49:00"/>
    <n v="0.99705999999999995"/>
    <d v="2022-09-02T19:49:00"/>
    <n v="0.99705999999999995"/>
    <x v="2657"/>
  </r>
  <r>
    <s v="sell"/>
    <x v="3"/>
    <n v="0.01"/>
    <n v="0.02"/>
    <d v="2022-09-02T20:30:00"/>
    <n v="0.99521999999999999"/>
    <d v="2022-09-02T21:28:00"/>
    <n v="0.99663999999999997"/>
    <x v="2658"/>
  </r>
  <r>
    <s v="sell"/>
    <x v="2"/>
    <n v="0.01"/>
    <n v="0.01"/>
    <d v="2022-09-05T00:03:00"/>
    <n v="0.99280999999999997"/>
    <d v="2022-09-05T00:03:00"/>
    <n v="0.99280999999999997"/>
    <x v="2659"/>
  </r>
  <r>
    <s v="sell"/>
    <x v="3"/>
    <n v="0.01"/>
    <n v="0.02"/>
    <d v="2022-09-05T01:26:00"/>
    <n v="0.99123000000000006"/>
    <d v="2022-09-05T03:07:00"/>
    <n v="0.99272000000000005"/>
    <x v="2660"/>
  </r>
  <r>
    <s v="sell"/>
    <x v="2"/>
    <n v="0.01"/>
    <n v="0.01"/>
    <d v="2022-09-05T05:28:00"/>
    <n v="0.99063000000000001"/>
    <d v="2022-09-05T05:28:00"/>
    <n v="0.99063000000000001"/>
    <x v="2661"/>
  </r>
  <r>
    <s v="sell"/>
    <x v="7"/>
    <n v="0.04"/>
    <n v="0.12"/>
    <d v="2022-09-05T08:41:00"/>
    <n v="0.98843999999999999"/>
    <d v="2022-09-06T03:06:00"/>
    <n v="0.99668000000000001"/>
    <x v="2662"/>
  </r>
  <r>
    <s v="buy"/>
    <x v="3"/>
    <n v="0.01"/>
    <n v="0.02"/>
    <d v="2022-09-06T03:10:00"/>
    <n v="0.99602999999999997"/>
    <d v="2022-09-06T06:46:00"/>
    <n v="0.99460999999999999"/>
    <x v="2663"/>
  </r>
  <r>
    <s v="buy"/>
    <x v="8"/>
    <n v="0.06"/>
    <n v="0.18"/>
    <d v="2022-09-06T10:00:00"/>
    <n v="0.99721000000000004"/>
    <d v="2022-09-06T17:02:00"/>
    <n v="0.98697000000000001"/>
    <x v="2664"/>
  </r>
  <r>
    <s v="sell"/>
    <x v="2"/>
    <n v="0.01"/>
    <n v="0.01"/>
    <d v="2022-09-06T15:10:00"/>
    <n v="0.99256999999999995"/>
    <d v="2022-09-06T15:10:00"/>
    <n v="0.99256999999999995"/>
    <x v="2665"/>
  </r>
  <r>
    <s v="sell"/>
    <x v="2"/>
    <n v="0.01"/>
    <n v="0.01"/>
    <d v="2022-09-06T16:16:00"/>
    <n v="0.98923000000000005"/>
    <d v="2022-09-06T16:16:00"/>
    <n v="0.98923000000000005"/>
    <x v="2666"/>
  </r>
  <r>
    <s v="sell"/>
    <x v="1"/>
    <n v="0.02"/>
    <n v="0.05"/>
    <d v="2022-09-06T17:07:00"/>
    <n v="0.98753999999999997"/>
    <d v="2022-09-06T18:05:00"/>
    <n v="0.99195999999999995"/>
    <x v="2667"/>
  </r>
  <r>
    <s v="buy"/>
    <x v="0"/>
    <n v="0.01"/>
    <n v="0.03"/>
    <d v="2022-09-06T18:17:00"/>
    <n v="0.99141000000000001"/>
    <d v="2022-09-07T03:31:00"/>
    <n v="0.98853999999999997"/>
    <x v="2668"/>
  </r>
  <r>
    <s v="sell"/>
    <x v="0"/>
    <n v="0.01"/>
    <n v="0.03"/>
    <d v="2022-09-07T04:22:00"/>
    <n v="0.98904000000000003"/>
    <d v="2022-09-07T10:57:00"/>
    <n v="0.99202999999999997"/>
    <x v="2669"/>
  </r>
  <r>
    <s v="buy"/>
    <x v="1"/>
    <n v="0.02"/>
    <n v="0.05"/>
    <d v="2022-09-07T11:09:00"/>
    <n v="0.99245000000000005"/>
    <d v="2022-09-07T14:38:00"/>
    <n v="0.98785999999999996"/>
    <x v="2670"/>
  </r>
  <r>
    <s v="sell"/>
    <x v="2"/>
    <n v="0.01"/>
    <n v="0.01"/>
    <d v="2022-09-07T14:14:00"/>
    <n v="0.98977000000000004"/>
    <d v="2022-09-07T14:14:00"/>
    <n v="0.98977000000000004"/>
    <x v="2671"/>
  </r>
  <r>
    <s v="sell"/>
    <x v="11"/>
    <n v="0.08"/>
    <n v="0.26"/>
    <d v="2022-09-07T14:42:00"/>
    <n v="0.98875999999999997"/>
    <d v="2022-09-07T23:24:00"/>
    <n v="1.00095"/>
    <x v="2672"/>
  </r>
  <r>
    <s v="buy"/>
    <x v="2"/>
    <n v="0.01"/>
    <n v="0.01"/>
    <d v="2022-09-07T16:59:00"/>
    <n v="0.99033000000000004"/>
    <d v="2022-09-07T16:59:00"/>
    <n v="0.99033000000000004"/>
    <x v="2673"/>
  </r>
  <r>
    <s v="buy"/>
    <x v="2"/>
    <n v="0.01"/>
    <n v="0.01"/>
    <d v="2022-09-07T17:48:00"/>
    <n v="0.99392999999999998"/>
    <d v="2022-09-07T17:48:00"/>
    <n v="0.99392999999999998"/>
    <x v="2674"/>
  </r>
  <r>
    <s v="buy"/>
    <x v="2"/>
    <n v="0.01"/>
    <n v="0.01"/>
    <d v="2022-09-07T18:43:00"/>
    <n v="0.99441999999999997"/>
    <d v="2022-09-07T18:43:00"/>
    <n v="0.99441999999999997"/>
    <x v="2675"/>
  </r>
  <r>
    <s v="buy"/>
    <x v="2"/>
    <n v="0.01"/>
    <n v="0.01"/>
    <d v="2022-09-07T19:50:00"/>
    <n v="0.99682999999999999"/>
    <d v="2022-09-07T19:50:00"/>
    <n v="0.99682999999999999"/>
    <x v="2676"/>
  </r>
  <r>
    <s v="buy"/>
    <x v="2"/>
    <n v="0.01"/>
    <n v="0.01"/>
    <d v="2022-09-07T20:26:00"/>
    <n v="0.99946000000000002"/>
    <d v="2022-09-07T20:26:00"/>
    <n v="0.99946000000000002"/>
    <x v="2677"/>
  </r>
  <r>
    <s v="buy"/>
    <x v="3"/>
    <n v="0.01"/>
    <n v="0.02"/>
    <d v="2022-09-08T02:26:00"/>
    <n v="0.99958000000000002"/>
    <d v="2022-09-08T06:06:00"/>
    <n v="0.99817"/>
    <x v="2678"/>
  </r>
  <r>
    <s v="buy"/>
    <x v="3"/>
    <n v="0.01"/>
    <n v="0.02"/>
    <d v="2022-09-08T09:38:00"/>
    <n v="1.0005999999999999"/>
    <d v="2022-09-08T10:16:00"/>
    <n v="0.99919999999999998"/>
    <x v="2679"/>
  </r>
  <r>
    <s v="buy"/>
    <x v="2"/>
    <n v="0.01"/>
    <n v="0.01"/>
    <d v="2022-09-08T13:28:00"/>
    <n v="1.0012300000000001"/>
    <d v="2022-09-08T13:28:00"/>
    <n v="1.0012300000000001"/>
    <x v="2680"/>
  </r>
  <r>
    <s v="buy"/>
    <x v="0"/>
    <n v="0.01"/>
    <n v="0.03"/>
    <d v="2022-09-08T15:00:00"/>
    <n v="1.0022200000000001"/>
    <d v="2022-09-08T15:20:00"/>
    <n v="0.99924000000000002"/>
    <x v="2681"/>
  </r>
  <r>
    <s v="buy"/>
    <x v="3"/>
    <n v="0.01"/>
    <n v="0.02"/>
    <d v="2022-09-08T16:10:00"/>
    <n v="0.99590000000000001"/>
    <d v="2022-09-08T16:12:00"/>
    <n v="0.99439999999999995"/>
    <x v="2682"/>
  </r>
  <r>
    <s v="sell"/>
    <x v="0"/>
    <n v="0.01"/>
    <n v="0.03"/>
    <d v="2022-09-08T16:36:00"/>
    <n v="0.99573"/>
    <d v="2022-09-08T16:44:00"/>
    <n v="0.99861999999999995"/>
    <x v="2683"/>
  </r>
  <r>
    <s v="buy"/>
    <x v="2"/>
    <n v="0.01"/>
    <n v="0.01"/>
    <d v="2022-09-08T17:14:00"/>
    <n v="0.99453999999999998"/>
    <d v="2022-09-08T17:14:00"/>
    <n v="0.99453999999999998"/>
    <x v="2684"/>
  </r>
  <r>
    <s v="sell"/>
    <x v="3"/>
    <n v="0.01"/>
    <n v="0.02"/>
    <d v="2022-09-08T17:20:00"/>
    <n v="0.99536000000000002"/>
    <d v="2022-09-08T17:31:00"/>
    <n v="0.99677000000000004"/>
    <x v="2685"/>
  </r>
  <r>
    <s v="buy"/>
    <x v="3"/>
    <n v="0.01"/>
    <n v="0.02"/>
    <d v="2022-09-08T17:37:00"/>
    <n v="0.99687999999999999"/>
    <d v="2022-09-08T18:00:00"/>
    <n v="0.99548999999999999"/>
    <x v="2686"/>
  </r>
  <r>
    <s v="sell"/>
    <x v="12"/>
    <n v="0.3"/>
    <n v="0.88000000000000012"/>
    <d v="2022-09-08T19:11:00"/>
    <n v="0.99448999999999999"/>
    <d v="2022-09-12T10:03:00"/>
    <n v="1.0156400000000001"/>
    <x v="2687"/>
  </r>
  <r>
    <s v="buy"/>
    <x v="2"/>
    <n v="0.01"/>
    <n v="0.01"/>
    <d v="2022-09-09T03:56:00"/>
    <n v="1.00464"/>
    <d v="2022-09-09T03:56:00"/>
    <n v="1.00464"/>
    <x v="2688"/>
  </r>
  <r>
    <s v="buy"/>
    <x v="2"/>
    <n v="0.01"/>
    <n v="0.01"/>
    <d v="2022-09-09T05:48:00"/>
    <n v="1.0068900000000001"/>
    <d v="2022-09-09T05:48:00"/>
    <n v="1.0068900000000001"/>
    <x v="2689"/>
  </r>
  <r>
    <s v="buy"/>
    <x v="2"/>
    <n v="0.01"/>
    <n v="0.01"/>
    <d v="2022-09-09T06:34:00"/>
    <n v="1.0066600000000001"/>
    <d v="2022-09-09T06:34:00"/>
    <n v="1.0066600000000001"/>
    <x v="2690"/>
  </r>
  <r>
    <s v="buy"/>
    <x v="3"/>
    <n v="0.01"/>
    <n v="0.02"/>
    <d v="2022-09-09T07:20:00"/>
    <n v="1.00783"/>
    <d v="2022-09-09T08:33:00"/>
    <n v="1.0064299999999999"/>
    <x v="2691"/>
  </r>
  <r>
    <s v="buy"/>
    <x v="2"/>
    <n v="0.01"/>
    <n v="0.01"/>
    <d v="2022-09-09T10:18:00"/>
    <n v="1.00928"/>
    <d v="2022-09-09T10:18:00"/>
    <n v="1.00928"/>
    <x v="2692"/>
  </r>
  <r>
    <s v="buy"/>
    <x v="4"/>
    <n v="0.03"/>
    <n v="0.08"/>
    <d v="2022-09-09T10:33:00"/>
    <n v="1.01057"/>
    <d v="2022-09-09T14:56:00"/>
    <n v="1.0042"/>
    <x v="2693"/>
  </r>
  <r>
    <s v="buy"/>
    <x v="0"/>
    <n v="0.01"/>
    <n v="0.03"/>
    <d v="2022-09-12T00:05:00"/>
    <n v="1.0099199999999999"/>
    <d v="2022-09-12T01:19:00"/>
    <n v="1.0069600000000001"/>
    <x v="2694"/>
  </r>
  <r>
    <s v="buy"/>
    <x v="2"/>
    <n v="0.01"/>
    <n v="0.01"/>
    <d v="2022-09-12T09:31:00"/>
    <n v="1.0100499999999999"/>
    <d v="2022-09-12T09:31:00"/>
    <n v="1.0100499999999999"/>
    <x v="2695"/>
  </r>
  <r>
    <s v="buy"/>
    <x v="2"/>
    <n v="0.01"/>
    <n v="0.01"/>
    <d v="2022-09-12T10:15:00"/>
    <n v="1.01634"/>
    <d v="2022-09-12T10:15:00"/>
    <n v="1.01634"/>
    <x v="2696"/>
  </r>
  <r>
    <s v="buy"/>
    <x v="3"/>
    <n v="0.01"/>
    <n v="0.02"/>
    <d v="2022-09-12T10:43:00"/>
    <n v="1.0187299999999999"/>
    <d v="2022-09-12T11:00:00"/>
    <n v="1.01735"/>
    <x v="2697"/>
  </r>
  <r>
    <s v="buy"/>
    <x v="4"/>
    <n v="0.03"/>
    <n v="0.08"/>
    <d v="2022-09-12T12:11:00"/>
    <n v="1.0180899999999999"/>
    <d v="2022-09-12T16:17:00"/>
    <n v="1.0115099999999999"/>
    <x v="2698"/>
  </r>
  <r>
    <s v="buy"/>
    <x v="3"/>
    <n v="0.01"/>
    <n v="0.02"/>
    <d v="2022-09-13T12:00:00"/>
    <n v="1.0158199999999999"/>
    <d v="2022-09-13T12:14:00"/>
    <n v="1.0144"/>
    <x v="2699"/>
  </r>
  <r>
    <s v="buy"/>
    <x v="2"/>
    <n v="0.01"/>
    <n v="0.01"/>
    <d v="2022-09-13T13:21:00"/>
    <n v="1.0163899999999999"/>
    <d v="2022-09-13T13:21:00"/>
    <n v="1.0163899999999999"/>
    <x v="2700"/>
  </r>
  <r>
    <s v="buy"/>
    <x v="11"/>
    <n v="0.19"/>
    <n v="0.55000000000000004"/>
    <d v="2022-09-13T15:17:00"/>
    <n v="1.0171399999999999"/>
    <d v="2022-09-13T23:51:00"/>
    <n v="0.99690000000000001"/>
    <x v="2701"/>
  </r>
  <r>
    <s v="sell"/>
    <x v="3"/>
    <n v="0.01"/>
    <n v="0.02"/>
    <d v="2022-09-13T16:18:00"/>
    <n v="1.0018899999999999"/>
    <d v="2022-09-13T16:32:00"/>
    <n v="1.0033099999999999"/>
    <x v="2702"/>
  </r>
  <r>
    <s v="sell"/>
    <x v="2"/>
    <n v="0.01"/>
    <n v="0.01"/>
    <d v="2022-09-13T19:09:00"/>
    <n v="0.99987000000000004"/>
    <d v="2022-09-13T19:09:00"/>
    <n v="0.99987000000000004"/>
    <x v="2703"/>
  </r>
  <r>
    <s v="sell"/>
    <x v="2"/>
    <n v="0.01"/>
    <n v="0.01"/>
    <d v="2022-09-13T20:44:00"/>
    <n v="0.99833000000000005"/>
    <d v="2022-09-13T20:44:00"/>
    <n v="0.99833000000000005"/>
    <x v="2704"/>
  </r>
  <r>
    <s v="sell"/>
    <x v="0"/>
    <n v="0.01"/>
    <n v="0.03"/>
    <d v="2022-09-14T01:17:00"/>
    <n v="0.99675000000000002"/>
    <d v="2022-09-14T07:36:00"/>
    <n v="0.99973999999999996"/>
    <x v="2705"/>
  </r>
  <r>
    <s v="sell"/>
    <x v="1"/>
    <n v="0.02"/>
    <n v="0.05"/>
    <d v="2022-09-14T10:01:00"/>
    <n v="0.99705999999999995"/>
    <d v="2022-09-14T13:15:00"/>
    <n v="1.0015700000000001"/>
    <x v="2706"/>
  </r>
  <r>
    <s v="sell"/>
    <x v="2"/>
    <n v="0.01"/>
    <n v="0.01"/>
    <d v="2022-09-14T15:37:00"/>
    <n v="0.99990000000000001"/>
    <d v="2022-09-14T15:37:00"/>
    <n v="0.99990000000000001"/>
    <x v="2707"/>
  </r>
  <r>
    <s v="sell"/>
    <x v="2"/>
    <n v="0.01"/>
    <n v="0.01"/>
    <d v="2022-09-14T16:46:00"/>
    <n v="0.99939"/>
    <d v="2022-09-14T16:46:00"/>
    <n v="0.99939"/>
    <x v="2708"/>
  </r>
  <r>
    <s v="sell"/>
    <x v="3"/>
    <n v="0.01"/>
    <n v="0.02"/>
    <d v="2022-09-14T17:09:00"/>
    <n v="0.99831999999999999"/>
    <d v="2022-09-14T17:58:00"/>
    <n v="0.99975999999999998"/>
    <x v="2709"/>
  </r>
  <r>
    <s v="sell"/>
    <x v="2"/>
    <n v="0.01"/>
    <n v="0.01"/>
    <d v="2022-09-15T04:34:00"/>
    <n v="0.99775000000000003"/>
    <d v="2022-09-15T04:34:00"/>
    <n v="0.99775000000000003"/>
    <x v="2710"/>
  </r>
  <r>
    <s v="sell"/>
    <x v="1"/>
    <n v="0.02"/>
    <n v="0.05"/>
    <d v="2022-09-15T09:05:00"/>
    <n v="0.99665000000000004"/>
    <d v="2022-09-15T15:47:00"/>
    <n v="1.00112"/>
    <x v="2711"/>
  </r>
  <r>
    <s v="sell"/>
    <x v="2"/>
    <n v="0.01"/>
    <n v="0.01"/>
    <d v="2022-09-16T09:17:00"/>
    <n v="0.99853000000000003"/>
    <d v="2022-09-16T09:17:00"/>
    <n v="0.99853000000000003"/>
    <x v="2712"/>
  </r>
  <r>
    <s v="sell"/>
    <x v="0"/>
    <n v="0.01"/>
    <n v="0.03"/>
    <d v="2022-09-16T10:57:00"/>
    <n v="0.99553000000000003"/>
    <d v="2022-09-16T12:33:00"/>
    <n v="0.99848000000000003"/>
    <x v="2713"/>
  </r>
  <r>
    <s v="sell"/>
    <x v="4"/>
    <n v="0.03"/>
    <n v="0.08"/>
    <d v="2022-09-16T15:39:00"/>
    <n v="0.99665999999999999"/>
    <d v="2022-09-16T17:55:00"/>
    <n v="1.0027299999999999"/>
    <x v="2714"/>
  </r>
  <r>
    <s v="sell"/>
    <x v="2"/>
    <n v="0.01"/>
    <n v="0.01"/>
    <d v="2022-09-19T09:02:00"/>
    <n v="0.99826000000000004"/>
    <d v="2022-09-19T09:02:00"/>
    <n v="0.99826000000000004"/>
    <x v="2715"/>
  </r>
  <r>
    <s v="sell"/>
    <x v="4"/>
    <n v="0.03"/>
    <n v="0.08"/>
    <d v="2022-09-19T10:36:00"/>
    <n v="0.99789000000000005"/>
    <d v="2022-09-20T03:04:00"/>
    <n v="1.0040100000000001"/>
    <x v="2716"/>
  </r>
  <r>
    <s v="buy"/>
    <x v="9"/>
    <n v="1.3"/>
    <n v="2.9299999999999997"/>
    <d v="2022-09-20T03:36:00"/>
    <n v="1.00427"/>
    <d v="2022-09-28T05:16:00"/>
    <n v="0.95459000000000005"/>
    <x v="2717"/>
  </r>
  <r>
    <s v="sell"/>
    <x v="2"/>
    <n v="0.01"/>
    <n v="0.01"/>
    <d v="2022-09-20T11:29:00"/>
    <n v="1.00051"/>
    <d v="2022-09-20T11:29:00"/>
    <n v="1.00051"/>
    <x v="2718"/>
  </r>
  <r>
    <s v="sell"/>
    <x v="3"/>
    <n v="0.01"/>
    <n v="0.02"/>
    <d v="2022-09-20T15:59:00"/>
    <n v="0.99716000000000005"/>
    <d v="2022-09-20T17:06:00"/>
    <n v="0.99863000000000002"/>
    <x v="2719"/>
  </r>
  <r>
    <s v="sell"/>
    <x v="2"/>
    <n v="0.01"/>
    <n v="0.01"/>
    <d v="2022-09-20T20:49:00"/>
    <n v="0.99668999999999996"/>
    <d v="2022-09-20T20:49:00"/>
    <n v="0.99668999999999996"/>
    <x v="2720"/>
  </r>
  <r>
    <s v="sell"/>
    <x v="2"/>
    <n v="0.01"/>
    <n v="0.01"/>
    <d v="2022-09-21T09:49:00"/>
    <n v="0.99121999999999999"/>
    <d v="2022-09-21T09:49:00"/>
    <n v="0.99121999999999999"/>
    <x v="2721"/>
  </r>
  <r>
    <s v="sell"/>
    <x v="2"/>
    <n v="0.01"/>
    <n v="0.01"/>
    <d v="2022-09-21T10:29:00"/>
    <n v="0.99170999999999998"/>
    <d v="2022-09-21T10:29:00"/>
    <n v="0.99170999999999998"/>
    <x v="2722"/>
  </r>
  <r>
    <s v="sell"/>
    <x v="0"/>
    <n v="0.01"/>
    <n v="0.03"/>
    <d v="2022-09-21T10:40:00"/>
    <n v="0.99058999999999997"/>
    <d v="2022-09-21T12:50:00"/>
    <n v="0.99363000000000001"/>
    <x v="2723"/>
  </r>
  <r>
    <s v="sell"/>
    <x v="2"/>
    <n v="0.01"/>
    <n v="0.01"/>
    <d v="2022-09-21T15:36:00"/>
    <n v="0.99099999999999999"/>
    <d v="2022-09-21T15:36:00"/>
    <n v="0.99099999999999999"/>
    <x v="2724"/>
  </r>
  <r>
    <s v="sell"/>
    <x v="2"/>
    <n v="0.01"/>
    <n v="0.01"/>
    <d v="2022-09-27T10:27:00"/>
    <n v="0.96530000000000005"/>
    <d v="2022-09-27T10:27:00"/>
    <n v="0.96530000000000005"/>
    <x v="2725"/>
  </r>
  <r>
    <s v="sell"/>
    <x v="2"/>
    <n v="0.01"/>
    <n v="0.01"/>
    <d v="2022-09-27T11:21:00"/>
    <n v="0.96272999999999997"/>
    <d v="2022-09-27T11:21:00"/>
    <n v="0.96272999999999997"/>
    <x v="2726"/>
  </r>
  <r>
    <s v="sell"/>
    <x v="0"/>
    <n v="0.01"/>
    <n v="0.03"/>
    <d v="2022-09-27T12:35:00"/>
    <n v="0.96111000000000002"/>
    <d v="2022-09-27T13:33:00"/>
    <n v="0.96414999999999995"/>
    <x v="2727"/>
  </r>
  <r>
    <s v="sell"/>
    <x v="3"/>
    <n v="0.01"/>
    <n v="0.02"/>
    <d v="2022-09-27T17:16:00"/>
    <n v="0.96077999999999997"/>
    <d v="2022-09-27T17:48:00"/>
    <n v="0.96220000000000006"/>
    <x v="2728"/>
  </r>
  <r>
    <s v="sell"/>
    <x v="2"/>
    <n v="0.01"/>
    <n v="0.01"/>
    <d v="2022-09-27T18:57:00"/>
    <n v="0.96240000000000003"/>
    <d v="2022-09-27T18:57:00"/>
    <n v="0.96240000000000003"/>
    <x v="2729"/>
  </r>
  <r>
    <s v="sell"/>
    <x v="2"/>
    <n v="0.01"/>
    <n v="0.01"/>
    <d v="2022-09-27T19:35:00"/>
    <n v="0.95914999999999995"/>
    <d v="2022-09-27T19:35:00"/>
    <n v="0.95914999999999995"/>
    <x v="2730"/>
  </r>
  <r>
    <s v="sell"/>
    <x v="3"/>
    <n v="0.01"/>
    <n v="0.02"/>
    <d v="2022-09-27T20:16:00"/>
    <n v="0.95791999999999999"/>
    <d v="2022-09-27T21:39:00"/>
    <n v="0.95930000000000004"/>
    <x v="2731"/>
  </r>
  <r>
    <s v="sell"/>
    <x v="2"/>
    <n v="0.01"/>
    <n v="0.01"/>
    <d v="2022-09-28T04:08:00"/>
    <n v="0.95733000000000001"/>
    <d v="2022-09-28T04:08:00"/>
    <n v="0.95733000000000001"/>
    <x v="2732"/>
  </r>
  <r>
    <s v="sell"/>
    <x v="2"/>
    <n v="0.01"/>
    <n v="0.01"/>
    <d v="2022-09-28T05:10:00"/>
    <n v="0.95557000000000003"/>
    <d v="2022-09-28T05:10:00"/>
    <n v="0.95557000000000003"/>
    <x v="2733"/>
  </r>
  <r>
    <s v="sell"/>
    <x v="0"/>
    <n v="0.01"/>
    <n v="0.03"/>
    <d v="2022-09-28T10:03:00"/>
    <n v="0.95501000000000003"/>
    <d v="2022-09-28T10:54:00"/>
    <n v="0.95809999999999995"/>
    <x v="2734"/>
  </r>
  <r>
    <s v="sell"/>
    <x v="3"/>
    <n v="0.01"/>
    <n v="0.02"/>
    <d v="2022-09-28T11:45:00"/>
    <n v="0.95513999999999999"/>
    <d v="2022-09-28T13:02:00"/>
    <n v="0.95669999999999999"/>
    <x v="2735"/>
  </r>
  <r>
    <s v="sell"/>
    <x v="2"/>
    <n v="0.01"/>
    <n v="0.01"/>
    <d v="2022-09-28T13:37:00"/>
    <n v="0.95750999999999997"/>
    <d v="2022-09-28T13:37:00"/>
    <n v="0.95750999999999997"/>
    <x v="2736"/>
  </r>
  <r>
    <s v="sell"/>
    <x v="2"/>
    <n v="0.01"/>
    <n v="0.01"/>
    <d v="2022-09-28T13:50:00"/>
    <n v="0.95672000000000001"/>
    <d v="2022-09-28T13:50:00"/>
    <n v="0.95672000000000001"/>
    <x v="2737"/>
  </r>
  <r>
    <s v="sell"/>
    <x v="5"/>
    <n v="0.19"/>
    <n v="0.58000000000000007"/>
    <d v="2022-09-28T14:07:00"/>
    <n v="0.95513999999999999"/>
    <d v="2022-09-28T20:17:00"/>
    <n v="0.97265999999999997"/>
    <x v="2738"/>
  </r>
  <r>
    <s v="buy"/>
    <x v="2"/>
    <n v="0.01"/>
    <n v="0.01"/>
    <d v="2022-09-28T19:39:00"/>
    <n v="0.96919999999999995"/>
    <d v="2022-09-28T19:39:00"/>
    <n v="0.96919999999999995"/>
    <x v="2739"/>
  </r>
  <r>
    <s v="buy"/>
    <x v="2"/>
    <n v="0.01"/>
    <n v="0.01"/>
    <d v="2022-09-28T20:47:00"/>
    <n v="0.97345999999999999"/>
    <d v="2022-09-28T20:47:00"/>
    <n v="0.97345999999999999"/>
    <x v="2740"/>
  </r>
  <r>
    <s v="buy"/>
    <x v="8"/>
    <n v="0.06"/>
    <n v="0.18"/>
    <d v="2022-09-28T21:51:00"/>
    <n v="0.97511000000000003"/>
    <d v="2022-09-29T10:30:00"/>
    <n v="0.96482000000000001"/>
    <x v="2741"/>
  </r>
  <r>
    <s v="sell"/>
    <x v="2"/>
    <n v="0.01"/>
    <n v="0.01"/>
    <d v="2022-09-29T09:23:00"/>
    <n v="0.96643000000000001"/>
    <d v="2022-09-29T09:23:00"/>
    <n v="0.96643000000000001"/>
    <x v="2742"/>
  </r>
  <r>
    <s v="sell"/>
    <x v="8"/>
    <n v="0.06"/>
    <n v="0.18"/>
    <d v="2022-09-29T10:42:00"/>
    <n v="0.96416999999999997"/>
    <d v="2022-09-29T14:42:00"/>
    <n v="0.97436999999999996"/>
    <x v="2743"/>
  </r>
  <r>
    <s v="buy"/>
    <x v="2"/>
    <n v="0.01"/>
    <n v="0.01"/>
    <d v="2022-09-29T12:58:00"/>
    <n v="0.96919"/>
    <d v="2022-09-29T12:58:00"/>
    <n v="0.96919"/>
    <x v="2744"/>
  </r>
  <r>
    <s v="buy"/>
    <x v="2"/>
    <n v="0.01"/>
    <n v="0.01"/>
    <d v="2022-09-29T14:22:00"/>
    <n v="0.97275"/>
    <d v="2022-09-29T14:22:00"/>
    <n v="0.97275"/>
    <x v="2745"/>
  </r>
  <r>
    <s v="buy"/>
    <x v="0"/>
    <n v="0.01"/>
    <n v="0.03"/>
    <d v="2022-09-29T14:59:00"/>
    <n v="0.97226000000000001"/>
    <d v="2022-09-29T15:36:00"/>
    <n v="0.96933000000000002"/>
    <x v="2746"/>
  </r>
  <r>
    <s v="sell"/>
    <x v="6"/>
    <n v="0.13"/>
    <n v="0.39"/>
    <d v="2022-09-29T16:08:00"/>
    <n v="0.97031999999999996"/>
    <d v="2022-09-30T11:01:00"/>
    <n v="0.98485999999999996"/>
    <x v="2747"/>
  </r>
  <r>
    <s v="buy"/>
    <x v="2"/>
    <n v="0.01"/>
    <n v="0.01"/>
    <d v="2022-09-29T16:23:00"/>
    <n v="0.97204000000000002"/>
    <d v="2022-09-29T16:23:00"/>
    <n v="0.97204000000000002"/>
    <x v="2748"/>
  </r>
  <r>
    <s v="buy"/>
    <x v="2"/>
    <n v="0.01"/>
    <n v="0.01"/>
    <d v="2022-09-29T16:44:00"/>
    <n v="0.97285999999999995"/>
    <d v="2022-09-29T16:44:00"/>
    <n v="0.97285999999999995"/>
    <x v="2749"/>
  </r>
  <r>
    <s v="buy"/>
    <x v="2"/>
    <n v="0.01"/>
    <n v="0.01"/>
    <d v="2022-09-29T17:20:00"/>
    <n v="0.97255999999999998"/>
    <d v="2022-09-29T17:20:00"/>
    <n v="0.97255999999999998"/>
    <x v="2750"/>
  </r>
  <r>
    <s v="buy"/>
    <x v="2"/>
    <n v="0.01"/>
    <n v="0.01"/>
    <d v="2022-09-29T17:37:00"/>
    <n v="0.97274000000000005"/>
    <d v="2022-09-29T17:37:00"/>
    <n v="0.97274000000000005"/>
    <x v="2751"/>
  </r>
  <r>
    <s v="buy"/>
    <x v="2"/>
    <n v="0.01"/>
    <n v="0.01"/>
    <d v="2022-09-29T18:52:00"/>
    <n v="0.97806000000000004"/>
    <d v="2022-09-29T18:52:00"/>
    <n v="0.97806000000000004"/>
    <x v="2752"/>
  </r>
  <r>
    <s v="buy"/>
    <x v="3"/>
    <n v="0.01"/>
    <n v="0.02"/>
    <d v="2022-09-29T19:29:00"/>
    <n v="0.97885"/>
    <d v="2022-09-29T20:02:00"/>
    <n v="0.97741999999999996"/>
    <x v="2753"/>
  </r>
  <r>
    <s v="buy"/>
    <x v="2"/>
    <n v="0.01"/>
    <n v="0.01"/>
    <d v="2022-09-29T21:51:00"/>
    <n v="0.97897000000000001"/>
    <d v="2022-09-29T21:51:00"/>
    <n v="0.97897000000000001"/>
    <x v="2754"/>
  </r>
  <r>
    <s v="buy"/>
    <x v="2"/>
    <n v="0.01"/>
    <n v="0.01"/>
    <d v="2022-09-29T22:54:00"/>
    <n v="0.98004999999999998"/>
    <d v="2022-09-29T22:54:00"/>
    <n v="0.98004999999999998"/>
    <x v="2755"/>
  </r>
  <r>
    <s v="buy"/>
    <x v="0"/>
    <n v="0.01"/>
    <n v="0.03"/>
    <d v="2022-09-30T01:27:00"/>
    <n v="0.98309000000000002"/>
    <d v="2022-09-30T05:18:00"/>
    <n v="0.98023000000000005"/>
    <x v="2756"/>
  </r>
  <r>
    <s v="buy"/>
    <x v="0"/>
    <n v="0.01"/>
    <n v="0.03"/>
    <d v="2022-09-30T09:15:00"/>
    <n v="0.98204000000000002"/>
    <d v="2022-09-30T09:45:00"/>
    <n v="0.97918000000000005"/>
    <x v="2757"/>
  </r>
  <r>
    <s v="buy"/>
    <x v="3"/>
    <n v="0.01"/>
    <n v="0.02"/>
    <d v="2022-09-30T10:13:00"/>
    <n v="0.98216000000000003"/>
    <d v="2022-09-30T10:35:00"/>
    <n v="0.98075999999999997"/>
    <x v="2758"/>
  </r>
  <r>
    <s v="buy"/>
    <x v="8"/>
    <n v="0.06"/>
    <n v="0.18"/>
    <d v="2022-09-30T11:30:00"/>
    <n v="0.98368999999999995"/>
    <d v="2022-09-30T16:20:00"/>
    <n v="0.97365000000000002"/>
    <x v="2759"/>
  </r>
  <r>
    <s v="sell"/>
    <x v="2"/>
    <n v="0.01"/>
    <n v="0.01"/>
    <d v="2022-09-30T13:37:00"/>
    <n v="0.97746999999999995"/>
    <d v="2022-09-30T13:37:00"/>
    <n v="0.97746999999999995"/>
    <x v="2760"/>
  </r>
  <r>
    <s v="sell"/>
    <x v="2"/>
    <n v="0.01"/>
    <n v="0.01"/>
    <d v="2022-09-30T14:01:00"/>
    <n v="0.97629999999999995"/>
    <d v="2022-09-30T14:01:00"/>
    <n v="0.97629999999999995"/>
    <x v="2761"/>
  </r>
  <r>
    <s v="sell"/>
    <x v="0"/>
    <n v="0.01"/>
    <n v="0.03"/>
    <d v="2022-09-30T15:01:00"/>
    <n v="0.97501000000000004"/>
    <d v="2022-09-30T15:26:00"/>
    <n v="0.97833000000000003"/>
    <x v="2762"/>
  </r>
  <r>
    <s v="sell"/>
    <x v="2"/>
    <n v="0.01"/>
    <n v="0.01"/>
    <d v="2022-09-30T16:15:00"/>
    <n v="0.97567000000000004"/>
    <d v="2022-09-30T16:15:00"/>
    <n v="0.97567000000000004"/>
    <x v="2763"/>
  </r>
  <r>
    <s v="sell"/>
    <x v="4"/>
    <n v="0.03"/>
    <n v="0.08"/>
    <d v="2022-09-30T16:41:00"/>
    <n v="0.97536"/>
    <d v="2022-09-30T18:20:00"/>
    <n v="0.98145000000000004"/>
    <x v="2764"/>
  </r>
  <r>
    <s v="buy"/>
    <x v="0"/>
    <n v="0.01"/>
    <n v="0.03"/>
    <d v="2022-09-30T18:26:00"/>
    <n v="0.98033999999999999"/>
    <d v="2022-09-30T19:05:00"/>
    <n v="0.97741"/>
    <x v="2765"/>
  </r>
  <r>
    <s v="sell"/>
    <x v="1"/>
    <n v="0.02"/>
    <n v="0.05"/>
    <d v="2022-09-30T19:26:00"/>
    <n v="0.97816999999999998"/>
    <d v="2022-10-03T04:52:00"/>
    <n v="0.98270000000000002"/>
    <x v="2766"/>
  </r>
  <r>
    <s v="buy"/>
    <x v="3"/>
    <n v="0.01"/>
    <n v="0.02"/>
    <d v="2022-09-30T21:53:00"/>
    <n v="0.98104000000000002"/>
    <d v="2022-09-30T22:20:00"/>
    <n v="0.97962000000000005"/>
    <x v="2767"/>
  </r>
  <r>
    <s v="buy"/>
    <x v="0"/>
    <n v="0.01"/>
    <n v="0.03"/>
    <d v="2022-10-03T05:21:00"/>
    <n v="0.98196000000000006"/>
    <d v="2022-10-03T07:37:00"/>
    <n v="0.97904000000000002"/>
    <x v="2768"/>
  </r>
  <r>
    <s v="sell"/>
    <x v="0"/>
    <n v="0.01"/>
    <n v="0.03"/>
    <d v="2022-10-03T07:19:00"/>
    <n v="0.97970000000000002"/>
    <d v="2022-10-03T08:52:00"/>
    <n v="0.98258999999999996"/>
    <x v="2769"/>
  </r>
  <r>
    <s v="buy"/>
    <x v="0"/>
    <n v="0.01"/>
    <n v="0.03"/>
    <d v="2022-10-03T08:56:00"/>
    <n v="0.98265999999999998"/>
    <d v="2022-10-03T09:44:00"/>
    <n v="0.97970999999999997"/>
    <x v="2770"/>
  </r>
  <r>
    <s v="sell"/>
    <x v="3"/>
    <n v="0.01"/>
    <n v="0.02"/>
    <d v="2022-10-03T09:57:00"/>
    <n v="0.97990999999999995"/>
    <d v="2022-10-03T10:25:00"/>
    <n v="0.98128000000000004"/>
    <x v="2771"/>
  </r>
  <r>
    <s v="buy"/>
    <x v="4"/>
    <n v="0.03"/>
    <n v="0.08"/>
    <d v="2022-10-03T11:38:00"/>
    <n v="0.98194000000000004"/>
    <d v="2022-10-03T12:48:00"/>
    <n v="0.97568999999999995"/>
    <x v="2772"/>
  </r>
  <r>
    <s v="sell"/>
    <x v="2"/>
    <n v="0.01"/>
    <n v="0.01"/>
    <d v="2022-10-03T12:24:00"/>
    <n v="0.97975000000000001"/>
    <d v="2022-10-03T12:24:00"/>
    <n v="0.97975000000000001"/>
    <x v="2773"/>
  </r>
  <r>
    <s v="sell"/>
    <x v="2"/>
    <n v="0.01"/>
    <n v="0.01"/>
    <d v="2022-10-03T12:36:00"/>
    <n v="0.97846"/>
    <d v="2022-10-03T12:36:00"/>
    <n v="0.97846"/>
    <x v="2774"/>
  </r>
  <r>
    <s v="sell"/>
    <x v="3"/>
    <n v="0.01"/>
    <n v="0.02"/>
    <d v="2022-10-03T12:57:00"/>
    <n v="0.97621000000000002"/>
    <d v="2022-10-03T13:22:00"/>
    <n v="0.97765999999999997"/>
    <x v="2775"/>
  </r>
  <r>
    <s v="sell"/>
    <x v="7"/>
    <n v="0.04"/>
    <n v="0.12"/>
    <d v="2022-10-03T14:47:00"/>
    <n v="0.97536"/>
    <d v="2022-10-03T18:10:00"/>
    <n v="0.98355999999999999"/>
    <x v="2776"/>
  </r>
  <r>
    <s v="buy"/>
    <x v="3"/>
    <n v="0.01"/>
    <n v="0.02"/>
    <d v="2022-10-03T17:12:00"/>
    <n v="0.98075999999999997"/>
    <d v="2022-10-03T17:15:00"/>
    <n v="0.97931000000000001"/>
    <x v="2777"/>
  </r>
  <r>
    <s v="buy"/>
    <x v="2"/>
    <n v="0.01"/>
    <n v="0.01"/>
    <d v="2022-10-03T17:38:00"/>
    <n v="0.98160999999999998"/>
    <d v="2022-10-03T17:38:00"/>
    <n v="0.98160999999999998"/>
    <x v="2778"/>
  </r>
  <r>
    <s v="buy"/>
    <x v="1"/>
    <n v="0.02"/>
    <n v="0.05"/>
    <d v="2022-10-03T18:20:00"/>
    <n v="0.98363999999999996"/>
    <d v="2022-10-03T20:54:00"/>
    <n v="0.97916999999999998"/>
    <x v="2779"/>
  </r>
  <r>
    <s v="sell"/>
    <x v="5"/>
    <n v="0.19"/>
    <n v="0.58000000000000007"/>
    <d v="2022-10-03T21:13:00"/>
    <n v="0.97936999999999996"/>
    <d v="2022-10-04T18:25:00"/>
    <n v="0.99692000000000003"/>
    <x v="2780"/>
  </r>
  <r>
    <s v="buy"/>
    <x v="3"/>
    <n v="0.01"/>
    <n v="0.02"/>
    <d v="2022-10-04T03:04:00"/>
    <n v="0.98304999999999998"/>
    <d v="2022-10-04T04:56:00"/>
    <n v="0.98160999999999998"/>
    <x v="2781"/>
  </r>
  <r>
    <s v="buy"/>
    <x v="2"/>
    <n v="0.01"/>
    <n v="0.01"/>
    <d v="2022-10-04T07:02:00"/>
    <n v="0.98399000000000003"/>
    <d v="2022-10-04T07:02:00"/>
    <n v="0.98399000000000003"/>
    <x v="2782"/>
  </r>
  <r>
    <s v="buy"/>
    <x v="2"/>
    <n v="0.01"/>
    <n v="0.01"/>
    <d v="2022-10-04T09:11:00"/>
    <n v="0.98587999999999998"/>
    <d v="2022-10-04T09:11:00"/>
    <n v="0.98587999999999998"/>
    <x v="2783"/>
  </r>
  <r>
    <s v="buy"/>
    <x v="0"/>
    <n v="0.01"/>
    <n v="0.03"/>
    <d v="2022-10-04T10:23:00"/>
    <n v="0.98867000000000005"/>
    <d v="2022-10-04T12:10:00"/>
    <n v="0.98560999999999999"/>
    <x v="2784"/>
  </r>
  <r>
    <s v="buy"/>
    <x v="2"/>
    <n v="0.01"/>
    <n v="0.01"/>
    <d v="2022-10-04T13:18:00"/>
    <n v="0.98863999999999996"/>
    <d v="2022-10-04T13:18:00"/>
    <n v="0.98863999999999996"/>
    <x v="2785"/>
  </r>
  <r>
    <s v="buy"/>
    <x v="3"/>
    <n v="0.01"/>
    <n v="0.02"/>
    <d v="2022-10-04T13:40:00"/>
    <n v="0.98982999999999999"/>
    <d v="2022-10-04T14:11:00"/>
    <n v="0.98841000000000001"/>
    <x v="2786"/>
  </r>
  <r>
    <s v="buy"/>
    <x v="2"/>
    <n v="0.01"/>
    <n v="0.01"/>
    <d v="2022-10-04T15:58:00"/>
    <n v="0.99239999999999995"/>
    <d v="2022-10-04T15:58:00"/>
    <n v="0.99239999999999995"/>
    <x v="2787"/>
  </r>
  <r>
    <s v="buy"/>
    <x v="2"/>
    <n v="0.01"/>
    <n v="0.01"/>
    <d v="2022-10-04T17:00:00"/>
    <n v="0.99397999999999997"/>
    <d v="2022-10-04T17:00:00"/>
    <n v="0.99397999999999997"/>
    <x v="2788"/>
  </r>
  <r>
    <s v="buy"/>
    <x v="2"/>
    <n v="0.01"/>
    <n v="0.01"/>
    <d v="2022-10-04T17:27:00"/>
    <n v="0.99448000000000003"/>
    <d v="2022-10-04T17:27:00"/>
    <n v="0.99448000000000003"/>
    <x v="2789"/>
  </r>
  <r>
    <s v="buy"/>
    <x v="2"/>
    <n v="0.01"/>
    <n v="0.01"/>
    <d v="2022-10-04T18:49:00"/>
    <n v="0.99639999999999995"/>
    <d v="2022-10-04T18:49:00"/>
    <n v="0.99639999999999995"/>
    <x v="2790"/>
  </r>
  <r>
    <s v="buy"/>
    <x v="3"/>
    <n v="0.01"/>
    <n v="0.02"/>
    <d v="2022-10-04T19:19:00"/>
    <n v="0.99824000000000002"/>
    <d v="2022-10-04T19:54:00"/>
    <n v="0.99675999999999998"/>
    <x v="2791"/>
  </r>
  <r>
    <s v="buy"/>
    <x v="0"/>
    <n v="0.01"/>
    <n v="0.03"/>
    <d v="2022-10-04T22:06:00"/>
    <n v="0.99946000000000002"/>
    <d v="2022-10-05T05:45:00"/>
    <n v="0.99646999999999997"/>
    <x v="2792"/>
  </r>
  <r>
    <s v="buy"/>
    <x v="6"/>
    <n v="0.13"/>
    <n v="0.39"/>
    <d v="2022-10-05T09:51:00"/>
    <n v="0.99843000000000004"/>
    <d v="2022-10-05T17:19:00"/>
    <n v="0.98397000000000001"/>
    <x v="2793"/>
  </r>
  <r>
    <s v="sell"/>
    <x v="3"/>
    <n v="0.01"/>
    <n v="0.02"/>
    <d v="2022-10-05T15:00:00"/>
    <n v="0.99038999999999999"/>
    <d v="2022-10-05T15:18:00"/>
    <n v="0.99182999999999999"/>
    <x v="2794"/>
  </r>
  <r>
    <s v="sell"/>
    <x v="2"/>
    <n v="0.01"/>
    <n v="0.01"/>
    <d v="2022-10-05T15:54:00"/>
    <n v="0.99007999999999996"/>
    <d v="2022-10-05T15:54:00"/>
    <n v="0.99007999999999996"/>
    <x v="2795"/>
  </r>
  <r>
    <s v="sell"/>
    <x v="2"/>
    <n v="0.01"/>
    <n v="0.01"/>
    <d v="2022-10-05T16:32:00"/>
    <n v="0.98839999999999995"/>
    <d v="2022-10-05T16:32:00"/>
    <n v="0.98839999999999995"/>
    <x v="2796"/>
  </r>
  <r>
    <s v="sell"/>
    <x v="2"/>
    <n v="0.01"/>
    <n v="0.01"/>
    <d v="2022-10-05T16:56:00"/>
    <n v="0.98760000000000003"/>
    <d v="2022-10-05T16:56:00"/>
    <n v="0.98760000000000003"/>
    <x v="2797"/>
  </r>
  <r>
    <s v="sell"/>
    <x v="2"/>
    <n v="0.01"/>
    <n v="0.01"/>
    <d v="2022-10-05T17:08:00"/>
    <n v="0.98546"/>
    <d v="2022-10-05T17:08:00"/>
    <n v="0.98546"/>
    <x v="2798"/>
  </r>
  <r>
    <s v="sell"/>
    <x v="4"/>
    <n v="0.03"/>
    <n v="0.08"/>
    <d v="2022-10-05T17:32:00"/>
    <n v="0.98499000000000003"/>
    <d v="2022-10-06T03:04:00"/>
    <n v="0.99124999999999996"/>
    <x v="2799"/>
  </r>
  <r>
    <s v="buy"/>
    <x v="9"/>
    <n v="0.47"/>
    <n v="1.35"/>
    <d v="2022-10-06T03:33:00"/>
    <n v="0.9919"/>
    <d v="2022-10-13T15:34:00"/>
    <n v="0.96555000000000002"/>
    <x v="2800"/>
  </r>
  <r>
    <s v="sell"/>
    <x v="3"/>
    <n v="0.01"/>
    <n v="0.02"/>
    <d v="2022-10-06T14:58:00"/>
    <n v="0.98640000000000005"/>
    <d v="2022-10-06T15:37:00"/>
    <n v="0.98777000000000004"/>
    <x v="2801"/>
  </r>
  <r>
    <s v="sell"/>
    <x v="2"/>
    <n v="0.01"/>
    <n v="0.01"/>
    <d v="2022-10-06T16:34:00"/>
    <n v="0.98395999999999995"/>
    <d v="2022-10-06T16:34:00"/>
    <n v="0.98395999999999995"/>
    <x v="2802"/>
  </r>
  <r>
    <s v="sell"/>
    <x v="3"/>
    <n v="0.01"/>
    <n v="0.02"/>
    <d v="2022-10-06T16:59:00"/>
    <n v="0.98243000000000003"/>
    <d v="2022-10-06T17:24:00"/>
    <n v="0.98385"/>
    <x v="2803"/>
  </r>
  <r>
    <s v="sell"/>
    <x v="2"/>
    <n v="0.01"/>
    <n v="0.01"/>
    <d v="2022-10-06T18:48:00"/>
    <n v="0.98241999999999996"/>
    <d v="2022-10-06T18:48:00"/>
    <n v="0.98241999999999996"/>
    <x v="2804"/>
  </r>
  <r>
    <s v="sell"/>
    <x v="3"/>
    <n v="0.01"/>
    <n v="0.02"/>
    <d v="2022-10-06T19:24:00"/>
    <n v="0.98002"/>
    <d v="2022-10-06T20:55:00"/>
    <n v="0.98145000000000004"/>
    <x v="2805"/>
  </r>
  <r>
    <s v="sell"/>
    <x v="3"/>
    <n v="0.01"/>
    <n v="0.02"/>
    <d v="2022-10-06T22:26:00"/>
    <n v="0.97958999999999996"/>
    <d v="2022-10-07T05:46:00"/>
    <n v="0.98102"/>
    <x v="2806"/>
  </r>
  <r>
    <s v="sell"/>
    <x v="0"/>
    <n v="0.01"/>
    <n v="0.03"/>
    <d v="2022-10-07T09:53:00"/>
    <n v="0.97743000000000002"/>
    <d v="2022-10-07T10:39:00"/>
    <n v="0.98033999999999999"/>
    <x v="2807"/>
  </r>
  <r>
    <s v="sell"/>
    <x v="2"/>
    <n v="0.01"/>
    <n v="0.01"/>
    <d v="2022-10-07T15:44:00"/>
    <n v="0.97609000000000001"/>
    <d v="2022-10-07T15:44:00"/>
    <n v="0.97609000000000001"/>
    <x v="2808"/>
  </r>
  <r>
    <s v="sell"/>
    <x v="0"/>
    <n v="0.01"/>
    <n v="0.03"/>
    <d v="2022-10-07T15:59:00"/>
    <n v="0.97475999999999996"/>
    <d v="2022-10-07T17:23:00"/>
    <n v="0.97772000000000003"/>
    <x v="2809"/>
  </r>
  <r>
    <s v="sell"/>
    <x v="2"/>
    <n v="0.01"/>
    <n v="0.01"/>
    <d v="2022-10-07T23:56:00"/>
    <n v="0.97397"/>
    <d v="2022-10-07T23:56:00"/>
    <n v="0.97397"/>
    <x v="2810"/>
  </r>
  <r>
    <s v="sell"/>
    <x v="3"/>
    <n v="0.01"/>
    <n v="0.02"/>
    <d v="2022-10-10T03:32:00"/>
    <n v="0.97243000000000002"/>
    <d v="2022-10-10T03:51:00"/>
    <n v="0.97379000000000004"/>
    <x v="2811"/>
  </r>
  <r>
    <s v="sell"/>
    <x v="2"/>
    <n v="0.01"/>
    <n v="0.01"/>
    <d v="2022-10-10T09:15:00"/>
    <n v="0.97304000000000002"/>
    <d v="2022-10-10T09:15:00"/>
    <n v="0.97304000000000002"/>
    <x v="2812"/>
  </r>
  <r>
    <s v="sell"/>
    <x v="2"/>
    <n v="0.01"/>
    <n v="0.01"/>
    <d v="2022-10-10T12:18:00"/>
    <n v="0.97060000000000002"/>
    <d v="2022-10-10T12:18:00"/>
    <n v="0.97060000000000002"/>
    <x v="2813"/>
  </r>
  <r>
    <s v="sell"/>
    <x v="0"/>
    <n v="0.01"/>
    <n v="0.03"/>
    <d v="2022-10-10T14:58:00"/>
    <n v="0.96970000000000001"/>
    <d v="2022-10-10T17:30:00"/>
    <n v="0.97311000000000003"/>
    <x v="2814"/>
  </r>
  <r>
    <s v="sell"/>
    <x v="3"/>
    <n v="0.01"/>
    <n v="0.02"/>
    <d v="2022-10-10T17:54:00"/>
    <n v="0.96991000000000005"/>
    <d v="2022-10-10T20:48:00"/>
    <n v="0.97130000000000005"/>
    <x v="2815"/>
  </r>
  <r>
    <s v="sell"/>
    <x v="2"/>
    <n v="0.01"/>
    <n v="0.01"/>
    <d v="2022-10-11T05:40:00"/>
    <n v="0.96882000000000001"/>
    <d v="2022-10-11T05:40:00"/>
    <n v="0.96882000000000001"/>
    <x v="2816"/>
  </r>
  <r>
    <s v="sell"/>
    <x v="7"/>
    <n v="0.04"/>
    <n v="0.12"/>
    <d v="2022-10-11T08:01:00"/>
    <n v="0.96769000000000005"/>
    <d v="2022-10-11T18:57:00"/>
    <n v="0.97623000000000004"/>
    <x v="2817"/>
  </r>
  <r>
    <s v="sell"/>
    <x v="3"/>
    <n v="0.01"/>
    <n v="0.02"/>
    <d v="2022-10-11T22:14:00"/>
    <n v="0.97014999999999996"/>
    <d v="2022-10-12T01:30:00"/>
    <n v="0.97155000000000002"/>
    <x v="2818"/>
  </r>
  <r>
    <s v="sell"/>
    <x v="2"/>
    <n v="0.01"/>
    <n v="0.01"/>
    <d v="2022-10-12T03:24:00"/>
    <n v="0.97001999999999999"/>
    <d v="2022-10-12T03:24:00"/>
    <n v="0.97001999999999999"/>
    <x v="2819"/>
  </r>
  <r>
    <s v="sell"/>
    <x v="0"/>
    <n v="0.01"/>
    <n v="0.03"/>
    <d v="2022-10-12T05:49:00"/>
    <n v="0.96889000000000003"/>
    <d v="2022-10-12T07:05:00"/>
    <n v="0.97224999999999995"/>
    <x v="2820"/>
  </r>
  <r>
    <s v="sell"/>
    <x v="2"/>
    <n v="0.01"/>
    <n v="0.01"/>
    <d v="2022-10-12T15:43:00"/>
    <n v="0.97026999999999997"/>
    <d v="2022-10-12T15:43:00"/>
    <n v="0.97026999999999997"/>
    <x v="2821"/>
  </r>
  <r>
    <s v="sell"/>
    <x v="2"/>
    <n v="0.01"/>
    <n v="0.01"/>
    <d v="2022-10-12T17:28:00"/>
    <n v="0.96906000000000003"/>
    <d v="2022-10-12T17:28:00"/>
    <n v="0.96906000000000003"/>
    <x v="2822"/>
  </r>
  <r>
    <s v="sell"/>
    <x v="2"/>
    <n v="0.01"/>
    <n v="0.01"/>
    <d v="2022-10-12T18:11:00"/>
    <n v="0.96967999999999999"/>
    <d v="2022-10-12T18:11:00"/>
    <n v="0.96967999999999999"/>
    <x v="2823"/>
  </r>
  <r>
    <s v="sell"/>
    <x v="0"/>
    <n v="0.01"/>
    <n v="0.03"/>
    <d v="2022-10-12T20:28:00"/>
    <n v="0.96887000000000001"/>
    <d v="2022-10-12T21:14:00"/>
    <n v="0.97189999999999999"/>
    <x v="2824"/>
  </r>
  <r>
    <s v="sell"/>
    <x v="1"/>
    <n v="0.02"/>
    <n v="0.05"/>
    <d v="2022-10-13T10:16:00"/>
    <n v="0.96948999999999996"/>
    <d v="2022-10-13T14:33:00"/>
    <n v="0.97452000000000005"/>
    <x v="2825"/>
  </r>
  <r>
    <s v="sell"/>
    <x v="6"/>
    <n v="0.13"/>
    <n v="0.39"/>
    <d v="2022-10-13T16:09:00"/>
    <n v="0.96582000000000001"/>
    <d v="2022-10-13T20:33:00"/>
    <n v="0.98041"/>
    <x v="2826"/>
  </r>
  <r>
    <s v="buy"/>
    <x v="2"/>
    <n v="0.01"/>
    <n v="0.01"/>
    <d v="2022-10-13T18:24:00"/>
    <n v="0.97663"/>
    <d v="2022-10-13T18:24:00"/>
    <n v="0.97663"/>
    <x v="2827"/>
  </r>
  <r>
    <s v="buy"/>
    <x v="2"/>
    <n v="0.01"/>
    <n v="0.01"/>
    <d v="2022-10-13T18:45:00"/>
    <n v="0.97806000000000004"/>
    <d v="2022-10-13T18:45:00"/>
    <n v="0.97806000000000004"/>
    <x v="2828"/>
  </r>
  <r>
    <s v="buy"/>
    <x v="3"/>
    <n v="0.01"/>
    <n v="0.02"/>
    <d v="2022-10-13T19:10:00"/>
    <n v="0.97892000000000001"/>
    <d v="2022-10-13T19:16:00"/>
    <n v="0.97750999999999999"/>
    <x v="2829"/>
  </r>
  <r>
    <s v="buy"/>
    <x v="0"/>
    <n v="0.01"/>
    <n v="0.03"/>
    <d v="2022-10-13T21:02:00"/>
    <n v="0.97935000000000005"/>
    <d v="2022-10-14T03:18:00"/>
    <n v="0.97641"/>
    <x v="2830"/>
  </r>
  <r>
    <s v="buy"/>
    <x v="7"/>
    <n v="0.04"/>
    <n v="0.12"/>
    <d v="2022-10-14T04:56:00"/>
    <n v="0.97994000000000003"/>
    <d v="2022-10-14T14:50:00"/>
    <n v="0.97141999999999995"/>
    <x v="2831"/>
  </r>
  <r>
    <s v="sell"/>
    <x v="3"/>
    <n v="0.01"/>
    <n v="0.02"/>
    <d v="2022-10-14T12:59:00"/>
    <n v="0.97296000000000005"/>
    <d v="2022-10-14T13:24:00"/>
    <n v="0.97436999999999996"/>
    <x v="2832"/>
  </r>
  <r>
    <s v="sell"/>
    <x v="4"/>
    <n v="0.03"/>
    <n v="0.08"/>
    <d v="2022-10-14T14:58:00"/>
    <n v="0.97175"/>
    <d v="2022-10-14T16:05:00"/>
    <n v="0.97890999999999995"/>
    <x v="2833"/>
  </r>
  <r>
    <s v="buy"/>
    <x v="2"/>
    <n v="0.01"/>
    <n v="0.01"/>
    <d v="2022-10-14T16:02:00"/>
    <n v="0.97689000000000004"/>
    <d v="2022-10-14T16:02:00"/>
    <n v="0.97689000000000004"/>
    <x v="2834"/>
  </r>
  <r>
    <s v="buy"/>
    <x v="4"/>
    <n v="0.03"/>
    <n v="0.08"/>
    <d v="2022-10-14T16:15:00"/>
    <n v="0.97916999999999998"/>
    <d v="2022-10-14T16:59:00"/>
    <n v="0.97185999999999995"/>
    <x v="2835"/>
  </r>
  <r>
    <s v="sell"/>
    <x v="2"/>
    <n v="0.01"/>
    <n v="0.01"/>
    <d v="2022-10-14T16:37:00"/>
    <n v="0.97487999999999997"/>
    <d v="2022-10-14T16:37:00"/>
    <n v="0.97487999999999997"/>
    <x v="2836"/>
  </r>
  <r>
    <s v="sell"/>
    <x v="2"/>
    <n v="0.01"/>
    <n v="0.01"/>
    <d v="2022-10-14T16:44:00"/>
    <n v="0.97331999999999996"/>
    <d v="2022-10-14T16:44:00"/>
    <n v="0.97331999999999996"/>
    <x v="2837"/>
  </r>
  <r>
    <s v="sell"/>
    <x v="0"/>
    <n v="0.01"/>
    <n v="0.03"/>
    <d v="2022-10-14T17:24:00"/>
    <n v="0.97319"/>
    <d v="2022-10-14T18:04:00"/>
    <n v="0.97604000000000002"/>
    <x v="2838"/>
  </r>
  <r>
    <s v="buy"/>
    <x v="0"/>
    <n v="0.01"/>
    <n v="0.03"/>
    <d v="2022-10-14T18:12:00"/>
    <n v="0.97553999999999996"/>
    <d v="2022-10-14T19:16:00"/>
    <n v="0.97260000000000002"/>
    <x v="2839"/>
  </r>
  <r>
    <s v="sell"/>
    <x v="2"/>
    <n v="0.01"/>
    <n v="0.01"/>
    <d v="2022-10-14T19:13:00"/>
    <n v="0.97313000000000005"/>
    <d v="2022-10-14T19:13:00"/>
    <n v="0.97313000000000005"/>
    <x v="2840"/>
  </r>
  <r>
    <s v="sell"/>
    <x v="1"/>
    <n v="0.02"/>
    <n v="0.05"/>
    <d v="2022-10-14T20:02:00"/>
    <n v="0.97199999999999998"/>
    <d v="2022-10-17T13:09:00"/>
    <n v="0.97684000000000004"/>
    <x v="2841"/>
  </r>
  <r>
    <s v="buy"/>
    <x v="3"/>
    <n v="0.01"/>
    <n v="0.02"/>
    <d v="2022-10-17T10:49:00"/>
    <n v="0.97487000000000001"/>
    <d v="2022-10-17T11:29:00"/>
    <n v="0.97340000000000004"/>
    <x v="2842"/>
  </r>
  <r>
    <s v="buy"/>
    <x v="3"/>
    <n v="0.01"/>
    <n v="0.02"/>
    <d v="2022-10-17T12:15:00"/>
    <n v="0.97570000000000001"/>
    <d v="2022-10-17T14:04:00"/>
    <n v="0.97423000000000004"/>
    <x v="2843"/>
  </r>
  <r>
    <s v="sell"/>
    <x v="6"/>
    <n v="0.13"/>
    <n v="0.39"/>
    <d v="2022-10-17T14:49:00"/>
    <n v="0.97319999999999995"/>
    <d v="2022-10-18T10:05:00"/>
    <n v="0.98728000000000005"/>
    <x v="2844"/>
  </r>
  <r>
    <s v="buy"/>
    <x v="2"/>
    <n v="0.01"/>
    <n v="0.01"/>
    <d v="2022-10-17T15:58:00"/>
    <n v="0.97770999999999997"/>
    <d v="2022-10-17T15:58:00"/>
    <n v="0.97770999999999997"/>
    <x v="2845"/>
  </r>
  <r>
    <s v="buy"/>
    <x v="2"/>
    <n v="0.01"/>
    <n v="0.01"/>
    <d v="2022-10-17T16:44:00"/>
    <n v="0.97899999999999998"/>
    <d v="2022-10-17T16:44:00"/>
    <n v="0.97899999999999998"/>
    <x v="2846"/>
  </r>
  <r>
    <s v="buy"/>
    <x v="2"/>
    <n v="0.01"/>
    <n v="0.01"/>
    <d v="2022-10-17T17:45:00"/>
    <n v="0.98026999999999997"/>
    <d v="2022-10-17T17:45:00"/>
    <n v="0.98026999999999997"/>
    <x v="2847"/>
  </r>
  <r>
    <s v="buy"/>
    <x v="2"/>
    <n v="0.01"/>
    <n v="0.01"/>
    <d v="2022-10-17T18:07:00"/>
    <n v="0.98124999999999996"/>
    <d v="2022-10-17T18:07:00"/>
    <n v="0.98124999999999996"/>
    <x v="2848"/>
  </r>
  <r>
    <s v="buy"/>
    <x v="3"/>
    <n v="0.01"/>
    <n v="0.02"/>
    <d v="2022-10-17T19:01:00"/>
    <n v="0.98404999999999998"/>
    <d v="2022-10-18T06:22:00"/>
    <n v="0.98263999999999996"/>
    <x v="2849"/>
  </r>
  <r>
    <s v="buy"/>
    <x v="3"/>
    <n v="0.01"/>
    <n v="0.02"/>
    <d v="2022-10-18T07:39:00"/>
    <n v="0.98621000000000003"/>
    <d v="2022-10-18T09:08:00"/>
    <n v="0.98477999999999999"/>
    <x v="2850"/>
  </r>
  <r>
    <s v="buy"/>
    <x v="1"/>
    <n v="0.02"/>
    <n v="0.05"/>
    <d v="2022-10-18T09:52:00"/>
    <n v="0.98663999999999996"/>
    <d v="2022-10-18T13:49:00"/>
    <n v="0.98212999999999995"/>
    <x v="2851"/>
  </r>
  <r>
    <s v="sell"/>
    <x v="1"/>
    <n v="0.02"/>
    <n v="0.05"/>
    <d v="2022-10-18T13:57:00"/>
    <n v="0.98185999999999996"/>
    <d v="2022-10-18T16:11:00"/>
    <n v="0.98638000000000003"/>
    <x v="2852"/>
  </r>
  <r>
    <s v="buy"/>
    <x v="2"/>
    <n v="0.01"/>
    <n v="0.01"/>
    <d v="2022-10-18T16:03:00"/>
    <n v="0.98516999999999999"/>
    <d v="2022-10-18T16:03:00"/>
    <n v="0.98516999999999999"/>
    <x v="2853"/>
  </r>
  <r>
    <s v="buy"/>
    <x v="0"/>
    <n v="0.01"/>
    <n v="0.03"/>
    <d v="2022-10-18T16:29:00"/>
    <n v="0.98668999999999996"/>
    <d v="2022-10-18T17:27:00"/>
    <n v="0.98373999999999995"/>
    <x v="2854"/>
  </r>
  <r>
    <s v="sell"/>
    <x v="3"/>
    <n v="0.01"/>
    <n v="0.02"/>
    <d v="2022-10-18T17:41:00"/>
    <n v="0.98316999999999999"/>
    <d v="2022-10-18T17:52:00"/>
    <n v="0.98458999999999997"/>
    <x v="2855"/>
  </r>
  <r>
    <s v="sell"/>
    <x v="0"/>
    <n v="0.01"/>
    <n v="0.03"/>
    <d v="2022-10-18T18:45:00"/>
    <n v="0.98331000000000002"/>
    <d v="2022-10-18T23:39:00"/>
    <n v="0.98616000000000004"/>
    <x v="2856"/>
  </r>
  <r>
    <s v="buy"/>
    <x v="8"/>
    <n v="0.06"/>
    <n v="0.18"/>
    <d v="2022-10-19T03:10:00"/>
    <n v="0.98623000000000005"/>
    <d v="2022-10-19T14:14:00"/>
    <n v="0.97619999999999996"/>
    <x v="2857"/>
  </r>
  <r>
    <s v="sell"/>
    <x v="2"/>
    <n v="0.01"/>
    <n v="0.01"/>
    <d v="2022-10-19T08:28:00"/>
    <n v="0.98370000000000002"/>
    <d v="2022-10-19T08:28:00"/>
    <n v="0.98370000000000002"/>
    <x v="2858"/>
  </r>
  <r>
    <s v="sell"/>
    <x v="3"/>
    <n v="0.01"/>
    <n v="0.02"/>
    <d v="2022-10-19T10:13:00"/>
    <n v="0.98224"/>
    <d v="2022-10-19T10:45:00"/>
    <n v="0.98357000000000006"/>
    <x v="2859"/>
  </r>
  <r>
    <s v="sell"/>
    <x v="2"/>
    <n v="0.01"/>
    <n v="0.01"/>
    <d v="2022-10-19T11:30:00"/>
    <n v="0.98204000000000002"/>
    <d v="2022-10-19T11:30:00"/>
    <n v="0.98204000000000002"/>
    <x v="2860"/>
  </r>
  <r>
    <s v="sell"/>
    <x v="2"/>
    <n v="0.01"/>
    <n v="0.01"/>
    <d v="2022-10-19T13:00:00"/>
    <n v="0.98180000000000001"/>
    <d v="2022-10-19T13:00:00"/>
    <n v="0.98180000000000001"/>
    <x v="2861"/>
  </r>
  <r>
    <s v="sell"/>
    <x v="3"/>
    <n v="0.01"/>
    <n v="0.02"/>
    <d v="2022-10-19T14:58:00"/>
    <n v="0.97768999999999995"/>
    <d v="2022-10-19T16:33:00"/>
    <n v="0.97904999999999998"/>
    <x v="2862"/>
  </r>
  <r>
    <s v="sell"/>
    <x v="2"/>
    <n v="0.01"/>
    <n v="0.01"/>
    <d v="2022-10-19T19:15:00"/>
    <n v="0.97733000000000003"/>
    <d v="2022-10-19T19:15:00"/>
    <n v="0.97733000000000003"/>
    <x v="2863"/>
  </r>
  <r>
    <s v="sell"/>
    <x v="4"/>
    <n v="0.03"/>
    <n v="0.08"/>
    <d v="2022-10-19T20:18:00"/>
    <n v="0.97640000000000005"/>
    <d v="2022-10-20T15:22:00"/>
    <n v="0.98285"/>
    <x v="2864"/>
  </r>
  <r>
    <s v="buy"/>
    <x v="3"/>
    <n v="0.01"/>
    <n v="0.02"/>
    <d v="2022-10-20T14:21:00"/>
    <n v="0.98228000000000004"/>
    <d v="2022-10-20T14:43:00"/>
    <n v="0.98089000000000004"/>
    <x v="2865"/>
  </r>
  <r>
    <s v="buy"/>
    <x v="0"/>
    <n v="0.01"/>
    <n v="0.03"/>
    <d v="2022-10-20T15:28:00"/>
    <n v="0.98250999999999999"/>
    <d v="2022-10-20T16:29:00"/>
    <n v="0.97950000000000004"/>
    <x v="2866"/>
  </r>
  <r>
    <s v="sell"/>
    <x v="1"/>
    <n v="0.02"/>
    <n v="0.05"/>
    <d v="2022-10-20T17:03:00"/>
    <n v="0.97943999999999998"/>
    <d v="2022-10-20T17:55:00"/>
    <n v="0.98404000000000003"/>
    <x v="2867"/>
  </r>
  <r>
    <s v="buy"/>
    <x v="2"/>
    <n v="0.01"/>
    <n v="0.01"/>
    <d v="2022-10-20T17:42:00"/>
    <n v="0.98236999999999997"/>
    <d v="2022-10-20T17:42:00"/>
    <n v="0.98236999999999997"/>
    <x v="2868"/>
  </r>
  <r>
    <s v="buy"/>
    <x v="11"/>
    <n v="0.08"/>
    <n v="0.26"/>
    <d v="2022-10-20T18:16:00"/>
    <n v="0.98299000000000003"/>
    <d v="2022-10-21T15:34:00"/>
    <n v="0.97067999999999999"/>
    <x v="2869"/>
  </r>
  <r>
    <s v="sell"/>
    <x v="2"/>
    <n v="0.01"/>
    <n v="0.01"/>
    <d v="2022-10-20T19:34:00"/>
    <n v="0.98036000000000001"/>
    <d v="2022-10-20T19:34:00"/>
    <n v="0.98036000000000001"/>
    <x v="2870"/>
  </r>
  <r>
    <s v="sell"/>
    <x v="2"/>
    <n v="0.01"/>
    <n v="0.01"/>
    <d v="2022-10-20T20:12:00"/>
    <n v="0.97933000000000003"/>
    <d v="2022-10-20T20:12:00"/>
    <n v="0.97933000000000003"/>
    <x v="2871"/>
  </r>
  <r>
    <s v="sell"/>
    <x v="2"/>
    <n v="0.01"/>
    <n v="0.01"/>
    <d v="2022-10-20T21:33:00"/>
    <n v="0.97792999999999997"/>
    <d v="2022-10-20T21:33:00"/>
    <n v="0.97792999999999997"/>
    <x v="2872"/>
  </r>
  <r>
    <s v="sell"/>
    <x v="0"/>
    <n v="0.01"/>
    <n v="0.03"/>
    <d v="2022-10-21T08:34:00"/>
    <n v="0.97699999999999998"/>
    <d v="2022-10-21T10:25:00"/>
    <n v="0.97987000000000002"/>
    <x v="2873"/>
  </r>
  <r>
    <s v="sell"/>
    <x v="2"/>
    <n v="0.01"/>
    <n v="0.01"/>
    <d v="2022-10-21T11:46:00"/>
    <n v="0.97675000000000001"/>
    <d v="2022-10-21T11:46:00"/>
    <n v="0.97675000000000001"/>
    <x v="2874"/>
  </r>
  <r>
    <s v="sell"/>
    <x v="2"/>
    <n v="0.01"/>
    <n v="0.01"/>
    <d v="2022-10-21T12:25:00"/>
    <n v="0.97524999999999995"/>
    <d v="2022-10-21T12:25:00"/>
    <n v="0.97524999999999995"/>
    <x v="2875"/>
  </r>
  <r>
    <s v="sell"/>
    <x v="3"/>
    <n v="0.01"/>
    <n v="0.02"/>
    <d v="2022-10-21T12:55:00"/>
    <n v="0.97431000000000001"/>
    <d v="2022-10-21T14:09:00"/>
    <n v="0.97570999999999997"/>
    <x v="2876"/>
  </r>
  <r>
    <s v="sell"/>
    <x v="11"/>
    <n v="0.13"/>
    <n v="0.38"/>
    <d v="2022-10-21T15:27:00"/>
    <n v="0.97163999999999995"/>
    <d v="2022-10-24T00:13:00"/>
    <n v="0.98736999999999997"/>
    <x v="2877"/>
  </r>
  <r>
    <s v="buy"/>
    <x v="2"/>
    <n v="0.01"/>
    <n v="0.01"/>
    <d v="2022-10-21T16:20:00"/>
    <n v="0.97601000000000004"/>
    <d v="2022-10-21T16:20:00"/>
    <n v="0.97601000000000004"/>
    <x v="2878"/>
  </r>
  <r>
    <s v="buy"/>
    <x v="2"/>
    <n v="0.01"/>
    <n v="0.01"/>
    <d v="2022-10-21T17:03:00"/>
    <n v="0.97919999999999996"/>
    <d v="2022-10-21T17:03:00"/>
    <n v="0.97919999999999996"/>
    <x v="2879"/>
  </r>
  <r>
    <s v="buy"/>
    <x v="3"/>
    <n v="0.01"/>
    <n v="0.02"/>
    <d v="2022-10-21T17:27:00"/>
    <n v="0.97824"/>
    <d v="2022-10-21T17:35:00"/>
    <n v="0.97687999999999997"/>
    <x v="2880"/>
  </r>
  <r>
    <s v="buy"/>
    <x v="3"/>
    <n v="0.01"/>
    <n v="0.02"/>
    <d v="2022-10-21T17:58:00"/>
    <n v="0.97963"/>
    <d v="2022-10-21T18:04:00"/>
    <n v="0.97819999999999996"/>
    <x v="2881"/>
  </r>
  <r>
    <s v="buy"/>
    <x v="3"/>
    <n v="0.01"/>
    <n v="0.02"/>
    <d v="2022-10-21T18:30:00"/>
    <n v="0.98036000000000001"/>
    <d v="2022-10-21T18:38:00"/>
    <n v="0.97894999999999999"/>
    <x v="2882"/>
  </r>
  <r>
    <s v="buy"/>
    <x v="3"/>
    <n v="0.01"/>
    <n v="0.02"/>
    <d v="2022-10-21T19:08:00"/>
    <n v="0.98523000000000005"/>
    <d v="2022-10-21T19:17:00"/>
    <n v="0.98379000000000005"/>
    <x v="2883"/>
  </r>
  <r>
    <s v="buy"/>
    <x v="2"/>
    <n v="0.01"/>
    <n v="0.01"/>
    <d v="2022-10-21T22:10:00"/>
    <n v="0.98604999999999998"/>
    <d v="2022-10-21T22:10:00"/>
    <n v="0.98604999999999998"/>
    <x v="2884"/>
  </r>
  <r>
    <s v="buy"/>
    <x v="3"/>
    <n v="0.01"/>
    <n v="0.02"/>
    <d v="2022-10-24T01:26:00"/>
    <n v="0.98553999999999997"/>
    <d v="2022-10-24T02:14:00"/>
    <n v="0.98414000000000001"/>
    <x v="2885"/>
  </r>
  <r>
    <s v="buy"/>
    <x v="1"/>
    <n v="0.02"/>
    <n v="0.05"/>
    <d v="2022-10-24T02:50:00"/>
    <n v="0.98673999999999995"/>
    <d v="2022-10-24T11:08:00"/>
    <n v="0.98236999999999997"/>
    <x v="2886"/>
  </r>
  <r>
    <s v="sell"/>
    <x v="7"/>
    <n v="0.04"/>
    <n v="0.12"/>
    <d v="2022-10-24T12:36:00"/>
    <n v="0.98133999999999999"/>
    <d v="2022-10-25T04:03:00"/>
    <n v="0.98968999999999996"/>
    <x v="2887"/>
  </r>
  <r>
    <s v="buy"/>
    <x v="3"/>
    <n v="0.01"/>
    <n v="0.02"/>
    <d v="2022-10-24T15:16:00"/>
    <n v="0.98507999999999996"/>
    <d v="2022-10-24T15:22:00"/>
    <n v="0.98367000000000004"/>
    <x v="2888"/>
  </r>
  <r>
    <s v="buy"/>
    <x v="2"/>
    <n v="0.01"/>
    <n v="0.01"/>
    <d v="2022-10-24T17:03:00"/>
    <n v="0.98672000000000004"/>
    <d v="2022-10-24T17:03:00"/>
    <n v="0.98672000000000004"/>
    <x v="2889"/>
  </r>
  <r>
    <s v="buy"/>
    <x v="3"/>
    <n v="0.01"/>
    <n v="0.02"/>
    <d v="2022-10-24T17:42:00"/>
    <n v="0.98802000000000001"/>
    <d v="2022-10-24T18:45:00"/>
    <n v="0.98658999999999997"/>
    <x v="2890"/>
  </r>
  <r>
    <s v="buy"/>
    <x v="0"/>
    <n v="0.01"/>
    <n v="0.03"/>
    <d v="2022-10-25T04:07:00"/>
    <n v="0.98938999999999999"/>
    <d v="2022-10-25T09:52:00"/>
    <n v="0.98636000000000001"/>
    <x v="2891"/>
  </r>
  <r>
    <s v="sell"/>
    <x v="12"/>
    <n v="0.3"/>
    <n v="0.88000000000000012"/>
    <d v="2022-10-25T14:12:00"/>
    <n v="0.98580999999999996"/>
    <d v="2022-10-26T18:28:00"/>
    <n v="1.0071000000000001"/>
    <x v="2892"/>
  </r>
  <r>
    <s v="buy"/>
    <x v="3"/>
    <n v="0.01"/>
    <n v="0.02"/>
    <d v="2022-10-25T17:09:00"/>
    <n v="0.99560999999999999"/>
    <d v="2022-10-25T17:20:00"/>
    <n v="0.99421000000000004"/>
    <x v="2893"/>
  </r>
  <r>
    <s v="buy"/>
    <x v="3"/>
    <n v="0.01"/>
    <n v="0.02"/>
    <d v="2022-10-25T18:41:00"/>
    <n v="0.99697999999999998"/>
    <d v="2022-10-25T19:18:00"/>
    <n v="0.99558000000000002"/>
    <x v="2894"/>
  </r>
  <r>
    <s v="buy"/>
    <x v="2"/>
    <n v="0.01"/>
    <n v="0.01"/>
    <d v="2022-10-26T09:27:00"/>
    <n v="0.99731999999999998"/>
    <d v="2022-10-26T09:27:00"/>
    <n v="0.99731999999999998"/>
    <x v="2895"/>
  </r>
  <r>
    <s v="buy"/>
    <x v="2"/>
    <n v="0.01"/>
    <n v="0.01"/>
    <d v="2022-10-26T11:13:00"/>
    <n v="1.00284"/>
    <d v="2022-10-26T11:13:00"/>
    <n v="1.00284"/>
    <x v="2896"/>
  </r>
  <r>
    <s v="buy"/>
    <x v="1"/>
    <n v="0.02"/>
    <n v="0.05"/>
    <d v="2022-10-26T12:06:00"/>
    <n v="1.00421"/>
    <d v="2022-10-26T15:48:00"/>
    <n v="0.99978999999999996"/>
    <x v="2897"/>
  </r>
  <r>
    <s v="buy"/>
    <x v="2"/>
    <n v="0.01"/>
    <n v="0.01"/>
    <d v="2022-10-26T17:00:00"/>
    <n v="1.0023"/>
    <d v="2022-10-26T17:00:00"/>
    <n v="1.0023"/>
    <x v="2898"/>
  </r>
  <r>
    <s v="buy"/>
    <x v="2"/>
    <n v="0.01"/>
    <n v="0.01"/>
    <d v="2022-10-26T17:23:00"/>
    <n v="1.00308"/>
    <d v="2022-10-26T17:23:00"/>
    <n v="1.00308"/>
    <x v="2899"/>
  </r>
  <r>
    <s v="buy"/>
    <x v="2"/>
    <n v="0.01"/>
    <n v="0.01"/>
    <d v="2022-10-26T18:44:00"/>
    <n v="1.00732"/>
    <d v="2022-10-26T18:44:00"/>
    <n v="1.00732"/>
    <x v="2900"/>
  </r>
  <r>
    <s v="buy"/>
    <x v="8"/>
    <n v="0.06"/>
    <n v="0.18"/>
    <d v="2022-10-26T21:32:00"/>
    <n v="1.0088200000000001"/>
    <d v="2022-10-27T15:28:00"/>
    <n v="0.99877000000000005"/>
    <x v="2901"/>
  </r>
  <r>
    <s v="sell"/>
    <x v="2"/>
    <n v="0.01"/>
    <n v="0.01"/>
    <d v="2022-10-27T15:41:00"/>
    <n v="1.0013099999999999"/>
    <d v="2022-10-27T15:41:00"/>
    <n v="1.0013099999999999"/>
    <x v="2902"/>
  </r>
  <r>
    <s v="sell"/>
    <x v="2"/>
    <n v="0.01"/>
    <n v="0.01"/>
    <d v="2022-10-27T16:47:00"/>
    <n v="1.0024900000000001"/>
    <d v="2022-10-27T16:47:00"/>
    <n v="1.0024900000000001"/>
    <x v="2903"/>
  </r>
  <r>
    <s v="sell"/>
    <x v="0"/>
    <n v="0.01"/>
    <n v="0.03"/>
    <d v="2022-10-27T16:55:00"/>
    <n v="1.00064"/>
    <d v="2022-10-27T17:14:00"/>
    <n v="1.00363"/>
    <x v="2904"/>
  </r>
  <r>
    <s v="buy"/>
    <x v="8"/>
    <n v="0.06"/>
    <n v="0.18"/>
    <d v="2022-10-27T17:24:00"/>
    <n v="1.00387"/>
    <d v="2022-10-28T11:03:00"/>
    <n v="0.99373"/>
    <x v="2905"/>
  </r>
  <r>
    <s v="sell"/>
    <x v="2"/>
    <n v="0.01"/>
    <n v="0.01"/>
    <d v="2022-10-27T17:55:00"/>
    <n v="0.99987999999999999"/>
    <d v="2022-10-27T17:55:00"/>
    <n v="0.99987999999999999"/>
    <x v="2906"/>
  </r>
  <r>
    <s v="sell"/>
    <x v="2"/>
    <n v="0.01"/>
    <n v="0.01"/>
    <d v="2022-10-27T18:49:00"/>
    <n v="0.99866999999999995"/>
    <d v="2022-10-27T18:49:00"/>
    <n v="0.99866999999999995"/>
    <x v="2907"/>
  </r>
  <r>
    <s v="sell"/>
    <x v="3"/>
    <n v="0.01"/>
    <n v="0.02"/>
    <d v="2022-10-27T19:59:00"/>
    <n v="0.99770000000000003"/>
    <d v="2022-10-27T20:16:00"/>
    <n v="0.99917"/>
    <x v="2908"/>
  </r>
  <r>
    <s v="sell"/>
    <x v="3"/>
    <n v="0.01"/>
    <n v="0.02"/>
    <d v="2022-10-27T21:42:00"/>
    <n v="0.99685000000000001"/>
    <d v="2022-10-28T04:29:00"/>
    <n v="0.99826000000000004"/>
    <x v="2909"/>
  </r>
  <r>
    <s v="sell"/>
    <x v="2"/>
    <n v="0.01"/>
    <n v="0.01"/>
    <d v="2022-10-28T10:35:00"/>
    <n v="0.99490999999999996"/>
    <d v="2022-10-28T10:35:00"/>
    <n v="0.99490999999999996"/>
    <x v="2910"/>
  </r>
  <r>
    <s v="sell"/>
    <x v="1"/>
    <n v="0.02"/>
    <n v="0.05"/>
    <d v="2022-10-28T11:08:00"/>
    <n v="0.99329000000000001"/>
    <d v="2022-10-28T16:02:00"/>
    <n v="0.99785999999999997"/>
    <x v="2911"/>
  </r>
  <r>
    <s v="buy"/>
    <x v="1"/>
    <n v="0.02"/>
    <n v="0.05"/>
    <d v="2022-10-28T16:21:00"/>
    <n v="0.99782000000000004"/>
    <d v="2022-10-28T18:16:00"/>
    <n v="0.99331000000000003"/>
    <x v="2912"/>
  </r>
  <r>
    <s v="sell"/>
    <x v="2"/>
    <n v="0.01"/>
    <n v="0.01"/>
    <d v="2022-10-28T17:25:00"/>
    <n v="0.99544999999999995"/>
    <d v="2022-10-28T17:25:00"/>
    <n v="0.99544999999999995"/>
    <x v="2913"/>
  </r>
  <r>
    <s v="sell"/>
    <x v="3"/>
    <n v="0.01"/>
    <n v="0.02"/>
    <d v="2022-10-28T18:20:00"/>
    <n v="0.99390000000000001"/>
    <d v="2022-10-28T21:51:00"/>
    <n v="0.99529000000000001"/>
    <x v="2914"/>
  </r>
  <r>
    <s v="buy"/>
    <x v="7"/>
    <n v="0.04"/>
    <n v="0.12"/>
    <d v="2022-10-31T02:27:00"/>
    <n v="0.99585000000000001"/>
    <d v="2022-10-31T17:36:00"/>
    <n v="0.98773"/>
    <x v="2915"/>
  </r>
  <r>
    <s v="sell"/>
    <x v="3"/>
    <n v="0.01"/>
    <n v="0.02"/>
    <d v="2022-10-31T10:07:00"/>
    <n v="0.99268000000000001"/>
    <d v="2022-10-31T11:56:00"/>
    <n v="0.99409000000000003"/>
    <x v="2916"/>
  </r>
  <r>
    <s v="sell"/>
    <x v="2"/>
    <n v="0.01"/>
    <n v="0.01"/>
    <d v="2022-10-31T14:46:00"/>
    <n v="0.99207000000000001"/>
    <d v="2022-10-31T14:46:00"/>
    <n v="0.99207000000000001"/>
    <x v="2917"/>
  </r>
  <r>
    <s v="sell"/>
    <x v="2"/>
    <n v="0.01"/>
    <n v="0.01"/>
    <d v="2022-10-31T16:03:00"/>
    <n v="0.98939999999999995"/>
    <d v="2022-10-31T16:03:00"/>
    <n v="0.98939999999999995"/>
    <x v="2918"/>
  </r>
  <r>
    <s v="sell"/>
    <x v="4"/>
    <n v="0.03"/>
    <n v="0.08"/>
    <d v="2022-10-31T17:23:00"/>
    <n v="0.98856999999999995"/>
    <d v="2022-11-01T15:10:00"/>
    <n v="0.99516000000000004"/>
    <x v="2919"/>
  </r>
  <r>
    <s v="buy"/>
    <x v="2"/>
    <n v="0.01"/>
    <n v="0.01"/>
    <d v="2022-11-01T09:18:00"/>
    <n v="0.99226000000000003"/>
    <d v="2022-11-01T09:18:00"/>
    <n v="0.99226000000000003"/>
    <x v="2920"/>
  </r>
  <r>
    <s v="buy"/>
    <x v="3"/>
    <n v="0.01"/>
    <n v="0.02"/>
    <d v="2022-11-01T10:34:00"/>
    <n v="0.99321999999999999"/>
    <d v="2022-11-01T11:02:00"/>
    <n v="0.99182999999999999"/>
    <x v="2921"/>
  </r>
  <r>
    <s v="buy"/>
    <x v="2"/>
    <n v="0.01"/>
    <n v="0.01"/>
    <d v="2022-11-01T12:43:00"/>
    <n v="0.99321000000000004"/>
    <d v="2022-11-01T12:43:00"/>
    <n v="0.99321000000000004"/>
    <x v="2922"/>
  </r>
  <r>
    <s v="buy"/>
    <x v="7"/>
    <n v="0.04"/>
    <n v="0.12"/>
    <d v="2022-11-01T14:41:00"/>
    <n v="0.99438000000000004"/>
    <d v="2022-11-01T16:58:00"/>
    <n v="0.98595999999999995"/>
    <x v="2923"/>
  </r>
  <r>
    <s v="sell"/>
    <x v="2"/>
    <n v="0.01"/>
    <n v="0.01"/>
    <d v="2022-11-01T16:24:00"/>
    <n v="0.99051"/>
    <d v="2022-11-01T16:24:00"/>
    <n v="0.99051"/>
    <x v="2924"/>
  </r>
  <r>
    <s v="sell"/>
    <x v="3"/>
    <n v="0.01"/>
    <n v="0.02"/>
    <d v="2022-11-01T17:16:00"/>
    <n v="0.98723000000000005"/>
    <d v="2022-11-01T18:06:00"/>
    <n v="0.98858000000000001"/>
    <x v="2925"/>
  </r>
  <r>
    <s v="buy"/>
    <x v="2"/>
    <n v="0.01"/>
    <n v="0.01"/>
    <d v="2022-11-01T18:29:00"/>
    <n v="0.98673999999999995"/>
    <d v="2022-11-01T18:29:00"/>
    <n v="0.98673999999999995"/>
    <x v="2926"/>
  </r>
  <r>
    <s v="sell"/>
    <x v="1"/>
    <n v="0.02"/>
    <n v="0.05"/>
    <d v="2022-11-01T18:40:00"/>
    <n v="0.98580000000000001"/>
    <d v="2022-11-02T10:26:00"/>
    <n v="0.99034"/>
    <x v="2927"/>
  </r>
  <r>
    <s v="buy"/>
    <x v="2"/>
    <n v="0.01"/>
    <n v="0.01"/>
    <d v="2022-11-01T20:47:00"/>
    <n v="0.98787000000000003"/>
    <d v="2022-11-01T20:47:00"/>
    <n v="0.98787000000000003"/>
    <x v="2928"/>
  </r>
  <r>
    <s v="buy"/>
    <x v="3"/>
    <n v="0.01"/>
    <n v="0.02"/>
    <d v="2022-11-02T06:03:00"/>
    <n v="0.98909000000000002"/>
    <d v="2022-11-02T09:08:00"/>
    <n v="0.98765000000000003"/>
    <x v="2929"/>
  </r>
  <r>
    <s v="buy"/>
    <x v="3"/>
    <n v="0.01"/>
    <n v="0.02"/>
    <d v="2022-11-02T10:48:00"/>
    <n v="0.99002000000000001"/>
    <d v="2022-11-02T14:16:00"/>
    <n v="0.98856999999999995"/>
    <x v="2930"/>
  </r>
  <r>
    <s v="buy"/>
    <x v="0"/>
    <n v="0.01"/>
    <n v="0.03"/>
    <d v="2022-11-02T15:32:00"/>
    <n v="0.99012"/>
    <d v="2022-11-02T17:00:00"/>
    <n v="0.98709000000000002"/>
    <x v="2931"/>
  </r>
  <r>
    <s v="sell"/>
    <x v="4"/>
    <n v="0.04"/>
    <n v="0.11000000000000001"/>
    <d v="2022-11-02T17:17:00"/>
    <n v="0.98719999999999997"/>
    <d v="2022-11-02T20:06:00"/>
    <n v="0.99544999999999995"/>
    <x v="2932"/>
  </r>
  <r>
    <s v="buy"/>
    <x v="6"/>
    <n v="0.13"/>
    <n v="0.39"/>
    <d v="2022-11-02T20:50:00"/>
    <n v="0.99119999999999997"/>
    <d v="2022-11-03T11:20:00"/>
    <n v="0.97516999999999998"/>
    <x v="2933"/>
  </r>
  <r>
    <s v="sell"/>
    <x v="3"/>
    <n v="0.01"/>
    <n v="0.02"/>
    <d v="2022-11-02T20:57:00"/>
    <n v="0.98799000000000003"/>
    <d v="2022-11-02T21:08:00"/>
    <n v="0.98938999999999999"/>
    <x v="2934"/>
  </r>
  <r>
    <s v="sell"/>
    <x v="2"/>
    <n v="0.01"/>
    <n v="0.01"/>
    <d v="2022-11-02T21:36:00"/>
    <n v="0.98348999999999998"/>
    <d v="2022-11-02T21:36:00"/>
    <n v="0.98348999999999998"/>
    <x v="2935"/>
  </r>
  <r>
    <s v="sell"/>
    <x v="3"/>
    <n v="0.01"/>
    <n v="0.02"/>
    <d v="2022-11-03T00:16:00"/>
    <n v="0.98240000000000005"/>
    <d v="2022-11-03T03:40:00"/>
    <n v="0.98380999999999996"/>
    <x v="2936"/>
  </r>
  <r>
    <s v="sell"/>
    <x v="2"/>
    <n v="0.01"/>
    <n v="0.01"/>
    <d v="2022-11-03T09:51:00"/>
    <n v="0.97804999999999997"/>
    <d v="2022-11-03T09:51:00"/>
    <n v="0.97804999999999997"/>
    <x v="2937"/>
  </r>
  <r>
    <s v="sell"/>
    <x v="2"/>
    <n v="0.01"/>
    <n v="0.01"/>
    <d v="2022-11-03T10:47:00"/>
    <n v="0.97692000000000001"/>
    <d v="2022-11-03T10:47:00"/>
    <n v="0.97692000000000001"/>
    <x v="2938"/>
  </r>
  <r>
    <s v="sell"/>
    <x v="2"/>
    <n v="0.01"/>
    <n v="0.01"/>
    <d v="2022-11-03T11:52:00"/>
    <n v="0.97558"/>
    <d v="2022-11-03T11:52:00"/>
    <n v="0.97558"/>
    <x v="2939"/>
  </r>
  <r>
    <s v="sell"/>
    <x v="1"/>
    <n v="0.02"/>
    <n v="0.05"/>
    <d v="2022-11-03T12:53:00"/>
    <n v="0.97362000000000004"/>
    <d v="2022-11-03T16:29:00"/>
    <n v="0.97838000000000003"/>
    <x v="2940"/>
  </r>
  <r>
    <s v="sell"/>
    <x v="1"/>
    <n v="0.02"/>
    <n v="0.05"/>
    <d v="2022-11-03T18:47:00"/>
    <n v="0.97524"/>
    <d v="2022-11-04T13:09:00"/>
    <n v="0.98007"/>
    <x v="2941"/>
  </r>
  <r>
    <s v="buy"/>
    <x v="3"/>
    <n v="0.01"/>
    <n v="0.02"/>
    <d v="2022-11-04T14:40:00"/>
    <n v="0.98004999999999998"/>
    <d v="2022-11-04T14:42:00"/>
    <n v="0.97862000000000005"/>
    <x v="2942"/>
  </r>
  <r>
    <s v="buy"/>
    <x v="2"/>
    <n v="0.01"/>
    <n v="0.01"/>
    <d v="2022-11-04T14:54:00"/>
    <n v="0.98196000000000006"/>
    <d v="2022-11-04T14:54:00"/>
    <n v="0.98196000000000006"/>
    <x v="2943"/>
  </r>
  <r>
    <s v="sell"/>
    <x v="0"/>
    <n v="0.01"/>
    <n v="0.03"/>
    <d v="2022-11-04T15:02:00"/>
    <n v="0.98504999999999998"/>
    <d v="2022-11-04T15:13:00"/>
    <n v="0.98792000000000002"/>
    <x v="2944"/>
  </r>
  <r>
    <s v="buy"/>
    <x v="2"/>
    <n v="0.01"/>
    <n v="0.01"/>
    <d v="2022-11-04T15:24:00"/>
    <n v="0.98619000000000001"/>
    <d v="2022-11-04T15:24:00"/>
    <n v="0.98619000000000001"/>
    <x v="2945"/>
  </r>
  <r>
    <s v="buy"/>
    <x v="2"/>
    <n v="0.01"/>
    <n v="0.01"/>
    <d v="2022-11-04T15:45:00"/>
    <n v="0.98541999999999996"/>
    <d v="2022-11-04T15:45:00"/>
    <n v="0.98541999999999996"/>
    <x v="2946"/>
  </r>
  <r>
    <s v="sell"/>
    <x v="7"/>
    <n v="0.04"/>
    <n v="0.12"/>
    <d v="2022-11-04T15:55:00"/>
    <n v="0.98504999999999998"/>
    <d v="2022-11-04T16:27:00"/>
    <n v="0.99339999999999995"/>
    <x v="2947"/>
  </r>
  <r>
    <s v="buy"/>
    <x v="2"/>
    <n v="0.01"/>
    <n v="0.01"/>
    <d v="2022-11-04T16:30:00"/>
    <n v="0.99236000000000002"/>
    <d v="2022-11-04T16:30:00"/>
    <n v="0.99236000000000002"/>
    <x v="2948"/>
  </r>
  <r>
    <s v="buy"/>
    <x v="0"/>
    <n v="0.01"/>
    <n v="0.03"/>
    <d v="2022-11-04T16:45:00"/>
    <n v="0.99317999999999995"/>
    <d v="2022-11-04T17:29:00"/>
    <n v="0.99029999999999996"/>
    <x v="2949"/>
  </r>
  <r>
    <s v="sell"/>
    <x v="4"/>
    <n v="0.03"/>
    <n v="0.08"/>
    <d v="2022-11-04T17:53:00"/>
    <n v="0.98880000000000001"/>
    <d v="2022-11-04T21:09:00"/>
    <n v="0.99509000000000003"/>
    <x v="2950"/>
  </r>
  <r>
    <s v="buy"/>
    <x v="3"/>
    <n v="0.01"/>
    <n v="0.02"/>
    <d v="2022-11-04T21:23:00"/>
    <n v="0.99526000000000003"/>
    <d v="2022-11-07T00:42:00"/>
    <n v="0.99302999999999997"/>
    <x v="2951"/>
  </r>
  <r>
    <s v="sell"/>
    <x v="2"/>
    <n v="0.01"/>
    <n v="0.01"/>
    <d v="2022-11-07T01:13:00"/>
    <n v="0.99356999999999995"/>
    <d v="2022-11-07T01:13:00"/>
    <n v="0.99356999999999995"/>
    <x v="2952"/>
  </r>
  <r>
    <s v="sell"/>
    <x v="8"/>
    <n v="0.06"/>
    <n v="0.18"/>
    <d v="2022-11-07T03:34:00"/>
    <n v="0.99267000000000005"/>
    <d v="2022-11-07T19:31:00"/>
    <n v="1.0025599999999999"/>
    <x v="2953"/>
  </r>
  <r>
    <s v="buy"/>
    <x v="2"/>
    <n v="0.01"/>
    <n v="0.01"/>
    <d v="2022-11-07T10:22:00"/>
    <n v="0.99594000000000005"/>
    <d v="2022-11-07T10:22:00"/>
    <n v="0.99594000000000005"/>
    <x v="2954"/>
  </r>
  <r>
    <s v="buy"/>
    <x v="2"/>
    <n v="0.01"/>
    <n v="0.01"/>
    <d v="2022-11-07T10:39:00"/>
    <n v="0.99761"/>
    <d v="2022-11-07T10:39:00"/>
    <n v="0.99761"/>
    <x v="2955"/>
  </r>
  <r>
    <s v="buy"/>
    <x v="3"/>
    <n v="0.01"/>
    <n v="0.02"/>
    <d v="2022-11-07T11:23:00"/>
    <n v="0.99941000000000002"/>
    <d v="2022-11-07T13:11:00"/>
    <n v="0.99795999999999996"/>
    <x v="2956"/>
  </r>
  <r>
    <s v="buy"/>
    <x v="2"/>
    <n v="0.01"/>
    <n v="0.01"/>
    <d v="2022-11-07T16:38:00"/>
    <n v="0.99897000000000002"/>
    <d v="2022-11-07T16:38:00"/>
    <n v="0.99897000000000002"/>
    <x v="2957"/>
  </r>
  <r>
    <s v="buy"/>
    <x v="2"/>
    <n v="0.01"/>
    <n v="0.01"/>
    <d v="2022-11-07T19:38:00"/>
    <n v="1.0019"/>
    <d v="2022-11-07T19:38:00"/>
    <n v="1.0019"/>
    <x v="2958"/>
  </r>
  <r>
    <s v="buy"/>
    <x v="1"/>
    <n v="0.02"/>
    <n v="0.05"/>
    <d v="2022-11-08T02:48:00"/>
    <n v="1.0027600000000001"/>
    <d v="2022-11-08T10:51:00"/>
    <n v="0.99817999999999996"/>
    <x v="2959"/>
  </r>
  <r>
    <s v="sell"/>
    <x v="8"/>
    <n v="0.06"/>
    <n v="0.18"/>
    <d v="2022-11-08T11:07:00"/>
    <n v="0.99816000000000005"/>
    <d v="2022-11-08T18:38:00"/>
    <n v="1.0081800000000001"/>
    <x v="2960"/>
  </r>
  <r>
    <s v="buy"/>
    <x v="2"/>
    <n v="0.01"/>
    <n v="0.01"/>
    <d v="2022-11-08T17:23:00"/>
    <n v="1.00552"/>
    <d v="2022-11-08T17:23:00"/>
    <n v="1.00552"/>
    <x v="2961"/>
  </r>
  <r>
    <s v="buy"/>
    <x v="2"/>
    <n v="0.01"/>
    <n v="0.01"/>
    <d v="2022-11-08T17:53:00"/>
    <n v="1.0067999999999999"/>
    <d v="2022-11-08T17:53:00"/>
    <n v="1.0067999999999999"/>
    <x v="2962"/>
  </r>
  <r>
    <s v="buy"/>
    <x v="4"/>
    <n v="0.03"/>
    <n v="0.08"/>
    <d v="2022-11-08T19:13:00"/>
    <n v="1.0088200000000001"/>
    <d v="2022-11-09T15:23:00"/>
    <n v="1.0027299999999999"/>
    <x v="2963"/>
  </r>
  <r>
    <s v="sell"/>
    <x v="2"/>
    <n v="0.01"/>
    <n v="0.01"/>
    <d v="2022-11-09T15:15:00"/>
    <n v="1.00315"/>
    <d v="2022-11-09T15:15:00"/>
    <n v="1.00315"/>
    <x v="2964"/>
  </r>
  <r>
    <s v="sell"/>
    <x v="1"/>
    <n v="0.02"/>
    <n v="0.05"/>
    <d v="2022-11-09T16:40:00"/>
    <n v="1.00173"/>
    <d v="2022-11-09T17:09:00"/>
    <n v="1.0059800000000001"/>
    <x v="2965"/>
  </r>
  <r>
    <s v="buy"/>
    <x v="1"/>
    <n v="0.02"/>
    <n v="0.05"/>
    <d v="2022-11-09T17:15:00"/>
    <n v="1.00624"/>
    <d v="2022-11-09T17:41:00"/>
    <n v="1.0016799999999999"/>
    <x v="2966"/>
  </r>
  <r>
    <s v="sell"/>
    <x v="3"/>
    <n v="0.01"/>
    <n v="0.02"/>
    <d v="2022-11-09T17:59:00"/>
    <n v="1.0026999999999999"/>
    <d v="2022-11-09T18:08:00"/>
    <n v="1.0041100000000001"/>
    <x v="2967"/>
  </r>
  <r>
    <s v="buy"/>
    <x v="0"/>
    <n v="0.01"/>
    <n v="0.03"/>
    <d v="2022-11-09T19:08:00"/>
    <n v="1.0038"/>
    <d v="2022-11-09T20:35:00"/>
    <n v="1.00091"/>
    <x v="2968"/>
  </r>
  <r>
    <s v="sell"/>
    <x v="0"/>
    <n v="0.01"/>
    <n v="0.03"/>
    <d v="2022-11-09T20:55:00"/>
    <n v="1.0007600000000001"/>
    <d v="2022-11-10T07:36:00"/>
    <n v="1.0037"/>
    <x v="2969"/>
  </r>
  <r>
    <s v="buy"/>
    <x v="8"/>
    <n v="0.06"/>
    <n v="0.18"/>
    <d v="2022-11-10T08:53:00"/>
    <n v="1.0037199999999999"/>
    <d v="2022-11-10T13:07:00"/>
    <n v="0.99365999999999999"/>
    <x v="2970"/>
  </r>
  <r>
    <s v="sell"/>
    <x v="2"/>
    <n v="0.01"/>
    <n v="0.01"/>
    <d v="2022-11-10T10:05:00"/>
    <n v="1.00088"/>
    <d v="2022-11-10T10:05:00"/>
    <n v="1.00088"/>
    <x v="2971"/>
  </r>
  <r>
    <s v="sell"/>
    <x v="2"/>
    <n v="0.01"/>
    <n v="0.01"/>
    <d v="2022-11-10T10:36:00"/>
    <n v="0.99931999999999999"/>
    <d v="2022-11-10T10:36:00"/>
    <n v="0.99931999999999999"/>
    <x v="2972"/>
  </r>
  <r>
    <s v="sell"/>
    <x v="2"/>
    <n v="0.01"/>
    <n v="0.01"/>
    <d v="2022-11-10T12:05:00"/>
    <n v="0.99656999999999996"/>
    <d v="2022-11-10T12:05:00"/>
    <n v="0.99656999999999996"/>
    <x v="2973"/>
  </r>
  <r>
    <s v="sell"/>
    <x v="9"/>
    <n v="2.2200000000000002"/>
    <n v="5.58"/>
    <d v="2022-11-10T12:32:00"/>
    <n v="0.99497000000000002"/>
    <d v="2022-11-15T12:38:00"/>
    <n v="1.04318"/>
    <x v="2974"/>
  </r>
  <r>
    <s v="buy"/>
    <x v="2"/>
    <n v="0.01"/>
    <n v="0.01"/>
    <d v="2022-11-10T16:29:00"/>
    <n v="1.01444"/>
    <d v="2022-11-10T16:29:00"/>
    <n v="1.01444"/>
    <x v="2975"/>
  </r>
  <r>
    <s v="buy"/>
    <x v="2"/>
    <n v="0.01"/>
    <n v="0.01"/>
    <d v="2022-11-10T16:52:00"/>
    <n v="1.01546"/>
    <d v="2022-11-10T16:52:00"/>
    <n v="1.01546"/>
    <x v="2976"/>
  </r>
  <r>
    <s v="buy"/>
    <x v="1"/>
    <n v="0.02"/>
    <n v="0.05"/>
    <d v="2022-11-10T17:52:00"/>
    <n v="1.01759"/>
    <d v="2022-11-10T19:40:00"/>
    <n v="1.01318"/>
    <x v="2977"/>
  </r>
  <r>
    <s v="buy"/>
    <x v="1"/>
    <n v="0.02"/>
    <n v="0.05"/>
    <d v="2022-11-10T23:16:00"/>
    <n v="1.02119"/>
    <d v="2022-11-11T03:48:00"/>
    <n v="1.0164299999999999"/>
    <x v="2978"/>
  </r>
  <r>
    <s v="buy"/>
    <x v="2"/>
    <n v="0.01"/>
    <n v="0.01"/>
    <d v="2022-11-11T07:38:00"/>
    <n v="1.0212699999999999"/>
    <d v="2022-11-11T07:38:00"/>
    <n v="1.0212699999999999"/>
    <x v="2979"/>
  </r>
  <r>
    <s v="buy"/>
    <x v="3"/>
    <n v="0.01"/>
    <n v="0.02"/>
    <d v="2022-11-11T08:11:00"/>
    <n v="1.02261"/>
    <d v="2022-11-11T08:40:00"/>
    <n v="1.02119"/>
    <x v="2980"/>
  </r>
  <r>
    <s v="buy"/>
    <x v="2"/>
    <n v="0.01"/>
    <n v="0.01"/>
    <d v="2022-11-11T10:08:00"/>
    <n v="1.02312"/>
    <d v="2022-11-11T10:08:00"/>
    <n v="1.02312"/>
    <x v="2981"/>
  </r>
  <r>
    <s v="buy"/>
    <x v="3"/>
    <n v="0.01"/>
    <n v="0.02"/>
    <d v="2022-11-11T11:02:00"/>
    <n v="1.0263899999999999"/>
    <d v="2022-11-11T11:28:00"/>
    <n v="1.02501"/>
    <x v="2982"/>
  </r>
  <r>
    <s v="buy"/>
    <x v="2"/>
    <n v="0.01"/>
    <n v="0.01"/>
    <d v="2022-11-11T12:05:00"/>
    <n v="1.02651"/>
    <d v="2022-11-11T12:05:00"/>
    <n v="1.02651"/>
    <x v="2983"/>
  </r>
  <r>
    <s v="buy"/>
    <x v="2"/>
    <n v="0.01"/>
    <n v="0.01"/>
    <d v="2022-11-11T13:32:00"/>
    <n v="1.0280499999999999"/>
    <d v="2022-11-11T13:32:00"/>
    <n v="1.0280499999999999"/>
    <x v="2984"/>
  </r>
  <r>
    <s v="buy"/>
    <x v="2"/>
    <n v="0.01"/>
    <n v="0.01"/>
    <d v="2022-11-11T14:18:00"/>
    <n v="1.02867"/>
    <d v="2022-11-11T14:18:00"/>
    <n v="1.02867"/>
    <x v="2985"/>
  </r>
  <r>
    <s v="buy"/>
    <x v="2"/>
    <n v="0.01"/>
    <n v="0.01"/>
    <d v="2022-11-11T14:36:00"/>
    <n v="1.0297400000000001"/>
    <d v="2022-11-11T14:36:00"/>
    <n v="1.0297400000000001"/>
    <x v="2986"/>
  </r>
  <r>
    <s v="buy"/>
    <x v="2"/>
    <n v="0.01"/>
    <n v="0.01"/>
    <d v="2022-11-11T15:01:00"/>
    <n v="1.03068"/>
    <d v="2022-11-11T15:01:00"/>
    <n v="1.03068"/>
    <x v="2987"/>
  </r>
  <r>
    <s v="buy"/>
    <x v="1"/>
    <n v="0.02"/>
    <n v="0.05"/>
    <d v="2022-11-11T15:28:00"/>
    <n v="1.0315300000000001"/>
    <d v="2022-11-11T16:36:00"/>
    <n v="1.02701"/>
    <x v="2988"/>
  </r>
  <r>
    <s v="buy"/>
    <x v="2"/>
    <n v="0.01"/>
    <n v="0.01"/>
    <d v="2022-11-11T18:07:00"/>
    <n v="1.0322899999999999"/>
    <d v="2022-11-11T18:07:00"/>
    <n v="1.0322899999999999"/>
    <x v="2989"/>
  </r>
  <r>
    <s v="buy"/>
    <x v="2"/>
    <n v="0.01"/>
    <n v="0.01"/>
    <d v="2022-11-11T18:50:00"/>
    <n v="1.0338700000000001"/>
    <d v="2022-11-11T18:50:00"/>
    <n v="1.0338700000000001"/>
    <x v="2990"/>
  </r>
  <r>
    <s v="buy"/>
    <x v="2"/>
    <n v="0.01"/>
    <n v="0.01"/>
    <d v="2022-11-11T20:40:00"/>
    <n v="1.03488"/>
    <d v="2022-11-11T20:40:00"/>
    <n v="1.03488"/>
    <x v="2991"/>
  </r>
  <r>
    <s v="buy"/>
    <x v="1"/>
    <n v="0.02"/>
    <n v="0.05"/>
    <d v="2022-11-11T21:43:00"/>
    <n v="1.0357400000000001"/>
    <d v="2022-11-14T07:28:00"/>
    <n v="1.03047"/>
    <x v="2992"/>
  </r>
  <r>
    <s v="buy"/>
    <x v="4"/>
    <n v="0.03"/>
    <n v="0.08"/>
    <d v="2022-11-14T10:24:00"/>
    <n v="1.0344800000000001"/>
    <d v="2022-11-14T13:06:00"/>
    <n v="1.02837"/>
    <x v="2993"/>
  </r>
  <r>
    <s v="buy"/>
    <x v="3"/>
    <n v="0.01"/>
    <n v="0.02"/>
    <d v="2022-11-14T14:57:00"/>
    <n v="1.03226"/>
    <d v="2022-11-14T15:55:00"/>
    <n v="1.03085"/>
    <x v="2994"/>
  </r>
  <r>
    <s v="buy"/>
    <x v="2"/>
    <n v="0.01"/>
    <n v="0.01"/>
    <d v="2022-11-14T17:20:00"/>
    <n v="1.03224"/>
    <d v="2022-11-14T17:20:00"/>
    <n v="1.03224"/>
    <x v="2995"/>
  </r>
  <r>
    <s v="buy"/>
    <x v="2"/>
    <n v="0.01"/>
    <n v="0.01"/>
    <d v="2022-11-14T19:22:00"/>
    <n v="1.03346"/>
    <d v="2022-11-14T19:22:00"/>
    <n v="1.03346"/>
    <x v="2996"/>
  </r>
  <r>
    <s v="buy"/>
    <x v="0"/>
    <n v="0.01"/>
    <n v="0.03"/>
    <d v="2022-11-14T22:10:00"/>
    <n v="1.03467"/>
    <d v="2022-11-15T01:20:00"/>
    <n v="1.0317099999999999"/>
    <x v="2997"/>
  </r>
  <r>
    <s v="buy"/>
    <x v="2"/>
    <n v="0.01"/>
    <n v="0.01"/>
    <d v="2022-11-15T09:36:00"/>
    <n v="1.03851"/>
    <d v="2022-11-15T09:36:00"/>
    <n v="1.03851"/>
    <x v="2998"/>
  </r>
  <r>
    <s v="buy"/>
    <x v="2"/>
    <n v="0.01"/>
    <n v="0.01"/>
    <d v="2022-11-15T10:03:00"/>
    <n v="1.0402100000000001"/>
    <d v="2022-11-15T10:03:00"/>
    <n v="1.0402100000000001"/>
    <x v="2999"/>
  </r>
  <r>
    <s v="buy"/>
    <x v="2"/>
    <n v="0.01"/>
    <n v="0.01"/>
    <d v="2022-11-15T11:14:00"/>
    <n v="1.0402400000000001"/>
    <d v="2022-11-15T11:14:00"/>
    <n v="1.0402400000000001"/>
    <x v="3000"/>
  </r>
  <r>
    <s v="buy"/>
    <x v="2"/>
    <n v="0.01"/>
    <n v="0.01"/>
    <d v="2022-11-15T12:31:00"/>
    <n v="1.04183"/>
    <d v="2022-11-15T12:31:00"/>
    <n v="1.04183"/>
    <x v="3001"/>
  </r>
  <r>
    <s v="buy"/>
    <x v="0"/>
    <n v="0.01"/>
    <n v="0.03"/>
    <d v="2022-11-15T12:42:00"/>
    <n v="1.0428900000000001"/>
    <d v="2022-11-15T14:15:00"/>
    <n v="1.04"/>
    <x v="3002"/>
  </r>
  <r>
    <s v="buy"/>
    <x v="11"/>
    <n v="0.08"/>
    <n v="0.26"/>
    <d v="2022-11-15T16:13:00"/>
    <n v="1.0434699999999999"/>
    <d v="2022-11-15T21:02:00"/>
    <n v="1.0290900000000001"/>
    <x v="3003"/>
  </r>
  <r>
    <s v="sell"/>
    <x v="11"/>
    <n v="0.08"/>
    <n v="0.26"/>
    <d v="2022-11-15T21:10:00"/>
    <n v="1.02928"/>
    <d v="2022-11-16T10:09:00"/>
    <n v="1.0416399999999999"/>
    <x v="3004"/>
  </r>
  <r>
    <s v="buy"/>
    <x v="0"/>
    <n v="0.01"/>
    <n v="0.03"/>
    <d v="2022-11-15T22:07:00"/>
    <n v="1.0363199999999999"/>
    <d v="2022-11-16T03:33:00"/>
    <n v="1.0331900000000001"/>
    <x v="3005"/>
  </r>
  <r>
    <s v="buy"/>
    <x v="2"/>
    <n v="0.01"/>
    <n v="0.01"/>
    <d v="2022-11-16T04:06:00"/>
    <n v="1.03573"/>
    <d v="2022-11-16T04:06:00"/>
    <n v="1.03573"/>
    <x v="3006"/>
  </r>
  <r>
    <s v="buy"/>
    <x v="0"/>
    <n v="0.01"/>
    <n v="0.03"/>
    <d v="2022-11-16T04:30:00"/>
    <n v="1.03816"/>
    <d v="2022-11-16T06:12:00"/>
    <n v="1.03518"/>
    <x v="3007"/>
  </r>
  <r>
    <s v="buy"/>
    <x v="2"/>
    <n v="0.01"/>
    <n v="0.01"/>
    <d v="2022-11-16T08:01:00"/>
    <n v="1.0380400000000001"/>
    <d v="2022-11-16T08:01:00"/>
    <n v="1.0380400000000001"/>
    <x v="3008"/>
  </r>
  <r>
    <s v="buy"/>
    <x v="2"/>
    <n v="0.01"/>
    <n v="0.01"/>
    <d v="2022-11-16T09:09:00"/>
    <n v="1.0383899999999999"/>
    <d v="2022-11-16T09:09:00"/>
    <n v="1.0383899999999999"/>
    <x v="3009"/>
  </r>
  <r>
    <s v="buy"/>
    <x v="3"/>
    <n v="0.01"/>
    <n v="0.02"/>
    <d v="2022-11-16T10:13:00"/>
    <n v="1.04064"/>
    <d v="2022-11-16T10:34:00"/>
    <n v="1.03928"/>
    <x v="3010"/>
  </r>
  <r>
    <s v="buy"/>
    <x v="2"/>
    <n v="0.01"/>
    <n v="0.01"/>
    <d v="2022-11-16T11:11:00"/>
    <n v="1.04097"/>
    <d v="2022-11-16T11:11:00"/>
    <n v="1.04097"/>
    <x v="3011"/>
  </r>
  <r>
    <s v="buy"/>
    <x v="2"/>
    <n v="0.01"/>
    <n v="0.01"/>
    <d v="2022-11-16T11:34:00"/>
    <n v="1.0408200000000001"/>
    <d v="2022-11-16T11:34:00"/>
    <n v="1.0408200000000001"/>
    <x v="3012"/>
  </r>
  <r>
    <s v="buy"/>
    <x v="4"/>
    <n v="0.03"/>
    <n v="0.08"/>
    <d v="2022-11-16T12:29:00"/>
    <n v="1.04274"/>
    <d v="2022-11-16T20:32:00"/>
    <n v="1.03607"/>
    <x v="3013"/>
  </r>
  <r>
    <s v="sell"/>
    <x v="1"/>
    <n v="0.02"/>
    <n v="0.05"/>
    <d v="2022-11-16T20:42:00"/>
    <n v="1.03583"/>
    <d v="2022-11-16T22:42:00"/>
    <n v="1.04034"/>
    <x v="3014"/>
  </r>
  <r>
    <s v="buy"/>
    <x v="3"/>
    <n v="0.01"/>
    <n v="0.02"/>
    <d v="2022-11-17T03:46:00"/>
    <n v="1.0379400000000001"/>
    <d v="2022-11-17T04:24:00"/>
    <n v="1.0365500000000001"/>
    <x v="3015"/>
  </r>
  <r>
    <s v="sell"/>
    <x v="0"/>
    <n v="0.01"/>
    <n v="0.03"/>
    <d v="2022-11-17T04:31:00"/>
    <n v="1.0367299999999999"/>
    <d v="2022-11-17T10:00:00"/>
    <n v="1.03962"/>
    <x v="3016"/>
  </r>
  <r>
    <s v="buy"/>
    <x v="3"/>
    <n v="0.01"/>
    <n v="0.02"/>
    <d v="2022-11-17T08:42:00"/>
    <n v="1.0385500000000001"/>
    <d v="2022-11-17T09:25:00"/>
    <n v="1.03715"/>
    <x v="3017"/>
  </r>
  <r>
    <s v="buy"/>
    <x v="2"/>
    <n v="0.01"/>
    <n v="0.01"/>
    <d v="2022-11-17T10:09:00"/>
    <n v="1.0390999999999999"/>
    <d v="2022-11-17T10:09:00"/>
    <n v="1.0390999999999999"/>
    <x v="3018"/>
  </r>
  <r>
    <s v="buy"/>
    <x v="7"/>
    <n v="0.04"/>
    <n v="0.12"/>
    <d v="2022-11-17T10:25:00"/>
    <n v="1.0393399999999999"/>
    <d v="2022-11-17T15:59:00"/>
    <n v="1.0311900000000001"/>
    <x v="3019"/>
  </r>
  <r>
    <s v="sell"/>
    <x v="2"/>
    <n v="0.01"/>
    <n v="0.01"/>
    <d v="2022-11-17T11:48:00"/>
    <n v="1.0369900000000001"/>
    <d v="2022-11-17T11:48:00"/>
    <n v="1.0369900000000001"/>
    <x v="3020"/>
  </r>
  <r>
    <s v="sell"/>
    <x v="2"/>
    <n v="0.01"/>
    <n v="0.01"/>
    <d v="2022-11-17T12:17:00"/>
    <n v="1.03617"/>
    <d v="2022-11-17T12:17:00"/>
    <n v="1.03617"/>
    <x v="3021"/>
  </r>
  <r>
    <s v="sell"/>
    <x v="2"/>
    <n v="0.01"/>
    <n v="0.01"/>
    <d v="2022-11-17T12:56:00"/>
    <n v="1.0343500000000001"/>
    <d v="2022-11-17T12:56:00"/>
    <n v="1.0343500000000001"/>
    <x v="3022"/>
  </r>
  <r>
    <s v="sell"/>
    <x v="3"/>
    <n v="0.01"/>
    <n v="0.02"/>
    <d v="2022-11-17T13:47:00"/>
    <n v="1.0339799999999999"/>
    <d v="2022-11-17T14:03:00"/>
    <n v="1.0353600000000001"/>
    <x v="3023"/>
  </r>
  <r>
    <s v="sell"/>
    <x v="3"/>
    <n v="0.01"/>
    <n v="0.02"/>
    <d v="2022-11-17T15:10:00"/>
    <n v="1.03217"/>
    <d v="2022-11-17T15:30:00"/>
    <n v="1.0337000000000001"/>
    <x v="3024"/>
  </r>
  <r>
    <s v="sell"/>
    <x v="4"/>
    <n v="0.03"/>
    <n v="0.08"/>
    <d v="2022-11-17T16:16:00"/>
    <n v="1.0318099999999999"/>
    <d v="2022-11-18T05:46:00"/>
    <n v="1.0382400000000001"/>
    <x v="3025"/>
  </r>
  <r>
    <s v="buy"/>
    <x v="2"/>
    <n v="0.01"/>
    <n v="0.01"/>
    <d v="2022-11-17T20:18:00"/>
    <n v="1.03582"/>
    <d v="2022-11-17T20:18:00"/>
    <n v="1.03582"/>
    <x v="3026"/>
  </r>
  <r>
    <s v="buy"/>
    <x v="2"/>
    <n v="0.01"/>
    <n v="0.01"/>
    <d v="2022-11-18T03:33:00"/>
    <n v="1.0370900000000001"/>
    <d v="2022-11-18T03:33:00"/>
    <n v="1.0370900000000001"/>
    <x v="3027"/>
  </r>
  <r>
    <s v="buy"/>
    <x v="2"/>
    <n v="0.01"/>
    <n v="0.01"/>
    <d v="2022-11-18T06:49:00"/>
    <n v="1.0364100000000001"/>
    <d v="2022-11-18T06:49:00"/>
    <n v="1.0364100000000001"/>
    <x v="3028"/>
  </r>
  <r>
    <s v="buy"/>
    <x v="0"/>
    <n v="0.01"/>
    <n v="0.03"/>
    <d v="2022-11-18T09:22:00"/>
    <n v="1.0378799999999999"/>
    <d v="2022-11-18T10:21:00"/>
    <n v="1.03481"/>
    <x v="3029"/>
  </r>
  <r>
    <s v="buy"/>
    <x v="4"/>
    <n v="0.03"/>
    <n v="0.08"/>
    <d v="2022-11-18T11:47:00"/>
    <n v="1.0390900000000001"/>
    <d v="2022-11-18T17:00:00"/>
    <n v="1.0328200000000001"/>
    <x v="3030"/>
  </r>
  <r>
    <s v="sell"/>
    <x v="0"/>
    <n v="0.01"/>
    <n v="0.03"/>
    <d v="2022-11-18T17:11:00"/>
    <n v="1.0338499999999999"/>
    <d v="2022-11-18T18:19:00"/>
    <n v="1.03687"/>
    <x v="3031"/>
  </r>
  <r>
    <s v="buy"/>
    <x v="11"/>
    <n v="0.08"/>
    <n v="0.26"/>
    <d v="2022-11-18T17:57:00"/>
    <n v="1.0359"/>
    <d v="2022-11-21T11:11:00"/>
    <n v="1.02376"/>
    <x v="3032"/>
  </r>
  <r>
    <s v="sell"/>
    <x v="2"/>
    <n v="0.01"/>
    <n v="0.01"/>
    <d v="2022-11-18T19:27:00"/>
    <n v="1.03376"/>
    <d v="2022-11-18T19:27:00"/>
    <n v="1.03376"/>
    <x v="3033"/>
  </r>
  <r>
    <s v="sell"/>
    <x v="2"/>
    <n v="0.01"/>
    <n v="0.01"/>
    <d v="2022-11-21T01:01:00"/>
    <n v="1.0326599999999999"/>
    <d v="2022-11-21T01:01:00"/>
    <n v="1.0326599999999999"/>
    <x v="3034"/>
  </r>
  <r>
    <s v="sell"/>
    <x v="2"/>
    <n v="0.01"/>
    <n v="0.01"/>
    <d v="2022-11-21T02:45:00"/>
    <n v="1.0315700000000001"/>
    <d v="2022-11-21T02:45:00"/>
    <n v="1.0315700000000001"/>
    <x v="3035"/>
  </r>
  <r>
    <s v="sell"/>
    <x v="3"/>
    <n v="0.01"/>
    <n v="0.02"/>
    <d v="2022-11-21T03:30:00"/>
    <n v="1.02999"/>
    <d v="2022-11-21T03:39:00"/>
    <n v="1.03142"/>
    <x v="3036"/>
  </r>
  <r>
    <s v="sell"/>
    <x v="2"/>
    <n v="0.01"/>
    <n v="0.01"/>
    <d v="2022-11-21T04:20:00"/>
    <n v="1.0296000000000001"/>
    <d v="2022-11-21T04:20:00"/>
    <n v="1.0296000000000001"/>
    <x v="3037"/>
  </r>
  <r>
    <s v="sell"/>
    <x v="2"/>
    <n v="0.01"/>
    <n v="0.01"/>
    <d v="2022-11-21T06:40:00"/>
    <n v="1.02834"/>
    <d v="2022-11-21T06:40:00"/>
    <n v="1.02834"/>
    <x v="3038"/>
  </r>
  <r>
    <s v="sell"/>
    <x v="2"/>
    <n v="0.01"/>
    <n v="0.01"/>
    <d v="2022-11-21T09:22:00"/>
    <n v="1.0264"/>
    <d v="2022-11-21T09:22:00"/>
    <n v="1.0264"/>
    <x v="3039"/>
  </r>
  <r>
    <s v="sell"/>
    <x v="3"/>
    <n v="0.01"/>
    <n v="0.02"/>
    <d v="2022-11-21T11:36:00"/>
    <n v="1.02363"/>
    <d v="2022-11-21T15:19:00"/>
    <n v="1.0250300000000001"/>
    <x v="3040"/>
  </r>
  <r>
    <s v="sell"/>
    <x v="12"/>
    <n v="0.3"/>
    <n v="0.88000000000000012"/>
    <d v="2022-11-21T19:35:00"/>
    <n v="1.0230699999999999"/>
    <d v="2022-11-24T05:54:00"/>
    <n v="1.0445599999999999"/>
    <x v="3041"/>
  </r>
  <r>
    <s v="buy"/>
    <x v="2"/>
    <n v="0.01"/>
    <n v="0.01"/>
    <d v="2022-11-22T21:02:00"/>
    <n v="1.0301100000000001"/>
    <d v="2022-11-22T21:02:00"/>
    <n v="1.0301100000000001"/>
    <x v="3042"/>
  </r>
  <r>
    <s v="buy"/>
    <x v="3"/>
    <n v="0.01"/>
    <n v="0.02"/>
    <d v="2022-11-23T02:09:00"/>
    <n v="1.03165"/>
    <d v="2022-11-23T03:27:00"/>
    <n v="1.0301499999999999"/>
    <x v="3043"/>
  </r>
  <r>
    <s v="buy"/>
    <x v="2"/>
    <n v="0.01"/>
    <n v="0.01"/>
    <d v="2022-11-23T05:02:00"/>
    <n v="1.0321199999999999"/>
    <d v="2022-11-23T05:02:00"/>
    <n v="1.0321199999999999"/>
    <x v="3044"/>
  </r>
  <r>
    <s v="buy"/>
    <x v="0"/>
    <n v="0.01"/>
    <n v="0.03"/>
    <d v="2022-11-23T09:28:00"/>
    <n v="1.03346"/>
    <d v="2022-11-23T11:05:00"/>
    <n v="1.0304800000000001"/>
    <x v="3045"/>
  </r>
  <r>
    <s v="buy"/>
    <x v="3"/>
    <n v="0.01"/>
    <n v="0.02"/>
    <d v="2022-11-23T15:37:00"/>
    <n v="1.0334000000000001"/>
    <d v="2022-11-23T15:43:00"/>
    <n v="1.0319400000000001"/>
    <x v="3046"/>
  </r>
  <r>
    <s v="buy"/>
    <x v="2"/>
    <n v="0.01"/>
    <n v="0.01"/>
    <d v="2022-11-23T16:17:00"/>
    <n v="1.0333600000000001"/>
    <d v="2022-11-23T16:17:00"/>
    <n v="1.0333600000000001"/>
    <x v="3047"/>
  </r>
  <r>
    <s v="buy"/>
    <x v="3"/>
    <n v="0.01"/>
    <n v="0.02"/>
    <d v="2022-11-23T16:56:00"/>
    <n v="1.03657"/>
    <d v="2022-11-23T17:15:00"/>
    <n v="1.03522"/>
    <x v="3048"/>
  </r>
  <r>
    <s v="buy"/>
    <x v="2"/>
    <n v="0.01"/>
    <n v="0.01"/>
    <d v="2022-11-23T18:05:00"/>
    <n v="1.0367999999999999"/>
    <d v="2022-11-23T18:05:00"/>
    <n v="1.0367999999999999"/>
    <x v="3049"/>
  </r>
  <r>
    <s v="buy"/>
    <x v="2"/>
    <n v="0.01"/>
    <n v="0.01"/>
    <d v="2022-11-23T21:09:00"/>
    <n v="1.03871"/>
    <d v="2022-11-23T21:09:00"/>
    <n v="1.03871"/>
    <x v="3050"/>
  </r>
  <r>
    <s v="buy"/>
    <x v="2"/>
    <n v="0.01"/>
    <n v="0.01"/>
    <d v="2022-11-23T21:30:00"/>
    <n v="1.0398700000000001"/>
    <d v="2022-11-23T21:30:00"/>
    <n v="1.0398700000000001"/>
    <x v="3051"/>
  </r>
  <r>
    <s v="buy"/>
    <x v="2"/>
    <n v="0.01"/>
    <n v="0.01"/>
    <d v="2022-11-24T02:06:00"/>
    <n v="1.0412399999999999"/>
    <d v="2022-11-24T02:06:00"/>
    <n v="1.0412399999999999"/>
    <x v="3052"/>
  </r>
  <r>
    <s v="buy"/>
    <x v="2"/>
    <n v="0.01"/>
    <n v="0.01"/>
    <d v="2022-11-24T04:25:00"/>
    <n v="1.0424500000000001"/>
    <d v="2022-11-24T04:25:00"/>
    <n v="1.0424500000000001"/>
    <x v="3053"/>
  </r>
  <r>
    <s v="buy"/>
    <x v="1"/>
    <n v="0.02"/>
    <n v="0.05"/>
    <d v="2022-11-24T05:31:00"/>
    <n v="1.04393"/>
    <d v="2022-11-24T13:26:00"/>
    <n v="1.0392699999999999"/>
    <x v="3054"/>
  </r>
  <r>
    <s v="buy"/>
    <x v="0"/>
    <n v="0.01"/>
    <n v="0.03"/>
    <d v="2022-11-24T16:00:00"/>
    <n v="1.04281"/>
    <d v="2022-11-25T02:30:00"/>
    <n v="1.03992"/>
    <x v="3055"/>
  </r>
  <r>
    <s v="buy"/>
    <x v="0"/>
    <n v="0.01"/>
    <n v="0.03"/>
    <d v="2022-11-25T09:17:00"/>
    <n v="1.04166"/>
    <d v="2022-11-25T11:51:00"/>
    <n v="1.03877"/>
    <x v="3056"/>
  </r>
  <r>
    <s v="buy"/>
    <x v="1"/>
    <n v="0.02"/>
    <n v="0.05"/>
    <d v="2022-11-25T12:44:00"/>
    <n v="1.0416399999999999"/>
    <d v="2022-11-25T15:19:00"/>
    <n v="1.03711"/>
    <x v="3057"/>
  </r>
  <r>
    <s v="sell"/>
    <x v="1"/>
    <n v="0.02"/>
    <n v="0.05"/>
    <d v="2022-11-25T15:26:00"/>
    <n v="1.03685"/>
    <d v="2022-11-25T21:58:00"/>
    <n v="1.0412699999999999"/>
    <x v="3058"/>
  </r>
  <r>
    <s v="buy"/>
    <x v="1"/>
    <n v="0.02"/>
    <n v="0.05"/>
    <d v="2022-11-25T18:14:00"/>
    <n v="1.0402499999999999"/>
    <d v="2022-11-28T03:39:00"/>
    <n v="1.0349600000000001"/>
    <x v="3059"/>
  </r>
  <r>
    <s v="sell"/>
    <x v="2"/>
    <n v="0.01"/>
    <n v="0.01"/>
    <d v="2022-11-28T02:02:00"/>
    <n v="1.03725"/>
    <d v="2022-11-28T02:02:00"/>
    <n v="1.03725"/>
    <x v="3060"/>
  </r>
  <r>
    <s v="sell"/>
    <x v="6"/>
    <n v="0.13"/>
    <n v="0.39"/>
    <d v="2022-11-28T03:57:00"/>
    <n v="1.0345899999999999"/>
    <d v="2022-11-28T13:04:00"/>
    <n v="1.04894"/>
    <x v="3061"/>
  </r>
  <r>
    <s v="buy"/>
    <x v="2"/>
    <n v="0.01"/>
    <n v="0.01"/>
    <d v="2022-11-28T11:23:00"/>
    <n v="1.0452699999999999"/>
    <d v="2022-11-28T11:23:00"/>
    <n v="1.0452699999999999"/>
    <x v="3062"/>
  </r>
  <r>
    <s v="buy"/>
    <x v="2"/>
    <n v="0.01"/>
    <n v="0.01"/>
    <d v="2022-11-28T12:31:00"/>
    <n v="1.0473300000000001"/>
    <d v="2022-11-28T12:31:00"/>
    <n v="1.0473300000000001"/>
    <x v="3063"/>
  </r>
  <r>
    <s v="buy"/>
    <x v="5"/>
    <n v="0.19"/>
    <n v="0.58000000000000007"/>
    <d v="2022-11-28T13:19:00"/>
    <n v="1.0486800000000001"/>
    <d v="2022-11-30T17:49:00"/>
    <n v="1.03101"/>
    <x v="3064"/>
  </r>
  <r>
    <s v="sell"/>
    <x v="2"/>
    <n v="0.01"/>
    <n v="0.01"/>
    <d v="2022-11-28T17:00:00"/>
    <n v="1.0427900000000001"/>
    <d v="2022-11-28T17:00:00"/>
    <n v="1.0427900000000001"/>
    <x v="3065"/>
  </r>
  <r>
    <s v="sell"/>
    <x v="2"/>
    <n v="0.01"/>
    <n v="0.01"/>
    <d v="2022-11-28T17:31:00"/>
    <n v="1.0414399999999999"/>
    <d v="2022-11-28T17:31:00"/>
    <n v="1.0414399999999999"/>
    <x v="3066"/>
  </r>
  <r>
    <s v="sell"/>
    <x v="2"/>
    <n v="0.01"/>
    <n v="0.01"/>
    <d v="2022-11-28T18:50:00"/>
    <n v="1.0383"/>
    <d v="2022-11-28T18:50:00"/>
    <n v="1.0383"/>
    <x v="3067"/>
  </r>
  <r>
    <s v="sell"/>
    <x v="1"/>
    <n v="0.02"/>
    <n v="0.05"/>
    <d v="2022-11-28T22:40:00"/>
    <n v="1.03376"/>
    <d v="2022-11-29T06:41:00"/>
    <n v="1.03837"/>
    <x v="3068"/>
  </r>
  <r>
    <s v="sell"/>
    <x v="0"/>
    <n v="0.01"/>
    <n v="0.03"/>
    <d v="2022-11-29T16:04:00"/>
    <n v="1.0334300000000001"/>
    <d v="2022-11-29T17:10:00"/>
    <n v="1.0363800000000001"/>
    <x v="3069"/>
  </r>
  <r>
    <s v="sell"/>
    <x v="3"/>
    <n v="0.01"/>
    <n v="0.02"/>
    <d v="2022-11-29T18:25:00"/>
    <n v="1.0338700000000001"/>
    <d v="2022-11-29T18:44:00"/>
    <n v="1.03528"/>
    <x v="3070"/>
  </r>
  <r>
    <s v="sell"/>
    <x v="2"/>
    <n v="0.01"/>
    <n v="0.01"/>
    <d v="2022-11-29T21:04:00"/>
    <n v="1.03427"/>
    <d v="2022-11-29T21:04:00"/>
    <n v="1.03427"/>
    <x v="3071"/>
  </r>
  <r>
    <s v="sell"/>
    <x v="4"/>
    <n v="0.03"/>
    <n v="0.08"/>
    <d v="2022-11-29T22:14:00"/>
    <n v="1.0324599999999999"/>
    <d v="2022-11-30T15:15:00"/>
    <n v="1.0387900000000001"/>
    <x v="3072"/>
  </r>
  <r>
    <s v="sell"/>
    <x v="12"/>
    <n v="0.3"/>
    <n v="0.88000000000000012"/>
    <d v="2022-11-30T18:04:00"/>
    <n v="1.03006"/>
    <d v="2022-12-01T16:45:00"/>
    <n v="1.05159"/>
    <x v="3073"/>
  </r>
  <r>
    <s v="buy"/>
    <x v="2"/>
    <n v="0.01"/>
    <n v="0.01"/>
    <d v="2022-11-30T21:25:00"/>
    <n v="1.03912"/>
    <d v="2022-11-30T21:25:00"/>
    <n v="1.03912"/>
    <x v="3074"/>
  </r>
  <r>
    <s v="buy"/>
    <x v="3"/>
    <n v="0.01"/>
    <n v="0.02"/>
    <d v="2022-11-30T22:15:00"/>
    <n v="1.04166"/>
    <d v="2022-11-30T23:01:00"/>
    <n v="1.0402"/>
    <x v="3075"/>
  </r>
  <r>
    <s v="buy"/>
    <x v="3"/>
    <n v="0.01"/>
    <n v="0.02"/>
    <d v="2022-12-01T03:12:00"/>
    <n v="1.04417"/>
    <d v="2022-12-01T03:39:00"/>
    <n v="1.04274"/>
    <x v="3076"/>
  </r>
  <r>
    <s v="buy"/>
    <x v="1"/>
    <n v="0.02"/>
    <n v="0.05"/>
    <d v="2022-12-01T09:04:00"/>
    <n v="1.0452399999999999"/>
    <d v="2022-12-01T09:57:00"/>
    <n v="1.0405599999999999"/>
    <x v="3077"/>
  </r>
  <r>
    <s v="buy"/>
    <x v="2"/>
    <n v="0.01"/>
    <n v="0.01"/>
    <d v="2022-12-01T11:10:00"/>
    <n v="1.04308"/>
    <d v="2022-12-01T11:10:00"/>
    <n v="1.04308"/>
    <x v="3078"/>
  </r>
  <r>
    <s v="buy"/>
    <x v="3"/>
    <n v="0.01"/>
    <n v="0.02"/>
    <d v="2022-12-01T12:24:00"/>
    <n v="1.04426"/>
    <d v="2022-12-01T12:43:00"/>
    <n v="1.0428299999999999"/>
    <x v="3079"/>
  </r>
  <r>
    <s v="buy"/>
    <x v="2"/>
    <n v="0.01"/>
    <n v="0.01"/>
    <d v="2022-12-01T14:48:00"/>
    <n v="1.04467"/>
    <d v="2022-12-01T14:48:00"/>
    <n v="1.04467"/>
    <x v="3080"/>
  </r>
  <r>
    <s v="buy"/>
    <x v="2"/>
    <n v="0.01"/>
    <n v="0.01"/>
    <d v="2022-12-01T15:29:00"/>
    <n v="1.0470900000000001"/>
    <d v="2022-12-01T15:29:00"/>
    <n v="1.0470900000000001"/>
    <x v="3081"/>
  </r>
  <r>
    <s v="buy"/>
    <x v="2"/>
    <n v="0.01"/>
    <n v="0.01"/>
    <d v="2022-12-01T15:50:00"/>
    <n v="1.0484199999999999"/>
    <d v="2022-12-01T15:50:00"/>
    <n v="1.0484199999999999"/>
    <x v="3082"/>
  </r>
  <r>
    <s v="buy"/>
    <x v="2"/>
    <n v="0.01"/>
    <n v="0.01"/>
    <d v="2022-12-01T16:05:00"/>
    <n v="1.04877"/>
    <d v="2022-12-01T16:05:00"/>
    <n v="1.04877"/>
    <x v="3083"/>
  </r>
  <r>
    <s v="buy"/>
    <x v="3"/>
    <n v="0.01"/>
    <n v="0.02"/>
    <d v="2022-12-01T17:18:00"/>
    <n v="1.04966"/>
    <d v="2022-12-01T17:33:00"/>
    <n v="1.0483100000000001"/>
    <x v="3084"/>
  </r>
  <r>
    <s v="buy"/>
    <x v="2"/>
    <n v="0.01"/>
    <n v="0.01"/>
    <d v="2022-12-01T18:16:00"/>
    <n v="1.0490600000000001"/>
    <d v="2022-12-01T18:16:00"/>
    <n v="1.0490600000000001"/>
    <x v="3085"/>
  </r>
  <r>
    <s v="buy"/>
    <x v="0"/>
    <n v="0.01"/>
    <n v="0.03"/>
    <d v="2022-12-01T18:39:00"/>
    <n v="1.0500499999999999"/>
    <d v="2022-12-01T19:08:00"/>
    <n v="1.0470699999999999"/>
    <x v="3086"/>
  </r>
  <r>
    <s v="buy"/>
    <x v="2"/>
    <n v="0.01"/>
    <n v="0.01"/>
    <d v="2022-12-01T19:54:00"/>
    <n v="1.0508200000000001"/>
    <d v="2022-12-01T19:54:00"/>
    <n v="1.0508200000000001"/>
    <x v="3087"/>
  </r>
  <r>
    <s v="buy"/>
    <x v="3"/>
    <n v="0.01"/>
    <n v="0.02"/>
    <d v="2022-12-02T02:03:00"/>
    <n v="1.0522800000000001"/>
    <d v="2022-12-02T02:55:00"/>
    <n v="1.0508500000000001"/>
    <x v="3088"/>
  </r>
  <r>
    <s v="buy"/>
    <x v="2"/>
    <n v="0.01"/>
    <n v="0.01"/>
    <d v="2022-12-02T09:04:00"/>
    <n v="1.0527"/>
    <d v="2022-12-02T09:04:00"/>
    <n v="1.0527"/>
    <x v="3089"/>
  </r>
  <r>
    <s v="buy"/>
    <x v="0"/>
    <n v="0.01"/>
    <n v="0.03"/>
    <d v="2022-12-02T09:40:00"/>
    <n v="1.0543100000000001"/>
    <d v="2022-12-02T10:05:00"/>
    <n v="1.0513999999999999"/>
    <x v="3090"/>
  </r>
  <r>
    <s v="buy"/>
    <x v="3"/>
    <n v="0.01"/>
    <n v="0.02"/>
    <d v="2022-12-02T11:01:00"/>
    <n v="1.05339"/>
    <d v="2022-12-02T11:50:00"/>
    <n v="1.05202"/>
    <x v="3091"/>
  </r>
  <r>
    <s v="sell"/>
    <x v="11"/>
    <n v="0.08"/>
    <n v="0.26"/>
    <d v="2022-12-02T15:54:00"/>
    <n v="1.0448200000000001"/>
    <d v="2022-12-05T05:18:00"/>
    <n v="1.05768"/>
    <x v="3092"/>
  </r>
  <r>
    <s v="buy"/>
    <x v="2"/>
    <n v="0.01"/>
    <n v="0.01"/>
    <d v="2022-12-02T16:19:00"/>
    <n v="1.04705"/>
    <d v="2022-12-02T16:19:00"/>
    <n v="1.04705"/>
    <x v="3093"/>
  </r>
  <r>
    <s v="buy"/>
    <x v="0"/>
    <n v="0.01"/>
    <n v="0.03"/>
    <d v="2022-12-02T16:42:00"/>
    <n v="1.0482"/>
    <d v="2022-12-02T17:28:00"/>
    <n v="1.04532"/>
    <x v="3094"/>
  </r>
  <r>
    <s v="buy"/>
    <x v="2"/>
    <n v="0.01"/>
    <n v="0.01"/>
    <d v="2022-12-02T18:50:00"/>
    <n v="1.0516700000000001"/>
    <d v="2022-12-02T18:50:00"/>
    <n v="1.0516700000000001"/>
    <x v="3095"/>
  </r>
  <r>
    <s v="buy"/>
    <x v="3"/>
    <n v="0.01"/>
    <n v="0.02"/>
    <d v="2022-12-02T19:38:00"/>
    <n v="1.0526800000000001"/>
    <d v="2022-12-02T21:09:00"/>
    <n v="1.05128"/>
    <x v="3096"/>
  </r>
  <r>
    <s v="buy"/>
    <x v="2"/>
    <n v="0.01"/>
    <n v="0.01"/>
    <d v="2022-12-05T01:20:00"/>
    <n v="1.0532300000000001"/>
    <d v="2022-12-05T01:20:00"/>
    <n v="1.0532300000000001"/>
    <x v="3097"/>
  </r>
  <r>
    <s v="buy"/>
    <x v="2"/>
    <n v="0.01"/>
    <n v="0.01"/>
    <d v="2022-12-05T04:04:00"/>
    <n v="1.05646"/>
    <d v="2022-12-05T04:04:00"/>
    <n v="1.05646"/>
    <x v="3098"/>
  </r>
  <r>
    <s v="buy"/>
    <x v="1"/>
    <n v="0.02"/>
    <n v="0.05"/>
    <d v="2022-12-05T08:03:00"/>
    <n v="1.0579499999999999"/>
    <d v="2022-12-05T09:57:00"/>
    <n v="1.0533999999999999"/>
    <x v="3099"/>
  </r>
  <r>
    <s v="buy"/>
    <x v="2"/>
    <n v="0.01"/>
    <n v="0.01"/>
    <d v="2022-12-05T13:54:00"/>
    <n v="1.0565"/>
    <d v="2022-12-05T13:54:00"/>
    <n v="1.0565"/>
    <x v="3100"/>
  </r>
  <r>
    <s v="buy"/>
    <x v="8"/>
    <n v="0.06"/>
    <n v="0.18"/>
    <d v="2022-12-05T15:01:00"/>
    <n v="1.0587299999999999"/>
    <d v="2022-12-06T08:20:00"/>
    <n v="1.0477300000000001"/>
    <x v="3101"/>
  </r>
  <r>
    <s v="sell"/>
    <x v="2"/>
    <n v="0.01"/>
    <n v="0.01"/>
    <d v="2022-12-05T17:13:00"/>
    <n v="1.05261"/>
    <d v="2022-12-05T17:13:00"/>
    <n v="1.05261"/>
    <x v="3102"/>
  </r>
  <r>
    <s v="sell"/>
    <x v="2"/>
    <n v="0.01"/>
    <n v="0.01"/>
    <d v="2022-12-05T18:48:00"/>
    <n v="1.0510299999999999"/>
    <d v="2022-12-05T18:48:00"/>
    <n v="1.0510299999999999"/>
    <x v="3103"/>
  </r>
  <r>
    <s v="sell"/>
    <x v="3"/>
    <n v="0.01"/>
    <n v="0.02"/>
    <d v="2022-12-05T19:08:00"/>
    <n v="1.04958"/>
    <d v="2022-12-05T19:23:00"/>
    <n v="1.0509900000000001"/>
    <x v="3104"/>
  </r>
  <r>
    <s v="sell"/>
    <x v="3"/>
    <n v="0.01"/>
    <n v="0.02"/>
    <d v="2022-12-06T00:32:00"/>
    <n v="1.04908"/>
    <d v="2022-12-06T02:21:00"/>
    <n v="1.0505"/>
    <x v="3105"/>
  </r>
  <r>
    <s v="sell"/>
    <x v="1"/>
    <n v="0.02"/>
    <n v="0.05"/>
    <d v="2022-12-06T08:33:00"/>
    <n v="1.0485199999999999"/>
    <d v="2022-12-06T14:36:00"/>
    <n v="1.05311"/>
    <x v="3106"/>
  </r>
  <r>
    <s v="buy"/>
    <x v="0"/>
    <n v="0.01"/>
    <n v="0.03"/>
    <d v="2022-12-06T14:43:00"/>
    <n v="1.0525800000000001"/>
    <d v="2022-12-06T17:02:00"/>
    <n v="1.0496300000000001"/>
    <x v="3107"/>
  </r>
  <r>
    <s v="sell"/>
    <x v="0"/>
    <n v="0.01"/>
    <n v="0.03"/>
    <d v="2022-12-06T17:11:00"/>
    <n v="1.0497300000000001"/>
    <d v="2022-12-06T18:11:00"/>
    <n v="1.05278"/>
    <x v="3108"/>
  </r>
  <r>
    <s v="buy"/>
    <x v="4"/>
    <n v="0.03"/>
    <n v="0.08"/>
    <d v="2022-12-06T18:37:00"/>
    <n v="1.0518700000000001"/>
    <d v="2022-12-07T03:01:00"/>
    <n v="1.0458099999999999"/>
    <x v="3109"/>
  </r>
  <r>
    <s v="sell"/>
    <x v="2"/>
    <n v="0.01"/>
    <n v="0.01"/>
    <d v="2022-12-06T19:25:00"/>
    <n v="1.0490699999999999"/>
    <d v="2022-12-06T19:25:00"/>
    <n v="1.0490699999999999"/>
    <x v="3110"/>
  </r>
  <r>
    <s v="sell"/>
    <x v="2"/>
    <n v="0.01"/>
    <n v="0.01"/>
    <d v="2022-12-06T20:37:00"/>
    <n v="1.04735"/>
    <d v="2022-12-06T20:37:00"/>
    <n v="1.04735"/>
    <x v="3111"/>
  </r>
  <r>
    <s v="sell"/>
    <x v="2"/>
    <n v="0.01"/>
    <n v="0.01"/>
    <d v="2022-12-07T03:43:00"/>
    <n v="1.04636"/>
    <d v="2022-12-07T03:43:00"/>
    <n v="1.04636"/>
    <x v="3112"/>
  </r>
  <r>
    <s v="sell"/>
    <x v="7"/>
    <n v="0.04"/>
    <n v="0.12"/>
    <d v="2022-12-07T09:28:00"/>
    <n v="1.0456300000000001"/>
    <d v="2022-12-07T14:58:00"/>
    <n v="1.0536300000000001"/>
    <x v="3113"/>
  </r>
  <r>
    <s v="buy"/>
    <x v="2"/>
    <n v="0.01"/>
    <n v="0.01"/>
    <d v="2022-12-07T12:27:00"/>
    <n v="1.0489999999999999"/>
    <d v="2022-12-07T12:27:00"/>
    <n v="1.0489999999999999"/>
    <x v="3114"/>
  </r>
  <r>
    <s v="buy"/>
    <x v="2"/>
    <n v="0.01"/>
    <n v="0.01"/>
    <d v="2022-12-07T13:00:00"/>
    <n v="1.0500700000000001"/>
    <d v="2022-12-07T13:00:00"/>
    <n v="1.0500700000000001"/>
    <x v="3115"/>
  </r>
  <r>
    <s v="buy"/>
    <x v="2"/>
    <n v="0.01"/>
    <n v="0.01"/>
    <d v="2022-12-07T15:07:00"/>
    <n v="1.05301"/>
    <d v="2022-12-07T15:07:00"/>
    <n v="1.05301"/>
    <x v="3116"/>
  </r>
  <r>
    <s v="buy"/>
    <x v="0"/>
    <n v="0.01"/>
    <n v="0.03"/>
    <d v="2022-12-07T16:13:00"/>
    <n v="1.05342"/>
    <d v="2022-12-07T17:10:00"/>
    <n v="1.0503800000000001"/>
    <x v="3117"/>
  </r>
  <r>
    <s v="sell"/>
    <x v="0"/>
    <n v="0.01"/>
    <n v="0.03"/>
    <d v="2022-12-07T18:37:00"/>
    <n v="1.0496000000000001"/>
    <d v="2022-12-07T20:16:00"/>
    <n v="1.05253"/>
    <x v="3118"/>
  </r>
  <r>
    <s v="sell"/>
    <x v="3"/>
    <n v="0.01"/>
    <n v="0.02"/>
    <d v="2022-12-08T04:07:00"/>
    <n v="1.05053"/>
    <d v="2022-12-08T09:24:00"/>
    <n v="1.05196"/>
    <x v="3119"/>
  </r>
  <r>
    <s v="sell"/>
    <x v="7"/>
    <n v="0.04"/>
    <n v="0.12"/>
    <d v="2022-12-08T11:46:00"/>
    <n v="1.0497099999999999"/>
    <d v="2022-12-09T03:14:00"/>
    <n v="1.0581"/>
    <x v="3120"/>
  </r>
  <r>
    <s v="buy"/>
    <x v="2"/>
    <n v="0.01"/>
    <n v="0.01"/>
    <d v="2022-12-08T17:12:00"/>
    <n v="1.05369"/>
    <d v="2022-12-08T17:12:00"/>
    <n v="1.05369"/>
    <x v="3121"/>
  </r>
  <r>
    <s v="buy"/>
    <x v="3"/>
    <n v="0.01"/>
    <n v="0.02"/>
    <d v="2022-12-08T18:43:00"/>
    <n v="1.0554600000000001"/>
    <d v="2022-12-08T19:48:00"/>
    <n v="1.05406"/>
    <x v="3122"/>
  </r>
  <r>
    <s v="buy"/>
    <x v="2"/>
    <n v="0.01"/>
    <n v="0.01"/>
    <d v="2022-12-08T22:34:00"/>
    <n v="1.05565"/>
    <d v="2022-12-08T22:34:00"/>
    <n v="1.05565"/>
    <x v="3123"/>
  </r>
  <r>
    <s v="buy"/>
    <x v="4"/>
    <n v="0.03"/>
    <n v="0.08"/>
    <d v="2022-12-09T03:20:00"/>
    <n v="1.05772"/>
    <d v="2022-12-09T15:31:00"/>
    <n v="1.05115"/>
    <x v="3124"/>
  </r>
  <r>
    <s v="buy"/>
    <x v="2"/>
    <n v="0.01"/>
    <n v="0.01"/>
    <d v="2022-12-09T15:44:00"/>
    <n v="1.05436"/>
    <d v="2022-12-09T15:44:00"/>
    <n v="1.05436"/>
    <x v="3125"/>
  </r>
  <r>
    <s v="buy"/>
    <x v="3"/>
    <n v="0.01"/>
    <n v="0.02"/>
    <d v="2022-12-09T15:54:00"/>
    <n v="1.0544899999999999"/>
    <d v="2022-12-09T16:14:00"/>
    <n v="1.05297"/>
    <x v="3126"/>
  </r>
  <r>
    <s v="sell"/>
    <x v="2"/>
    <n v="0.01"/>
    <n v="0.01"/>
    <d v="2022-12-09T16:39:00"/>
    <n v="1.05402"/>
    <d v="2022-12-09T16:39:00"/>
    <n v="1.05402"/>
    <x v="3127"/>
  </r>
  <r>
    <s v="buy"/>
    <x v="2"/>
    <n v="0.01"/>
    <n v="0.01"/>
    <d v="2022-12-09T17:09:00"/>
    <n v="1.0530900000000001"/>
    <d v="2022-12-09T17:09:00"/>
    <n v="1.0530900000000001"/>
    <x v="3128"/>
  </r>
  <r>
    <s v="sell"/>
    <x v="3"/>
    <n v="0.01"/>
    <n v="0.02"/>
    <d v="2022-12-09T17:41:00"/>
    <n v="1.0539799999999999"/>
    <d v="2022-12-09T20:44:00"/>
    <n v="1.05549"/>
    <x v="3129"/>
  </r>
  <r>
    <s v="buy"/>
    <x v="0"/>
    <n v="0.01"/>
    <n v="0.03"/>
    <d v="2022-12-09T19:04:00"/>
    <n v="1.05453"/>
    <d v="2022-12-12T02:37:00"/>
    <n v="1.05152"/>
    <x v="3130"/>
  </r>
  <r>
    <s v="sell"/>
    <x v="2"/>
    <n v="0.01"/>
    <n v="0.01"/>
    <d v="2022-12-12T02:34:00"/>
    <n v="1.05216"/>
    <d v="2022-12-12T02:34:00"/>
    <n v="1.05216"/>
    <x v="3131"/>
  </r>
  <r>
    <s v="sell"/>
    <x v="1"/>
    <n v="0.02"/>
    <n v="0.05"/>
    <d v="2022-12-12T08:41:00"/>
    <n v="1.0518700000000001"/>
    <d v="2022-12-12T12:56:00"/>
    <n v="1.0564499999999999"/>
    <x v="3132"/>
  </r>
  <r>
    <s v="buy"/>
    <x v="2"/>
    <n v="0.01"/>
    <n v="0.01"/>
    <d v="2022-12-12T10:47:00"/>
    <n v="1.0547299999999999"/>
    <d v="2022-12-12T10:47:00"/>
    <n v="1.0547299999999999"/>
    <x v="3133"/>
  </r>
  <r>
    <s v="buy"/>
    <x v="2"/>
    <n v="0.01"/>
    <n v="0.01"/>
    <d v="2022-12-12T13:17:00"/>
    <n v="1.05606"/>
    <d v="2022-12-12T13:17:00"/>
    <n v="1.05606"/>
    <x v="3134"/>
  </r>
  <r>
    <s v="buy"/>
    <x v="1"/>
    <n v="0.02"/>
    <n v="0.05"/>
    <d v="2022-12-12T16:00:00"/>
    <n v="1.05725"/>
    <d v="2022-12-12T17:54:00"/>
    <n v="1.05278"/>
    <x v="3135"/>
  </r>
  <r>
    <s v="sell"/>
    <x v="3"/>
    <n v="0.01"/>
    <n v="0.02"/>
    <d v="2022-12-12T18:21:00"/>
    <n v="1.0525899999999999"/>
    <d v="2022-12-12T18:42:00"/>
    <n v="1.0539799999999999"/>
    <x v="3136"/>
  </r>
  <r>
    <s v="sell"/>
    <x v="11"/>
    <n v="0.13"/>
    <n v="0.36"/>
    <d v="2022-12-12T20:37:00"/>
    <n v="1.0519400000000001"/>
    <d v="2022-12-14T20:38:00"/>
    <n v="1.0676699999999999"/>
    <x v="3137"/>
  </r>
  <r>
    <s v="buy"/>
    <x v="2"/>
    <n v="0.01"/>
    <n v="0.01"/>
    <d v="2022-12-13T15:19:00"/>
    <n v="1.0563199999999999"/>
    <d v="2022-12-13T15:19:00"/>
    <n v="1.0563199999999999"/>
    <x v="3138"/>
  </r>
  <r>
    <s v="buy"/>
    <x v="2"/>
    <n v="0.01"/>
    <n v="0.01"/>
    <d v="2022-12-13T16:09:00"/>
    <n v="1.0649999999999999"/>
    <d v="2022-12-13T16:09:00"/>
    <n v="1.0649999999999999"/>
    <x v="3139"/>
  </r>
  <r>
    <s v="buy"/>
    <x v="1"/>
    <n v="0.02"/>
    <n v="0.05"/>
    <d v="2022-12-13T16:29:00"/>
    <n v="1.0662100000000001"/>
    <d v="2022-12-13T19:48:00"/>
    <n v="1.0616000000000001"/>
    <x v="3140"/>
  </r>
  <r>
    <s v="buy"/>
    <x v="3"/>
    <n v="0.01"/>
    <n v="0.02"/>
    <d v="2022-12-14T12:06:00"/>
    <n v="1.0657700000000001"/>
    <d v="2022-12-14T14:41:00"/>
    <n v="1.0643800000000001"/>
    <x v="3141"/>
  </r>
  <r>
    <s v="buy"/>
    <x v="2"/>
    <n v="0.01"/>
    <n v="0.01"/>
    <d v="2022-12-14T19:26:00"/>
    <n v="1.06613"/>
    <d v="2022-12-14T19:26:00"/>
    <n v="1.06613"/>
    <x v="3142"/>
  </r>
  <r>
    <s v="buy"/>
    <x v="0"/>
    <n v="0.01"/>
    <n v="0.03"/>
    <d v="2022-12-14T20:57:00"/>
    <n v="1.06786"/>
    <d v="2022-12-14T21:10:00"/>
    <n v="1.06358"/>
    <x v="3143"/>
  </r>
  <r>
    <s v="buy"/>
    <x v="2"/>
    <n v="0.01"/>
    <n v="0.01"/>
    <d v="2022-12-14T21:47:00"/>
    <n v="1.0653300000000001"/>
    <d v="2022-12-14T21:47:00"/>
    <n v="1.0653300000000001"/>
    <x v="3144"/>
  </r>
  <r>
    <s v="buy"/>
    <x v="4"/>
    <n v="0.03"/>
    <n v="0.08"/>
    <d v="2022-12-14T22:17:00"/>
    <n v="1.0684199999999999"/>
    <d v="2022-12-15T11:00:00"/>
    <n v="1.0621100000000001"/>
    <x v="3145"/>
  </r>
  <r>
    <s v="sell"/>
    <x v="11"/>
    <n v="0.08"/>
    <n v="0.26"/>
    <d v="2022-12-15T11:35:00"/>
    <n v="1.06124"/>
    <d v="2022-12-15T16:18:00"/>
    <n v="1.0730200000000001"/>
    <x v="3146"/>
  </r>
  <r>
    <s v="buy"/>
    <x v="2"/>
    <n v="0.01"/>
    <n v="0.01"/>
    <d v="2022-12-15T15:49:00"/>
    <n v="1.0653300000000001"/>
    <d v="2022-12-15T15:49:00"/>
    <n v="1.0653300000000001"/>
    <x v="3147"/>
  </r>
  <r>
    <s v="buy"/>
    <x v="2"/>
    <n v="0.01"/>
    <n v="0.01"/>
    <d v="2022-12-15T16:06:00"/>
    <n v="1.0669900000000001"/>
    <d v="2022-12-15T16:06:00"/>
    <n v="1.0669900000000001"/>
    <x v="3148"/>
  </r>
  <r>
    <s v="buy"/>
    <x v="7"/>
    <n v="0.04"/>
    <n v="0.12"/>
    <d v="2022-12-15T17:08:00"/>
    <n v="1.06795"/>
    <d v="2022-12-15T19:14:00"/>
    <n v="1.0594600000000001"/>
    <x v="3149"/>
  </r>
  <r>
    <s v="sell"/>
    <x v="3"/>
    <n v="0.01"/>
    <n v="0.02"/>
    <d v="2022-12-15T17:36:00"/>
    <n v="1.06359"/>
    <d v="2022-12-15T17:39:00"/>
    <n v="1.0649900000000001"/>
    <x v="3150"/>
  </r>
  <r>
    <s v="sell"/>
    <x v="4"/>
    <n v="0.03"/>
    <n v="0.08"/>
    <d v="2022-12-15T19:18:00"/>
    <n v="1.0599099999999999"/>
    <d v="2022-12-16T09:13:00"/>
    <n v="1.06612"/>
    <x v="3151"/>
  </r>
  <r>
    <s v="buy"/>
    <x v="2"/>
    <n v="0.01"/>
    <n v="0.01"/>
    <d v="2022-12-16T03:57:00"/>
    <n v="1.0643199999999999"/>
    <d v="2022-12-16T03:57:00"/>
    <n v="1.0643199999999999"/>
    <x v="3152"/>
  </r>
  <r>
    <s v="buy"/>
    <x v="4"/>
    <n v="0.03"/>
    <n v="0.08"/>
    <d v="2022-12-16T08:57:00"/>
    <n v="1.06541"/>
    <d v="2022-12-16T23:01:00"/>
    <n v="1.0592699999999999"/>
    <x v="3153"/>
  </r>
  <r>
    <s v="sell"/>
    <x v="2"/>
    <n v="0.01"/>
    <n v="0.01"/>
    <d v="2022-12-16T13:19:00"/>
    <n v="1.0633699999999999"/>
    <d v="2022-12-16T13:19:00"/>
    <n v="1.0633699999999999"/>
    <x v="3154"/>
  </r>
  <r>
    <s v="sell"/>
    <x v="3"/>
    <n v="0.01"/>
    <n v="0.02"/>
    <d v="2022-12-16T15:23:00"/>
    <n v="1.06229"/>
    <d v="2022-12-16T16:00:00"/>
    <n v="1.0637399999999999"/>
    <x v="3155"/>
  </r>
  <r>
    <s v="sell"/>
    <x v="2"/>
    <n v="0.01"/>
    <n v="0.01"/>
    <d v="2022-12-16T17:18:00"/>
    <n v="1.0620700000000001"/>
    <d v="2022-12-16T17:18:00"/>
    <n v="1.0620700000000001"/>
    <x v="3156"/>
  </r>
  <r>
    <s v="sell"/>
    <x v="2"/>
    <n v="0.01"/>
    <n v="0.01"/>
    <d v="2022-12-16T19:18:00"/>
    <n v="1.0615600000000001"/>
    <d v="2022-12-16T19:18:00"/>
    <n v="1.0615600000000001"/>
    <x v="3157"/>
  </r>
  <r>
    <s v="sell"/>
    <x v="2"/>
    <n v="0.01"/>
    <n v="0.01"/>
    <d v="2022-12-16T22:04:00"/>
    <n v="1.0599799999999999"/>
    <d v="2022-12-16T22:04:00"/>
    <n v="1.0599799999999999"/>
    <x v="3158"/>
  </r>
  <r>
    <s v="sell"/>
    <x v="4"/>
    <n v="0.03"/>
    <n v="0.08"/>
    <d v="2022-12-19T02:08:00"/>
    <n v="1.05894"/>
    <d v="2022-12-19T11:22:00"/>
    <n v="1.06538"/>
    <x v="3159"/>
  </r>
  <r>
    <s v="buy"/>
    <x v="2"/>
    <n v="0.01"/>
    <n v="0.01"/>
    <d v="2022-12-19T09:18:00"/>
    <n v="1.0632699999999999"/>
    <d v="2022-12-19T09:18:00"/>
    <n v="1.0632699999999999"/>
    <x v="3160"/>
  </r>
  <r>
    <s v="buy"/>
    <x v="2"/>
    <n v="0.01"/>
    <n v="0.01"/>
    <d v="2022-12-19T10:38:00"/>
    <n v="1.06386"/>
    <d v="2022-12-19T10:38:00"/>
    <n v="1.06386"/>
    <x v="3161"/>
  </r>
  <r>
    <s v="buy"/>
    <x v="4"/>
    <n v="0.03"/>
    <n v="0.08"/>
    <d v="2022-12-19T11:41:00"/>
    <n v="1.0644"/>
    <d v="2022-12-19T17:47:00"/>
    <n v="1.05826"/>
    <x v="3162"/>
  </r>
  <r>
    <s v="sell"/>
    <x v="2"/>
    <n v="0.01"/>
    <n v="0.01"/>
    <d v="2022-12-19T14:21:00"/>
    <n v="1.06073"/>
    <d v="2022-12-19T14:21:00"/>
    <n v="1.06073"/>
    <x v="3163"/>
  </r>
  <r>
    <s v="sell"/>
    <x v="1"/>
    <n v="0.02"/>
    <n v="0.05"/>
    <d v="2022-12-19T18:03:00"/>
    <n v="1.05833"/>
    <d v="2022-12-19T19:21:00"/>
    <n v="1.06297"/>
    <x v="3164"/>
  </r>
  <r>
    <s v="buy"/>
    <x v="3"/>
    <n v="0.01"/>
    <n v="0.02"/>
    <d v="2022-12-19T19:26:00"/>
    <n v="1.0626"/>
    <d v="2022-12-19T21:00:00"/>
    <n v="1.0611999999999999"/>
    <x v="3165"/>
  </r>
  <r>
    <s v="buy"/>
    <x v="1"/>
    <n v="0.02"/>
    <n v="0.05"/>
    <d v="2022-12-20T05:12:00"/>
    <n v="1.0632600000000001"/>
    <d v="2022-12-20T07:36:00"/>
    <n v="1.0584100000000001"/>
    <x v="3166"/>
  </r>
  <r>
    <s v="sell"/>
    <x v="4"/>
    <n v="0.03"/>
    <n v="0.08"/>
    <d v="2022-12-20T07:58:00"/>
    <n v="1.05837"/>
    <d v="2022-12-20T13:46:00"/>
    <n v="1.0645100000000001"/>
    <x v="3167"/>
  </r>
  <r>
    <s v="buy"/>
    <x v="2"/>
    <n v="0.01"/>
    <n v="0.01"/>
    <d v="2022-12-20T10:11:00"/>
    <n v="1.0617399999999999"/>
    <d v="2022-12-20T10:11:00"/>
    <n v="1.0617399999999999"/>
    <x v="3168"/>
  </r>
  <r>
    <s v="buy"/>
    <x v="0"/>
    <n v="0.01"/>
    <n v="0.03"/>
    <d v="2022-12-20T11:43:00"/>
    <n v="1.0633699999999999"/>
    <d v="2022-12-20T15:03:00"/>
    <n v="1.0604"/>
    <x v="3169"/>
  </r>
  <r>
    <s v="sell"/>
    <x v="1"/>
    <n v="0.02"/>
    <n v="0.05"/>
    <d v="2022-12-20T15:38:00"/>
    <n v="1.0605899999999999"/>
    <d v="2022-12-20T17:12:00"/>
    <n v="1.0649900000000001"/>
    <x v="3170"/>
  </r>
  <r>
    <s v="buy"/>
    <x v="1"/>
    <n v="0.02"/>
    <n v="0.05"/>
    <d v="2022-12-20T17:33:00"/>
    <n v="1.0646"/>
    <d v="2022-12-20T21:02:00"/>
    <n v="1.06003"/>
    <x v="3171"/>
  </r>
  <r>
    <s v="sell"/>
    <x v="2"/>
    <n v="0.01"/>
    <n v="0.01"/>
    <d v="2022-12-20T18:46:00"/>
    <n v="1.06253"/>
    <d v="2022-12-20T18:46:00"/>
    <n v="1.06253"/>
    <x v="3172"/>
  </r>
  <r>
    <s v="sell"/>
    <x v="2"/>
    <n v="0.01"/>
    <n v="0.01"/>
    <d v="2022-12-20T20:05:00"/>
    <n v="1.0616099999999999"/>
    <d v="2022-12-20T20:05:00"/>
    <n v="1.0616099999999999"/>
    <x v="3173"/>
  </r>
  <r>
    <s v="sell"/>
    <x v="0"/>
    <n v="0.01"/>
    <n v="0.03"/>
    <d v="2022-12-20T21:06:00"/>
    <n v="1.0604100000000001"/>
    <d v="2022-12-21T09:56:00"/>
    <n v="1.0633600000000001"/>
    <x v="3174"/>
  </r>
  <r>
    <s v="buy"/>
    <x v="3"/>
    <n v="0.01"/>
    <n v="0.02"/>
    <d v="2022-12-21T10:19:00"/>
    <n v="1.0631200000000001"/>
    <d v="2022-12-21T11:37:00"/>
    <n v="1.0617000000000001"/>
    <x v="3175"/>
  </r>
  <r>
    <s v="buy"/>
    <x v="0"/>
    <n v="0.01"/>
    <n v="0.03"/>
    <d v="2022-12-21T15:57:00"/>
    <n v="1.0629500000000001"/>
    <d v="2022-12-21T17:00:00"/>
    <n v="1.06003"/>
    <x v="3176"/>
  </r>
  <r>
    <s v="sell"/>
    <x v="3"/>
    <n v="0.01"/>
    <n v="0.02"/>
    <d v="2022-12-21T16:48:00"/>
    <n v="1.06101"/>
    <d v="2022-12-21T17:32:00"/>
    <n v="1.0624100000000001"/>
    <x v="3177"/>
  </r>
  <r>
    <s v="buy"/>
    <x v="0"/>
    <n v="0.01"/>
    <n v="0.03"/>
    <d v="2022-12-21T17:42:00"/>
    <n v="1.0627899999999999"/>
    <d v="2022-12-21T18:51:00"/>
    <n v="1.05982"/>
    <x v="3178"/>
  </r>
  <r>
    <s v="sell"/>
    <x v="1"/>
    <n v="0.02"/>
    <n v="0.05"/>
    <d v="2022-12-21T18:35:00"/>
    <n v="1.06009"/>
    <d v="2022-12-22T07:04:00"/>
    <n v="1.06453"/>
    <x v="3179"/>
  </r>
  <r>
    <s v="buy"/>
    <x v="2"/>
    <n v="0.01"/>
    <n v="0.01"/>
    <d v="2022-12-22T09:16:00"/>
    <n v="1.06406"/>
    <d v="2022-12-22T09:16:00"/>
    <n v="1.06406"/>
    <x v="3180"/>
  </r>
  <r>
    <s v="buy"/>
    <x v="4"/>
    <n v="0.03"/>
    <n v="0.08"/>
    <d v="2022-12-22T10:29:00"/>
    <n v="1.0653300000000001"/>
    <d v="2022-12-22T16:34:00"/>
    <n v="1.0589200000000001"/>
    <x v="3181"/>
  </r>
  <r>
    <s v="sell"/>
    <x v="3"/>
    <n v="0.01"/>
    <n v="0.02"/>
    <d v="2022-12-22T16:38:00"/>
    <n v="1.05959"/>
    <d v="2022-12-22T17:00:00"/>
    <n v="1.06104"/>
    <x v="3182"/>
  </r>
  <r>
    <s v="sell"/>
    <x v="4"/>
    <n v="0.03"/>
    <n v="0.08"/>
    <d v="2022-12-22T18:57:00"/>
    <n v="1.0587200000000001"/>
    <d v="2022-12-27T03:55:00"/>
    <n v="1.0651299999999999"/>
    <x v="3183"/>
  </r>
  <r>
    <s v="buy"/>
    <x v="3"/>
    <n v="0.01"/>
    <n v="0.02"/>
    <d v="2022-12-23T10:02:00"/>
    <n v="1.0623499999999999"/>
    <d v="2022-12-23T10:27:00"/>
    <n v="1.06094"/>
    <x v="3184"/>
  </r>
  <r>
    <s v="buy"/>
    <x v="0"/>
    <n v="0.01"/>
    <n v="0.03"/>
    <d v="2022-12-23T15:43:00"/>
    <n v="1.0633600000000001"/>
    <d v="2022-12-23T16:22:00"/>
    <n v="1.06037"/>
    <x v="3185"/>
  </r>
  <r>
    <s v="buy"/>
    <x v="3"/>
    <n v="0.01"/>
    <n v="0.02"/>
    <d v="2022-12-27T04:12:00"/>
    <n v="1.0655399999999999"/>
    <d v="2022-12-27T05:19:00"/>
    <n v="1.06413"/>
    <x v="3186"/>
  </r>
  <r>
    <s v="buy"/>
    <x v="3"/>
    <n v="0.01"/>
    <n v="0.02"/>
    <d v="2022-12-27T09:13:00"/>
    <n v="1.06609"/>
    <d v="2022-12-27T09:58:00"/>
    <n v="1.0645899999999999"/>
    <x v="3187"/>
  </r>
  <r>
    <s v="buy"/>
    <x v="1"/>
    <n v="0.02"/>
    <n v="0.05"/>
    <d v="2022-12-27T13:07:00"/>
    <n v="1.0664499999999999"/>
    <d v="2022-12-27T16:10:00"/>
    <n v="1.06192"/>
    <x v="3188"/>
  </r>
  <r>
    <s v="sell"/>
    <x v="1"/>
    <n v="0.02"/>
    <n v="0.05"/>
    <d v="2022-12-27T16:29:00"/>
    <n v="1.06179"/>
    <d v="2022-12-28T16:36:00"/>
    <n v="1.0663400000000001"/>
    <x v="3189"/>
  </r>
  <r>
    <s v="buy"/>
    <x v="0"/>
    <n v="0.01"/>
    <n v="0.03"/>
    <d v="2022-12-27T18:56:00"/>
    <n v="1.06555"/>
    <d v="2022-12-28T02:51:00"/>
    <n v="1.0626500000000001"/>
    <x v="3190"/>
  </r>
  <r>
    <s v="buy"/>
    <x v="3"/>
    <n v="0.01"/>
    <n v="0.02"/>
    <d v="2022-12-28T14:58:00"/>
    <n v="1.0650999999999999"/>
    <d v="2022-12-28T15:51:00"/>
    <n v="1.06372"/>
    <x v="3191"/>
  </r>
  <r>
    <s v="buy"/>
    <x v="1"/>
    <n v="0.02"/>
    <n v="0.05"/>
    <d v="2022-12-28T16:41:00"/>
    <n v="1.0664499999999999"/>
    <d v="2022-12-28T17:54:00"/>
    <n v="1.06209"/>
    <x v="3192"/>
  </r>
  <r>
    <s v="sell"/>
    <x v="3"/>
    <n v="0.01"/>
    <n v="0.02"/>
    <d v="2022-12-28T18:14:00"/>
    <n v="1.06213"/>
    <d v="2022-12-29T02:58:00"/>
    <n v="1.0635300000000001"/>
    <x v="3193"/>
  </r>
  <r>
    <s v="sell"/>
    <x v="1"/>
    <n v="0.02"/>
    <n v="0.05"/>
    <d v="2022-12-29T10:08:00"/>
    <n v="1.06294"/>
    <d v="2023-01-02T12:47:00"/>
    <n v="1.06799"/>
    <x v="3194"/>
  </r>
  <r>
    <s v="buy"/>
    <x v="3"/>
    <n v="0.01"/>
    <n v="0.02"/>
    <d v="2022-12-29T11:57:00"/>
    <n v="1.0658099999999999"/>
    <d v="2022-12-29T12:22:00"/>
    <n v="1.06437"/>
    <x v="3195"/>
  </r>
  <r>
    <s v="buy"/>
    <x v="3"/>
    <n v="0.01"/>
    <n v="0.02"/>
    <d v="2022-12-29T15:49:00"/>
    <n v="1.0660700000000001"/>
    <d v="2022-12-29T16:57:00"/>
    <n v="1.0646500000000001"/>
    <x v="3196"/>
  </r>
  <r>
    <s v="buy"/>
    <x v="2"/>
    <n v="0.01"/>
    <n v="0.01"/>
    <d v="2022-12-29T18:09:00"/>
    <n v="1.0663800000000001"/>
    <d v="2022-12-29T18:09:00"/>
    <n v="1.0663800000000001"/>
    <x v="3197"/>
  </r>
  <r>
    <s v="buy"/>
    <x v="6"/>
    <n v="0.13"/>
    <n v="0.39"/>
    <d v="2023-01-02T14:06:00"/>
    <n v="1.0683199999999999"/>
    <d v="2023-01-03T11:05:00"/>
    <n v="1.0537799999999999"/>
    <x v="3198"/>
  </r>
  <r>
    <s v="sell"/>
    <x v="2"/>
    <n v="0.01"/>
    <n v="0.01"/>
    <d v="2023-01-03T09:54:00"/>
    <n v="1.0627200000000001"/>
    <d v="2023-01-03T09:54:00"/>
    <n v="1.0627200000000001"/>
    <x v="3199"/>
  </r>
  <r>
    <s v="sell"/>
    <x v="2"/>
    <n v="0.01"/>
    <n v="0.01"/>
    <d v="2023-01-03T10:22:00"/>
    <n v="1.05786"/>
    <d v="2023-01-03T10:22:00"/>
    <n v="1.05786"/>
    <x v="3200"/>
  </r>
  <r>
    <s v="sell"/>
    <x v="3"/>
    <n v="0.01"/>
    <n v="0.02"/>
    <d v="2023-01-03T11:12:00"/>
    <n v="1.0543400000000001"/>
    <d v="2023-01-03T11:42:00"/>
    <n v="1.05576"/>
    <x v="3201"/>
  </r>
  <r>
    <s v="sell"/>
    <x v="2"/>
    <n v="0.01"/>
    <n v="0.01"/>
    <d v="2023-01-03T12:36:00"/>
    <n v="1.0540499999999999"/>
    <d v="2023-01-03T12:36:00"/>
    <n v="1.0540499999999999"/>
    <x v="3202"/>
  </r>
  <r>
    <s v="sell"/>
    <x v="4"/>
    <n v="0.03"/>
    <n v="0.08"/>
    <d v="2023-01-03T13:40:00"/>
    <n v="1.05331"/>
    <d v="2023-01-03T16:42:00"/>
    <n v="1.0594399999999999"/>
    <x v="3203"/>
  </r>
  <r>
    <s v="sell"/>
    <x v="7"/>
    <n v="0.04"/>
    <n v="0.12"/>
    <d v="2023-01-03T18:14:00"/>
    <n v="1.05463"/>
    <d v="2023-01-04T10:14:00"/>
    <n v="1.0626199999999999"/>
    <x v="3204"/>
  </r>
  <r>
    <s v="buy"/>
    <x v="2"/>
    <n v="0.01"/>
    <n v="0.01"/>
    <d v="2023-01-04T10:00:00"/>
    <n v="1.0595399999999999"/>
    <d v="2023-01-04T10:00:00"/>
    <n v="1.0595399999999999"/>
    <x v="3205"/>
  </r>
  <r>
    <s v="buy"/>
    <x v="2"/>
    <n v="0.01"/>
    <n v="0.01"/>
    <d v="2023-01-04T10:20:00"/>
    <n v="1.06189"/>
    <d v="2023-01-04T10:20:00"/>
    <n v="1.06189"/>
    <x v="3206"/>
  </r>
  <r>
    <s v="buy"/>
    <x v="3"/>
    <n v="0.01"/>
    <n v="0.02"/>
    <d v="2023-01-04T10:39:00"/>
    <n v="1.06176"/>
    <d v="2023-01-04T13:50:00"/>
    <n v="1.06033"/>
    <x v="3207"/>
  </r>
  <r>
    <s v="buy"/>
    <x v="2"/>
    <n v="0.01"/>
    <n v="0.01"/>
    <d v="2023-01-04T17:09:00"/>
    <n v="1.0593399999999999"/>
    <d v="2023-01-04T17:09:00"/>
    <n v="1.0593399999999999"/>
    <x v="3208"/>
  </r>
  <r>
    <s v="sell"/>
    <x v="3"/>
    <n v="0.01"/>
    <n v="0.02"/>
    <d v="2023-01-04T17:45:00"/>
    <n v="1.05949"/>
    <d v="2023-01-04T18:23:00"/>
    <n v="1.06094"/>
    <x v="3209"/>
  </r>
  <r>
    <s v="buy"/>
    <x v="2"/>
    <n v="0.01"/>
    <n v="0.01"/>
    <d v="2023-01-04T18:27:00"/>
    <n v="1.0605"/>
    <d v="2023-01-04T18:27:00"/>
    <n v="1.0605"/>
    <x v="3210"/>
  </r>
  <r>
    <s v="buy"/>
    <x v="3"/>
    <n v="0.01"/>
    <n v="0.02"/>
    <d v="2023-01-04T19:56:00"/>
    <n v="1.0608"/>
    <d v="2023-01-04T21:02:00"/>
    <n v="1.0594399999999999"/>
    <x v="3211"/>
  </r>
  <r>
    <s v="sell"/>
    <x v="0"/>
    <n v="0.01"/>
    <n v="0.03"/>
    <d v="2023-01-04T21:14:00"/>
    <n v="1.05966"/>
    <d v="2023-01-05T02:40:00"/>
    <n v="1.0626100000000001"/>
    <x v="3212"/>
  </r>
  <r>
    <s v="buy"/>
    <x v="0"/>
    <n v="0.01"/>
    <n v="0.03"/>
    <d v="2023-01-05T02:33:00"/>
    <n v="1.0621799999999999"/>
    <d v="2023-01-05T09:50:00"/>
    <n v="1.0592600000000001"/>
    <x v="3213"/>
  </r>
  <r>
    <s v="sell"/>
    <x v="3"/>
    <n v="0.01"/>
    <n v="0.02"/>
    <d v="2023-01-05T09:58:00"/>
    <n v="1.0599799999999999"/>
    <d v="2023-01-05T10:02:00"/>
    <n v="1.0614699999999999"/>
    <x v="3214"/>
  </r>
  <r>
    <s v="buy"/>
    <x v="11"/>
    <n v="0.08"/>
    <n v="0.26"/>
    <d v="2023-01-05T10:26:00"/>
    <n v="1.0623100000000001"/>
    <d v="2023-01-06T13:49:00"/>
    <n v="1.04969"/>
    <x v="3215"/>
  </r>
  <r>
    <s v="sell"/>
    <x v="2"/>
    <n v="0.01"/>
    <n v="0.01"/>
    <d v="2023-01-05T15:24:00"/>
    <n v="1.05864"/>
    <d v="2023-01-05T15:24:00"/>
    <n v="1.05864"/>
    <x v="3216"/>
  </r>
  <r>
    <s v="sell"/>
    <x v="2"/>
    <n v="0.01"/>
    <n v="0.01"/>
    <d v="2023-01-05T15:42:00"/>
    <n v="1.0568900000000001"/>
    <d v="2023-01-05T15:42:00"/>
    <n v="1.0568900000000001"/>
    <x v="3217"/>
  </r>
  <r>
    <s v="sell"/>
    <x v="2"/>
    <n v="0.01"/>
    <n v="0.01"/>
    <d v="2023-01-05T16:04:00"/>
    <n v="1.0556300000000001"/>
    <d v="2023-01-05T16:04:00"/>
    <n v="1.0556300000000001"/>
    <x v="3218"/>
  </r>
  <r>
    <s v="sell"/>
    <x v="2"/>
    <n v="0.01"/>
    <n v="0.01"/>
    <d v="2023-01-05T17:21:00"/>
    <n v="1.05383"/>
    <d v="2023-01-05T17:21:00"/>
    <n v="1.05383"/>
    <x v="3219"/>
  </r>
  <r>
    <s v="sell"/>
    <x v="2"/>
    <n v="0.01"/>
    <n v="0.01"/>
    <d v="2023-01-05T17:40:00"/>
    <n v="1.0530200000000001"/>
    <d v="2023-01-05T17:40:00"/>
    <n v="1.0530200000000001"/>
    <x v="3220"/>
  </r>
  <r>
    <s v="sell"/>
    <x v="3"/>
    <n v="0.01"/>
    <n v="0.02"/>
    <d v="2023-01-05T18:03:00"/>
    <n v="1.0524199999999999"/>
    <d v="2023-01-05T20:20:00"/>
    <n v="1.0539799999999999"/>
    <x v="3221"/>
  </r>
  <r>
    <s v="sell"/>
    <x v="2"/>
    <n v="0.01"/>
    <n v="0.01"/>
    <d v="2023-01-06T09:35:00"/>
    <n v="1.0517099999999999"/>
    <d v="2023-01-06T09:35:00"/>
    <n v="1.0517099999999999"/>
    <x v="3222"/>
  </r>
  <r>
    <s v="sell"/>
    <x v="2"/>
    <n v="0.01"/>
    <n v="0.01"/>
    <d v="2023-01-06T11:25:00"/>
    <n v="1.0505599999999999"/>
    <d v="2023-01-06T11:25:00"/>
    <n v="1.0505599999999999"/>
    <x v="3223"/>
  </r>
  <r>
    <s v="sell"/>
    <x v="13"/>
    <n v="1.3"/>
    <n v="3.42"/>
    <d v="2023-01-06T15:12:00"/>
    <n v="1.04983"/>
    <d v="2023-01-16T03:58:00"/>
    <n v="1.08707"/>
    <x v="3224"/>
  </r>
  <r>
    <s v="buy"/>
    <x v="2"/>
    <n v="0.01"/>
    <n v="0.01"/>
    <d v="2023-01-06T17:28:00"/>
    <n v="1.05887"/>
    <d v="2023-01-06T17:28:00"/>
    <n v="1.05887"/>
    <x v="3225"/>
  </r>
  <r>
    <s v="buy"/>
    <x v="2"/>
    <n v="0.01"/>
    <n v="0.01"/>
    <d v="2023-01-06T17:57:00"/>
    <n v="1.06027"/>
    <d v="2023-01-06T17:57:00"/>
    <n v="1.06027"/>
    <x v="3226"/>
  </r>
  <r>
    <s v="buy"/>
    <x v="2"/>
    <n v="0.01"/>
    <n v="0.01"/>
    <d v="2023-01-06T19:50:00"/>
    <n v="1.0632699999999999"/>
    <d v="2023-01-06T19:50:00"/>
    <n v="1.0632699999999999"/>
    <x v="3227"/>
  </r>
  <r>
    <s v="buy"/>
    <x v="2"/>
    <n v="0.01"/>
    <n v="0.01"/>
    <d v="2023-01-06T21:16:00"/>
    <n v="1.0644199999999999"/>
    <d v="2023-01-06T21:16:00"/>
    <n v="1.0644199999999999"/>
    <x v="3228"/>
  </r>
  <r>
    <s v="buy"/>
    <x v="2"/>
    <n v="0.01"/>
    <n v="0.01"/>
    <d v="2023-01-09T02:28:00"/>
    <n v="1.06552"/>
    <d v="2023-01-09T02:28:00"/>
    <n v="1.06552"/>
    <x v="3229"/>
  </r>
  <r>
    <s v="buy"/>
    <x v="2"/>
    <n v="0.01"/>
    <n v="0.01"/>
    <d v="2023-01-09T05:06:00"/>
    <n v="1.06725"/>
    <d v="2023-01-09T05:06:00"/>
    <n v="1.06725"/>
    <x v="3230"/>
  </r>
  <r>
    <s v="buy"/>
    <x v="3"/>
    <n v="0.01"/>
    <n v="0.02"/>
    <d v="2023-01-09T09:24:00"/>
    <n v="1.0689299999999999"/>
    <d v="2023-01-09T09:30:00"/>
    <n v="1.06758"/>
    <x v="3231"/>
  </r>
  <r>
    <s v="buy"/>
    <x v="3"/>
    <n v="0.01"/>
    <n v="0.02"/>
    <d v="2023-01-09T10:19:00"/>
    <n v="1.0689900000000001"/>
    <d v="2023-01-09T11:16:00"/>
    <n v="1.06751"/>
    <x v="3232"/>
  </r>
  <r>
    <s v="buy"/>
    <x v="2"/>
    <n v="0.01"/>
    <n v="0.01"/>
    <d v="2023-01-09T15:40:00"/>
    <n v="1.0722100000000001"/>
    <d v="2023-01-09T15:40:00"/>
    <n v="1.0722100000000001"/>
    <x v="3233"/>
  </r>
  <r>
    <s v="buy"/>
    <x v="2"/>
    <n v="0.01"/>
    <n v="0.01"/>
    <d v="2023-01-09T17:53:00"/>
    <n v="1.07419"/>
    <d v="2023-01-09T17:53:00"/>
    <n v="1.07419"/>
    <x v="3234"/>
  </r>
  <r>
    <s v="buy"/>
    <x v="0"/>
    <n v="0.01"/>
    <n v="0.03"/>
    <d v="2023-01-09T19:05:00"/>
    <n v="1.0755300000000001"/>
    <d v="2023-01-10T02:25:00"/>
    <n v="1.07263"/>
    <x v="3235"/>
  </r>
  <r>
    <s v="buy"/>
    <x v="3"/>
    <n v="0.01"/>
    <n v="0.02"/>
    <d v="2023-01-10T16:39:00"/>
    <n v="1.07497"/>
    <d v="2023-01-10T16:47:00"/>
    <n v="1.0735699999999999"/>
    <x v="3236"/>
  </r>
  <r>
    <s v="buy"/>
    <x v="2"/>
    <n v="0.01"/>
    <n v="0.01"/>
    <d v="2023-01-11T16:33:00"/>
    <n v="1.07602"/>
    <d v="2023-01-11T16:33:00"/>
    <n v="1.07602"/>
    <x v="3237"/>
  </r>
  <r>
    <s v="buy"/>
    <x v="3"/>
    <n v="0.01"/>
    <n v="0.02"/>
    <d v="2023-01-11T17:11:00"/>
    <n v="1.07647"/>
    <d v="2023-01-11T18:23:00"/>
    <n v="1.0750599999999999"/>
    <x v="3238"/>
  </r>
  <r>
    <s v="buy"/>
    <x v="3"/>
    <n v="0.01"/>
    <n v="0.02"/>
    <d v="2023-01-12T08:17:00"/>
    <n v="1.0762700000000001"/>
    <d v="2023-01-12T10:29:00"/>
    <n v="1.07483"/>
    <x v="3239"/>
  </r>
  <r>
    <s v="buy"/>
    <x v="3"/>
    <n v="0.01"/>
    <n v="0.02"/>
    <d v="2023-01-12T11:45:00"/>
    <n v="1.0767199999999999"/>
    <d v="2023-01-12T12:27:00"/>
    <n v="1.07531"/>
    <x v="3240"/>
  </r>
  <r>
    <s v="buy"/>
    <x v="4"/>
    <n v="0.03"/>
    <n v="0.08"/>
    <d v="2023-01-12T15:59:00"/>
    <n v="1.0829800000000001"/>
    <d v="2023-01-12T16:53:00"/>
    <n v="1.0767500000000001"/>
    <x v="3241"/>
  </r>
  <r>
    <s v="buy"/>
    <x v="2"/>
    <n v="0.01"/>
    <n v="0.01"/>
    <d v="2023-01-12T17:44:00"/>
    <n v="1.0799799999999999"/>
    <d v="2023-01-12T17:44:00"/>
    <n v="1.0799799999999999"/>
    <x v="3242"/>
  </r>
  <r>
    <s v="buy"/>
    <x v="2"/>
    <n v="0.01"/>
    <n v="0.01"/>
    <d v="2023-01-12T18:15:00"/>
    <n v="1.0815399999999999"/>
    <d v="2023-01-12T18:15:00"/>
    <n v="1.0815399999999999"/>
    <x v="3243"/>
  </r>
  <r>
    <s v="buy"/>
    <x v="4"/>
    <n v="0.03"/>
    <n v="0.08"/>
    <d v="2023-01-12T20:20:00"/>
    <n v="1.08599"/>
    <d v="2023-01-13T15:47:00"/>
    <n v="1.07979"/>
    <x v="3244"/>
  </r>
  <r>
    <s v="buy"/>
    <x v="3"/>
    <n v="0.01"/>
    <n v="0.02"/>
    <d v="2023-01-13T18:06:00"/>
    <n v="1.08236"/>
    <d v="2023-01-13T18:38:00"/>
    <n v="1.0809800000000001"/>
    <x v="3245"/>
  </r>
  <r>
    <s v="buy"/>
    <x v="2"/>
    <n v="0.01"/>
    <n v="0.01"/>
    <d v="2023-01-13T20:21:00"/>
    <n v="1.0822499999999999"/>
    <d v="2023-01-13T20:21:00"/>
    <n v="1.0822499999999999"/>
    <x v="3246"/>
  </r>
  <r>
    <s v="buy"/>
    <x v="2"/>
    <n v="0.01"/>
    <n v="0.01"/>
    <d v="2023-01-16T02:44:00"/>
    <n v="1.08365"/>
    <d v="2023-01-16T02:44:00"/>
    <n v="1.08365"/>
    <x v="3247"/>
  </r>
  <r>
    <s v="buy"/>
    <x v="1"/>
    <n v="0.02"/>
    <n v="0.05"/>
    <d v="2023-01-16T05:39:00"/>
    <n v="1.08619"/>
    <d v="2023-01-16T10:09:00"/>
    <n v="1.0815699999999999"/>
    <x v="3248"/>
  </r>
  <r>
    <s v="buy"/>
    <x v="2"/>
    <n v="0.01"/>
    <n v="0.01"/>
    <d v="2023-01-17T15:04:00"/>
    <n v="1.08473"/>
    <d v="2023-01-17T15:04:00"/>
    <n v="1.08473"/>
    <x v="3249"/>
  </r>
  <r>
    <s v="buy"/>
    <x v="7"/>
    <n v="0.04"/>
    <n v="0.12"/>
    <d v="2023-01-17T16:31:00"/>
    <n v="1.0862700000000001"/>
    <d v="2023-01-17T19:31:00"/>
    <n v="1.07812"/>
    <x v="3250"/>
  </r>
  <r>
    <s v="sell"/>
    <x v="8"/>
    <n v="0.06"/>
    <n v="0.18"/>
    <d v="2023-01-18T04:51:00"/>
    <n v="1.07694"/>
    <d v="2023-01-18T11:59:00"/>
    <n v="1.087"/>
    <x v="3251"/>
  </r>
  <r>
    <s v="buy"/>
    <x v="2"/>
    <n v="0.01"/>
    <n v="0.01"/>
    <d v="2023-01-18T09:50:00"/>
    <n v="1.08219"/>
    <d v="2023-01-18T09:50:00"/>
    <n v="1.08219"/>
    <x v="3252"/>
  </r>
  <r>
    <s v="buy"/>
    <x v="2"/>
    <n v="0.01"/>
    <n v="0.01"/>
    <d v="2023-01-18T10:51:00"/>
    <n v="1.0837300000000001"/>
    <d v="2023-01-18T10:51:00"/>
    <n v="1.0837300000000001"/>
    <x v="3253"/>
  </r>
  <r>
    <s v="buy"/>
    <x v="1"/>
    <n v="0.02"/>
    <n v="0.05"/>
    <d v="2023-01-18T12:03:00"/>
    <n v="1.08639"/>
    <d v="2023-01-18T13:59:00"/>
    <n v="1.0818399999999999"/>
    <x v="3254"/>
  </r>
  <r>
    <s v="sell"/>
    <x v="1"/>
    <n v="0.02"/>
    <n v="0.05"/>
    <d v="2023-01-18T14:03:00"/>
    <n v="1.0826100000000001"/>
    <d v="2023-01-18T16:16:00"/>
    <n v="1.0878000000000001"/>
    <x v="3255"/>
  </r>
  <r>
    <s v="buy"/>
    <x v="2"/>
    <n v="0.01"/>
    <n v="0.01"/>
    <d v="2023-01-18T15:58:00"/>
    <n v="1.0855999999999999"/>
    <d v="2023-01-18T15:58:00"/>
    <n v="1.0855999999999999"/>
    <x v="3256"/>
  </r>
  <r>
    <s v="sell"/>
    <x v="2"/>
    <n v="0.01"/>
    <n v="0.01"/>
    <d v="2023-01-18T18:42:00"/>
    <n v="1.08199"/>
    <d v="2023-01-18T18:42:00"/>
    <n v="1.08199"/>
    <x v="32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0" applyNumberFormats="0" applyBorderFormats="0" applyFontFormats="0" applyPatternFormats="0" applyAlignmentFormats="0" applyWidthHeightFormats="1" dataCaption="Значения" updatedVersion="4" minRefreshableVersion="3" useAutoFormatting="1" colGrandTotals="0" itemPrintTitles="1" createdVersion="4" indent="0" outline="1" outlineData="1" multipleFieldFilters="0" rowHeaderCaption="Кол-во колен" colHeaderCaption="buy/sell">
  <location ref="A1:G20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16">
        <item x="2"/>
        <item x="0"/>
        <item x="3"/>
        <item x="1"/>
        <item x="4"/>
        <item x="8"/>
        <item x="7"/>
        <item x="5"/>
        <item x="14"/>
        <item x="6"/>
        <item x="9"/>
        <item x="10"/>
        <item x="11"/>
        <item x="12"/>
        <item x="13"/>
        <item x="15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5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">
      <pivotArea type="topRight" dataOnly="0" labelOnly="1" outline="0" fieldPosition="0"/>
    </format>
    <format dxfId="2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1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3" dataOnRows="1" applyNumberFormats="0" applyBorderFormats="0" applyFontFormats="0" applyPatternFormats="0" applyAlignmentFormats="0" applyWidthHeightFormats="1" dataCaption="Данные" updatedVersion="4" showMemberPropertyTips="0" useAutoFormatting="1" itemPrintTitles="1" createdVersion="2" indent="0" compact="0" compactData="0" gridDropZones="1" chartFormat="1">
  <location ref="AB2:AT45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7">
        <item x="2"/>
        <item x="3"/>
        <item x="0"/>
        <item x="1"/>
        <item x="4"/>
        <item x="7"/>
        <item x="8"/>
        <item x="11"/>
        <item x="6"/>
        <item x="5"/>
        <item x="12"/>
        <item x="9"/>
        <item x="14"/>
        <item x="13"/>
        <item x="15"/>
        <item x="1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22" outline="0" subtotalTop="0" showAll="0" includeNewItemsInFilter="1"/>
    <pivotField compact="0" outline="0" subtotalTop="0" showAll="0" includeNewItemsInFilter="1"/>
    <pivotField compact="0" numFmtId="22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9"/>
    <field x="8"/>
  </rowFields>
  <rowItems count="42">
    <i>
      <x v="1"/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t="grand">
      <x/>
    </i>
  </rowItems>
  <colFields count="1">
    <field x="1"/>
  </colFields>
  <col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dataFields count="1">
    <dataField name="Количество сеток" fld="1" subtotal="count" baseField="0" baseItem="0"/>
  </dataFields>
  <chartFormats count="1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2" dataOnRows="1" applyNumberFormats="0" applyBorderFormats="0" applyFontFormats="0" applyPatternFormats="0" applyAlignmentFormats="0" applyWidthHeightFormats="1" dataCaption="Данные" updatedVersion="4" showMemberPropertyTips="0" useAutoFormatting="1" rowGrandTotals="0" colGrandTotals="0" itemPrintTitles="1" createdVersion="2" indent="0" compact="0" compactData="0" gridDropZones="1" chartFormat="1">
  <location ref="W2:Z125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</pivotFields>
  <rowFields count="3">
    <field x="9"/>
    <field x="0"/>
    <field x="-2"/>
  </rowFields>
  <rowItems count="123">
    <i>
      <x v="1"/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2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" dataOnRows="1" applyNumberFormats="0" applyBorderFormats="0" applyFontFormats="0" applyPatternFormats="0" applyAlignmentFormats="0" applyWidthHeightFormats="1" dataCaption="Данные" updatedVersion="4" showMemberPropertyTips="0" useAutoFormatting="1" rowGrandTotals="0" colGrandTotals="0" itemPrintTitles="1" createdVersion="2" indent="0" compact="0" compactData="0" gridDropZones="1" chartFormat="1">
  <location ref="R2:U125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</pivotFields>
  <rowFields count="3">
    <field x="8"/>
    <field x="0"/>
    <field x="-2"/>
  </rowFields>
  <rowItems count="123">
    <i>
      <x v="1"/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2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7.bin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Sets/11396-EA-Setka1.43-AUDCAD-Kutsepal+SAS117%20v1.2" TargetMode="External"/><Relationship Id="rId299" Type="http://schemas.openxmlformats.org/officeDocument/2006/relationships/hyperlink" Target="Sets/480483-umberto%20sets" TargetMode="External"/><Relationship Id="rId21" Type="http://schemas.openxmlformats.org/officeDocument/2006/relationships/hyperlink" Target="Sets/!_AGGR" TargetMode="External"/><Relationship Id="rId63" Type="http://schemas.openxmlformats.org/officeDocument/2006/relationships/hyperlink" Target="Sets/10449-Setka1.43-badaev-USDCHF-M1-2017-2019-dd361" TargetMode="External"/><Relationship Id="rId159" Type="http://schemas.openxmlformats.org/officeDocument/2006/relationships/hyperlink" Target="Sets/12468-%5bSetka%5d%20%5bAUDNZD%5d%20%5bUmberto%5d%20%5b2%5d%20%5bMO12,%20GS27,%20M1.9,%20TP10%5d%20%5bL=317p,%20MD=47$%5d" TargetMode="External"/><Relationship Id="rId324" Type="http://schemas.openxmlformats.org/officeDocument/2006/relationships/hyperlink" Target="Sets/489310-EA-Setka1.44.19-EURUSD-dd1752_M0kass_v1.4.-14.01.15-21.09.23" TargetMode="External"/><Relationship Id="rId366" Type="http://schemas.openxmlformats.org/officeDocument/2006/relationships/hyperlink" Target="Sets/518195-%5bEA%5d%20-%20Setka%20v1.46%20-%20GBPUSD-03-05-Amba-step10-20-35p-9kol-Dep1200" TargetMode="External"/><Relationship Id="rId531" Type="http://schemas.openxmlformats.org/officeDocument/2006/relationships/hyperlink" Target="Sets/EA-Setka1.43-M0kass-EURUSD-190408-1-M1-TDS2-(HQP)" TargetMode="External"/><Relationship Id="rId573" Type="http://schemas.openxmlformats.org/officeDocument/2006/relationships/hyperlink" Target="Sets/_nimaq_16%20assymetic%20sets" TargetMode="External"/><Relationship Id="rId170" Type="http://schemas.openxmlformats.org/officeDocument/2006/relationships/hyperlink" Target="Sets/12468-%5bSetka%5d%20%5bNZDCHF%5d%20%5bUmberto%5d%20%5b2%5d%20%5bMO14,%20GS13,%20M1.4,%20TP10%5d%20%5bL=589p,%20MD=29$%5d" TargetMode="External"/><Relationship Id="rId226" Type="http://schemas.openxmlformats.org/officeDocument/2006/relationships/hyperlink" Target="Sets/467079-EA-Setka1.43-kitaro_777-Sets" TargetMode="External"/><Relationship Id="rId433" Type="http://schemas.openxmlformats.org/officeDocument/2006/relationships/hyperlink" Target="Sets/EA-Setka1.39-AUDUSD-Tests-Boris1961-20161209" TargetMode="External"/><Relationship Id="rId268" Type="http://schemas.openxmlformats.org/officeDocument/2006/relationships/hyperlink" Target="Sets/475206-EA-Setka%20NIM%20CADCHF_V2.32%20K10%20KD2110" TargetMode="External"/><Relationship Id="rId475" Type="http://schemas.openxmlformats.org/officeDocument/2006/relationships/hyperlink" Target="Sets/EA-Setka1.41-xFalcom-3Sets" TargetMode="External"/><Relationship Id="rId32" Type="http://schemas.openxmlformats.org/officeDocument/2006/relationships/hyperlink" Target="Sets/(EA)%20Setka%20NIM%2016%20sets" TargetMode="External"/><Relationship Id="rId74" Type="http://schemas.openxmlformats.org/officeDocument/2006/relationships/hyperlink" Target="Sets/10545-EA-Setka1.43-Ostap-EURUSD-2013-2019-DD1020%20Mod%20R245%20Temp" TargetMode="External"/><Relationship Id="rId128" Type="http://schemas.openxmlformats.org/officeDocument/2006/relationships/hyperlink" Target="Sets/11683-EA-Setka1.43-ADX-IMP-191224-R285-SR7%20Ostap.Bender%20GBPCAD%20LS%20v2,53%202012-2019" TargetMode="External"/><Relationship Id="rId335" Type="http://schemas.openxmlformats.org/officeDocument/2006/relationships/hyperlink" Target="Sets/498950-EA-Setka1.44.32-EURGBP-D475S" TargetMode="External"/><Relationship Id="rId377" Type="http://schemas.openxmlformats.org/officeDocument/2006/relationships/hyperlink" Target="Sets/5246-EA-Setka1.42-Jocker-Spring-GBPCAD" TargetMode="External"/><Relationship Id="rId500" Type="http://schemas.openxmlformats.org/officeDocument/2006/relationships/hyperlink" Target="Sets/EA-Setka1.43-ADX-IMPMULT-Neu4-180319-EURUSD-AUDNZD-CADCHF-2-H1-1600-&#1050;-1600-12-14" TargetMode="External"/><Relationship Id="rId542" Type="http://schemas.openxmlformats.org/officeDocument/2006/relationships/hyperlink" Target="Sets/GBPCAD" TargetMode="External"/><Relationship Id="rId584" Type="http://schemas.openxmlformats.org/officeDocument/2006/relationships/hyperlink" Target="Sets/_nimaq_16%20assymetic%20sets" TargetMode="External"/><Relationship Id="rId5" Type="http://schemas.openxmlformats.org/officeDocument/2006/relationships/hyperlink" Target="Sets/!-elavr.usdjpy.asia-cci-sell-leg-8-lots-1.35-tp13-w.ny%20v1" TargetMode="External"/><Relationship Id="rId181" Type="http://schemas.openxmlformats.org/officeDocument/2006/relationships/hyperlink" Target="Sets/13143-EA-Setka1.43%20ADX-IMP%20R285%20SR7%20EURUSD%20M1%2020190101-20200620" TargetMode="External"/><Relationship Id="rId237" Type="http://schemas.openxmlformats.org/officeDocument/2006/relationships/hyperlink" Target="Sets/467423-EA-%20Setka1.43-EURUSD-dd1752_M0kass_v1.4" TargetMode="External"/><Relationship Id="rId402" Type="http://schemas.openxmlformats.org/officeDocument/2006/relationships/hyperlink" Target="Sets/5408-EA-Setka-EURUSD-DANYA+xFalcon-13" TargetMode="External"/><Relationship Id="rId279" Type="http://schemas.openxmlformats.org/officeDocument/2006/relationships/hyperlink" Target="Sets/475206-EA-Setka%20NIM%20NZDJPY_V1.12%20K11%20KD2750" TargetMode="External"/><Relationship Id="rId444" Type="http://schemas.openxmlformats.org/officeDocument/2006/relationships/hyperlink" Target="Sets/EA-Setka1.39-AutoBigFoot-v.2-sets" TargetMode="External"/><Relationship Id="rId486" Type="http://schemas.openxmlformats.org/officeDocument/2006/relationships/hyperlink" Target="Sets/EA-Setka1.43-ADX-IMP-190125-AUDJPY-M1-DD16893R26%25-2&#1075;&#1086;&#1076;&#1072;" TargetMode="External"/><Relationship Id="rId43" Type="http://schemas.openxmlformats.org/officeDocument/2006/relationships/hyperlink" Target="Sets/(EA)%20Setka%20NIM%2016%20sets" TargetMode="External"/><Relationship Id="rId139" Type="http://schemas.openxmlformats.org/officeDocument/2006/relationships/hyperlink" Target="Sets/11976-EA-Setka1.43-NIM-15.02-20.01-NZDCAD-V2.74-KD2800" TargetMode="External"/><Relationship Id="rId290" Type="http://schemas.openxmlformats.org/officeDocument/2006/relationships/hyperlink" Target="Sets/480017-EA-Setka%20v1.43%20ADX-IMP-R321-SR24%20-%20AUDUSD%20Corvus%20v1.2%20-%2020180101-20210430-D=272" TargetMode="External"/><Relationship Id="rId304" Type="http://schemas.openxmlformats.org/officeDocument/2006/relationships/hyperlink" Target="Sets/480483-umberto%20sets" TargetMode="External"/><Relationship Id="rId346" Type="http://schemas.openxmlformats.org/officeDocument/2006/relationships/hyperlink" Target="Sets/5014-EA-Setka1.42.1-20170317-1.45x14-320-EURUSD-start-5000-EG10" TargetMode="External"/><Relationship Id="rId388" Type="http://schemas.openxmlformats.org/officeDocument/2006/relationships/hyperlink" Target="Sets/5343-EA-Setka-mt11-7_pair" TargetMode="External"/><Relationship Id="rId511" Type="http://schemas.openxmlformats.org/officeDocument/2006/relationships/hyperlink" Target="Sets/EA-Setka1.43-EURJPY-280$-2015-2019-shkar-TDS2" TargetMode="External"/><Relationship Id="rId553" Type="http://schemas.openxmlformats.org/officeDocument/2006/relationships/hyperlink" Target="Sets/Ostap%20sets" TargetMode="External"/><Relationship Id="rId609" Type="http://schemas.openxmlformats.org/officeDocument/2006/relationships/hyperlink" Target="Sets/_nimaq_AS%20EURAUD" TargetMode="External"/><Relationship Id="rId85" Type="http://schemas.openxmlformats.org/officeDocument/2006/relationships/hyperlink" Target="Sets/10854-EA-Setka1.43%20R260-EURUSD-v3%20Ostap.Bender" TargetMode="External"/><Relationship Id="rId150" Type="http://schemas.openxmlformats.org/officeDocument/2006/relationships/hyperlink" Target="Sets/12380-EA-Setka1.43-EURUSD-M0kass" TargetMode="External"/><Relationship Id="rId192" Type="http://schemas.openxmlformats.org/officeDocument/2006/relationships/hyperlink" Target="Sets/451556-EA-Setka1.43-EURusd_Sg14_3-1_7-4_m1.5-2_tp15_Bg16_3-2_7-4_m1.5-3_tp17_20190418_dinsv" TargetMode="External"/><Relationship Id="rId206" Type="http://schemas.openxmlformats.org/officeDocument/2006/relationships/hyperlink" Target="Sets/465569-EA-Setka1.43%20Ostap.Bender%20AUDJPY%20v1.1%20DST-EUR" TargetMode="External"/><Relationship Id="rId413" Type="http://schemas.openxmlformats.org/officeDocument/2006/relationships/hyperlink" Target="Sets/EA-Setka-Roman26rus-EurUsd-m5" TargetMode="External"/><Relationship Id="rId595" Type="http://schemas.openxmlformats.org/officeDocument/2006/relationships/hyperlink" Target="Sets/_nimaq_16%20assymetic%20sets" TargetMode="External"/><Relationship Id="rId248" Type="http://schemas.openxmlformats.org/officeDocument/2006/relationships/hyperlink" Target="Sets/471516-EA-Setka1.43%20R321%20-%20EURCAD_M0kass_v3_dd_Short" TargetMode="External"/><Relationship Id="rId455" Type="http://schemas.openxmlformats.org/officeDocument/2006/relationships/hyperlink" Target="Sets/EA-Setka1.40-&#1057;&#1090;&#1072;&#1088;&#1080;&#1082;-20161219-last4-0.02-1.5+" TargetMode="External"/><Relationship Id="rId497" Type="http://schemas.openxmlformats.org/officeDocument/2006/relationships/hyperlink" Target="Sets/EA-Setka1.43-ADX-IMP-R186-USDCHF-M1-500-500-0.01x3.1-adx" TargetMode="External"/><Relationship Id="rId620" Type="http://schemas.openxmlformats.org/officeDocument/2006/relationships/hyperlink" Target="Sets/&#1053;&#1086;&#1074;&#1072;&#1103;%20&#1087;&#1072;&#1087;&#1082;&#1072;" TargetMode="External"/><Relationship Id="rId12" Type="http://schemas.openxmlformats.org/officeDocument/2006/relationships/hyperlink" Target="Sets/!_AGGR" TargetMode="External"/><Relationship Id="rId108" Type="http://schemas.openxmlformats.org/officeDocument/2006/relationships/hyperlink" Target="Sets/11165-EA-Setka1.43-R285-SR7%20Ostap.Bender%20EURJPY%20LS%20v1,5%202014-2019" TargetMode="External"/><Relationship Id="rId315" Type="http://schemas.openxmlformats.org/officeDocument/2006/relationships/hyperlink" Target="Sets/482931-EA-Setka1.43-RSI-CCI-AS-R321%20USDJPY%20RSICCI%20v0.01%20S2%20SB%20K10%20L117%20DD379%20KD647%2057%25%201401-2105" TargetMode="External"/><Relationship Id="rId357" Type="http://schemas.openxmlformats.org/officeDocument/2006/relationships/hyperlink" Target="Sets/5169-EA-Setka1.42-va40pud-AN" TargetMode="External"/><Relationship Id="rId522" Type="http://schemas.openxmlformats.org/officeDocument/2006/relationships/hyperlink" Target="Sets/EA-Setka1.43-Evgen527AUDUSD" TargetMode="External"/><Relationship Id="rId54" Type="http://schemas.openxmlformats.org/officeDocument/2006/relationships/hyperlink" Target="Sets/10223-EA-Setka1.43-ADX-IMP-opt5-190815-R245_EURUSD_DD-251" TargetMode="External"/><Relationship Id="rId96" Type="http://schemas.openxmlformats.org/officeDocument/2006/relationships/hyperlink" Target="Sets/11015-EA-Setka1.43%20NIM%20CADCHF" TargetMode="External"/><Relationship Id="rId161" Type="http://schemas.openxmlformats.org/officeDocument/2006/relationships/hyperlink" Target="Sets/12468-%5bSetka%5d%20%5bCADCHF%5d%20%5bUmberto%5d%20%5b2%5d%20%5bMO12,%20GS19,%20M1.9,%20TP10%5d%20%5bL=263p,%20MD=35$%5d" TargetMode="External"/><Relationship Id="rId217" Type="http://schemas.openxmlformats.org/officeDocument/2006/relationships/hyperlink" Target="Sets/466067-EA-Setka1.43%20Ostap.Bender%20EURUSD%20v2.36%20DST-EUR" TargetMode="External"/><Relationship Id="rId399" Type="http://schemas.openxmlformats.org/officeDocument/2006/relationships/hyperlink" Target="Sets/5392-EA-Setka-kristalik-EURUSD" TargetMode="External"/><Relationship Id="rId564" Type="http://schemas.openxmlformats.org/officeDocument/2006/relationships/hyperlink" Target="Sets/_dviro" TargetMode="External"/><Relationship Id="rId259" Type="http://schemas.openxmlformats.org/officeDocument/2006/relationships/hyperlink" Target="Sets/472768-EA-Setka%20rm3%20AUDCAD%20V2.22%20M1" TargetMode="External"/><Relationship Id="rId424" Type="http://schemas.openxmlformats.org/officeDocument/2006/relationships/hyperlink" Target="Sets/EA-Setka1.39-AUDUSD-AutoBigFoot-v.2-ak-20161130-M5" TargetMode="External"/><Relationship Id="rId466" Type="http://schemas.openxmlformats.org/officeDocument/2006/relationships/hyperlink" Target="Sets/EA-Setka1.41-RSI-CCI-&#1056;&#1086;&#1084;&#1072;&#1085;26rus" TargetMode="External"/><Relationship Id="rId23" Type="http://schemas.openxmlformats.org/officeDocument/2006/relationships/hyperlink" Target="Sets/!_AGGR" TargetMode="External"/><Relationship Id="rId119" Type="http://schemas.openxmlformats.org/officeDocument/2006/relationships/hyperlink" Target="Sets/11397-EA-Setka1.43-O.B_NIM-EURJPY-V1.05%20K9%20KD830%200.01%20fix" TargetMode="External"/><Relationship Id="rId270" Type="http://schemas.openxmlformats.org/officeDocument/2006/relationships/hyperlink" Target="Sets/475206-EA-Setka%20NIM%20CADJPY%20V1.28%20K10%20KD2675" TargetMode="External"/><Relationship Id="rId326" Type="http://schemas.openxmlformats.org/officeDocument/2006/relationships/hyperlink" Target="Sets/4911-EA-Setka1.42-chex-AUDCAD-0.48-1.5-15-464&#1087;-start-2500$" TargetMode="External"/><Relationship Id="rId533" Type="http://schemas.openxmlformats.org/officeDocument/2006/relationships/hyperlink" Target="Sets/EA-Setka1.43-RSI-CCI-Neu4-MULT-20160101-20161231-H1-CurrencyForMinLot=3500-TDS2" TargetMode="External"/><Relationship Id="rId65" Type="http://schemas.openxmlformats.org/officeDocument/2006/relationships/hyperlink" Target="Sets/10450-EA-Setka1.43-Valerii.badaev-EURUSD-M1-2017-2019-dd385" TargetMode="External"/><Relationship Id="rId130" Type="http://schemas.openxmlformats.org/officeDocument/2006/relationships/hyperlink" Target="Sets/11695-EA-Setka1.43-ADX-IMP-R295-SR10%20Ostap.Bender%20AUDNZD%20LS%20v1,12%202012-2019" TargetMode="External"/><Relationship Id="rId368" Type="http://schemas.openxmlformats.org/officeDocument/2006/relationships/hyperlink" Target="Sets/5246-EA-Setka1.42-Jocker-Spring-AUDCAD" TargetMode="External"/><Relationship Id="rId575" Type="http://schemas.openxmlformats.org/officeDocument/2006/relationships/hyperlink" Target="Sets/_nimaq_16%20assymetic%20sets" TargetMode="External"/><Relationship Id="rId172" Type="http://schemas.openxmlformats.org/officeDocument/2006/relationships/hyperlink" Target="Sets/12468-%5bSetka%5d%20%5bUSDJPY%5d%20%5bUmberto%5d%20%5b2%5d%20%5bMO13,%20GS25,%20M2,%20TP10%5d%20%5bL=352p,%20MD=105$%5d" TargetMode="External"/><Relationship Id="rId228" Type="http://schemas.openxmlformats.org/officeDocument/2006/relationships/hyperlink" Target="Sets/467079-EA-Setka1.43-kitaro_777-Sets" TargetMode="External"/><Relationship Id="rId435" Type="http://schemas.openxmlformats.org/officeDocument/2006/relationships/hyperlink" Target="Sets/EA-Setka1.39-AutoBigFoot-sets" TargetMode="External"/><Relationship Id="rId477" Type="http://schemas.openxmlformats.org/officeDocument/2006/relationships/hyperlink" Target="Sets/EA-Setka1.41-xFalcom-3Sets" TargetMode="External"/><Relationship Id="rId600" Type="http://schemas.openxmlformats.org/officeDocument/2006/relationships/hyperlink" Target="Sets/_nimaq_AS%20AUDCHF" TargetMode="External"/><Relationship Id="rId281" Type="http://schemas.openxmlformats.org/officeDocument/2006/relationships/hyperlink" Target="Sets/475206-EA-Setka%20NIM%20USDCHF_V1.29%20K9%20KD2410" TargetMode="External"/><Relationship Id="rId337" Type="http://schemas.openxmlformats.org/officeDocument/2006/relationships/hyperlink" Target="Sets/499309-Setka%20v1.44.32-ADX-IMP-%20EURCHF%20-%2020150101-20220331-D165" TargetMode="External"/><Relationship Id="rId502" Type="http://schemas.openxmlformats.org/officeDocument/2006/relationships/hyperlink" Target="Sets/EA-Setka1.43-ADX-IMPMULT-Neu4-180319-EURUSD-AUDNZD-CADCHF-2-H1-1600-&#1050;-1600-12-14" TargetMode="External"/><Relationship Id="rId34" Type="http://schemas.openxmlformats.org/officeDocument/2006/relationships/hyperlink" Target="Sets/(EA)%20Setka%20NIM%2016%20sets" TargetMode="External"/><Relationship Id="rId76" Type="http://schemas.openxmlformats.org/officeDocument/2006/relationships/hyperlink" Target="Sets/10560-EA-Setka1.43-valerii.badaev-EURJPY-M1-Altegron" TargetMode="External"/><Relationship Id="rId141" Type="http://schemas.openxmlformats.org/officeDocument/2006/relationships/hyperlink" Target="Sets/12045-EA-Setka-EGOR8777-%20DAILY-EURUSD-DD11000-2015-2019" TargetMode="External"/><Relationship Id="rId379" Type="http://schemas.openxmlformats.org/officeDocument/2006/relationships/hyperlink" Target="Sets/5279-EA-Setka1.42-Jocker-M1_GBPUSD-0.1-start-90000" TargetMode="External"/><Relationship Id="rId544" Type="http://schemas.openxmlformats.org/officeDocument/2006/relationships/hyperlink" Target="Sets/Ostap%20sets" TargetMode="External"/><Relationship Id="rId586" Type="http://schemas.openxmlformats.org/officeDocument/2006/relationships/hyperlink" Target="Sets/_nimaq_16%20assymetic%20sets" TargetMode="External"/><Relationship Id="rId7" Type="http://schemas.openxmlformats.org/officeDocument/2006/relationships/hyperlink" Target="Sets/!-Grid%20Maxi%20v%201.1%20EURJPY%20m1" TargetMode="External"/><Relationship Id="rId183" Type="http://schemas.openxmlformats.org/officeDocument/2006/relationships/hyperlink" Target="Sets/13158-EA-Setka1.43-EURUSD-M1%2015-20%20Altegron" TargetMode="External"/><Relationship Id="rId239" Type="http://schemas.openxmlformats.org/officeDocument/2006/relationships/hyperlink" Target="Sets/467437-EA-Setka1.43-%20EURCHF_dd572_M0kass_v2.20" TargetMode="External"/><Relationship Id="rId390" Type="http://schemas.openxmlformats.org/officeDocument/2006/relationships/hyperlink" Target="Sets/5343-EA-Setka-mt11-7_pair" TargetMode="External"/><Relationship Id="rId404" Type="http://schemas.openxmlformats.org/officeDocument/2006/relationships/hyperlink" Target="Sets/6913-EA-Setka1.43USDCHF_M12017.01.09-2018.02.23DD4689K3.39Grid22Mult1.5TP45Set377" TargetMode="External"/><Relationship Id="rId446" Type="http://schemas.openxmlformats.org/officeDocument/2006/relationships/hyperlink" Target="Sets/EA-Setka1.39-AutoBigFoot-v.2-sets" TargetMode="External"/><Relationship Id="rId611" Type="http://schemas.openxmlformats.org/officeDocument/2006/relationships/hyperlink" Target="Sets/_nimaq_AS%20EURCHF" TargetMode="External"/><Relationship Id="rId250" Type="http://schemas.openxmlformats.org/officeDocument/2006/relationships/hyperlink" Target="Sets/472768-EA-Setka%20295%20Ostap.Bender%20AUDJPY%20v1.1%20DST-EUR%20(slip%20300-500ms)%20Dukas%204$-lot%202012-2020" TargetMode="External"/><Relationship Id="rId292" Type="http://schemas.openxmlformats.org/officeDocument/2006/relationships/hyperlink" Target="Sets/480483-umberto%20sets" TargetMode="External"/><Relationship Id="rId306" Type="http://schemas.openxmlformats.org/officeDocument/2006/relationships/hyperlink" Target="Sets/480483-umberto%20sets" TargetMode="External"/><Relationship Id="rId488" Type="http://schemas.openxmlformats.org/officeDocument/2006/relationships/hyperlink" Target="Sets/EA-Setka1.43-ADX-IMP-190125-EURUSD-1000-1400-0.01x1.5x3-ADX1x5.762-RSI2x15x22-2&#1075;&#1086;&#1076;&#1072;" TargetMode="External"/><Relationship Id="rId45" Type="http://schemas.openxmlformats.org/officeDocument/2006/relationships/hyperlink" Target="Sets/(EA)%20Setka%20NIM%2016%20sets" TargetMode="External"/><Relationship Id="rId87" Type="http://schemas.openxmlformats.org/officeDocument/2006/relationships/hyperlink" Target="Sets/10859-EA-Setka1.43-EURUSD-v3.1%20Ostap.Bender%202013-2019" TargetMode="External"/><Relationship Id="rId110" Type="http://schemas.openxmlformats.org/officeDocument/2006/relationships/hyperlink" Target="Sets/11180-EA-Setka1.43-NIM-AUDNZD-V2.25%20K14%20KD2700-0.01-fix" TargetMode="External"/><Relationship Id="rId348" Type="http://schemas.openxmlformats.org/officeDocument/2006/relationships/hyperlink" Target="Sets/5057-EA-Setka1.41-StrategyTester-AUDCAD-0.1-1.6-12-317&#1087;-start-200$" TargetMode="External"/><Relationship Id="rId513" Type="http://schemas.openxmlformats.org/officeDocument/2006/relationships/hyperlink" Target="Sets/EA-Setka1.43-eurusd+gbpusd(&#1076;&#1077;&#1092;&#1086;&#1083;&#1090;&#1085;&#1099;&#1077;)+audchf-2017101Step151510SngChcSAS117" TargetMode="External"/><Relationship Id="rId555" Type="http://schemas.openxmlformats.org/officeDocument/2006/relationships/hyperlink" Target="Sets/tuned" TargetMode="External"/><Relationship Id="rId597" Type="http://schemas.openxmlformats.org/officeDocument/2006/relationships/hyperlink" Target="Sets/_nimaq_16%20assymetic%20sets" TargetMode="External"/><Relationship Id="rId152" Type="http://schemas.openxmlformats.org/officeDocument/2006/relationships/hyperlink" Target="Sets/12432-EA-Setka.43-ADX-IMP-R285-USDJPY-2014-2020-DD305" TargetMode="External"/><Relationship Id="rId194" Type="http://schemas.openxmlformats.org/officeDocument/2006/relationships/hyperlink" Target="Sets/461247-EA-Setka%20v1.43-191224-R285-SR7%20-%20EURUSD%20KD950%202014-2020%20ArtemK%20v2" TargetMode="External"/><Relationship Id="rId208" Type="http://schemas.openxmlformats.org/officeDocument/2006/relationships/hyperlink" Target="Sets/465646-EA-Setka1.43%20Ostap.Bender%20EURUSD%20v2.42%20DST-EUR" TargetMode="External"/><Relationship Id="rId415" Type="http://schemas.openxmlformats.org/officeDocument/2006/relationships/hyperlink" Target="Sets/EA-Setka-xFalcon-gbpusd261215-151216" TargetMode="External"/><Relationship Id="rId457" Type="http://schemas.openxmlformats.org/officeDocument/2006/relationships/hyperlink" Target="Sets/EA-Setka1.40-&#1057;&#1090;&#1072;&#1088;&#1080;&#1082;-20161219-last4-0.02-1.5+" TargetMode="External"/><Relationship Id="rId622" Type="http://schemas.openxmlformats.org/officeDocument/2006/relationships/drawing" Target="../drawings/drawing1.xml"/><Relationship Id="rId261" Type="http://schemas.openxmlformats.org/officeDocument/2006/relationships/hyperlink" Target="Sets/472768-EA-Setka-Ostap.Bender%20Setka%20EURJPY%20v3.15%20(1)" TargetMode="External"/><Relationship Id="rId499" Type="http://schemas.openxmlformats.org/officeDocument/2006/relationships/hyperlink" Target="Sets/EA-Setka1.43-ADX-IMPEURUSD-bespaniki20190410-126points15steps-10000USDDD60percent" TargetMode="External"/><Relationship Id="rId14" Type="http://schemas.openxmlformats.org/officeDocument/2006/relationships/hyperlink" Target="Sets/!_AGGR" TargetMode="External"/><Relationship Id="rId56" Type="http://schemas.openxmlformats.org/officeDocument/2006/relationships/hyperlink" Target="Sets/10288-EA-Setka1.43-Gureyev-EURUSD-181108-1-M5-&#1050;4050-14.4-170%25-TDS2-(HQP)" TargetMode="External"/><Relationship Id="rId317" Type="http://schemas.openxmlformats.org/officeDocument/2006/relationships/hyperlink" Target="Sets/483399-EA-Setka1.43-RSI-CCI-AS-R321%20USDJPY%20RSICCI%20v1.01%202S%20SB%20K11%20L130%20DD1214%20KD1509%20117%25%201403-2103" TargetMode="External"/><Relationship Id="rId359" Type="http://schemas.openxmlformats.org/officeDocument/2006/relationships/hyperlink" Target="Sets/5169-EA-Setka1.42-va40pud-EG" TargetMode="External"/><Relationship Id="rId524" Type="http://schemas.openxmlformats.org/officeDocument/2006/relationships/hyperlink" Target="Sets/EA-Setka1.43-GBPUSD-Gureyev20181108-450&#1087;&#1091;&#1085;&#1082;&#1090;&#1086;&#1074;3500$10&#1082;&#1086;&#1083;&#1077;&#1085;" TargetMode="External"/><Relationship Id="rId566" Type="http://schemas.openxmlformats.org/officeDocument/2006/relationships/hyperlink" Target="Sets/_nimaq_16%20assymetic%20sets" TargetMode="External"/><Relationship Id="rId98" Type="http://schemas.openxmlformats.org/officeDocument/2006/relationships/hyperlink" Target="Sets/11114-EA-Setka1.43-R285-SR7%20Ostap.Bender%20EURCAD%20LS%20v1,3%202013-2019" TargetMode="External"/><Relationship Id="rId121" Type="http://schemas.openxmlformats.org/officeDocument/2006/relationships/hyperlink" Target="Sets/11473-EA-Setka1.43-R285-SR7%20Ostap.Bender%20AUDCAD%20LS%20v2,3%202012-2019" TargetMode="External"/><Relationship Id="rId163" Type="http://schemas.openxmlformats.org/officeDocument/2006/relationships/hyperlink" Target="Sets/12468-%5bSetka%5d%20%5bCHFJPY%5d%20%5bUmberto%5d%20%5b2%5d%20%5bMO12,%20GS15,%20M2,%20TP10%5d%20%5bL=243p,%20MD=55$%5d" TargetMode="External"/><Relationship Id="rId219" Type="http://schemas.openxmlformats.org/officeDocument/2006/relationships/hyperlink" Target="Sets/466271-EA-Setka1.43%20Ostap.Bender%20EURUSD%20v2.2%20DST-EUR" TargetMode="External"/><Relationship Id="rId370" Type="http://schemas.openxmlformats.org/officeDocument/2006/relationships/hyperlink" Target="Sets/5246-EA-Setka1.42-Jocker-Spring-AUDNZD" TargetMode="External"/><Relationship Id="rId426" Type="http://schemas.openxmlformats.org/officeDocument/2006/relationships/hyperlink" Target="Sets/EA-Setka1.39-AUDUSD-AutoBigFoot-v.2-ak-20161130-M5" TargetMode="External"/><Relationship Id="rId230" Type="http://schemas.openxmlformats.org/officeDocument/2006/relationships/hyperlink" Target="Sets/467079-EA-Setka1.43-kitaro_777-Sets" TargetMode="External"/><Relationship Id="rId468" Type="http://schemas.openxmlformats.org/officeDocument/2006/relationships/hyperlink" Target="Sets/EA-Setka1.41-RSI-CCI-&#1056;&#1086;&#1084;&#1072;&#1085;26rus" TargetMode="External"/><Relationship Id="rId25" Type="http://schemas.openxmlformats.org/officeDocument/2006/relationships/hyperlink" Target="Sets/!_AGGR" TargetMode="External"/><Relationship Id="rId67" Type="http://schemas.openxmlformats.org/officeDocument/2006/relationships/hyperlink" Target="Sets/10450-EA-Setka1.43-Valerii.badaev-USDJPY-M1-2017-2019-dd446" TargetMode="External"/><Relationship Id="rId272" Type="http://schemas.openxmlformats.org/officeDocument/2006/relationships/hyperlink" Target="Sets/475206-EA-Setka%20NIM%20EURAUD_V1.44%20K9%20KD2050" TargetMode="External"/><Relationship Id="rId328" Type="http://schemas.openxmlformats.org/officeDocument/2006/relationships/hyperlink" Target="Sets/495815-EA-Setka-AUDJPY%20v1.1%20DD134%20Ostap.Bender" TargetMode="External"/><Relationship Id="rId535" Type="http://schemas.openxmlformats.org/officeDocument/2006/relationships/hyperlink" Target="Sets/EA-Setka1.43-RSI-CCI-Neu4-MULT-20160101-20161231-H1-CurrencyForMinLot=3500-TDS2" TargetMode="External"/><Relationship Id="rId577" Type="http://schemas.openxmlformats.org/officeDocument/2006/relationships/hyperlink" Target="Sets/_nimaq_16%20assymetic%20sets" TargetMode="External"/><Relationship Id="rId132" Type="http://schemas.openxmlformats.org/officeDocument/2006/relationships/hyperlink" Target="Sets/11825-EA-Setka1.43-USDCHF%20Ostap.Bender%202015-2019" TargetMode="External"/><Relationship Id="rId174" Type="http://schemas.openxmlformats.org/officeDocument/2006/relationships/hyperlink" Target="Sets/12630-EA-Setka1.43%20GBPUSD%20M1%20ADX-IMP%20r285%202017-2020%20Altegron" TargetMode="External"/><Relationship Id="rId381" Type="http://schemas.openxmlformats.org/officeDocument/2006/relationships/hyperlink" Target="Sets/5340-EA-Setka1.43_AUDNZD_Boris1961_20170417" TargetMode="External"/><Relationship Id="rId602" Type="http://schemas.openxmlformats.org/officeDocument/2006/relationships/hyperlink" Target="Sets/_nimaq_AS%20AUDJPY" TargetMode="External"/><Relationship Id="rId241" Type="http://schemas.openxmlformats.org/officeDocument/2006/relationships/hyperlink" Target="Sets/468974-Grid%20Maxi%20v%201.1%20EURJPY%20m1%20(1)" TargetMode="External"/><Relationship Id="rId437" Type="http://schemas.openxmlformats.org/officeDocument/2006/relationships/hyperlink" Target="Sets/EA-Setka1.39-AutoBigFoot-sets" TargetMode="External"/><Relationship Id="rId479" Type="http://schemas.openxmlformats.org/officeDocument/2006/relationships/hyperlink" Target="Sets/EA-Setka1.42.2-EURUSD-13-247-10000-kitaro" TargetMode="External"/><Relationship Id="rId36" Type="http://schemas.openxmlformats.org/officeDocument/2006/relationships/hyperlink" Target="Sets/(EA)%20Setka%20NIM%2016%20sets" TargetMode="External"/><Relationship Id="rId283" Type="http://schemas.openxmlformats.org/officeDocument/2006/relationships/hyperlink" Target="Sets/475419-EA-Setka%20NIM%20AS%20AUDJPY_V3.10" TargetMode="External"/><Relationship Id="rId339" Type="http://schemas.openxmlformats.org/officeDocument/2006/relationships/hyperlink" Target="Sets/4994-EA-Setka-chfjpy15=4590.011.5=35000$" TargetMode="External"/><Relationship Id="rId490" Type="http://schemas.openxmlformats.org/officeDocument/2006/relationships/hyperlink" Target="Sets/EA-Setka1.43-ADX-IMP-190207-EURUSD-M1-1500-9.54%25-0.01x1.5x3-ADX1xM1x5.762-ADX2xM1x224x1.0-3" TargetMode="External"/><Relationship Id="rId504" Type="http://schemas.openxmlformats.org/officeDocument/2006/relationships/hyperlink" Target="Sets/EA-Setka1.43-ADX-IMPNeu4-CADCHF-190316-2-H1-TDS2-(HQP)" TargetMode="External"/><Relationship Id="rId546" Type="http://schemas.openxmlformats.org/officeDocument/2006/relationships/hyperlink" Target="Sets/Ostap%20sets" TargetMode="External"/><Relationship Id="rId78" Type="http://schemas.openxmlformats.org/officeDocument/2006/relationships/hyperlink" Target="Sets/10615-EA-Setka1.43-Gureyev-(HQP)-EURUSD-181108-1-M1-TpType=1-TDS2-(HQP)" TargetMode="External"/><Relationship Id="rId101" Type="http://schemas.openxmlformats.org/officeDocument/2006/relationships/hyperlink" Target="Sets/11137-EA-Setka1.43-R285-SR7%20Ostap.Bender%20EURCHF%20LS%20v2.1%20Big%202015-2019" TargetMode="External"/><Relationship Id="rId143" Type="http://schemas.openxmlformats.org/officeDocument/2006/relationships/hyperlink" Target="Sets/12065-EA-Setka-NIM-15.02-20.01%20(15.04-15.11)%20EURAUD%20V1.19%20KD1700" TargetMode="External"/><Relationship Id="rId185" Type="http://schemas.openxmlformats.org/officeDocument/2006/relationships/hyperlink" Target="Sets/13296-Setka1.43.OstapBender.Trio.EURJPY" TargetMode="External"/><Relationship Id="rId350" Type="http://schemas.openxmlformats.org/officeDocument/2006/relationships/hyperlink" Target="Sets/5076-EA-Setka1.42.2-EURUSD-M1-NIGHT-100116-201216-TDS2" TargetMode="External"/><Relationship Id="rId406" Type="http://schemas.openxmlformats.org/officeDocument/2006/relationships/hyperlink" Target="Sets/8402-EA-Setka1.43-EURUSD-H1-Gureyev-20190109-300-&#1087;&#1091;&#1085;&#1082;&#1090;&#1086;&#1074;-100$-25" TargetMode="External"/><Relationship Id="rId588" Type="http://schemas.openxmlformats.org/officeDocument/2006/relationships/hyperlink" Target="Sets/_nimaq_16%20assymetic%20sets" TargetMode="External"/><Relationship Id="rId9" Type="http://schemas.openxmlformats.org/officeDocument/2006/relationships/hyperlink" Target="Sets/!_AGGR" TargetMode="External"/><Relationship Id="rId210" Type="http://schemas.openxmlformats.org/officeDocument/2006/relationships/hyperlink" Target="Sets/465655-EA-Setka1.43%20Ostap.Bender%20EURUSD%20v2.33%20DST-EUR" TargetMode="External"/><Relationship Id="rId392" Type="http://schemas.openxmlformats.org/officeDocument/2006/relationships/hyperlink" Target="Sets/5343-EA-Setka-mt11-7_pair" TargetMode="External"/><Relationship Id="rId448" Type="http://schemas.openxmlformats.org/officeDocument/2006/relationships/hyperlink" Target="Sets/EA-Setka1.39-kommanch-EURUSD-start-10000$-AutoMM" TargetMode="External"/><Relationship Id="rId613" Type="http://schemas.openxmlformats.org/officeDocument/2006/relationships/hyperlink" Target="Sets/_nimaq_AS%20NZDCAD" TargetMode="External"/><Relationship Id="rId252" Type="http://schemas.openxmlformats.org/officeDocument/2006/relationships/hyperlink" Target="Sets/472768-EA-Setka%20295%20Ostap.Bender%20AUDUSD%20v2.3%20DST-EUR%20(slip%20300-500ms)%20Dukas%204$-lot%202014-2020" TargetMode="External"/><Relationship Id="rId294" Type="http://schemas.openxmlformats.org/officeDocument/2006/relationships/hyperlink" Target="Sets/480483-umberto%20sets" TargetMode="External"/><Relationship Id="rId308" Type="http://schemas.openxmlformats.org/officeDocument/2006/relationships/hyperlink" Target="Sets/480551-EA-Setka%20v1.43-R321-SR24%20-%20GBPUSD%20-%20Lihodeev%203848$%20521pips%201" TargetMode="External"/><Relationship Id="rId515" Type="http://schemas.openxmlformats.org/officeDocument/2006/relationships/hyperlink" Target="Sets/EA-Setka1.43-EURUSD-2014-2019-DD3688-4.4%25-PROF162" TargetMode="External"/><Relationship Id="rId47" Type="http://schemas.openxmlformats.org/officeDocument/2006/relationships/hyperlink" Target="Sets/(EA)%20Setka%20SR24%20NIM%2016%20assymetic%20sets.zip" TargetMode="External"/><Relationship Id="rId89" Type="http://schemas.openxmlformats.org/officeDocument/2006/relationships/hyperlink" Target="Sets/10924-EA-Setka1.43-SAS117-R260-EURUSD-M1" TargetMode="External"/><Relationship Id="rId112" Type="http://schemas.openxmlformats.org/officeDocument/2006/relationships/hyperlink" Target="Sets/11230-EA-Setka1.43-R285-SR7-Ostap.Bender%20EURAUD%20LS%20v1,5%202012-2019" TargetMode="External"/><Relationship Id="rId154" Type="http://schemas.openxmlformats.org/officeDocument/2006/relationships/hyperlink" Target="Sets/12437-EA-Setka1.43%20-%20AUDCHF_M0kass%20v1.1.diapazon" TargetMode="External"/><Relationship Id="rId361" Type="http://schemas.openxmlformats.org/officeDocument/2006/relationships/hyperlink" Target="Sets/5169-EA-Setka1.42-va40pud-GC" TargetMode="External"/><Relationship Id="rId557" Type="http://schemas.openxmlformats.org/officeDocument/2006/relationships/hyperlink" Target="Sets/%5bEA%5d%20-%20Setka%20v1.43%20-%201010.ex4" TargetMode="External"/><Relationship Id="rId599" Type="http://schemas.openxmlformats.org/officeDocument/2006/relationships/hyperlink" Target="Sets/_nimaq_AS%20AUDCADV3.0" TargetMode="External"/><Relationship Id="rId196" Type="http://schemas.openxmlformats.org/officeDocument/2006/relationships/hyperlink" Target="Sets/464660-EA-Setka1.43-Ostap.Bender%20EURJPY%20LS%20ADX%20v1,5" TargetMode="External"/><Relationship Id="rId417" Type="http://schemas.openxmlformats.org/officeDocument/2006/relationships/hyperlink" Target="Sets/EA-Setka1.38+-&#1052;&#1086;&#1076;&#1077;&#1083;&#1100;-&#1047;&#1072;&#1082;&#1088;&#1099;&#1074;&#1072;&#1096;&#1082;&#1072;-v.2" TargetMode="External"/><Relationship Id="rId459" Type="http://schemas.openxmlformats.org/officeDocument/2006/relationships/hyperlink" Target="Sets/EA-Setka1.41-10-177&#1087;-GBPUSD-start-5000$-2015-2017" TargetMode="External"/><Relationship Id="rId624" Type="http://schemas.openxmlformats.org/officeDocument/2006/relationships/ctrlProp" Target="../ctrlProps/ctrlProp1.xml"/><Relationship Id="rId16" Type="http://schemas.openxmlformats.org/officeDocument/2006/relationships/hyperlink" Target="Sets/!_AGGR" TargetMode="External"/><Relationship Id="rId221" Type="http://schemas.openxmlformats.org/officeDocument/2006/relationships/hyperlink" Target="Sets/466731-EA-Setka1.43%20Ostap.Bender%20CHFJPY%20SL%20v1.21%20DST-EUR" TargetMode="External"/><Relationship Id="rId263" Type="http://schemas.openxmlformats.org/officeDocument/2006/relationships/hyperlink" Target="Sets/4735-EA-Setka1.42-USDCAD-VaBank-Spring-2010-2016-Boris1961-20170224-L11-74vhoda-CDD-1600" TargetMode="External"/><Relationship Id="rId319" Type="http://schemas.openxmlformats.org/officeDocument/2006/relationships/hyperlink" Target="Sets/484062-EA-Setka1.43%20ADX-IMP-R321-SR24%20-%20EURJPY%20Corvus%20v1.2%20S4%20-%2020170510-20210623-D205S" TargetMode="External"/><Relationship Id="rId470" Type="http://schemas.openxmlformats.org/officeDocument/2006/relationships/hyperlink" Target="Sets/EA-Setka1.41-RSI-CCI-&#1056;&#1086;&#1084;&#1072;&#1085;26rus" TargetMode="External"/><Relationship Id="rId526" Type="http://schemas.openxmlformats.org/officeDocument/2006/relationships/hyperlink" Target="Sets/EA-Setka1.43-Gureyev-AUDJPY-190204-1-M1-K5000-20170101-20190214-15%25-179%25-filtr2+4-TDS2" TargetMode="External"/><Relationship Id="rId58" Type="http://schemas.openxmlformats.org/officeDocument/2006/relationships/hyperlink" Target="Sets/10413-EA-Setka1.43-Valerii.badaev-USDCHF-D1-2019-dd1691" TargetMode="External"/><Relationship Id="rId123" Type="http://schemas.openxmlformats.org/officeDocument/2006/relationships/hyperlink" Target="Sets/11481-EA-Setka-Ostap.Bender%20AUDUSD%20AUDCAD%20LS%20v1,1" TargetMode="External"/><Relationship Id="rId330" Type="http://schemas.openxmlformats.org/officeDocument/2006/relationships/hyperlink" Target="Sets/495815-EA-Setka-EURCAD%20SL%20v2.1%20DD303%20Ostap.Bender" TargetMode="External"/><Relationship Id="rId568" Type="http://schemas.openxmlformats.org/officeDocument/2006/relationships/hyperlink" Target="Sets/_nimaq_16%20assymetic%20sets" TargetMode="External"/><Relationship Id="rId165" Type="http://schemas.openxmlformats.org/officeDocument/2006/relationships/hyperlink" Target="Sets/12468-%5bSetka%5d%20%5bEURGBP%5d%20%5bUmberto%5d%20%5b2%5d%20%5bMO14,%20GS20,%20M1.7,%20TP10%5d%20%5bL=284p,%20MD=100$%5d" TargetMode="External"/><Relationship Id="rId372" Type="http://schemas.openxmlformats.org/officeDocument/2006/relationships/hyperlink" Target="Sets/5246-EA-Setka1.42-Jocker-Spring-EURAUD" TargetMode="External"/><Relationship Id="rId428" Type="http://schemas.openxmlformats.org/officeDocument/2006/relationships/hyperlink" Target="Sets/EA-Setka1.39-AUDUSD-AutoBigFoot-v.2-ak-20161130-M5" TargetMode="External"/><Relationship Id="rId232" Type="http://schemas.openxmlformats.org/officeDocument/2006/relationships/hyperlink" Target="Sets/467079-EA-Setka1.43-kitaro_777-Sets" TargetMode="External"/><Relationship Id="rId274" Type="http://schemas.openxmlformats.org/officeDocument/2006/relationships/hyperlink" Target="Sets/475206-EA-Setka%20NIM%20EURCHF_V1.71%20K10%20KD2750" TargetMode="External"/><Relationship Id="rId481" Type="http://schemas.openxmlformats.org/officeDocument/2006/relationships/hyperlink" Target="Sets/EA-Setka1.43-190226-EURJPY-M1-&#1084;&#1091;&#1083;&#1100;&#1090;1.4-2500-41perc-TP150" TargetMode="External"/><Relationship Id="rId27" Type="http://schemas.openxmlformats.org/officeDocument/2006/relationships/hyperlink" Target="Sets/!_capteen_CM-ADX-IMP-ITR-EURUSD-M1-10000-0.05-Mul1.1-TP6.-RF4" TargetMode="External"/><Relationship Id="rId69" Type="http://schemas.openxmlformats.org/officeDocument/2006/relationships/hyperlink" Target="Sets/10462-EA-Setka1.43-&#1057;&#1090;&#1072;&#1088;&#1080;&#1082;-eurjpy-1-D3-K110" TargetMode="External"/><Relationship Id="rId134" Type="http://schemas.openxmlformats.org/officeDocument/2006/relationships/hyperlink" Target="Sets/11976-EA-Setka1.43-NIM-15.02-20.01%20AUDCAD%20V2.91%20DoD%20KD2280" TargetMode="External"/><Relationship Id="rId537" Type="http://schemas.openxmlformats.org/officeDocument/2006/relationships/hyperlink" Target="Sets/EA-Setka1.43-&#1057;&#1101;&#1090;&#1099;&#1089;&#1089;&#1077;&#1088;&#1074;&#1077;&#1088;&#1072;-&#1082;&#1086;&#1088;&#1086;&#1090;&#1082;&#1080;&#1077;&#1072;&#1075;&#1088;&#1077;&#1089;&#1089;&#1080;&#1074;&#1085;&#1099;&#1077;&#1084;&#1091;&#1083;&#1100;&#1090;1.8+-20170709" TargetMode="External"/><Relationship Id="rId579" Type="http://schemas.openxmlformats.org/officeDocument/2006/relationships/hyperlink" Target="Sets/_nimaq_16%20assymetic%20sets" TargetMode="External"/><Relationship Id="rId80" Type="http://schemas.openxmlformats.org/officeDocument/2006/relationships/hyperlink" Target="Sets/10685-Setka1.43-ADX-IMP-190815-R245_EURUSD_2016-2019_DD-1611_Lot-0.1" TargetMode="External"/><Relationship Id="rId176" Type="http://schemas.openxmlformats.org/officeDocument/2006/relationships/hyperlink" Target="Sets/12793-EA-Setka1.43-ADX-IMP-opt-190924%20Corvus%20USDJPY.%202017-2020" TargetMode="External"/><Relationship Id="rId341" Type="http://schemas.openxmlformats.org/officeDocument/2006/relationships/hyperlink" Target="Sets/4994-EA-Setka-chfjpy15=4590.011.5=35000$" TargetMode="External"/><Relationship Id="rId383" Type="http://schemas.openxmlformats.org/officeDocument/2006/relationships/hyperlink" Target="Sets/5343-EA-Setka-mt01-gbpusd" TargetMode="External"/><Relationship Id="rId439" Type="http://schemas.openxmlformats.org/officeDocument/2006/relationships/hyperlink" Target="Sets/EA-Setka1.39-AutoBigFoot-sets" TargetMode="External"/><Relationship Id="rId590" Type="http://schemas.openxmlformats.org/officeDocument/2006/relationships/hyperlink" Target="Sets/_nimaq_16%20assymetic%20sets" TargetMode="External"/><Relationship Id="rId604" Type="http://schemas.openxmlformats.org/officeDocument/2006/relationships/hyperlink" Target="Sets/_nimaq_AS%20AUDNZD" TargetMode="External"/><Relationship Id="rId201" Type="http://schemas.openxmlformats.org/officeDocument/2006/relationships/hyperlink" Target="Sets/464873-EA-Setkav1.43-Altegron%20USDCAD%20m1" TargetMode="External"/><Relationship Id="rId222" Type="http://schemas.openxmlformats.org/officeDocument/2006/relationships/hyperlink" Target="Sets/4668-EA-Setka1.41-Chech-StrategyTester-EURUSD-0.14-2-11-280&#1087;-start-1000$-2014.01.01-2017.02.16" TargetMode="External"/><Relationship Id="rId243" Type="http://schemas.openxmlformats.org/officeDocument/2006/relationships/hyperlink" Target="Sets/469296-EA-Setka%20v1.43%20R321%20-%20EURAUD_M0kass_v1_dd711" TargetMode="External"/><Relationship Id="rId264" Type="http://schemas.openxmlformats.org/officeDocument/2006/relationships/hyperlink" Target="Sets/4735-EA-Setka1.42-USDCAD-VaBank-Spring-2010-2016-Boris1961-20170224-L11-74vhoda-CDD-1600" TargetMode="External"/><Relationship Id="rId285" Type="http://schemas.openxmlformats.org/officeDocument/2006/relationships/hyperlink" Target="Sets/476813-EA-Setka1.43%20Gureyev-(HQP)-EURUSD-181108-1-M1-TpType=1-TDS2-(HQP)%20Altegron%20ADX%20mod" TargetMode="External"/><Relationship Id="rId450" Type="http://schemas.openxmlformats.org/officeDocument/2006/relationships/hyperlink" Target="Sets/EA-Setka1.39-&#1087;&#1088;&#1086;&#1075;&#1086;&#1085;-&#1087;&#1086;&#1076;-1.41-USDCAD-D1CandleFilter+Reverse+$1000" TargetMode="External"/><Relationship Id="rId471" Type="http://schemas.openxmlformats.org/officeDocument/2006/relationships/hyperlink" Target="Sets/EA-Setka1.41-RSI-CCI-&#1056;&#1086;&#1084;&#1072;&#1085;26rus" TargetMode="External"/><Relationship Id="rId506" Type="http://schemas.openxmlformats.org/officeDocument/2006/relationships/hyperlink" Target="Sets/EA-Setka1.43-ADX-IMPNeu4-EURUSD-190315-4-H1-TDS2(HQP)" TargetMode="External"/><Relationship Id="rId17" Type="http://schemas.openxmlformats.org/officeDocument/2006/relationships/hyperlink" Target="Sets/!_AGGR" TargetMode="External"/><Relationship Id="rId38" Type="http://schemas.openxmlformats.org/officeDocument/2006/relationships/hyperlink" Target="Sets/(EA)%20Setka%20NIM%2016%20sets" TargetMode="External"/><Relationship Id="rId59" Type="http://schemas.openxmlformats.org/officeDocument/2006/relationships/hyperlink" Target="Sets/10428-EA-Setka1.43-Valerii.badaev-EURJPY-M1-2017-2019-dd303" TargetMode="External"/><Relationship Id="rId103" Type="http://schemas.openxmlformats.org/officeDocument/2006/relationships/hyperlink" Target="Sets/11139-EA-Setka1.43-R285-SR7%20Ostap.Bender%20EURCAD%20LS%20v1,6%202013-2019" TargetMode="External"/><Relationship Id="rId124" Type="http://schemas.openxmlformats.org/officeDocument/2006/relationships/hyperlink" Target="Sets/11507-EA-Setka1.43-EURUSD-010719-170120-D500-MerSerg" TargetMode="External"/><Relationship Id="rId310" Type="http://schemas.openxmlformats.org/officeDocument/2006/relationships/hyperlink" Target="Sets/480652-EA-Setka1.43-FenixI5-EURUSD" TargetMode="External"/><Relationship Id="rId492" Type="http://schemas.openxmlformats.org/officeDocument/2006/relationships/hyperlink" Target="Sets/EA-Setka1.43-ADX-IMP-capteen-190219-EURUSD-M1-1000-2400-StopDDPERC52" TargetMode="External"/><Relationship Id="rId527" Type="http://schemas.openxmlformats.org/officeDocument/2006/relationships/hyperlink" Target="Sets/EA-Setka1.43-Kutsepal-EURUSD-190311-1-M1-TDS2-(HQP)" TargetMode="External"/><Relationship Id="rId548" Type="http://schemas.openxmlformats.org/officeDocument/2006/relationships/hyperlink" Target="Sets/Ostap%20sets" TargetMode="External"/><Relationship Id="rId569" Type="http://schemas.openxmlformats.org/officeDocument/2006/relationships/hyperlink" Target="Sets/_nimaq_16%20assymetic%20sets" TargetMode="External"/><Relationship Id="rId70" Type="http://schemas.openxmlformats.org/officeDocument/2006/relationships/hyperlink" Target="Sets/10464-EA-Setka1.43-Valerii.badaev-EURJPY-D1-2019-dd10-0.01-2" TargetMode="External"/><Relationship Id="rId91" Type="http://schemas.openxmlformats.org/officeDocument/2006/relationships/hyperlink" Target="Sets/10993-EA-Setka1.43-SAS117-R260-EURUSD-M1-v1.3" TargetMode="External"/><Relationship Id="rId145" Type="http://schemas.openxmlformats.org/officeDocument/2006/relationships/hyperlink" Target="Sets/12173-EA-Setka1.43%20Gureyev-(HQP)-EURUSD-181108-1-M1-TpType=1-TDS2%20Altegron" TargetMode="External"/><Relationship Id="rId166" Type="http://schemas.openxmlformats.org/officeDocument/2006/relationships/hyperlink" Target="Sets/12468-%5bSetka%5d%20%5bEURUSD%5d%20%5bUmberto%5d%20%5b2%5d%20%5bMO13,%20GS26,%20M1.8,%20TP10%5d%20%5bL=326p,%20MD=48$%5d" TargetMode="External"/><Relationship Id="rId187" Type="http://schemas.openxmlformats.org/officeDocument/2006/relationships/hyperlink" Target="Sets/13339-EA-Setka1.43-AUDCAD_assym_R4F-105" TargetMode="External"/><Relationship Id="rId331" Type="http://schemas.openxmlformats.org/officeDocument/2006/relationships/hyperlink" Target="Sets/495815-EA-Setka-EURCAD%20SL%20v2.1%20DD303%20Ostap.Bender" TargetMode="External"/><Relationship Id="rId352" Type="http://schemas.openxmlformats.org/officeDocument/2006/relationships/hyperlink" Target="Sets/508095-EA-Setka1.44-TDS2-DC-NIM%20USDJPY%20V3.08" TargetMode="External"/><Relationship Id="rId373" Type="http://schemas.openxmlformats.org/officeDocument/2006/relationships/hyperlink" Target="Sets/5246-EA-Setka1.42-Jocker-Spring-EURCAD" TargetMode="External"/><Relationship Id="rId394" Type="http://schemas.openxmlformats.org/officeDocument/2006/relationships/hyperlink" Target="Sets/5343-EA-Setka-mt11-7_pair" TargetMode="External"/><Relationship Id="rId408" Type="http://schemas.openxmlformats.org/officeDocument/2006/relationships/hyperlink" Target="Sets/9708-EA-Setka1.43-EURJPY-2017-2019-M1-DD1116-P112" TargetMode="External"/><Relationship Id="rId429" Type="http://schemas.openxmlformats.org/officeDocument/2006/relationships/hyperlink" Target="Sets/EA-Setka1.39-AUDUSD-AutoBigFoot-v.2-ak-20161130-M5" TargetMode="External"/><Relationship Id="rId580" Type="http://schemas.openxmlformats.org/officeDocument/2006/relationships/hyperlink" Target="Sets/_nimaq_16%20assymetic%20sets" TargetMode="External"/><Relationship Id="rId615" Type="http://schemas.openxmlformats.org/officeDocument/2006/relationships/hyperlink" Target="Sets/_nimaq_AS%20NZDJPY" TargetMode="External"/><Relationship Id="rId1" Type="http://schemas.openxmlformats.org/officeDocument/2006/relationships/hyperlink" Target="file:///C:\Users\lav\Downloads\Sets\5007-EA-Setka1.41-13-200&#1087;-EURUSD-start-10000$" TargetMode="External"/><Relationship Id="rId212" Type="http://schemas.openxmlformats.org/officeDocument/2006/relationships/hyperlink" Target="Sets/465930-EA-Setka1.43%20Ostap.Bender%20AUDUSD%20v1.5%20DST-EUR" TargetMode="External"/><Relationship Id="rId233" Type="http://schemas.openxmlformats.org/officeDocument/2006/relationships/hyperlink" Target="Sets/467079-EA-Setka1.43-kitaro_777-Sets" TargetMode="External"/><Relationship Id="rId254" Type="http://schemas.openxmlformats.org/officeDocument/2006/relationships/hyperlink" Target="Sets/472768-EA-Setka%20295%20Ostap.Bender%20CHFJPY%20SL%20v1.21%20DST-EUR%20(slip%20300-500ms)%20Dukas%204$-lot%202014-2020" TargetMode="External"/><Relationship Id="rId440" Type="http://schemas.openxmlformats.org/officeDocument/2006/relationships/hyperlink" Target="Sets/EA-Setka1.39-AutoBigFoot-sets" TargetMode="External"/><Relationship Id="rId28" Type="http://schemas.openxmlformats.org/officeDocument/2006/relationships/hyperlink" Target="Sets/!_Corvuses_bag" TargetMode="External"/><Relationship Id="rId49" Type="http://schemas.openxmlformats.org/officeDocument/2006/relationships/hyperlink" Target="Sets/10043-EA-Setka1.43-ADX-IMP-R186-USDCHF-M1-500-500-0.01x3.1-adx%20REINVEST" TargetMode="External"/><Relationship Id="rId114" Type="http://schemas.openxmlformats.org/officeDocument/2006/relationships/hyperlink" Target="Sets/11244-EA-Setka1.43-R285-SR7-valerii.badaev-djfrosov-EURJPY-M1-K1900-2014-2019_V1.4" TargetMode="External"/><Relationship Id="rId275" Type="http://schemas.openxmlformats.org/officeDocument/2006/relationships/hyperlink" Target="Sets/475206-EA-Setka%20NIM%20EURJPY_V1.37%20K11%20KD3000" TargetMode="External"/><Relationship Id="rId296" Type="http://schemas.openxmlformats.org/officeDocument/2006/relationships/hyperlink" Target="Sets/480483-umberto%20sets" TargetMode="External"/><Relationship Id="rId300" Type="http://schemas.openxmlformats.org/officeDocument/2006/relationships/hyperlink" Target="Sets/480483-umberto%20sets" TargetMode="External"/><Relationship Id="rId461" Type="http://schemas.openxmlformats.org/officeDocument/2006/relationships/hyperlink" Target="Sets/EA-Setka1.41-20170216-eursek-15=384-0.01-1.4=1100$-" TargetMode="External"/><Relationship Id="rId482" Type="http://schemas.openxmlformats.org/officeDocument/2006/relationships/hyperlink" Target="Sets/EA-Setka1.43-190226-EURJPY-M1-&#1084;&#1091;&#1083;&#1100;&#1090;1.4-3950-30perc-TP150" TargetMode="External"/><Relationship Id="rId517" Type="http://schemas.openxmlformats.org/officeDocument/2006/relationships/hyperlink" Target="Sets/EA-Setka1.43-EURusd-20190418-dinsv" TargetMode="External"/><Relationship Id="rId538" Type="http://schemas.openxmlformats.org/officeDocument/2006/relationships/hyperlink" Target="Sets/EA-Setka1.43-&#1057;&#1101;&#1090;&#1099;&#1089;&#1089;&#1077;&#1088;&#1074;&#1077;&#1088;&#1072;-&#1082;&#1086;&#1088;&#1086;&#1090;&#1082;&#1080;&#1077;&#1072;&#1075;&#1088;&#1077;&#1089;&#1089;&#1080;&#1074;&#1085;&#1099;&#1077;&#1084;&#1091;&#1083;&#1100;&#1090;1.8+-20170709" TargetMode="External"/><Relationship Id="rId559" Type="http://schemas.openxmlformats.org/officeDocument/2006/relationships/hyperlink" Target="Sets/%5bEA%5d%20-%20Setka%20v1.43%20-%2020171103%20-%20gbpusd%20-%20&#1084;&#1091;&#1083;&#1100;&#1090;%201.4+%20-%20&#1056;&#1086;&#1073;&#1086;&#1090;&#1077;&#1089;&#1090;.set" TargetMode="External"/><Relationship Id="rId60" Type="http://schemas.openxmlformats.org/officeDocument/2006/relationships/hyperlink" Target="Sets/10428-EA-Setka1.43-Valerii.badaev-GBPUSD-M1-2017-2019-dd406" TargetMode="External"/><Relationship Id="rId81" Type="http://schemas.openxmlformats.org/officeDocument/2006/relationships/hyperlink" Target="Sets/10718-EA-Setka1.43-R245_EURJPY%20NIGHT%20v2%20Ostap.Bender%202015-2019" TargetMode="External"/><Relationship Id="rId135" Type="http://schemas.openxmlformats.org/officeDocument/2006/relationships/hyperlink" Target="Sets/11976-EA-Setka1.43-NIM-15.02-20.01-AUDCAD-V2.86-KD2400" TargetMode="External"/><Relationship Id="rId156" Type="http://schemas.openxmlformats.org/officeDocument/2006/relationships/hyperlink" Target="Sets/12468-%5bSetka%5d%20%5bAUDCAD%5d%20%5bUmberto%5d%20%5b2%5d%20%5bMO10,%20GS26,%20M1.9,%20TP10%5d%20%5bL=328p,%20MD=20$%5d" TargetMode="External"/><Relationship Id="rId177" Type="http://schemas.openxmlformats.org/officeDocument/2006/relationships/hyperlink" Target="Sets/12874-EA-Setka1.43-Ostap.Bender%20EURJPY%20LS%20v1,5%20tuned%20Altegron%202014-2020" TargetMode="External"/><Relationship Id="rId198" Type="http://schemas.openxmlformats.org/officeDocument/2006/relationships/hyperlink" Target="Sets/464660-EA-Setka1.43-Ostap.Bender%20USDJPY" TargetMode="External"/><Relationship Id="rId321" Type="http://schemas.openxmlformats.org/officeDocument/2006/relationships/hyperlink" Target="Sets/487393-EA-Setka1.44.19-ADX-IMP-%20GBPUSD%20-%20Lihodeev%202.1%20S2%20DD2330%202016-2021" TargetMode="External"/><Relationship Id="rId342" Type="http://schemas.openxmlformats.org/officeDocument/2006/relationships/hyperlink" Target="Sets/4994-EA-Setka-chfjpy15=4590.011.5=35000$" TargetMode="External"/><Relationship Id="rId363" Type="http://schemas.openxmlformats.org/officeDocument/2006/relationships/hyperlink" Target="Sets/5170-EA-Setka1.42-eurusd-m5-extrim" TargetMode="External"/><Relationship Id="rId384" Type="http://schemas.openxmlformats.org/officeDocument/2006/relationships/hyperlink" Target="Sets/5343-EA-Setka-mt07-eurusd+gbpusd+eurjpy-0.02_Last4_1.5" TargetMode="External"/><Relationship Id="rId419" Type="http://schemas.openxmlformats.org/officeDocument/2006/relationships/hyperlink" Target="Sets/EA-Setka1.38-20160928-usdcad-15=453&#1087;&#1087;-0.02-last4-mult-1.5+-$10000" TargetMode="External"/><Relationship Id="rId570" Type="http://schemas.openxmlformats.org/officeDocument/2006/relationships/hyperlink" Target="Sets/_nimaq_16%20assymetic%20sets" TargetMode="External"/><Relationship Id="rId591" Type="http://schemas.openxmlformats.org/officeDocument/2006/relationships/hyperlink" Target="Sets/_nimaq_16%20assymetic%20sets" TargetMode="External"/><Relationship Id="rId605" Type="http://schemas.openxmlformats.org/officeDocument/2006/relationships/hyperlink" Target="Sets/_nimaq_AS%20CADCHF" TargetMode="External"/><Relationship Id="rId626" Type="http://schemas.openxmlformats.org/officeDocument/2006/relationships/ctrlProp" Target="../ctrlProps/ctrlProp3.xml"/><Relationship Id="rId202" Type="http://schemas.openxmlformats.org/officeDocument/2006/relationships/hyperlink" Target="Sets/464873-EA-Setkav1.43-Altegron%20USDCAD%20m1" TargetMode="External"/><Relationship Id="rId223" Type="http://schemas.openxmlformats.org/officeDocument/2006/relationships/hyperlink" Target="Sets/4668-EA-Setka1.41-Chech-StrategyTester-EURUSD-0.14-2-11-280&#1087;-start-1000$-2014.01.01-2017.02.16" TargetMode="External"/><Relationship Id="rId244" Type="http://schemas.openxmlformats.org/officeDocument/2006/relationships/hyperlink" Target="Sets/469879-EA-Setka1.43%20GBPUSD_M0kass_V1_dd575_20150115-20201027" TargetMode="External"/><Relationship Id="rId430" Type="http://schemas.openxmlformats.org/officeDocument/2006/relationships/hyperlink" Target="Sets/EA-Setka1.39-AUDUSD-Tests-Boris1961-20161209" TargetMode="External"/><Relationship Id="rId18" Type="http://schemas.openxmlformats.org/officeDocument/2006/relationships/hyperlink" Target="Sets/!_AGGR" TargetMode="External"/><Relationship Id="rId39" Type="http://schemas.openxmlformats.org/officeDocument/2006/relationships/hyperlink" Target="Sets/(EA)%20Setka%20NIM%2016%20sets" TargetMode="External"/><Relationship Id="rId265" Type="http://schemas.openxmlformats.org/officeDocument/2006/relationships/hyperlink" Target="Sets/475206-EA-Setka%20NIM%20AUDCHF_V2.82%20K13%20KD2450" TargetMode="External"/><Relationship Id="rId286" Type="http://schemas.openxmlformats.org/officeDocument/2006/relationships/hyperlink" Target="Sets/476813-EA-Setka1.43%20Gureyev-(HQP)-EURUSD-M1-tuned2%20ADX%20and%20filters%20v2%20st34%20Altegron" TargetMode="External"/><Relationship Id="rId451" Type="http://schemas.openxmlformats.org/officeDocument/2006/relationships/hyperlink" Target="Sets/EA-Setka1.39-&#1056;&#1086;&#1084;&#1072;&#1085;26rus-EurUsd-m5-10000-0.05-Mult-1" TargetMode="External"/><Relationship Id="rId472" Type="http://schemas.openxmlformats.org/officeDocument/2006/relationships/hyperlink" Target="Sets/EA-Setka1.41-RSI-CCI-&#1056;&#1086;&#1084;&#1072;&#1085;26rus" TargetMode="External"/><Relationship Id="rId493" Type="http://schemas.openxmlformats.org/officeDocument/2006/relationships/hyperlink" Target="Sets/EA-Setka1.43-ADX-IMP-EURJPY-2017-2019-M1-DD1116-P112" TargetMode="External"/><Relationship Id="rId507" Type="http://schemas.openxmlformats.org/officeDocument/2006/relationships/hyperlink" Target="Sets/EA-Setka1.43-ADX-IMPvalerii.badaev-EURJPY-190629-TDS2-(HQP)" TargetMode="External"/><Relationship Id="rId528" Type="http://schemas.openxmlformats.org/officeDocument/2006/relationships/hyperlink" Target="Sets/EA-Setka1.43-M0kass-EURUSD-190408-1-M1-TDS2-(HQP)" TargetMode="External"/><Relationship Id="rId549" Type="http://schemas.openxmlformats.org/officeDocument/2006/relationships/hyperlink" Target="Sets/Ostap%20sets" TargetMode="External"/><Relationship Id="rId50" Type="http://schemas.openxmlformats.org/officeDocument/2006/relationships/hyperlink" Target="Sets/10059-EA-%20Setka1.43%20RSI-CCI-AS-R186-USDCHF-M1-2350-0.01x3.5" TargetMode="External"/><Relationship Id="rId104" Type="http://schemas.openxmlformats.org/officeDocument/2006/relationships/hyperlink" Target="Sets/11141-EA-Setka1.43-R285-SR7%20Ostap.Bender%20EURCAD%20LS%20v1,7%202013-2019" TargetMode="External"/><Relationship Id="rId125" Type="http://schemas.openxmlformats.org/officeDocument/2006/relationships/hyperlink" Target="Sets/11614-EA-Setka1.43%20NIM%20AUDJPY-V1.16%20K9%20KD1340%200.01%20fix" TargetMode="External"/><Relationship Id="rId146" Type="http://schemas.openxmlformats.org/officeDocument/2006/relationships/hyperlink" Target="Sets/12173-EA-Setka1.43%20Gureyev-(HQP)-EURUSD-181108-1-M1-TpType=1-TDS2%20Altegron" TargetMode="External"/><Relationship Id="rId167" Type="http://schemas.openxmlformats.org/officeDocument/2006/relationships/hyperlink" Target="Sets/12468-%5bSetka%5d%20%5bGBPAUD%5d%20%5bUmberto%5d%20%5b2%5d%20%5bMO13,%20GS29,%20M1.8,%20TP10%5d%20%5bL=708p,%20MD=81$%5d" TargetMode="External"/><Relationship Id="rId188" Type="http://schemas.openxmlformats.org/officeDocument/2006/relationships/hyperlink" Target="Sets/13339-EA-Setka1.43-AUDCAD_assym_R4F-105_orig" TargetMode="External"/><Relationship Id="rId311" Type="http://schemas.openxmlformats.org/officeDocument/2006/relationships/hyperlink" Target="Sets/480881-EA-Setka1.43%20ADX-IMP-R321-SR24%20-%20EURUSD%20Corvus%20v1%20-%2020180101-20210430-Depo=185" TargetMode="External"/><Relationship Id="rId332" Type="http://schemas.openxmlformats.org/officeDocument/2006/relationships/hyperlink" Target="Sets/495815-EA-Setka-EURUSD%20v2.2%20DD193%20Ostap.Bender" TargetMode="External"/><Relationship Id="rId353" Type="http://schemas.openxmlformats.org/officeDocument/2006/relationships/hyperlink" Target="Sets/5096-EA-Setka1.41-10-221&#1087;-EURCAD-start-5000$" TargetMode="External"/><Relationship Id="rId374" Type="http://schemas.openxmlformats.org/officeDocument/2006/relationships/hyperlink" Target="Sets/5246-EA-Setka1.42-Jocker-Spring-EURGBP" TargetMode="External"/><Relationship Id="rId395" Type="http://schemas.openxmlformats.org/officeDocument/2006/relationships/hyperlink" Target="Sets/5366-EA-Setka1.42-chfjpy-15-261-0.01x1.4-6000$-8-Sng" TargetMode="External"/><Relationship Id="rId409" Type="http://schemas.openxmlformats.org/officeDocument/2006/relationships/hyperlink" Target="Sets/9899-EA-Setka1.43-USDCHF%202%20GMT-3%20%5bDD43%2020182019%20MT4%20test%5d" TargetMode="External"/><Relationship Id="rId560" Type="http://schemas.openxmlformats.org/officeDocument/2006/relationships/hyperlink" Target="Sets/_(EA)%20-%20Setka%20v1.44.32-ADX-IMP%20EURGBP%20-%2020150101-20220331-D475S" TargetMode="External"/><Relationship Id="rId581" Type="http://schemas.openxmlformats.org/officeDocument/2006/relationships/hyperlink" Target="Sets/_nimaq_16%20assymetic%20sets" TargetMode="External"/><Relationship Id="rId71" Type="http://schemas.openxmlformats.org/officeDocument/2006/relationships/hyperlink" Target="Sets/10471-EA-Setka1.43-GBPUSD-D1-2017-2019-dd38-0.01%20&#1083;&#1086;&#1090;" TargetMode="External"/><Relationship Id="rId92" Type="http://schemas.openxmlformats.org/officeDocument/2006/relationships/hyperlink" Target="Sets/11001-EA-Setka1.43-ADX-IMP-191224-R285-SR7%20Ostap.Bender%20GBPCAD%20LS%20v1%202012-2019" TargetMode="External"/><Relationship Id="rId213" Type="http://schemas.openxmlformats.org/officeDocument/2006/relationships/hyperlink" Target="Sets/465930-EA-Setka1.43%20Ostap.Bender%20AUDUSD%20v1.5%20DST-EUR" TargetMode="External"/><Relationship Id="rId234" Type="http://schemas.openxmlformats.org/officeDocument/2006/relationships/hyperlink" Target="Sets/467291-EA-Setka1.43%20Umen%20NZDCAD%20Mod_R4F-105" TargetMode="External"/><Relationship Id="rId420" Type="http://schemas.openxmlformats.org/officeDocument/2006/relationships/hyperlink" Target="Sets/EA-Setka1.38-20160929-gbpusd-15=450-505&#1087;&#1087;-0.04-last4-mult-1.5+-26000" TargetMode="External"/><Relationship Id="rId616" Type="http://schemas.openxmlformats.org/officeDocument/2006/relationships/hyperlink" Target="Sets/_nimaq_AS%20NZDJPY" TargetMode="External"/><Relationship Id="rId2" Type="http://schemas.openxmlformats.org/officeDocument/2006/relationships/hyperlink" Target="https://tlap.com/forum/topic/2738-sovetnik-forex-setka-trader-mod-i-ea-setka/page/321/?tab=comments" TargetMode="External"/><Relationship Id="rId29" Type="http://schemas.openxmlformats.org/officeDocument/2006/relationships/hyperlink" Target="Sets/!_OldMen_base_set" TargetMode="External"/><Relationship Id="rId255" Type="http://schemas.openxmlformats.org/officeDocument/2006/relationships/hyperlink" Target="Sets/472768-EA-Setka%20295%20Ostap.Bender%20CHFJPY%20SL%20v1.21%20DST-EUR%20(slip%20300-500ms)%20Dukas%204$-lot%202014-2020" TargetMode="External"/><Relationship Id="rId276" Type="http://schemas.openxmlformats.org/officeDocument/2006/relationships/hyperlink" Target="Sets/475206-EA-Setka%20NIM%20EURJPY_V1.37%20K11%20KD3000" TargetMode="External"/><Relationship Id="rId297" Type="http://schemas.openxmlformats.org/officeDocument/2006/relationships/hyperlink" Target="Sets/480483-umberto%20sets" TargetMode="External"/><Relationship Id="rId441" Type="http://schemas.openxmlformats.org/officeDocument/2006/relationships/hyperlink" Target="Sets/EA-Setka1.39-AutoBigFoot-v.2-sets" TargetMode="External"/><Relationship Id="rId462" Type="http://schemas.openxmlformats.org/officeDocument/2006/relationships/hyperlink" Target="Sets/EA-Setka1.41-AUDJPY-0.1-1.7-15-306&#1087;-start-500000CENT" TargetMode="External"/><Relationship Id="rId483" Type="http://schemas.openxmlformats.org/officeDocument/2006/relationships/hyperlink" Target="Sets/EA-Setka1.43-190307-EURUSD-M1-&#1084;&#1091;&#1083;&#1100;&#1090;1.4+2000-9.8perc-TP115x9x-10" TargetMode="External"/><Relationship Id="rId518" Type="http://schemas.openxmlformats.org/officeDocument/2006/relationships/hyperlink" Target="Sets/EA-Setka1.43-EURUSD-Gureyev20181108-350&#1087;&#1091;&#1085;&#1082;&#1090;&#1086;&#1074;3000$10&#1082;&#1086;&#1083;&#1077;&#1085;-&#1090;&#1077;&#1089;&#1090;(&#1088;&#1077;&#1080;&#1085;&#1074;&#1077;&#1089;&#1090;)" TargetMode="External"/><Relationship Id="rId539" Type="http://schemas.openxmlformats.org/officeDocument/2006/relationships/hyperlink" Target="Sets/EA-Setka1.43-&#1057;&#1101;&#1090;&#1099;&#1089;&#1089;&#1077;&#1088;&#1074;&#1077;&#1088;&#1072;-&#1082;&#1086;&#1088;&#1086;&#1090;&#1082;&#1080;&#1077;&#1072;&#1075;&#1088;&#1077;&#1089;&#1089;&#1080;&#1074;&#1085;&#1099;&#1077;&#1084;&#1091;&#1083;&#1100;&#1090;1.8+-20170709" TargetMode="External"/><Relationship Id="rId40" Type="http://schemas.openxmlformats.org/officeDocument/2006/relationships/hyperlink" Target="Sets/(EA)%20Setka%20NIM%2016%20sets" TargetMode="External"/><Relationship Id="rId115" Type="http://schemas.openxmlformats.org/officeDocument/2006/relationships/hyperlink" Target="Sets/11244-EA-Setka1.43-R285-SR7-valerii.badaev-djfrosov-EURJPY-M1-K1900-2014-2019_V1.4" TargetMode="External"/><Relationship Id="rId136" Type="http://schemas.openxmlformats.org/officeDocument/2006/relationships/hyperlink" Target="Sets/11976-EA-Setka1.43-NIM-15.02-20.01-AUDCHF-V2.81-KD2400" TargetMode="External"/><Relationship Id="rId157" Type="http://schemas.openxmlformats.org/officeDocument/2006/relationships/hyperlink" Target="Sets/12468-%5bSetka%5d%20%5bAUDCHF%5d%20%5bUmberto%5d%20%5b2%5d%20%5bMO14,%20GS16,%20M1.5,%20TP10%5d%20%5bL=400p,%20MD=44$%5d" TargetMode="External"/><Relationship Id="rId178" Type="http://schemas.openxmlformats.org/officeDocument/2006/relationships/hyperlink" Target="Sets/12874-EA-Setka1.43-Ostap.Bender%20EURJPY%20LS%20v1,5%20tuned%20Altegron%202014-2020" TargetMode="External"/><Relationship Id="rId301" Type="http://schemas.openxmlformats.org/officeDocument/2006/relationships/hyperlink" Target="Sets/480483-umberto%20sets" TargetMode="External"/><Relationship Id="rId322" Type="http://schemas.openxmlformats.org/officeDocument/2006/relationships/hyperlink" Target="Sets/487482-EA-Setka%20v1.44.19-ADX-IMP-%20GBPUSD-DD2330%20-%20Lihodeev%202016-2021%20%202.1" TargetMode="External"/><Relationship Id="rId343" Type="http://schemas.openxmlformats.org/officeDocument/2006/relationships/hyperlink" Target="Sets/4994-EA-Setka-chfjpy15=4590.011.5=35000$" TargetMode="External"/><Relationship Id="rId364" Type="http://schemas.openxmlformats.org/officeDocument/2006/relationships/hyperlink" Target="Sets/518195-%5bEA%5d%20-%20Setka%20v1.46%20-%20GBPUSD-03-05-Amba-step10-20-35p-9kol-Dep1200" TargetMode="External"/><Relationship Id="rId550" Type="http://schemas.openxmlformats.org/officeDocument/2006/relationships/hyperlink" Target="Sets/Ostap%20sets" TargetMode="External"/><Relationship Id="rId61" Type="http://schemas.openxmlformats.org/officeDocument/2006/relationships/hyperlink" Target="Sets/10436-EA-Setka1.43-Gureyev-(HQP)-EURUSD-181108-1-M1-TDS2-(HQP)" TargetMode="External"/><Relationship Id="rId82" Type="http://schemas.openxmlformats.org/officeDocument/2006/relationships/hyperlink" Target="Sets/10750-EA-Setka1.43-ADX-IMP-R260-Altegron-EURUSD-191127-4-M1-TDS2-(HQP)" TargetMode="External"/><Relationship Id="rId199" Type="http://schemas.openxmlformats.org/officeDocument/2006/relationships/hyperlink" Target="Sets/464834-EA-Setka1.43-Ostap.Bender%20EURCAD%20SL%20v1.8%20DST-EUR" TargetMode="External"/><Relationship Id="rId203" Type="http://schemas.openxmlformats.org/officeDocument/2006/relationships/hyperlink" Target="Sets/465003-EA-Setka-EURUSD%20v2.0%20DST-EUR" TargetMode="External"/><Relationship Id="rId385" Type="http://schemas.openxmlformats.org/officeDocument/2006/relationships/hyperlink" Target="Sets/5343-EA-Setka-mt07-eurusd+gbpusd+eurjpy-0.02_Last4_1.5" TargetMode="External"/><Relationship Id="rId571" Type="http://schemas.openxmlformats.org/officeDocument/2006/relationships/hyperlink" Target="Sets/_nimaq_16%20assymetic%20sets" TargetMode="External"/><Relationship Id="rId592" Type="http://schemas.openxmlformats.org/officeDocument/2006/relationships/hyperlink" Target="Sets/_nimaq_16%20assymetic%20sets" TargetMode="External"/><Relationship Id="rId606" Type="http://schemas.openxmlformats.org/officeDocument/2006/relationships/hyperlink" Target="Sets/_nimaq_AS%20CADJPY" TargetMode="External"/><Relationship Id="rId19" Type="http://schemas.openxmlformats.org/officeDocument/2006/relationships/hyperlink" Target="Sets/!_AGGR" TargetMode="External"/><Relationship Id="rId224" Type="http://schemas.openxmlformats.org/officeDocument/2006/relationships/hyperlink" Target="Sets/467079-EA-Setka1.43-kitaro_777-Sets" TargetMode="External"/><Relationship Id="rId245" Type="http://schemas.openxmlformats.org/officeDocument/2006/relationships/hyperlink" Target="Sets/471123-EA-Setka%20v1.43%20R10%20EURCHF_V1.5%20K10%20KD2500%20NIM" TargetMode="External"/><Relationship Id="rId266" Type="http://schemas.openxmlformats.org/officeDocument/2006/relationships/hyperlink" Target="Sets/475206-EA-Setka%20NIM%20AUDJPY_V1.45%20K10%20KD2750" TargetMode="External"/><Relationship Id="rId287" Type="http://schemas.openxmlformats.org/officeDocument/2006/relationships/hyperlink" Target="Sets/4772-EA-Setka1.42-EURUSD-Kristalik-m1" TargetMode="External"/><Relationship Id="rId410" Type="http://schemas.openxmlformats.org/officeDocument/2006/relationships/hyperlink" Target="Sets/EA-Setka-777Aleksey777-EURUSD" TargetMode="External"/><Relationship Id="rId431" Type="http://schemas.openxmlformats.org/officeDocument/2006/relationships/hyperlink" Target="Sets/EA-Setka1.39-AUDUSD-Tests-Boris1961-20161209" TargetMode="External"/><Relationship Id="rId452" Type="http://schemas.openxmlformats.org/officeDocument/2006/relationships/hyperlink" Target="Sets/EA-Setka1.39-&#1056;&#1086;&#1084;&#1072;&#1085;26rus-Setka-v1.39-EurUsd-m5-&#1086;&#1090;-10000-auto-lot" TargetMode="External"/><Relationship Id="rId473" Type="http://schemas.openxmlformats.org/officeDocument/2006/relationships/hyperlink" Target="Sets/EA-Setka1.41-USDCAD-VaBank-Spring-2010-2016-Boris1961-20170124" TargetMode="External"/><Relationship Id="rId494" Type="http://schemas.openxmlformats.org/officeDocument/2006/relationships/hyperlink" Target="Sets/EA-Setka1.43-ADX-IMP-EURJPY-2017-2019-M1-DD1355-P112-spred" TargetMode="External"/><Relationship Id="rId508" Type="http://schemas.openxmlformats.org/officeDocument/2006/relationships/hyperlink" Target="Sets/EA-Setka1.43-ADX-IMPvalerii.badaev-EURJPY-190629-TDS2-(HQP)" TargetMode="External"/><Relationship Id="rId529" Type="http://schemas.openxmlformats.org/officeDocument/2006/relationships/hyperlink" Target="Sets/EA-Setka1.43-M0kass-EURUSD-190408-1-M1-TDS2-(HQP)" TargetMode="External"/><Relationship Id="rId30" Type="http://schemas.openxmlformats.org/officeDocument/2006/relationships/hyperlink" Target="Sets/!_ostapbender_Grid%20Maxi" TargetMode="External"/><Relationship Id="rId105" Type="http://schemas.openxmlformats.org/officeDocument/2006/relationships/hyperlink" Target="Sets/11141-EA-Setka1.43-R285-SR7%20Ostap.Bender%20EURCAD%20LS%20v1,7%202013-2019" TargetMode="External"/><Relationship Id="rId126" Type="http://schemas.openxmlformats.org/officeDocument/2006/relationships/hyperlink" Target="Sets/11666-EA-Setka1.43%20-%20EURCAD%20M0kass" TargetMode="External"/><Relationship Id="rId147" Type="http://schemas.openxmlformats.org/officeDocument/2006/relationships/hyperlink" Target="Sets/12213-EA-Setka%20v1.43-ADX-IMP-opt-190924%20Corvus%20USDJPY.%202017-2020" TargetMode="External"/><Relationship Id="rId168" Type="http://schemas.openxmlformats.org/officeDocument/2006/relationships/hyperlink" Target="Sets/12468-%5bSetka%5d%20%5bGBPCHF%5d%20%5bUmberto%5d%20%5b2%5d%20%5bMO12,%20GS29,%20M2,%20TP10%5d%20%5bL=417p,%20MD=77$%5d" TargetMode="External"/><Relationship Id="rId312" Type="http://schemas.openxmlformats.org/officeDocument/2006/relationships/hyperlink" Target="Sets/481277-EA-Setka1.43%20ADX-IMP-R321-SR24%20-%20GBPCAD%20KD1670%202015-2021%20ArtemK%20v0.99" TargetMode="External"/><Relationship Id="rId333" Type="http://schemas.openxmlformats.org/officeDocument/2006/relationships/hyperlink" Target="Sets/495815-EA-Setka-EURUSD%20v2.2%20DD193%20Ostap.Bender" TargetMode="External"/><Relationship Id="rId354" Type="http://schemas.openxmlformats.org/officeDocument/2006/relationships/hyperlink" Target="Sets/510528-EA-Setka-v1.46-EURUSD-Amba-v2-15kol--2018-2022-Dep6200-MT4%20(2)" TargetMode="External"/><Relationship Id="rId540" Type="http://schemas.openxmlformats.org/officeDocument/2006/relationships/hyperlink" Target="Sets/EA-Setka1.43-&#1057;&#1101;&#1090;&#1099;&#1089;&#1089;&#1077;&#1088;&#1074;&#1077;&#1088;&#1072;-&#1082;&#1086;&#1088;&#1086;&#1090;&#1082;&#1080;&#1077;&#1072;&#1075;&#1088;&#1077;&#1089;&#1089;&#1080;&#1074;&#1085;&#1099;&#1077;&#1084;&#1091;&#1083;&#1100;&#1090;1.8+-20170709" TargetMode="External"/><Relationship Id="rId51" Type="http://schemas.openxmlformats.org/officeDocument/2006/relationships/hyperlink" Target="Sets/10165-EA-Setka1.43%20R198-USDCHF-M1-depo4350" TargetMode="External"/><Relationship Id="rId72" Type="http://schemas.openxmlformats.org/officeDocument/2006/relationships/hyperlink" Target="Sets/10517-EA-Setka1.43-Ostap-R245_EURUSD_2013-2019_DD-1760" TargetMode="External"/><Relationship Id="rId93" Type="http://schemas.openxmlformats.org/officeDocument/2006/relationships/hyperlink" Target="Sets/11012-EA-Setka1.43-ADX-IMP-191224-R285-SR7%20Ostap.Bender%20GBPCAD%20LS%20v1,1%202012-2019" TargetMode="External"/><Relationship Id="rId189" Type="http://schemas.openxmlformats.org/officeDocument/2006/relationships/hyperlink" Target="Sets/445306-EA-Setka%20NIM%20AUDJPY_V1.16%20K9%20KD1340%200.01%20fix" TargetMode="External"/><Relationship Id="rId375" Type="http://schemas.openxmlformats.org/officeDocument/2006/relationships/hyperlink" Target="Sets/5246-EA-Setka1.42-Jocker-Spring-EURJPY" TargetMode="External"/><Relationship Id="rId396" Type="http://schemas.openxmlformats.org/officeDocument/2006/relationships/hyperlink" Target="Sets/5366-EA-Setka1.42-chfjpy-15-261-0.01x1.4-6000$-8-Sng" TargetMode="External"/><Relationship Id="rId561" Type="http://schemas.openxmlformats.org/officeDocument/2006/relationships/hyperlink" Target="Sets/_(EA)%20-%20Setka%20v2.11%20-%20EURJPY_M0kass_V2.5" TargetMode="External"/><Relationship Id="rId582" Type="http://schemas.openxmlformats.org/officeDocument/2006/relationships/hyperlink" Target="Sets/_nimaq_16%20assymetic%20sets" TargetMode="External"/><Relationship Id="rId617" Type="http://schemas.openxmlformats.org/officeDocument/2006/relationships/hyperlink" Target="Sets/_nimaq_AS%20USDCAD" TargetMode="External"/><Relationship Id="rId3" Type="http://schemas.openxmlformats.org/officeDocument/2006/relationships/hyperlink" Target="Sets/!-(EA)%20-%20Setka%20v1.43%20-%20eurjpy%20-%20OldMan2%20-%200.02-4-1,5%20-%204znak%20-%20agr%20-%2011kolen" TargetMode="External"/><Relationship Id="rId214" Type="http://schemas.openxmlformats.org/officeDocument/2006/relationships/hyperlink" Target="Sets/466013-%20EA-%20Setka1.43%20valeri.badaev-USDJPY-%202014-2020-DD240" TargetMode="External"/><Relationship Id="rId235" Type="http://schemas.openxmlformats.org/officeDocument/2006/relationships/hyperlink" Target="Sets/467385-EA-Setka1.43%20-%20audchf-SAS117-%20M1" TargetMode="External"/><Relationship Id="rId256" Type="http://schemas.openxmlformats.org/officeDocument/2006/relationships/hyperlink" Target="Sets/472768-EA-Setka%20295%20Ostap.Bender%20EURUSD%20v2.36%20DST-EUR%20(slip%205%20Mspred-1.3)%20Dukas%204$-lot%202013-2020%20DD-580%20(1)" TargetMode="External"/><Relationship Id="rId277" Type="http://schemas.openxmlformats.org/officeDocument/2006/relationships/hyperlink" Target="Sets/475206-EA-Setka%20NIM%20NZDCAD_V2.86%20K11%20KD1760" TargetMode="External"/><Relationship Id="rId298" Type="http://schemas.openxmlformats.org/officeDocument/2006/relationships/hyperlink" Target="Sets/480483-umberto%20sets" TargetMode="External"/><Relationship Id="rId400" Type="http://schemas.openxmlformats.org/officeDocument/2006/relationships/hyperlink" Target="Sets/5395-EA-Setka1.41-GBPUSD-resolance-158" TargetMode="External"/><Relationship Id="rId421" Type="http://schemas.openxmlformats.org/officeDocument/2006/relationships/hyperlink" Target="Sets/EA-Setka1.38-20160929-gbpusd-15=477&#1087;&#1087;-0.04-last4-mult-1.5+-25000-buy" TargetMode="External"/><Relationship Id="rId442" Type="http://schemas.openxmlformats.org/officeDocument/2006/relationships/hyperlink" Target="Sets/EA-Setka1.39-AutoBigFoot-v.2-sets" TargetMode="External"/><Relationship Id="rId463" Type="http://schemas.openxmlformats.org/officeDocument/2006/relationships/hyperlink" Target="Sets/EA-Setka1.41-EURUSD-start-2000$-20160101-20170120-varspred-22K-4kdrop" TargetMode="External"/><Relationship Id="rId484" Type="http://schemas.openxmlformats.org/officeDocument/2006/relationships/hyperlink" Target="Sets/EA-Setka1.43-190307-EURUSD-M1-&#1084;&#1091;&#1083;&#1100;&#1090;1.4-2700-10perc-TP100" TargetMode="External"/><Relationship Id="rId519" Type="http://schemas.openxmlformats.org/officeDocument/2006/relationships/hyperlink" Target="Sets/EA-Setka1.43-EURUSD-Gureyev20181108-350&#1087;&#1091;&#1085;&#1082;&#1090;&#1086;&#1074;3000$10&#1082;&#1086;&#1083;&#1077;&#1085;.set-201701-201811TDS2" TargetMode="External"/><Relationship Id="rId116" Type="http://schemas.openxmlformats.org/officeDocument/2006/relationships/hyperlink" Target="Sets/11391-EA-Setka1.43-audchf-M1-SAS117-v1" TargetMode="External"/><Relationship Id="rId137" Type="http://schemas.openxmlformats.org/officeDocument/2006/relationships/hyperlink" Target="Sets/11976-EA-Setka1.43-NIM-15.02-20.01-AUDNZD-V2.30-DoD-KD2800" TargetMode="External"/><Relationship Id="rId158" Type="http://schemas.openxmlformats.org/officeDocument/2006/relationships/hyperlink" Target="Sets/12468-%5bSetka%5d%20%5bAUDJPY%5d%20%5bUmberto%5d%20%5b2%5d%20%5bMO12,%20GS28,%20M1.9,%20TP10%5d%20%5bL=318p,%20MD=60$%5d" TargetMode="External"/><Relationship Id="rId302" Type="http://schemas.openxmlformats.org/officeDocument/2006/relationships/hyperlink" Target="Sets/480483-umberto%20sets" TargetMode="External"/><Relationship Id="rId323" Type="http://schemas.openxmlformats.org/officeDocument/2006/relationships/hyperlink" Target="Sets/4886-EA-Setka1.42-EURUSD-1500-10&#1083;&#1077;&#1090;-777Aleksey777" TargetMode="External"/><Relationship Id="rId344" Type="http://schemas.openxmlformats.org/officeDocument/2006/relationships/hyperlink" Target="Sets/5007-EA-Setka1.41-13-200&#1087;-EURUSD-start-10000$" TargetMode="External"/><Relationship Id="rId530" Type="http://schemas.openxmlformats.org/officeDocument/2006/relationships/hyperlink" Target="Sets/EA-Setka1.43-M0kass-EURUSD-190408-1-M1-TDS2-(HQP)" TargetMode="External"/><Relationship Id="rId20" Type="http://schemas.openxmlformats.org/officeDocument/2006/relationships/hyperlink" Target="Sets/!_AGGR" TargetMode="External"/><Relationship Id="rId41" Type="http://schemas.openxmlformats.org/officeDocument/2006/relationships/hyperlink" Target="Sets/(EA)%20Setka%20NIM%2016%20sets" TargetMode="External"/><Relationship Id="rId62" Type="http://schemas.openxmlformats.org/officeDocument/2006/relationships/hyperlink" Target="Sets/10449-Setka1.43-badaev-EURUSD-M1-2017-2019-dd385" TargetMode="External"/><Relationship Id="rId83" Type="http://schemas.openxmlformats.org/officeDocument/2006/relationships/hyperlink" Target="Sets/10814-EA-Setka1.43-Valerii-OstapBender-R260-EURUSD-2014-2019-DD1650" TargetMode="External"/><Relationship Id="rId179" Type="http://schemas.openxmlformats.org/officeDocument/2006/relationships/hyperlink" Target="Sets/12969-EA-Setka1.43-valerii.badaev-R295-CADJPY-%202014-2020-DD310" TargetMode="External"/><Relationship Id="rId365" Type="http://schemas.openxmlformats.org/officeDocument/2006/relationships/hyperlink" Target="Sets/518195-%5bEA%5d%20-%20Setka%20v1.46%20-%20GBPUSD-03-05-Amba-step10-20-35p-9kol-Dep1200" TargetMode="External"/><Relationship Id="rId386" Type="http://schemas.openxmlformats.org/officeDocument/2006/relationships/hyperlink" Target="Sets/5343-EA-Setka-mt07-eurusd+gbpusd+eurjpy-0.02_Last4_1.5" TargetMode="External"/><Relationship Id="rId551" Type="http://schemas.openxmlformats.org/officeDocument/2006/relationships/hyperlink" Target="Sets/Ostap%20sets" TargetMode="External"/><Relationship Id="rId572" Type="http://schemas.openxmlformats.org/officeDocument/2006/relationships/hyperlink" Target="Sets/_nimaq_16%20assymetic%20sets" TargetMode="External"/><Relationship Id="rId593" Type="http://schemas.openxmlformats.org/officeDocument/2006/relationships/hyperlink" Target="Sets/_nimaq_16%20assymetic%20sets" TargetMode="External"/><Relationship Id="rId607" Type="http://schemas.openxmlformats.org/officeDocument/2006/relationships/hyperlink" Target="Sets/_nimaq_AS%20CADJPY%20V3.05" TargetMode="External"/><Relationship Id="rId190" Type="http://schemas.openxmlformats.org/officeDocument/2006/relationships/hyperlink" Target="Sets/451556-EA-setka-EURusd_Sg14_3-1_7-4_m1.5-2_tp18_Bg16_3-2_7-4_m1.5-3_tp17_042020_dinsv" TargetMode="External"/><Relationship Id="rId204" Type="http://schemas.openxmlformats.org/officeDocument/2006/relationships/hyperlink" Target="Sets/465027-EA-Setka1.43-Ostap.Bender%20EURUSD%20v2.33%20DST-EUR" TargetMode="External"/><Relationship Id="rId225" Type="http://schemas.openxmlformats.org/officeDocument/2006/relationships/hyperlink" Target="Sets/467079-EA-Setka1.43-kitaro_777-Sets" TargetMode="External"/><Relationship Id="rId246" Type="http://schemas.openxmlformats.org/officeDocument/2006/relationships/hyperlink" Target="Sets/471373-EA-Setka1.43%20R321%20-%20EURAUD_M0kass_v2_dd127_Short" TargetMode="External"/><Relationship Id="rId267" Type="http://schemas.openxmlformats.org/officeDocument/2006/relationships/hyperlink" Target="Sets/475206-EA-Setka%20NIM%20AUDNZD_V2.59%20K11%20KD2350" TargetMode="External"/><Relationship Id="rId288" Type="http://schemas.openxmlformats.org/officeDocument/2006/relationships/hyperlink" Target="Sets/4772-EA-Setka1.42-EURUSD-Kristalik-m5" TargetMode="External"/><Relationship Id="rId411" Type="http://schemas.openxmlformats.org/officeDocument/2006/relationships/hyperlink" Target="Sets/EA-Setka-gbpusd261215-151216" TargetMode="External"/><Relationship Id="rId432" Type="http://schemas.openxmlformats.org/officeDocument/2006/relationships/hyperlink" Target="Sets/EA-Setka1.39-AUDUSD-Tests-Boris1961-20161209" TargetMode="External"/><Relationship Id="rId453" Type="http://schemas.openxmlformats.org/officeDocument/2006/relationships/hyperlink" Target="Sets/EA-Setka1.40-20170124-gbpusd-15=461pp-0.02-1-=-6000$-" TargetMode="External"/><Relationship Id="rId474" Type="http://schemas.openxmlformats.org/officeDocument/2006/relationships/hyperlink" Target="Sets/EA-Setka1.41-USDJPY-68-20000$" TargetMode="External"/><Relationship Id="rId509" Type="http://schemas.openxmlformats.org/officeDocument/2006/relationships/hyperlink" Target="Sets/EA-Setka1.43-CHFJPY-(17)-15-224-(10000-1.4-37-53)-kitaro" TargetMode="External"/><Relationship Id="rId106" Type="http://schemas.openxmlformats.org/officeDocument/2006/relationships/hyperlink" Target="Sets/11162-EA-Setka1.43-R285-SR7-AUDNZD-djfrosov-v1.1-&#1052;1-1300$-2015-2019" TargetMode="External"/><Relationship Id="rId127" Type="http://schemas.openxmlformats.org/officeDocument/2006/relationships/hyperlink" Target="Sets/11683-EA-Setka1.43-ADX-IMP-191224-R285-SR7%20Ostap.Bender%20GBPCAD%20LS%20v2,53%202012-2019" TargetMode="External"/><Relationship Id="rId313" Type="http://schemas.openxmlformats.org/officeDocument/2006/relationships/hyperlink" Target="Sets/481884-EA-Setka1.43-R321-%20EURCHF_dd147_M0kass_v2.2_200115-210525" TargetMode="External"/><Relationship Id="rId495" Type="http://schemas.openxmlformats.org/officeDocument/2006/relationships/hyperlink" Target="Sets/EA-Setka1.43-ADX-IMP-EURUSD-blackbear-20181229" TargetMode="External"/><Relationship Id="rId10" Type="http://schemas.openxmlformats.org/officeDocument/2006/relationships/hyperlink" Target="Sets/!_AGGR" TargetMode="External"/><Relationship Id="rId31" Type="http://schemas.openxmlformats.org/officeDocument/2006/relationships/hyperlink" Target="Sets/(EA)%20Setka%20NIM%2016%20sets" TargetMode="External"/><Relationship Id="rId52" Type="http://schemas.openxmlformats.org/officeDocument/2006/relationships/hyperlink" Target="Sets/10195-EA-Setka1.43-245%20-AUDJPY-ademen-&#1052;1-100%25%2032%25" TargetMode="External"/><Relationship Id="rId73" Type="http://schemas.openxmlformats.org/officeDocument/2006/relationships/hyperlink" Target="Sets/10529-EA-Setka1.43-Ostap-190815-R245_EURUSD_2014-2019_DD-360" TargetMode="External"/><Relationship Id="rId94" Type="http://schemas.openxmlformats.org/officeDocument/2006/relationships/hyperlink" Target="Sets/11013-EA-Setka1.43-ADX-IMP-191224-R285-SR7%20Ostap.Bender%20GBPCAD%20LS%20v1,2%202012-2019" TargetMode="External"/><Relationship Id="rId148" Type="http://schemas.openxmlformats.org/officeDocument/2006/relationships/hyperlink" Target="Sets/12223-EA-Setka%20NIM%2015.02-20.02%20USDCAD%20V1.03%20KD1600" TargetMode="External"/><Relationship Id="rId169" Type="http://schemas.openxmlformats.org/officeDocument/2006/relationships/hyperlink" Target="Sets/12468-%5bSetka%5d%20%5bNZDCAD%5d%20%5bUmberto%5d%20%5b2%5d%20%5bMO13,%20GS12,%20M1.9,%20TP10%5d%20%5bL=382p,%20MD=73$%5d" TargetMode="External"/><Relationship Id="rId334" Type="http://schemas.openxmlformats.org/officeDocument/2006/relationships/hyperlink" Target="Sets/496096-(EA)%20-%20Setka%20v1.44.32-RSI-CCI-AS%20EURCHF%20S2%20-%20sets%20kamikadze%20by%202z_pila" TargetMode="External"/><Relationship Id="rId355" Type="http://schemas.openxmlformats.org/officeDocument/2006/relationships/hyperlink" Target="Sets/511521-EA-Setka1.46-ADX-IMP%20EURUSD%20V1.00%20S2%20mixer17%20-%202020-202301" TargetMode="External"/><Relationship Id="rId376" Type="http://schemas.openxmlformats.org/officeDocument/2006/relationships/hyperlink" Target="Sets/5246-EA-Setka1.42-Jocker-Spring-EURUSD" TargetMode="External"/><Relationship Id="rId397" Type="http://schemas.openxmlformats.org/officeDocument/2006/relationships/hyperlink" Target="Sets/5392-EA-Setka-kristalik-AUDJPY" TargetMode="External"/><Relationship Id="rId520" Type="http://schemas.openxmlformats.org/officeDocument/2006/relationships/hyperlink" Target="Sets/EA-Setka1.43-EURUSD-Gureyev20181108-350&#1087;&#1091;&#1085;&#1082;&#1090;&#1086;&#1074;3300$10&#1082;&#1086;&#1083;&#1077;&#1085;.set-201701-201811" TargetMode="External"/><Relationship Id="rId541" Type="http://schemas.openxmlformats.org/officeDocument/2006/relationships/hyperlink" Target="Sets/EA-Setka1.43ADX-IMPAUDUSDh1d500orders=9001IMP=1ADX=1" TargetMode="External"/><Relationship Id="rId562" Type="http://schemas.openxmlformats.org/officeDocument/2006/relationships/hyperlink" Target="Sets/_(EA)%20-%20Setka%20v2.12%20-%20EURCAD_v3.13_M0kass_dd1382_Kd1700_17-04.23yy" TargetMode="External"/><Relationship Id="rId583" Type="http://schemas.openxmlformats.org/officeDocument/2006/relationships/hyperlink" Target="Sets/_nimaq_16%20assymetic%20sets" TargetMode="External"/><Relationship Id="rId618" Type="http://schemas.openxmlformats.org/officeDocument/2006/relationships/hyperlink" Target="Sets/_nimaq_AS%20USDCHF" TargetMode="External"/><Relationship Id="rId4" Type="http://schemas.openxmlformats.org/officeDocument/2006/relationships/hyperlink" Target="Sets/!-1.44.32-RSI-CCI-AS%20EURCHF%20S2" TargetMode="External"/><Relationship Id="rId180" Type="http://schemas.openxmlformats.org/officeDocument/2006/relationships/hyperlink" Target="Sets/13071-EA-Setka1.43%20ADX-IMP%20Altegron%20EURUSD%20m1%202016-2020" TargetMode="External"/><Relationship Id="rId215" Type="http://schemas.openxmlformats.org/officeDocument/2006/relationships/hyperlink" Target="Sets/466042-EA-Setka1.43%20Ostap.Bender%20AUDUSD%20v2.3%20DST-EUR" TargetMode="External"/><Relationship Id="rId236" Type="http://schemas.openxmlformats.org/officeDocument/2006/relationships/hyperlink" Target="Sets/467390-EA-Setkav1.43%20M0kass%20USDJPY%20V1.0%20dd696" TargetMode="External"/><Relationship Id="rId257" Type="http://schemas.openxmlformats.org/officeDocument/2006/relationships/hyperlink" Target="Sets/472768-EA-Setka%20295%20Ostap.Bender%20EURUSD%20v2.36%20DST-EUR%20(slip%205%20Mspred-1.3)%20Dukas%204$-lot%202013-2020%20DD-580%20(1)" TargetMode="External"/><Relationship Id="rId278" Type="http://schemas.openxmlformats.org/officeDocument/2006/relationships/hyperlink" Target="Sets/475206-EA-Setka%20NIM%20NZDCHF_V2.99%20K12%20KD2725" TargetMode="External"/><Relationship Id="rId401" Type="http://schemas.openxmlformats.org/officeDocument/2006/relationships/hyperlink" Target="Sets/5395-EA-Setka1.41-GBPUSD-resolance-236" TargetMode="External"/><Relationship Id="rId422" Type="http://schemas.openxmlformats.org/officeDocument/2006/relationships/hyperlink" Target="Sets/EA-Setka1.38cakrani-eurusd-MASSIVE-v-1-aggressive-minlot-001-50-102ord-depo200-step2-4-long357" TargetMode="External"/><Relationship Id="rId443" Type="http://schemas.openxmlformats.org/officeDocument/2006/relationships/hyperlink" Target="Sets/EA-Setka1.39-AutoBigFoot-v.2-sets" TargetMode="External"/><Relationship Id="rId464" Type="http://schemas.openxmlformats.org/officeDocument/2006/relationships/hyperlink" Target="Sets/EA-Setka1.41-NSDUSD-0.2-1.6-15-388&#1087;-start-300000CENT" TargetMode="External"/><Relationship Id="rId303" Type="http://schemas.openxmlformats.org/officeDocument/2006/relationships/hyperlink" Target="Sets/480483-umberto%20sets" TargetMode="External"/><Relationship Id="rId485" Type="http://schemas.openxmlformats.org/officeDocument/2006/relationships/hyperlink" Target="Sets/EA-Setka1.43-ADX-IMP-181112-D1600-EURGBP-20170101-20181231-&#1052;&#1058;5" TargetMode="External"/><Relationship Id="rId42" Type="http://schemas.openxmlformats.org/officeDocument/2006/relationships/hyperlink" Target="Sets/(EA)%20Setka%20NIM%2016%20sets" TargetMode="External"/><Relationship Id="rId84" Type="http://schemas.openxmlformats.org/officeDocument/2006/relationships/hyperlink" Target="Sets/10839-EA-Setka1.43-EURUSD-2013-2019-DD194" TargetMode="External"/><Relationship Id="rId138" Type="http://schemas.openxmlformats.org/officeDocument/2006/relationships/hyperlink" Target="Sets/11976-EA-Setka1.43-NIM-15.02-20.01-CADCHF-V2.24-KD2320" TargetMode="External"/><Relationship Id="rId345" Type="http://schemas.openxmlformats.org/officeDocument/2006/relationships/hyperlink" Target="Sets/5007-EA-Setka1.41-13-200&#1087;-EURUSD-start-10000$" TargetMode="External"/><Relationship Id="rId387" Type="http://schemas.openxmlformats.org/officeDocument/2006/relationships/hyperlink" Target="Sets/5343-EA-Setka-mt09-usdjpy-20161201-20170417" TargetMode="External"/><Relationship Id="rId510" Type="http://schemas.openxmlformats.org/officeDocument/2006/relationships/hyperlink" Target="Sets/EA-Setka1.43-EURCHF-Kutsepal-8000.02-0.031.4" TargetMode="External"/><Relationship Id="rId552" Type="http://schemas.openxmlformats.org/officeDocument/2006/relationships/hyperlink" Target="Sets/Ostap%20sets" TargetMode="External"/><Relationship Id="rId594" Type="http://schemas.openxmlformats.org/officeDocument/2006/relationships/hyperlink" Target="Sets/_nimaq_16%20assymetic%20sets" TargetMode="External"/><Relationship Id="rId608" Type="http://schemas.openxmlformats.org/officeDocument/2006/relationships/hyperlink" Target="Sets/_nimaq_AS%20CHFJPY" TargetMode="External"/><Relationship Id="rId191" Type="http://schemas.openxmlformats.org/officeDocument/2006/relationships/hyperlink" Target="Sets/451556-EA-setka-EURusd_Sg14_3-1_7-4_m1.5-2_tp18_Bg16_3-2_7-4_m1.5-3_tp17_042020_dinsv" TargetMode="External"/><Relationship Id="rId205" Type="http://schemas.openxmlformats.org/officeDocument/2006/relationships/hyperlink" Target="Sets/465027-EA-Setka1.43-Ostap.Bender%20EURUSD%20v2.33%20DST-EUR" TargetMode="External"/><Relationship Id="rId247" Type="http://schemas.openxmlformats.org/officeDocument/2006/relationships/hyperlink" Target="Sets/471429-EA-Setka1.41%20-%20321-GOLD%20-%20ademen-%201.5-DD%205000-2014-2020" TargetMode="External"/><Relationship Id="rId412" Type="http://schemas.openxmlformats.org/officeDocument/2006/relationships/hyperlink" Target="Sets/EA-Setka-qq123" TargetMode="External"/><Relationship Id="rId107" Type="http://schemas.openxmlformats.org/officeDocument/2006/relationships/hyperlink" Target="Sets/11165-EA-Setka1.43-R285-SR7%20Ostap.Bender%20EURJPY%20LS%20v1,5%202014-2019" TargetMode="External"/><Relationship Id="rId289" Type="http://schemas.openxmlformats.org/officeDocument/2006/relationships/hyperlink" Target="Sets/479935-EA-Setka%20v1.43%20ADX-IMP-R321-SR24%20-%20USDJPY%20Corvus%20v1.1%20-%2020180101-20210228-D262" TargetMode="External"/><Relationship Id="rId454" Type="http://schemas.openxmlformats.org/officeDocument/2006/relationships/hyperlink" Target="Sets/EA-Setka1.40-&#1057;&#1090;&#1072;&#1088;&#1080;&#1082;-20161219-last4-0.02-1.5+" TargetMode="External"/><Relationship Id="rId496" Type="http://schemas.openxmlformats.org/officeDocument/2006/relationships/hyperlink" Target="Sets/EA-Setka1.43-ADX-IMP-NZDCHF-blackbear-20170101-20181231-TDS2" TargetMode="External"/><Relationship Id="rId11" Type="http://schemas.openxmlformats.org/officeDocument/2006/relationships/hyperlink" Target="Sets/!_AGGR" TargetMode="External"/><Relationship Id="rId53" Type="http://schemas.openxmlformats.org/officeDocument/2006/relationships/hyperlink" Target="Sets/10195-EA-Setka1.43-245%20-AUDJPY-ademen-&#1052;1-300%25" TargetMode="External"/><Relationship Id="rId149" Type="http://schemas.openxmlformats.org/officeDocument/2006/relationships/hyperlink" Target="Sets/12320-EA-Setka1.43-NIM-USDCHF-V1.10-K10-KD2600" TargetMode="External"/><Relationship Id="rId314" Type="http://schemas.openxmlformats.org/officeDocument/2006/relationships/hyperlink" Target="Sets/482647-EA-Setka1.43-R321-AUDUSD-dd365_M0kass_v1.1_180115-210528" TargetMode="External"/><Relationship Id="rId356" Type="http://schemas.openxmlformats.org/officeDocument/2006/relationships/hyperlink" Target="Sets/514598-EA-Setka-amba" TargetMode="External"/><Relationship Id="rId398" Type="http://schemas.openxmlformats.org/officeDocument/2006/relationships/hyperlink" Target="Sets/5392-EA-Setka-kristalik-CHFJPY" TargetMode="External"/><Relationship Id="rId521" Type="http://schemas.openxmlformats.org/officeDocument/2006/relationships/hyperlink" Target="Sets/EA-Setka1.43-EURusd-Sg14-3-1-7-4-m1.5-2-tp15-Bg16-3-2-7-4-m1.5-3-tp17-20190418-dinsv" TargetMode="External"/><Relationship Id="rId563" Type="http://schemas.openxmlformats.org/officeDocument/2006/relationships/hyperlink" Target="Sets/_dviro" TargetMode="External"/><Relationship Id="rId619" Type="http://schemas.openxmlformats.org/officeDocument/2006/relationships/hyperlink" Target="Sets/_Setka%20v2.12%20-%20EURAUD_M0kass_v2.1_dd692_Kd1040_gain7570_15-01.23yy" TargetMode="External"/><Relationship Id="rId95" Type="http://schemas.openxmlformats.org/officeDocument/2006/relationships/hyperlink" Target="Sets/11014-EA-Setka1.43-ADX-IMP-191224-R285-SR7%20Ostap.Bender%20GBPCAD%20LS%20v1,3%202012-2019" TargetMode="External"/><Relationship Id="rId160" Type="http://schemas.openxmlformats.org/officeDocument/2006/relationships/hyperlink" Target="Sets/12468-%5bSetka%5d%20%5bAUDUSD%5d%20%5bUmberto%5d%20%5b2%5d%20%5bMO12,%20GS19,%20M2,%20TP10%5d%20%5bL=393p,%20MD=75$%5d" TargetMode="External"/><Relationship Id="rId216" Type="http://schemas.openxmlformats.org/officeDocument/2006/relationships/hyperlink" Target="Sets/466042-EA-Setka1.43%20Ostap.Bender%20AUDUSD%20v2.3%20DST-EUR" TargetMode="External"/><Relationship Id="rId423" Type="http://schemas.openxmlformats.org/officeDocument/2006/relationships/hyperlink" Target="Sets/EA-Setka1.39-20161005-eurjpy-MultiCarr-as-other" TargetMode="External"/><Relationship Id="rId258" Type="http://schemas.openxmlformats.org/officeDocument/2006/relationships/hyperlink" Target="Sets/472768-EA-Setka%20295%20Ostap.Bender%20GBPCAD%20LS%20v5.0%20DST-EUR%20(slip%20300-500ms)%20Dukas%204$-lot%202012-2020" TargetMode="External"/><Relationship Id="rId465" Type="http://schemas.openxmlformats.org/officeDocument/2006/relationships/hyperlink" Target="Sets/EA-Setka1.41-RSI-CCI-&#1056;&#1086;&#1084;&#1072;&#1085;26rus" TargetMode="External"/><Relationship Id="rId22" Type="http://schemas.openxmlformats.org/officeDocument/2006/relationships/hyperlink" Target="Sets/!_AGGR" TargetMode="External"/><Relationship Id="rId64" Type="http://schemas.openxmlformats.org/officeDocument/2006/relationships/hyperlink" Target="Sets/10449-Setka1.43-badaev-USDJPY-M1-2017-2019-dd446" TargetMode="External"/><Relationship Id="rId118" Type="http://schemas.openxmlformats.org/officeDocument/2006/relationships/hyperlink" Target="Sets/11397-EA-Setka1.43-NIM%20EURAUD_V1.10%20K11%20KD1300%200.01%20fix" TargetMode="External"/><Relationship Id="rId325" Type="http://schemas.openxmlformats.org/officeDocument/2006/relationships/hyperlink" Target="Sets/490297-EA-Setka1.44.19-AUDCAD%20v5.1%20Ostap.Bender" TargetMode="External"/><Relationship Id="rId367" Type="http://schemas.openxmlformats.org/officeDocument/2006/relationships/hyperlink" Target="Sets/5235_EA-Setka1.42-Kristalisk_AUDJPY_Salamandra" TargetMode="External"/><Relationship Id="rId532" Type="http://schemas.openxmlformats.org/officeDocument/2006/relationships/hyperlink" Target="Sets/EA-Setka1.43-NZDSGD-drawdawn-6000money" TargetMode="External"/><Relationship Id="rId574" Type="http://schemas.openxmlformats.org/officeDocument/2006/relationships/hyperlink" Target="Sets/_nimaq_16%20assymetic%20sets" TargetMode="External"/><Relationship Id="rId171" Type="http://schemas.openxmlformats.org/officeDocument/2006/relationships/hyperlink" Target="Sets/12468-%5bSetka%5d%20%5bUSDCAD%5d%20%5bUmberto%5d%20%5b2%5d%20%5bMO14,%20GS29,%20M1.8,%20TP10%5d%20%5bL=407p,%20MD=77$%5d" TargetMode="External"/><Relationship Id="rId227" Type="http://schemas.openxmlformats.org/officeDocument/2006/relationships/hyperlink" Target="Sets/467079-EA-Setka1.43-kitaro_777-Sets" TargetMode="External"/><Relationship Id="rId269" Type="http://schemas.openxmlformats.org/officeDocument/2006/relationships/hyperlink" Target="Sets/475206-EA-Setka%20NIM%20CADCHF_V2.32%20K10%20KD2110" TargetMode="External"/><Relationship Id="rId434" Type="http://schemas.openxmlformats.org/officeDocument/2006/relationships/hyperlink" Target="Sets/EA-Setka1.39-AutoBigFoot-sets" TargetMode="External"/><Relationship Id="rId476" Type="http://schemas.openxmlformats.org/officeDocument/2006/relationships/hyperlink" Target="Sets/EA-Setka1.41-xFalcom-3Sets" TargetMode="External"/><Relationship Id="rId33" Type="http://schemas.openxmlformats.org/officeDocument/2006/relationships/hyperlink" Target="Sets/(EA)%20Setka%20NIM%2016%20sets" TargetMode="External"/><Relationship Id="rId129" Type="http://schemas.openxmlformats.org/officeDocument/2006/relationships/hyperlink" Target="Sets/11695-EA-Setka1.43-ADX-IMP-R295-SR10%20Ostap.Bender%20AUDNZD%20LS%20v1,12%202012-2019" TargetMode="External"/><Relationship Id="rId280" Type="http://schemas.openxmlformats.org/officeDocument/2006/relationships/hyperlink" Target="Sets/475206-EA-Setka%20NIM%20USDCAD_V1.09%20K10%20KD1780" TargetMode="External"/><Relationship Id="rId336" Type="http://schemas.openxmlformats.org/officeDocument/2006/relationships/hyperlink" Target="Sets/498950-EA-Setka1.44.32-EURGBP-D475S" TargetMode="External"/><Relationship Id="rId501" Type="http://schemas.openxmlformats.org/officeDocument/2006/relationships/hyperlink" Target="Sets/EA-Setka1.43-ADX-IMPMULT-Neu4-180319-EURUSD-AUDNZD-CADCHF-2-H1-1600-&#1050;-1600-12-14" TargetMode="External"/><Relationship Id="rId543" Type="http://schemas.openxmlformats.org/officeDocument/2006/relationships/hyperlink" Target="Sets/original" TargetMode="External"/><Relationship Id="rId75" Type="http://schemas.openxmlformats.org/officeDocument/2006/relationships/hyperlink" Target="Sets/10560-EA-Setka1.43-valerii.badaev-EURJPY-M1-Altegron" TargetMode="External"/><Relationship Id="rId140" Type="http://schemas.openxmlformats.org/officeDocument/2006/relationships/hyperlink" Target="Sets/11976-EA-Setka1.43-NIM-15.02-20.01-NZDCHF-V2.91-KD2050" TargetMode="External"/><Relationship Id="rId182" Type="http://schemas.openxmlformats.org/officeDocument/2006/relationships/hyperlink" Target="Sets/13158-EA-Setka1.43-EURUSD-M1%2015-20%20Altegron" TargetMode="External"/><Relationship Id="rId378" Type="http://schemas.openxmlformats.org/officeDocument/2006/relationships/hyperlink" Target="Sets/5277-EA-Setka-Kristalisk_AUDJPY_2_Salamandra" TargetMode="External"/><Relationship Id="rId403" Type="http://schemas.openxmlformats.org/officeDocument/2006/relationships/hyperlink" Target="Sets/6797-EA-Setka1.43-EURUSD-Kutsepal-48000.01%201.7%202013-2018" TargetMode="External"/><Relationship Id="rId585" Type="http://schemas.openxmlformats.org/officeDocument/2006/relationships/hyperlink" Target="Sets/_nimaq_16%20assymetic%20sets" TargetMode="External"/><Relationship Id="rId6" Type="http://schemas.openxmlformats.org/officeDocument/2006/relationships/hyperlink" Target="Sets/!-elavr.usdjpy.asia-cci-sell-leg-8-lots-1.35-tp13-w.ny%20v1" TargetMode="External"/><Relationship Id="rId238" Type="http://schemas.openxmlformats.org/officeDocument/2006/relationships/hyperlink" Target="Sets/467429-EA-Setka1.43-EURJPY_M0kass_V1.2.dd983" TargetMode="External"/><Relationship Id="rId445" Type="http://schemas.openxmlformats.org/officeDocument/2006/relationships/hyperlink" Target="Sets/EA-Setka1.39-AutoBigFoot-v.2-sets" TargetMode="External"/><Relationship Id="rId487" Type="http://schemas.openxmlformats.org/officeDocument/2006/relationships/hyperlink" Target="Sets/EA-Setka1.43-ADX-IMP-190125-D1200-AUDNZD-20170101-20181231-&#1052;&#1058;5" TargetMode="External"/><Relationship Id="rId610" Type="http://schemas.openxmlformats.org/officeDocument/2006/relationships/hyperlink" Target="Sets/_nimaq_AS%20EURCAD" TargetMode="External"/><Relationship Id="rId291" Type="http://schemas.openxmlformats.org/officeDocument/2006/relationships/hyperlink" Target="Sets/480483-umberto%20sets" TargetMode="External"/><Relationship Id="rId305" Type="http://schemas.openxmlformats.org/officeDocument/2006/relationships/hyperlink" Target="Sets/480483-umberto%20sets" TargetMode="External"/><Relationship Id="rId347" Type="http://schemas.openxmlformats.org/officeDocument/2006/relationships/hyperlink" Target="Sets/5018-EA-Setka1.42.1-20170317-1.45x14-350-EURUSD-start-5000-EG10" TargetMode="External"/><Relationship Id="rId512" Type="http://schemas.openxmlformats.org/officeDocument/2006/relationships/hyperlink" Target="Sets/EA-Setka1.43-EURJPY-280$-2019-shkar-TDS2" TargetMode="External"/><Relationship Id="rId44" Type="http://schemas.openxmlformats.org/officeDocument/2006/relationships/hyperlink" Target="Sets/(EA)%20Setka%20NIM%2016%20sets" TargetMode="External"/><Relationship Id="rId86" Type="http://schemas.openxmlformats.org/officeDocument/2006/relationships/hyperlink" Target="Sets/10854-EA-Setka1.43%20R260-EURUSD-v3%20Ostap.Bender" TargetMode="External"/><Relationship Id="rId151" Type="http://schemas.openxmlformats.org/officeDocument/2006/relationships/hyperlink" Target="Sets/12431-EA-setka1.43-EURusd_Sg14_3-1_7-4_m1.5-2_tp18_Bg16_3-2_7-4_m1.5-3_tp17_042020_dinsv" TargetMode="External"/><Relationship Id="rId389" Type="http://schemas.openxmlformats.org/officeDocument/2006/relationships/hyperlink" Target="Sets/5343-EA-Setka-mt11-7_pair" TargetMode="External"/><Relationship Id="rId554" Type="http://schemas.openxmlformats.org/officeDocument/2006/relationships/hyperlink" Target="Sets/Scale" TargetMode="External"/><Relationship Id="rId596" Type="http://schemas.openxmlformats.org/officeDocument/2006/relationships/hyperlink" Target="Sets/_nimaq_16%20assymetic%20sets" TargetMode="External"/><Relationship Id="rId193" Type="http://schemas.openxmlformats.org/officeDocument/2006/relationships/hyperlink" Target="Sets/459732-EA-Setka%20v1.43-191224-R285-SR7%20-%20EURUSD%20KD1050%202014-2020%20ArtemK" TargetMode="External"/><Relationship Id="rId207" Type="http://schemas.openxmlformats.org/officeDocument/2006/relationships/hyperlink" Target="Sets/465569-EA-Setka1.43%20Ostap.Bender%20AUDJPY%20v1.1%20DST-EUR" TargetMode="External"/><Relationship Id="rId249" Type="http://schemas.openxmlformats.org/officeDocument/2006/relationships/hyperlink" Target="Sets/472369-EA-Setka1.43%20ADX-IMP-R321-SR24%20-%20EURJPY%20Corvus%20v1.1%20-%2020170101-20201210" TargetMode="External"/><Relationship Id="rId414" Type="http://schemas.openxmlformats.org/officeDocument/2006/relationships/hyperlink" Target="Sets/EA-Setka-xFalcon-gbpusd261215-151216" TargetMode="External"/><Relationship Id="rId456" Type="http://schemas.openxmlformats.org/officeDocument/2006/relationships/hyperlink" Target="Sets/EA-Setka1.40-&#1057;&#1090;&#1072;&#1088;&#1080;&#1082;-20161219-last4-0.02-1.5+" TargetMode="External"/><Relationship Id="rId498" Type="http://schemas.openxmlformats.org/officeDocument/2006/relationships/hyperlink" Target="Sets/EA-Setka1.43-ADX-IMPcapteen-EURUSD-190125-3-M1-160101-190207-CloseByDD-NoPause-TDS2(3)" TargetMode="External"/><Relationship Id="rId621" Type="http://schemas.openxmlformats.org/officeDocument/2006/relationships/printerSettings" Target="../printerSettings/printerSettings9.bin"/><Relationship Id="rId13" Type="http://schemas.openxmlformats.org/officeDocument/2006/relationships/hyperlink" Target="Sets/!_AGGR" TargetMode="External"/><Relationship Id="rId109" Type="http://schemas.openxmlformats.org/officeDocument/2006/relationships/hyperlink" Target="Sets/11165x-EA-Setka1.43-R285-SR7%20Ostap.Bender-Capteen%20EURJPY%20LS%20v1,5%202014-2019" TargetMode="External"/><Relationship Id="rId260" Type="http://schemas.openxmlformats.org/officeDocument/2006/relationships/hyperlink" Target="Sets/472768-EA-Setka%20rm3%20AUDCAD%20V2.22%20M1" TargetMode="External"/><Relationship Id="rId316" Type="http://schemas.openxmlformats.org/officeDocument/2006/relationships/hyperlink" Target="Sets/483010-EA-Setka1.43-R321-%20EURCHF_dd496_M0kass_v2.19_117%25_180115-210611" TargetMode="External"/><Relationship Id="rId523" Type="http://schemas.openxmlformats.org/officeDocument/2006/relationships/hyperlink" Target="Sets/EA-Setka1.43-GBPUSD-5K-10Grid-1HFilter-maxand" TargetMode="External"/><Relationship Id="rId55" Type="http://schemas.openxmlformats.org/officeDocument/2006/relationships/hyperlink" Target="Sets/10263-EA-Setka1.43-ADX-IMP-R245_EURUSD_2014-2019_DD-282" TargetMode="External"/><Relationship Id="rId97" Type="http://schemas.openxmlformats.org/officeDocument/2006/relationships/hyperlink" Target="Sets/11015-EA-Setka1.43%20NIM%20NZDCAD" TargetMode="External"/><Relationship Id="rId120" Type="http://schemas.openxmlformats.org/officeDocument/2006/relationships/hyperlink" Target="Sets/11454-EA-Setka-Ostap.Bender%20AUDJPY%20LS%20v1%201431+" TargetMode="External"/><Relationship Id="rId358" Type="http://schemas.openxmlformats.org/officeDocument/2006/relationships/hyperlink" Target="Sets/5169-EA-Setka1.42-va40pud-AU" TargetMode="External"/><Relationship Id="rId565" Type="http://schemas.openxmlformats.org/officeDocument/2006/relationships/hyperlink" Target="Sets/_M0kass_Setka_v2" TargetMode="External"/><Relationship Id="rId162" Type="http://schemas.openxmlformats.org/officeDocument/2006/relationships/hyperlink" Target="Sets/12468-%5bSetka%5d%20%5bCADJPY%5d%20%5bUmberto%5d%20%5b2%5d%20%5bMO13,%20GS29,%20M1.9,%20TP10%5d%20%5bL=406p,%20MD=71$%5d" TargetMode="External"/><Relationship Id="rId218" Type="http://schemas.openxmlformats.org/officeDocument/2006/relationships/hyperlink" Target="Sets/466271-EA-Setka1.43%20Ostap.Bender%20EURUSD%20v2.2%20DST-EUR" TargetMode="External"/><Relationship Id="rId425" Type="http://schemas.openxmlformats.org/officeDocument/2006/relationships/hyperlink" Target="Sets/EA-Setka1.39-AUDUSD-AutoBigFoot-v.2-ak-20161130-M5" TargetMode="External"/><Relationship Id="rId467" Type="http://schemas.openxmlformats.org/officeDocument/2006/relationships/hyperlink" Target="Sets/EA-Setka1.41-RSI-CCI-&#1056;&#1086;&#1084;&#1072;&#1085;26rus" TargetMode="External"/><Relationship Id="rId271" Type="http://schemas.openxmlformats.org/officeDocument/2006/relationships/hyperlink" Target="Sets/475206-EA-Setka%20NIM%20CHFJPY_V1.10%20K10%20KD2450" TargetMode="External"/><Relationship Id="rId24" Type="http://schemas.openxmlformats.org/officeDocument/2006/relationships/hyperlink" Target="Sets/!_AGGR" TargetMode="External"/><Relationship Id="rId66" Type="http://schemas.openxmlformats.org/officeDocument/2006/relationships/hyperlink" Target="Sets/10450-EA-Setka1.43-Valerii.badaev-USDCHF-M1-2017-2019-dd361" TargetMode="External"/><Relationship Id="rId131" Type="http://schemas.openxmlformats.org/officeDocument/2006/relationships/hyperlink" Target="Sets/11825-EA-Setka1.43-USDCHF%20Ostap.Bender%202015-2019" TargetMode="External"/><Relationship Id="rId327" Type="http://schemas.openxmlformats.org/officeDocument/2006/relationships/hyperlink" Target="Sets/4942-EA-Setka1.40-18-650&#1087;-20161123-GBPUSD" TargetMode="External"/><Relationship Id="rId369" Type="http://schemas.openxmlformats.org/officeDocument/2006/relationships/hyperlink" Target="Sets/5246-EA-Setka1.42-Jocker-Spring-AUDJPY" TargetMode="External"/><Relationship Id="rId534" Type="http://schemas.openxmlformats.org/officeDocument/2006/relationships/hyperlink" Target="Sets/EA-Setka1.43-RSI-CCI-Neu4-MULT-20160101-20161231-H1-CurrencyForMinLot=3500-TDS2" TargetMode="External"/><Relationship Id="rId576" Type="http://schemas.openxmlformats.org/officeDocument/2006/relationships/hyperlink" Target="Sets/_nimaq_16%20assymetic%20sets" TargetMode="External"/><Relationship Id="rId173" Type="http://schemas.openxmlformats.org/officeDocument/2006/relationships/hyperlink" Target="Sets/12610-EA-Setka1.43-EURJPY-M0kass-V1.2-TP-10-0-0" TargetMode="External"/><Relationship Id="rId229" Type="http://schemas.openxmlformats.org/officeDocument/2006/relationships/hyperlink" Target="Sets/467079-EA-Setka1.43-kitaro_777-Sets" TargetMode="External"/><Relationship Id="rId380" Type="http://schemas.openxmlformats.org/officeDocument/2006/relationships/hyperlink" Target="Sets/5279-EA-Setka1.42-Jocker-M1_GBPUSD-0.1-start-90000" TargetMode="External"/><Relationship Id="rId436" Type="http://schemas.openxmlformats.org/officeDocument/2006/relationships/hyperlink" Target="Sets/EA-Setka1.39-AutoBigFoot-sets" TargetMode="External"/><Relationship Id="rId601" Type="http://schemas.openxmlformats.org/officeDocument/2006/relationships/hyperlink" Target="Sets/_nimaq_AS%20AUDJPY" TargetMode="External"/><Relationship Id="rId240" Type="http://schemas.openxmlformats.org/officeDocument/2006/relationships/hyperlink" Target="Sets/467664-EA-Setka1.43%20ArtemK%20EURGBP%20KD2200%202014-2020" TargetMode="External"/><Relationship Id="rId478" Type="http://schemas.openxmlformats.org/officeDocument/2006/relationships/hyperlink" Target="Sets/EA-Setka1.413-AUDUSD-M1-0,07-0,1-10000-Boris1961-20161230" TargetMode="External"/><Relationship Id="rId35" Type="http://schemas.openxmlformats.org/officeDocument/2006/relationships/hyperlink" Target="Sets/(EA)%20Setka%20NIM%2016%20sets" TargetMode="External"/><Relationship Id="rId77" Type="http://schemas.openxmlformats.org/officeDocument/2006/relationships/hyperlink" Target="Sets/10560-EA-Setka1.43-valerii.badaev-EURJPY-M1-Altegron%20mod%20v2" TargetMode="External"/><Relationship Id="rId100" Type="http://schemas.openxmlformats.org/officeDocument/2006/relationships/hyperlink" Target="Sets/11132-EA-Setka1.43-R285-SR7%20Ostap.Bender%20EURCHF%20LS%20v1,2%202015-2019" TargetMode="External"/><Relationship Id="rId282" Type="http://schemas.openxmlformats.org/officeDocument/2006/relationships/hyperlink" Target="Sets/475206-EA-Setka%20SR24%20NIM%20AUDCAD%20AS%20V3.00%20KD1570" TargetMode="External"/><Relationship Id="rId338" Type="http://schemas.openxmlformats.org/officeDocument/2006/relationships/hyperlink" Target="Sets/499309-Setka%20v1.44.32-ADX-IMP-%20EURCHF%20-%2020150101-20220331-D165" TargetMode="External"/><Relationship Id="rId503" Type="http://schemas.openxmlformats.org/officeDocument/2006/relationships/hyperlink" Target="Sets/EA-Setka1.43-ADX-IMPNeu4-AUDNZD-190225-4-H1-TDS2-(HQP)" TargetMode="External"/><Relationship Id="rId545" Type="http://schemas.openxmlformats.org/officeDocument/2006/relationships/hyperlink" Target="Sets/Ostap%20sets" TargetMode="External"/><Relationship Id="rId587" Type="http://schemas.openxmlformats.org/officeDocument/2006/relationships/hyperlink" Target="Sets/_nimaq_16%20assymetic%20sets" TargetMode="External"/><Relationship Id="rId8" Type="http://schemas.openxmlformats.org/officeDocument/2006/relationships/hyperlink" Target="Sets/!capteen-EA-Setka%20v1.43.353.33rc2%20CM-ADX-IMP-ITR-EURUSD-M1-10000-0.05-Mul1.1-TP6.-RF4set" TargetMode="External"/><Relationship Id="rId142" Type="http://schemas.openxmlformats.org/officeDocument/2006/relationships/hyperlink" Target="Sets/12065-EA-Setka%20NIM%2015.05-20.02%20NZDCHF%20V2.95%20KD1900" TargetMode="External"/><Relationship Id="rId184" Type="http://schemas.openxmlformats.org/officeDocument/2006/relationships/hyperlink" Target="Sets/13296-Setka1.43.OstapBender.Trio.EURCAD" TargetMode="External"/><Relationship Id="rId391" Type="http://schemas.openxmlformats.org/officeDocument/2006/relationships/hyperlink" Target="Sets/5343-EA-Setka-mt11-7_pair" TargetMode="External"/><Relationship Id="rId405" Type="http://schemas.openxmlformats.org/officeDocument/2006/relationships/hyperlink" Target="Sets/8328-EA-Setka1.43-GBPUSD-RSI-H1-400-99" TargetMode="External"/><Relationship Id="rId447" Type="http://schemas.openxmlformats.org/officeDocument/2006/relationships/hyperlink" Target="Sets/EA-Setka1.39-GBPUSD-D1CandleFilter+Reverse+$1000.set-1.41-20161221-maxand+" TargetMode="External"/><Relationship Id="rId612" Type="http://schemas.openxmlformats.org/officeDocument/2006/relationships/hyperlink" Target="Sets/_nimaq_AS%20EURJPY" TargetMode="External"/><Relationship Id="rId251" Type="http://schemas.openxmlformats.org/officeDocument/2006/relationships/hyperlink" Target="Sets/472768-EA-Setka%20295%20Ostap.Bender%20AUDJPY%20v1.1%20DST-EUR%20(slip%20300-500ms)%20Dukas%204$-lot%202012-2020" TargetMode="External"/><Relationship Id="rId489" Type="http://schemas.openxmlformats.org/officeDocument/2006/relationships/hyperlink" Target="Sets/EA-Setka1.43-ADX-IMP-190125-EURUSD-1000-1400-0.01x1.5x3-ADX1x5.762-RSI2x15x22-2&#1075;&#1086;&#1076;&#1072;" TargetMode="External"/><Relationship Id="rId46" Type="http://schemas.openxmlformats.org/officeDocument/2006/relationships/hyperlink" Target="Sets/(EA)%20Setka%20NIM%2016%20sets" TargetMode="External"/><Relationship Id="rId293" Type="http://schemas.openxmlformats.org/officeDocument/2006/relationships/hyperlink" Target="Sets/480483-umberto%20sets" TargetMode="External"/><Relationship Id="rId307" Type="http://schemas.openxmlformats.org/officeDocument/2006/relationships/hyperlink" Target="Sets/480483-umberto%20sets" TargetMode="External"/><Relationship Id="rId349" Type="http://schemas.openxmlformats.org/officeDocument/2006/relationships/hyperlink" Target="Sets/5069-EA-Setka-kristalik-CHFJPY-4000S4000S" TargetMode="External"/><Relationship Id="rId514" Type="http://schemas.openxmlformats.org/officeDocument/2006/relationships/hyperlink" Target="Sets/EA-Setka1.43-EURUSD-2014-2019-DD1650-6.9%25" TargetMode="External"/><Relationship Id="rId556" Type="http://schemas.openxmlformats.org/officeDocument/2006/relationships/hyperlink" Target="Sets/tuned" TargetMode="External"/><Relationship Id="rId88" Type="http://schemas.openxmlformats.org/officeDocument/2006/relationships/hyperlink" Target="Sets/10924-EA-Setka1.43-SAS117-R260-EURUSD-M1" TargetMode="External"/><Relationship Id="rId111" Type="http://schemas.openxmlformats.org/officeDocument/2006/relationships/hyperlink" Target="Sets/11230-EA-Setka1.43-R285-SR7-Ostap.Bender%20EURAUD%20LS%20v1,5%202012-2019" TargetMode="External"/><Relationship Id="rId153" Type="http://schemas.openxmlformats.org/officeDocument/2006/relationships/hyperlink" Target="Sets/12432-EA-Setka.43-ADX-IMP-R285-USDJPY-2014-2020-DD305" TargetMode="External"/><Relationship Id="rId195" Type="http://schemas.openxmlformats.org/officeDocument/2006/relationships/hyperlink" Target="Sets/464660-EA-Setka1.43-Ostap.Bender%20EURCAD%20SL%20ADX%20v1.7" TargetMode="External"/><Relationship Id="rId209" Type="http://schemas.openxmlformats.org/officeDocument/2006/relationships/hyperlink" Target="Sets/465646-EA-Setka1.43%20Ostap.Bender%20EURUSD%20v2.42%20DST-EUR" TargetMode="External"/><Relationship Id="rId360" Type="http://schemas.openxmlformats.org/officeDocument/2006/relationships/hyperlink" Target="Sets/5169-EA-Setka1.42-va40pud-EJ" TargetMode="External"/><Relationship Id="rId416" Type="http://schemas.openxmlformats.org/officeDocument/2006/relationships/hyperlink" Target="Sets/EA-Setka1.38+-&#1052;&#1086;&#1076;&#1077;&#1083;&#1100;-BigFoot" TargetMode="External"/><Relationship Id="rId598" Type="http://schemas.openxmlformats.org/officeDocument/2006/relationships/hyperlink" Target="Sets/_nimaq_AS%20AUDCAD" TargetMode="External"/><Relationship Id="rId220" Type="http://schemas.openxmlformats.org/officeDocument/2006/relationships/hyperlink" Target="Sets/466731-EA-Setka1.43%20Ostap.Bender%20CHFJPY%20SL%20v1.21%20DST-EUR" TargetMode="External"/><Relationship Id="rId458" Type="http://schemas.openxmlformats.org/officeDocument/2006/relationships/hyperlink" Target="Sets/EA-Setka1.41-" TargetMode="External"/><Relationship Id="rId623" Type="http://schemas.openxmlformats.org/officeDocument/2006/relationships/vmlDrawing" Target="../drawings/vmlDrawing1.vml"/><Relationship Id="rId15" Type="http://schemas.openxmlformats.org/officeDocument/2006/relationships/hyperlink" Target="Sets/!_AGGR" TargetMode="External"/><Relationship Id="rId57" Type="http://schemas.openxmlformats.org/officeDocument/2006/relationships/hyperlink" Target="Sets/10288-EA-Setka1.43-Gureyev-EURUSD-181108-1-M5-&#1050;4050-14.4-170%25-TDS2-(HQP)" TargetMode="External"/><Relationship Id="rId262" Type="http://schemas.openxmlformats.org/officeDocument/2006/relationships/hyperlink" Target="Sets/472768-EA-Setka-USDJPY%20Ostap.Bender%20v%201.24" TargetMode="External"/><Relationship Id="rId318" Type="http://schemas.openxmlformats.org/officeDocument/2006/relationships/hyperlink" Target="Sets/483411-EA-Setka1.43%20ADX-IMP-R321-SR24%20-%20USDCHF%20Corvus%20v1.1%20-%2020180101-20210615-D414" TargetMode="External"/><Relationship Id="rId525" Type="http://schemas.openxmlformats.org/officeDocument/2006/relationships/hyperlink" Target="Sets/EA-Setka1.43-Gureyev-190220-NZDCHF-H1-4000-10-21,65%25-259,33%25-170101-190101" TargetMode="External"/><Relationship Id="rId567" Type="http://schemas.openxmlformats.org/officeDocument/2006/relationships/hyperlink" Target="Sets/_nimaq_16%20assymetic%20sets" TargetMode="External"/><Relationship Id="rId99" Type="http://schemas.openxmlformats.org/officeDocument/2006/relationships/hyperlink" Target="Sets/11120-EA-Setka1.43-R285-SR7%20Ostap.Bender%20EURCAD%20LS%20v1,5%202013-2019" TargetMode="External"/><Relationship Id="rId122" Type="http://schemas.openxmlformats.org/officeDocument/2006/relationships/hyperlink" Target="Sets/11473-EA-Setka1.43-R285-SR7%20Ostap.Bender%20AUDCAD%20LS%20v2,3%202012-2019" TargetMode="External"/><Relationship Id="rId164" Type="http://schemas.openxmlformats.org/officeDocument/2006/relationships/hyperlink" Target="Sets/12468-%5bSetka%5d%20%5bEURAUD%5d%20%5bUmberto%5d%20%5b2%5d%20%5bMO15,%20GS28,%20M1.4,%20TP10%5d%20%5bL=586p,%20MD=23$%5d" TargetMode="External"/><Relationship Id="rId371" Type="http://schemas.openxmlformats.org/officeDocument/2006/relationships/hyperlink" Target="Sets/5246-EA-Setka1.42-Jocker-Spring-AUDUSD" TargetMode="External"/><Relationship Id="rId427" Type="http://schemas.openxmlformats.org/officeDocument/2006/relationships/hyperlink" Target="Sets/EA-Setka1.39-AUDUSD-AutoBigFoot-v.2-ak-20161130-M5" TargetMode="External"/><Relationship Id="rId469" Type="http://schemas.openxmlformats.org/officeDocument/2006/relationships/hyperlink" Target="Sets/EA-Setka1.41-RSI-CCI-&#1056;&#1086;&#1084;&#1072;&#1085;26rus" TargetMode="External"/><Relationship Id="rId26" Type="http://schemas.openxmlformats.org/officeDocument/2006/relationships/hyperlink" Target="Sets/!_AGGR" TargetMode="External"/><Relationship Id="rId231" Type="http://schemas.openxmlformats.org/officeDocument/2006/relationships/hyperlink" Target="Sets/467079-EA-Setka1.43-kitaro_777-Sets" TargetMode="External"/><Relationship Id="rId273" Type="http://schemas.openxmlformats.org/officeDocument/2006/relationships/hyperlink" Target="Sets/475206-EA-Setka%20NIM%20EURCAD_V1.13%20K10%20KD2350" TargetMode="External"/><Relationship Id="rId329" Type="http://schemas.openxmlformats.org/officeDocument/2006/relationships/hyperlink" Target="Sets/495815-EA-Setka-AUDJPY%20v1.1%20DD134%20Ostap.Bender" TargetMode="External"/><Relationship Id="rId480" Type="http://schemas.openxmlformats.org/officeDocument/2006/relationships/hyperlink" Target="Sets/EA-Setka1.42.2TRIXfix-0.01x2000-433audchf-eurchf" TargetMode="External"/><Relationship Id="rId536" Type="http://schemas.openxmlformats.org/officeDocument/2006/relationships/hyperlink" Target="Sets/EA-Setka1.43-tsd-AUDNZD-1-M1-2000-R-2000" TargetMode="External"/><Relationship Id="rId68" Type="http://schemas.openxmlformats.org/officeDocument/2006/relationships/hyperlink" Target="Sets/10458-EA-Setka1.43-&#1057;&#1090;&#1072;&#1088;&#1080;&#1082;-eurjpy-1-D3-K240" TargetMode="External"/><Relationship Id="rId133" Type="http://schemas.openxmlformats.org/officeDocument/2006/relationships/hyperlink" Target="Sets/11880-EA-Setka1.43-Neu4-EURJPY-M1-K400-2017-2019-16" TargetMode="External"/><Relationship Id="rId175" Type="http://schemas.openxmlformats.org/officeDocument/2006/relationships/hyperlink" Target="Sets/12683-OstapBender%20EURUSD%20ADX-IMP%202014-2020%20tuned" TargetMode="External"/><Relationship Id="rId340" Type="http://schemas.openxmlformats.org/officeDocument/2006/relationships/hyperlink" Target="Sets/4994-EA-Setka-chfjpy15=4590.011.5=35000$" TargetMode="External"/><Relationship Id="rId578" Type="http://schemas.openxmlformats.org/officeDocument/2006/relationships/hyperlink" Target="Sets/_nimaq_16%20assymetic%20sets" TargetMode="External"/><Relationship Id="rId200" Type="http://schemas.openxmlformats.org/officeDocument/2006/relationships/hyperlink" Target="Sets/464834-EA-Setka1.43-Ostap.Bender%20EURCAD%20SL%20v1.8%20DST-EUR" TargetMode="External"/><Relationship Id="rId382" Type="http://schemas.openxmlformats.org/officeDocument/2006/relationships/hyperlink" Target="Sets/5340-EA-Setka1.43_AUDNZD_Boris1961_20170417" TargetMode="External"/><Relationship Id="rId438" Type="http://schemas.openxmlformats.org/officeDocument/2006/relationships/hyperlink" Target="Sets/EA-Setka1.39-AutoBigFoot-sets" TargetMode="External"/><Relationship Id="rId603" Type="http://schemas.openxmlformats.org/officeDocument/2006/relationships/hyperlink" Target="Sets/_nimaq_AS%20AUDJPY%203.10" TargetMode="External"/><Relationship Id="rId242" Type="http://schemas.openxmlformats.org/officeDocument/2006/relationships/hyperlink" Target="Sets/468974-Grid%20Maxi%20v%201.2%20EURUSD%20%20m1%20(1)" TargetMode="External"/><Relationship Id="rId284" Type="http://schemas.openxmlformats.org/officeDocument/2006/relationships/hyperlink" Target="Sets/4762-EA-Setka1.41-EURUSD-start-5300eur-agressive-daniii88" TargetMode="External"/><Relationship Id="rId491" Type="http://schemas.openxmlformats.org/officeDocument/2006/relationships/hyperlink" Target="Sets/EA-Setka1.43-ADX-IMP-190228-EURJPY-M1-&#1084;&#1091;&#1083;&#1100;&#1090;1.4+CCI-2-3600-0.01-21.8perc" TargetMode="External"/><Relationship Id="rId505" Type="http://schemas.openxmlformats.org/officeDocument/2006/relationships/hyperlink" Target="Sets/EA-Setka1.43-ADX-IMPNeu4-EURJPY-190315-TDS2-(HQP)" TargetMode="External"/><Relationship Id="rId37" Type="http://schemas.openxmlformats.org/officeDocument/2006/relationships/hyperlink" Target="Sets/(EA)%20Setka%20NIM%2016%20sets" TargetMode="External"/><Relationship Id="rId79" Type="http://schemas.openxmlformats.org/officeDocument/2006/relationships/hyperlink" Target="Sets/10685-Setka1.43-ADX-IMP-190815-R245_EURUSD_2016-2019_DD-1611_Lot-0.1" TargetMode="External"/><Relationship Id="rId102" Type="http://schemas.openxmlformats.org/officeDocument/2006/relationships/hyperlink" Target="Sets/11139-EA-Setka1.43-R285-SR7%20Ostap.Bender%20EURCAD%20LS%20v1,6%202013-2019" TargetMode="External"/><Relationship Id="rId144" Type="http://schemas.openxmlformats.org/officeDocument/2006/relationships/hyperlink" Target="Sets/12173-EA-Setka1.43%20Gureyev-(HQP)-EURUSD-181108-1-M1-TpType=1-TDS2%20Altegron" TargetMode="External"/><Relationship Id="rId547" Type="http://schemas.openxmlformats.org/officeDocument/2006/relationships/hyperlink" Target="Sets/Ostap%20sets" TargetMode="External"/><Relationship Id="rId589" Type="http://schemas.openxmlformats.org/officeDocument/2006/relationships/hyperlink" Target="Sets/_nimaq_16%20assymetic%20sets" TargetMode="External"/><Relationship Id="rId90" Type="http://schemas.openxmlformats.org/officeDocument/2006/relationships/hyperlink" Target="Sets/10924-EA-Setka1.43-SAS117-R260-EURUSD-M1" TargetMode="External"/><Relationship Id="rId186" Type="http://schemas.openxmlformats.org/officeDocument/2006/relationships/hyperlink" Target="Sets/13296-Setka1.43.OstapBender.Trio.GBPCAD" TargetMode="External"/><Relationship Id="rId351" Type="http://schemas.openxmlformats.org/officeDocument/2006/relationships/hyperlink" Target="Sets/508095-EA-Setka1.44-TDS2-DC-NIM%20USDJPY%20V3.08" TargetMode="External"/><Relationship Id="rId393" Type="http://schemas.openxmlformats.org/officeDocument/2006/relationships/hyperlink" Target="Sets/5343-EA-Setka-mt11-7_pair" TargetMode="External"/><Relationship Id="rId407" Type="http://schemas.openxmlformats.org/officeDocument/2006/relationships/hyperlink" Target="Sets/8949-EA-Setka1.43-ADX-IMP-190301-USDJPY-M1-3200-13.7perc-TP145" TargetMode="External"/><Relationship Id="rId449" Type="http://schemas.openxmlformats.org/officeDocument/2006/relationships/hyperlink" Target="Sets/EA-Setka1.39-kommanch-EURUSD-start-10000$-AutoMM" TargetMode="External"/><Relationship Id="rId614" Type="http://schemas.openxmlformats.org/officeDocument/2006/relationships/hyperlink" Target="Sets/_nimaq_AS%20NZDCHF" TargetMode="External"/><Relationship Id="rId211" Type="http://schemas.openxmlformats.org/officeDocument/2006/relationships/hyperlink" Target="Sets/465655-EA-Setka1.43%20Ostap.Bender%20EURUSD%20v2.33%20DST-EUR" TargetMode="External"/><Relationship Id="rId253" Type="http://schemas.openxmlformats.org/officeDocument/2006/relationships/hyperlink" Target="Sets/472768-EA-Setka%20295%20Ostap.Bender%20AUDUSD%20v2.3%20DST-EUR%20(slip%20300-500ms)%20Dukas%204$-lot%202014-2020" TargetMode="External"/><Relationship Id="rId295" Type="http://schemas.openxmlformats.org/officeDocument/2006/relationships/hyperlink" Target="Sets/480483-umberto%20sets" TargetMode="External"/><Relationship Id="rId309" Type="http://schemas.openxmlformats.org/officeDocument/2006/relationships/hyperlink" Target="Sets/480580-EA-Setka%20v1.43%20ADX-IMP-R321-SR24%20-%20AUDNZD%20Corvus%20v1.1%20-%2020190101-20210430-D156" TargetMode="External"/><Relationship Id="rId460" Type="http://schemas.openxmlformats.org/officeDocument/2006/relationships/hyperlink" Target="Sets/EA-Setka1.41-12-226&#1087;-CHFJPY-start-30-000$-2015-2017" TargetMode="External"/><Relationship Id="rId516" Type="http://schemas.openxmlformats.org/officeDocument/2006/relationships/hyperlink" Target="Sets/EA-Setka1.43-EURUSD-2014-2019-DD3688-4.4%25-PROF162-TDS2" TargetMode="External"/><Relationship Id="rId48" Type="http://schemas.openxmlformats.org/officeDocument/2006/relationships/hyperlink" Target="Sets/10043-EA-Setka1.43-ADX-IMP-R186-USDCHF-M1-500-500-0.01x3.1-adx" TargetMode="External"/><Relationship Id="rId113" Type="http://schemas.openxmlformats.org/officeDocument/2006/relationships/hyperlink" Target="Sets/11231-EA-Setka-O.B_NIM%20EURJPY_V1.04%20K9%20KD830%200.01%20fix" TargetMode="External"/><Relationship Id="rId320" Type="http://schemas.openxmlformats.org/officeDocument/2006/relationships/hyperlink" Target="Sets/484091-EA-Setka1.43-RSI-CCI-AS-R321%20AUDCAD%20H1%202A%20SB%20K10-10%20L162-171%20DD1518%20KD1746%20%201401-2101" TargetMode="External"/><Relationship Id="rId558" Type="http://schemas.openxmlformats.org/officeDocument/2006/relationships/hyperlink" Target="Sets/%5bEA%5d%20-%20Setka%20v1.43%20-%2020171103%20-%20eurusd%20-%20&#1084;&#1091;&#1083;&#1100;&#1090;%201.4+%20-%20&#1056;&#1086;&#1073;&#1086;&#1090;&#1077;&#1089;&#1090;.set" TargetMode="External"/><Relationship Id="rId155" Type="http://schemas.openxmlformats.org/officeDocument/2006/relationships/hyperlink" Target="Sets/12438-EA-Setka1.43-VALERIIBADAEV-R285-USDJPY-%202014-2020-DD305" TargetMode="External"/><Relationship Id="rId197" Type="http://schemas.openxmlformats.org/officeDocument/2006/relationships/hyperlink" Target="Sets/464660-EA-Setka1.43-Ostap.Bender%20GBPCAD%20LS%20v2,53" TargetMode="External"/><Relationship Id="rId362" Type="http://schemas.openxmlformats.org/officeDocument/2006/relationships/hyperlink" Target="Sets/5169-EA-Setka1.42-va40pud-NC2" TargetMode="External"/><Relationship Id="rId418" Type="http://schemas.openxmlformats.org/officeDocument/2006/relationships/hyperlink" Target="Sets/EA-Setka1.38+-&#1052;&#1086;&#1076;&#1077;&#1083;&#1100;-&#1047;&#1072;&#1082;&#1088;&#1099;&#1074;&#1072;&#1096;&#1082;&#1072;-v.3" TargetMode="External"/><Relationship Id="rId625" Type="http://schemas.openxmlformats.org/officeDocument/2006/relationships/ctrlProp" Target="../ctrlProps/ctrlProp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1.xml"/><Relationship Id="rId4" Type="http://schemas.openxmlformats.org/officeDocument/2006/relationships/ctrlProp" Target="../ctrlProps/ctrlProp4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10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8" sqref="B8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70</v>
      </c>
      <c r="B1" s="179" t="str">
        <f>IF(C$1=0,"LastOrder",IF(C$1=1,"MinOrder","ОШИБКА"))</f>
        <v>LastOrder</v>
      </c>
      <c r="C1" s="191">
        <v>0</v>
      </c>
      <c r="D1" s="114"/>
      <c r="E1" s="114"/>
      <c r="F1" s="114"/>
      <c r="G1" s="114"/>
      <c r="H1" s="114"/>
      <c r="I1" s="183"/>
      <c r="J1" s="179" t="str">
        <f>IF(K$1=0,"LastOrder",IF(K$1=1,"MinOrder","ОШИБКА"))</f>
        <v>LastOrder</v>
      </c>
      <c r="K1" s="191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163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163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163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163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163"/>
      <c r="C4" s="242"/>
      <c r="D4" s="29"/>
      <c r="E4" s="29"/>
      <c r="F4" s="29"/>
      <c r="G4" s="29"/>
      <c r="H4" s="29"/>
      <c r="I4" s="31"/>
      <c r="J4" s="163"/>
      <c r="K4" s="242"/>
      <c r="L4" s="32"/>
      <c r="M4" s="32"/>
      <c r="N4" s="32"/>
      <c r="O4" s="32"/>
      <c r="P4" s="32"/>
    </row>
    <row r="5" spans="1:16" ht="15" x14ac:dyDescent="0.25">
      <c r="A5" s="34"/>
      <c r="B5" s="163"/>
      <c r="C5" s="233"/>
      <c r="D5" s="35"/>
      <c r="E5" s="35"/>
      <c r="F5" s="35"/>
      <c r="G5" s="35"/>
      <c r="H5" s="35"/>
      <c r="I5" s="37"/>
      <c r="J5" s="163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163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163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164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164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162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34"/>
      <c r="D8" s="35"/>
      <c r="E8" s="35"/>
      <c r="F8" s="35"/>
      <c r="G8" s="35"/>
      <c r="H8" s="35"/>
      <c r="I8" s="37"/>
      <c r="J8" s="162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163" t="str">
        <f>IF(C$9&lt;0,"д.б. &gt;=0","")</f>
        <v/>
      </c>
      <c r="C9" s="24">
        <v>11</v>
      </c>
      <c r="D9" s="184"/>
      <c r="E9" s="184"/>
      <c r="F9" s="184"/>
      <c r="G9" s="184"/>
      <c r="H9" s="184"/>
      <c r="I9" s="185"/>
      <c r="J9" s="163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164" t="str">
        <f>IF(AND(C$9=0,C$10&lt;&gt;0),"д.б. =0","")</f>
        <v/>
      </c>
      <c r="C10" s="26">
        <v>-0.05</v>
      </c>
      <c r="D10" s="184"/>
      <c r="E10" s="184"/>
      <c r="F10" s="184"/>
      <c r="G10" s="184"/>
      <c r="H10" s="184"/>
      <c r="I10" s="185"/>
      <c r="J10" s="164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166"/>
      <c r="B11" s="164"/>
      <c r="C11" s="243"/>
      <c r="D11" s="184"/>
      <c r="E11" s="184"/>
      <c r="F11" s="184"/>
      <c r="G11" s="184"/>
      <c r="H11" s="184"/>
      <c r="I11" s="185"/>
      <c r="J11" s="164"/>
      <c r="K11" s="244"/>
      <c r="L11" s="32"/>
      <c r="M11" s="32"/>
      <c r="N11" s="32"/>
      <c r="O11" s="32"/>
      <c r="P11" s="32"/>
    </row>
    <row r="12" spans="1:16" ht="16.5" x14ac:dyDescent="0.3">
      <c r="A12" s="228" t="s">
        <v>77</v>
      </c>
      <c r="B12" s="164" t="str">
        <f>IF(C$12&lt;0,"д.б. &gt;=0","")</f>
        <v/>
      </c>
      <c r="C12" s="81">
        <v>0</v>
      </c>
      <c r="D12" s="184"/>
      <c r="E12" s="184"/>
      <c r="F12" s="184"/>
      <c r="G12" s="184"/>
      <c r="H12" s="184"/>
      <c r="I12" s="185"/>
      <c r="J12" s="164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228" t="s">
        <v>78</v>
      </c>
      <c r="B13" s="164" t="str">
        <f>IF(AND(C$12=0,C$13&lt;&gt;0),"д.б. =0","")</f>
        <v/>
      </c>
      <c r="C13" s="225">
        <v>0</v>
      </c>
      <c r="D13" s="184"/>
      <c r="E13" s="184"/>
      <c r="F13" s="184"/>
      <c r="G13" s="184"/>
      <c r="H13" s="184"/>
      <c r="I13" s="185"/>
      <c r="J13" s="164" t="str">
        <f>IF(AND(K$12=0,K$13&lt;&gt;0),"д.б. =0","")</f>
        <v/>
      </c>
      <c r="K13" s="225">
        <v>0</v>
      </c>
      <c r="L13" s="32"/>
      <c r="M13" s="32"/>
      <c r="N13" s="32"/>
      <c r="O13" s="32"/>
      <c r="P13" s="32"/>
    </row>
    <row r="14" spans="1:16" ht="15" x14ac:dyDescent="0.25">
      <c r="A14" s="166"/>
      <c r="B14" s="164"/>
      <c r="C14" s="243"/>
      <c r="D14" s="184"/>
      <c r="E14" s="184"/>
      <c r="F14" s="184"/>
      <c r="G14" s="184" t="s">
        <v>11</v>
      </c>
      <c r="H14" s="184"/>
      <c r="I14" s="185"/>
      <c r="J14" s="164"/>
      <c r="K14" s="244"/>
      <c r="L14" s="32"/>
      <c r="M14" s="32"/>
      <c r="N14" s="32"/>
      <c r="O14" s="32"/>
      <c r="P14" s="32"/>
    </row>
    <row r="15" spans="1:16" ht="15" x14ac:dyDescent="0.25">
      <c r="A15" s="27" t="s">
        <v>68</v>
      </c>
      <c r="B15" s="163" t="str">
        <f>IF(C$15&lt;0,"д.б. &gt;=0","")</f>
        <v/>
      </c>
      <c r="C15" s="152">
        <v>15</v>
      </c>
      <c r="D15" s="184"/>
      <c r="E15" s="184"/>
      <c r="F15" s="184"/>
      <c r="G15" s="184"/>
      <c r="H15" s="184"/>
      <c r="I15" s="185"/>
      <c r="J15" s="163" t="str">
        <f>IF(K$15&lt;0,"д.б. &gt;=0","")</f>
        <v/>
      </c>
      <c r="K15" s="165">
        <v>12</v>
      </c>
      <c r="L15" s="32"/>
      <c r="M15" s="32"/>
      <c r="N15" s="32"/>
      <c r="O15" s="32"/>
      <c r="P15" s="32"/>
    </row>
    <row r="16" spans="1:16" ht="15" x14ac:dyDescent="0.25">
      <c r="A16" s="38" t="s">
        <v>71</v>
      </c>
      <c r="B16" s="164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163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186" t="s">
        <v>6</v>
      </c>
      <c r="B18" s="970">
        <v>3</v>
      </c>
      <c r="C18" s="971"/>
      <c r="D18" s="972"/>
      <c r="E18" s="187"/>
      <c r="F18" s="967">
        <v>2</v>
      </c>
      <c r="G18" s="967"/>
      <c r="H18" s="967"/>
      <c r="I18" s="188"/>
      <c r="J18" s="968">
        <v>3</v>
      </c>
      <c r="K18" s="968"/>
      <c r="L18" s="968"/>
      <c r="M18" s="187"/>
      <c r="N18" s="968">
        <v>2</v>
      </c>
      <c r="O18" s="968"/>
      <c r="P18" s="969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189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189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190"/>
      <c r="F20" s="71"/>
      <c r="G20" s="68"/>
      <c r="H20" s="69"/>
      <c r="I20" s="72"/>
      <c r="J20" s="73"/>
      <c r="K20" s="68"/>
      <c r="L20" s="69"/>
      <c r="M20" s="190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1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1058"/>
  <sheetViews>
    <sheetView topLeftCell="B1" zoomScale="85" zoomScaleNormal="85" workbookViewId="0">
      <selection activeCell="D1" sqref="D1"/>
    </sheetView>
  </sheetViews>
  <sheetFormatPr defaultRowHeight="12.75" x14ac:dyDescent="0.2"/>
  <cols>
    <col min="1" max="1" width="62.28515625" style="280" bestFit="1" customWidth="1"/>
    <col min="2" max="2" width="78.7109375" style="280" bestFit="1" customWidth="1"/>
    <col min="4" max="4" width="79.140625" bestFit="1" customWidth="1"/>
    <col min="5" max="5" width="23.140625" bestFit="1" customWidth="1"/>
  </cols>
  <sheetData>
    <row r="1" spans="1:4" x14ac:dyDescent="0.2">
      <c r="A1" s="280" t="s">
        <v>1016</v>
      </c>
      <c r="B1" s="568">
        <v>0</v>
      </c>
      <c r="D1">
        <f>IFERROR(VLOOKUP(A1,Сводная!W:AA,4,0),B1)</f>
        <v>0</v>
      </c>
    </row>
    <row r="2" spans="1:4" x14ac:dyDescent="0.2">
      <c r="A2" s="280" t="s">
        <v>1017</v>
      </c>
      <c r="B2" s="568">
        <v>0</v>
      </c>
      <c r="D2" s="604">
        <f>IFERROR(VLOOKUP(A2,Сводная!W:AA,4,0),B2)</f>
        <v>0</v>
      </c>
    </row>
    <row r="3" spans="1:4" x14ac:dyDescent="0.2">
      <c r="A3" s="280" t="s">
        <v>1018</v>
      </c>
      <c r="B3" s="568">
        <v>1</v>
      </c>
      <c r="D3" s="604">
        <f>IFERROR(VLOOKUP(A3,Сводная!W:AA,4,0),B3)</f>
        <v>1</v>
      </c>
    </row>
    <row r="4" spans="1:4" x14ac:dyDescent="0.2">
      <c r="A4" s="280" t="s">
        <v>906</v>
      </c>
      <c r="B4" s="568" t="s">
        <v>1028</v>
      </c>
      <c r="D4" s="604" t="str">
        <f>IFERROR(VLOOKUP(A4,Сводная!W:AA,4,0),B4)</f>
        <v>Введите имя сета!</v>
      </c>
    </row>
    <row r="5" spans="1:4" x14ac:dyDescent="0.2">
      <c r="A5" s="280" t="s">
        <v>2777</v>
      </c>
      <c r="B5" s="568" t="s">
        <v>828</v>
      </c>
      <c r="D5" s="604" t="str">
        <f>IFERROR(VLOOKUP(A5,Сводная!W:AA,4,0),B5)</f>
        <v>Общие настройки и управление торгами</v>
      </c>
    </row>
    <row r="6" spans="1:4" x14ac:dyDescent="0.2">
      <c r="A6" s="280" t="s">
        <v>267</v>
      </c>
      <c r="B6" s="280">
        <v>1</v>
      </c>
      <c r="D6" s="604">
        <f>IFERROR(VLOOKUP(A6,Сводная!W:AA,4,0),B6)</f>
        <v>1</v>
      </c>
    </row>
    <row r="7" spans="1:4" x14ac:dyDescent="0.2">
      <c r="A7" s="280" t="s">
        <v>268</v>
      </c>
      <c r="B7" s="568">
        <v>0</v>
      </c>
      <c r="D7" s="604">
        <f>IFERROR(VLOOKUP(A7,Сводная!W:AA,4,0),B7)</f>
        <v>0</v>
      </c>
    </row>
    <row r="8" spans="1:4" x14ac:dyDescent="0.2">
      <c r="A8" s="280" t="s">
        <v>269</v>
      </c>
      <c r="B8" s="280">
        <v>1</v>
      </c>
      <c r="D8" s="604">
        <f>IFERROR(VLOOKUP(A8,Сводная!W:AA,4,0),B8)</f>
        <v>1</v>
      </c>
    </row>
    <row r="9" spans="1:4" x14ac:dyDescent="0.2">
      <c r="A9" s="280" t="s">
        <v>270</v>
      </c>
      <c r="B9" s="280">
        <v>1</v>
      </c>
      <c r="D9" s="604">
        <f>IFERROR(VLOOKUP(A9,Сводная!W:AA,4,0),B9)</f>
        <v>1</v>
      </c>
    </row>
    <row r="10" spans="1:4" x14ac:dyDescent="0.2">
      <c r="A10" s="280" t="s">
        <v>271</v>
      </c>
      <c r="B10" s="280">
        <v>0</v>
      </c>
      <c r="D10" s="604">
        <f>IFERROR(VLOOKUP(A10,Сводная!W:AA,4,0),B10)</f>
        <v>0</v>
      </c>
    </row>
    <row r="11" spans="1:4" x14ac:dyDescent="0.2">
      <c r="A11" s="280" t="s">
        <v>272</v>
      </c>
      <c r="B11" s="568">
        <v>0</v>
      </c>
      <c r="D11" s="604">
        <f>IFERROR(VLOOKUP(A11,Сводная!W:AA,4,0),B11)</f>
        <v>0</v>
      </c>
    </row>
    <row r="12" spans="1:4" x14ac:dyDescent="0.2">
      <c r="A12" s="280" t="s">
        <v>273</v>
      </c>
      <c r="B12" s="568">
        <v>0</v>
      </c>
      <c r="D12" s="604">
        <f>IFERROR(VLOOKUP(A12,Сводная!W:AA,4,0),B12)</f>
        <v>0</v>
      </c>
    </row>
    <row r="13" spans="1:4" x14ac:dyDescent="0.2">
      <c r="A13" s="280" t="s">
        <v>274</v>
      </c>
      <c r="B13" s="568">
        <v>0</v>
      </c>
      <c r="D13" s="604">
        <f>IFERROR(VLOOKUP(A13,Сводная!W:AA,4,0),B13)</f>
        <v>0</v>
      </c>
    </row>
    <row r="14" spans="1:4" x14ac:dyDescent="0.2">
      <c r="A14" s="280" t="s">
        <v>275</v>
      </c>
      <c r="B14" s="568">
        <v>8888</v>
      </c>
      <c r="D14" s="604">
        <f>IFERROR(VLOOKUP(A14,Сводная!W:AA,4,0),B14)</f>
        <v>8888</v>
      </c>
    </row>
    <row r="15" spans="1:4" x14ac:dyDescent="0.2">
      <c r="A15" s="280" t="s">
        <v>88</v>
      </c>
      <c r="B15" s="568" t="s">
        <v>1116</v>
      </c>
      <c r="D15" s="604" t="str">
        <f>IFERROR(VLOOKUP(A15,Сводная!W:AA,4,0),B15)</f>
        <v>EURUSD_Ostap.Bender</v>
      </c>
    </row>
    <row r="16" spans="1:4" x14ac:dyDescent="0.2">
      <c r="A16" s="280" t="s">
        <v>2778</v>
      </c>
      <c r="B16" s="568">
        <v>0</v>
      </c>
      <c r="D16" s="604">
        <f>IFERROR(VLOOKUP(A16,Сводная!W:AA,4,0),B16)</f>
        <v>0</v>
      </c>
    </row>
    <row r="17" spans="1:4" x14ac:dyDescent="0.2">
      <c r="A17" s="280" t="s">
        <v>91</v>
      </c>
      <c r="B17" s="280">
        <v>1</v>
      </c>
      <c r="D17" s="604">
        <f>IFERROR(VLOOKUP(A17,Сводная!W:AA,4,0),B17)</f>
        <v>1</v>
      </c>
    </row>
    <row r="18" spans="1:4" x14ac:dyDescent="0.2">
      <c r="A18" s="280" t="s">
        <v>2779</v>
      </c>
      <c r="B18" s="568" t="s">
        <v>537</v>
      </c>
      <c r="D18" s="604" t="str">
        <f>IFERROR(VLOOKUP(A18,Сводная!W:AA,4,0),B18)</f>
        <v>Фильтры спрэда и одновременно торгуемых пар и валют</v>
      </c>
    </row>
    <row r="19" spans="1:4" x14ac:dyDescent="0.2">
      <c r="A19" s="280" t="s">
        <v>276</v>
      </c>
      <c r="B19" s="568">
        <v>5</v>
      </c>
      <c r="D19" s="604">
        <f>IFERROR(VLOOKUP(A19,Сводная!W:AA,4,0),B19)</f>
        <v>5</v>
      </c>
    </row>
    <row r="20" spans="1:4" x14ac:dyDescent="0.2">
      <c r="A20" s="280" t="s">
        <v>277</v>
      </c>
      <c r="B20" s="568">
        <v>30</v>
      </c>
      <c r="D20" s="604">
        <f>IFERROR(VLOOKUP(A20,Сводная!W:AA,4,0),B20)</f>
        <v>30</v>
      </c>
    </row>
    <row r="21" spans="1:4" x14ac:dyDescent="0.2">
      <c r="A21" s="280" t="s">
        <v>758</v>
      </c>
      <c r="B21" s="280">
        <v>0</v>
      </c>
      <c r="D21" s="604">
        <f>IFERROR(VLOOKUP(A21,Сводная!W:AA,4,0),B21)</f>
        <v>0</v>
      </c>
    </row>
    <row r="22" spans="1:4" x14ac:dyDescent="0.2">
      <c r="A22" s="280" t="s">
        <v>759</v>
      </c>
      <c r="B22" s="280">
        <v>0</v>
      </c>
      <c r="D22" s="604">
        <f>IFERROR(VLOOKUP(A22,Сводная!W:AA,4,0),B22)</f>
        <v>0</v>
      </c>
    </row>
    <row r="23" spans="1:4" x14ac:dyDescent="0.2">
      <c r="A23" s="280" t="s">
        <v>278</v>
      </c>
      <c r="B23" s="380">
        <v>0</v>
      </c>
      <c r="D23" s="604">
        <f>IFERROR(VLOOKUP(A23,Сводная!W:AA,4,0),B23)</f>
        <v>0</v>
      </c>
    </row>
    <row r="24" spans="1:4" x14ac:dyDescent="0.2">
      <c r="A24" s="280" t="s">
        <v>279</v>
      </c>
      <c r="B24" s="280">
        <v>0</v>
      </c>
      <c r="D24" s="604">
        <f>IFERROR(VLOOKUP(A24,Сводная!W:AA,4,0),B24)</f>
        <v>0</v>
      </c>
    </row>
    <row r="25" spans="1:4" x14ac:dyDescent="0.2">
      <c r="A25" s="280" t="s">
        <v>2780</v>
      </c>
      <c r="B25" s="280" t="s">
        <v>538</v>
      </c>
      <c r="D25" s="604" t="str">
        <f>IFERROR(VLOOKUP(A25,Сводная!W:AA,4,0),B25)</f>
        <v>Управление торгами в зависимости от просадки</v>
      </c>
    </row>
    <row r="26" spans="1:4" x14ac:dyDescent="0.2">
      <c r="A26" s="280" t="s">
        <v>280</v>
      </c>
      <c r="B26" s="280">
        <v>0</v>
      </c>
      <c r="D26" s="604">
        <f>IFERROR(VLOOKUP(A26,Сводная!W:AA,4,0),B26)</f>
        <v>0</v>
      </c>
    </row>
    <row r="27" spans="1:4" x14ac:dyDescent="0.2">
      <c r="A27" s="280" t="s">
        <v>760</v>
      </c>
      <c r="B27" s="280">
        <v>0</v>
      </c>
      <c r="D27" s="604">
        <f>IFERROR(VLOOKUP(A27,Сводная!W:AA,4,0),B27)</f>
        <v>0</v>
      </c>
    </row>
    <row r="28" spans="1:4" x14ac:dyDescent="0.2">
      <c r="A28" s="280" t="s">
        <v>281</v>
      </c>
      <c r="B28" s="280">
        <v>0</v>
      </c>
      <c r="D28" s="604">
        <f>IFERROR(VLOOKUP(A28,Сводная!W:AA,4,0),B28)</f>
        <v>0</v>
      </c>
    </row>
    <row r="29" spans="1:4" x14ac:dyDescent="0.2">
      <c r="A29" s="280" t="s">
        <v>282</v>
      </c>
      <c r="B29" s="280">
        <v>0</v>
      </c>
      <c r="D29" s="604">
        <f>IFERROR(VLOOKUP(A29,Сводная!W:AA,4,0),B29)</f>
        <v>0</v>
      </c>
    </row>
    <row r="30" spans="1:4" x14ac:dyDescent="0.2">
      <c r="A30" s="280" t="s">
        <v>283</v>
      </c>
      <c r="B30" s="280">
        <v>0</v>
      </c>
      <c r="D30" s="604">
        <f>IFERROR(VLOOKUP(A30,Сводная!W:AA,4,0),B30)</f>
        <v>0</v>
      </c>
    </row>
    <row r="31" spans="1:4" x14ac:dyDescent="0.2">
      <c r="A31" s="280" t="s">
        <v>284</v>
      </c>
      <c r="B31" s="280">
        <v>0</v>
      </c>
      <c r="D31" s="604">
        <f>IFERROR(VLOOKUP(A31,Сводная!W:AA,4,0),B31)</f>
        <v>0</v>
      </c>
    </row>
    <row r="32" spans="1:4" x14ac:dyDescent="0.2">
      <c r="A32" s="280" t="s">
        <v>829</v>
      </c>
      <c r="B32" s="568">
        <v>0</v>
      </c>
      <c r="D32" s="604">
        <f>IFERROR(VLOOKUP(A32,Сводная!W:AA,4,0),B32)</f>
        <v>0</v>
      </c>
    </row>
    <row r="33" spans="1:4" x14ac:dyDescent="0.2">
      <c r="A33" s="280" t="s">
        <v>830</v>
      </c>
      <c r="B33" s="280">
        <v>0</v>
      </c>
      <c r="D33" s="604">
        <f>IFERROR(VLOOKUP(A33,Сводная!W:AA,4,0),B33)</f>
        <v>0</v>
      </c>
    </row>
    <row r="34" spans="1:4" x14ac:dyDescent="0.2">
      <c r="A34" s="280" t="s">
        <v>285</v>
      </c>
      <c r="B34" s="280">
        <v>0</v>
      </c>
      <c r="D34" s="604">
        <f>IFERROR(VLOOKUP(A34,Сводная!W:AA,4,0),B34)</f>
        <v>0</v>
      </c>
    </row>
    <row r="35" spans="1:4" x14ac:dyDescent="0.2">
      <c r="A35" s="280" t="s">
        <v>286</v>
      </c>
      <c r="B35" s="280">
        <v>150</v>
      </c>
      <c r="D35" s="604">
        <f>IFERROR(VLOOKUP(A35,Сводная!W:AA,4,0),B35)</f>
        <v>150</v>
      </c>
    </row>
    <row r="36" spans="1:4" x14ac:dyDescent="0.2">
      <c r="A36" s="280" t="s">
        <v>761</v>
      </c>
      <c r="B36" s="280">
        <v>0</v>
      </c>
      <c r="D36" s="604">
        <f>IFERROR(VLOOKUP(A36,Сводная!W:AA,4,0),B36)</f>
        <v>0</v>
      </c>
    </row>
    <row r="37" spans="1:4" x14ac:dyDescent="0.2">
      <c r="A37" s="280" t="s">
        <v>2781</v>
      </c>
      <c r="B37" s="280" t="s">
        <v>539</v>
      </c>
      <c r="D37" s="604" t="str">
        <f>IFERROR(VLOOKUP(A37,Сводная!W:AA,4,0),B37)</f>
        <v>SELL сетки - настройки шагов, количества колен и длины</v>
      </c>
    </row>
    <row r="38" spans="1:4" x14ac:dyDescent="0.2">
      <c r="A38" s="280" t="s">
        <v>89</v>
      </c>
      <c r="B38" s="280">
        <v>6</v>
      </c>
      <c r="D38" s="604">
        <f>IFERROR(VLOOKUP(A38,Сводная!W:AA,4,0),B38)</f>
        <v>6</v>
      </c>
    </row>
    <row r="39" spans="1:4" x14ac:dyDescent="0.2">
      <c r="A39" s="280" t="s">
        <v>92</v>
      </c>
      <c r="B39" s="280">
        <v>7</v>
      </c>
      <c r="D39" s="604">
        <f>IFERROR(VLOOKUP(A39,Сводная!W:AA,4,0),B39)</f>
        <v>7</v>
      </c>
    </row>
    <row r="40" spans="1:4" x14ac:dyDescent="0.2">
      <c r="A40" s="280" t="s">
        <v>93</v>
      </c>
      <c r="B40" s="280">
        <v>0</v>
      </c>
      <c r="D40" s="604">
        <f>IFERROR(VLOOKUP(A40,Сводная!W:AA,4,0),B40)</f>
        <v>0</v>
      </c>
    </row>
    <row r="41" spans="1:4" x14ac:dyDescent="0.2">
      <c r="A41" s="280" t="s">
        <v>94</v>
      </c>
      <c r="B41" s="280">
        <v>0</v>
      </c>
      <c r="D41" s="604">
        <f>IFERROR(VLOOKUP(A41,Сводная!W:AA,4,0),B41)</f>
        <v>0</v>
      </c>
    </row>
    <row r="42" spans="1:4" x14ac:dyDescent="0.2">
      <c r="A42" s="280" t="s">
        <v>95</v>
      </c>
      <c r="B42" s="568">
        <v>0</v>
      </c>
      <c r="D42" s="604">
        <f>IFERROR(VLOOKUP(A42,Сводная!W:AA,4,0),B42)</f>
        <v>0</v>
      </c>
    </row>
    <row r="43" spans="1:4" x14ac:dyDescent="0.2">
      <c r="A43" s="280" t="s">
        <v>96</v>
      </c>
      <c r="B43" s="280">
        <v>0</v>
      </c>
      <c r="D43" s="604">
        <f>IFERROR(VLOOKUP(A43,Сводная!W:AA,4,0),B43)</f>
        <v>0</v>
      </c>
    </row>
    <row r="44" spans="1:4" x14ac:dyDescent="0.2">
      <c r="A44" s="280" t="s">
        <v>97</v>
      </c>
      <c r="B44" s="280">
        <v>0</v>
      </c>
      <c r="D44" s="604">
        <f>IFERROR(VLOOKUP(A44,Сводная!W:AA,4,0),B44)</f>
        <v>0</v>
      </c>
    </row>
    <row r="45" spans="1:4" x14ac:dyDescent="0.2">
      <c r="A45" s="280" t="s">
        <v>98</v>
      </c>
      <c r="B45" s="280">
        <v>0</v>
      </c>
      <c r="D45" s="604">
        <f>IFERROR(VLOOKUP(A45,Сводная!W:AA,4,0),B45)</f>
        <v>0</v>
      </c>
    </row>
    <row r="46" spans="1:4" x14ac:dyDescent="0.2">
      <c r="A46" s="280" t="s">
        <v>99</v>
      </c>
      <c r="B46" s="280">
        <v>0</v>
      </c>
      <c r="D46" s="604">
        <f>IFERROR(VLOOKUP(A46,Сводная!W:AA,4,0),B46)</f>
        <v>0</v>
      </c>
    </row>
    <row r="47" spans="1:4" x14ac:dyDescent="0.2">
      <c r="A47" s="280" t="s">
        <v>2782</v>
      </c>
      <c r="B47" s="280" t="s">
        <v>540</v>
      </c>
      <c r="D47" s="604" t="str">
        <f>IFERROR(VLOOKUP(A47,Сводная!W:AA,4,0),B47)</f>
        <v>SELL сетки - min ордер и множители лота всех колен</v>
      </c>
    </row>
    <row r="48" spans="1:4" x14ac:dyDescent="0.2">
      <c r="A48" s="280" t="s">
        <v>100</v>
      </c>
      <c r="B48" s="280">
        <v>0</v>
      </c>
      <c r="D48" s="604">
        <f>IFERROR(VLOOKUP(A48,Сводная!W:AA,4,0),B48)</f>
        <v>0</v>
      </c>
    </row>
    <row r="49" spans="1:4" x14ac:dyDescent="0.2">
      <c r="A49" s="280" t="s">
        <v>774</v>
      </c>
      <c r="B49" s="280">
        <v>0</v>
      </c>
      <c r="D49" s="604">
        <f>IFERROR(VLOOKUP(A49,Сводная!W:AA,4,0),B49)</f>
        <v>0</v>
      </c>
    </row>
    <row r="50" spans="1:4" x14ac:dyDescent="0.2">
      <c r="A50" s="280" t="s">
        <v>101</v>
      </c>
      <c r="B50" s="280">
        <v>0.03</v>
      </c>
      <c r="D50" s="604">
        <f>IFERROR(VLOOKUP(A50,Сводная!W:AA,4,0),B50)</f>
        <v>0.03</v>
      </c>
    </row>
    <row r="51" spans="1:4" x14ac:dyDescent="0.2">
      <c r="A51" s="280" t="s">
        <v>102</v>
      </c>
      <c r="B51" s="280">
        <v>1.3</v>
      </c>
      <c r="D51" s="604">
        <f>IFERROR(VLOOKUP(A51,Сводная!W:AA,4,0),B51)</f>
        <v>1.3</v>
      </c>
    </row>
    <row r="52" spans="1:4" x14ac:dyDescent="0.2">
      <c r="A52" s="280" t="s">
        <v>103</v>
      </c>
      <c r="B52" s="280">
        <v>4</v>
      </c>
      <c r="D52" s="604">
        <f>IFERROR(VLOOKUP(A52,Сводная!W:AA,4,0),B52)</f>
        <v>4</v>
      </c>
    </row>
    <row r="53" spans="1:4" x14ac:dyDescent="0.2">
      <c r="A53" s="280" t="s">
        <v>104</v>
      </c>
      <c r="B53" s="280">
        <v>0</v>
      </c>
      <c r="D53" s="604">
        <f>IFERROR(VLOOKUP(A53,Сводная!W:AA,4,0),B53)</f>
        <v>0</v>
      </c>
    </row>
    <row r="54" spans="1:4" x14ac:dyDescent="0.2">
      <c r="A54" s="280" t="s">
        <v>105</v>
      </c>
      <c r="B54" s="280">
        <v>0</v>
      </c>
      <c r="D54" s="604">
        <f>IFERROR(VLOOKUP(A54,Сводная!W:AA,4,0),B54)</f>
        <v>0</v>
      </c>
    </row>
    <row r="55" spans="1:4" x14ac:dyDescent="0.2">
      <c r="A55" s="280" t="s">
        <v>106</v>
      </c>
      <c r="B55" s="280">
        <v>0</v>
      </c>
      <c r="D55" s="604">
        <f>IFERROR(VLOOKUP(A55,Сводная!W:AA,4,0),B55)</f>
        <v>0</v>
      </c>
    </row>
    <row r="56" spans="1:4" x14ac:dyDescent="0.2">
      <c r="A56" s="280" t="s">
        <v>107</v>
      </c>
      <c r="B56" s="568">
        <v>0</v>
      </c>
      <c r="D56" s="604">
        <f>IFERROR(VLOOKUP(A56,Сводная!W:AA,4,0),B56)</f>
        <v>0</v>
      </c>
    </row>
    <row r="57" spans="1:4" x14ac:dyDescent="0.2">
      <c r="A57" s="280" t="s">
        <v>108</v>
      </c>
      <c r="B57" s="280">
        <v>0</v>
      </c>
      <c r="D57" s="604">
        <f>IFERROR(VLOOKUP(A57,Сводная!W:AA,4,0),B57)</f>
        <v>0</v>
      </c>
    </row>
    <row r="58" spans="1:4" x14ac:dyDescent="0.2">
      <c r="A58" s="280" t="s">
        <v>109</v>
      </c>
      <c r="B58" s="280">
        <v>0</v>
      </c>
      <c r="D58" s="604">
        <f>IFERROR(VLOOKUP(A58,Сводная!W:AA,4,0),B58)</f>
        <v>0</v>
      </c>
    </row>
    <row r="59" spans="1:4" x14ac:dyDescent="0.2">
      <c r="A59" s="280" t="s">
        <v>110</v>
      </c>
      <c r="B59" s="280">
        <v>0</v>
      </c>
      <c r="D59" s="604">
        <f>IFERROR(VLOOKUP(A59,Сводная!W:AA,4,0),B59)</f>
        <v>0</v>
      </c>
    </row>
    <row r="60" spans="1:4" x14ac:dyDescent="0.2">
      <c r="A60" s="280" t="s">
        <v>111</v>
      </c>
      <c r="B60" s="280">
        <v>0</v>
      </c>
      <c r="D60" s="604">
        <f>IFERROR(VLOOKUP(A60,Сводная!W:AA,4,0),B60)</f>
        <v>0</v>
      </c>
    </row>
    <row r="61" spans="1:4" x14ac:dyDescent="0.2">
      <c r="A61" s="280" t="s">
        <v>2783</v>
      </c>
      <c r="B61" s="280" t="s">
        <v>908</v>
      </c>
      <c r="D61" s="604" t="str">
        <f>IFERROR(VLOOKUP(A61,Сводная!W:AA,4,0),B61)</f>
        <v>SELL сетки: настройки TP (чистая прибыль) ==&gt; [уровень_БУ]+ТР</v>
      </c>
    </row>
    <row r="62" spans="1:4" x14ac:dyDescent="0.2">
      <c r="A62" s="280" t="s">
        <v>776</v>
      </c>
      <c r="B62" s="280">
        <v>0</v>
      </c>
      <c r="D62" s="604">
        <f>IFERROR(VLOOKUP(A62,Сводная!W:AA,4,0),B62)</f>
        <v>0</v>
      </c>
    </row>
    <row r="63" spans="1:4" x14ac:dyDescent="0.2">
      <c r="A63" s="280" t="s">
        <v>112</v>
      </c>
      <c r="B63" s="280">
        <v>2</v>
      </c>
      <c r="D63" s="604">
        <f>IFERROR(VLOOKUP(A63,Сводная!W:AA,4,0),B63)</f>
        <v>2</v>
      </c>
    </row>
    <row r="64" spans="1:4" x14ac:dyDescent="0.2">
      <c r="A64" s="280" t="s">
        <v>113</v>
      </c>
      <c r="B64" s="280">
        <v>4</v>
      </c>
      <c r="D64" s="604">
        <f>IFERROR(VLOOKUP(A64,Сводная!W:AA,4,0),B64)</f>
        <v>4</v>
      </c>
    </row>
    <row r="65" spans="1:4" x14ac:dyDescent="0.2">
      <c r="A65" s="280" t="s">
        <v>114</v>
      </c>
      <c r="B65" s="568">
        <v>-3</v>
      </c>
      <c r="D65" s="604">
        <f>IFERROR(VLOOKUP(A65,Сводная!W:AA,4,0),B65)</f>
        <v>-3</v>
      </c>
    </row>
    <row r="66" spans="1:4" x14ac:dyDescent="0.2">
      <c r="A66" s="280" t="s">
        <v>115</v>
      </c>
      <c r="B66" s="280">
        <v>0</v>
      </c>
      <c r="D66" s="604">
        <f>IFERROR(VLOOKUP(A66,Сводная!W:AA,4,0),B66)</f>
        <v>0</v>
      </c>
    </row>
    <row r="67" spans="1:4" x14ac:dyDescent="0.2">
      <c r="A67" s="280" t="s">
        <v>116</v>
      </c>
      <c r="B67" s="280">
        <v>0</v>
      </c>
      <c r="D67" s="604">
        <f>IFERROR(VLOOKUP(A67,Сводная!W:AA,4,0),B67)</f>
        <v>0</v>
      </c>
    </row>
    <row r="68" spans="1:4" x14ac:dyDescent="0.2">
      <c r="A68" s="280" t="s">
        <v>117</v>
      </c>
      <c r="B68" s="280">
        <v>0</v>
      </c>
      <c r="D68" s="604">
        <f>IFERROR(VLOOKUP(A68,Сводная!W:AA,4,0),B68)</f>
        <v>0</v>
      </c>
    </row>
    <row r="69" spans="1:4" x14ac:dyDescent="0.2">
      <c r="A69" s="280" t="s">
        <v>118</v>
      </c>
      <c r="B69" s="280">
        <v>0</v>
      </c>
      <c r="D69" s="604">
        <f>IFERROR(VLOOKUP(A69,Сводная!W:AA,4,0),B69)</f>
        <v>0</v>
      </c>
    </row>
    <row r="70" spans="1:4" x14ac:dyDescent="0.2">
      <c r="A70" s="280" t="s">
        <v>2784</v>
      </c>
      <c r="B70" s="280" t="s">
        <v>541</v>
      </c>
      <c r="D70" s="604" t="str">
        <f>IFERROR(VLOOKUP(A70,Сводная!W:AA,4,0),B70)</f>
        <v>BUY сетки - настройки шагов, количества колен и длины</v>
      </c>
    </row>
    <row r="71" spans="1:4" x14ac:dyDescent="0.2">
      <c r="A71" s="280" t="s">
        <v>90</v>
      </c>
      <c r="B71" s="280">
        <v>0</v>
      </c>
      <c r="D71" s="604">
        <f>IFERROR(VLOOKUP(A71,Сводная!W:AA,4,0),B71)</f>
        <v>0</v>
      </c>
    </row>
    <row r="72" spans="1:4" x14ac:dyDescent="0.2">
      <c r="A72" s="280" t="s">
        <v>119</v>
      </c>
      <c r="B72" s="280">
        <v>0</v>
      </c>
      <c r="D72" s="604">
        <f>IFERROR(VLOOKUP(A72,Сводная!W:AA,4,0),B72)</f>
        <v>0</v>
      </c>
    </row>
    <row r="73" spans="1:4" x14ac:dyDescent="0.2">
      <c r="A73" s="280" t="s">
        <v>120</v>
      </c>
      <c r="B73" s="280">
        <v>0</v>
      </c>
      <c r="D73" s="604">
        <f>IFERROR(VLOOKUP(A73,Сводная!W:AA,4,0),B73)</f>
        <v>0</v>
      </c>
    </row>
    <row r="74" spans="1:4" x14ac:dyDescent="0.2">
      <c r="A74" s="280" t="s">
        <v>121</v>
      </c>
      <c r="B74" s="280">
        <v>0</v>
      </c>
      <c r="D74" s="604">
        <f>IFERROR(VLOOKUP(A74,Сводная!W:AA,4,0),B74)</f>
        <v>0</v>
      </c>
    </row>
    <row r="75" spans="1:4" x14ac:dyDescent="0.2">
      <c r="A75" s="280" t="s">
        <v>122</v>
      </c>
      <c r="B75" s="568">
        <v>0</v>
      </c>
      <c r="D75" s="604">
        <f>IFERROR(VLOOKUP(A75,Сводная!W:AA,4,0),B75)</f>
        <v>0</v>
      </c>
    </row>
    <row r="76" spans="1:4" x14ac:dyDescent="0.2">
      <c r="A76" s="280" t="s">
        <v>123</v>
      </c>
      <c r="B76" s="280">
        <v>0</v>
      </c>
      <c r="D76" s="604">
        <f>IFERROR(VLOOKUP(A76,Сводная!W:AA,4,0),B76)</f>
        <v>0</v>
      </c>
    </row>
    <row r="77" spans="1:4" x14ac:dyDescent="0.2">
      <c r="A77" s="280" t="s">
        <v>124</v>
      </c>
      <c r="B77" s="280">
        <v>0</v>
      </c>
      <c r="D77" s="604">
        <f>IFERROR(VLOOKUP(A77,Сводная!W:AA,4,0),B77)</f>
        <v>0</v>
      </c>
    </row>
    <row r="78" spans="1:4" x14ac:dyDescent="0.2">
      <c r="A78" s="280" t="s">
        <v>125</v>
      </c>
      <c r="B78" s="280">
        <v>0</v>
      </c>
      <c r="D78" s="604">
        <f>IFERROR(VLOOKUP(A78,Сводная!W:AA,4,0),B78)</f>
        <v>0</v>
      </c>
    </row>
    <row r="79" spans="1:4" x14ac:dyDescent="0.2">
      <c r="A79" s="280" t="s">
        <v>126</v>
      </c>
      <c r="B79" s="280">
        <v>0</v>
      </c>
      <c r="D79" s="604">
        <f>IFERROR(VLOOKUP(A79,Сводная!W:AA,4,0),B79)</f>
        <v>0</v>
      </c>
    </row>
    <row r="80" spans="1:4" x14ac:dyDescent="0.2">
      <c r="A80" s="280" t="s">
        <v>2785</v>
      </c>
      <c r="B80" s="280" t="s">
        <v>542</v>
      </c>
      <c r="D80" s="604" t="str">
        <f>IFERROR(VLOOKUP(A80,Сводная!W:AA,4,0),B80)</f>
        <v>BUY сетки - min ордер и множители лота всех колен</v>
      </c>
    </row>
    <row r="81" spans="1:4" x14ac:dyDescent="0.2">
      <c r="A81" s="280" t="s">
        <v>127</v>
      </c>
      <c r="B81" s="280">
        <v>1</v>
      </c>
      <c r="D81" s="604">
        <f>IFERROR(VLOOKUP(A81,Сводная!W:AA,4,0),B81)</f>
        <v>1</v>
      </c>
    </row>
    <row r="82" spans="1:4" x14ac:dyDescent="0.2">
      <c r="A82" s="280" t="s">
        <v>775</v>
      </c>
      <c r="B82" s="280">
        <v>0</v>
      </c>
      <c r="D82" s="604">
        <f>IFERROR(VLOOKUP(A82,Сводная!W:AA,4,0),B82)</f>
        <v>0</v>
      </c>
    </row>
    <row r="83" spans="1:4" x14ac:dyDescent="0.2">
      <c r="A83" s="280" t="s">
        <v>128</v>
      </c>
      <c r="B83" s="280">
        <v>0</v>
      </c>
      <c r="D83" s="604">
        <f>IFERROR(VLOOKUP(A83,Сводная!W:AA,4,0),B83)</f>
        <v>0</v>
      </c>
    </row>
    <row r="84" spans="1:4" x14ac:dyDescent="0.2">
      <c r="A84" s="280" t="s">
        <v>129</v>
      </c>
      <c r="B84" s="568">
        <v>0</v>
      </c>
      <c r="D84" s="604">
        <f>IFERROR(VLOOKUP(A84,Сводная!W:AA,4,0),B84)</f>
        <v>0</v>
      </c>
    </row>
    <row r="85" spans="1:4" x14ac:dyDescent="0.2">
      <c r="A85" s="280" t="s">
        <v>130</v>
      </c>
      <c r="B85" s="280">
        <v>0</v>
      </c>
      <c r="D85" s="604">
        <f>IFERROR(VLOOKUP(A85,Сводная!W:AA,4,0),B85)</f>
        <v>0</v>
      </c>
    </row>
    <row r="86" spans="1:4" x14ac:dyDescent="0.2">
      <c r="A86" s="280" t="s">
        <v>131</v>
      </c>
      <c r="B86" s="280">
        <v>0</v>
      </c>
      <c r="D86" s="604">
        <f>IFERROR(VLOOKUP(A86,Сводная!W:AA,4,0),B86)</f>
        <v>0</v>
      </c>
    </row>
    <row r="87" spans="1:4" x14ac:dyDescent="0.2">
      <c r="A87" s="280" t="s">
        <v>132</v>
      </c>
      <c r="B87" s="280">
        <v>0</v>
      </c>
      <c r="D87" s="604">
        <f>IFERROR(VLOOKUP(A87,Сводная!W:AA,4,0),B87)</f>
        <v>0</v>
      </c>
    </row>
    <row r="88" spans="1:4" x14ac:dyDescent="0.2">
      <c r="A88" s="280" t="s">
        <v>133</v>
      </c>
      <c r="B88" s="280">
        <v>0</v>
      </c>
      <c r="D88" s="604">
        <f>IFERROR(VLOOKUP(A88,Сводная!W:AA,4,0),B88)</f>
        <v>0</v>
      </c>
    </row>
    <row r="89" spans="1:4" x14ac:dyDescent="0.2">
      <c r="A89" s="280" t="s">
        <v>134</v>
      </c>
      <c r="B89" s="568">
        <v>0</v>
      </c>
      <c r="D89" s="604">
        <f>IFERROR(VLOOKUP(A89,Сводная!W:AA,4,0),B89)</f>
        <v>0</v>
      </c>
    </row>
    <row r="90" spans="1:4" x14ac:dyDescent="0.2">
      <c r="A90" s="280" t="s">
        <v>135</v>
      </c>
      <c r="B90" s="568">
        <v>0</v>
      </c>
      <c r="D90" s="604">
        <f>IFERROR(VLOOKUP(A90,Сводная!W:AA,4,0),B90)</f>
        <v>0</v>
      </c>
    </row>
    <row r="91" spans="1:4" x14ac:dyDescent="0.2">
      <c r="A91" s="280" t="s">
        <v>136</v>
      </c>
      <c r="B91" s="280">
        <v>0</v>
      </c>
      <c r="D91" s="604">
        <f>IFERROR(VLOOKUP(A91,Сводная!W:AA,4,0),B91)</f>
        <v>0</v>
      </c>
    </row>
    <row r="92" spans="1:4" x14ac:dyDescent="0.2">
      <c r="A92" s="280" t="s">
        <v>137</v>
      </c>
      <c r="B92" s="280">
        <v>0</v>
      </c>
      <c r="D92" s="604">
        <f>IFERROR(VLOOKUP(A92,Сводная!W:AA,4,0),B92)</f>
        <v>0</v>
      </c>
    </row>
    <row r="93" spans="1:4" x14ac:dyDescent="0.2">
      <c r="A93" s="280" t="s">
        <v>138</v>
      </c>
      <c r="B93" s="280">
        <v>0</v>
      </c>
      <c r="D93" s="604">
        <f>IFERROR(VLOOKUP(A93,Сводная!W:AA,4,0),B93)</f>
        <v>0</v>
      </c>
    </row>
    <row r="94" spans="1:4" x14ac:dyDescent="0.2">
      <c r="A94" s="280" t="s">
        <v>2786</v>
      </c>
      <c r="B94" s="280" t="s">
        <v>909</v>
      </c>
      <c r="D94" s="604" t="str">
        <f>IFERROR(VLOOKUP(A94,Сводная!W:AA,4,0),B94)</f>
        <v>BUY сетки: настройки TP (прибыль) ==&gt; [уровень_БУ]+ТР</v>
      </c>
    </row>
    <row r="95" spans="1:4" x14ac:dyDescent="0.2">
      <c r="A95" s="280" t="s">
        <v>777</v>
      </c>
      <c r="B95" s="280">
        <v>1</v>
      </c>
      <c r="D95" s="604">
        <f>IFERROR(VLOOKUP(A95,Сводная!W:AA,4,0),B95)</f>
        <v>1</v>
      </c>
    </row>
    <row r="96" spans="1:4" x14ac:dyDescent="0.2">
      <c r="A96" s="280" t="s">
        <v>139</v>
      </c>
      <c r="B96" s="280">
        <v>0</v>
      </c>
      <c r="D96" s="604">
        <f>IFERROR(VLOOKUP(A96,Сводная!W:AA,4,0),B96)</f>
        <v>0</v>
      </c>
    </row>
    <row r="97" spans="1:4" x14ac:dyDescent="0.2">
      <c r="A97" s="280" t="s">
        <v>140</v>
      </c>
      <c r="B97" s="280">
        <v>0</v>
      </c>
      <c r="D97" s="604">
        <f>IFERROR(VLOOKUP(A97,Сводная!W:AA,4,0),B97)</f>
        <v>0</v>
      </c>
    </row>
    <row r="98" spans="1:4" x14ac:dyDescent="0.2">
      <c r="A98" s="280" t="s">
        <v>141</v>
      </c>
      <c r="B98" s="568">
        <v>0</v>
      </c>
      <c r="D98" s="604">
        <f>IFERROR(VLOOKUP(A98,Сводная!W:AA,4,0),B98)</f>
        <v>0</v>
      </c>
    </row>
    <row r="99" spans="1:4" x14ac:dyDescent="0.2">
      <c r="A99" s="280" t="s">
        <v>142</v>
      </c>
      <c r="B99" s="280">
        <v>0</v>
      </c>
      <c r="D99" s="604">
        <f>IFERROR(VLOOKUP(A99,Сводная!W:AA,4,0),B99)</f>
        <v>0</v>
      </c>
    </row>
    <row r="100" spans="1:4" x14ac:dyDescent="0.2">
      <c r="A100" s="280" t="s">
        <v>143</v>
      </c>
      <c r="B100" s="280">
        <v>0</v>
      </c>
      <c r="D100" s="604">
        <f>IFERROR(VLOOKUP(A100,Сводная!W:AA,4,0),B100)</f>
        <v>0</v>
      </c>
    </row>
    <row r="101" spans="1:4" x14ac:dyDescent="0.2">
      <c r="A101" s="280" t="s">
        <v>144</v>
      </c>
      <c r="B101" s="280">
        <v>0</v>
      </c>
      <c r="D101" s="604">
        <f>IFERROR(VLOOKUP(A101,Сводная!W:AA,4,0),B101)</f>
        <v>0</v>
      </c>
    </row>
    <row r="102" spans="1:4" x14ac:dyDescent="0.2">
      <c r="A102" s="280" t="s">
        <v>145</v>
      </c>
      <c r="B102" s="280">
        <v>0</v>
      </c>
      <c r="D102" s="604">
        <f>IFERROR(VLOOKUP(A102,Сводная!W:AA,4,0),B102)</f>
        <v>0</v>
      </c>
    </row>
    <row r="103" spans="1:4" x14ac:dyDescent="0.2">
      <c r="A103" s="280" t="s">
        <v>2787</v>
      </c>
      <c r="B103" s="280" t="s">
        <v>976</v>
      </c>
      <c r="D103" s="604" t="str">
        <f>IFERROR(VLOOKUP(A103,Сводная!W:AA,4,0),B103)</f>
        <v>Фильтры, ИНДИКАТОРНЫЙ вход Первым и/или Последующими ордерами</v>
      </c>
    </row>
    <row r="104" spans="1:4" x14ac:dyDescent="0.2">
      <c r="A104" s="280" t="s">
        <v>2788</v>
      </c>
      <c r="B104" s="280" t="s">
        <v>977</v>
      </c>
      <c r="D104" s="604" t="str">
        <f>IFERROR(VLOOKUP(A104,Сводная!W:AA,4,0),B104)</f>
        <v>Параметры трендового фильтра.</v>
      </c>
    </row>
    <row r="105" spans="1:4" x14ac:dyDescent="0.2">
      <c r="A105" s="280" t="s">
        <v>978</v>
      </c>
      <c r="B105" s="568">
        <v>0</v>
      </c>
      <c r="D105" s="604">
        <f>IFERROR(VLOOKUP(A105,Сводная!W:AA,4,0),B105)</f>
        <v>0</v>
      </c>
    </row>
    <row r="106" spans="1:4" x14ac:dyDescent="0.2">
      <c r="A106" s="280" t="s">
        <v>979</v>
      </c>
      <c r="B106" s="280">
        <v>15</v>
      </c>
      <c r="D106" s="604">
        <f>IFERROR(VLOOKUP(A106,Сводная!W:AA,4,0),B106)</f>
        <v>15</v>
      </c>
    </row>
    <row r="107" spans="1:4" x14ac:dyDescent="0.2">
      <c r="A107" s="280" t="s">
        <v>980</v>
      </c>
      <c r="B107" s="568">
        <v>10</v>
      </c>
      <c r="D107" s="604">
        <f>IFERROR(VLOOKUP(A107,Сводная!W:AA,4,0),B107)</f>
        <v>10</v>
      </c>
    </row>
    <row r="108" spans="1:4" x14ac:dyDescent="0.2">
      <c r="A108" s="280" t="s">
        <v>981</v>
      </c>
      <c r="B108" s="280">
        <v>30</v>
      </c>
      <c r="D108" s="604">
        <f>IFERROR(VLOOKUP(A108,Сводная!W:AA,4,0),B108)</f>
        <v>30</v>
      </c>
    </row>
    <row r="109" spans="1:4" x14ac:dyDescent="0.2">
      <c r="A109" s="280" t="s">
        <v>982</v>
      </c>
      <c r="B109" s="280">
        <v>0</v>
      </c>
      <c r="D109" s="604">
        <f>IFERROR(VLOOKUP(A109,Сводная!W:AA,4,0),B109)</f>
        <v>0</v>
      </c>
    </row>
    <row r="110" spans="1:4" x14ac:dyDescent="0.2">
      <c r="A110" s="280" t="s">
        <v>983</v>
      </c>
      <c r="B110" s="280">
        <v>0</v>
      </c>
      <c r="D110" s="604">
        <f>IFERROR(VLOOKUP(A110,Сводная!W:AA,4,0),B110)</f>
        <v>0</v>
      </c>
    </row>
    <row r="111" spans="1:4" x14ac:dyDescent="0.2">
      <c r="A111" s="280" t="s">
        <v>2789</v>
      </c>
      <c r="B111" s="280" t="s">
        <v>984</v>
      </c>
      <c r="D111" s="604" t="str">
        <f>IFERROR(VLOOKUP(A111,Сводная!W:AA,4,0),B111)</f>
        <v>0 - не использовать, хх - номер колена, -хх - реверс и номер колена</v>
      </c>
    </row>
    <row r="112" spans="1:4" x14ac:dyDescent="0.2">
      <c r="A112" s="280" t="s">
        <v>985</v>
      </c>
      <c r="B112" s="280">
        <v>0</v>
      </c>
      <c r="D112" s="604">
        <f>IFERROR(VLOOKUP(A112,Сводная!W:AA,4,0),B112)</f>
        <v>0</v>
      </c>
    </row>
    <row r="113" spans="1:4" x14ac:dyDescent="0.2">
      <c r="A113" s="280" t="s">
        <v>986</v>
      </c>
      <c r="B113" s="280">
        <v>1</v>
      </c>
      <c r="D113" s="604">
        <f>IFERROR(VLOOKUP(A113,Сводная!W:AA,4,0),B113)</f>
        <v>1</v>
      </c>
    </row>
    <row r="114" spans="1:4" x14ac:dyDescent="0.2">
      <c r="A114" s="280" t="s">
        <v>987</v>
      </c>
      <c r="B114" s="280">
        <v>56</v>
      </c>
      <c r="D114" s="604">
        <f>IFERROR(VLOOKUP(A114,Сводная!W:AA,4,0),B114)</f>
        <v>56</v>
      </c>
    </row>
    <row r="115" spans="1:4" x14ac:dyDescent="0.2">
      <c r="A115" s="280" t="s">
        <v>988</v>
      </c>
      <c r="B115" s="280">
        <v>1</v>
      </c>
      <c r="D115" s="604">
        <f>IFERROR(VLOOKUP(A115,Сводная!W:AA,4,0),B115)</f>
        <v>1</v>
      </c>
    </row>
    <row r="116" spans="1:4" x14ac:dyDescent="0.2">
      <c r="A116" s="280" t="s">
        <v>989</v>
      </c>
      <c r="B116" s="280">
        <v>0</v>
      </c>
      <c r="D116" s="604">
        <f>IFERROR(VLOOKUP(A116,Сводная!W:AA,4,0),B116)</f>
        <v>0</v>
      </c>
    </row>
    <row r="117" spans="1:4" x14ac:dyDescent="0.2">
      <c r="A117" s="280" t="s">
        <v>990</v>
      </c>
      <c r="B117" s="568">
        <v>0</v>
      </c>
      <c r="D117" s="604">
        <f>IFERROR(VLOOKUP(A117,Сводная!W:AA,4,0),B117)</f>
        <v>0</v>
      </c>
    </row>
    <row r="118" spans="1:4" x14ac:dyDescent="0.2">
      <c r="A118" s="280" t="s">
        <v>2790</v>
      </c>
      <c r="B118" s="280" t="s">
        <v>991</v>
      </c>
      <c r="D118" s="604" t="str">
        <f>IFERROR(VLOOKUP(A118,Сводная!W:AA,4,0),B118)</f>
        <v>Параметры импульсного фильтра.</v>
      </c>
    </row>
    <row r="119" spans="1:4" x14ac:dyDescent="0.2">
      <c r="A119" s="280" t="s">
        <v>992</v>
      </c>
      <c r="B119" s="280">
        <v>1</v>
      </c>
      <c r="D119" s="604">
        <f>IFERROR(VLOOKUP(A119,Сводная!W:AA,4,0),B119)</f>
        <v>1</v>
      </c>
    </row>
    <row r="120" spans="1:4" x14ac:dyDescent="0.2">
      <c r="A120" s="280" t="s">
        <v>993</v>
      </c>
      <c r="B120" s="280">
        <v>1</v>
      </c>
      <c r="D120" s="604">
        <f>IFERROR(VLOOKUP(A120,Сводная!W:AA,4,0),B120)</f>
        <v>1</v>
      </c>
    </row>
    <row r="121" spans="1:4" x14ac:dyDescent="0.2">
      <c r="A121" s="280" t="s">
        <v>994</v>
      </c>
      <c r="B121" s="568">
        <v>15</v>
      </c>
      <c r="D121" s="604">
        <f>IFERROR(VLOOKUP(A121,Сводная!W:AA,4,0),B121)</f>
        <v>15</v>
      </c>
    </row>
    <row r="122" spans="1:4" x14ac:dyDescent="0.2">
      <c r="A122" s="280" t="s">
        <v>995</v>
      </c>
      <c r="B122" s="568">
        <v>10</v>
      </c>
      <c r="D122" s="604">
        <f>IFERROR(VLOOKUP(A122,Сводная!W:AA,4,0),B122)</f>
        <v>10</v>
      </c>
    </row>
    <row r="123" spans="1:4" x14ac:dyDescent="0.2">
      <c r="A123" s="280" t="s">
        <v>996</v>
      </c>
      <c r="B123" s="280">
        <v>0.75</v>
      </c>
      <c r="D123" s="604">
        <f>IFERROR(VLOOKUP(A123,Сводная!W:AA,4,0),B123)</f>
        <v>0.75</v>
      </c>
    </row>
    <row r="124" spans="1:4" x14ac:dyDescent="0.2">
      <c r="A124" s="280" t="s">
        <v>997</v>
      </c>
      <c r="B124" s="280">
        <v>100</v>
      </c>
      <c r="D124" s="604">
        <f>IFERROR(VLOOKUP(A124,Сводная!W:AA,4,0),B124)</f>
        <v>100</v>
      </c>
    </row>
    <row r="125" spans="1:4" x14ac:dyDescent="0.2">
      <c r="A125" s="280" t="s">
        <v>2791</v>
      </c>
      <c r="B125" s="280" t="s">
        <v>984</v>
      </c>
      <c r="D125" s="604" t="str">
        <f>IFERROR(VLOOKUP(A125,Сводная!W:AA,4,0),B125)</f>
        <v>0 - не использовать, хх - номер колена, -хх - реверс и номер колена</v>
      </c>
    </row>
    <row r="126" spans="1:4" x14ac:dyDescent="0.2">
      <c r="A126" s="280" t="s">
        <v>998</v>
      </c>
      <c r="B126" s="280">
        <v>0</v>
      </c>
      <c r="D126" s="604">
        <f>IFERROR(VLOOKUP(A126,Сводная!W:AA,4,0),B126)</f>
        <v>0</v>
      </c>
    </row>
    <row r="127" spans="1:4" x14ac:dyDescent="0.2">
      <c r="A127" s="280" t="s">
        <v>999</v>
      </c>
      <c r="B127" s="280">
        <v>1</v>
      </c>
      <c r="D127" s="604">
        <f>IFERROR(VLOOKUP(A127,Сводная!W:AA,4,0),B127)</f>
        <v>1</v>
      </c>
    </row>
    <row r="128" spans="1:4" x14ac:dyDescent="0.2">
      <c r="A128" s="280" t="s">
        <v>1000</v>
      </c>
      <c r="B128" s="280">
        <v>1</v>
      </c>
      <c r="D128" s="604">
        <f>IFERROR(VLOOKUP(A128,Сводная!W:AA,4,0),B128)</f>
        <v>1</v>
      </c>
    </row>
    <row r="129" spans="1:4" x14ac:dyDescent="0.2">
      <c r="A129" s="280" t="s">
        <v>1001</v>
      </c>
      <c r="B129" s="568">
        <v>30</v>
      </c>
      <c r="D129" s="604">
        <f>IFERROR(VLOOKUP(A129,Сводная!W:AA,4,0),B129)</f>
        <v>30</v>
      </c>
    </row>
    <row r="130" spans="1:4" x14ac:dyDescent="0.2">
      <c r="A130" s="280" t="s">
        <v>1002</v>
      </c>
      <c r="B130" s="280">
        <v>0.75</v>
      </c>
      <c r="D130" s="604">
        <f>IFERROR(VLOOKUP(A130,Сводная!W:AA,4,0),B130)</f>
        <v>0.75</v>
      </c>
    </row>
    <row r="131" spans="1:4" x14ac:dyDescent="0.2">
      <c r="A131" s="280" t="s">
        <v>1003</v>
      </c>
      <c r="B131" s="280">
        <v>50</v>
      </c>
      <c r="D131" s="604">
        <f>IFERROR(VLOOKUP(A131,Сводная!W:AA,4,0),B131)</f>
        <v>50</v>
      </c>
    </row>
    <row r="132" spans="1:4" x14ac:dyDescent="0.2">
      <c r="A132" s="280" t="s">
        <v>2792</v>
      </c>
      <c r="B132" s="280" t="s">
        <v>1019</v>
      </c>
      <c r="D132" s="604" t="str">
        <f>IFERROR(VLOOKUP(A132,Сводная!W:AA,4,0),B132)</f>
        <v>Параметры трендового фильтра Элерса.</v>
      </c>
    </row>
    <row r="133" spans="1:4" x14ac:dyDescent="0.2">
      <c r="A133" s="280" t="s">
        <v>1020</v>
      </c>
      <c r="B133" s="280">
        <v>0</v>
      </c>
      <c r="D133" s="604">
        <f>IFERROR(VLOOKUP(A133,Сводная!W:AA,4,0),B133)</f>
        <v>0</v>
      </c>
    </row>
    <row r="134" spans="1:4" x14ac:dyDescent="0.2">
      <c r="A134" s="280" t="s">
        <v>1021</v>
      </c>
      <c r="B134" s="280">
        <v>1</v>
      </c>
      <c r="D134" s="604">
        <f>IFERROR(VLOOKUP(A134,Сводная!W:AA,4,0),B134)</f>
        <v>1</v>
      </c>
    </row>
    <row r="135" spans="1:4" x14ac:dyDescent="0.2">
      <c r="A135" s="280" t="s">
        <v>1022</v>
      </c>
      <c r="B135" s="280">
        <v>7.0000000000000001E-3</v>
      </c>
      <c r="D135" s="604">
        <f>IFERROR(VLOOKUP(A135,Сводная!W:AA,4,0),B135)</f>
        <v>7.0000000000000001E-3</v>
      </c>
    </row>
    <row r="136" spans="1:4" x14ac:dyDescent="0.2">
      <c r="A136" s="280" t="s">
        <v>2793</v>
      </c>
      <c r="B136" s="280" t="s">
        <v>984</v>
      </c>
      <c r="D136" s="604" t="str">
        <f>IFERROR(VLOOKUP(A136,Сводная!W:AA,4,0),B136)</f>
        <v>0 - не использовать, хх - номер колена, -хх - реверс и номер колена</v>
      </c>
    </row>
    <row r="137" spans="1:4" x14ac:dyDescent="0.2">
      <c r="A137" s="280" t="s">
        <v>1023</v>
      </c>
      <c r="B137" s="280">
        <v>0</v>
      </c>
      <c r="D137" s="604">
        <f>IFERROR(VLOOKUP(A137,Сводная!W:AA,4,0),B137)</f>
        <v>0</v>
      </c>
    </row>
    <row r="138" spans="1:4" x14ac:dyDescent="0.2">
      <c r="A138" s="280" t="s">
        <v>1024</v>
      </c>
      <c r="B138" s="280">
        <v>1</v>
      </c>
      <c r="D138" s="604">
        <f>IFERROR(VLOOKUP(A138,Сводная!W:AA,4,0),B138)</f>
        <v>1</v>
      </c>
    </row>
    <row r="139" spans="1:4" x14ac:dyDescent="0.2">
      <c r="A139" s="280" t="s">
        <v>1025</v>
      </c>
      <c r="B139" s="280">
        <v>7.0000000000000001E-3</v>
      </c>
      <c r="D139" s="604">
        <f>IFERROR(VLOOKUP(A139,Сводная!W:AA,4,0),B139)</f>
        <v>7.0000000000000001E-3</v>
      </c>
    </row>
    <row r="140" spans="1:4" x14ac:dyDescent="0.2">
      <c r="A140" s="280" t="s">
        <v>2794</v>
      </c>
      <c r="B140" s="280" t="s">
        <v>543</v>
      </c>
      <c r="D140" s="604" t="str">
        <f>IFERROR(VLOOKUP(A140,Сводная!W:AA,4,0),B140)</f>
        <v>Настройки параметров и фильтров безиндикаторного входа</v>
      </c>
    </row>
    <row r="141" spans="1:4" x14ac:dyDescent="0.2">
      <c r="A141" s="280" t="s">
        <v>778</v>
      </c>
      <c r="B141" s="280">
        <v>16385</v>
      </c>
      <c r="D141" s="604">
        <f>IFERROR(VLOOKUP(A141,Сводная!W:AA,4,0),B141)</f>
        <v>16385</v>
      </c>
    </row>
    <row r="142" spans="1:4" x14ac:dyDescent="0.2">
      <c r="A142" s="280" t="s">
        <v>544</v>
      </c>
      <c r="B142" s="280">
        <v>0</v>
      </c>
      <c r="D142" s="604">
        <f>IFERROR(VLOOKUP(A142,Сводная!W:AA,4,0),B142)</f>
        <v>0</v>
      </c>
    </row>
    <row r="143" spans="1:4" x14ac:dyDescent="0.2">
      <c r="A143" s="280" t="s">
        <v>545</v>
      </c>
      <c r="B143" s="280">
        <v>1</v>
      </c>
      <c r="D143" s="604">
        <f>IFERROR(VLOOKUP(A143,Сводная!W:AA,4,0),B143)</f>
        <v>1</v>
      </c>
    </row>
    <row r="144" spans="1:4" x14ac:dyDescent="0.2">
      <c r="A144" s="280" t="s">
        <v>546</v>
      </c>
      <c r="B144" s="280">
        <v>15</v>
      </c>
      <c r="D144" s="604">
        <f>IFERROR(VLOOKUP(A144,Сводная!W:AA,4,0),B144)</f>
        <v>15</v>
      </c>
    </row>
    <row r="145" spans="1:4" x14ac:dyDescent="0.2">
      <c r="A145" s="280" t="s">
        <v>547</v>
      </c>
      <c r="B145" s="280">
        <v>60</v>
      </c>
      <c r="D145" s="604">
        <f>IFERROR(VLOOKUP(A145,Сводная!W:AA,4,0),B145)</f>
        <v>60</v>
      </c>
    </row>
    <row r="146" spans="1:4" x14ac:dyDescent="0.2">
      <c r="A146" s="280" t="s">
        <v>548</v>
      </c>
      <c r="B146" s="280">
        <v>0</v>
      </c>
      <c r="D146" s="604">
        <f>IFERROR(VLOOKUP(A146,Сводная!W:AA,4,0),B146)</f>
        <v>0</v>
      </c>
    </row>
    <row r="147" spans="1:4" x14ac:dyDescent="0.2">
      <c r="A147" s="280" t="s">
        <v>2795</v>
      </c>
      <c r="B147" s="280" t="s">
        <v>549</v>
      </c>
      <c r="D147" s="604" t="str">
        <f>IFERROR(VLOOKUP(A147,Сводная!W:AA,4,0),B147)</f>
        <v>Настройки блока выявления и обработки гэпов</v>
      </c>
    </row>
    <row r="148" spans="1:4" x14ac:dyDescent="0.2">
      <c r="A148" s="280" t="s">
        <v>779</v>
      </c>
      <c r="B148" s="280">
        <v>0</v>
      </c>
      <c r="D148" s="604">
        <f>IFERROR(VLOOKUP(A148,Сводная!W:AA,4,0),B148)</f>
        <v>0</v>
      </c>
    </row>
    <row r="149" spans="1:4" x14ac:dyDescent="0.2">
      <c r="A149" s="280" t="s">
        <v>332</v>
      </c>
      <c r="B149" s="280">
        <v>3</v>
      </c>
      <c r="D149" s="604">
        <f>IFERROR(VLOOKUP(A149,Сводная!W:AA,4,0),B149)</f>
        <v>3</v>
      </c>
    </row>
    <row r="150" spans="1:4" x14ac:dyDescent="0.2">
      <c r="A150" s="280" t="s">
        <v>334</v>
      </c>
      <c r="B150" s="568">
        <v>4</v>
      </c>
      <c r="D150" s="604">
        <f>IFERROR(VLOOKUP(A150,Сводная!W:AA,4,0),B150)</f>
        <v>4</v>
      </c>
    </row>
    <row r="151" spans="1:4" x14ac:dyDescent="0.2">
      <c r="A151" s="280" t="s">
        <v>333</v>
      </c>
      <c r="B151" s="280">
        <v>10</v>
      </c>
      <c r="D151" s="604">
        <f>IFERROR(VLOOKUP(A151,Сводная!W:AA,4,0),B151)</f>
        <v>10</v>
      </c>
    </row>
    <row r="152" spans="1:4" x14ac:dyDescent="0.2">
      <c r="A152" s="280" t="s">
        <v>762</v>
      </c>
      <c r="B152" s="568">
        <v>0</v>
      </c>
      <c r="D152" s="604">
        <f>IFERROR(VLOOKUP(A152,Сводная!W:AA,4,0),B152)</f>
        <v>0</v>
      </c>
    </row>
    <row r="153" spans="1:4" x14ac:dyDescent="0.2">
      <c r="A153" s="280" t="s">
        <v>335</v>
      </c>
      <c r="B153" s="280">
        <v>0.5</v>
      </c>
      <c r="D153" s="604">
        <f>IFERROR(VLOOKUP(A153,Сводная!W:AA,4,0),B153)</f>
        <v>0.5</v>
      </c>
    </row>
    <row r="154" spans="1:4" x14ac:dyDescent="0.2">
      <c r="A154" s="280" t="s">
        <v>336</v>
      </c>
      <c r="B154" s="280">
        <v>2</v>
      </c>
      <c r="D154" s="604">
        <f>IFERROR(VLOOKUP(A154,Сводная!W:AA,4,0),B154)</f>
        <v>2</v>
      </c>
    </row>
    <row r="155" spans="1:4" x14ac:dyDescent="0.2">
      <c r="A155" s="280" t="s">
        <v>337</v>
      </c>
      <c r="B155" s="280">
        <v>10</v>
      </c>
      <c r="D155" s="604">
        <f>IFERROR(VLOOKUP(A155,Сводная!W:AA,4,0),B155)</f>
        <v>10</v>
      </c>
    </row>
    <row r="156" spans="1:4" x14ac:dyDescent="0.2">
      <c r="A156" s="280" t="s">
        <v>763</v>
      </c>
      <c r="B156" s="280">
        <v>0</v>
      </c>
      <c r="D156" s="604">
        <f>IFERROR(VLOOKUP(A156,Сводная!W:AA,4,0),B156)</f>
        <v>0</v>
      </c>
    </row>
    <row r="157" spans="1:4" x14ac:dyDescent="0.2">
      <c r="A157" s="280" t="s">
        <v>338</v>
      </c>
      <c r="B157" s="568">
        <v>0.5</v>
      </c>
      <c r="D157" s="604">
        <f>IFERROR(VLOOKUP(A157,Сводная!W:AA,4,0),B157)</f>
        <v>0.5</v>
      </c>
    </row>
    <row r="158" spans="1:4" x14ac:dyDescent="0.2">
      <c r="A158" s="280" t="s">
        <v>339</v>
      </c>
      <c r="B158" s="280">
        <v>2</v>
      </c>
      <c r="D158" s="604">
        <f>IFERROR(VLOOKUP(A158,Сводная!W:AA,4,0),B158)</f>
        <v>2</v>
      </c>
    </row>
    <row r="159" spans="1:4" x14ac:dyDescent="0.2">
      <c r="A159" s="280" t="s">
        <v>2796</v>
      </c>
      <c r="B159" s="568" t="s">
        <v>566</v>
      </c>
      <c r="D159" s="604" t="str">
        <f>IFERROR(VLOOKUP(A159,Сводная!W:AA,4,0),B159)</f>
        <v>Фильтр - Запрет открывать ордера, если импульс</v>
      </c>
    </row>
    <row r="160" spans="1:4" x14ac:dyDescent="0.2">
      <c r="A160" s="280" t="s">
        <v>780</v>
      </c>
      <c r="B160" s="280">
        <v>16385</v>
      </c>
      <c r="D160" s="604">
        <f>IFERROR(VLOOKUP(A160,Сводная!W:AA,4,0),B160)</f>
        <v>16385</v>
      </c>
    </row>
    <row r="161" spans="1:4" x14ac:dyDescent="0.2">
      <c r="A161" s="280" t="s">
        <v>550</v>
      </c>
      <c r="B161" s="280">
        <v>15</v>
      </c>
      <c r="D161" s="604">
        <f>IFERROR(VLOOKUP(A161,Сводная!W:AA,4,0),B161)</f>
        <v>15</v>
      </c>
    </row>
    <row r="162" spans="1:4" x14ac:dyDescent="0.2">
      <c r="A162" s="280" t="s">
        <v>551</v>
      </c>
      <c r="B162" s="280">
        <v>4200</v>
      </c>
      <c r="D162" s="604">
        <f>IFERROR(VLOOKUP(A162,Сводная!W:AA,4,0),B162)</f>
        <v>4200</v>
      </c>
    </row>
    <row r="163" spans="1:4" x14ac:dyDescent="0.2">
      <c r="A163" s="280" t="s">
        <v>2797</v>
      </c>
      <c r="B163" s="280" t="s">
        <v>552</v>
      </c>
      <c r="D163" s="604" t="str">
        <f>IFERROR(VLOOKUP(A163,Сводная!W:AA,4,0),B163)</f>
        <v>Настройки планировщиков торговли - их 5 разных</v>
      </c>
    </row>
    <row r="164" spans="1:4" x14ac:dyDescent="0.2">
      <c r="A164" s="280" t="s">
        <v>2798</v>
      </c>
      <c r="B164" s="280" t="s">
        <v>1041</v>
      </c>
      <c r="D164" s="604" t="str">
        <f>IFERROR(VLOOKUP(A164,Сводная!W:AA,4,0),B164)</f>
        <v>№1 Еженедельно: можно открывать 1-е ордера со Start_дня</v>
      </c>
    </row>
    <row r="165" spans="1:4" x14ac:dyDescent="0.2">
      <c r="A165" s="280" t="s">
        <v>781</v>
      </c>
      <c r="B165" s="280">
        <v>0</v>
      </c>
      <c r="D165" s="604">
        <f>IFERROR(VLOOKUP(A165,Сводная!W:AA,4,0),B165)</f>
        <v>0</v>
      </c>
    </row>
    <row r="166" spans="1:4" x14ac:dyDescent="0.2">
      <c r="A166" s="280" t="s">
        <v>340</v>
      </c>
      <c r="B166" s="280">
        <v>0</v>
      </c>
      <c r="D166" s="604">
        <f>IFERROR(VLOOKUP(A166,Сводная!W:AA,4,0),B166)</f>
        <v>0</v>
      </c>
    </row>
    <row r="167" spans="1:4" x14ac:dyDescent="0.2">
      <c r="A167" s="280" t="s">
        <v>341</v>
      </c>
      <c r="B167" s="280">
        <v>0</v>
      </c>
      <c r="D167" s="604">
        <f>IFERROR(VLOOKUP(A167,Сводная!W:AA,4,0),B167)</f>
        <v>0</v>
      </c>
    </row>
    <row r="168" spans="1:4" x14ac:dyDescent="0.2">
      <c r="A168" s="280" t="s">
        <v>782</v>
      </c>
      <c r="B168" s="280">
        <v>6</v>
      </c>
      <c r="D168" s="604">
        <f>IFERROR(VLOOKUP(A168,Сводная!W:AA,4,0),B168)</f>
        <v>6</v>
      </c>
    </row>
    <row r="169" spans="1:4" x14ac:dyDescent="0.2">
      <c r="A169" s="280" t="s">
        <v>342</v>
      </c>
      <c r="B169" s="280">
        <v>12</v>
      </c>
      <c r="D169" s="604">
        <f>IFERROR(VLOOKUP(A169,Сводная!W:AA,4,0),B169)</f>
        <v>12</v>
      </c>
    </row>
    <row r="170" spans="1:4" x14ac:dyDescent="0.2">
      <c r="A170" s="280" t="s">
        <v>343</v>
      </c>
      <c r="B170" s="568">
        <v>0</v>
      </c>
      <c r="D170" s="604">
        <f>IFERROR(VLOOKUP(A170,Сводная!W:AA,4,0),B170)</f>
        <v>0</v>
      </c>
    </row>
    <row r="171" spans="1:4" x14ac:dyDescent="0.2">
      <c r="A171" s="280" t="s">
        <v>2799</v>
      </c>
      <c r="B171" s="280" t="s">
        <v>831</v>
      </c>
      <c r="D171" s="604" t="str">
        <f>IFERROR(VLOOKUP(A171,Сводная!W:AA,4,0),B171)</f>
        <v>№2 Однократно: от и до - запрещено открывать любые новые позиции</v>
      </c>
    </row>
    <row r="172" spans="1:4" x14ac:dyDescent="0.2">
      <c r="A172" s="280" t="s">
        <v>832</v>
      </c>
      <c r="B172" s="568">
        <v>1418601600</v>
      </c>
      <c r="D172" s="604">
        <f>IFERROR(VLOOKUP(A172,Сводная!W:AA,4,0),B172)</f>
        <v>1418601600</v>
      </c>
    </row>
    <row r="173" spans="1:4" x14ac:dyDescent="0.2">
      <c r="A173" s="280" t="s">
        <v>833</v>
      </c>
      <c r="B173" s="280">
        <v>1421020800</v>
      </c>
      <c r="D173" s="604">
        <f>IFERROR(VLOOKUP(A173,Сводная!W:AA,4,0),B173)</f>
        <v>1421020800</v>
      </c>
    </row>
    <row r="174" spans="1:4" x14ac:dyDescent="0.2">
      <c r="A174" s="280" t="s">
        <v>834</v>
      </c>
      <c r="B174" s="280">
        <v>1450656000</v>
      </c>
      <c r="D174" s="604">
        <f>IFERROR(VLOOKUP(A174,Сводная!W:AA,4,0),B174)</f>
        <v>1450656000</v>
      </c>
    </row>
    <row r="175" spans="1:4" x14ac:dyDescent="0.2">
      <c r="A175" s="280" t="s">
        <v>835</v>
      </c>
      <c r="B175" s="280">
        <v>1453075200</v>
      </c>
      <c r="D175" s="604">
        <f>IFERROR(VLOOKUP(A175,Сводная!W:AA,4,0),B175)</f>
        <v>1453075200</v>
      </c>
    </row>
    <row r="176" spans="1:4" x14ac:dyDescent="0.2">
      <c r="A176" s="280" t="s">
        <v>836</v>
      </c>
      <c r="B176" s="568">
        <v>1482105600</v>
      </c>
      <c r="D176" s="604">
        <f>IFERROR(VLOOKUP(A176,Сводная!W:AA,4,0),B176)</f>
        <v>1482105600</v>
      </c>
    </row>
    <row r="177" spans="1:4" x14ac:dyDescent="0.2">
      <c r="A177" s="280" t="s">
        <v>837</v>
      </c>
      <c r="B177" s="568">
        <v>1484524800</v>
      </c>
      <c r="D177" s="604">
        <f>IFERROR(VLOOKUP(A177,Сводная!W:AA,4,0),B177)</f>
        <v>1484524800</v>
      </c>
    </row>
    <row r="178" spans="1:4" x14ac:dyDescent="0.2">
      <c r="A178" s="280" t="s">
        <v>838</v>
      </c>
      <c r="B178" s="568">
        <v>1513555200</v>
      </c>
      <c r="D178" s="604">
        <f>IFERROR(VLOOKUP(A178,Сводная!W:AA,4,0),B178)</f>
        <v>1513555200</v>
      </c>
    </row>
    <row r="179" spans="1:4" x14ac:dyDescent="0.2">
      <c r="A179" s="280" t="s">
        <v>839</v>
      </c>
      <c r="B179" s="568">
        <v>1515974400</v>
      </c>
      <c r="D179" s="604">
        <f>IFERROR(VLOOKUP(A179,Сводная!W:AA,4,0),B179)</f>
        <v>1515974400</v>
      </c>
    </row>
    <row r="180" spans="1:4" x14ac:dyDescent="0.2">
      <c r="A180" s="280" t="s">
        <v>840</v>
      </c>
      <c r="B180" s="568">
        <v>1545004800</v>
      </c>
      <c r="D180" s="604">
        <f>IFERROR(VLOOKUP(A180,Сводная!W:AA,4,0),B180)</f>
        <v>1545004800</v>
      </c>
    </row>
    <row r="181" spans="1:4" x14ac:dyDescent="0.2">
      <c r="A181" s="280" t="s">
        <v>841</v>
      </c>
      <c r="B181" s="280">
        <v>1547424000</v>
      </c>
      <c r="D181" s="604">
        <f>IFERROR(VLOOKUP(A181,Сводная!W:AA,4,0),B181)</f>
        <v>1547424000</v>
      </c>
    </row>
    <row r="182" spans="1:4" x14ac:dyDescent="0.2">
      <c r="A182" s="280" t="s">
        <v>842</v>
      </c>
      <c r="B182" s="280">
        <v>1576368000</v>
      </c>
      <c r="D182" s="604">
        <f>IFERROR(VLOOKUP(A182,Сводная!W:AA,4,0),B182)</f>
        <v>1576368000</v>
      </c>
    </row>
    <row r="183" spans="1:4" x14ac:dyDescent="0.2">
      <c r="A183" s="280" t="s">
        <v>843</v>
      </c>
      <c r="B183" s="280">
        <v>1579132800</v>
      </c>
      <c r="D183" s="604">
        <f>IFERROR(VLOOKUP(A183,Сводная!W:AA,4,0),B183)</f>
        <v>1579132800</v>
      </c>
    </row>
    <row r="184" spans="1:4" x14ac:dyDescent="0.2">
      <c r="A184" s="280" t="s">
        <v>844</v>
      </c>
      <c r="B184" s="568">
        <v>1607990400</v>
      </c>
      <c r="D184" s="604">
        <f>IFERROR(VLOOKUP(A184,Сводная!W:AA,4,0),B184)</f>
        <v>1607990400</v>
      </c>
    </row>
    <row r="185" spans="1:4" x14ac:dyDescent="0.2">
      <c r="A185" s="280" t="s">
        <v>845</v>
      </c>
      <c r="B185" s="280">
        <v>1610755200</v>
      </c>
      <c r="D185" s="604">
        <f>IFERROR(VLOOKUP(A185,Сводная!W:AA,4,0),B185)</f>
        <v>1610755200</v>
      </c>
    </row>
    <row r="186" spans="1:4" x14ac:dyDescent="0.2">
      <c r="A186" s="280" t="s">
        <v>846</v>
      </c>
      <c r="B186" s="280">
        <v>1639526400</v>
      </c>
      <c r="D186" s="604">
        <f>IFERROR(VLOOKUP(A186,Сводная!W:AA,4,0),B186)</f>
        <v>1639526400</v>
      </c>
    </row>
    <row r="187" spans="1:4" x14ac:dyDescent="0.2">
      <c r="A187" s="280" t="s">
        <v>847</v>
      </c>
      <c r="B187" s="280">
        <v>1642291200</v>
      </c>
      <c r="D187" s="604">
        <f>IFERROR(VLOOKUP(A187,Сводная!W:AA,4,0),B187)</f>
        <v>1642291200</v>
      </c>
    </row>
    <row r="188" spans="1:4" x14ac:dyDescent="0.2">
      <c r="A188" s="280" t="s">
        <v>848</v>
      </c>
      <c r="B188" s="280">
        <v>1671062400</v>
      </c>
      <c r="D188" s="604">
        <f>IFERROR(VLOOKUP(A188,Сводная!W:AA,4,0),B188)</f>
        <v>1671062400</v>
      </c>
    </row>
    <row r="189" spans="1:4" x14ac:dyDescent="0.2">
      <c r="A189" s="280" t="s">
        <v>849</v>
      </c>
      <c r="B189" s="280">
        <v>1673827200</v>
      </c>
      <c r="D189" s="604">
        <f>IFERROR(VLOOKUP(A189,Сводная!W:AA,4,0),B189)</f>
        <v>1673827200</v>
      </c>
    </row>
    <row r="190" spans="1:4" x14ac:dyDescent="0.2">
      <c r="A190" s="280" t="s">
        <v>850</v>
      </c>
      <c r="B190" s="280">
        <v>1702598400</v>
      </c>
      <c r="D190" s="604">
        <f>IFERROR(VLOOKUP(A190,Сводная!W:AA,4,0),B190)</f>
        <v>1702598400</v>
      </c>
    </row>
    <row r="191" spans="1:4" x14ac:dyDescent="0.2">
      <c r="A191" s="280" t="s">
        <v>851</v>
      </c>
      <c r="B191" s="568">
        <v>1705363200</v>
      </c>
      <c r="D191" s="604">
        <f>IFERROR(VLOOKUP(A191,Сводная!W:AA,4,0),B191)</f>
        <v>1705363200</v>
      </c>
    </row>
    <row r="192" spans="1:4" x14ac:dyDescent="0.2">
      <c r="A192" s="280" t="s">
        <v>2800</v>
      </c>
      <c r="B192" s="280" t="s">
        <v>852</v>
      </c>
      <c r="D192" s="604" t="str">
        <f>IFERROR(VLOOKUP(A192,Сводная!W:AA,4,0),B192)</f>
        <v>№3 Ежедневно: можно открывать 1-е ордера сеток - 10 интервалов</v>
      </c>
    </row>
    <row r="193" spans="1:4" x14ac:dyDescent="0.2">
      <c r="A193" s="280" t="s">
        <v>553</v>
      </c>
      <c r="B193" s="280">
        <v>1</v>
      </c>
      <c r="D193" s="604">
        <f>IFERROR(VLOOKUP(A193,Сводная!W:AA,4,0),B193)</f>
        <v>1</v>
      </c>
    </row>
    <row r="194" spans="1:4" x14ac:dyDescent="0.2">
      <c r="A194" s="280" t="s">
        <v>554</v>
      </c>
      <c r="B194" s="280">
        <v>0</v>
      </c>
      <c r="D194" s="604">
        <f>IFERROR(VLOOKUP(A194,Сводная!W:AA,4,0),B194)</f>
        <v>0</v>
      </c>
    </row>
    <row r="195" spans="1:4" x14ac:dyDescent="0.2">
      <c r="A195" s="280" t="s">
        <v>555</v>
      </c>
      <c r="B195" s="280">
        <v>10</v>
      </c>
      <c r="D195" s="604">
        <f>IFERROR(VLOOKUP(A195,Сводная!W:AA,4,0),B195)</f>
        <v>10</v>
      </c>
    </row>
    <row r="196" spans="1:4" x14ac:dyDescent="0.2">
      <c r="A196" s="280" t="s">
        <v>556</v>
      </c>
      <c r="B196" s="280">
        <v>0</v>
      </c>
      <c r="D196" s="604">
        <f>IFERROR(VLOOKUP(A196,Сводная!W:AA,4,0),B196)</f>
        <v>0</v>
      </c>
    </row>
    <row r="197" spans="1:4" x14ac:dyDescent="0.2">
      <c r="A197" s="280" t="s">
        <v>557</v>
      </c>
      <c r="B197" s="280">
        <v>18</v>
      </c>
      <c r="D197" s="604">
        <f>IFERROR(VLOOKUP(A197,Сводная!W:AA,4,0),B197)</f>
        <v>18</v>
      </c>
    </row>
    <row r="198" spans="1:4" x14ac:dyDescent="0.2">
      <c r="A198" s="280" t="s">
        <v>558</v>
      </c>
      <c r="B198" s="280">
        <v>0</v>
      </c>
      <c r="D198" s="604">
        <f>IFERROR(VLOOKUP(A198,Сводная!W:AA,4,0),B198)</f>
        <v>0</v>
      </c>
    </row>
    <row r="199" spans="1:4" x14ac:dyDescent="0.2">
      <c r="A199" s="280" t="s">
        <v>559</v>
      </c>
      <c r="B199" s="280">
        <v>22</v>
      </c>
      <c r="D199" s="604">
        <f>IFERROR(VLOOKUP(A199,Сводная!W:AA,4,0),B199)</f>
        <v>22</v>
      </c>
    </row>
    <row r="200" spans="1:4" x14ac:dyDescent="0.2">
      <c r="A200" s="280" t="s">
        <v>560</v>
      </c>
      <c r="B200" s="280">
        <v>30</v>
      </c>
      <c r="D200" s="604">
        <f>IFERROR(VLOOKUP(A200,Сводная!W:AA,4,0),B200)</f>
        <v>30</v>
      </c>
    </row>
    <row r="201" spans="1:4" x14ac:dyDescent="0.2">
      <c r="A201" s="280" t="s">
        <v>561</v>
      </c>
      <c r="B201" s="280">
        <v>0</v>
      </c>
      <c r="D201" s="604">
        <f>IFERROR(VLOOKUP(A201,Сводная!W:AA,4,0),B201)</f>
        <v>0</v>
      </c>
    </row>
    <row r="202" spans="1:4" x14ac:dyDescent="0.2">
      <c r="A202" s="280" t="s">
        <v>562</v>
      </c>
      <c r="B202" s="280">
        <v>0</v>
      </c>
      <c r="D202" s="604">
        <f>IFERROR(VLOOKUP(A202,Сводная!W:AA,4,0),B202)</f>
        <v>0</v>
      </c>
    </row>
    <row r="203" spans="1:4" x14ac:dyDescent="0.2">
      <c r="A203" s="280" t="s">
        <v>563</v>
      </c>
      <c r="B203" s="280">
        <v>0</v>
      </c>
      <c r="D203" s="604">
        <f>IFERROR(VLOOKUP(A203,Сводная!W:AA,4,0),B203)</f>
        <v>0</v>
      </c>
    </row>
    <row r="204" spans="1:4" x14ac:dyDescent="0.2">
      <c r="A204" s="280" t="s">
        <v>564</v>
      </c>
      <c r="B204" s="280">
        <v>0</v>
      </c>
      <c r="D204" s="604">
        <f>IFERROR(VLOOKUP(A204,Сводная!W:AA,4,0),B204)</f>
        <v>0</v>
      </c>
    </row>
    <row r="205" spans="1:4" x14ac:dyDescent="0.2">
      <c r="A205" s="280" t="s">
        <v>783</v>
      </c>
      <c r="B205" s="280">
        <v>0</v>
      </c>
      <c r="D205" s="604">
        <f>IFERROR(VLOOKUP(A205,Сводная!W:AA,4,0),B205)</f>
        <v>0</v>
      </c>
    </row>
    <row r="206" spans="1:4" x14ac:dyDescent="0.2">
      <c r="A206" s="280" t="s">
        <v>784</v>
      </c>
      <c r="B206" s="280">
        <v>0</v>
      </c>
      <c r="D206" s="604">
        <f>IFERROR(VLOOKUP(A206,Сводная!W:AA,4,0),B206)</f>
        <v>0</v>
      </c>
    </row>
    <row r="207" spans="1:4" x14ac:dyDescent="0.2">
      <c r="A207" s="280" t="s">
        <v>785</v>
      </c>
      <c r="B207" s="280">
        <v>0</v>
      </c>
      <c r="D207" s="604">
        <f>IFERROR(VLOOKUP(A207,Сводная!W:AA,4,0),B207)</f>
        <v>0</v>
      </c>
    </row>
    <row r="208" spans="1:4" x14ac:dyDescent="0.2">
      <c r="A208" s="280" t="s">
        <v>786</v>
      </c>
      <c r="B208" s="280">
        <v>0</v>
      </c>
      <c r="D208" s="604">
        <f>IFERROR(VLOOKUP(A208,Сводная!W:AA,4,0),B208)</f>
        <v>0</v>
      </c>
    </row>
    <row r="209" spans="1:4" x14ac:dyDescent="0.2">
      <c r="A209" s="280" t="s">
        <v>787</v>
      </c>
      <c r="B209" s="280">
        <v>0</v>
      </c>
      <c r="D209" s="604">
        <f>IFERROR(VLOOKUP(A209,Сводная!W:AA,4,0),B209)</f>
        <v>0</v>
      </c>
    </row>
    <row r="210" spans="1:4" x14ac:dyDescent="0.2">
      <c r="A210" s="280" t="s">
        <v>788</v>
      </c>
      <c r="B210" s="280">
        <v>0</v>
      </c>
      <c r="D210" s="604">
        <f>IFERROR(VLOOKUP(A210,Сводная!W:AA,4,0),B210)</f>
        <v>0</v>
      </c>
    </row>
    <row r="211" spans="1:4" x14ac:dyDescent="0.2">
      <c r="A211" s="280" t="s">
        <v>789</v>
      </c>
      <c r="B211" s="280">
        <v>0</v>
      </c>
      <c r="D211" s="604">
        <f>IFERROR(VLOOKUP(A211,Сводная!W:AA,4,0),B211)</f>
        <v>0</v>
      </c>
    </row>
    <row r="212" spans="1:4" x14ac:dyDescent="0.2">
      <c r="A212" s="280" t="s">
        <v>790</v>
      </c>
      <c r="B212" s="568">
        <v>0</v>
      </c>
      <c r="D212" s="604">
        <f>IFERROR(VLOOKUP(A212,Сводная!W:AA,4,0),B212)</f>
        <v>0</v>
      </c>
    </row>
    <row r="213" spans="1:4" x14ac:dyDescent="0.2">
      <c r="A213" s="280" t="s">
        <v>853</v>
      </c>
      <c r="B213" s="280">
        <v>0</v>
      </c>
      <c r="D213" s="604">
        <f>IFERROR(VLOOKUP(A213,Сводная!W:AA,4,0),B213)</f>
        <v>0</v>
      </c>
    </row>
    <row r="214" spans="1:4" x14ac:dyDescent="0.2">
      <c r="A214" s="280" t="s">
        <v>854</v>
      </c>
      <c r="B214" s="280">
        <v>0</v>
      </c>
      <c r="D214" s="604">
        <f>IFERROR(VLOOKUP(A214,Сводная!W:AA,4,0),B214)</f>
        <v>0</v>
      </c>
    </row>
    <row r="215" spans="1:4" x14ac:dyDescent="0.2">
      <c r="A215" s="280" t="s">
        <v>855</v>
      </c>
      <c r="B215" s="280">
        <v>0</v>
      </c>
      <c r="D215" s="604">
        <f>IFERROR(VLOOKUP(A215,Сводная!W:AA,4,0),B215)</f>
        <v>0</v>
      </c>
    </row>
    <row r="216" spans="1:4" x14ac:dyDescent="0.2">
      <c r="A216" s="280" t="s">
        <v>856</v>
      </c>
      <c r="B216" s="280">
        <v>0</v>
      </c>
      <c r="D216" s="604">
        <f>IFERROR(VLOOKUP(A216,Сводная!W:AA,4,0),B216)</f>
        <v>0</v>
      </c>
    </row>
    <row r="217" spans="1:4" x14ac:dyDescent="0.2">
      <c r="A217" s="280" t="s">
        <v>857</v>
      </c>
      <c r="B217" s="280">
        <v>0</v>
      </c>
      <c r="D217" s="604">
        <f>IFERROR(VLOOKUP(A217,Сводная!W:AA,4,0),B217)</f>
        <v>0</v>
      </c>
    </row>
    <row r="218" spans="1:4" x14ac:dyDescent="0.2">
      <c r="A218" s="280" t="s">
        <v>858</v>
      </c>
      <c r="B218" s="280">
        <v>0</v>
      </c>
      <c r="D218" s="604">
        <f>IFERROR(VLOOKUP(A218,Сводная!W:AA,4,0),B218)</f>
        <v>0</v>
      </c>
    </row>
    <row r="219" spans="1:4" x14ac:dyDescent="0.2">
      <c r="A219" s="280" t="s">
        <v>859</v>
      </c>
      <c r="B219" s="280">
        <v>0</v>
      </c>
      <c r="D219" s="604">
        <f>IFERROR(VLOOKUP(A219,Сводная!W:AA,4,0),B219)</f>
        <v>0</v>
      </c>
    </row>
    <row r="220" spans="1:4" x14ac:dyDescent="0.2">
      <c r="A220" s="280" t="s">
        <v>860</v>
      </c>
      <c r="B220" s="280">
        <v>0</v>
      </c>
      <c r="D220" s="604">
        <f>IFERROR(VLOOKUP(A220,Сводная!W:AA,4,0),B220)</f>
        <v>0</v>
      </c>
    </row>
    <row r="221" spans="1:4" x14ac:dyDescent="0.2">
      <c r="A221" s="280" t="s">
        <v>861</v>
      </c>
      <c r="B221" s="568">
        <v>0</v>
      </c>
      <c r="D221" s="604">
        <f>IFERROR(VLOOKUP(A221,Сводная!W:AA,4,0),B221)</f>
        <v>0</v>
      </c>
    </row>
    <row r="222" spans="1:4" x14ac:dyDescent="0.2">
      <c r="A222" s="280" t="s">
        <v>862</v>
      </c>
      <c r="B222" s="280">
        <v>0</v>
      </c>
      <c r="D222" s="604">
        <f>IFERROR(VLOOKUP(A222,Сводная!W:AA,4,0),B222)</f>
        <v>0</v>
      </c>
    </row>
    <row r="223" spans="1:4" x14ac:dyDescent="0.2">
      <c r="A223" s="280" t="s">
        <v>863</v>
      </c>
      <c r="B223" s="280">
        <v>0</v>
      </c>
      <c r="D223" s="604">
        <f>IFERROR(VLOOKUP(A223,Сводная!W:AA,4,0),B223)</f>
        <v>0</v>
      </c>
    </row>
    <row r="224" spans="1:4" x14ac:dyDescent="0.2">
      <c r="A224" s="280" t="s">
        <v>864</v>
      </c>
      <c r="B224" s="280">
        <v>0</v>
      </c>
      <c r="D224" s="604">
        <f>IFERROR(VLOOKUP(A224,Сводная!W:AA,4,0),B224)</f>
        <v>0</v>
      </c>
    </row>
    <row r="225" spans="1:4" x14ac:dyDescent="0.2">
      <c r="A225" s="280" t="s">
        <v>865</v>
      </c>
      <c r="B225" s="280">
        <v>0</v>
      </c>
      <c r="D225" s="604">
        <f>IFERROR(VLOOKUP(A225,Сводная!W:AA,4,0),B225)</f>
        <v>0</v>
      </c>
    </row>
    <row r="226" spans="1:4" x14ac:dyDescent="0.2">
      <c r="A226" s="280" t="s">
        <v>866</v>
      </c>
      <c r="B226" s="280">
        <v>0</v>
      </c>
      <c r="D226" s="604">
        <f>IFERROR(VLOOKUP(A226,Сводная!W:AA,4,0),B226)</f>
        <v>0</v>
      </c>
    </row>
    <row r="227" spans="1:4" x14ac:dyDescent="0.2">
      <c r="A227" s="280" t="s">
        <v>867</v>
      </c>
      <c r="B227" s="280">
        <v>0</v>
      </c>
      <c r="D227" s="604">
        <f>IFERROR(VLOOKUP(A227,Сводная!W:AA,4,0),B227)</f>
        <v>0</v>
      </c>
    </row>
    <row r="228" spans="1:4" x14ac:dyDescent="0.2">
      <c r="A228" s="280" t="s">
        <v>868</v>
      </c>
      <c r="B228" s="280">
        <v>0</v>
      </c>
      <c r="D228" s="604">
        <f>IFERROR(VLOOKUP(A228,Сводная!W:AA,4,0),B228)</f>
        <v>0</v>
      </c>
    </row>
    <row r="229" spans="1:4" x14ac:dyDescent="0.2">
      <c r="A229" s="280" t="s">
        <v>869</v>
      </c>
      <c r="B229" s="280">
        <v>0</v>
      </c>
      <c r="D229" s="604">
        <f>IFERROR(VLOOKUP(A229,Сводная!W:AA,4,0),B229)</f>
        <v>0</v>
      </c>
    </row>
    <row r="230" spans="1:4" x14ac:dyDescent="0.2">
      <c r="A230" s="280" t="s">
        <v>870</v>
      </c>
      <c r="B230" s="280">
        <v>0</v>
      </c>
      <c r="D230" s="604">
        <f>IFERROR(VLOOKUP(A230,Сводная!W:AA,4,0),B230)</f>
        <v>0</v>
      </c>
    </row>
    <row r="231" spans="1:4" x14ac:dyDescent="0.2">
      <c r="A231" s="280" t="s">
        <v>871</v>
      </c>
      <c r="B231" s="280">
        <v>0</v>
      </c>
      <c r="D231" s="604">
        <f>IFERROR(VLOOKUP(A231,Сводная!W:AA,4,0),B231)</f>
        <v>0</v>
      </c>
    </row>
    <row r="232" spans="1:4" x14ac:dyDescent="0.2">
      <c r="A232" s="280" t="s">
        <v>872</v>
      </c>
      <c r="B232" s="280">
        <v>0</v>
      </c>
      <c r="D232" s="604">
        <f>IFERROR(VLOOKUP(A232,Сводная!W:AA,4,0),B232)</f>
        <v>0</v>
      </c>
    </row>
    <row r="233" spans="1:4" x14ac:dyDescent="0.2">
      <c r="A233" s="280" t="s">
        <v>2801</v>
      </c>
      <c r="B233" s="280" t="s">
        <v>873</v>
      </c>
      <c r="D233" s="604" t="str">
        <f>IFERROR(VLOOKUP(A233,Сводная!W:AA,4,0),B233)</f>
        <v>№4 Однократно: от и до - запрещено открывать любые ордера</v>
      </c>
    </row>
    <row r="234" spans="1:4" x14ac:dyDescent="0.2">
      <c r="A234" s="280" t="s">
        <v>791</v>
      </c>
      <c r="B234" s="280">
        <v>0</v>
      </c>
      <c r="D234" s="604">
        <f>IFERROR(VLOOKUP(A234,Сводная!W:AA,4,0),B234)</f>
        <v>0</v>
      </c>
    </row>
    <row r="235" spans="1:4" x14ac:dyDescent="0.2">
      <c r="A235" s="280" t="s">
        <v>792</v>
      </c>
      <c r="B235" s="280">
        <v>0</v>
      </c>
      <c r="D235" s="604">
        <f>IFERROR(VLOOKUP(A235,Сводная!W:AA,4,0),B235)</f>
        <v>0</v>
      </c>
    </row>
    <row r="236" spans="1:4" x14ac:dyDescent="0.2">
      <c r="A236" s="280" t="s">
        <v>793</v>
      </c>
      <c r="B236" s="280">
        <v>0</v>
      </c>
      <c r="D236" s="604">
        <f>IFERROR(VLOOKUP(A236,Сводная!W:AA,4,0),B236)</f>
        <v>0</v>
      </c>
    </row>
    <row r="237" spans="1:4" x14ac:dyDescent="0.2">
      <c r="A237" s="280" t="s">
        <v>794</v>
      </c>
      <c r="B237" s="280">
        <v>0</v>
      </c>
      <c r="D237" s="604">
        <f>IFERROR(VLOOKUP(A237,Сводная!W:AA,4,0),B237)</f>
        <v>0</v>
      </c>
    </row>
    <row r="238" spans="1:4" x14ac:dyDescent="0.2">
      <c r="A238" s="280" t="s">
        <v>795</v>
      </c>
      <c r="B238" s="280">
        <v>0</v>
      </c>
      <c r="D238" s="604">
        <f>IFERROR(VLOOKUP(A238,Сводная!W:AA,4,0),B238)</f>
        <v>0</v>
      </c>
    </row>
    <row r="239" spans="1:4" x14ac:dyDescent="0.2">
      <c r="A239" s="280" t="s">
        <v>796</v>
      </c>
      <c r="B239" s="280">
        <v>0</v>
      </c>
      <c r="D239" s="604">
        <f>IFERROR(VLOOKUP(A239,Сводная!W:AA,4,0),B239)</f>
        <v>0</v>
      </c>
    </row>
    <row r="240" spans="1:4" x14ac:dyDescent="0.2">
      <c r="A240" s="280" t="s">
        <v>797</v>
      </c>
      <c r="B240" s="280">
        <v>0</v>
      </c>
      <c r="D240" s="604">
        <f>IFERROR(VLOOKUP(A240,Сводная!W:AA,4,0),B240)</f>
        <v>0</v>
      </c>
    </row>
    <row r="241" spans="1:4" x14ac:dyDescent="0.2">
      <c r="A241" s="280" t="s">
        <v>798</v>
      </c>
      <c r="B241" s="280">
        <v>0</v>
      </c>
      <c r="D241" s="604">
        <f>IFERROR(VLOOKUP(A241,Сводная!W:AA,4,0),B241)</f>
        <v>0</v>
      </c>
    </row>
    <row r="242" spans="1:4" x14ac:dyDescent="0.2">
      <c r="A242" s="280" t="s">
        <v>799</v>
      </c>
      <c r="B242" s="280">
        <v>0</v>
      </c>
      <c r="D242" s="604">
        <f>IFERROR(VLOOKUP(A242,Сводная!W:AA,4,0),B242)</f>
        <v>0</v>
      </c>
    </row>
    <row r="243" spans="1:4" x14ac:dyDescent="0.2">
      <c r="A243" s="280" t="s">
        <v>800</v>
      </c>
      <c r="B243" s="280">
        <v>0</v>
      </c>
      <c r="D243" s="604">
        <f>IFERROR(VLOOKUP(A243,Сводная!W:AA,4,0),B243)</f>
        <v>0</v>
      </c>
    </row>
    <row r="244" spans="1:4" x14ac:dyDescent="0.2">
      <c r="A244" s="280" t="s">
        <v>874</v>
      </c>
      <c r="B244" s="280">
        <v>0</v>
      </c>
      <c r="D244" s="604">
        <f>IFERROR(VLOOKUP(A244,Сводная!W:AA,4,0),B244)</f>
        <v>0</v>
      </c>
    </row>
    <row r="245" spans="1:4" x14ac:dyDescent="0.2">
      <c r="A245" s="280" t="s">
        <v>875</v>
      </c>
      <c r="B245" s="280">
        <v>0</v>
      </c>
      <c r="D245" s="604">
        <f>IFERROR(VLOOKUP(A245,Сводная!W:AA,4,0),B245)</f>
        <v>0</v>
      </c>
    </row>
    <row r="246" spans="1:4" x14ac:dyDescent="0.2">
      <c r="A246" s="280" t="s">
        <v>876</v>
      </c>
      <c r="B246" s="280">
        <v>0</v>
      </c>
      <c r="D246" s="604">
        <f>IFERROR(VLOOKUP(A246,Сводная!W:AA,4,0),B246)</f>
        <v>0</v>
      </c>
    </row>
    <row r="247" spans="1:4" x14ac:dyDescent="0.2">
      <c r="A247" s="280" t="s">
        <v>877</v>
      </c>
      <c r="B247" s="280">
        <v>0</v>
      </c>
      <c r="D247" s="604">
        <f>IFERROR(VLOOKUP(A247,Сводная!W:AA,4,0),B247)</f>
        <v>0</v>
      </c>
    </row>
    <row r="248" spans="1:4" x14ac:dyDescent="0.2">
      <c r="A248" s="280" t="s">
        <v>878</v>
      </c>
      <c r="B248" s="280">
        <v>0</v>
      </c>
      <c r="D248" s="604">
        <f>IFERROR(VLOOKUP(A248,Сводная!W:AA,4,0),B248)</f>
        <v>0</v>
      </c>
    </row>
    <row r="249" spans="1:4" x14ac:dyDescent="0.2">
      <c r="A249" s="280" t="s">
        <v>879</v>
      </c>
      <c r="B249" s="280">
        <v>0</v>
      </c>
      <c r="D249" s="604">
        <f>IFERROR(VLOOKUP(A249,Сводная!W:AA,4,0),B249)</f>
        <v>0</v>
      </c>
    </row>
    <row r="250" spans="1:4" x14ac:dyDescent="0.2">
      <c r="A250" s="280" t="s">
        <v>880</v>
      </c>
      <c r="B250" s="280">
        <v>0</v>
      </c>
      <c r="D250" s="604">
        <f>IFERROR(VLOOKUP(A250,Сводная!W:AA,4,0),B250)</f>
        <v>0</v>
      </c>
    </row>
    <row r="251" spans="1:4" x14ac:dyDescent="0.2">
      <c r="A251" s="280" t="s">
        <v>881</v>
      </c>
      <c r="B251" s="280">
        <v>0</v>
      </c>
      <c r="D251" s="604">
        <f>IFERROR(VLOOKUP(A251,Сводная!W:AA,4,0),B251)</f>
        <v>0</v>
      </c>
    </row>
    <row r="252" spans="1:4" x14ac:dyDescent="0.2">
      <c r="A252" s="280" t="s">
        <v>882</v>
      </c>
      <c r="B252" s="280">
        <v>0</v>
      </c>
      <c r="D252" s="604">
        <f>IFERROR(VLOOKUP(A252,Сводная!W:AA,4,0),B252)</f>
        <v>0</v>
      </c>
    </row>
    <row r="253" spans="1:4" x14ac:dyDescent="0.2">
      <c r="A253" s="280" t="s">
        <v>883</v>
      </c>
      <c r="B253" s="568">
        <v>0</v>
      </c>
      <c r="D253" s="604">
        <f>IFERROR(VLOOKUP(A253,Сводная!W:AA,4,0),B253)</f>
        <v>0</v>
      </c>
    </row>
    <row r="254" spans="1:4" x14ac:dyDescent="0.2">
      <c r="A254" s="280" t="s">
        <v>2802</v>
      </c>
      <c r="B254" s="280" t="s">
        <v>884</v>
      </c>
      <c r="D254" s="604" t="str">
        <f>IFERROR(VLOOKUP(A254,Сводная!W:AA,4,0),B254)</f>
        <v>№5 Ежедневно - до 10 интервалов запрета открывать любые ордера</v>
      </c>
    </row>
    <row r="255" spans="1:4" x14ac:dyDescent="0.2">
      <c r="A255" s="280" t="s">
        <v>801</v>
      </c>
      <c r="B255" s="280">
        <v>0</v>
      </c>
      <c r="D255" s="604">
        <f>IFERROR(VLOOKUP(A255,Сводная!W:AA,4,0),B255)</f>
        <v>0</v>
      </c>
    </row>
    <row r="256" spans="1:4" x14ac:dyDescent="0.2">
      <c r="A256" s="280" t="s">
        <v>802</v>
      </c>
      <c r="B256" s="568">
        <v>0</v>
      </c>
      <c r="D256" s="604">
        <f>IFERROR(VLOOKUP(A256,Сводная!W:AA,4,0),B256)</f>
        <v>0</v>
      </c>
    </row>
    <row r="257" spans="1:4" x14ac:dyDescent="0.2">
      <c r="A257" s="280" t="s">
        <v>803</v>
      </c>
      <c r="B257" s="568">
        <v>0</v>
      </c>
      <c r="D257" s="604">
        <f>IFERROR(VLOOKUP(A257,Сводная!W:AA,4,0),B257)</f>
        <v>0</v>
      </c>
    </row>
    <row r="258" spans="1:4" x14ac:dyDescent="0.2">
      <c r="A258" s="280" t="s">
        <v>804</v>
      </c>
      <c r="B258" s="280">
        <v>0</v>
      </c>
      <c r="D258" s="604">
        <f>IFERROR(VLOOKUP(A258,Сводная!W:AA,4,0),B258)</f>
        <v>0</v>
      </c>
    </row>
    <row r="259" spans="1:4" x14ac:dyDescent="0.2">
      <c r="A259" s="280" t="s">
        <v>805</v>
      </c>
      <c r="B259" s="568">
        <v>0</v>
      </c>
      <c r="D259" s="604">
        <f>IFERROR(VLOOKUP(A259,Сводная!W:AA,4,0),B259)</f>
        <v>0</v>
      </c>
    </row>
    <row r="260" spans="1:4" x14ac:dyDescent="0.2">
      <c r="A260" s="280" t="s">
        <v>806</v>
      </c>
      <c r="B260" s="280">
        <v>0</v>
      </c>
      <c r="D260" s="604">
        <f>IFERROR(VLOOKUP(A260,Сводная!W:AA,4,0),B260)</f>
        <v>0</v>
      </c>
    </row>
    <row r="261" spans="1:4" x14ac:dyDescent="0.2">
      <c r="A261" s="280" t="s">
        <v>807</v>
      </c>
      <c r="B261" s="280">
        <v>0</v>
      </c>
      <c r="D261" s="604">
        <f>IFERROR(VLOOKUP(A261,Сводная!W:AA,4,0),B261)</f>
        <v>0</v>
      </c>
    </row>
    <row r="262" spans="1:4" x14ac:dyDescent="0.2">
      <c r="A262" s="280" t="s">
        <v>808</v>
      </c>
      <c r="B262" s="280">
        <v>0</v>
      </c>
      <c r="D262" s="604">
        <f>IFERROR(VLOOKUP(A262,Сводная!W:AA,4,0),B262)</f>
        <v>0</v>
      </c>
    </row>
    <row r="263" spans="1:4" x14ac:dyDescent="0.2">
      <c r="A263" s="280" t="s">
        <v>809</v>
      </c>
      <c r="B263" s="568">
        <v>0</v>
      </c>
      <c r="D263" s="604">
        <f>IFERROR(VLOOKUP(A263,Сводная!W:AA,4,0),B263)</f>
        <v>0</v>
      </c>
    </row>
    <row r="264" spans="1:4" x14ac:dyDescent="0.2">
      <c r="A264" s="280" t="s">
        <v>810</v>
      </c>
      <c r="B264" s="568">
        <v>0</v>
      </c>
      <c r="D264" s="604">
        <f>IFERROR(VLOOKUP(A264,Сводная!W:AA,4,0),B264)</f>
        <v>0</v>
      </c>
    </row>
    <row r="265" spans="1:4" x14ac:dyDescent="0.2">
      <c r="A265" s="280" t="s">
        <v>811</v>
      </c>
      <c r="B265" s="280">
        <v>0</v>
      </c>
      <c r="D265" s="604">
        <f>IFERROR(VLOOKUP(A265,Сводная!W:AA,4,0),B265)</f>
        <v>0</v>
      </c>
    </row>
    <row r="266" spans="1:4" x14ac:dyDescent="0.2">
      <c r="A266" s="280" t="s">
        <v>812</v>
      </c>
      <c r="B266" s="280">
        <v>0</v>
      </c>
      <c r="D266" s="604">
        <f>IFERROR(VLOOKUP(A266,Сводная!W:AA,4,0),B266)</f>
        <v>0</v>
      </c>
    </row>
    <row r="267" spans="1:4" x14ac:dyDescent="0.2">
      <c r="A267" s="280" t="s">
        <v>813</v>
      </c>
      <c r="B267" s="280">
        <v>0</v>
      </c>
      <c r="D267" s="604">
        <f>IFERROR(VLOOKUP(A267,Сводная!W:AA,4,0),B267)</f>
        <v>0</v>
      </c>
    </row>
    <row r="268" spans="1:4" x14ac:dyDescent="0.2">
      <c r="A268" s="280" t="s">
        <v>814</v>
      </c>
      <c r="B268" s="280">
        <v>0</v>
      </c>
      <c r="D268" s="604">
        <f>IFERROR(VLOOKUP(A268,Сводная!W:AA,4,0),B268)</f>
        <v>0</v>
      </c>
    </row>
    <row r="269" spans="1:4" x14ac:dyDescent="0.2">
      <c r="A269" s="280" t="s">
        <v>815</v>
      </c>
      <c r="B269" s="280">
        <v>0</v>
      </c>
      <c r="D269" s="604">
        <f>IFERROR(VLOOKUP(A269,Сводная!W:AA,4,0),B269)</f>
        <v>0</v>
      </c>
    </row>
    <row r="270" spans="1:4" x14ac:dyDescent="0.2">
      <c r="A270" s="280" t="s">
        <v>816</v>
      </c>
      <c r="B270" s="280">
        <v>0</v>
      </c>
      <c r="D270" s="604">
        <f>IFERROR(VLOOKUP(A270,Сводная!W:AA,4,0),B270)</f>
        <v>0</v>
      </c>
    </row>
    <row r="271" spans="1:4" x14ac:dyDescent="0.2">
      <c r="A271" s="280" t="s">
        <v>817</v>
      </c>
      <c r="B271" s="568">
        <v>0</v>
      </c>
      <c r="D271" s="604">
        <f>IFERROR(VLOOKUP(A271,Сводная!W:AA,4,0),B271)</f>
        <v>0</v>
      </c>
    </row>
    <row r="272" spans="1:4" x14ac:dyDescent="0.2">
      <c r="A272" s="280" t="s">
        <v>818</v>
      </c>
      <c r="B272" s="568">
        <v>0</v>
      </c>
      <c r="D272" s="604">
        <f>IFERROR(VLOOKUP(A272,Сводная!W:AA,4,0),B272)</f>
        <v>0</v>
      </c>
    </row>
    <row r="273" spans="1:4" x14ac:dyDescent="0.2">
      <c r="A273" s="280" t="s">
        <v>819</v>
      </c>
      <c r="B273" s="280">
        <v>0</v>
      </c>
      <c r="D273" s="604">
        <f>IFERROR(VLOOKUP(A273,Сводная!W:AA,4,0),B273)</f>
        <v>0</v>
      </c>
    </row>
    <row r="274" spans="1:4" x14ac:dyDescent="0.2">
      <c r="A274" s="280" t="s">
        <v>820</v>
      </c>
      <c r="B274" s="568">
        <v>0</v>
      </c>
      <c r="D274" s="604">
        <f>IFERROR(VLOOKUP(A274,Сводная!W:AA,4,0),B274)</f>
        <v>0</v>
      </c>
    </row>
    <row r="275" spans="1:4" x14ac:dyDescent="0.2">
      <c r="A275" s="280" t="s">
        <v>885</v>
      </c>
      <c r="B275" s="280">
        <v>0</v>
      </c>
      <c r="D275" s="604">
        <f>IFERROR(VLOOKUP(A275,Сводная!W:AA,4,0),B275)</f>
        <v>0</v>
      </c>
    </row>
    <row r="276" spans="1:4" x14ac:dyDescent="0.2">
      <c r="A276" s="280" t="s">
        <v>886</v>
      </c>
      <c r="B276" s="280">
        <v>0</v>
      </c>
      <c r="D276" s="604">
        <f>IFERROR(VLOOKUP(A276,Сводная!W:AA,4,0),B276)</f>
        <v>0</v>
      </c>
    </row>
    <row r="277" spans="1:4" x14ac:dyDescent="0.2">
      <c r="A277" s="280" t="s">
        <v>887</v>
      </c>
      <c r="B277" s="280">
        <v>0</v>
      </c>
      <c r="D277" s="604">
        <f>IFERROR(VLOOKUP(A277,Сводная!W:AA,4,0),B277)</f>
        <v>0</v>
      </c>
    </row>
    <row r="278" spans="1:4" x14ac:dyDescent="0.2">
      <c r="A278" s="280" t="s">
        <v>888</v>
      </c>
      <c r="B278" s="280">
        <v>0</v>
      </c>
      <c r="D278" s="604">
        <f>IFERROR(VLOOKUP(A278,Сводная!W:AA,4,0),B278)</f>
        <v>0</v>
      </c>
    </row>
    <row r="279" spans="1:4" x14ac:dyDescent="0.2">
      <c r="A279" s="280" t="s">
        <v>889</v>
      </c>
      <c r="B279" s="280">
        <v>0</v>
      </c>
      <c r="D279" s="604">
        <f>IFERROR(VLOOKUP(A279,Сводная!W:AA,4,0),B279)</f>
        <v>0</v>
      </c>
    </row>
    <row r="280" spans="1:4" x14ac:dyDescent="0.2">
      <c r="A280" s="280" t="s">
        <v>890</v>
      </c>
      <c r="B280" s="280">
        <v>0</v>
      </c>
      <c r="D280" s="604">
        <f>IFERROR(VLOOKUP(A280,Сводная!W:AA,4,0),B280)</f>
        <v>0</v>
      </c>
    </row>
    <row r="281" spans="1:4" x14ac:dyDescent="0.2">
      <c r="A281" s="280" t="s">
        <v>891</v>
      </c>
      <c r="B281" s="280">
        <v>0</v>
      </c>
      <c r="D281" s="604">
        <f>IFERROR(VLOOKUP(A281,Сводная!W:AA,4,0),B281)</f>
        <v>0</v>
      </c>
    </row>
    <row r="282" spans="1:4" x14ac:dyDescent="0.2">
      <c r="A282" s="280" t="s">
        <v>892</v>
      </c>
      <c r="B282" s="280">
        <v>0</v>
      </c>
      <c r="D282" s="604">
        <f>IFERROR(VLOOKUP(A282,Сводная!W:AA,4,0),B282)</f>
        <v>0</v>
      </c>
    </row>
    <row r="283" spans="1:4" x14ac:dyDescent="0.2">
      <c r="A283" s="280" t="s">
        <v>893</v>
      </c>
      <c r="B283" s="280">
        <v>0</v>
      </c>
      <c r="D283" s="604">
        <f>IFERROR(VLOOKUP(A283,Сводная!W:AA,4,0),B283)</f>
        <v>0</v>
      </c>
    </row>
    <row r="284" spans="1:4" x14ac:dyDescent="0.2">
      <c r="A284" s="280" t="s">
        <v>894</v>
      </c>
      <c r="B284" s="280">
        <v>0</v>
      </c>
      <c r="D284" s="604">
        <f>IFERROR(VLOOKUP(A284,Сводная!W:AA,4,0),B284)</f>
        <v>0</v>
      </c>
    </row>
    <row r="285" spans="1:4" x14ac:dyDescent="0.2">
      <c r="A285" s="280" t="s">
        <v>895</v>
      </c>
      <c r="B285" s="568">
        <v>0</v>
      </c>
      <c r="D285" s="604">
        <f>IFERROR(VLOOKUP(A285,Сводная!W:AA,4,0),B285)</f>
        <v>0</v>
      </c>
    </row>
    <row r="286" spans="1:4" x14ac:dyDescent="0.2">
      <c r="A286" s="280" t="s">
        <v>896</v>
      </c>
      <c r="B286" s="568">
        <v>0</v>
      </c>
      <c r="D286" s="604">
        <f>IFERROR(VLOOKUP(A286,Сводная!W:AA,4,0),B286)</f>
        <v>0</v>
      </c>
    </row>
    <row r="287" spans="1:4" x14ac:dyDescent="0.2">
      <c r="A287" s="280" t="s">
        <v>897</v>
      </c>
      <c r="B287" s="568">
        <v>0</v>
      </c>
      <c r="D287" s="604">
        <f>IFERROR(VLOOKUP(A287,Сводная!W:AA,4,0),B287)</f>
        <v>0</v>
      </c>
    </row>
    <row r="288" spans="1:4" x14ac:dyDescent="0.2">
      <c r="A288" s="280" t="s">
        <v>898</v>
      </c>
      <c r="B288" s="280">
        <v>0</v>
      </c>
      <c r="D288" s="604">
        <f>IFERROR(VLOOKUP(A288,Сводная!W:AA,4,0),B288)</f>
        <v>0</v>
      </c>
    </row>
    <row r="289" spans="1:4" x14ac:dyDescent="0.2">
      <c r="A289" s="280" t="s">
        <v>899</v>
      </c>
      <c r="B289" s="568">
        <v>0</v>
      </c>
      <c r="D289" s="604">
        <f>IFERROR(VLOOKUP(A289,Сводная!W:AA,4,0),B289)</f>
        <v>0</v>
      </c>
    </row>
    <row r="290" spans="1:4" x14ac:dyDescent="0.2">
      <c r="A290" s="280" t="s">
        <v>900</v>
      </c>
      <c r="B290" s="280">
        <v>0</v>
      </c>
      <c r="D290" s="604">
        <f>IFERROR(VLOOKUP(A290,Сводная!W:AA,4,0),B290)</f>
        <v>0</v>
      </c>
    </row>
    <row r="291" spans="1:4" x14ac:dyDescent="0.2">
      <c r="A291" s="280" t="s">
        <v>901</v>
      </c>
      <c r="B291" s="568">
        <v>0</v>
      </c>
      <c r="D291" s="604">
        <f>IFERROR(VLOOKUP(A291,Сводная!W:AA,4,0),B291)</f>
        <v>0</v>
      </c>
    </row>
    <row r="292" spans="1:4" x14ac:dyDescent="0.2">
      <c r="A292" s="280" t="s">
        <v>902</v>
      </c>
      <c r="B292" s="280">
        <v>0</v>
      </c>
      <c r="D292" s="604">
        <f>IFERROR(VLOOKUP(A292,Сводная!W:AA,4,0),B292)</f>
        <v>0</v>
      </c>
    </row>
    <row r="293" spans="1:4" x14ac:dyDescent="0.2">
      <c r="A293" s="280" t="s">
        <v>903</v>
      </c>
      <c r="B293" s="280">
        <v>0</v>
      </c>
      <c r="D293" s="604">
        <f>IFERROR(VLOOKUP(A293,Сводная!W:AA,4,0),B293)</f>
        <v>0</v>
      </c>
    </row>
    <row r="294" spans="1:4" x14ac:dyDescent="0.2">
      <c r="A294" s="280" t="s">
        <v>904</v>
      </c>
      <c r="B294" s="568">
        <v>0</v>
      </c>
      <c r="D294" s="604">
        <f>IFERROR(VLOOKUP(A294,Сводная!W:AA,4,0),B294)</f>
        <v>0</v>
      </c>
    </row>
    <row r="295" spans="1:4" x14ac:dyDescent="0.2">
      <c r="A295" s="280" t="s">
        <v>2803</v>
      </c>
      <c r="B295" s="280" t="s">
        <v>905</v>
      </c>
      <c r="D295" s="604" t="str">
        <f>IFERROR(VLOOKUP(A295,Сводная!W:AA,4,0),B295)</f>
        <v>№6 Ежедневно - закрытие обеих сеток в одно время</v>
      </c>
    </row>
    <row r="296" spans="1:4" x14ac:dyDescent="0.2">
      <c r="A296" s="280" t="s">
        <v>821</v>
      </c>
      <c r="B296" s="280">
        <v>0</v>
      </c>
      <c r="D296" s="604">
        <f>IFERROR(VLOOKUP(A296,Сводная!W:AA,4,0),B296)</f>
        <v>0</v>
      </c>
    </row>
    <row r="297" spans="1:4" x14ac:dyDescent="0.2">
      <c r="A297" s="280" t="s">
        <v>822</v>
      </c>
      <c r="B297" s="280">
        <v>0</v>
      </c>
      <c r="D297" s="604">
        <f>IFERROR(VLOOKUP(A297,Сводная!W:AA,4,0),B297)</f>
        <v>0</v>
      </c>
    </row>
    <row r="298" spans="1:4" x14ac:dyDescent="0.2">
      <c r="A298" s="280" t="s">
        <v>2804</v>
      </c>
      <c r="B298" s="568" t="s">
        <v>823</v>
      </c>
      <c r="D298" s="604" t="str">
        <f>IFERROR(VLOOKUP(A298,Сводная!W:AA,4,0),B298)</f>
        <v>===Прочие общие настройки</v>
      </c>
    </row>
    <row r="299" spans="1:4" x14ac:dyDescent="0.2">
      <c r="A299" s="280" t="s">
        <v>824</v>
      </c>
      <c r="B299" s="280">
        <v>90</v>
      </c>
      <c r="D299" s="604">
        <f>IFERROR(VLOOKUP(A299,Сводная!W:AA,4,0),B299)</f>
        <v>90</v>
      </c>
    </row>
    <row r="300" spans="1:4" x14ac:dyDescent="0.2">
      <c r="A300" s="280" t="s">
        <v>825</v>
      </c>
      <c r="B300" s="280">
        <v>3</v>
      </c>
      <c r="D300" s="604">
        <f>IFERROR(VLOOKUP(A300,Сводная!W:AA,4,0),B300)</f>
        <v>3</v>
      </c>
    </row>
    <row r="301" spans="1:4" x14ac:dyDescent="0.2">
      <c r="A301" s="280" t="s">
        <v>826</v>
      </c>
      <c r="B301" s="280">
        <v>4102272000</v>
      </c>
      <c r="D301" s="604">
        <f>IFERROR(VLOOKUP(A301,Сводная!W:AA,4,0),B301)</f>
        <v>4102272000</v>
      </c>
    </row>
    <row r="302" spans="1:4" x14ac:dyDescent="0.2">
      <c r="A302" s="280" t="s">
        <v>827</v>
      </c>
      <c r="B302" s="280">
        <v>60</v>
      </c>
      <c r="D302" s="604">
        <f>IFERROR(VLOOKUP(A302,Сводная!W:AA,4,0),B302)</f>
        <v>60</v>
      </c>
    </row>
    <row r="303" spans="1:4" x14ac:dyDescent="0.2">
      <c r="A303" s="280" t="s">
        <v>565</v>
      </c>
      <c r="B303" s="568">
        <v>0</v>
      </c>
      <c r="D303" s="604">
        <f>IFERROR(VLOOKUP(A303,Сводная!W:AA,4,0),B303)</f>
        <v>0</v>
      </c>
    </row>
    <row r="304" spans="1:4" x14ac:dyDescent="0.2">
      <c r="A304" s="280" t="s">
        <v>907</v>
      </c>
      <c r="B304" s="280">
        <v>0</v>
      </c>
      <c r="D304" s="604">
        <f>IFERROR(VLOOKUP(A304,Сводная!W:AA,4,0),B304)</f>
        <v>0</v>
      </c>
    </row>
    <row r="305" spans="2:4" x14ac:dyDescent="0.2">
      <c r="D305" s="604">
        <f>IFERROR(VLOOKUP(A305,Сводная!W:AA,4,0),B305)</f>
        <v>0</v>
      </c>
    </row>
    <row r="306" spans="2:4" x14ac:dyDescent="0.2">
      <c r="D306" s="604">
        <f>IFERROR(VLOOKUP(A306,Сводная!W:AA,4,0),B306)</f>
        <v>0</v>
      </c>
    </row>
    <row r="307" spans="2:4" x14ac:dyDescent="0.2">
      <c r="B307" s="568"/>
      <c r="D307" s="604">
        <f>IFERROR(VLOOKUP(A307,Сводная!W:AA,4,0),B307)</f>
        <v>0</v>
      </c>
    </row>
    <row r="308" spans="2:4" x14ac:dyDescent="0.2">
      <c r="D308" s="604">
        <f>IFERROR(VLOOKUP(A308,Сводная!W:AA,4,0),B308)</f>
        <v>0</v>
      </c>
    </row>
    <row r="309" spans="2:4" x14ac:dyDescent="0.2">
      <c r="D309" s="604">
        <f>IFERROR(VLOOKUP(A309,Сводная!W:AA,4,0),B309)</f>
        <v>0</v>
      </c>
    </row>
    <row r="310" spans="2:4" x14ac:dyDescent="0.2">
      <c r="D310" s="604">
        <f>IFERROR(VLOOKUP(A310,Сводная!W:AA,4,0),B310)</f>
        <v>0</v>
      </c>
    </row>
    <row r="311" spans="2:4" x14ac:dyDescent="0.2">
      <c r="D311" s="604">
        <f>IFERROR(VLOOKUP(A311,Сводная!W:AA,4,0),B311)</f>
        <v>0</v>
      </c>
    </row>
    <row r="312" spans="2:4" x14ac:dyDescent="0.2">
      <c r="D312" s="604">
        <f>IFERROR(VLOOKUP(A312,Сводная!W:AA,4,0),B312)</f>
        <v>0</v>
      </c>
    </row>
    <row r="313" spans="2:4" x14ac:dyDescent="0.2">
      <c r="D313" s="604">
        <f>IFERROR(VLOOKUP(A313,Сводная!W:AA,4,0),B313)</f>
        <v>0</v>
      </c>
    </row>
    <row r="314" spans="2:4" x14ac:dyDescent="0.2">
      <c r="B314" s="568"/>
      <c r="D314" s="604">
        <f>IFERROR(VLOOKUP(A314,Сводная!W:AA,4,0),B314)</f>
        <v>0</v>
      </c>
    </row>
    <row r="315" spans="2:4" x14ac:dyDescent="0.2">
      <c r="D315" s="604">
        <f>IFERROR(VLOOKUP(A315,Сводная!W:AA,4,0),B315)</f>
        <v>0</v>
      </c>
    </row>
    <row r="316" spans="2:4" x14ac:dyDescent="0.2">
      <c r="B316" s="568"/>
      <c r="D316" s="604">
        <f>IFERROR(VLOOKUP(A316,Сводная!W:AA,4,0),B316)</f>
        <v>0</v>
      </c>
    </row>
    <row r="317" spans="2:4" x14ac:dyDescent="0.2">
      <c r="D317" s="604">
        <f>IFERROR(VLOOKUP(A317,Сводная!W:AA,4,0),B317)</f>
        <v>0</v>
      </c>
    </row>
    <row r="318" spans="2:4" x14ac:dyDescent="0.2">
      <c r="D318" s="604">
        <f>IFERROR(VLOOKUP(A318,Сводная!W:AA,4,0),B318)</f>
        <v>0</v>
      </c>
    </row>
    <row r="319" spans="2:4" x14ac:dyDescent="0.2">
      <c r="D319" s="604">
        <f>IFERROR(VLOOKUP(A319,Сводная!W:AA,4,0),B319)</f>
        <v>0</v>
      </c>
    </row>
    <row r="320" spans="2:4" x14ac:dyDescent="0.2">
      <c r="D320" s="604">
        <f>IFERROR(VLOOKUP(A320,Сводная!W:AA,4,0),B320)</f>
        <v>0</v>
      </c>
    </row>
    <row r="321" spans="2:4" x14ac:dyDescent="0.2">
      <c r="D321" s="604">
        <f>IFERROR(VLOOKUP(A321,Сводная!W:AA,4,0),B321)</f>
        <v>0</v>
      </c>
    </row>
    <row r="322" spans="2:4" x14ac:dyDescent="0.2">
      <c r="D322" s="604">
        <f>IFERROR(VLOOKUP(A322,Сводная!W:AA,4,0),B322)</f>
        <v>0</v>
      </c>
    </row>
    <row r="323" spans="2:4" x14ac:dyDescent="0.2">
      <c r="D323" s="604">
        <f>IFERROR(VLOOKUP(A323,Сводная!W:AA,4,0),B323)</f>
        <v>0</v>
      </c>
    </row>
    <row r="324" spans="2:4" x14ac:dyDescent="0.2">
      <c r="D324" s="604">
        <f>IFERROR(VLOOKUP(A324,Сводная!W:AA,4,0),B324)</f>
        <v>0</v>
      </c>
    </row>
    <row r="325" spans="2:4" x14ac:dyDescent="0.2">
      <c r="D325" s="604">
        <f>IFERROR(VLOOKUP(A325,Сводная!W:AA,4,0),B325)</f>
        <v>0</v>
      </c>
    </row>
    <row r="326" spans="2:4" x14ac:dyDescent="0.2">
      <c r="D326" s="604">
        <f>IFERROR(VLOOKUP(A326,Сводная!W:AA,4,0),B326)</f>
        <v>0</v>
      </c>
    </row>
    <row r="327" spans="2:4" x14ac:dyDescent="0.2">
      <c r="D327" s="604">
        <f>IFERROR(VLOOKUP(A327,Сводная!W:AA,4,0),B327)</f>
        <v>0</v>
      </c>
    </row>
    <row r="328" spans="2:4" x14ac:dyDescent="0.2">
      <c r="D328" s="604">
        <f>IFERROR(VLOOKUP(A328,Сводная!W:AA,4,0),B328)</f>
        <v>0</v>
      </c>
    </row>
    <row r="329" spans="2:4" x14ac:dyDescent="0.2">
      <c r="D329" s="604">
        <f>IFERROR(VLOOKUP(A329,Сводная!W:AA,4,0),B329)</f>
        <v>0</v>
      </c>
    </row>
    <row r="330" spans="2:4" x14ac:dyDescent="0.2">
      <c r="D330" s="604">
        <f>IFERROR(VLOOKUP(A330,Сводная!W:AA,4,0),B330)</f>
        <v>0</v>
      </c>
    </row>
    <row r="331" spans="2:4" x14ac:dyDescent="0.2">
      <c r="D331" s="604">
        <f>IFERROR(VLOOKUP(A331,Сводная!W:AA,4,0),B331)</f>
        <v>0</v>
      </c>
    </row>
    <row r="332" spans="2:4" x14ac:dyDescent="0.2">
      <c r="D332" s="604">
        <f>IFERROR(VLOOKUP(A332,Сводная!W:AA,4,0),B332)</f>
        <v>0</v>
      </c>
    </row>
    <row r="333" spans="2:4" x14ac:dyDescent="0.2">
      <c r="D333" s="604">
        <f>IFERROR(VLOOKUP(A333,Сводная!W:AA,4,0),B333)</f>
        <v>0</v>
      </c>
    </row>
    <row r="334" spans="2:4" x14ac:dyDescent="0.2">
      <c r="B334" s="568"/>
      <c r="D334" s="604">
        <f>IFERROR(VLOOKUP(A334,Сводная!W:AA,4,0),B334)</f>
        <v>0</v>
      </c>
    </row>
    <row r="335" spans="2:4" x14ac:dyDescent="0.2">
      <c r="D335" s="604">
        <f>IFERROR(VLOOKUP(A335,Сводная!W:AA,4,0),B335)</f>
        <v>0</v>
      </c>
    </row>
    <row r="336" spans="2:4" x14ac:dyDescent="0.2">
      <c r="D336" s="604">
        <f>IFERROR(VLOOKUP(A336,Сводная!W:AA,4,0),B336)</f>
        <v>0</v>
      </c>
    </row>
    <row r="337" spans="2:4" x14ac:dyDescent="0.2">
      <c r="B337" s="568"/>
      <c r="D337" s="604">
        <f>IFERROR(VLOOKUP(A337,Сводная!W:AA,4,0),B337)</f>
        <v>0</v>
      </c>
    </row>
    <row r="338" spans="2:4" x14ac:dyDescent="0.2">
      <c r="B338" s="568"/>
      <c r="D338" s="604">
        <f>IFERROR(VLOOKUP(A338,Сводная!W:AA,4,0),B338)</f>
        <v>0</v>
      </c>
    </row>
    <row r="339" spans="2:4" x14ac:dyDescent="0.2">
      <c r="D339" s="604">
        <f>IFERROR(VLOOKUP(A339,Сводная!W:AA,4,0),B339)</f>
        <v>0</v>
      </c>
    </row>
    <row r="340" spans="2:4" x14ac:dyDescent="0.2">
      <c r="D340" s="604">
        <f>IFERROR(VLOOKUP(A340,Сводная!W:AA,4,0),B340)</f>
        <v>0</v>
      </c>
    </row>
    <row r="341" spans="2:4" x14ac:dyDescent="0.2">
      <c r="D341" s="604">
        <f>IFERROR(VLOOKUP(A341,Сводная!W:AA,4,0),B341)</f>
        <v>0</v>
      </c>
    </row>
    <row r="342" spans="2:4" x14ac:dyDescent="0.2">
      <c r="D342" s="604">
        <f>IFERROR(VLOOKUP(A342,Сводная!W:AA,4,0),B342)</f>
        <v>0</v>
      </c>
    </row>
    <row r="343" spans="2:4" x14ac:dyDescent="0.2">
      <c r="D343" s="604">
        <f>IFERROR(VLOOKUP(A343,Сводная!W:AA,4,0),B343)</f>
        <v>0</v>
      </c>
    </row>
    <row r="344" spans="2:4" x14ac:dyDescent="0.2">
      <c r="B344" s="380"/>
      <c r="D344" s="604">
        <f>IFERROR(VLOOKUP(A344,Сводная!W:AA,4,0),B344)</f>
        <v>0</v>
      </c>
    </row>
    <row r="345" spans="2:4" x14ac:dyDescent="0.2">
      <c r="D345" s="604">
        <f>IFERROR(VLOOKUP(A345,Сводная!W:AA,4,0),B345)</f>
        <v>0</v>
      </c>
    </row>
    <row r="346" spans="2:4" x14ac:dyDescent="0.2">
      <c r="B346" s="568"/>
      <c r="D346" s="604">
        <f>IFERROR(VLOOKUP(A346,Сводная!W:AA,4,0),B346)</f>
        <v>0</v>
      </c>
    </row>
    <row r="347" spans="2:4" x14ac:dyDescent="0.2">
      <c r="D347" s="604">
        <f>IFERROR(VLOOKUP(A347,Сводная!W:AA,4,0),B347)</f>
        <v>0</v>
      </c>
    </row>
    <row r="348" spans="2:4" x14ac:dyDescent="0.2">
      <c r="D348" s="604">
        <f>IFERROR(VLOOKUP(A348,Сводная!W:AA,4,0),B348)</f>
        <v>0</v>
      </c>
    </row>
    <row r="349" spans="2:4" x14ac:dyDescent="0.2">
      <c r="D349" s="604">
        <f>IFERROR(VLOOKUP(A349,Сводная!W:AA,4,0),B349)</f>
        <v>0</v>
      </c>
    </row>
    <row r="350" spans="2:4" x14ac:dyDescent="0.2">
      <c r="D350" s="604">
        <f>IFERROR(VLOOKUP(A350,Сводная!W:AA,4,0),B350)</f>
        <v>0</v>
      </c>
    </row>
    <row r="351" spans="2:4" x14ac:dyDescent="0.2">
      <c r="D351" s="604">
        <f>IFERROR(VLOOKUP(A351,Сводная!W:AA,4,0),B351)</f>
        <v>0</v>
      </c>
    </row>
    <row r="352" spans="2:4" x14ac:dyDescent="0.2">
      <c r="D352" s="604">
        <f>IFERROR(VLOOKUP(A352,Сводная!W:AA,4,0),B352)</f>
        <v>0</v>
      </c>
    </row>
    <row r="353" spans="4:4" x14ac:dyDescent="0.2">
      <c r="D353" s="604">
        <f>IFERROR(VLOOKUP(A353,Сводная!W:AA,4,0),B353)</f>
        <v>0</v>
      </c>
    </row>
    <row r="354" spans="4:4" x14ac:dyDescent="0.2">
      <c r="D354" s="604">
        <f>IFERROR(VLOOKUP(A354,Сводная!W:AA,4,0),B354)</f>
        <v>0</v>
      </c>
    </row>
    <row r="355" spans="4:4" x14ac:dyDescent="0.2">
      <c r="D355" s="604">
        <f>IFERROR(VLOOKUP(A355,Сводная!W:AA,4,0),B355)</f>
        <v>0</v>
      </c>
    </row>
    <row r="356" spans="4:4" x14ac:dyDescent="0.2">
      <c r="D356" s="604">
        <f>IFERROR(VLOOKUP(A356,Сводная!W:AA,4,0),B356)</f>
        <v>0</v>
      </c>
    </row>
    <row r="357" spans="4:4" x14ac:dyDescent="0.2">
      <c r="D357" s="604">
        <f>IFERROR(VLOOKUP(A357,Сводная!W:AA,4,0),B357)</f>
        <v>0</v>
      </c>
    </row>
    <row r="358" spans="4:4" x14ac:dyDescent="0.2">
      <c r="D358" s="604">
        <f>IFERROR(VLOOKUP(A358,Сводная!W:AA,4,0),B358)</f>
        <v>0</v>
      </c>
    </row>
    <row r="359" spans="4:4" x14ac:dyDescent="0.2">
      <c r="D359" s="604">
        <f>IFERROR(VLOOKUP(A359,Сводная!W:AA,4,0),B359)</f>
        <v>0</v>
      </c>
    </row>
    <row r="360" spans="4:4" x14ac:dyDescent="0.2">
      <c r="D360" s="604">
        <f>IFERROR(VLOOKUP(A360,Сводная!W:AA,4,0),B360)</f>
        <v>0</v>
      </c>
    </row>
    <row r="361" spans="4:4" x14ac:dyDescent="0.2">
      <c r="D361" s="604">
        <f>IFERROR(VLOOKUP(A361,Сводная!W:AA,4,0),B361)</f>
        <v>0</v>
      </c>
    </row>
    <row r="362" spans="4:4" x14ac:dyDescent="0.2">
      <c r="D362" s="604">
        <f>IFERROR(VLOOKUP(A362,Сводная!W:AA,4,0),B362)</f>
        <v>0</v>
      </c>
    </row>
    <row r="363" spans="4:4" x14ac:dyDescent="0.2">
      <c r="D363" s="604">
        <f>IFERROR(VLOOKUP(A363,Сводная!W:AA,4,0),B363)</f>
        <v>0</v>
      </c>
    </row>
    <row r="364" spans="4:4" x14ac:dyDescent="0.2">
      <c r="D364" s="604">
        <f>IFERROR(VLOOKUP(A364,Сводная!W:AA,4,0),B364)</f>
        <v>0</v>
      </c>
    </row>
    <row r="365" spans="4:4" x14ac:dyDescent="0.2">
      <c r="D365" s="604">
        <f>IFERROR(VLOOKUP(A365,Сводная!W:AA,4,0),B365)</f>
        <v>0</v>
      </c>
    </row>
    <row r="366" spans="4:4" x14ac:dyDescent="0.2">
      <c r="D366" s="604">
        <f>IFERROR(VLOOKUP(A366,Сводная!W:AA,4,0),B366)</f>
        <v>0</v>
      </c>
    </row>
    <row r="367" spans="4:4" x14ac:dyDescent="0.2">
      <c r="D367" s="604">
        <f>IFERROR(VLOOKUP(A367,Сводная!W:AA,4,0),B367)</f>
        <v>0</v>
      </c>
    </row>
    <row r="368" spans="4:4" x14ac:dyDescent="0.2">
      <c r="D368" s="604">
        <f>IFERROR(VLOOKUP(A368,Сводная!W:AA,4,0),B368)</f>
        <v>0</v>
      </c>
    </row>
    <row r="369" spans="4:4" x14ac:dyDescent="0.2">
      <c r="D369" s="604">
        <f>IFERROR(VLOOKUP(A369,Сводная!W:AA,4,0),B369)</f>
        <v>0</v>
      </c>
    </row>
    <row r="370" spans="4:4" x14ac:dyDescent="0.2">
      <c r="D370" s="604">
        <f>IFERROR(VLOOKUP(A370,Сводная!W:AA,4,0),B370)</f>
        <v>0</v>
      </c>
    </row>
    <row r="371" spans="4:4" x14ac:dyDescent="0.2">
      <c r="D371" s="604">
        <f>IFERROR(VLOOKUP(A371,Сводная!W:AA,4,0),B371)</f>
        <v>0</v>
      </c>
    </row>
    <row r="372" spans="4:4" x14ac:dyDescent="0.2">
      <c r="D372" s="378">
        <f>IFERROR(VLOOKUP(A372,Сводная!W:AA,4,0),B372)</f>
        <v>0</v>
      </c>
    </row>
    <row r="373" spans="4:4" x14ac:dyDescent="0.2">
      <c r="D373" s="378">
        <f>IFERROR(VLOOKUP(A373,Сводная!W:AA,4,0),B373)</f>
        <v>0</v>
      </c>
    </row>
    <row r="374" spans="4:4" x14ac:dyDescent="0.2">
      <c r="D374" s="378">
        <f>IFERROR(VLOOKUP(A374,Сводная!W:AA,4,0),B374)</f>
        <v>0</v>
      </c>
    </row>
    <row r="375" spans="4:4" x14ac:dyDescent="0.2">
      <c r="D375" s="378">
        <f>IFERROR(VLOOKUP(A375,Сводная!W:AA,4,0),B375)</f>
        <v>0</v>
      </c>
    </row>
    <row r="376" spans="4:4" x14ac:dyDescent="0.2">
      <c r="D376" s="378">
        <f>IFERROR(VLOOKUP(A376,Сводная!W:AA,4,0),B376)</f>
        <v>0</v>
      </c>
    </row>
    <row r="377" spans="4:4" x14ac:dyDescent="0.2">
      <c r="D377" s="378">
        <f>IFERROR(VLOOKUP(A377,Сводная!W:AA,4,0),B377)</f>
        <v>0</v>
      </c>
    </row>
    <row r="378" spans="4:4" x14ac:dyDescent="0.2">
      <c r="D378" s="378">
        <f>IFERROR(VLOOKUP(A378,Сводная!W:AA,4,0),B378)</f>
        <v>0</v>
      </c>
    </row>
    <row r="379" spans="4:4" x14ac:dyDescent="0.2">
      <c r="D379" s="378">
        <f>IFERROR(VLOOKUP(A379,Сводная!W:AA,4,0),B379)</f>
        <v>0</v>
      </c>
    </row>
    <row r="380" spans="4:4" x14ac:dyDescent="0.2">
      <c r="D380" s="378">
        <f>IFERROR(VLOOKUP(A380,Сводная!W:AA,4,0),B380)</f>
        <v>0</v>
      </c>
    </row>
    <row r="381" spans="4:4" x14ac:dyDescent="0.2">
      <c r="D381" s="378">
        <f>IFERROR(VLOOKUP(A381,Сводная!W:AA,4,0),B381)</f>
        <v>0</v>
      </c>
    </row>
    <row r="382" spans="4:4" x14ac:dyDescent="0.2">
      <c r="D382" s="378">
        <f>IFERROR(VLOOKUP(A382,Сводная!W:AA,4,0),B382)</f>
        <v>0</v>
      </c>
    </row>
    <row r="383" spans="4:4" x14ac:dyDescent="0.2">
      <c r="D383" s="378">
        <f>IFERROR(VLOOKUP(A383,Сводная!W:AA,4,0),B383)</f>
        <v>0</v>
      </c>
    </row>
    <row r="384" spans="4:4" x14ac:dyDescent="0.2">
      <c r="D384" s="378">
        <f>IFERROR(VLOOKUP(A384,Сводная!W:AA,4,0),B384)</f>
        <v>0</v>
      </c>
    </row>
    <row r="385" spans="4:4" x14ac:dyDescent="0.2">
      <c r="D385" s="378">
        <f>IFERROR(VLOOKUP(A385,Сводная!W:AA,4,0),B385)</f>
        <v>0</v>
      </c>
    </row>
    <row r="386" spans="4:4" x14ac:dyDescent="0.2">
      <c r="D386" s="378">
        <f>IFERROR(VLOOKUP(A386,Сводная!W:AA,4,0),B386)</f>
        <v>0</v>
      </c>
    </row>
    <row r="387" spans="4:4" x14ac:dyDescent="0.2">
      <c r="D387" s="378">
        <f>IFERROR(VLOOKUP(A387,Сводная!W:AA,4,0),B387)</f>
        <v>0</v>
      </c>
    </row>
    <row r="388" spans="4:4" x14ac:dyDescent="0.2">
      <c r="D388" s="378">
        <f>IFERROR(VLOOKUP(A388,Сводная!W:AA,4,0),B388)</f>
        <v>0</v>
      </c>
    </row>
    <row r="389" spans="4:4" x14ac:dyDescent="0.2">
      <c r="D389" s="378">
        <f>IFERROR(VLOOKUP(A389,Сводная!W:AA,4,0),B389)</f>
        <v>0</v>
      </c>
    </row>
    <row r="390" spans="4:4" x14ac:dyDescent="0.2">
      <c r="D390" s="378">
        <f>IFERROR(VLOOKUP(A390,Сводная!W:AA,4,0),B390)</f>
        <v>0</v>
      </c>
    </row>
    <row r="391" spans="4:4" x14ac:dyDescent="0.2">
      <c r="D391" s="378">
        <f>IFERROR(VLOOKUP(A391,Сводная!W:AA,4,0),B391)</f>
        <v>0</v>
      </c>
    </row>
    <row r="392" spans="4:4" x14ac:dyDescent="0.2">
      <c r="D392" s="378">
        <f>IFERROR(VLOOKUP(A392,Сводная!W:AA,4,0),B392)</f>
        <v>0</v>
      </c>
    </row>
    <row r="393" spans="4:4" x14ac:dyDescent="0.2">
      <c r="D393" s="378">
        <f>IFERROR(VLOOKUP(A393,Сводная!W:AA,4,0),B393)</f>
        <v>0</v>
      </c>
    </row>
    <row r="394" spans="4:4" x14ac:dyDescent="0.2">
      <c r="D394" s="378">
        <f>IFERROR(VLOOKUP(A394,Сводная!W:AA,4,0),B394)</f>
        <v>0</v>
      </c>
    </row>
    <row r="395" spans="4:4" x14ac:dyDescent="0.2">
      <c r="D395" s="378">
        <f>IFERROR(VLOOKUP(A395,Сводная!W:AA,4,0),B395)</f>
        <v>0</v>
      </c>
    </row>
    <row r="396" spans="4:4" x14ac:dyDescent="0.2">
      <c r="D396" s="378">
        <f>IFERROR(VLOOKUP(A396,Сводная!W:AA,4,0),B396)</f>
        <v>0</v>
      </c>
    </row>
    <row r="397" spans="4:4" x14ac:dyDescent="0.2">
      <c r="D397" s="378">
        <f>IFERROR(VLOOKUP(A397,Сводная!W:AA,4,0),B397)</f>
        <v>0</v>
      </c>
    </row>
    <row r="398" spans="4:4" x14ac:dyDescent="0.2">
      <c r="D398" s="378">
        <f>IFERROR(VLOOKUP(A398,Сводная!W:AA,4,0),B398)</f>
        <v>0</v>
      </c>
    </row>
    <row r="399" spans="4:4" x14ac:dyDescent="0.2">
      <c r="D399" s="378">
        <f>IFERROR(VLOOKUP(A399,Сводная!W:AA,4,0),B399)</f>
        <v>0</v>
      </c>
    </row>
    <row r="400" spans="4:4" x14ac:dyDescent="0.2">
      <c r="D400" s="378">
        <f>IFERROR(VLOOKUP(A400,Сводная!W:AA,4,0),B400)</f>
        <v>0</v>
      </c>
    </row>
    <row r="401" spans="4:4" x14ac:dyDescent="0.2">
      <c r="D401" s="378">
        <f>IFERROR(VLOOKUP(A401,Сводная!W:AA,4,0),B401)</f>
        <v>0</v>
      </c>
    </row>
    <row r="402" spans="4:4" x14ac:dyDescent="0.2">
      <c r="D402" s="378">
        <f>IFERROR(VLOOKUP(A402,Сводная!W:AA,4,0),B402)</f>
        <v>0</v>
      </c>
    </row>
    <row r="403" spans="4:4" x14ac:dyDescent="0.2">
      <c r="D403" s="378">
        <f>IFERROR(VLOOKUP(A403,Сводная!W:AA,4,0),B403)</f>
        <v>0</v>
      </c>
    </row>
    <row r="404" spans="4:4" x14ac:dyDescent="0.2">
      <c r="D404" s="378">
        <f>IFERROR(VLOOKUP(A404,Сводная!W:AA,4,0),B404)</f>
        <v>0</v>
      </c>
    </row>
    <row r="405" spans="4:4" x14ac:dyDescent="0.2">
      <c r="D405" s="378">
        <f>IFERROR(VLOOKUP(A405,Сводная!W:AA,4,0),B405)</f>
        <v>0</v>
      </c>
    </row>
    <row r="406" spans="4:4" x14ac:dyDescent="0.2">
      <c r="D406" s="378">
        <f>IFERROR(VLOOKUP(A406,Сводная!W:AA,4,0),B406)</f>
        <v>0</v>
      </c>
    </row>
    <row r="407" spans="4:4" x14ac:dyDescent="0.2">
      <c r="D407" s="378">
        <f>IFERROR(VLOOKUP(A407,Сводная!W:AA,4,0),B407)</f>
        <v>0</v>
      </c>
    </row>
    <row r="408" spans="4:4" x14ac:dyDescent="0.2">
      <c r="D408" s="378">
        <f>IFERROR(VLOOKUP(A408,Сводная!W:AA,4,0),B408)</f>
        <v>0</v>
      </c>
    </row>
    <row r="409" spans="4:4" x14ac:dyDescent="0.2">
      <c r="D409" s="378">
        <f>IFERROR(VLOOKUP(A409,Сводная!W:AA,4,0),B409)</f>
        <v>0</v>
      </c>
    </row>
    <row r="410" spans="4:4" x14ac:dyDescent="0.2">
      <c r="D410" s="378">
        <f>IFERROR(VLOOKUP(A410,Сводная!W:AA,4,0),B410)</f>
        <v>0</v>
      </c>
    </row>
    <row r="411" spans="4:4" x14ac:dyDescent="0.2">
      <c r="D411" s="378">
        <f>IFERROR(VLOOKUP(A411,Сводная!W:AA,4,0),B411)</f>
        <v>0</v>
      </c>
    </row>
    <row r="412" spans="4:4" x14ac:dyDescent="0.2">
      <c r="D412" s="378">
        <f>IFERROR(VLOOKUP(A412,Сводная!W:AA,4,0),B412)</f>
        <v>0</v>
      </c>
    </row>
    <row r="413" spans="4:4" x14ac:dyDescent="0.2">
      <c r="D413" s="378">
        <f>IFERROR(VLOOKUP(A413,Сводная!W:AA,4,0),B413)</f>
        <v>0</v>
      </c>
    </row>
    <row r="414" spans="4:4" x14ac:dyDescent="0.2">
      <c r="D414" s="378">
        <f>IFERROR(VLOOKUP(A414,Сводная!W:AA,4,0),B414)</f>
        <v>0</v>
      </c>
    </row>
    <row r="415" spans="4:4" x14ac:dyDescent="0.2">
      <c r="D415" s="378">
        <f>IFERROR(VLOOKUP(A415,Сводная!W:AA,4,0),B415)</f>
        <v>0</v>
      </c>
    </row>
    <row r="416" spans="4:4" x14ac:dyDescent="0.2">
      <c r="D416" s="378">
        <f>IFERROR(VLOOKUP(A416,Сводная!W:AA,4,0),B416)</f>
        <v>0</v>
      </c>
    </row>
    <row r="417" spans="4:4" x14ac:dyDescent="0.2">
      <c r="D417" s="378">
        <f>IFERROR(VLOOKUP(A417,Сводная!W:AA,4,0),B417)</f>
        <v>0</v>
      </c>
    </row>
    <row r="418" spans="4:4" x14ac:dyDescent="0.2">
      <c r="D418" s="378">
        <f>IFERROR(VLOOKUP(A418,Сводная!W:AA,4,0),B418)</f>
        <v>0</v>
      </c>
    </row>
    <row r="419" spans="4:4" x14ac:dyDescent="0.2">
      <c r="D419" s="378">
        <f>IFERROR(VLOOKUP(A419,Сводная!W:AA,4,0),B419)</f>
        <v>0</v>
      </c>
    </row>
    <row r="420" spans="4:4" x14ac:dyDescent="0.2">
      <c r="D420" s="378">
        <f>IFERROR(VLOOKUP(A420,Сводная!W:AA,4,0),B420)</f>
        <v>0</v>
      </c>
    </row>
    <row r="421" spans="4:4" x14ac:dyDescent="0.2">
      <c r="D421" s="378">
        <f>IFERROR(VLOOKUP(A421,Сводная!W:AA,4,0),B421)</f>
        <v>0</v>
      </c>
    </row>
    <row r="422" spans="4:4" x14ac:dyDescent="0.2">
      <c r="D422" s="378">
        <f>IFERROR(VLOOKUP(A422,Сводная!W:AA,4,0),B422)</f>
        <v>0</v>
      </c>
    </row>
    <row r="423" spans="4:4" x14ac:dyDescent="0.2">
      <c r="D423" s="378">
        <f>IFERROR(VLOOKUP(A423,Сводная!W:AA,4,0),B423)</f>
        <v>0</v>
      </c>
    </row>
    <row r="424" spans="4:4" x14ac:dyDescent="0.2">
      <c r="D424" s="378">
        <f>IFERROR(VLOOKUP(A424,Сводная!W:AA,4,0),B424)</f>
        <v>0</v>
      </c>
    </row>
    <row r="425" spans="4:4" x14ac:dyDescent="0.2">
      <c r="D425" s="378">
        <f>IFERROR(VLOOKUP(A425,Сводная!W:AA,4,0),B425)</f>
        <v>0</v>
      </c>
    </row>
    <row r="426" spans="4:4" x14ac:dyDescent="0.2">
      <c r="D426" s="378">
        <f>IFERROR(VLOOKUP(A426,Сводная!W:AA,4,0),B426)</f>
        <v>0</v>
      </c>
    </row>
    <row r="427" spans="4:4" x14ac:dyDescent="0.2">
      <c r="D427" s="378">
        <f>IFERROR(VLOOKUP(A427,Сводная!W:AA,4,0),B427)</f>
        <v>0</v>
      </c>
    </row>
    <row r="428" spans="4:4" x14ac:dyDescent="0.2">
      <c r="D428" s="378">
        <f>IFERROR(VLOOKUP(A428,Сводная!W:AA,4,0),B428)</f>
        <v>0</v>
      </c>
    </row>
    <row r="429" spans="4:4" x14ac:dyDescent="0.2">
      <c r="D429" s="378">
        <f>IFERROR(VLOOKUP(A429,Сводная!W:AA,4,0),B429)</f>
        <v>0</v>
      </c>
    </row>
    <row r="430" spans="4:4" x14ac:dyDescent="0.2">
      <c r="D430" s="378">
        <f>IFERROR(VLOOKUP(A430,Сводная!W:AA,4,0),B430)</f>
        <v>0</v>
      </c>
    </row>
    <row r="431" spans="4:4" x14ac:dyDescent="0.2">
      <c r="D431" s="378">
        <f>IFERROR(VLOOKUP(A431,Сводная!W:AA,4,0),B431)</f>
        <v>0</v>
      </c>
    </row>
    <row r="432" spans="4:4" x14ac:dyDescent="0.2">
      <c r="D432" s="378">
        <f>IFERROR(VLOOKUP(A432,Сводная!W:AA,4,0),B432)</f>
        <v>0</v>
      </c>
    </row>
    <row r="433" spans="4:4" x14ac:dyDescent="0.2">
      <c r="D433" s="378">
        <f>IFERROR(VLOOKUP(A433,Сводная!W:AA,4,0),B433)</f>
        <v>0</v>
      </c>
    </row>
    <row r="434" spans="4:4" x14ac:dyDescent="0.2">
      <c r="D434" s="378">
        <f>IFERROR(VLOOKUP(A434,Сводная!W:AA,4,0),B434)</f>
        <v>0</v>
      </c>
    </row>
    <row r="435" spans="4:4" x14ac:dyDescent="0.2">
      <c r="D435" s="378">
        <f>IFERROR(VLOOKUP(A435,Сводная!W:AA,4,0),B435)</f>
        <v>0</v>
      </c>
    </row>
    <row r="436" spans="4:4" x14ac:dyDescent="0.2">
      <c r="D436" s="378">
        <f>IFERROR(VLOOKUP(A436,Сводная!W:AA,4,0),B436)</f>
        <v>0</v>
      </c>
    </row>
    <row r="437" spans="4:4" x14ac:dyDescent="0.2">
      <c r="D437" s="378">
        <f>IFERROR(VLOOKUP(A437,Сводная!W:AA,4,0),B437)</f>
        <v>0</v>
      </c>
    </row>
    <row r="438" spans="4:4" x14ac:dyDescent="0.2">
      <c r="D438" s="378">
        <f>IFERROR(VLOOKUP(A438,Сводная!W:AA,4,0),B438)</f>
        <v>0</v>
      </c>
    </row>
    <row r="439" spans="4:4" x14ac:dyDescent="0.2">
      <c r="D439" s="378">
        <f>IFERROR(VLOOKUP(A439,Сводная!W:AA,4,0),B439)</f>
        <v>0</v>
      </c>
    </row>
    <row r="440" spans="4:4" x14ac:dyDescent="0.2">
      <c r="D440" s="378">
        <f>IFERROR(VLOOKUP(A440,Сводная!W:AA,4,0),B440)</f>
        <v>0</v>
      </c>
    </row>
    <row r="441" spans="4:4" x14ac:dyDescent="0.2">
      <c r="D441" s="378">
        <f>IFERROR(VLOOKUP(A441,Сводная!W:AA,4,0),B441)</f>
        <v>0</v>
      </c>
    </row>
    <row r="442" spans="4:4" x14ac:dyDescent="0.2">
      <c r="D442" s="378">
        <f>IFERROR(VLOOKUP(A442,Сводная!W:AA,4,0),B442)</f>
        <v>0</v>
      </c>
    </row>
    <row r="443" spans="4:4" x14ac:dyDescent="0.2">
      <c r="D443" s="378">
        <f>IFERROR(VLOOKUP(A443,Сводная!W:AA,4,0),B443)</f>
        <v>0</v>
      </c>
    </row>
    <row r="444" spans="4:4" x14ac:dyDescent="0.2">
      <c r="D444" s="378">
        <f>IFERROR(VLOOKUP(A444,Сводная!W:AA,4,0),B444)</f>
        <v>0</v>
      </c>
    </row>
    <row r="445" spans="4:4" x14ac:dyDescent="0.2">
      <c r="D445" s="378">
        <f>IFERROR(VLOOKUP(A445,Сводная!W:AA,4,0),B445)</f>
        <v>0</v>
      </c>
    </row>
    <row r="446" spans="4:4" x14ac:dyDescent="0.2">
      <c r="D446" s="378">
        <f>IFERROR(VLOOKUP(A446,Сводная!W:AA,4,0),B446)</f>
        <v>0</v>
      </c>
    </row>
    <row r="447" spans="4:4" x14ac:dyDescent="0.2">
      <c r="D447" s="378">
        <f>IFERROR(VLOOKUP(A447,Сводная!W:AA,4,0),B447)</f>
        <v>0</v>
      </c>
    </row>
    <row r="448" spans="4:4" x14ac:dyDescent="0.2">
      <c r="D448" s="378">
        <f>IFERROR(VLOOKUP(A448,Сводная!W:AA,4,0),B448)</f>
        <v>0</v>
      </c>
    </row>
    <row r="449" spans="4:4" x14ac:dyDescent="0.2">
      <c r="D449" s="378">
        <f>IFERROR(VLOOKUP(A449,Сводная!W:AA,4,0),B449)</f>
        <v>0</v>
      </c>
    </row>
    <row r="450" spans="4:4" x14ac:dyDescent="0.2">
      <c r="D450" s="378">
        <f>IFERROR(VLOOKUP(A450,Сводная!W:AA,4,0),B450)</f>
        <v>0</v>
      </c>
    </row>
    <row r="451" spans="4:4" x14ac:dyDescent="0.2">
      <c r="D451" s="378">
        <f>IFERROR(VLOOKUP(A451,Сводная!W:AA,4,0),B451)</f>
        <v>0</v>
      </c>
    </row>
    <row r="452" spans="4:4" x14ac:dyDescent="0.2">
      <c r="D452" s="378">
        <f>IFERROR(VLOOKUP(A452,Сводная!W:AA,4,0),B452)</f>
        <v>0</v>
      </c>
    </row>
    <row r="453" spans="4:4" x14ac:dyDescent="0.2">
      <c r="D453" s="378">
        <f>IFERROR(VLOOKUP(A453,Сводная!W:AA,4,0),B453)</f>
        <v>0</v>
      </c>
    </row>
    <row r="454" spans="4:4" x14ac:dyDescent="0.2">
      <c r="D454" s="378">
        <f>IFERROR(VLOOKUP(A454,Сводная!W:AA,4,0),B454)</f>
        <v>0</v>
      </c>
    </row>
    <row r="455" spans="4:4" x14ac:dyDescent="0.2">
      <c r="D455" s="378">
        <f>IFERROR(VLOOKUP(A455,Сводная!W:AA,4,0),B455)</f>
        <v>0</v>
      </c>
    </row>
    <row r="456" spans="4:4" x14ac:dyDescent="0.2">
      <c r="D456" s="378">
        <f>IFERROR(VLOOKUP(A456,Сводная!W:AA,4,0),B456)</f>
        <v>0</v>
      </c>
    </row>
    <row r="457" spans="4:4" x14ac:dyDescent="0.2">
      <c r="D457" s="378">
        <f>IFERROR(VLOOKUP(A457,Сводная!W:AA,4,0),B457)</f>
        <v>0</v>
      </c>
    </row>
    <row r="458" spans="4:4" x14ac:dyDescent="0.2">
      <c r="D458" s="378">
        <f>IFERROR(VLOOKUP(A458,Сводная!W:AA,4,0),B458)</f>
        <v>0</v>
      </c>
    </row>
    <row r="459" spans="4:4" x14ac:dyDescent="0.2">
      <c r="D459" s="378">
        <f>IFERROR(VLOOKUP(A459,Сводная!W:AA,4,0),B459)</f>
        <v>0</v>
      </c>
    </row>
    <row r="460" spans="4:4" x14ac:dyDescent="0.2">
      <c r="D460" s="378">
        <f>IFERROR(VLOOKUP(A460,Сводная!W:AA,4,0),B460)</f>
        <v>0</v>
      </c>
    </row>
    <row r="461" spans="4:4" x14ac:dyDescent="0.2">
      <c r="D461" s="378">
        <f>IFERROR(VLOOKUP(A461,Сводная!W:AA,4,0),B461)</f>
        <v>0</v>
      </c>
    </row>
    <row r="462" spans="4:4" x14ac:dyDescent="0.2">
      <c r="D462" s="378">
        <f>IFERROR(VLOOKUP(A462,Сводная!W:AA,4,0),B462)</f>
        <v>0</v>
      </c>
    </row>
    <row r="463" spans="4:4" x14ac:dyDescent="0.2">
      <c r="D463" s="378">
        <f>IFERROR(VLOOKUP(A463,Сводная!W:AA,4,0),B463)</f>
        <v>0</v>
      </c>
    </row>
    <row r="464" spans="4:4" x14ac:dyDescent="0.2">
      <c r="D464" s="378">
        <f>IFERROR(VLOOKUP(A464,Сводная!W:AA,4,0),B464)</f>
        <v>0</v>
      </c>
    </row>
    <row r="465" spans="4:4" x14ac:dyDescent="0.2">
      <c r="D465" s="378">
        <f>IFERROR(VLOOKUP(A465,Сводная!W:AA,4,0),B465)</f>
        <v>0</v>
      </c>
    </row>
    <row r="466" spans="4:4" x14ac:dyDescent="0.2">
      <c r="D466" s="378">
        <f>IFERROR(VLOOKUP(A466,Сводная!W:AA,4,0),B466)</f>
        <v>0</v>
      </c>
    </row>
    <row r="467" spans="4:4" x14ac:dyDescent="0.2">
      <c r="D467" s="378">
        <f>IFERROR(VLOOKUP(A467,Сводная!W:AA,4,0),B467)</f>
        <v>0</v>
      </c>
    </row>
    <row r="468" spans="4:4" x14ac:dyDescent="0.2">
      <c r="D468" s="378">
        <f>IFERROR(VLOOKUP(A468,Сводная!W:AA,4,0),B468)</f>
        <v>0</v>
      </c>
    </row>
    <row r="469" spans="4:4" x14ac:dyDescent="0.2">
      <c r="D469" s="378">
        <f>IFERROR(VLOOKUP(A469,Сводная!W:AA,4,0),B469)</f>
        <v>0</v>
      </c>
    </row>
    <row r="470" spans="4:4" x14ac:dyDescent="0.2">
      <c r="D470" s="378">
        <f>IFERROR(VLOOKUP(A470,Сводная!W:AA,4,0),B470)</f>
        <v>0</v>
      </c>
    </row>
    <row r="471" spans="4:4" x14ac:dyDescent="0.2">
      <c r="D471" s="378">
        <f>IFERROR(VLOOKUP(A471,Сводная!W:AA,4,0),B471)</f>
        <v>0</v>
      </c>
    </row>
    <row r="472" spans="4:4" x14ac:dyDescent="0.2">
      <c r="D472" s="378">
        <f>IFERROR(VLOOKUP(A472,Сводная!W:AA,4,0),B472)</f>
        <v>0</v>
      </c>
    </row>
    <row r="473" spans="4:4" x14ac:dyDescent="0.2">
      <c r="D473" s="378">
        <f>IFERROR(VLOOKUP(A473,Сводная!W:AA,4,0),B473)</f>
        <v>0</v>
      </c>
    </row>
    <row r="474" spans="4:4" x14ac:dyDescent="0.2">
      <c r="D474" s="378">
        <f>IFERROR(VLOOKUP(A474,Сводная!W:AA,4,0),B474)</f>
        <v>0</v>
      </c>
    </row>
    <row r="475" spans="4:4" x14ac:dyDescent="0.2">
      <c r="D475" s="378">
        <f>IFERROR(VLOOKUP(A475,Сводная!W:AA,4,0),B475)</f>
        <v>0</v>
      </c>
    </row>
    <row r="476" spans="4:4" x14ac:dyDescent="0.2">
      <c r="D476" s="378">
        <f>IFERROR(VLOOKUP(A476,Сводная!W:AA,4,0),B476)</f>
        <v>0</v>
      </c>
    </row>
    <row r="477" spans="4:4" x14ac:dyDescent="0.2">
      <c r="D477" s="378">
        <f>IFERROR(VLOOKUP(A477,Сводная!W:AA,4,0),B477)</f>
        <v>0</v>
      </c>
    </row>
    <row r="478" spans="4:4" x14ac:dyDescent="0.2">
      <c r="D478" s="378">
        <f>IFERROR(VLOOKUP(A478,Сводная!W:AA,4,0),B478)</f>
        <v>0</v>
      </c>
    </row>
    <row r="479" spans="4:4" x14ac:dyDescent="0.2">
      <c r="D479" s="378">
        <f>IFERROR(VLOOKUP(A479,Сводная!W:AA,4,0),B479)</f>
        <v>0</v>
      </c>
    </row>
    <row r="480" spans="4:4" x14ac:dyDescent="0.2">
      <c r="D480" s="378">
        <f>IFERROR(VLOOKUP(A480,Сводная!W:AA,4,0),B480)</f>
        <v>0</v>
      </c>
    </row>
    <row r="481" spans="4:4" x14ac:dyDescent="0.2">
      <c r="D481" s="378">
        <f>IFERROR(VLOOKUP(A481,Сводная!W:AA,4,0),B481)</f>
        <v>0</v>
      </c>
    </row>
    <row r="482" spans="4:4" x14ac:dyDescent="0.2">
      <c r="D482" s="378">
        <f>IFERROR(VLOOKUP(A482,Сводная!W:AA,4,0),B482)</f>
        <v>0</v>
      </c>
    </row>
    <row r="483" spans="4:4" x14ac:dyDescent="0.2">
      <c r="D483" s="378">
        <f>IFERROR(VLOOKUP(A483,Сводная!W:AA,4,0),B483)</f>
        <v>0</v>
      </c>
    </row>
    <row r="484" spans="4:4" x14ac:dyDescent="0.2">
      <c r="D484" s="378">
        <f>IFERROR(VLOOKUP(A484,Сводная!W:AA,4,0),B484)</f>
        <v>0</v>
      </c>
    </row>
    <row r="485" spans="4:4" x14ac:dyDescent="0.2">
      <c r="D485" s="378">
        <f>IFERROR(VLOOKUP(A485,Сводная!W:AA,4,0),B485)</f>
        <v>0</v>
      </c>
    </row>
    <row r="486" spans="4:4" x14ac:dyDescent="0.2">
      <c r="D486" s="378">
        <f>IFERROR(VLOOKUP(A486,Сводная!W:AA,4,0),B486)</f>
        <v>0</v>
      </c>
    </row>
    <row r="487" spans="4:4" x14ac:dyDescent="0.2">
      <c r="D487" s="378">
        <f>IFERROR(VLOOKUP(A487,Сводная!W:AA,4,0),B487)</f>
        <v>0</v>
      </c>
    </row>
    <row r="488" spans="4:4" x14ac:dyDescent="0.2">
      <c r="D488" s="378">
        <f>IFERROR(VLOOKUP(A488,Сводная!W:AA,4,0),B488)</f>
        <v>0</v>
      </c>
    </row>
    <row r="489" spans="4:4" x14ac:dyDescent="0.2">
      <c r="D489" s="378">
        <f>IFERROR(VLOOKUP(A489,Сводная!W:AA,4,0),B489)</f>
        <v>0</v>
      </c>
    </row>
    <row r="490" spans="4:4" x14ac:dyDescent="0.2">
      <c r="D490" s="378">
        <f>IFERROR(VLOOKUP(A490,Сводная!W:AA,4,0),B490)</f>
        <v>0</v>
      </c>
    </row>
    <row r="491" spans="4:4" x14ac:dyDescent="0.2">
      <c r="D491" s="378">
        <f>IFERROR(VLOOKUP(A491,Сводная!W:AA,4,0),B491)</f>
        <v>0</v>
      </c>
    </row>
    <row r="492" spans="4:4" x14ac:dyDescent="0.2">
      <c r="D492" s="378">
        <f>IFERROR(VLOOKUP(A492,Сводная!W:AA,4,0),B492)</f>
        <v>0</v>
      </c>
    </row>
    <row r="493" spans="4:4" x14ac:dyDescent="0.2">
      <c r="D493" s="378">
        <f>IFERROR(VLOOKUP(A493,Сводная!W:AA,4,0),B493)</f>
        <v>0</v>
      </c>
    </row>
    <row r="494" spans="4:4" x14ac:dyDescent="0.2">
      <c r="D494" s="378">
        <f>IFERROR(VLOOKUP(A494,Сводная!W:AA,4,0),B494)</f>
        <v>0</v>
      </c>
    </row>
    <row r="495" spans="4:4" x14ac:dyDescent="0.2">
      <c r="D495" s="378">
        <f>IFERROR(VLOOKUP(A495,Сводная!W:AA,4,0),B495)</f>
        <v>0</v>
      </c>
    </row>
    <row r="496" spans="4:4" x14ac:dyDescent="0.2">
      <c r="D496" s="378">
        <f>IFERROR(VLOOKUP(A496,Сводная!W:AA,4,0),B496)</f>
        <v>0</v>
      </c>
    </row>
    <row r="497" spans="4:4" x14ac:dyDescent="0.2">
      <c r="D497" s="378">
        <f>IFERROR(VLOOKUP(A497,Сводная!W:AA,4,0),B497)</f>
        <v>0</v>
      </c>
    </row>
    <row r="498" spans="4:4" x14ac:dyDescent="0.2">
      <c r="D498" s="378">
        <f>IFERROR(VLOOKUP(A498,Сводная!W:AA,4,0),B498)</f>
        <v>0</v>
      </c>
    </row>
    <row r="499" spans="4:4" x14ac:dyDescent="0.2">
      <c r="D499" s="378">
        <f>IFERROR(VLOOKUP(A499,Сводная!W:AA,4,0),B499)</f>
        <v>0</v>
      </c>
    </row>
    <row r="500" spans="4:4" x14ac:dyDescent="0.2">
      <c r="D500" s="378">
        <f>IFERROR(VLOOKUP(A500,Сводная!W:AA,4,0),B500)</f>
        <v>0</v>
      </c>
    </row>
    <row r="501" spans="4:4" x14ac:dyDescent="0.2">
      <c r="D501" s="378">
        <f>IFERROR(VLOOKUP(A501,Сводная!W:AA,4,0),B501)</f>
        <v>0</v>
      </c>
    </row>
    <row r="502" spans="4:4" x14ac:dyDescent="0.2">
      <c r="D502" s="378">
        <f>IFERROR(VLOOKUP(A502,Сводная!W:AA,4,0),B502)</f>
        <v>0</v>
      </c>
    </row>
    <row r="503" spans="4:4" x14ac:dyDescent="0.2">
      <c r="D503" s="378">
        <f>IFERROR(VLOOKUP(A503,Сводная!W:AA,4,0),B503)</f>
        <v>0</v>
      </c>
    </row>
    <row r="504" spans="4:4" x14ac:dyDescent="0.2">
      <c r="D504" s="378">
        <f>IFERROR(VLOOKUP(A504,Сводная!W:AA,4,0),B504)</f>
        <v>0</v>
      </c>
    </row>
    <row r="505" spans="4:4" x14ac:dyDescent="0.2">
      <c r="D505" s="378">
        <f>IFERROR(VLOOKUP(A505,Сводная!W:AA,4,0),B505)</f>
        <v>0</v>
      </c>
    </row>
    <row r="506" spans="4:4" x14ac:dyDescent="0.2">
      <c r="D506" s="378">
        <f>IFERROR(VLOOKUP(A506,Сводная!W:AA,4,0),B506)</f>
        <v>0</v>
      </c>
    </row>
    <row r="507" spans="4:4" x14ac:dyDescent="0.2">
      <c r="D507" s="378">
        <f>IFERROR(VLOOKUP(A507,Сводная!W:AA,4,0),B507)</f>
        <v>0</v>
      </c>
    </row>
    <row r="508" spans="4:4" x14ac:dyDescent="0.2">
      <c r="D508" s="378">
        <f>IFERROR(VLOOKUP(A508,Сводная!W:AA,4,0),B508)</f>
        <v>0</v>
      </c>
    </row>
    <row r="509" spans="4:4" x14ac:dyDescent="0.2">
      <c r="D509" s="378">
        <f>IFERROR(VLOOKUP(A509,Сводная!W:AA,4,0),B509)</f>
        <v>0</v>
      </c>
    </row>
    <row r="510" spans="4:4" x14ac:dyDescent="0.2">
      <c r="D510" s="378">
        <f>IFERROR(VLOOKUP(A510,Сводная!W:AA,4,0),B510)</f>
        <v>0</v>
      </c>
    </row>
    <row r="511" spans="4:4" x14ac:dyDescent="0.2">
      <c r="D511" s="378">
        <f>IFERROR(VLOOKUP(A511,Сводная!W:AA,4,0),B511)</f>
        <v>0</v>
      </c>
    </row>
    <row r="512" spans="4:4" x14ac:dyDescent="0.2">
      <c r="D512" s="378">
        <f>IFERROR(VLOOKUP(A512,Сводная!W:AA,4,0),B512)</f>
        <v>0</v>
      </c>
    </row>
    <row r="513" spans="4:4" x14ac:dyDescent="0.2">
      <c r="D513" s="378">
        <f>IFERROR(VLOOKUP(A513,Сводная!W:AA,4,0),B513)</f>
        <v>0</v>
      </c>
    </row>
    <row r="514" spans="4:4" x14ac:dyDescent="0.2">
      <c r="D514" s="378">
        <f>IFERROR(VLOOKUP(A514,Сводная!W:AA,4,0),B514)</f>
        <v>0</v>
      </c>
    </row>
    <row r="515" spans="4:4" x14ac:dyDescent="0.2">
      <c r="D515" s="378">
        <f>IFERROR(VLOOKUP(A515,Сводная!W:AA,4,0),B515)</f>
        <v>0</v>
      </c>
    </row>
    <row r="516" spans="4:4" x14ac:dyDescent="0.2">
      <c r="D516" s="378">
        <f>IFERROR(VLOOKUP(A516,Сводная!W:AA,4,0),B516)</f>
        <v>0</v>
      </c>
    </row>
    <row r="517" spans="4:4" x14ac:dyDescent="0.2">
      <c r="D517" s="378">
        <f>IFERROR(VLOOKUP(A517,Сводная!W:AA,4,0),B517)</f>
        <v>0</v>
      </c>
    </row>
    <row r="518" spans="4:4" x14ac:dyDescent="0.2">
      <c r="D518" s="378">
        <f>IFERROR(VLOOKUP(A518,Сводная!W:AA,4,0),B518)</f>
        <v>0</v>
      </c>
    </row>
    <row r="519" spans="4:4" x14ac:dyDescent="0.2">
      <c r="D519" s="378">
        <f>IFERROR(VLOOKUP(A519,Сводная!W:AA,4,0),B519)</f>
        <v>0</v>
      </c>
    </row>
    <row r="520" spans="4:4" x14ac:dyDescent="0.2">
      <c r="D520" s="378">
        <f>IFERROR(VLOOKUP(A520,Сводная!W:AA,4,0),B520)</f>
        <v>0</v>
      </c>
    </row>
    <row r="521" spans="4:4" x14ac:dyDescent="0.2">
      <c r="D521" s="378">
        <f>IFERROR(VLOOKUP(A521,Сводная!W:AA,4,0),B521)</f>
        <v>0</v>
      </c>
    </row>
    <row r="522" spans="4:4" x14ac:dyDescent="0.2">
      <c r="D522" s="378">
        <f>IFERROR(VLOOKUP(A522,Сводная!W:AA,4,0),B522)</f>
        <v>0</v>
      </c>
    </row>
    <row r="523" spans="4:4" x14ac:dyDescent="0.2">
      <c r="D523" s="378">
        <f>IFERROR(VLOOKUP(A523,Сводная!W:AA,4,0),B523)</f>
        <v>0</v>
      </c>
    </row>
    <row r="524" spans="4:4" x14ac:dyDescent="0.2">
      <c r="D524" s="378">
        <f>IFERROR(VLOOKUP(A524,Сводная!W:AA,4,0),B524)</f>
        <v>0</v>
      </c>
    </row>
    <row r="525" spans="4:4" x14ac:dyDescent="0.2">
      <c r="D525" s="378">
        <f>IFERROR(VLOOKUP(A525,Сводная!W:AA,4,0),B525)</f>
        <v>0</v>
      </c>
    </row>
    <row r="526" spans="4:4" x14ac:dyDescent="0.2">
      <c r="D526" s="378">
        <f>IFERROR(VLOOKUP(A526,Сводная!W:AA,4,0),B526)</f>
        <v>0</v>
      </c>
    </row>
    <row r="527" spans="4:4" x14ac:dyDescent="0.2">
      <c r="D527" s="378">
        <f>IFERROR(VLOOKUP(A527,Сводная!W:AA,4,0),B527)</f>
        <v>0</v>
      </c>
    </row>
    <row r="528" spans="4:4" x14ac:dyDescent="0.2">
      <c r="D528" s="378">
        <f>IFERROR(VLOOKUP(A528,Сводная!W:AA,4,0),B528)</f>
        <v>0</v>
      </c>
    </row>
    <row r="529" spans="4:4" x14ac:dyDescent="0.2">
      <c r="D529" s="378">
        <f>IFERROR(VLOOKUP(A529,Сводная!W:AA,4,0),B529)</f>
        <v>0</v>
      </c>
    </row>
    <row r="530" spans="4:4" x14ac:dyDescent="0.2">
      <c r="D530" s="378">
        <f>IFERROR(VLOOKUP(A530,Сводная!W:AA,4,0),B530)</f>
        <v>0</v>
      </c>
    </row>
    <row r="531" spans="4:4" x14ac:dyDescent="0.2">
      <c r="D531" s="378">
        <f>IFERROR(VLOOKUP(A531,Сводная!W:AA,4,0),B531)</f>
        <v>0</v>
      </c>
    </row>
    <row r="532" spans="4:4" x14ac:dyDescent="0.2">
      <c r="D532" s="378">
        <f>IFERROR(VLOOKUP(A532,Сводная!W:AA,4,0),B532)</f>
        <v>0</v>
      </c>
    </row>
    <row r="533" spans="4:4" x14ac:dyDescent="0.2">
      <c r="D533" s="378">
        <f>IFERROR(VLOOKUP(A533,Сводная!W:AA,4,0),B533)</f>
        <v>0</v>
      </c>
    </row>
    <row r="534" spans="4:4" x14ac:dyDescent="0.2">
      <c r="D534" s="378">
        <f>IFERROR(VLOOKUP(A534,Сводная!W:AA,4,0),B534)</f>
        <v>0</v>
      </c>
    </row>
    <row r="535" spans="4:4" x14ac:dyDescent="0.2">
      <c r="D535" s="378">
        <f>IFERROR(VLOOKUP(A535,Сводная!W:AA,4,0),B535)</f>
        <v>0</v>
      </c>
    </row>
    <row r="536" spans="4:4" x14ac:dyDescent="0.2">
      <c r="D536" s="378">
        <f>IFERROR(VLOOKUP(A536,Сводная!W:AA,4,0),B536)</f>
        <v>0</v>
      </c>
    </row>
    <row r="537" spans="4:4" x14ac:dyDescent="0.2">
      <c r="D537" s="378">
        <f>IFERROR(VLOOKUP(A537,Сводная!W:AA,4,0),B537)</f>
        <v>0</v>
      </c>
    </row>
    <row r="538" spans="4:4" x14ac:dyDescent="0.2">
      <c r="D538" s="378">
        <f>IFERROR(VLOOKUP(A538,Сводная!W:AA,4,0),B538)</f>
        <v>0</v>
      </c>
    </row>
    <row r="539" spans="4:4" x14ac:dyDescent="0.2">
      <c r="D539" s="378">
        <f>IFERROR(VLOOKUP(A539,Сводная!W:AA,4,0),B539)</f>
        <v>0</v>
      </c>
    </row>
    <row r="540" spans="4:4" x14ac:dyDescent="0.2">
      <c r="D540" s="378">
        <f>IFERROR(VLOOKUP(A540,Сводная!W:AA,4,0),B540)</f>
        <v>0</v>
      </c>
    </row>
    <row r="541" spans="4:4" x14ac:dyDescent="0.2">
      <c r="D541" s="378">
        <f>IFERROR(VLOOKUP(A541,Сводная!W:AA,4,0),B541)</f>
        <v>0</v>
      </c>
    </row>
    <row r="542" spans="4:4" x14ac:dyDescent="0.2">
      <c r="D542" s="378">
        <f>IFERROR(VLOOKUP(A542,Сводная!W:AA,4,0),B542)</f>
        <v>0</v>
      </c>
    </row>
    <row r="543" spans="4:4" x14ac:dyDescent="0.2">
      <c r="D543" s="378">
        <f>IFERROR(VLOOKUP(A543,Сводная!W:AA,4,0),B543)</f>
        <v>0</v>
      </c>
    </row>
    <row r="544" spans="4:4" x14ac:dyDescent="0.2">
      <c r="D544" s="378">
        <f>IFERROR(VLOOKUP(A544,Сводная!W:AA,4,0),B544)</f>
        <v>0</v>
      </c>
    </row>
    <row r="545" spans="4:4" x14ac:dyDescent="0.2">
      <c r="D545" s="378">
        <f>IFERROR(VLOOKUP(A545,Сводная!W:AA,4,0),B545)</f>
        <v>0</v>
      </c>
    </row>
    <row r="546" spans="4:4" x14ac:dyDescent="0.2">
      <c r="D546" s="378">
        <f>IFERROR(VLOOKUP(A546,Сводная!W:AA,4,0),B546)</f>
        <v>0</v>
      </c>
    </row>
    <row r="547" spans="4:4" x14ac:dyDescent="0.2">
      <c r="D547" s="378">
        <f>IFERROR(VLOOKUP(A547,Сводная!W:AA,4,0),B547)</f>
        <v>0</v>
      </c>
    </row>
    <row r="548" spans="4:4" x14ac:dyDescent="0.2">
      <c r="D548" s="378">
        <f>IFERROR(VLOOKUP(A548,Сводная!W:AA,4,0),B548)</f>
        <v>0</v>
      </c>
    </row>
    <row r="549" spans="4:4" x14ac:dyDescent="0.2">
      <c r="D549" s="378">
        <f>IFERROR(VLOOKUP(A549,Сводная!W:AA,4,0),B549)</f>
        <v>0</v>
      </c>
    </row>
    <row r="550" spans="4:4" x14ac:dyDescent="0.2">
      <c r="D550" s="378">
        <f>IFERROR(VLOOKUP(A550,Сводная!W:AA,4,0),B550)</f>
        <v>0</v>
      </c>
    </row>
    <row r="551" spans="4:4" x14ac:dyDescent="0.2">
      <c r="D551" s="378">
        <f>IFERROR(VLOOKUP(A551,Сводная!W:AA,4,0),B551)</f>
        <v>0</v>
      </c>
    </row>
    <row r="552" spans="4:4" x14ac:dyDescent="0.2">
      <c r="D552" s="378">
        <f>IFERROR(VLOOKUP(A552,Сводная!W:AA,4,0),B552)</f>
        <v>0</v>
      </c>
    </row>
    <row r="553" spans="4:4" x14ac:dyDescent="0.2">
      <c r="D553" s="378">
        <f>IFERROR(VLOOKUP(A553,Сводная!W:AA,4,0),B553)</f>
        <v>0</v>
      </c>
    </row>
    <row r="554" spans="4:4" x14ac:dyDescent="0.2">
      <c r="D554" s="378">
        <f>IFERROR(VLOOKUP(A554,Сводная!W:AA,4,0),B554)</f>
        <v>0</v>
      </c>
    </row>
    <row r="555" spans="4:4" x14ac:dyDescent="0.2">
      <c r="D555" s="378">
        <f>IFERROR(VLOOKUP(A555,Сводная!W:AA,4,0),B555)</f>
        <v>0</v>
      </c>
    </row>
    <row r="556" spans="4:4" x14ac:dyDescent="0.2">
      <c r="D556" s="378">
        <f>IFERROR(VLOOKUP(A556,Сводная!W:AA,4,0),B556)</f>
        <v>0</v>
      </c>
    </row>
    <row r="557" spans="4:4" x14ac:dyDescent="0.2">
      <c r="D557" s="378">
        <f>IFERROR(VLOOKUP(A557,Сводная!W:AA,4,0),B557)</f>
        <v>0</v>
      </c>
    </row>
    <row r="558" spans="4:4" x14ac:dyDescent="0.2">
      <c r="D558" s="378">
        <f>IFERROR(VLOOKUP(A558,Сводная!W:AA,4,0),B558)</f>
        <v>0</v>
      </c>
    </row>
    <row r="559" spans="4:4" x14ac:dyDescent="0.2">
      <c r="D559" s="378">
        <f>IFERROR(VLOOKUP(A559,Сводная!W:AA,4,0),B559)</f>
        <v>0</v>
      </c>
    </row>
    <row r="560" spans="4:4" x14ac:dyDescent="0.2">
      <c r="D560" s="378">
        <f>IFERROR(VLOOKUP(A560,Сводная!W:AA,4,0),B560)</f>
        <v>0</v>
      </c>
    </row>
    <row r="561" spans="4:4" x14ac:dyDescent="0.2">
      <c r="D561" s="378">
        <f>IFERROR(VLOOKUP(A561,Сводная!W:AA,4,0),B561)</f>
        <v>0</v>
      </c>
    </row>
    <row r="562" spans="4:4" x14ac:dyDescent="0.2">
      <c r="D562" s="378">
        <f>IFERROR(VLOOKUP(A562,Сводная!W:AA,4,0),B562)</f>
        <v>0</v>
      </c>
    </row>
    <row r="563" spans="4:4" x14ac:dyDescent="0.2">
      <c r="D563" s="378">
        <f>IFERROR(VLOOKUP(A563,Сводная!W:AA,4,0),B563)</f>
        <v>0</v>
      </c>
    </row>
    <row r="564" spans="4:4" x14ac:dyDescent="0.2">
      <c r="D564" s="378">
        <f>IFERROR(VLOOKUP(A564,Сводная!W:AA,4,0),B564)</f>
        <v>0</v>
      </c>
    </row>
    <row r="565" spans="4:4" x14ac:dyDescent="0.2">
      <c r="D565" s="378">
        <f>IFERROR(VLOOKUP(A565,Сводная!W:AA,4,0),B565)</f>
        <v>0</v>
      </c>
    </row>
    <row r="566" spans="4:4" x14ac:dyDescent="0.2">
      <c r="D566" s="378">
        <f>IFERROR(VLOOKUP(A566,Сводная!W:AA,4,0),B566)</f>
        <v>0</v>
      </c>
    </row>
    <row r="567" spans="4:4" x14ac:dyDescent="0.2">
      <c r="D567" s="378">
        <f>IFERROR(VLOOKUP(A567,Сводная!W:AA,4,0),B567)</f>
        <v>0</v>
      </c>
    </row>
    <row r="568" spans="4:4" x14ac:dyDescent="0.2">
      <c r="D568" s="378">
        <f>IFERROR(VLOOKUP(A568,Сводная!W:AA,4,0),B568)</f>
        <v>0</v>
      </c>
    </row>
    <row r="569" spans="4:4" x14ac:dyDescent="0.2">
      <c r="D569" s="378">
        <f>IFERROR(VLOOKUP(A569,Сводная!W:AA,4,0),B569)</f>
        <v>0</v>
      </c>
    </row>
    <row r="570" spans="4:4" x14ac:dyDescent="0.2">
      <c r="D570" s="378">
        <f>IFERROR(VLOOKUP(A570,Сводная!W:AA,4,0),B570)</f>
        <v>0</v>
      </c>
    </row>
    <row r="571" spans="4:4" x14ac:dyDescent="0.2">
      <c r="D571" s="378">
        <f>IFERROR(VLOOKUP(A571,Сводная!W:AA,4,0),B571)</f>
        <v>0</v>
      </c>
    </row>
    <row r="572" spans="4:4" x14ac:dyDescent="0.2">
      <c r="D572" s="378">
        <f>IFERROR(VLOOKUP(A572,Сводная!W:AA,4,0),B572)</f>
        <v>0</v>
      </c>
    </row>
    <row r="573" spans="4:4" x14ac:dyDescent="0.2">
      <c r="D573" s="378">
        <f>IFERROR(VLOOKUP(A573,Сводная!W:AA,4,0),B573)</f>
        <v>0</v>
      </c>
    </row>
    <row r="574" spans="4:4" x14ac:dyDescent="0.2">
      <c r="D574" s="378">
        <f>IFERROR(VLOOKUP(A574,Сводная!W:AA,4,0),B574)</f>
        <v>0</v>
      </c>
    </row>
    <row r="575" spans="4:4" x14ac:dyDescent="0.2">
      <c r="D575" s="378">
        <f>IFERROR(VLOOKUP(A575,Сводная!W:AA,4,0),B575)</f>
        <v>0</v>
      </c>
    </row>
    <row r="576" spans="4:4" x14ac:dyDescent="0.2">
      <c r="D576" s="378">
        <f>IFERROR(VLOOKUP(A576,Сводная!W:AA,4,0),B576)</f>
        <v>0</v>
      </c>
    </row>
    <row r="577" spans="4:4" x14ac:dyDescent="0.2">
      <c r="D577" s="378">
        <f>IFERROR(VLOOKUP(A577,Сводная!W:AA,4,0),B577)</f>
        <v>0</v>
      </c>
    </row>
    <row r="578" spans="4:4" x14ac:dyDescent="0.2">
      <c r="D578" s="378">
        <f>IFERROR(VLOOKUP(A578,Сводная!W:AA,4,0),B578)</f>
        <v>0</v>
      </c>
    </row>
    <row r="579" spans="4:4" x14ac:dyDescent="0.2">
      <c r="D579" s="378">
        <f>IFERROR(VLOOKUP(A579,Сводная!W:AA,4,0),B579)</f>
        <v>0</v>
      </c>
    </row>
    <row r="580" spans="4:4" x14ac:dyDescent="0.2">
      <c r="D580" s="378">
        <f>IFERROR(VLOOKUP(A580,Сводная!W:AA,4,0),B580)</f>
        <v>0</v>
      </c>
    </row>
    <row r="581" spans="4:4" x14ac:dyDescent="0.2">
      <c r="D581" s="378">
        <f>IFERROR(VLOOKUP(A581,Сводная!W:AA,4,0),B581)</f>
        <v>0</v>
      </c>
    </row>
    <row r="582" spans="4:4" x14ac:dyDescent="0.2">
      <c r="D582" s="378">
        <f>IFERROR(VLOOKUP(A582,Сводная!W:AA,4,0),B582)</f>
        <v>0</v>
      </c>
    </row>
    <row r="583" spans="4:4" x14ac:dyDescent="0.2">
      <c r="D583" s="378">
        <f>IFERROR(VLOOKUP(A583,Сводная!W:AA,4,0),B583)</f>
        <v>0</v>
      </c>
    </row>
    <row r="584" spans="4:4" x14ac:dyDescent="0.2">
      <c r="D584" s="378">
        <f>IFERROR(VLOOKUP(A584,Сводная!W:AA,4,0),B584)</f>
        <v>0</v>
      </c>
    </row>
    <row r="585" spans="4:4" x14ac:dyDescent="0.2">
      <c r="D585" s="378">
        <f>IFERROR(VLOOKUP(A585,Сводная!W:AA,4,0),B585)</f>
        <v>0</v>
      </c>
    </row>
    <row r="586" spans="4:4" x14ac:dyDescent="0.2">
      <c r="D586" s="378">
        <f>IFERROR(VLOOKUP(A586,Сводная!W:AA,4,0),B586)</f>
        <v>0</v>
      </c>
    </row>
    <row r="587" spans="4:4" x14ac:dyDescent="0.2">
      <c r="D587" s="378">
        <f>IFERROR(VLOOKUP(A587,Сводная!W:AA,4,0),B587)</f>
        <v>0</v>
      </c>
    </row>
    <row r="588" spans="4:4" x14ac:dyDescent="0.2">
      <c r="D588" s="378">
        <f>IFERROR(VLOOKUP(A588,Сводная!W:AA,4,0),B588)</f>
        <v>0</v>
      </c>
    </row>
    <row r="589" spans="4:4" x14ac:dyDescent="0.2">
      <c r="D589" s="378">
        <f>IFERROR(VLOOKUP(A589,Сводная!W:AA,4,0),B589)</f>
        <v>0</v>
      </c>
    </row>
    <row r="590" spans="4:4" x14ac:dyDescent="0.2">
      <c r="D590" s="378">
        <f>IFERROR(VLOOKUP(A590,Сводная!W:AA,4,0),B590)</f>
        <v>0</v>
      </c>
    </row>
    <row r="591" spans="4:4" x14ac:dyDescent="0.2">
      <c r="D591" s="378">
        <f>IFERROR(VLOOKUP(A591,Сводная!W:AA,4,0),B591)</f>
        <v>0</v>
      </c>
    </row>
    <row r="592" spans="4:4" x14ac:dyDescent="0.2">
      <c r="D592" s="378">
        <f>IFERROR(VLOOKUP(A592,Сводная!W:AA,4,0),B592)</f>
        <v>0</v>
      </c>
    </row>
    <row r="593" spans="4:4" x14ac:dyDescent="0.2">
      <c r="D593" s="378">
        <f>IFERROR(VLOOKUP(A593,Сводная!W:AA,4,0),B593)</f>
        <v>0</v>
      </c>
    </row>
    <row r="594" spans="4:4" x14ac:dyDescent="0.2">
      <c r="D594" s="378">
        <f>IFERROR(VLOOKUP(A594,Сводная!W:AA,4,0),B594)</f>
        <v>0</v>
      </c>
    </row>
    <row r="595" spans="4:4" x14ac:dyDescent="0.2">
      <c r="D595" s="378">
        <f>IFERROR(VLOOKUP(A595,Сводная!W:AA,4,0),B595)</f>
        <v>0</v>
      </c>
    </row>
    <row r="596" spans="4:4" x14ac:dyDescent="0.2">
      <c r="D596" s="378">
        <f>IFERROR(VLOOKUP(A596,Сводная!W:AA,4,0),B596)</f>
        <v>0</v>
      </c>
    </row>
    <row r="597" spans="4:4" x14ac:dyDescent="0.2">
      <c r="D597" s="378">
        <f>IFERROR(VLOOKUP(A597,Сводная!W:AA,4,0),B597)</f>
        <v>0</v>
      </c>
    </row>
    <row r="598" spans="4:4" x14ac:dyDescent="0.2">
      <c r="D598" s="378">
        <f>IFERROR(VLOOKUP(A598,Сводная!W:AA,4,0),B598)</f>
        <v>0</v>
      </c>
    </row>
    <row r="599" spans="4:4" x14ac:dyDescent="0.2">
      <c r="D599" s="378">
        <f>IFERROR(VLOOKUP(A599,Сводная!W:AA,4,0),B599)</f>
        <v>0</v>
      </c>
    </row>
    <row r="600" spans="4:4" x14ac:dyDescent="0.2">
      <c r="D600" s="378">
        <f>IFERROR(VLOOKUP(A600,Сводная!W:AA,4,0),B600)</f>
        <v>0</v>
      </c>
    </row>
    <row r="601" spans="4:4" x14ac:dyDescent="0.2">
      <c r="D601" s="378">
        <f>IFERROR(VLOOKUP(A601,Сводная!W:AA,4,0),B601)</f>
        <v>0</v>
      </c>
    </row>
    <row r="602" spans="4:4" x14ac:dyDescent="0.2">
      <c r="D602" s="378">
        <f>IFERROR(VLOOKUP(A602,Сводная!W:AA,4,0),B602)</f>
        <v>0</v>
      </c>
    </row>
    <row r="603" spans="4:4" x14ac:dyDescent="0.2">
      <c r="D603" s="378">
        <f>IFERROR(VLOOKUP(A603,Сводная!W:AA,4,0),B603)</f>
        <v>0</v>
      </c>
    </row>
    <row r="604" spans="4:4" x14ac:dyDescent="0.2">
      <c r="D604" s="378">
        <f>IFERROR(VLOOKUP(A604,Сводная!W:AA,4,0),B604)</f>
        <v>0</v>
      </c>
    </row>
    <row r="605" spans="4:4" x14ac:dyDescent="0.2">
      <c r="D605" s="378">
        <f>IFERROR(VLOOKUP(A605,Сводная!W:AA,4,0),B605)</f>
        <v>0</v>
      </c>
    </row>
    <row r="606" spans="4:4" x14ac:dyDescent="0.2">
      <c r="D606" s="378">
        <f>IFERROR(VLOOKUP(A606,Сводная!W:AA,4,0),B606)</f>
        <v>0</v>
      </c>
    </row>
    <row r="607" spans="4:4" x14ac:dyDescent="0.2">
      <c r="D607" s="378">
        <f>IFERROR(VLOOKUP(A607,Сводная!W:AA,4,0),B607)</f>
        <v>0</v>
      </c>
    </row>
    <row r="608" spans="4:4" x14ac:dyDescent="0.2">
      <c r="D608" s="378">
        <f>IFERROR(VLOOKUP(A608,Сводная!W:AA,4,0),B608)</f>
        <v>0</v>
      </c>
    </row>
    <row r="609" spans="4:4" x14ac:dyDescent="0.2">
      <c r="D609" s="378">
        <f>IFERROR(VLOOKUP(A609,Сводная!W:AA,4,0),B609)</f>
        <v>0</v>
      </c>
    </row>
    <row r="610" spans="4:4" x14ac:dyDescent="0.2">
      <c r="D610" s="378">
        <f>IFERROR(VLOOKUP(A610,Сводная!W:AA,4,0),B610)</f>
        <v>0</v>
      </c>
    </row>
    <row r="611" spans="4:4" x14ac:dyDescent="0.2">
      <c r="D611" s="378">
        <f>IFERROR(VLOOKUP(A611,Сводная!W:AA,4,0),B611)</f>
        <v>0</v>
      </c>
    </row>
    <row r="612" spans="4:4" x14ac:dyDescent="0.2">
      <c r="D612" s="378">
        <f>IFERROR(VLOOKUP(A612,Сводная!W:AA,4,0),B612)</f>
        <v>0</v>
      </c>
    </row>
    <row r="613" spans="4:4" x14ac:dyDescent="0.2">
      <c r="D613" s="378">
        <f>IFERROR(VLOOKUP(A613,Сводная!W:AA,4,0),B613)</f>
        <v>0</v>
      </c>
    </row>
    <row r="614" spans="4:4" x14ac:dyDescent="0.2">
      <c r="D614" s="378">
        <f>IFERROR(VLOOKUP(A614,Сводная!W:AA,4,0),B614)</f>
        <v>0</v>
      </c>
    </row>
    <row r="615" spans="4:4" x14ac:dyDescent="0.2">
      <c r="D615" s="378">
        <f>IFERROR(VLOOKUP(A615,Сводная!W:AA,4,0),B615)</f>
        <v>0</v>
      </c>
    </row>
    <row r="616" spans="4:4" x14ac:dyDescent="0.2">
      <c r="D616" s="378">
        <f>IFERROR(VLOOKUP(A616,Сводная!W:AA,4,0),B616)</f>
        <v>0</v>
      </c>
    </row>
    <row r="617" spans="4:4" x14ac:dyDescent="0.2">
      <c r="D617" s="378">
        <f>IFERROR(VLOOKUP(A617,Сводная!W:AA,4,0),B617)</f>
        <v>0</v>
      </c>
    </row>
    <row r="618" spans="4:4" x14ac:dyDescent="0.2">
      <c r="D618" s="378">
        <f>IFERROR(VLOOKUP(A618,Сводная!W:AA,4,0),B618)</f>
        <v>0</v>
      </c>
    </row>
    <row r="619" spans="4:4" x14ac:dyDescent="0.2">
      <c r="D619" s="378">
        <f>IFERROR(VLOOKUP(A619,Сводная!W:AA,4,0),B619)</f>
        <v>0</v>
      </c>
    </row>
    <row r="620" spans="4:4" x14ac:dyDescent="0.2">
      <c r="D620" s="378">
        <f>IFERROR(VLOOKUP(A620,Сводная!W:AA,4,0),B620)</f>
        <v>0</v>
      </c>
    </row>
    <row r="621" spans="4:4" x14ac:dyDescent="0.2">
      <c r="D621" s="378">
        <f>IFERROR(VLOOKUP(A621,Сводная!W:AA,4,0),B621)</f>
        <v>0</v>
      </c>
    </row>
    <row r="622" spans="4:4" x14ac:dyDescent="0.2">
      <c r="D622" s="378">
        <f>IFERROR(VLOOKUP(A622,Сводная!W:AA,4,0),B622)</f>
        <v>0</v>
      </c>
    </row>
    <row r="623" spans="4:4" x14ac:dyDescent="0.2">
      <c r="D623" s="378">
        <f>IFERROR(VLOOKUP(A623,Сводная!W:AA,4,0),B623)</f>
        <v>0</v>
      </c>
    </row>
    <row r="624" spans="4:4" x14ac:dyDescent="0.2">
      <c r="D624" s="378">
        <f>IFERROR(VLOOKUP(A624,Сводная!W:AA,4,0),B624)</f>
        <v>0</v>
      </c>
    </row>
    <row r="625" spans="4:4" x14ac:dyDescent="0.2">
      <c r="D625" s="378">
        <f>IFERROR(VLOOKUP(A625,Сводная!W:AA,4,0),B625)</f>
        <v>0</v>
      </c>
    </row>
    <row r="626" spans="4:4" x14ac:dyDescent="0.2">
      <c r="D626" s="378">
        <f>IFERROR(VLOOKUP(A626,Сводная!W:AA,4,0),B626)</f>
        <v>0</v>
      </c>
    </row>
    <row r="627" spans="4:4" x14ac:dyDescent="0.2">
      <c r="D627" s="378">
        <f>IFERROR(VLOOKUP(A627,Сводная!W:AA,4,0),B627)</f>
        <v>0</v>
      </c>
    </row>
    <row r="628" spans="4:4" x14ac:dyDescent="0.2">
      <c r="D628" s="378">
        <f>IFERROR(VLOOKUP(A628,Сводная!W:AA,4,0),B628)</f>
        <v>0</v>
      </c>
    </row>
    <row r="629" spans="4:4" x14ac:dyDescent="0.2">
      <c r="D629" s="378">
        <f>IFERROR(VLOOKUP(A629,Сводная!W:AA,4,0),B629)</f>
        <v>0</v>
      </c>
    </row>
    <row r="630" spans="4:4" x14ac:dyDescent="0.2">
      <c r="D630" s="378">
        <f>IFERROR(VLOOKUP(A630,Сводная!W:AA,4,0),B630)</f>
        <v>0</v>
      </c>
    </row>
    <row r="631" spans="4:4" x14ac:dyDescent="0.2">
      <c r="D631" s="378">
        <f>IFERROR(VLOOKUP(A631,Сводная!W:AA,4,0),B631)</f>
        <v>0</v>
      </c>
    </row>
    <row r="632" spans="4:4" x14ac:dyDescent="0.2">
      <c r="D632" s="378">
        <f>IFERROR(VLOOKUP(A632,Сводная!W:AA,4,0),B632)</f>
        <v>0</v>
      </c>
    </row>
    <row r="633" spans="4:4" x14ac:dyDescent="0.2">
      <c r="D633" s="378">
        <f>IFERROR(VLOOKUP(A633,Сводная!W:AA,4,0),B633)</f>
        <v>0</v>
      </c>
    </row>
    <row r="634" spans="4:4" x14ac:dyDescent="0.2">
      <c r="D634" s="378">
        <f>IFERROR(VLOOKUP(A634,Сводная!W:AA,4,0),B634)</f>
        <v>0</v>
      </c>
    </row>
    <row r="635" spans="4:4" x14ac:dyDescent="0.2">
      <c r="D635" s="378">
        <f>IFERROR(VLOOKUP(A635,Сводная!W:AA,4,0),B635)</f>
        <v>0</v>
      </c>
    </row>
    <row r="636" spans="4:4" x14ac:dyDescent="0.2">
      <c r="D636" s="378">
        <f>IFERROR(VLOOKUP(A636,Сводная!W:AA,4,0),B636)</f>
        <v>0</v>
      </c>
    </row>
    <row r="637" spans="4:4" x14ac:dyDescent="0.2">
      <c r="D637" s="378">
        <f>IFERROR(VLOOKUP(A637,Сводная!W:AA,4,0),B637)</f>
        <v>0</v>
      </c>
    </row>
    <row r="638" spans="4:4" x14ac:dyDescent="0.2">
      <c r="D638" s="378">
        <f>IFERROR(VLOOKUP(A638,Сводная!W:AA,4,0),B638)</f>
        <v>0</v>
      </c>
    </row>
    <row r="639" spans="4:4" x14ac:dyDescent="0.2">
      <c r="D639" s="378">
        <f>IFERROR(VLOOKUP(A639,Сводная!W:AA,4,0),B639)</f>
        <v>0</v>
      </c>
    </row>
    <row r="640" spans="4:4" x14ac:dyDescent="0.2">
      <c r="D640" s="378">
        <f>IFERROR(VLOOKUP(A640,Сводная!W:AA,4,0),B640)</f>
        <v>0</v>
      </c>
    </row>
    <row r="641" spans="4:4" x14ac:dyDescent="0.2">
      <c r="D641" s="378">
        <f>IFERROR(VLOOKUP(A641,Сводная!W:AA,4,0),B641)</f>
        <v>0</v>
      </c>
    </row>
    <row r="642" spans="4:4" x14ac:dyDescent="0.2">
      <c r="D642" s="378">
        <f>IFERROR(VLOOKUP(A642,Сводная!W:AA,4,0),B642)</f>
        <v>0</v>
      </c>
    </row>
    <row r="643" spans="4:4" x14ac:dyDescent="0.2">
      <c r="D643" s="378">
        <f>IFERROR(VLOOKUP(A643,Сводная!W:AA,4,0),B643)</f>
        <v>0</v>
      </c>
    </row>
    <row r="644" spans="4:4" x14ac:dyDescent="0.2">
      <c r="D644" s="378">
        <f>IFERROR(VLOOKUP(A644,Сводная!W:AA,4,0),B644)</f>
        <v>0</v>
      </c>
    </row>
    <row r="645" spans="4:4" x14ac:dyDescent="0.2">
      <c r="D645" s="378">
        <f>IFERROR(VLOOKUP(A645,Сводная!W:AA,4,0),B645)</f>
        <v>0</v>
      </c>
    </row>
    <row r="646" spans="4:4" x14ac:dyDescent="0.2">
      <c r="D646" s="378">
        <f>IFERROR(VLOOKUP(A646,Сводная!W:AA,4,0),B646)</f>
        <v>0</v>
      </c>
    </row>
    <row r="647" spans="4:4" x14ac:dyDescent="0.2">
      <c r="D647" s="378">
        <f>IFERROR(VLOOKUP(A647,Сводная!W:AA,4,0),B647)</f>
        <v>0</v>
      </c>
    </row>
    <row r="648" spans="4:4" x14ac:dyDescent="0.2">
      <c r="D648" s="378">
        <f>IFERROR(VLOOKUP(A648,Сводная!W:AA,4,0),B648)</f>
        <v>0</v>
      </c>
    </row>
    <row r="649" spans="4:4" x14ac:dyDescent="0.2">
      <c r="D649" s="378">
        <f>IFERROR(VLOOKUP(A649,Сводная!W:AA,4,0),B649)</f>
        <v>0</v>
      </c>
    </row>
    <row r="650" spans="4:4" x14ac:dyDescent="0.2">
      <c r="D650" s="378">
        <f>IFERROR(VLOOKUP(A650,Сводная!W:AA,4,0),B650)</f>
        <v>0</v>
      </c>
    </row>
    <row r="651" spans="4:4" x14ac:dyDescent="0.2">
      <c r="D651" s="378">
        <f>IFERROR(VLOOKUP(A651,Сводная!W:AA,4,0),B651)</f>
        <v>0</v>
      </c>
    </row>
    <row r="652" spans="4:4" x14ac:dyDescent="0.2">
      <c r="D652" s="378">
        <f>IFERROR(VLOOKUP(A652,Сводная!W:AA,4,0),B652)</f>
        <v>0</v>
      </c>
    </row>
    <row r="653" spans="4:4" x14ac:dyDescent="0.2">
      <c r="D653" s="378">
        <f>IFERROR(VLOOKUP(A653,Сводная!W:AA,4,0),B653)</f>
        <v>0</v>
      </c>
    </row>
    <row r="654" spans="4:4" x14ac:dyDescent="0.2">
      <c r="D654" s="378">
        <f>IFERROR(VLOOKUP(A654,Сводная!W:AA,4,0),B654)</f>
        <v>0</v>
      </c>
    </row>
    <row r="655" spans="4:4" x14ac:dyDescent="0.2">
      <c r="D655" s="378">
        <f>IFERROR(VLOOKUP(A655,Сводная!W:AA,4,0),B655)</f>
        <v>0</v>
      </c>
    </row>
    <row r="656" spans="4:4" x14ac:dyDescent="0.2">
      <c r="D656" s="378">
        <f>IFERROR(VLOOKUP(A656,Сводная!W:AA,4,0),B656)</f>
        <v>0</v>
      </c>
    </row>
    <row r="657" spans="4:4" x14ac:dyDescent="0.2">
      <c r="D657" s="378">
        <f>IFERROR(VLOOKUP(A657,Сводная!W:AA,4,0),B657)</f>
        <v>0</v>
      </c>
    </row>
    <row r="658" spans="4:4" x14ac:dyDescent="0.2">
      <c r="D658" s="378">
        <f>IFERROR(VLOOKUP(A658,Сводная!W:AA,4,0),B658)</f>
        <v>0</v>
      </c>
    </row>
    <row r="659" spans="4:4" x14ac:dyDescent="0.2">
      <c r="D659" s="378">
        <f>IFERROR(VLOOKUP(A659,Сводная!W:AA,4,0),B659)</f>
        <v>0</v>
      </c>
    </row>
    <row r="660" spans="4:4" x14ac:dyDescent="0.2">
      <c r="D660" s="378">
        <f>IFERROR(VLOOKUP(A660,Сводная!W:AA,4,0),B660)</f>
        <v>0</v>
      </c>
    </row>
    <row r="661" spans="4:4" x14ac:dyDescent="0.2">
      <c r="D661" s="378">
        <f>IFERROR(VLOOKUP(A661,Сводная!W:AA,4,0),B661)</f>
        <v>0</v>
      </c>
    </row>
    <row r="662" spans="4:4" x14ac:dyDescent="0.2">
      <c r="D662" s="378">
        <f>IFERROR(VLOOKUP(A662,Сводная!W:AA,4,0),B662)</f>
        <v>0</v>
      </c>
    </row>
    <row r="663" spans="4:4" x14ac:dyDescent="0.2">
      <c r="D663" s="378">
        <f>IFERROR(VLOOKUP(A663,Сводная!W:AA,4,0),B663)</f>
        <v>0</v>
      </c>
    </row>
    <row r="664" spans="4:4" x14ac:dyDescent="0.2">
      <c r="D664" s="378">
        <f>IFERROR(VLOOKUP(A664,Сводная!W:AA,4,0),B664)</f>
        <v>0</v>
      </c>
    </row>
    <row r="665" spans="4:4" x14ac:dyDescent="0.2">
      <c r="D665" s="378">
        <f>IFERROR(VLOOKUP(A665,Сводная!W:AA,4,0),B665)</f>
        <v>0</v>
      </c>
    </row>
    <row r="666" spans="4:4" x14ac:dyDescent="0.2">
      <c r="D666" s="378">
        <f>IFERROR(VLOOKUP(A666,Сводная!W:AA,4,0),B666)</f>
        <v>0</v>
      </c>
    </row>
    <row r="667" spans="4:4" x14ac:dyDescent="0.2">
      <c r="D667" s="378">
        <f>IFERROR(VLOOKUP(A667,Сводная!W:AA,4,0),B667)</f>
        <v>0</v>
      </c>
    </row>
    <row r="668" spans="4:4" x14ac:dyDescent="0.2">
      <c r="D668" s="378">
        <f>IFERROR(VLOOKUP(A668,Сводная!W:AA,4,0),B668)</f>
        <v>0</v>
      </c>
    </row>
    <row r="669" spans="4:4" x14ac:dyDescent="0.2">
      <c r="D669" s="378">
        <f>IFERROR(VLOOKUP(A669,Сводная!W:AA,4,0),B669)</f>
        <v>0</v>
      </c>
    </row>
    <row r="670" spans="4:4" x14ac:dyDescent="0.2">
      <c r="D670" s="378">
        <f>IFERROR(VLOOKUP(A670,Сводная!W:AA,4,0),B670)</f>
        <v>0</v>
      </c>
    </row>
    <row r="671" spans="4:4" x14ac:dyDescent="0.2">
      <c r="D671" s="378">
        <f>IFERROR(VLOOKUP(A671,Сводная!W:AA,4,0),B671)</f>
        <v>0</v>
      </c>
    </row>
    <row r="672" spans="4:4" x14ac:dyDescent="0.2">
      <c r="D672" s="378">
        <f>IFERROR(VLOOKUP(A672,Сводная!W:AA,4,0),B672)</f>
        <v>0</v>
      </c>
    </row>
    <row r="673" spans="4:4" x14ac:dyDescent="0.2">
      <c r="D673" s="378">
        <f>IFERROR(VLOOKUP(A673,Сводная!W:AA,4,0),B673)</f>
        <v>0</v>
      </c>
    </row>
    <row r="674" spans="4:4" x14ac:dyDescent="0.2">
      <c r="D674" s="378">
        <f>IFERROR(VLOOKUP(A674,Сводная!W:AA,4,0),B674)</f>
        <v>0</v>
      </c>
    </row>
    <row r="675" spans="4:4" x14ac:dyDescent="0.2">
      <c r="D675" s="378">
        <f>IFERROR(VLOOKUP(A675,Сводная!W:AA,4,0),B675)</f>
        <v>0</v>
      </c>
    </row>
    <row r="676" spans="4:4" x14ac:dyDescent="0.2">
      <c r="D676" s="378">
        <f>IFERROR(VLOOKUP(A676,Сводная!W:AA,4,0),B676)</f>
        <v>0</v>
      </c>
    </row>
    <row r="677" spans="4:4" x14ac:dyDescent="0.2">
      <c r="D677" s="378">
        <f>IFERROR(VLOOKUP(A677,Сводная!W:AA,4,0),B677)</f>
        <v>0</v>
      </c>
    </row>
    <row r="678" spans="4:4" x14ac:dyDescent="0.2">
      <c r="D678" s="378">
        <f>IFERROR(VLOOKUP(A678,Сводная!W:AA,4,0),B678)</f>
        <v>0</v>
      </c>
    </row>
    <row r="679" spans="4:4" x14ac:dyDescent="0.2">
      <c r="D679" s="378">
        <f>IFERROR(VLOOKUP(A679,Сводная!W:AA,4,0),B679)</f>
        <v>0</v>
      </c>
    </row>
    <row r="680" spans="4:4" x14ac:dyDescent="0.2">
      <c r="D680" s="378">
        <f>IFERROR(VLOOKUP(A680,Сводная!W:AA,4,0),B680)</f>
        <v>0</v>
      </c>
    </row>
    <row r="681" spans="4:4" x14ac:dyDescent="0.2">
      <c r="D681" s="378">
        <f>IFERROR(VLOOKUP(A681,Сводная!W:AA,4,0),B681)</f>
        <v>0</v>
      </c>
    </row>
    <row r="682" spans="4:4" x14ac:dyDescent="0.2">
      <c r="D682" s="378">
        <f>IFERROR(VLOOKUP(A682,Сводная!W:AA,4,0),B682)</f>
        <v>0</v>
      </c>
    </row>
    <row r="683" spans="4:4" x14ac:dyDescent="0.2">
      <c r="D683" s="378">
        <f>IFERROR(VLOOKUP(A683,Сводная!W:AA,4,0),B683)</f>
        <v>0</v>
      </c>
    </row>
    <row r="684" spans="4:4" x14ac:dyDescent="0.2">
      <c r="D684" s="378">
        <f>IFERROR(VLOOKUP(A684,Сводная!W:AA,4,0),B684)</f>
        <v>0</v>
      </c>
    </row>
    <row r="685" spans="4:4" x14ac:dyDescent="0.2">
      <c r="D685" s="378">
        <f>IFERROR(VLOOKUP(A685,Сводная!W:AA,4,0),B685)</f>
        <v>0</v>
      </c>
    </row>
    <row r="686" spans="4:4" x14ac:dyDescent="0.2">
      <c r="D686" s="378">
        <f>IFERROR(VLOOKUP(A686,Сводная!W:AA,4,0),B686)</f>
        <v>0</v>
      </c>
    </row>
    <row r="687" spans="4:4" x14ac:dyDescent="0.2">
      <c r="D687" s="378">
        <f>IFERROR(VLOOKUP(A687,Сводная!W:AA,4,0),B687)</f>
        <v>0</v>
      </c>
    </row>
    <row r="688" spans="4:4" x14ac:dyDescent="0.2">
      <c r="D688" s="378">
        <f>IFERROR(VLOOKUP(A688,Сводная!W:AA,4,0),B688)</f>
        <v>0</v>
      </c>
    </row>
    <row r="689" spans="4:4" x14ac:dyDescent="0.2">
      <c r="D689" s="378">
        <f>IFERROR(VLOOKUP(A689,Сводная!W:AA,4,0),B689)</f>
        <v>0</v>
      </c>
    </row>
    <row r="690" spans="4:4" x14ac:dyDescent="0.2">
      <c r="D690" s="378">
        <f>IFERROR(VLOOKUP(A690,Сводная!W:AA,4,0),B690)</f>
        <v>0</v>
      </c>
    </row>
    <row r="691" spans="4:4" x14ac:dyDescent="0.2">
      <c r="D691" s="378">
        <f>IFERROR(VLOOKUP(A691,Сводная!W:AA,4,0),B691)</f>
        <v>0</v>
      </c>
    </row>
    <row r="692" spans="4:4" x14ac:dyDescent="0.2">
      <c r="D692" s="378">
        <f>IFERROR(VLOOKUP(A692,Сводная!W:AA,4,0),B692)</f>
        <v>0</v>
      </c>
    </row>
    <row r="693" spans="4:4" x14ac:dyDescent="0.2">
      <c r="D693" s="378">
        <f>IFERROR(VLOOKUP(A693,Сводная!W:AA,4,0),B693)</f>
        <v>0</v>
      </c>
    </row>
    <row r="694" spans="4:4" x14ac:dyDescent="0.2">
      <c r="D694" s="378">
        <f>IFERROR(VLOOKUP(A694,Сводная!W:AA,4,0),B694)</f>
        <v>0</v>
      </c>
    </row>
    <row r="695" spans="4:4" x14ac:dyDescent="0.2">
      <c r="D695" s="378">
        <f>IFERROR(VLOOKUP(A695,Сводная!W:AA,4,0),B695)</f>
        <v>0</v>
      </c>
    </row>
    <row r="696" spans="4:4" x14ac:dyDescent="0.2">
      <c r="D696" s="378">
        <f>IFERROR(VLOOKUP(A696,Сводная!W:AA,4,0),B696)</f>
        <v>0</v>
      </c>
    </row>
    <row r="697" spans="4:4" x14ac:dyDescent="0.2">
      <c r="D697" s="378">
        <f>IFERROR(VLOOKUP(A697,Сводная!W:AA,4,0),B697)</f>
        <v>0</v>
      </c>
    </row>
    <row r="698" spans="4:4" x14ac:dyDescent="0.2">
      <c r="D698" s="378">
        <f>IFERROR(VLOOKUP(A698,Сводная!W:AA,4,0),B698)</f>
        <v>0</v>
      </c>
    </row>
    <row r="699" spans="4:4" x14ac:dyDescent="0.2">
      <c r="D699" s="378">
        <f>IFERROR(VLOOKUP(A699,Сводная!W:AA,4,0),B699)</f>
        <v>0</v>
      </c>
    </row>
    <row r="700" spans="4:4" x14ac:dyDescent="0.2">
      <c r="D700" s="378">
        <f>IFERROR(VLOOKUP(A700,Сводная!W:AA,4,0),B700)</f>
        <v>0</v>
      </c>
    </row>
    <row r="701" spans="4:4" x14ac:dyDescent="0.2">
      <c r="D701" s="378">
        <f>IFERROR(VLOOKUP(A701,Сводная!W:AA,4,0),B701)</f>
        <v>0</v>
      </c>
    </row>
    <row r="702" spans="4:4" x14ac:dyDescent="0.2">
      <c r="D702" s="378">
        <f>IFERROR(VLOOKUP(A702,Сводная!W:AA,4,0),B702)</f>
        <v>0</v>
      </c>
    </row>
    <row r="703" spans="4:4" x14ac:dyDescent="0.2">
      <c r="D703" s="378">
        <f>IFERROR(VLOOKUP(A703,Сводная!W:AA,4,0),B703)</f>
        <v>0</v>
      </c>
    </row>
    <row r="704" spans="4:4" x14ac:dyDescent="0.2">
      <c r="D704" s="378">
        <f>IFERROR(VLOOKUP(A704,Сводная!W:AA,4,0),B704)</f>
        <v>0</v>
      </c>
    </row>
    <row r="705" spans="4:4" x14ac:dyDescent="0.2">
      <c r="D705" s="378">
        <f>IFERROR(VLOOKUP(A705,Сводная!W:AA,4,0),B705)</f>
        <v>0</v>
      </c>
    </row>
    <row r="706" spans="4:4" x14ac:dyDescent="0.2">
      <c r="D706" s="378">
        <f>IFERROR(VLOOKUP(A706,Сводная!W:AA,4,0),B706)</f>
        <v>0</v>
      </c>
    </row>
    <row r="707" spans="4:4" x14ac:dyDescent="0.2">
      <c r="D707" s="378">
        <f>IFERROR(VLOOKUP(A707,Сводная!W:AA,4,0),B707)</f>
        <v>0</v>
      </c>
    </row>
    <row r="708" spans="4:4" x14ac:dyDescent="0.2">
      <c r="D708" s="378">
        <f>IFERROR(VLOOKUP(A708,Сводная!W:AA,4,0),B708)</f>
        <v>0</v>
      </c>
    </row>
    <row r="709" spans="4:4" x14ac:dyDescent="0.2">
      <c r="D709" s="378">
        <f>IFERROR(VLOOKUP(A709,Сводная!W:AA,4,0),B709)</f>
        <v>0</v>
      </c>
    </row>
    <row r="710" spans="4:4" x14ac:dyDescent="0.2">
      <c r="D710" s="378">
        <f>IFERROR(VLOOKUP(A710,Сводная!W:AA,4,0),B710)</f>
        <v>0</v>
      </c>
    </row>
    <row r="711" spans="4:4" x14ac:dyDescent="0.2">
      <c r="D711" s="378">
        <f>IFERROR(VLOOKUP(A711,Сводная!W:AA,4,0),B711)</f>
        <v>0</v>
      </c>
    </row>
    <row r="712" spans="4:4" x14ac:dyDescent="0.2">
      <c r="D712" s="378">
        <f>IFERROR(VLOOKUP(A712,Сводная!W:AA,4,0),B712)</f>
        <v>0</v>
      </c>
    </row>
    <row r="713" spans="4:4" x14ac:dyDescent="0.2">
      <c r="D713" s="378">
        <f>IFERROR(VLOOKUP(A713,Сводная!W:AA,4,0),B713)</f>
        <v>0</v>
      </c>
    </row>
    <row r="714" spans="4:4" x14ac:dyDescent="0.2">
      <c r="D714" s="378">
        <f>IFERROR(VLOOKUP(A714,Сводная!W:AA,4,0),B714)</f>
        <v>0</v>
      </c>
    </row>
    <row r="715" spans="4:4" x14ac:dyDescent="0.2">
      <c r="D715" s="378">
        <f>IFERROR(VLOOKUP(A715,Сводная!W:AA,4,0),B715)</f>
        <v>0</v>
      </c>
    </row>
    <row r="716" spans="4:4" x14ac:dyDescent="0.2">
      <c r="D716" s="378">
        <f>IFERROR(VLOOKUP(A716,Сводная!W:AA,4,0),B716)</f>
        <v>0</v>
      </c>
    </row>
    <row r="717" spans="4:4" x14ac:dyDescent="0.2">
      <c r="D717" s="378">
        <f>IFERROR(VLOOKUP(A717,Сводная!W:AA,4,0),B717)</f>
        <v>0</v>
      </c>
    </row>
    <row r="718" spans="4:4" x14ac:dyDescent="0.2">
      <c r="D718" s="378">
        <f>IFERROR(VLOOKUP(A718,Сводная!W:AA,4,0),B718)</f>
        <v>0</v>
      </c>
    </row>
    <row r="719" spans="4:4" x14ac:dyDescent="0.2">
      <c r="D719" s="378">
        <f>IFERROR(VLOOKUP(A719,Сводная!W:AA,4,0),B719)</f>
        <v>0</v>
      </c>
    </row>
    <row r="720" spans="4:4" x14ac:dyDescent="0.2">
      <c r="D720" s="378">
        <f>IFERROR(VLOOKUP(A720,Сводная!W:AA,4,0),B720)</f>
        <v>0</v>
      </c>
    </row>
    <row r="721" spans="4:4" x14ac:dyDescent="0.2">
      <c r="D721" s="378">
        <f>IFERROR(VLOOKUP(A721,Сводная!W:AA,4,0),B721)</f>
        <v>0</v>
      </c>
    </row>
    <row r="722" spans="4:4" x14ac:dyDescent="0.2">
      <c r="D722" s="378">
        <f>IFERROR(VLOOKUP(A722,Сводная!W:AA,4,0),B722)</f>
        <v>0</v>
      </c>
    </row>
    <row r="723" spans="4:4" x14ac:dyDescent="0.2">
      <c r="D723" s="378">
        <f>IFERROR(VLOOKUP(A723,Сводная!W:AA,4,0),B723)</f>
        <v>0</v>
      </c>
    </row>
    <row r="724" spans="4:4" x14ac:dyDescent="0.2">
      <c r="D724" s="378">
        <f>IFERROR(VLOOKUP(A724,Сводная!W:AA,4,0),B724)</f>
        <v>0</v>
      </c>
    </row>
    <row r="725" spans="4:4" x14ac:dyDescent="0.2">
      <c r="D725" s="378">
        <f>IFERROR(VLOOKUP(A725,Сводная!W:AA,4,0),B725)</f>
        <v>0</v>
      </c>
    </row>
    <row r="726" spans="4:4" x14ac:dyDescent="0.2">
      <c r="D726" s="378">
        <f>IFERROR(VLOOKUP(A726,Сводная!W:AA,4,0),B726)</f>
        <v>0</v>
      </c>
    </row>
    <row r="727" spans="4:4" x14ac:dyDescent="0.2">
      <c r="D727" s="378">
        <f>IFERROR(VLOOKUP(A727,Сводная!W:AA,4,0),B727)</f>
        <v>0</v>
      </c>
    </row>
    <row r="728" spans="4:4" x14ac:dyDescent="0.2">
      <c r="D728" s="378">
        <f>IFERROR(VLOOKUP(A728,Сводная!W:AA,4,0),B728)</f>
        <v>0</v>
      </c>
    </row>
    <row r="729" spans="4:4" x14ac:dyDescent="0.2">
      <c r="D729" s="378">
        <f>IFERROR(VLOOKUP(A729,Сводная!W:AA,4,0),B729)</f>
        <v>0</v>
      </c>
    </row>
    <row r="730" spans="4:4" x14ac:dyDescent="0.2">
      <c r="D730" s="378">
        <f>IFERROR(VLOOKUP(A730,Сводная!W:AA,4,0),B730)</f>
        <v>0</v>
      </c>
    </row>
    <row r="731" spans="4:4" x14ac:dyDescent="0.2">
      <c r="D731" s="378">
        <f>IFERROR(VLOOKUP(A731,Сводная!W:AA,4,0),B731)</f>
        <v>0</v>
      </c>
    </row>
    <row r="732" spans="4:4" x14ac:dyDescent="0.2">
      <c r="D732" s="378">
        <f>IFERROR(VLOOKUP(A732,Сводная!W:AA,4,0),B732)</f>
        <v>0</v>
      </c>
    </row>
    <row r="733" spans="4:4" x14ac:dyDescent="0.2">
      <c r="D733" s="378">
        <f>IFERROR(VLOOKUP(A733,Сводная!W:AA,4,0),B733)</f>
        <v>0</v>
      </c>
    </row>
    <row r="734" spans="4:4" x14ac:dyDescent="0.2">
      <c r="D734" s="378">
        <f>IFERROR(VLOOKUP(A734,Сводная!W:AA,4,0),B734)</f>
        <v>0</v>
      </c>
    </row>
    <row r="735" spans="4:4" x14ac:dyDescent="0.2">
      <c r="D735" s="378">
        <f>IFERROR(VLOOKUP(A735,Сводная!W:AA,4,0),B735)</f>
        <v>0</v>
      </c>
    </row>
    <row r="736" spans="4:4" x14ac:dyDescent="0.2">
      <c r="D736" s="378">
        <f>IFERROR(VLOOKUP(A736,Сводная!W:AA,4,0),B736)</f>
        <v>0</v>
      </c>
    </row>
    <row r="737" spans="4:4" x14ac:dyDescent="0.2">
      <c r="D737" s="378">
        <f>IFERROR(VLOOKUP(A737,Сводная!W:AA,4,0),B737)</f>
        <v>0</v>
      </c>
    </row>
    <row r="738" spans="4:4" x14ac:dyDescent="0.2">
      <c r="D738" s="378">
        <f>IFERROR(VLOOKUP(A738,Сводная!W:AA,4,0),B738)</f>
        <v>0</v>
      </c>
    </row>
    <row r="739" spans="4:4" x14ac:dyDescent="0.2">
      <c r="D739" s="378">
        <f>IFERROR(VLOOKUP(A739,Сводная!W:AA,4,0),B739)</f>
        <v>0</v>
      </c>
    </row>
    <row r="740" spans="4:4" x14ac:dyDescent="0.2">
      <c r="D740" s="378">
        <f>IFERROR(VLOOKUP(A740,Сводная!W:AA,4,0),B740)</f>
        <v>0</v>
      </c>
    </row>
    <row r="741" spans="4:4" x14ac:dyDescent="0.2">
      <c r="D741" s="378">
        <f>IFERROR(VLOOKUP(A741,Сводная!W:AA,4,0),B741)</f>
        <v>0</v>
      </c>
    </row>
    <row r="742" spans="4:4" x14ac:dyDescent="0.2">
      <c r="D742" s="378">
        <f>IFERROR(VLOOKUP(A742,Сводная!W:AA,4,0),B742)</f>
        <v>0</v>
      </c>
    </row>
    <row r="743" spans="4:4" x14ac:dyDescent="0.2">
      <c r="D743" s="378">
        <f>IFERROR(VLOOKUP(A743,Сводная!W:AA,4,0),B743)</f>
        <v>0</v>
      </c>
    </row>
    <row r="744" spans="4:4" x14ac:dyDescent="0.2">
      <c r="D744" s="378">
        <f>IFERROR(VLOOKUP(A744,Сводная!W:AA,4,0),B744)</f>
        <v>0</v>
      </c>
    </row>
    <row r="745" spans="4:4" x14ac:dyDescent="0.2">
      <c r="D745" s="378">
        <f>IFERROR(VLOOKUP(A745,Сводная!W:AA,4,0),B745)</f>
        <v>0</v>
      </c>
    </row>
    <row r="746" spans="4:4" x14ac:dyDescent="0.2">
      <c r="D746" s="378">
        <f>IFERROR(VLOOKUP(A746,Сводная!W:AA,4,0),B746)</f>
        <v>0</v>
      </c>
    </row>
    <row r="747" spans="4:4" x14ac:dyDescent="0.2">
      <c r="D747" s="378">
        <f>IFERROR(VLOOKUP(A747,Сводная!W:AA,4,0),B747)</f>
        <v>0</v>
      </c>
    </row>
    <row r="748" spans="4:4" x14ac:dyDescent="0.2">
      <c r="D748" s="378">
        <f>IFERROR(VLOOKUP(A748,Сводная!W:AA,4,0),B748)</f>
        <v>0</v>
      </c>
    </row>
    <row r="749" spans="4:4" x14ac:dyDescent="0.2">
      <c r="D749" s="378">
        <f>IFERROR(VLOOKUP(A749,Сводная!W:AA,4,0),B749)</f>
        <v>0</v>
      </c>
    </row>
    <row r="750" spans="4:4" x14ac:dyDescent="0.2">
      <c r="D750" s="378">
        <f>IFERROR(VLOOKUP(A750,Сводная!W:AA,4,0),B750)</f>
        <v>0</v>
      </c>
    </row>
    <row r="751" spans="4:4" x14ac:dyDescent="0.2">
      <c r="D751" s="378">
        <f>IFERROR(VLOOKUP(A751,Сводная!W:AA,4,0),B751)</f>
        <v>0</v>
      </c>
    </row>
    <row r="752" spans="4:4" x14ac:dyDescent="0.2">
      <c r="D752" s="378">
        <f>IFERROR(VLOOKUP(A752,Сводная!W:AA,4,0),B752)</f>
        <v>0</v>
      </c>
    </row>
    <row r="753" spans="4:4" x14ac:dyDescent="0.2">
      <c r="D753" s="378">
        <f>IFERROR(VLOOKUP(A753,Сводная!W:AA,4,0),B753)</f>
        <v>0</v>
      </c>
    </row>
    <row r="754" spans="4:4" x14ac:dyDescent="0.2">
      <c r="D754" s="378">
        <f>IFERROR(VLOOKUP(A754,Сводная!W:AA,4,0),B754)</f>
        <v>0</v>
      </c>
    </row>
    <row r="755" spans="4:4" x14ac:dyDescent="0.2">
      <c r="D755" s="378">
        <f>IFERROR(VLOOKUP(A755,Сводная!W:AA,4,0),B755)</f>
        <v>0</v>
      </c>
    </row>
    <row r="756" spans="4:4" x14ac:dyDescent="0.2">
      <c r="D756" s="378">
        <f>IFERROR(VLOOKUP(A756,Сводная!W:AA,4,0),B756)</f>
        <v>0</v>
      </c>
    </row>
    <row r="757" spans="4:4" x14ac:dyDescent="0.2">
      <c r="D757" s="378">
        <f>IFERROR(VLOOKUP(A757,Сводная!W:AA,4,0),B757)</f>
        <v>0</v>
      </c>
    </row>
    <row r="758" spans="4:4" x14ac:dyDescent="0.2">
      <c r="D758" s="378">
        <f>IFERROR(VLOOKUP(A758,Сводная!W:AA,4,0),B758)</f>
        <v>0</v>
      </c>
    </row>
    <row r="759" spans="4:4" x14ac:dyDescent="0.2">
      <c r="D759" s="378">
        <f>IFERROR(VLOOKUP(A759,Сводная!W:AA,4,0),B759)</f>
        <v>0</v>
      </c>
    </row>
    <row r="760" spans="4:4" x14ac:dyDescent="0.2">
      <c r="D760" s="378">
        <f>IFERROR(VLOOKUP(A760,Сводная!W:AA,4,0),B760)</f>
        <v>0</v>
      </c>
    </row>
    <row r="761" spans="4:4" x14ac:dyDescent="0.2">
      <c r="D761" s="378">
        <f>IFERROR(VLOOKUP(A761,Сводная!W:AA,4,0),B761)</f>
        <v>0</v>
      </c>
    </row>
    <row r="762" spans="4:4" x14ac:dyDescent="0.2">
      <c r="D762" s="378">
        <f>IFERROR(VLOOKUP(A762,Сводная!W:AA,4,0),B762)</f>
        <v>0</v>
      </c>
    </row>
    <row r="763" spans="4:4" x14ac:dyDescent="0.2">
      <c r="D763" s="378">
        <f>IFERROR(VLOOKUP(A763,Сводная!W:AA,4,0),B763)</f>
        <v>0</v>
      </c>
    </row>
    <row r="764" spans="4:4" x14ac:dyDescent="0.2">
      <c r="D764" s="378">
        <f>IFERROR(VLOOKUP(A764,Сводная!W:AA,4,0),B764)</f>
        <v>0</v>
      </c>
    </row>
    <row r="765" spans="4:4" x14ac:dyDescent="0.2">
      <c r="D765" s="378">
        <f>IFERROR(VLOOKUP(A765,Сводная!W:AA,4,0),B765)</f>
        <v>0</v>
      </c>
    </row>
    <row r="766" spans="4:4" x14ac:dyDescent="0.2">
      <c r="D766" s="378">
        <f>IFERROR(VLOOKUP(A766,Сводная!W:AA,4,0),B766)</f>
        <v>0</v>
      </c>
    </row>
    <row r="767" spans="4:4" x14ac:dyDescent="0.2">
      <c r="D767" s="378">
        <f>IFERROR(VLOOKUP(A767,Сводная!W:AA,4,0),B767)</f>
        <v>0</v>
      </c>
    </row>
    <row r="768" spans="4:4" x14ac:dyDescent="0.2">
      <c r="D768" s="378">
        <f>IFERROR(VLOOKUP(A768,Сводная!W:AA,4,0),B768)</f>
        <v>0</v>
      </c>
    </row>
    <row r="769" spans="4:4" x14ac:dyDescent="0.2">
      <c r="D769" s="378">
        <f>IFERROR(VLOOKUP(A769,Сводная!W:AA,4,0),B769)</f>
        <v>0</v>
      </c>
    </row>
    <row r="770" spans="4:4" x14ac:dyDescent="0.2">
      <c r="D770" s="378">
        <f>IFERROR(VLOOKUP(A770,Сводная!W:AA,4,0),B770)</f>
        <v>0</v>
      </c>
    </row>
    <row r="771" spans="4:4" x14ac:dyDescent="0.2">
      <c r="D771" s="378">
        <f>IFERROR(VLOOKUP(A771,Сводная!W:AA,4,0),B771)</f>
        <v>0</v>
      </c>
    </row>
    <row r="772" spans="4:4" x14ac:dyDescent="0.2">
      <c r="D772" s="378">
        <f>IFERROR(VLOOKUP(A772,Сводная!W:AA,4,0),B772)</f>
        <v>0</v>
      </c>
    </row>
    <row r="773" spans="4:4" x14ac:dyDescent="0.2">
      <c r="D773" s="378">
        <f>IFERROR(VLOOKUP(A773,Сводная!W:AA,4,0),B773)</f>
        <v>0</v>
      </c>
    </row>
    <row r="774" spans="4:4" x14ac:dyDescent="0.2">
      <c r="D774" s="378">
        <f>IFERROR(VLOOKUP(A774,Сводная!W:AA,4,0),B774)</f>
        <v>0</v>
      </c>
    </row>
    <row r="775" spans="4:4" x14ac:dyDescent="0.2">
      <c r="D775" s="378">
        <f>IFERROR(VLOOKUP(A775,Сводная!W:AA,4,0),B775)</f>
        <v>0</v>
      </c>
    </row>
    <row r="776" spans="4:4" x14ac:dyDescent="0.2">
      <c r="D776" s="378">
        <f>IFERROR(VLOOKUP(A776,Сводная!W:AA,4,0),B776)</f>
        <v>0</v>
      </c>
    </row>
    <row r="777" spans="4:4" x14ac:dyDescent="0.2">
      <c r="D777" s="378">
        <f>IFERROR(VLOOKUP(A777,Сводная!W:AA,4,0),B777)</f>
        <v>0</v>
      </c>
    </row>
    <row r="778" spans="4:4" x14ac:dyDescent="0.2">
      <c r="D778" s="378">
        <f>IFERROR(VLOOKUP(A778,Сводная!W:AA,4,0),B778)</f>
        <v>0</v>
      </c>
    </row>
    <row r="779" spans="4:4" x14ac:dyDescent="0.2">
      <c r="D779" s="378">
        <f>IFERROR(VLOOKUP(A779,Сводная!W:AA,4,0),B779)</f>
        <v>0</v>
      </c>
    </row>
    <row r="780" spans="4:4" x14ac:dyDescent="0.2">
      <c r="D780" s="378">
        <f>IFERROR(VLOOKUP(A780,Сводная!W:AA,4,0),B780)</f>
        <v>0</v>
      </c>
    </row>
    <row r="781" spans="4:4" x14ac:dyDescent="0.2">
      <c r="D781" s="378">
        <f>IFERROR(VLOOKUP(A781,Сводная!W:AA,4,0),B781)</f>
        <v>0</v>
      </c>
    </row>
    <row r="782" spans="4:4" x14ac:dyDescent="0.2">
      <c r="D782" s="378">
        <f>IFERROR(VLOOKUP(A782,Сводная!W:AA,4,0),B782)</f>
        <v>0</v>
      </c>
    </row>
    <row r="783" spans="4:4" x14ac:dyDescent="0.2">
      <c r="D783" s="378">
        <f>IFERROR(VLOOKUP(A783,Сводная!W:AA,4,0),B783)</f>
        <v>0</v>
      </c>
    </row>
    <row r="784" spans="4:4" x14ac:dyDescent="0.2">
      <c r="D784" s="378">
        <f>IFERROR(VLOOKUP(A784,Сводная!W:AA,4,0),B784)</f>
        <v>0</v>
      </c>
    </row>
    <row r="785" spans="4:4" x14ac:dyDescent="0.2">
      <c r="D785" s="378">
        <f>IFERROR(VLOOKUP(A785,Сводная!W:AA,4,0),B785)</f>
        <v>0</v>
      </c>
    </row>
    <row r="786" spans="4:4" x14ac:dyDescent="0.2">
      <c r="D786" s="378">
        <f>IFERROR(VLOOKUP(A786,Сводная!W:AA,4,0),B786)</f>
        <v>0</v>
      </c>
    </row>
    <row r="787" spans="4:4" x14ac:dyDescent="0.2">
      <c r="D787" s="378">
        <f>IFERROR(VLOOKUP(A787,Сводная!W:AA,4,0),B787)</f>
        <v>0</v>
      </c>
    </row>
    <row r="788" spans="4:4" x14ac:dyDescent="0.2">
      <c r="D788" s="378">
        <f>IFERROR(VLOOKUP(A788,Сводная!W:AA,4,0),B788)</f>
        <v>0</v>
      </c>
    </row>
    <row r="789" spans="4:4" x14ac:dyDescent="0.2">
      <c r="D789" s="378">
        <f>IFERROR(VLOOKUP(A789,Сводная!W:AA,4,0),B789)</f>
        <v>0</v>
      </c>
    </row>
    <row r="790" spans="4:4" x14ac:dyDescent="0.2">
      <c r="D790" s="378">
        <f>IFERROR(VLOOKUP(A790,Сводная!W:AA,4,0),B790)</f>
        <v>0</v>
      </c>
    </row>
    <row r="791" spans="4:4" x14ac:dyDescent="0.2">
      <c r="D791" s="378">
        <f>IFERROR(VLOOKUP(A791,Сводная!W:AA,4,0),B791)</f>
        <v>0</v>
      </c>
    </row>
    <row r="792" spans="4:4" x14ac:dyDescent="0.2">
      <c r="D792" s="378">
        <f>IFERROR(VLOOKUP(A792,Сводная!W:AA,4,0),B792)</f>
        <v>0</v>
      </c>
    </row>
    <row r="793" spans="4:4" x14ac:dyDescent="0.2">
      <c r="D793" s="378">
        <f>IFERROR(VLOOKUP(A793,Сводная!W:AA,4,0),B793)</f>
        <v>0</v>
      </c>
    </row>
    <row r="794" spans="4:4" x14ac:dyDescent="0.2">
      <c r="D794" s="378">
        <f>IFERROR(VLOOKUP(A794,Сводная!W:AA,4,0),B794)</f>
        <v>0</v>
      </c>
    </row>
    <row r="795" spans="4:4" x14ac:dyDescent="0.2">
      <c r="D795" s="378">
        <f>IFERROR(VLOOKUP(A795,Сводная!W:AA,4,0),B795)</f>
        <v>0</v>
      </c>
    </row>
    <row r="796" spans="4:4" x14ac:dyDescent="0.2">
      <c r="D796" s="378">
        <f>IFERROR(VLOOKUP(A796,Сводная!W:AA,4,0),B796)</f>
        <v>0</v>
      </c>
    </row>
    <row r="797" spans="4:4" x14ac:dyDescent="0.2">
      <c r="D797" s="378">
        <f>IFERROR(VLOOKUP(A797,Сводная!W:AA,4,0),B797)</f>
        <v>0</v>
      </c>
    </row>
    <row r="798" spans="4:4" x14ac:dyDescent="0.2">
      <c r="D798" s="378">
        <f>IFERROR(VLOOKUP(A798,Сводная!W:AA,4,0),B798)</f>
        <v>0</v>
      </c>
    </row>
    <row r="799" spans="4:4" x14ac:dyDescent="0.2">
      <c r="D799" s="378">
        <f>IFERROR(VLOOKUP(A799,Сводная!W:AA,4,0),B799)</f>
        <v>0</v>
      </c>
    </row>
    <row r="800" spans="4:4" x14ac:dyDescent="0.2">
      <c r="D800" s="378">
        <f>IFERROR(VLOOKUP(A800,Сводная!W:AA,4,0),B800)</f>
        <v>0</v>
      </c>
    </row>
    <row r="801" spans="4:4" x14ac:dyDescent="0.2">
      <c r="D801" s="378">
        <f>IFERROR(VLOOKUP(A801,Сводная!W:AA,4,0),B801)</f>
        <v>0</v>
      </c>
    </row>
    <row r="802" spans="4:4" x14ac:dyDescent="0.2">
      <c r="D802" s="378">
        <f>IFERROR(VLOOKUP(A802,Сводная!W:AA,4,0),B802)</f>
        <v>0</v>
      </c>
    </row>
    <row r="803" spans="4:4" x14ac:dyDescent="0.2">
      <c r="D803" s="378">
        <f>IFERROR(VLOOKUP(A803,Сводная!W:AA,4,0),B803)</f>
        <v>0</v>
      </c>
    </row>
    <row r="804" spans="4:4" x14ac:dyDescent="0.2">
      <c r="D804" s="378">
        <f>IFERROR(VLOOKUP(A804,Сводная!W:AA,4,0),B804)</f>
        <v>0</v>
      </c>
    </row>
    <row r="805" spans="4:4" x14ac:dyDescent="0.2">
      <c r="D805" s="378">
        <f>IFERROR(VLOOKUP(A805,Сводная!W:AA,4,0),B805)</f>
        <v>0</v>
      </c>
    </row>
    <row r="806" spans="4:4" x14ac:dyDescent="0.2">
      <c r="D806" s="378">
        <f>IFERROR(VLOOKUP(A806,Сводная!W:AA,4,0),B806)</f>
        <v>0</v>
      </c>
    </row>
    <row r="807" spans="4:4" x14ac:dyDescent="0.2">
      <c r="D807" s="378">
        <f>IFERROR(VLOOKUP(A807,Сводная!W:AA,4,0),B807)</f>
        <v>0</v>
      </c>
    </row>
    <row r="808" spans="4:4" x14ac:dyDescent="0.2">
      <c r="D808" s="378">
        <f>IFERROR(VLOOKUP(A808,Сводная!W:AA,4,0),B808)</f>
        <v>0</v>
      </c>
    </row>
    <row r="809" spans="4:4" x14ac:dyDescent="0.2">
      <c r="D809" s="378">
        <f>IFERROR(VLOOKUP(A809,Сводная!W:AA,4,0),B809)</f>
        <v>0</v>
      </c>
    </row>
    <row r="810" spans="4:4" x14ac:dyDescent="0.2">
      <c r="D810" s="378">
        <f>IFERROR(VLOOKUP(A810,Сводная!W:AA,4,0),B810)</f>
        <v>0</v>
      </c>
    </row>
    <row r="811" spans="4:4" x14ac:dyDescent="0.2">
      <c r="D811" s="378">
        <f>IFERROR(VLOOKUP(A811,Сводная!W:AA,4,0),B811)</f>
        <v>0</v>
      </c>
    </row>
    <row r="812" spans="4:4" x14ac:dyDescent="0.2">
      <c r="D812" s="378">
        <f>IFERROR(VLOOKUP(A812,Сводная!W:AA,4,0),B812)</f>
        <v>0</v>
      </c>
    </row>
    <row r="813" spans="4:4" x14ac:dyDescent="0.2">
      <c r="D813" s="378">
        <f>IFERROR(VLOOKUP(A813,Сводная!W:AA,4,0),B813)</f>
        <v>0</v>
      </c>
    </row>
    <row r="814" spans="4:4" x14ac:dyDescent="0.2">
      <c r="D814" s="378">
        <f>IFERROR(VLOOKUP(A814,Сводная!W:AA,4,0),B814)</f>
        <v>0</v>
      </c>
    </row>
    <row r="815" spans="4:4" x14ac:dyDescent="0.2">
      <c r="D815" s="378">
        <f>IFERROR(VLOOKUP(A815,Сводная!W:AA,4,0),B815)</f>
        <v>0</v>
      </c>
    </row>
    <row r="816" spans="4:4" x14ac:dyDescent="0.2">
      <c r="D816" s="378">
        <f>IFERROR(VLOOKUP(A816,Сводная!W:AA,4,0),B816)</f>
        <v>0</v>
      </c>
    </row>
    <row r="817" spans="4:4" x14ac:dyDescent="0.2">
      <c r="D817" s="378">
        <f>IFERROR(VLOOKUP(A817,Сводная!W:AA,4,0),B817)</f>
        <v>0</v>
      </c>
    </row>
    <row r="818" spans="4:4" x14ac:dyDescent="0.2">
      <c r="D818" s="378">
        <f>IFERROR(VLOOKUP(A818,Сводная!W:AA,4,0),B818)</f>
        <v>0</v>
      </c>
    </row>
    <row r="819" spans="4:4" x14ac:dyDescent="0.2">
      <c r="D819" s="378">
        <f>IFERROR(VLOOKUP(A819,Сводная!W:AA,4,0),B819)</f>
        <v>0</v>
      </c>
    </row>
    <row r="820" spans="4:4" x14ac:dyDescent="0.2">
      <c r="D820" s="378">
        <f>IFERROR(VLOOKUP(A820,Сводная!W:AA,4,0),B820)</f>
        <v>0</v>
      </c>
    </row>
    <row r="821" spans="4:4" x14ac:dyDescent="0.2">
      <c r="D821" s="378">
        <f>IFERROR(VLOOKUP(A821,Сводная!W:AA,4,0),B821)</f>
        <v>0</v>
      </c>
    </row>
    <row r="822" spans="4:4" x14ac:dyDescent="0.2">
      <c r="D822" s="378">
        <f>IFERROR(VLOOKUP(A822,Сводная!W:AA,4,0),B822)</f>
        <v>0</v>
      </c>
    </row>
    <row r="823" spans="4:4" x14ac:dyDescent="0.2">
      <c r="D823" s="378">
        <f>IFERROR(VLOOKUP(A823,Сводная!W:AA,4,0),B823)</f>
        <v>0</v>
      </c>
    </row>
    <row r="824" spans="4:4" x14ac:dyDescent="0.2">
      <c r="D824" s="378">
        <f>IFERROR(VLOOKUP(A824,Сводная!W:AA,4,0),B824)</f>
        <v>0</v>
      </c>
    </row>
    <row r="825" spans="4:4" x14ac:dyDescent="0.2">
      <c r="D825" s="378">
        <f>IFERROR(VLOOKUP(A825,Сводная!W:AA,4,0),B825)</f>
        <v>0</v>
      </c>
    </row>
    <row r="826" spans="4:4" x14ac:dyDescent="0.2">
      <c r="D826" s="378">
        <f>IFERROR(VLOOKUP(A826,Сводная!W:AA,4,0),B826)</f>
        <v>0</v>
      </c>
    </row>
    <row r="827" spans="4:4" x14ac:dyDescent="0.2">
      <c r="D827" s="378">
        <f>IFERROR(VLOOKUP(A827,Сводная!W:AA,4,0),B827)</f>
        <v>0</v>
      </c>
    </row>
    <row r="828" spans="4:4" x14ac:dyDescent="0.2">
      <c r="D828" s="378">
        <f>IFERROR(VLOOKUP(A828,Сводная!W:AA,4,0),B828)</f>
        <v>0</v>
      </c>
    </row>
    <row r="829" spans="4:4" x14ac:dyDescent="0.2">
      <c r="D829" s="378">
        <f>IFERROR(VLOOKUP(A829,Сводная!W:AA,4,0),B829)</f>
        <v>0</v>
      </c>
    </row>
    <row r="830" spans="4:4" x14ac:dyDescent="0.2">
      <c r="D830" s="378">
        <f>IFERROR(VLOOKUP(A830,Сводная!W:AA,4,0),B830)</f>
        <v>0</v>
      </c>
    </row>
    <row r="831" spans="4:4" x14ac:dyDescent="0.2">
      <c r="D831" s="378">
        <f>IFERROR(VLOOKUP(A831,Сводная!W:AA,4,0),B831)</f>
        <v>0</v>
      </c>
    </row>
    <row r="832" spans="4:4" x14ac:dyDescent="0.2">
      <c r="D832" s="378">
        <f>IFERROR(VLOOKUP(A832,Сводная!W:AA,4,0),B832)</f>
        <v>0</v>
      </c>
    </row>
    <row r="833" spans="4:4" x14ac:dyDescent="0.2">
      <c r="D833" s="378">
        <f>IFERROR(VLOOKUP(A833,Сводная!W:AA,4,0),B833)</f>
        <v>0</v>
      </c>
    </row>
    <row r="834" spans="4:4" x14ac:dyDescent="0.2">
      <c r="D834" s="378">
        <f>IFERROR(VLOOKUP(A834,Сводная!W:AA,4,0),B834)</f>
        <v>0</v>
      </c>
    </row>
    <row r="835" spans="4:4" x14ac:dyDescent="0.2">
      <c r="D835" s="378">
        <f>IFERROR(VLOOKUP(A835,Сводная!W:AA,4,0),B835)</f>
        <v>0</v>
      </c>
    </row>
    <row r="836" spans="4:4" x14ac:dyDescent="0.2">
      <c r="D836" s="378">
        <f>IFERROR(VLOOKUP(A836,Сводная!W:AA,4,0),B836)</f>
        <v>0</v>
      </c>
    </row>
    <row r="837" spans="4:4" x14ac:dyDescent="0.2">
      <c r="D837" s="378">
        <f>IFERROR(VLOOKUP(A837,Сводная!W:AA,4,0),B837)</f>
        <v>0</v>
      </c>
    </row>
    <row r="838" spans="4:4" x14ac:dyDescent="0.2">
      <c r="D838" s="378">
        <f>IFERROR(VLOOKUP(A838,Сводная!W:AA,4,0),B838)</f>
        <v>0</v>
      </c>
    </row>
    <row r="839" spans="4:4" x14ac:dyDescent="0.2">
      <c r="D839" s="378">
        <f>IFERROR(VLOOKUP(A839,Сводная!W:AA,4,0),B839)</f>
        <v>0</v>
      </c>
    </row>
    <row r="840" spans="4:4" x14ac:dyDescent="0.2">
      <c r="D840" s="378">
        <f>IFERROR(VLOOKUP(A840,Сводная!W:AA,4,0),B840)</f>
        <v>0</v>
      </c>
    </row>
    <row r="841" spans="4:4" x14ac:dyDescent="0.2">
      <c r="D841" s="378">
        <f>IFERROR(VLOOKUP(A841,Сводная!W:AA,4,0),B841)</f>
        <v>0</v>
      </c>
    </row>
    <row r="842" spans="4:4" x14ac:dyDescent="0.2">
      <c r="D842" s="378">
        <f>IFERROR(VLOOKUP(A842,Сводная!W:AA,4,0),B842)</f>
        <v>0</v>
      </c>
    </row>
    <row r="843" spans="4:4" x14ac:dyDescent="0.2">
      <c r="D843" s="378">
        <f>IFERROR(VLOOKUP(A843,Сводная!W:AA,4,0),B843)</f>
        <v>0</v>
      </c>
    </row>
    <row r="844" spans="4:4" x14ac:dyDescent="0.2">
      <c r="D844" s="378">
        <f>IFERROR(VLOOKUP(A844,Сводная!W:AA,4,0),B844)</f>
        <v>0</v>
      </c>
    </row>
    <row r="845" spans="4:4" x14ac:dyDescent="0.2">
      <c r="D845" s="378">
        <f>IFERROR(VLOOKUP(A845,Сводная!W:AA,4,0),B845)</f>
        <v>0</v>
      </c>
    </row>
    <row r="846" spans="4:4" x14ac:dyDescent="0.2">
      <c r="D846" s="378">
        <f>IFERROR(VLOOKUP(A846,Сводная!W:AA,4,0),B846)</f>
        <v>0</v>
      </c>
    </row>
    <row r="847" spans="4:4" x14ac:dyDescent="0.2">
      <c r="D847" s="378">
        <f>IFERROR(VLOOKUP(A847,Сводная!W:AA,4,0),B847)</f>
        <v>0</v>
      </c>
    </row>
    <row r="848" spans="4:4" x14ac:dyDescent="0.2">
      <c r="D848" s="378">
        <f>IFERROR(VLOOKUP(A848,Сводная!W:AA,4,0),B848)</f>
        <v>0</v>
      </c>
    </row>
    <row r="849" spans="4:4" x14ac:dyDescent="0.2">
      <c r="D849" s="378">
        <f>IFERROR(VLOOKUP(A849,Сводная!W:AA,4,0),B849)</f>
        <v>0</v>
      </c>
    </row>
    <row r="850" spans="4:4" x14ac:dyDescent="0.2">
      <c r="D850" s="378">
        <f>IFERROR(VLOOKUP(A850,Сводная!W:AA,4,0),B850)</f>
        <v>0</v>
      </c>
    </row>
    <row r="851" spans="4:4" x14ac:dyDescent="0.2">
      <c r="D851" s="378">
        <f>IFERROR(VLOOKUP(A851,Сводная!W:AA,4,0),B851)</f>
        <v>0</v>
      </c>
    </row>
    <row r="852" spans="4:4" x14ac:dyDescent="0.2">
      <c r="D852" s="378">
        <f>IFERROR(VLOOKUP(A852,Сводная!W:AA,4,0),B852)</f>
        <v>0</v>
      </c>
    </row>
    <row r="853" spans="4:4" x14ac:dyDescent="0.2">
      <c r="D853" s="378">
        <f>IFERROR(VLOOKUP(A853,Сводная!W:AA,4,0),B853)</f>
        <v>0</v>
      </c>
    </row>
    <row r="854" spans="4:4" x14ac:dyDescent="0.2">
      <c r="D854" s="378">
        <f>IFERROR(VLOOKUP(A854,Сводная!W:AA,4,0),B854)</f>
        <v>0</v>
      </c>
    </row>
    <row r="855" spans="4:4" x14ac:dyDescent="0.2">
      <c r="D855" s="378">
        <f>IFERROR(VLOOKUP(A855,Сводная!W:AA,4,0),B855)</f>
        <v>0</v>
      </c>
    </row>
    <row r="856" spans="4:4" x14ac:dyDescent="0.2">
      <c r="D856" s="378">
        <f>IFERROR(VLOOKUP(A856,Сводная!W:AA,4,0),B856)</f>
        <v>0</v>
      </c>
    </row>
    <row r="857" spans="4:4" x14ac:dyDescent="0.2">
      <c r="D857" s="378">
        <f>IFERROR(VLOOKUP(A857,Сводная!W:AA,4,0),B857)</f>
        <v>0</v>
      </c>
    </row>
    <row r="858" spans="4:4" x14ac:dyDescent="0.2">
      <c r="D858" s="378">
        <f>IFERROR(VLOOKUP(A858,Сводная!W:AA,4,0),B858)</f>
        <v>0</v>
      </c>
    </row>
    <row r="859" spans="4:4" x14ac:dyDescent="0.2">
      <c r="D859" s="378">
        <f>IFERROR(VLOOKUP(A859,Сводная!W:AA,4,0),B859)</f>
        <v>0</v>
      </c>
    </row>
    <row r="860" spans="4:4" x14ac:dyDescent="0.2">
      <c r="D860" s="378">
        <f>IFERROR(VLOOKUP(A860,Сводная!W:AA,4,0),B860)</f>
        <v>0</v>
      </c>
    </row>
    <row r="861" spans="4:4" x14ac:dyDescent="0.2">
      <c r="D861" s="378">
        <f>IFERROR(VLOOKUP(A861,Сводная!W:AA,4,0),B861)</f>
        <v>0</v>
      </c>
    </row>
    <row r="862" spans="4:4" x14ac:dyDescent="0.2">
      <c r="D862" s="378">
        <f>IFERROR(VLOOKUP(A862,Сводная!W:AA,4,0),B862)</f>
        <v>0</v>
      </c>
    </row>
    <row r="863" spans="4:4" x14ac:dyDescent="0.2">
      <c r="D863" s="378">
        <f>IFERROR(VLOOKUP(A863,Сводная!W:AA,4,0),B863)</f>
        <v>0</v>
      </c>
    </row>
    <row r="864" spans="4:4" x14ac:dyDescent="0.2">
      <c r="D864" s="378">
        <f>IFERROR(VLOOKUP(A864,Сводная!W:AA,4,0),B864)</f>
        <v>0</v>
      </c>
    </row>
    <row r="865" spans="4:4" x14ac:dyDescent="0.2">
      <c r="D865" s="378">
        <f>IFERROR(VLOOKUP(A865,Сводная!W:AA,4,0),B865)</f>
        <v>0</v>
      </c>
    </row>
    <row r="866" spans="4:4" x14ac:dyDescent="0.2">
      <c r="D866" s="378">
        <f>IFERROR(VLOOKUP(A866,Сводная!W:AA,4,0),B866)</f>
        <v>0</v>
      </c>
    </row>
    <row r="867" spans="4:4" x14ac:dyDescent="0.2">
      <c r="D867" s="378">
        <f>IFERROR(VLOOKUP(A867,Сводная!W:AA,4,0),B867)</f>
        <v>0</v>
      </c>
    </row>
    <row r="868" spans="4:4" x14ac:dyDescent="0.2">
      <c r="D868" s="378">
        <f>IFERROR(VLOOKUP(A868,Сводная!W:AA,4,0),B868)</f>
        <v>0</v>
      </c>
    </row>
    <row r="869" spans="4:4" x14ac:dyDescent="0.2">
      <c r="D869" s="378">
        <f>IFERROR(VLOOKUP(A869,Сводная!W:AA,4,0),B869)</f>
        <v>0</v>
      </c>
    </row>
    <row r="870" spans="4:4" x14ac:dyDescent="0.2">
      <c r="D870" s="378">
        <f>IFERROR(VLOOKUP(A870,Сводная!W:AA,4,0),B870)</f>
        <v>0</v>
      </c>
    </row>
    <row r="871" spans="4:4" x14ac:dyDescent="0.2">
      <c r="D871" s="378">
        <f>IFERROR(VLOOKUP(A871,Сводная!W:AA,4,0),B871)</f>
        <v>0</v>
      </c>
    </row>
    <row r="872" spans="4:4" x14ac:dyDescent="0.2">
      <c r="D872" s="378">
        <f>IFERROR(VLOOKUP(A872,Сводная!W:AA,4,0),B872)</f>
        <v>0</v>
      </c>
    </row>
    <row r="873" spans="4:4" x14ac:dyDescent="0.2">
      <c r="D873" s="378">
        <f>IFERROR(VLOOKUP(A873,Сводная!W:AA,4,0),B873)</f>
        <v>0</v>
      </c>
    </row>
    <row r="874" spans="4:4" x14ac:dyDescent="0.2">
      <c r="D874" s="378">
        <f>IFERROR(VLOOKUP(A874,Сводная!W:AA,4,0),B874)</f>
        <v>0</v>
      </c>
    </row>
    <row r="875" spans="4:4" x14ac:dyDescent="0.2">
      <c r="D875" s="378">
        <f>IFERROR(VLOOKUP(A875,Сводная!W:AA,4,0),B875)</f>
        <v>0</v>
      </c>
    </row>
    <row r="876" spans="4:4" x14ac:dyDescent="0.2">
      <c r="D876" s="378">
        <f>IFERROR(VLOOKUP(A876,Сводная!W:AA,4,0),B876)</f>
        <v>0</v>
      </c>
    </row>
    <row r="877" spans="4:4" x14ac:dyDescent="0.2">
      <c r="D877" s="378">
        <f>IFERROR(VLOOKUP(A877,Сводная!W:AA,4,0),B877)</f>
        <v>0</v>
      </c>
    </row>
    <row r="878" spans="4:4" x14ac:dyDescent="0.2">
      <c r="D878" s="378">
        <f>IFERROR(VLOOKUP(A878,Сводная!W:AA,4,0),B878)</f>
        <v>0</v>
      </c>
    </row>
    <row r="879" spans="4:4" x14ac:dyDescent="0.2">
      <c r="D879" s="378">
        <f>IFERROR(VLOOKUP(A879,Сводная!W:AA,4,0),B879)</f>
        <v>0</v>
      </c>
    </row>
    <row r="880" spans="4:4" x14ac:dyDescent="0.2">
      <c r="D880" s="378">
        <f>IFERROR(VLOOKUP(A880,Сводная!W:AA,4,0),B880)</f>
        <v>0</v>
      </c>
    </row>
    <row r="881" spans="4:4" x14ac:dyDescent="0.2">
      <c r="D881" s="378">
        <f>IFERROR(VLOOKUP(A881,Сводная!W:AA,4,0),B881)</f>
        <v>0</v>
      </c>
    </row>
    <row r="882" spans="4:4" x14ac:dyDescent="0.2">
      <c r="D882" s="378">
        <f>IFERROR(VLOOKUP(A882,Сводная!W:AA,4,0),B882)</f>
        <v>0</v>
      </c>
    </row>
    <row r="883" spans="4:4" x14ac:dyDescent="0.2">
      <c r="D883" s="378">
        <f>IFERROR(VLOOKUP(A883,Сводная!W:AA,4,0),B883)</f>
        <v>0</v>
      </c>
    </row>
    <row r="884" spans="4:4" x14ac:dyDescent="0.2">
      <c r="D884" s="378">
        <f>IFERROR(VLOOKUP(A884,Сводная!W:AA,4,0),B884)</f>
        <v>0</v>
      </c>
    </row>
    <row r="885" spans="4:4" x14ac:dyDescent="0.2">
      <c r="D885" s="378">
        <f>IFERROR(VLOOKUP(A885,Сводная!W:AA,4,0),B885)</f>
        <v>0</v>
      </c>
    </row>
    <row r="886" spans="4:4" x14ac:dyDescent="0.2">
      <c r="D886" s="378">
        <f>IFERROR(VLOOKUP(A886,Сводная!W:AA,4,0),B886)</f>
        <v>0</v>
      </c>
    </row>
    <row r="887" spans="4:4" x14ac:dyDescent="0.2">
      <c r="D887" s="378">
        <f>IFERROR(VLOOKUP(A887,Сводная!W:AA,4,0),B887)</f>
        <v>0</v>
      </c>
    </row>
    <row r="888" spans="4:4" x14ac:dyDescent="0.2">
      <c r="D888" s="378">
        <f>IFERROR(VLOOKUP(A888,Сводная!W:AA,4,0),B888)</f>
        <v>0</v>
      </c>
    </row>
    <row r="889" spans="4:4" x14ac:dyDescent="0.2">
      <c r="D889" s="378">
        <f>IFERROR(VLOOKUP(A889,Сводная!W:AA,4,0),B889)</f>
        <v>0</v>
      </c>
    </row>
    <row r="890" spans="4:4" x14ac:dyDescent="0.2">
      <c r="D890" s="378">
        <f>IFERROR(VLOOKUP(A890,Сводная!W:AA,4,0),B890)</f>
        <v>0</v>
      </c>
    </row>
    <row r="891" spans="4:4" x14ac:dyDescent="0.2">
      <c r="D891" s="378">
        <f>IFERROR(VLOOKUP(A891,Сводная!W:AA,4,0),B891)</f>
        <v>0</v>
      </c>
    </row>
    <row r="892" spans="4:4" x14ac:dyDescent="0.2">
      <c r="D892" s="378">
        <f>IFERROR(VLOOKUP(A892,Сводная!W:AA,4,0),B892)</f>
        <v>0</v>
      </c>
    </row>
    <row r="893" spans="4:4" x14ac:dyDescent="0.2">
      <c r="D893" s="378">
        <f>IFERROR(VLOOKUP(A893,Сводная!W:AA,4,0),B893)</f>
        <v>0</v>
      </c>
    </row>
    <row r="894" spans="4:4" x14ac:dyDescent="0.2">
      <c r="D894" s="378">
        <f>IFERROR(VLOOKUP(A894,Сводная!W:AA,4,0),B894)</f>
        <v>0</v>
      </c>
    </row>
    <row r="895" spans="4:4" x14ac:dyDescent="0.2">
      <c r="D895" s="378">
        <f>IFERROR(VLOOKUP(A895,Сводная!W:AA,4,0),B895)</f>
        <v>0</v>
      </c>
    </row>
    <row r="896" spans="4:4" x14ac:dyDescent="0.2">
      <c r="D896" s="378">
        <f>IFERROR(VLOOKUP(A896,Сводная!W:AA,4,0),B896)</f>
        <v>0</v>
      </c>
    </row>
    <row r="897" spans="4:4" x14ac:dyDescent="0.2">
      <c r="D897" s="378">
        <f>IFERROR(VLOOKUP(A897,Сводная!W:AA,4,0),B897)</f>
        <v>0</v>
      </c>
    </row>
    <row r="898" spans="4:4" x14ac:dyDescent="0.2">
      <c r="D898" s="378">
        <f>IFERROR(VLOOKUP(A898,Сводная!W:AA,4,0),B898)</f>
        <v>0</v>
      </c>
    </row>
    <row r="899" spans="4:4" x14ac:dyDescent="0.2">
      <c r="D899" s="378">
        <f>IFERROR(VLOOKUP(A899,Сводная!W:AA,4,0),B899)</f>
        <v>0</v>
      </c>
    </row>
    <row r="900" spans="4:4" x14ac:dyDescent="0.2">
      <c r="D900" s="378">
        <f>IFERROR(VLOOKUP(A900,Сводная!W:AA,4,0),B900)</f>
        <v>0</v>
      </c>
    </row>
    <row r="901" spans="4:4" x14ac:dyDescent="0.2">
      <c r="D901" s="378">
        <f>IFERROR(VLOOKUP(A901,Сводная!W:AA,4,0),B901)</f>
        <v>0</v>
      </c>
    </row>
    <row r="902" spans="4:4" x14ac:dyDescent="0.2">
      <c r="D902" s="378">
        <f>IFERROR(VLOOKUP(A902,Сводная!W:AA,4,0),B902)</f>
        <v>0</v>
      </c>
    </row>
    <row r="903" spans="4:4" x14ac:dyDescent="0.2">
      <c r="D903" s="378">
        <f>IFERROR(VLOOKUP(A903,Сводная!W:AA,4,0),B903)</f>
        <v>0</v>
      </c>
    </row>
    <row r="904" spans="4:4" x14ac:dyDescent="0.2">
      <c r="D904" s="378">
        <f>IFERROR(VLOOKUP(A904,Сводная!W:AA,4,0),B904)</f>
        <v>0</v>
      </c>
    </row>
    <row r="905" spans="4:4" x14ac:dyDescent="0.2">
      <c r="D905" s="378">
        <f>IFERROR(VLOOKUP(A905,Сводная!W:AA,4,0),B905)</f>
        <v>0</v>
      </c>
    </row>
    <row r="906" spans="4:4" x14ac:dyDescent="0.2">
      <c r="D906" s="378">
        <f>IFERROR(VLOOKUP(A906,Сводная!W:AA,4,0),B906)</f>
        <v>0</v>
      </c>
    </row>
    <row r="907" spans="4:4" x14ac:dyDescent="0.2">
      <c r="D907" s="378">
        <f>IFERROR(VLOOKUP(A907,Сводная!W:AA,4,0),B907)</f>
        <v>0</v>
      </c>
    </row>
    <row r="908" spans="4:4" x14ac:dyDescent="0.2">
      <c r="D908" s="378">
        <f>IFERROR(VLOOKUP(A908,Сводная!W:AA,4,0),B908)</f>
        <v>0</v>
      </c>
    </row>
    <row r="909" spans="4:4" x14ac:dyDescent="0.2">
      <c r="D909" s="378">
        <f>IFERROR(VLOOKUP(A909,Сводная!W:AA,4,0),B909)</f>
        <v>0</v>
      </c>
    </row>
    <row r="910" spans="4:4" x14ac:dyDescent="0.2">
      <c r="D910" s="378">
        <f>IFERROR(VLOOKUP(A910,Сводная!W:AA,4,0),B910)</f>
        <v>0</v>
      </c>
    </row>
    <row r="911" spans="4:4" x14ac:dyDescent="0.2">
      <c r="D911" s="378">
        <f>IFERROR(VLOOKUP(A911,Сводная!W:AA,4,0),B911)</f>
        <v>0</v>
      </c>
    </row>
    <row r="912" spans="4:4" x14ac:dyDescent="0.2">
      <c r="D912" s="378">
        <f>IFERROR(VLOOKUP(A912,Сводная!W:AA,4,0),B912)</f>
        <v>0</v>
      </c>
    </row>
    <row r="913" spans="4:4" x14ac:dyDescent="0.2">
      <c r="D913" s="378">
        <f>IFERROR(VLOOKUP(A913,Сводная!W:AA,4,0),B913)</f>
        <v>0</v>
      </c>
    </row>
    <row r="914" spans="4:4" x14ac:dyDescent="0.2">
      <c r="D914" s="378">
        <f>IFERROR(VLOOKUP(A914,Сводная!W:AA,4,0),B914)</f>
        <v>0</v>
      </c>
    </row>
    <row r="915" spans="4:4" x14ac:dyDescent="0.2">
      <c r="D915" s="378">
        <f>IFERROR(VLOOKUP(A915,Сводная!W:AA,4,0),B915)</f>
        <v>0</v>
      </c>
    </row>
    <row r="916" spans="4:4" x14ac:dyDescent="0.2">
      <c r="D916" s="378">
        <f>IFERROR(VLOOKUP(A916,Сводная!W:AA,4,0),B916)</f>
        <v>0</v>
      </c>
    </row>
    <row r="917" spans="4:4" x14ac:dyDescent="0.2">
      <c r="D917" s="378">
        <f>IFERROR(VLOOKUP(A917,Сводная!W:AA,4,0),B917)</f>
        <v>0</v>
      </c>
    </row>
    <row r="918" spans="4:4" x14ac:dyDescent="0.2">
      <c r="D918" s="378">
        <f>IFERROR(VLOOKUP(A918,Сводная!W:AA,4,0),B918)</f>
        <v>0</v>
      </c>
    </row>
    <row r="919" spans="4:4" x14ac:dyDescent="0.2">
      <c r="D919" s="378">
        <f>IFERROR(VLOOKUP(A919,Сводная!W:AA,4,0),B919)</f>
        <v>0</v>
      </c>
    </row>
    <row r="920" spans="4:4" x14ac:dyDescent="0.2">
      <c r="D920" s="378">
        <f>IFERROR(VLOOKUP(A920,Сводная!W:AA,4,0),B920)</f>
        <v>0</v>
      </c>
    </row>
    <row r="921" spans="4:4" x14ac:dyDescent="0.2">
      <c r="D921" s="378">
        <f>IFERROR(VLOOKUP(A921,Сводная!W:AA,4,0),B921)</f>
        <v>0</v>
      </c>
    </row>
    <row r="922" spans="4:4" x14ac:dyDescent="0.2">
      <c r="D922" s="378">
        <f>IFERROR(VLOOKUP(A922,Сводная!W:AA,4,0),B922)</f>
        <v>0</v>
      </c>
    </row>
    <row r="923" spans="4:4" x14ac:dyDescent="0.2">
      <c r="D923" s="378">
        <f>IFERROR(VLOOKUP(A923,Сводная!W:AA,4,0),B923)</f>
        <v>0</v>
      </c>
    </row>
    <row r="924" spans="4:4" x14ac:dyDescent="0.2">
      <c r="D924" s="378">
        <f>IFERROR(VLOOKUP(A924,Сводная!W:AA,4,0),B924)</f>
        <v>0</v>
      </c>
    </row>
    <row r="925" spans="4:4" x14ac:dyDescent="0.2">
      <c r="D925" s="378">
        <f>IFERROR(VLOOKUP(A925,Сводная!W:AA,4,0),B925)</f>
        <v>0</v>
      </c>
    </row>
    <row r="926" spans="4:4" x14ac:dyDescent="0.2">
      <c r="D926" s="378">
        <f>IFERROR(VLOOKUP(A926,Сводная!W:AA,4,0),B926)</f>
        <v>0</v>
      </c>
    </row>
    <row r="927" spans="4:4" x14ac:dyDescent="0.2">
      <c r="D927" s="378">
        <f>IFERROR(VLOOKUP(A927,Сводная!W:AA,4,0),B927)</f>
        <v>0</v>
      </c>
    </row>
    <row r="928" spans="4:4" x14ac:dyDescent="0.2">
      <c r="D928" s="378">
        <f>IFERROR(VLOOKUP(A928,Сводная!W:AA,4,0),B928)</f>
        <v>0</v>
      </c>
    </row>
    <row r="929" spans="4:4" x14ac:dyDescent="0.2">
      <c r="D929" s="378">
        <f>IFERROR(VLOOKUP(A929,Сводная!W:AA,4,0),B929)</f>
        <v>0</v>
      </c>
    </row>
    <row r="930" spans="4:4" x14ac:dyDescent="0.2">
      <c r="D930" s="378">
        <f>IFERROR(VLOOKUP(A930,Сводная!W:AA,4,0),B930)</f>
        <v>0</v>
      </c>
    </row>
    <row r="931" spans="4:4" x14ac:dyDescent="0.2">
      <c r="D931" s="378">
        <f>IFERROR(VLOOKUP(A931,Сводная!W:AA,4,0),B931)</f>
        <v>0</v>
      </c>
    </row>
    <row r="932" spans="4:4" x14ac:dyDescent="0.2">
      <c r="D932" s="378">
        <f>IFERROR(VLOOKUP(A932,Сводная!W:AA,4,0),B932)</f>
        <v>0</v>
      </c>
    </row>
    <row r="933" spans="4:4" x14ac:dyDescent="0.2">
      <c r="D933" s="378">
        <f>IFERROR(VLOOKUP(A933,Сводная!W:AA,4,0),B933)</f>
        <v>0</v>
      </c>
    </row>
    <row r="934" spans="4:4" x14ac:dyDescent="0.2">
      <c r="D934" s="378">
        <f>IFERROR(VLOOKUP(A934,Сводная!W:AA,4,0),B934)</f>
        <v>0</v>
      </c>
    </row>
    <row r="935" spans="4:4" x14ac:dyDescent="0.2">
      <c r="D935" s="378">
        <f>IFERROR(VLOOKUP(A935,Сводная!W:AA,4,0),B935)</f>
        <v>0</v>
      </c>
    </row>
    <row r="936" spans="4:4" x14ac:dyDescent="0.2">
      <c r="D936" s="378">
        <f>IFERROR(VLOOKUP(A936,Сводная!W:AA,4,0),B936)</f>
        <v>0</v>
      </c>
    </row>
    <row r="937" spans="4:4" x14ac:dyDescent="0.2">
      <c r="D937" s="378">
        <f>IFERROR(VLOOKUP(A937,Сводная!W:AA,4,0),B937)</f>
        <v>0</v>
      </c>
    </row>
    <row r="938" spans="4:4" x14ac:dyDescent="0.2">
      <c r="D938" s="378">
        <f>IFERROR(VLOOKUP(A938,Сводная!W:AA,4,0),B938)</f>
        <v>0</v>
      </c>
    </row>
    <row r="939" spans="4:4" x14ac:dyDescent="0.2">
      <c r="D939" s="378">
        <f>IFERROR(VLOOKUP(A939,Сводная!W:AA,4,0),B939)</f>
        <v>0</v>
      </c>
    </row>
    <row r="940" spans="4:4" x14ac:dyDescent="0.2">
      <c r="D940" s="378">
        <f>IFERROR(VLOOKUP(A940,Сводная!W:AA,4,0),B940)</f>
        <v>0</v>
      </c>
    </row>
    <row r="941" spans="4:4" x14ac:dyDescent="0.2">
      <c r="D941" s="378">
        <f>IFERROR(VLOOKUP(A941,Сводная!W:AA,4,0),B941)</f>
        <v>0</v>
      </c>
    </row>
    <row r="942" spans="4:4" x14ac:dyDescent="0.2">
      <c r="D942" s="378">
        <f>IFERROR(VLOOKUP(A942,Сводная!W:AA,4,0),B942)</f>
        <v>0</v>
      </c>
    </row>
    <row r="943" spans="4:4" x14ac:dyDescent="0.2">
      <c r="D943" s="378">
        <f>IFERROR(VLOOKUP(A943,Сводная!W:AA,4,0),B943)</f>
        <v>0</v>
      </c>
    </row>
    <row r="944" spans="4:4" x14ac:dyDescent="0.2">
      <c r="D944" s="378">
        <f>IFERROR(VLOOKUP(A944,Сводная!W:AA,4,0),B944)</f>
        <v>0</v>
      </c>
    </row>
    <row r="945" spans="4:4" x14ac:dyDescent="0.2">
      <c r="D945" s="378">
        <f>IFERROR(VLOOKUP(A945,Сводная!W:AA,4,0),B945)</f>
        <v>0</v>
      </c>
    </row>
    <row r="946" spans="4:4" x14ac:dyDescent="0.2">
      <c r="D946" s="378">
        <f>IFERROR(VLOOKUP(A946,Сводная!W:AA,4,0),B946)</f>
        <v>0</v>
      </c>
    </row>
    <row r="947" spans="4:4" x14ac:dyDescent="0.2">
      <c r="D947" s="378">
        <f>IFERROR(VLOOKUP(A947,Сводная!W:AA,4,0),B947)</f>
        <v>0</v>
      </c>
    </row>
    <row r="948" spans="4:4" x14ac:dyDescent="0.2">
      <c r="D948" s="378">
        <f>IFERROR(VLOOKUP(A948,Сводная!W:AA,4,0),B948)</f>
        <v>0</v>
      </c>
    </row>
    <row r="949" spans="4:4" x14ac:dyDescent="0.2">
      <c r="D949" s="378">
        <f>IFERROR(VLOOKUP(A949,Сводная!W:AA,4,0),B949)</f>
        <v>0</v>
      </c>
    </row>
    <row r="950" spans="4:4" x14ac:dyDescent="0.2">
      <c r="D950" s="378">
        <f>IFERROR(VLOOKUP(A950,Сводная!W:AA,4,0),B950)</f>
        <v>0</v>
      </c>
    </row>
    <row r="951" spans="4:4" x14ac:dyDescent="0.2">
      <c r="D951" s="378">
        <f>IFERROR(VLOOKUP(A951,Сводная!W:AA,4,0),B951)</f>
        <v>0</v>
      </c>
    </row>
    <row r="952" spans="4:4" x14ac:dyDescent="0.2">
      <c r="D952" s="378">
        <f>IFERROR(VLOOKUP(A952,Сводная!W:AA,4,0),B952)</f>
        <v>0</v>
      </c>
    </row>
    <row r="953" spans="4:4" x14ac:dyDescent="0.2">
      <c r="D953" s="378">
        <f>IFERROR(VLOOKUP(A953,Сводная!W:AA,4,0),B953)</f>
        <v>0</v>
      </c>
    </row>
    <row r="954" spans="4:4" x14ac:dyDescent="0.2">
      <c r="D954" s="378">
        <f>IFERROR(VLOOKUP(A954,Сводная!W:AA,4,0),B954)</f>
        <v>0</v>
      </c>
    </row>
    <row r="955" spans="4:4" x14ac:dyDescent="0.2">
      <c r="D955" s="378">
        <f>IFERROR(VLOOKUP(A955,Сводная!W:AA,4,0),B955)</f>
        <v>0</v>
      </c>
    </row>
    <row r="956" spans="4:4" x14ac:dyDescent="0.2">
      <c r="D956" s="378">
        <f>IFERROR(VLOOKUP(A956,Сводная!W:AA,4,0),B956)</f>
        <v>0</v>
      </c>
    </row>
    <row r="957" spans="4:4" x14ac:dyDescent="0.2">
      <c r="D957" s="378">
        <f>IFERROR(VLOOKUP(A957,Сводная!W:AA,4,0),B957)</f>
        <v>0</v>
      </c>
    </row>
    <row r="958" spans="4:4" x14ac:dyDescent="0.2">
      <c r="D958" s="378">
        <f>IFERROR(VLOOKUP(A958,Сводная!W:AA,4,0),B958)</f>
        <v>0</v>
      </c>
    </row>
    <row r="959" spans="4:4" x14ac:dyDescent="0.2">
      <c r="D959" s="378">
        <f>IFERROR(VLOOKUP(A959,Сводная!W:AA,4,0),B959)</f>
        <v>0</v>
      </c>
    </row>
    <row r="960" spans="4:4" x14ac:dyDescent="0.2">
      <c r="D960" s="378">
        <f>IFERROR(VLOOKUP(A960,Сводная!W:AA,4,0),B960)</f>
        <v>0</v>
      </c>
    </row>
    <row r="961" spans="4:4" x14ac:dyDescent="0.2">
      <c r="D961" s="378">
        <f>IFERROR(VLOOKUP(A961,Сводная!W:AA,4,0),B961)</f>
        <v>0</v>
      </c>
    </row>
    <row r="962" spans="4:4" x14ac:dyDescent="0.2">
      <c r="D962" s="378">
        <f>IFERROR(VLOOKUP(A962,Сводная!W:AA,4,0),B962)</f>
        <v>0</v>
      </c>
    </row>
    <row r="963" spans="4:4" x14ac:dyDescent="0.2">
      <c r="D963" s="378">
        <f>IFERROR(VLOOKUP(A963,Сводная!W:AA,4,0),B963)</f>
        <v>0</v>
      </c>
    </row>
    <row r="964" spans="4:4" x14ac:dyDescent="0.2">
      <c r="D964" s="378">
        <f>IFERROR(VLOOKUP(A964,Сводная!W:AA,4,0),B964)</f>
        <v>0</v>
      </c>
    </row>
    <row r="965" spans="4:4" x14ac:dyDescent="0.2">
      <c r="D965" s="378">
        <f>IFERROR(VLOOKUP(A965,Сводная!W:AA,4,0),B965)</f>
        <v>0</v>
      </c>
    </row>
    <row r="966" spans="4:4" x14ac:dyDescent="0.2">
      <c r="D966" s="378">
        <f>IFERROR(VLOOKUP(A966,Сводная!W:AA,4,0),B966)</f>
        <v>0</v>
      </c>
    </row>
    <row r="967" spans="4:4" x14ac:dyDescent="0.2">
      <c r="D967" s="378">
        <f>IFERROR(VLOOKUP(A967,Сводная!W:AA,4,0),B967)</f>
        <v>0</v>
      </c>
    </row>
    <row r="968" spans="4:4" x14ac:dyDescent="0.2">
      <c r="D968" s="378">
        <f>IFERROR(VLOOKUP(A968,Сводная!W:AA,4,0),B968)</f>
        <v>0</v>
      </c>
    </row>
    <row r="969" spans="4:4" x14ac:dyDescent="0.2">
      <c r="D969" s="378">
        <f>IFERROR(VLOOKUP(A969,Сводная!W:AA,4,0),B969)</f>
        <v>0</v>
      </c>
    </row>
    <row r="970" spans="4:4" x14ac:dyDescent="0.2">
      <c r="D970" s="378">
        <f>IFERROR(VLOOKUP(A970,Сводная!W:AA,4,0),B970)</f>
        <v>0</v>
      </c>
    </row>
    <row r="971" spans="4:4" x14ac:dyDescent="0.2">
      <c r="D971" s="378">
        <f>IFERROR(VLOOKUP(A971,Сводная!W:AA,4,0),B971)</f>
        <v>0</v>
      </c>
    </row>
    <row r="972" spans="4:4" x14ac:dyDescent="0.2">
      <c r="D972" s="378">
        <f>IFERROR(VLOOKUP(A972,Сводная!W:AA,4,0),B972)</f>
        <v>0</v>
      </c>
    </row>
    <row r="973" spans="4:4" x14ac:dyDescent="0.2">
      <c r="D973" s="378">
        <f>IFERROR(VLOOKUP(A973,Сводная!W:AA,4,0),B973)</f>
        <v>0</v>
      </c>
    </row>
    <row r="974" spans="4:4" x14ac:dyDescent="0.2">
      <c r="D974" s="378">
        <f>IFERROR(VLOOKUP(A974,Сводная!W:AA,4,0),B974)</f>
        <v>0</v>
      </c>
    </row>
    <row r="975" spans="4:4" x14ac:dyDescent="0.2">
      <c r="D975" s="378">
        <f>IFERROR(VLOOKUP(A975,Сводная!W:AA,4,0),B975)</f>
        <v>0</v>
      </c>
    </row>
    <row r="976" spans="4:4" x14ac:dyDescent="0.2">
      <c r="D976" s="378">
        <f>IFERROR(VLOOKUP(A976,Сводная!W:AA,4,0),B976)</f>
        <v>0</v>
      </c>
    </row>
    <row r="977" spans="4:4" x14ac:dyDescent="0.2">
      <c r="D977" s="378">
        <f>IFERROR(VLOOKUP(A977,Сводная!W:AA,4,0),B977)</f>
        <v>0</v>
      </c>
    </row>
    <row r="978" spans="4:4" x14ac:dyDescent="0.2">
      <c r="D978" s="378">
        <f>IFERROR(VLOOKUP(A978,Сводная!W:AA,4,0),B978)</f>
        <v>0</v>
      </c>
    </row>
    <row r="979" spans="4:4" x14ac:dyDescent="0.2">
      <c r="D979" s="378">
        <f>IFERROR(VLOOKUP(A979,Сводная!W:AA,4,0),B979)</f>
        <v>0</v>
      </c>
    </row>
    <row r="980" spans="4:4" x14ac:dyDescent="0.2">
      <c r="D980" s="378">
        <f>IFERROR(VLOOKUP(A980,Сводная!W:AA,4,0),B980)</f>
        <v>0</v>
      </c>
    </row>
    <row r="981" spans="4:4" x14ac:dyDescent="0.2">
      <c r="D981" s="378">
        <f>IFERROR(VLOOKUP(A981,Сводная!W:AA,4,0),B981)</f>
        <v>0</v>
      </c>
    </row>
    <row r="982" spans="4:4" x14ac:dyDescent="0.2">
      <c r="D982" s="378">
        <f>IFERROR(VLOOKUP(A982,Сводная!W:AA,4,0),B982)</f>
        <v>0</v>
      </c>
    </row>
    <row r="983" spans="4:4" x14ac:dyDescent="0.2">
      <c r="D983" s="378">
        <f>IFERROR(VLOOKUP(A983,Сводная!W:AA,4,0),B983)</f>
        <v>0</v>
      </c>
    </row>
    <row r="984" spans="4:4" x14ac:dyDescent="0.2">
      <c r="D984" s="378">
        <f>IFERROR(VLOOKUP(A984,Сводная!W:AA,4,0),B984)</f>
        <v>0</v>
      </c>
    </row>
    <row r="985" spans="4:4" x14ac:dyDescent="0.2">
      <c r="D985" s="378">
        <f>IFERROR(VLOOKUP(A985,Сводная!W:AA,4,0),B985)</f>
        <v>0</v>
      </c>
    </row>
    <row r="986" spans="4:4" x14ac:dyDescent="0.2">
      <c r="D986" s="378">
        <f>IFERROR(VLOOKUP(A986,Сводная!W:AA,4,0),B986)</f>
        <v>0</v>
      </c>
    </row>
    <row r="987" spans="4:4" x14ac:dyDescent="0.2">
      <c r="D987" s="378">
        <f>IFERROR(VLOOKUP(A987,Сводная!W:AA,4,0),B987)</f>
        <v>0</v>
      </c>
    </row>
    <row r="988" spans="4:4" x14ac:dyDescent="0.2">
      <c r="D988" s="378">
        <f>IFERROR(VLOOKUP(A988,Сводная!W:AA,4,0),B988)</f>
        <v>0</v>
      </c>
    </row>
    <row r="989" spans="4:4" x14ac:dyDescent="0.2">
      <c r="D989" s="378">
        <f>IFERROR(VLOOKUP(A989,Сводная!W:AA,4,0),B989)</f>
        <v>0</v>
      </c>
    </row>
    <row r="990" spans="4:4" x14ac:dyDescent="0.2">
      <c r="D990" s="378">
        <f>IFERROR(VLOOKUP(A990,Сводная!W:AA,4,0),B990)</f>
        <v>0</v>
      </c>
    </row>
    <row r="991" spans="4:4" x14ac:dyDescent="0.2">
      <c r="D991" s="378">
        <f>IFERROR(VLOOKUP(A991,Сводная!W:AA,4,0),B991)</f>
        <v>0</v>
      </c>
    </row>
    <row r="992" spans="4:4" x14ac:dyDescent="0.2">
      <c r="D992" s="378">
        <f>IFERROR(VLOOKUP(A992,Сводная!W:AA,4,0),B992)</f>
        <v>0</v>
      </c>
    </row>
    <row r="993" spans="4:4" x14ac:dyDescent="0.2">
      <c r="D993" s="378">
        <f>IFERROR(VLOOKUP(A993,Сводная!W:AA,4,0),B993)</f>
        <v>0</v>
      </c>
    </row>
    <row r="994" spans="4:4" x14ac:dyDescent="0.2">
      <c r="D994" s="378">
        <f>IFERROR(VLOOKUP(A994,Сводная!W:AA,4,0),B994)</f>
        <v>0</v>
      </c>
    </row>
    <row r="995" spans="4:4" x14ac:dyDescent="0.2">
      <c r="D995" s="378">
        <f>IFERROR(VLOOKUP(A995,Сводная!W:AA,4,0),B995)</f>
        <v>0</v>
      </c>
    </row>
    <row r="996" spans="4:4" x14ac:dyDescent="0.2">
      <c r="D996" s="378">
        <f>IFERROR(VLOOKUP(A996,Сводная!W:AA,4,0),B996)</f>
        <v>0</v>
      </c>
    </row>
    <row r="997" spans="4:4" x14ac:dyDescent="0.2">
      <c r="D997" s="378">
        <f>IFERROR(VLOOKUP(A997,Сводная!W:AA,4,0),B997)</f>
        <v>0</v>
      </c>
    </row>
    <row r="998" spans="4:4" x14ac:dyDescent="0.2">
      <c r="D998" s="378">
        <f>IFERROR(VLOOKUP(A998,Сводная!W:AA,4,0),B998)</f>
        <v>0</v>
      </c>
    </row>
    <row r="999" spans="4:4" x14ac:dyDescent="0.2">
      <c r="D999" s="378">
        <f>IFERROR(VLOOKUP(A999,Сводная!W:AA,4,0),B999)</f>
        <v>0</v>
      </c>
    </row>
    <row r="1000" spans="4:4" x14ac:dyDescent="0.2">
      <c r="D1000" s="378">
        <f>IFERROR(VLOOKUP(A1000,Сводная!W:AA,4,0),B1000)</f>
        <v>0</v>
      </c>
    </row>
    <row r="1001" spans="4:4" x14ac:dyDescent="0.2">
      <c r="D1001" s="378">
        <f>IFERROR(VLOOKUP(A1001,Сводная!W:AA,4,0),B1001)</f>
        <v>0</v>
      </c>
    </row>
    <row r="1002" spans="4:4" x14ac:dyDescent="0.2">
      <c r="D1002" s="378">
        <f>IFERROR(VLOOKUP(A1002,Сводная!W:AA,4,0),B1002)</f>
        <v>0</v>
      </c>
    </row>
    <row r="1003" spans="4:4" x14ac:dyDescent="0.2">
      <c r="D1003" s="378">
        <f>IFERROR(VLOOKUP(A1003,Сводная!W:AA,4,0),B1003)</f>
        <v>0</v>
      </c>
    </row>
    <row r="1004" spans="4:4" x14ac:dyDescent="0.2">
      <c r="D1004" s="378">
        <f>IFERROR(VLOOKUP(A1004,Сводная!W:AA,4,0),B1004)</f>
        <v>0</v>
      </c>
    </row>
    <row r="1005" spans="4:4" x14ac:dyDescent="0.2">
      <c r="D1005" s="378">
        <f>IFERROR(VLOOKUP(A1005,Сводная!W:AA,4,0),B1005)</f>
        <v>0</v>
      </c>
    </row>
    <row r="1006" spans="4:4" x14ac:dyDescent="0.2">
      <c r="D1006" s="378">
        <f>IFERROR(VLOOKUP(A1006,Сводная!W:AA,4,0),B1006)</f>
        <v>0</v>
      </c>
    </row>
    <row r="1007" spans="4:4" x14ac:dyDescent="0.2">
      <c r="D1007" s="378">
        <f>IFERROR(VLOOKUP(A1007,Сводная!W:AA,4,0),B1007)</f>
        <v>0</v>
      </c>
    </row>
    <row r="1008" spans="4:4" x14ac:dyDescent="0.2">
      <c r="D1008" s="378">
        <f>IFERROR(VLOOKUP(A1008,Сводная!W:AA,4,0),B1008)</f>
        <v>0</v>
      </c>
    </row>
    <row r="1009" spans="4:4" x14ac:dyDescent="0.2">
      <c r="D1009" s="378">
        <f>IFERROR(VLOOKUP(A1009,Сводная!W:AA,4,0),B1009)</f>
        <v>0</v>
      </c>
    </row>
    <row r="1010" spans="4:4" x14ac:dyDescent="0.2">
      <c r="D1010" s="378">
        <f>IFERROR(VLOOKUP(A1010,Сводная!W:AA,4,0),B1010)</f>
        <v>0</v>
      </c>
    </row>
    <row r="1011" spans="4:4" x14ac:dyDescent="0.2">
      <c r="D1011" s="378">
        <f>IFERROR(VLOOKUP(A1011,Сводная!W:AA,4,0),B1011)</f>
        <v>0</v>
      </c>
    </row>
    <row r="1012" spans="4:4" x14ac:dyDescent="0.2">
      <c r="D1012" s="378">
        <f>IFERROR(VLOOKUP(A1012,Сводная!W:AA,4,0),B1012)</f>
        <v>0</v>
      </c>
    </row>
    <row r="1013" spans="4:4" x14ac:dyDescent="0.2">
      <c r="D1013" s="378">
        <f>IFERROR(VLOOKUP(A1013,Сводная!W:AA,4,0),B1013)</f>
        <v>0</v>
      </c>
    </row>
    <row r="1014" spans="4:4" x14ac:dyDescent="0.2">
      <c r="D1014" s="378">
        <f>IFERROR(VLOOKUP(A1014,Сводная!W:AA,4,0),B1014)</f>
        <v>0</v>
      </c>
    </row>
    <row r="1015" spans="4:4" x14ac:dyDescent="0.2">
      <c r="D1015" s="378">
        <f>IFERROR(VLOOKUP(A1015,Сводная!W:AA,4,0),B1015)</f>
        <v>0</v>
      </c>
    </row>
    <row r="1016" spans="4:4" x14ac:dyDescent="0.2">
      <c r="D1016" s="378">
        <f>IFERROR(VLOOKUP(A1016,Сводная!W:AA,4,0),B1016)</f>
        <v>0</v>
      </c>
    </row>
    <row r="1017" spans="4:4" x14ac:dyDescent="0.2">
      <c r="D1017" s="378">
        <f>IFERROR(VLOOKUP(A1017,Сводная!W:AA,4,0),B1017)</f>
        <v>0</v>
      </c>
    </row>
    <row r="1018" spans="4:4" x14ac:dyDescent="0.2">
      <c r="D1018" s="378">
        <f>IFERROR(VLOOKUP(A1018,Сводная!W:AA,4,0),B1018)</f>
        <v>0</v>
      </c>
    </row>
    <row r="1019" spans="4:4" x14ac:dyDescent="0.2">
      <c r="D1019" s="378">
        <f>IFERROR(VLOOKUP(A1019,Сводная!W:AA,4,0),B1019)</f>
        <v>0</v>
      </c>
    </row>
    <row r="1020" spans="4:4" x14ac:dyDescent="0.2">
      <c r="D1020" s="378">
        <f>IFERROR(VLOOKUP(A1020,Сводная!W:AA,4,0),B1020)</f>
        <v>0</v>
      </c>
    </row>
    <row r="1021" spans="4:4" x14ac:dyDescent="0.2">
      <c r="D1021" s="378">
        <f>IFERROR(VLOOKUP(A1021,Сводная!W:AA,4,0),B1021)</f>
        <v>0</v>
      </c>
    </row>
    <row r="1022" spans="4:4" x14ac:dyDescent="0.2">
      <c r="D1022" s="378">
        <f>IFERROR(VLOOKUP(A1022,Сводная!W:AA,4,0),B1022)</f>
        <v>0</v>
      </c>
    </row>
    <row r="1023" spans="4:4" x14ac:dyDescent="0.2">
      <c r="D1023" s="378">
        <f>IFERROR(VLOOKUP(A1023,Сводная!W:AA,4,0),B1023)</f>
        <v>0</v>
      </c>
    </row>
    <row r="1024" spans="4:4" x14ac:dyDescent="0.2">
      <c r="D1024" s="378">
        <f>IFERROR(VLOOKUP(A1024,Сводная!W:AA,4,0),B1024)</f>
        <v>0</v>
      </c>
    </row>
    <row r="1025" spans="4:4" x14ac:dyDescent="0.2">
      <c r="D1025" s="378">
        <f>IFERROR(VLOOKUP(A1025,Сводная!W:AA,4,0),B1025)</f>
        <v>0</v>
      </c>
    </row>
    <row r="1026" spans="4:4" x14ac:dyDescent="0.2">
      <c r="D1026" s="378">
        <f>IFERROR(VLOOKUP(A1026,Сводная!W:AA,4,0),B1026)</f>
        <v>0</v>
      </c>
    </row>
    <row r="1027" spans="4:4" x14ac:dyDescent="0.2">
      <c r="D1027" s="378">
        <f>IFERROR(VLOOKUP(A1027,Сводная!W:AA,4,0),B1027)</f>
        <v>0</v>
      </c>
    </row>
    <row r="1028" spans="4:4" x14ac:dyDescent="0.2">
      <c r="D1028" s="378">
        <f>IFERROR(VLOOKUP(A1028,Сводная!W:AA,4,0),B1028)</f>
        <v>0</v>
      </c>
    </row>
    <row r="1029" spans="4:4" x14ac:dyDescent="0.2">
      <c r="D1029" s="378">
        <f>IFERROR(VLOOKUP(A1029,Сводная!W:AA,4,0),B1029)</f>
        <v>0</v>
      </c>
    </row>
    <row r="1030" spans="4:4" x14ac:dyDescent="0.2">
      <c r="D1030" s="378">
        <f>IFERROR(VLOOKUP(A1030,Сводная!W:AA,4,0),B1030)</f>
        <v>0</v>
      </c>
    </row>
    <row r="1031" spans="4:4" x14ac:dyDescent="0.2">
      <c r="D1031" s="378">
        <f>IFERROR(VLOOKUP(A1031,Сводная!W:AA,4,0),B1031)</f>
        <v>0</v>
      </c>
    </row>
    <row r="1032" spans="4:4" x14ac:dyDescent="0.2">
      <c r="D1032" s="378">
        <f>IFERROR(VLOOKUP(A1032,Сводная!W:AA,4,0),B1032)</f>
        <v>0</v>
      </c>
    </row>
    <row r="1033" spans="4:4" x14ac:dyDescent="0.2">
      <c r="D1033" s="378">
        <f>IFERROR(VLOOKUP(A1033,Сводная!W:AA,4,0),B1033)</f>
        <v>0</v>
      </c>
    </row>
    <row r="1034" spans="4:4" x14ac:dyDescent="0.2">
      <c r="D1034" s="378">
        <f>IFERROR(VLOOKUP(A1034,Сводная!W:AA,4,0),B1034)</f>
        <v>0</v>
      </c>
    </row>
    <row r="1035" spans="4:4" x14ac:dyDescent="0.2">
      <c r="D1035" s="378">
        <f>IFERROR(VLOOKUP(A1035,Сводная!W:AA,4,0),B1035)</f>
        <v>0</v>
      </c>
    </row>
    <row r="1036" spans="4:4" x14ac:dyDescent="0.2">
      <c r="D1036" s="378">
        <f>IFERROR(VLOOKUP(A1036,Сводная!W:AA,4,0),B1036)</f>
        <v>0</v>
      </c>
    </row>
    <row r="1037" spans="4:4" x14ac:dyDescent="0.2">
      <c r="D1037" s="378">
        <f>IFERROR(VLOOKUP(A1037,Сводная!W:AA,4,0),B1037)</f>
        <v>0</v>
      </c>
    </row>
    <row r="1038" spans="4:4" x14ac:dyDescent="0.2">
      <c r="D1038" s="378">
        <f>IFERROR(VLOOKUP(A1038,Сводная!W:AA,4,0),B1038)</f>
        <v>0</v>
      </c>
    </row>
    <row r="1039" spans="4:4" x14ac:dyDescent="0.2">
      <c r="D1039" s="378">
        <f>IFERROR(VLOOKUP(A1039,Сводная!W:AA,4,0),B1039)</f>
        <v>0</v>
      </c>
    </row>
    <row r="1040" spans="4:4" x14ac:dyDescent="0.2">
      <c r="D1040" s="378">
        <f>IFERROR(VLOOKUP(A1040,Сводная!W:AA,4,0),B1040)</f>
        <v>0</v>
      </c>
    </row>
    <row r="1041" spans="4:4" x14ac:dyDescent="0.2">
      <c r="D1041" s="378">
        <f>IFERROR(VLOOKUP(A1041,Сводная!W:AA,4,0),B1041)</f>
        <v>0</v>
      </c>
    </row>
    <row r="1042" spans="4:4" x14ac:dyDescent="0.2">
      <c r="D1042" s="378">
        <f>IFERROR(VLOOKUP(A1042,Сводная!W:AA,4,0),B1042)</f>
        <v>0</v>
      </c>
    </row>
    <row r="1043" spans="4:4" x14ac:dyDescent="0.2">
      <c r="D1043" s="378">
        <f>IFERROR(VLOOKUP(A1043,Сводная!W:AA,4,0),B1043)</f>
        <v>0</v>
      </c>
    </row>
    <row r="1044" spans="4:4" x14ac:dyDescent="0.2">
      <c r="D1044" s="378">
        <f>IFERROR(VLOOKUP(A1044,Сводная!W:AA,4,0),B1044)</f>
        <v>0</v>
      </c>
    </row>
    <row r="1045" spans="4:4" x14ac:dyDescent="0.2">
      <c r="D1045" s="378">
        <f>IFERROR(VLOOKUP(A1045,Сводная!W:AA,4,0),B1045)</f>
        <v>0</v>
      </c>
    </row>
    <row r="1046" spans="4:4" x14ac:dyDescent="0.2">
      <c r="D1046" s="378">
        <f>IFERROR(VLOOKUP(A1046,Сводная!W:AA,4,0),B1046)</f>
        <v>0</v>
      </c>
    </row>
    <row r="1047" spans="4:4" x14ac:dyDescent="0.2">
      <c r="D1047" s="378">
        <f>IFERROR(VLOOKUP(A1047,Сводная!W:AA,4,0),B1047)</f>
        <v>0</v>
      </c>
    </row>
    <row r="1048" spans="4:4" x14ac:dyDescent="0.2">
      <c r="D1048" s="378">
        <f>IFERROR(VLOOKUP(A1048,Сводная!W:AA,4,0),B1048)</f>
        <v>0</v>
      </c>
    </row>
    <row r="1049" spans="4:4" x14ac:dyDescent="0.2">
      <c r="D1049" s="378">
        <f>IFERROR(VLOOKUP(A1049,Сводная!W:AA,4,0),B1049)</f>
        <v>0</v>
      </c>
    </row>
    <row r="1050" spans="4:4" x14ac:dyDescent="0.2">
      <c r="D1050" s="378">
        <f>IFERROR(VLOOKUP(A1050,Сводная!W:AA,4,0),B1050)</f>
        <v>0</v>
      </c>
    </row>
    <row r="1051" spans="4:4" x14ac:dyDescent="0.2">
      <c r="D1051" s="378">
        <f>IFERROR(VLOOKUP(A1051,Сводная!W:AA,4,0),B1051)</f>
        <v>0</v>
      </c>
    </row>
    <row r="1052" spans="4:4" x14ac:dyDescent="0.2">
      <c r="D1052" s="378">
        <f>IFERROR(VLOOKUP(A1052,Сводная!W:AA,4,0),B1052)</f>
        <v>0</v>
      </c>
    </row>
    <row r="1053" spans="4:4" x14ac:dyDescent="0.2">
      <c r="D1053" s="378">
        <f>IFERROR(VLOOKUP(A1053,Сводная!W:AA,4,0),B1053)</f>
        <v>0</v>
      </c>
    </row>
    <row r="1054" spans="4:4" x14ac:dyDescent="0.2">
      <c r="D1054" s="378">
        <f>IFERROR(VLOOKUP(A1054,Сводная!W:AA,4,0),B1054)</f>
        <v>0</v>
      </c>
    </row>
    <row r="1055" spans="4:4" x14ac:dyDescent="0.2">
      <c r="D1055" s="378">
        <f>IFERROR(VLOOKUP(A1055,Сводная!W:AA,4,0),B1055)</f>
        <v>0</v>
      </c>
    </row>
    <row r="1056" spans="4:4" x14ac:dyDescent="0.2">
      <c r="D1056" s="378">
        <f>IFERROR(VLOOKUP(A1056,Сводная!W:AA,4,0),B1056)</f>
        <v>0</v>
      </c>
    </row>
    <row r="1057" spans="4:4" x14ac:dyDescent="0.2">
      <c r="D1057" s="378">
        <f>IFERROR(VLOOKUP(A1057,Сводная!W:AA,4,0),B1057)</f>
        <v>0</v>
      </c>
    </row>
    <row r="1058" spans="4:4" x14ac:dyDescent="0.2">
      <c r="D1058" s="378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91"/>
  <sheetViews>
    <sheetView zoomScale="85" zoomScaleNormal="85" workbookViewId="0">
      <selection sqref="A1:A128"/>
    </sheetView>
  </sheetViews>
  <sheetFormatPr defaultRowHeight="12.75" x14ac:dyDescent="0.2"/>
  <sheetData>
    <row r="1" spans="1:1" x14ac:dyDescent="0.2">
      <c r="A1" t="s">
        <v>412</v>
      </c>
    </row>
    <row r="2" spans="1:1" x14ac:dyDescent="0.2">
      <c r="A2" s="470" t="s">
        <v>248</v>
      </c>
    </row>
    <row r="3" spans="1:1" x14ac:dyDescent="0.2">
      <c r="A3" s="470" t="s">
        <v>249</v>
      </c>
    </row>
    <row r="4" spans="1:1" x14ac:dyDescent="0.2">
      <c r="A4" s="470" t="s">
        <v>250</v>
      </c>
    </row>
    <row r="5" spans="1:1" x14ac:dyDescent="0.2">
      <c r="A5" s="470" t="s">
        <v>251</v>
      </c>
    </row>
    <row r="6" spans="1:1" x14ac:dyDescent="0.2">
      <c r="A6" s="470" t="s">
        <v>252</v>
      </c>
    </row>
    <row r="7" spans="1:1" x14ac:dyDescent="0.2">
      <c r="A7" s="470" t="s">
        <v>253</v>
      </c>
    </row>
    <row r="8" spans="1:1" x14ac:dyDescent="0.2">
      <c r="A8" s="470" t="s">
        <v>162</v>
      </c>
    </row>
    <row r="9" spans="1:1" x14ac:dyDescent="0.2">
      <c r="A9" s="470" t="s">
        <v>163</v>
      </c>
    </row>
    <row r="10" spans="1:1" x14ac:dyDescent="0.2">
      <c r="A10" s="470" t="s">
        <v>413</v>
      </c>
    </row>
    <row r="11" spans="1:1" x14ac:dyDescent="0.2">
      <c r="A11" s="470" t="s">
        <v>414</v>
      </c>
    </row>
    <row r="12" spans="1:1" x14ac:dyDescent="0.2">
      <c r="A12" s="470" t="s">
        <v>287</v>
      </c>
    </row>
    <row r="13" spans="1:1" x14ac:dyDescent="0.2">
      <c r="A13" s="470" t="s">
        <v>415</v>
      </c>
    </row>
    <row r="14" spans="1:1" x14ac:dyDescent="0.2">
      <c r="A14" s="470" t="s">
        <v>416</v>
      </c>
    </row>
    <row r="15" spans="1:1" x14ac:dyDescent="0.2">
      <c r="A15" s="470" t="s">
        <v>288</v>
      </c>
    </row>
    <row r="16" spans="1:1" x14ac:dyDescent="0.2">
      <c r="A16" s="470" t="s">
        <v>289</v>
      </c>
    </row>
    <row r="17" spans="1:1" x14ac:dyDescent="0.2">
      <c r="A17" s="470" t="s">
        <v>290</v>
      </c>
    </row>
    <row r="18" spans="1:1" x14ac:dyDescent="0.2">
      <c r="A18" s="470" t="s">
        <v>164</v>
      </c>
    </row>
    <row r="19" spans="1:1" x14ac:dyDescent="0.2">
      <c r="A19" s="470" t="s">
        <v>165</v>
      </c>
    </row>
    <row r="20" spans="1:1" x14ac:dyDescent="0.2">
      <c r="A20" s="470" t="s">
        <v>417</v>
      </c>
    </row>
    <row r="21" spans="1:1" x14ac:dyDescent="0.2">
      <c r="A21" s="470" t="s">
        <v>166</v>
      </c>
    </row>
    <row r="22" spans="1:1" x14ac:dyDescent="0.2">
      <c r="A22" s="470" t="s">
        <v>167</v>
      </c>
    </row>
    <row r="23" spans="1:1" x14ac:dyDescent="0.2">
      <c r="A23" s="470" t="s">
        <v>168</v>
      </c>
    </row>
    <row r="24" spans="1:1" x14ac:dyDescent="0.2">
      <c r="A24" s="470" t="s">
        <v>169</v>
      </c>
    </row>
    <row r="25" spans="1:1" x14ac:dyDescent="0.2">
      <c r="A25" s="470" t="s">
        <v>170</v>
      </c>
    </row>
    <row r="26" spans="1:1" x14ac:dyDescent="0.2">
      <c r="A26" s="470" t="s">
        <v>171</v>
      </c>
    </row>
    <row r="27" spans="1:1" x14ac:dyDescent="0.2">
      <c r="A27" s="470" t="s">
        <v>172</v>
      </c>
    </row>
    <row r="28" spans="1:1" x14ac:dyDescent="0.2">
      <c r="A28" s="470" t="s">
        <v>173</v>
      </c>
    </row>
    <row r="29" spans="1:1" x14ac:dyDescent="0.2">
      <c r="A29" s="470" t="s">
        <v>174</v>
      </c>
    </row>
    <row r="30" spans="1:1" x14ac:dyDescent="0.2">
      <c r="A30" s="470" t="s">
        <v>418</v>
      </c>
    </row>
    <row r="31" spans="1:1" x14ac:dyDescent="0.2">
      <c r="A31" s="470" t="s">
        <v>254</v>
      </c>
    </row>
    <row r="32" spans="1:1" x14ac:dyDescent="0.2">
      <c r="A32" s="470" t="s">
        <v>419</v>
      </c>
    </row>
    <row r="33" spans="1:1" x14ac:dyDescent="0.2">
      <c r="A33" s="470" t="s">
        <v>468</v>
      </c>
    </row>
    <row r="34" spans="1:1" x14ac:dyDescent="0.2">
      <c r="A34" s="470" t="s">
        <v>420</v>
      </c>
    </row>
    <row r="35" spans="1:1" x14ac:dyDescent="0.2">
      <c r="A35" s="470" t="s">
        <v>291</v>
      </c>
    </row>
    <row r="36" spans="1:1" x14ac:dyDescent="0.2">
      <c r="A36" s="470" t="s">
        <v>292</v>
      </c>
    </row>
    <row r="37" spans="1:1" x14ac:dyDescent="0.2">
      <c r="A37" s="470" t="s">
        <v>293</v>
      </c>
    </row>
    <row r="38" spans="1:1" x14ac:dyDescent="0.2">
      <c r="A38" s="470" t="s">
        <v>294</v>
      </c>
    </row>
    <row r="39" spans="1:1" x14ac:dyDescent="0.2">
      <c r="A39" s="470" t="s">
        <v>255</v>
      </c>
    </row>
    <row r="40" spans="1:1" x14ac:dyDescent="0.2">
      <c r="A40" s="470" t="s">
        <v>256</v>
      </c>
    </row>
    <row r="41" spans="1:1" x14ac:dyDescent="0.2">
      <c r="A41" s="470" t="s">
        <v>257</v>
      </c>
    </row>
    <row r="42" spans="1:1" x14ac:dyDescent="0.2">
      <c r="A42" s="470" t="s">
        <v>421</v>
      </c>
    </row>
    <row r="43" spans="1:1" x14ac:dyDescent="0.2">
      <c r="A43" s="470" t="s">
        <v>295</v>
      </c>
    </row>
    <row r="44" spans="1:1" x14ac:dyDescent="0.2">
      <c r="A44" s="470" t="s">
        <v>189</v>
      </c>
    </row>
    <row r="45" spans="1:1" x14ac:dyDescent="0.2">
      <c r="A45" s="470" t="s">
        <v>422</v>
      </c>
    </row>
    <row r="46" spans="1:1" x14ac:dyDescent="0.2">
      <c r="A46" s="470" t="s">
        <v>423</v>
      </c>
    </row>
    <row r="47" spans="1:1" x14ac:dyDescent="0.2">
      <c r="A47" s="470" t="s">
        <v>296</v>
      </c>
    </row>
    <row r="48" spans="1:1" x14ac:dyDescent="0.2">
      <c r="A48" s="470" t="s">
        <v>297</v>
      </c>
    </row>
    <row r="49" spans="1:1" x14ac:dyDescent="0.2">
      <c r="A49" s="470" t="s">
        <v>298</v>
      </c>
    </row>
    <row r="50" spans="1:1" x14ac:dyDescent="0.2">
      <c r="A50" s="470" t="s">
        <v>299</v>
      </c>
    </row>
    <row r="51" spans="1:1" x14ac:dyDescent="0.2">
      <c r="A51" s="470" t="s">
        <v>300</v>
      </c>
    </row>
    <row r="52" spans="1:1" x14ac:dyDescent="0.2">
      <c r="A52" s="470" t="s">
        <v>301</v>
      </c>
    </row>
    <row r="53" spans="1:1" x14ac:dyDescent="0.2">
      <c r="A53" s="470" t="s">
        <v>258</v>
      </c>
    </row>
    <row r="54" spans="1:1" x14ac:dyDescent="0.2">
      <c r="A54" s="470" t="s">
        <v>175</v>
      </c>
    </row>
    <row r="55" spans="1:1" x14ac:dyDescent="0.2">
      <c r="A55" s="470" t="s">
        <v>424</v>
      </c>
    </row>
    <row r="56" spans="1:1" x14ac:dyDescent="0.2">
      <c r="A56" s="470" t="s">
        <v>425</v>
      </c>
    </row>
    <row r="57" spans="1:1" x14ac:dyDescent="0.2">
      <c r="A57" s="470" t="s">
        <v>426</v>
      </c>
    </row>
    <row r="58" spans="1:1" x14ac:dyDescent="0.2">
      <c r="A58" s="470" t="s">
        <v>427</v>
      </c>
    </row>
    <row r="59" spans="1:1" x14ac:dyDescent="0.2">
      <c r="A59" s="470" t="s">
        <v>428</v>
      </c>
    </row>
    <row r="60" spans="1:1" x14ac:dyDescent="0.2">
      <c r="A60" s="470" t="s">
        <v>429</v>
      </c>
    </row>
    <row r="61" spans="1:1" x14ac:dyDescent="0.2">
      <c r="A61" s="470" t="s">
        <v>176</v>
      </c>
    </row>
    <row r="62" spans="1:1" x14ac:dyDescent="0.2">
      <c r="A62" s="470" t="s">
        <v>177</v>
      </c>
    </row>
    <row r="63" spans="1:1" x14ac:dyDescent="0.2">
      <c r="A63" s="470" t="s">
        <v>430</v>
      </c>
    </row>
    <row r="64" spans="1:1" x14ac:dyDescent="0.2">
      <c r="A64" s="470" t="s">
        <v>431</v>
      </c>
    </row>
    <row r="65" spans="1:1" x14ac:dyDescent="0.2">
      <c r="A65" s="470" t="s">
        <v>432</v>
      </c>
    </row>
    <row r="66" spans="1:1" x14ac:dyDescent="0.2">
      <c r="A66" s="470" t="s">
        <v>433</v>
      </c>
    </row>
    <row r="67" spans="1:1" x14ac:dyDescent="0.2">
      <c r="A67" s="470" t="s">
        <v>434</v>
      </c>
    </row>
    <row r="68" spans="1:1" x14ac:dyDescent="0.2">
      <c r="A68" s="470" t="s">
        <v>435</v>
      </c>
    </row>
    <row r="69" spans="1:1" x14ac:dyDescent="0.2">
      <c r="A69" s="470" t="s">
        <v>436</v>
      </c>
    </row>
    <row r="70" spans="1:1" x14ac:dyDescent="0.2">
      <c r="A70" s="470" t="s">
        <v>259</v>
      </c>
    </row>
    <row r="71" spans="1:1" x14ac:dyDescent="0.2">
      <c r="A71" s="470" t="s">
        <v>260</v>
      </c>
    </row>
    <row r="72" spans="1:1" x14ac:dyDescent="0.2">
      <c r="A72" s="470" t="s">
        <v>261</v>
      </c>
    </row>
    <row r="73" spans="1:1" x14ac:dyDescent="0.2">
      <c r="A73" s="470" t="s">
        <v>437</v>
      </c>
    </row>
    <row r="74" spans="1:1" x14ac:dyDescent="0.2">
      <c r="A74" s="470" t="s">
        <v>302</v>
      </c>
    </row>
    <row r="75" spans="1:1" x14ac:dyDescent="0.2">
      <c r="A75" s="470" t="s">
        <v>438</v>
      </c>
    </row>
    <row r="76" spans="1:1" x14ac:dyDescent="0.2">
      <c r="A76" s="470" t="s">
        <v>439</v>
      </c>
    </row>
    <row r="77" spans="1:1" x14ac:dyDescent="0.2">
      <c r="A77" s="470" t="s">
        <v>440</v>
      </c>
    </row>
    <row r="78" spans="1:1" x14ac:dyDescent="0.2">
      <c r="A78" s="470" t="s">
        <v>303</v>
      </c>
    </row>
    <row r="79" spans="1:1" x14ac:dyDescent="0.2">
      <c r="A79" s="470" t="s">
        <v>304</v>
      </c>
    </row>
    <row r="80" spans="1:1" x14ac:dyDescent="0.2">
      <c r="A80" s="470" t="s">
        <v>305</v>
      </c>
    </row>
    <row r="81" spans="1:1" x14ac:dyDescent="0.2">
      <c r="A81" s="470" t="s">
        <v>441</v>
      </c>
    </row>
    <row r="82" spans="1:1" x14ac:dyDescent="0.2">
      <c r="A82" s="470" t="s">
        <v>306</v>
      </c>
    </row>
    <row r="83" spans="1:1" x14ac:dyDescent="0.2">
      <c r="A83" s="470" t="s">
        <v>307</v>
      </c>
    </row>
    <row r="84" spans="1:1" x14ac:dyDescent="0.2">
      <c r="A84" s="470" t="s">
        <v>262</v>
      </c>
    </row>
    <row r="85" spans="1:1" x14ac:dyDescent="0.2">
      <c r="A85" s="470" t="s">
        <v>178</v>
      </c>
    </row>
    <row r="86" spans="1:1" x14ac:dyDescent="0.2">
      <c r="A86" s="470" t="s">
        <v>442</v>
      </c>
    </row>
    <row r="87" spans="1:1" x14ac:dyDescent="0.2">
      <c r="A87" s="470" t="s">
        <v>443</v>
      </c>
    </row>
    <row r="88" spans="1:1" x14ac:dyDescent="0.2">
      <c r="A88" s="470" t="s">
        <v>444</v>
      </c>
    </row>
    <row r="89" spans="1:1" x14ac:dyDescent="0.2">
      <c r="A89" s="470" t="s">
        <v>445</v>
      </c>
    </row>
    <row r="90" spans="1:1" x14ac:dyDescent="0.2">
      <c r="A90" s="470" t="s">
        <v>446</v>
      </c>
    </row>
    <row r="91" spans="1:1" x14ac:dyDescent="0.2">
      <c r="A91" s="470" t="s">
        <v>447</v>
      </c>
    </row>
    <row r="92" spans="1:1" x14ac:dyDescent="0.2">
      <c r="A92" s="470" t="s">
        <v>179</v>
      </c>
    </row>
    <row r="93" spans="1:1" x14ac:dyDescent="0.2">
      <c r="A93" s="470" t="s">
        <v>180</v>
      </c>
    </row>
    <row r="94" spans="1:1" x14ac:dyDescent="0.2">
      <c r="A94" s="470" t="s">
        <v>448</v>
      </c>
    </row>
    <row r="95" spans="1:1" x14ac:dyDescent="0.2">
      <c r="A95" s="470" t="s">
        <v>449</v>
      </c>
    </row>
    <row r="96" spans="1:1" x14ac:dyDescent="0.2">
      <c r="A96" s="470" t="s">
        <v>263</v>
      </c>
    </row>
    <row r="97" spans="1:1" x14ac:dyDescent="0.2">
      <c r="A97" s="470" t="s">
        <v>450</v>
      </c>
    </row>
    <row r="98" spans="1:1" x14ac:dyDescent="0.2">
      <c r="A98" s="470" t="s">
        <v>451</v>
      </c>
    </row>
    <row r="99" spans="1:1" x14ac:dyDescent="0.2">
      <c r="A99" s="470" t="s">
        <v>308</v>
      </c>
    </row>
    <row r="100" spans="1:1" x14ac:dyDescent="0.2">
      <c r="A100" s="470" t="s">
        <v>452</v>
      </c>
    </row>
    <row r="101" spans="1:1" x14ac:dyDescent="0.2">
      <c r="A101" s="470" t="s">
        <v>264</v>
      </c>
    </row>
    <row r="102" spans="1:1" x14ac:dyDescent="0.2">
      <c r="A102" s="470" t="s">
        <v>181</v>
      </c>
    </row>
    <row r="103" spans="1:1" x14ac:dyDescent="0.2">
      <c r="A103" s="470" t="s">
        <v>309</v>
      </c>
    </row>
    <row r="104" spans="1:1" x14ac:dyDescent="0.2">
      <c r="A104" s="470" t="s">
        <v>182</v>
      </c>
    </row>
    <row r="105" spans="1:1" x14ac:dyDescent="0.2">
      <c r="A105" s="470" t="s">
        <v>183</v>
      </c>
    </row>
    <row r="106" spans="1:1" x14ac:dyDescent="0.2">
      <c r="A106" s="470" t="s">
        <v>184</v>
      </c>
    </row>
    <row r="107" spans="1:1" x14ac:dyDescent="0.2">
      <c r="A107" s="470" t="s">
        <v>310</v>
      </c>
    </row>
    <row r="108" spans="1:1" x14ac:dyDescent="0.2">
      <c r="A108" s="470" t="s">
        <v>185</v>
      </c>
    </row>
    <row r="109" spans="1:1" x14ac:dyDescent="0.2">
      <c r="A109" s="470" t="s">
        <v>186</v>
      </c>
    </row>
    <row r="110" spans="1:1" x14ac:dyDescent="0.2">
      <c r="A110" s="470" t="s">
        <v>187</v>
      </c>
    </row>
    <row r="111" spans="1:1" x14ac:dyDescent="0.2">
      <c r="A111" s="470" t="s">
        <v>453</v>
      </c>
    </row>
    <row r="112" spans="1:1" x14ac:dyDescent="0.2">
      <c r="A112" s="470" t="s">
        <v>454</v>
      </c>
    </row>
    <row r="113" spans="1:1" x14ac:dyDescent="0.2">
      <c r="A113" s="470" t="s">
        <v>455</v>
      </c>
    </row>
    <row r="114" spans="1:1" x14ac:dyDescent="0.2">
      <c r="A114" s="470" t="s">
        <v>456</v>
      </c>
    </row>
    <row r="115" spans="1:1" x14ac:dyDescent="0.2">
      <c r="A115" s="470" t="s">
        <v>457</v>
      </c>
    </row>
    <row r="116" spans="1:1" x14ac:dyDescent="0.2">
      <c r="A116" s="470" t="s">
        <v>458</v>
      </c>
    </row>
    <row r="117" spans="1:1" x14ac:dyDescent="0.2">
      <c r="A117" s="470" t="s">
        <v>188</v>
      </c>
    </row>
    <row r="118" spans="1:1" x14ac:dyDescent="0.2">
      <c r="A118" s="470" t="s">
        <v>311</v>
      </c>
    </row>
    <row r="119" spans="1:1" x14ac:dyDescent="0.2">
      <c r="A119" s="470" t="s">
        <v>312</v>
      </c>
    </row>
    <row r="120" spans="1:1" x14ac:dyDescent="0.2">
      <c r="A120" s="470" t="s">
        <v>459</v>
      </c>
    </row>
    <row r="121" spans="1:1" x14ac:dyDescent="0.2">
      <c r="A121" s="470" t="s">
        <v>460</v>
      </c>
    </row>
    <row r="122" spans="1:1" x14ac:dyDescent="0.2">
      <c r="A122" s="470" t="s">
        <v>461</v>
      </c>
    </row>
    <row r="123" spans="1:1" x14ac:dyDescent="0.2">
      <c r="A123" s="470" t="s">
        <v>462</v>
      </c>
    </row>
    <row r="124" spans="1:1" x14ac:dyDescent="0.2">
      <c r="A124" s="470" t="s">
        <v>463</v>
      </c>
    </row>
    <row r="125" spans="1:1" x14ac:dyDescent="0.2">
      <c r="A125" s="470" t="s">
        <v>464</v>
      </c>
    </row>
    <row r="126" spans="1:1" x14ac:dyDescent="0.2">
      <c r="A126" s="470" t="s">
        <v>465</v>
      </c>
    </row>
    <row r="127" spans="1:1" x14ac:dyDescent="0.2">
      <c r="A127" s="470" t="s">
        <v>466</v>
      </c>
    </row>
    <row r="128" spans="1:1" x14ac:dyDescent="0.2">
      <c r="A128" s="470" t="s">
        <v>467</v>
      </c>
    </row>
    <row r="129" spans="1:1" x14ac:dyDescent="0.2">
      <c r="A129" s="378"/>
    </row>
    <row r="130" spans="1:1" x14ac:dyDescent="0.2">
      <c r="A130" s="378"/>
    </row>
    <row r="131" spans="1:1" x14ac:dyDescent="0.2">
      <c r="A131" s="378"/>
    </row>
    <row r="132" spans="1:1" x14ac:dyDescent="0.2">
      <c r="A132" s="378"/>
    </row>
    <row r="133" spans="1:1" x14ac:dyDescent="0.2">
      <c r="A133" s="378"/>
    </row>
    <row r="134" spans="1:1" x14ac:dyDescent="0.2">
      <c r="A134" s="378"/>
    </row>
    <row r="135" spans="1:1" x14ac:dyDescent="0.2">
      <c r="A135" s="378"/>
    </row>
    <row r="136" spans="1:1" x14ac:dyDescent="0.2">
      <c r="A136" s="378"/>
    </row>
    <row r="137" spans="1:1" x14ac:dyDescent="0.2">
      <c r="A137" s="378"/>
    </row>
    <row r="138" spans="1:1" x14ac:dyDescent="0.2">
      <c r="A138" s="378"/>
    </row>
    <row r="139" spans="1:1" x14ac:dyDescent="0.2">
      <c r="A139" s="378"/>
    </row>
    <row r="140" spans="1:1" x14ac:dyDescent="0.2">
      <c r="A140" s="378"/>
    </row>
    <row r="141" spans="1:1" x14ac:dyDescent="0.2">
      <c r="A141" s="378"/>
    </row>
    <row r="142" spans="1:1" x14ac:dyDescent="0.2">
      <c r="A142" s="378"/>
    </row>
    <row r="143" spans="1:1" x14ac:dyDescent="0.2">
      <c r="A143" s="378"/>
    </row>
    <row r="144" spans="1:1" x14ac:dyDescent="0.2">
      <c r="A144" s="378"/>
    </row>
    <row r="145" spans="1:1" x14ac:dyDescent="0.2">
      <c r="A145" s="378"/>
    </row>
    <row r="146" spans="1:1" x14ac:dyDescent="0.2">
      <c r="A146" s="378"/>
    </row>
    <row r="147" spans="1:1" x14ac:dyDescent="0.2">
      <c r="A147" s="378"/>
    </row>
    <row r="148" spans="1:1" x14ac:dyDescent="0.2">
      <c r="A148" s="378"/>
    </row>
    <row r="149" spans="1:1" x14ac:dyDescent="0.2">
      <c r="A149" s="378"/>
    </row>
    <row r="150" spans="1:1" x14ac:dyDescent="0.2">
      <c r="A150" s="378"/>
    </row>
    <row r="151" spans="1:1" x14ac:dyDescent="0.2">
      <c r="A151" s="378"/>
    </row>
    <row r="152" spans="1:1" x14ac:dyDescent="0.2">
      <c r="A152" s="378"/>
    </row>
    <row r="153" spans="1:1" x14ac:dyDescent="0.2">
      <c r="A153" s="378"/>
    </row>
    <row r="154" spans="1:1" x14ac:dyDescent="0.2">
      <c r="A154" s="378"/>
    </row>
    <row r="155" spans="1:1" x14ac:dyDescent="0.2">
      <c r="A155" s="378"/>
    </row>
    <row r="156" spans="1:1" x14ac:dyDescent="0.2">
      <c r="A156" s="378"/>
    </row>
    <row r="157" spans="1:1" x14ac:dyDescent="0.2">
      <c r="A157" s="378"/>
    </row>
    <row r="158" spans="1:1" x14ac:dyDescent="0.2">
      <c r="A158" s="378"/>
    </row>
    <row r="159" spans="1:1" x14ac:dyDescent="0.2">
      <c r="A159" s="378"/>
    </row>
    <row r="160" spans="1:1" x14ac:dyDescent="0.2">
      <c r="A160" s="378"/>
    </row>
    <row r="161" spans="1:1" x14ac:dyDescent="0.2">
      <c r="A161" s="378"/>
    </row>
    <row r="162" spans="1:1" x14ac:dyDescent="0.2">
      <c r="A162" s="378"/>
    </row>
    <row r="163" spans="1:1" x14ac:dyDescent="0.2">
      <c r="A163" s="378"/>
    </row>
    <row r="164" spans="1:1" x14ac:dyDescent="0.2">
      <c r="A164" s="378"/>
    </row>
    <row r="165" spans="1:1" x14ac:dyDescent="0.2">
      <c r="A165" s="378"/>
    </row>
    <row r="166" spans="1:1" x14ac:dyDescent="0.2">
      <c r="A166" s="378"/>
    </row>
    <row r="167" spans="1:1" x14ac:dyDescent="0.2">
      <c r="A167" s="378"/>
    </row>
    <row r="168" spans="1:1" x14ac:dyDescent="0.2">
      <c r="A168" s="378"/>
    </row>
    <row r="169" spans="1:1" x14ac:dyDescent="0.2">
      <c r="A169" s="378"/>
    </row>
    <row r="170" spans="1:1" x14ac:dyDescent="0.2">
      <c r="A170" s="378"/>
    </row>
    <row r="171" spans="1:1" x14ac:dyDescent="0.2">
      <c r="A171" s="378"/>
    </row>
    <row r="172" spans="1:1" x14ac:dyDescent="0.2">
      <c r="A172" s="378"/>
    </row>
    <row r="173" spans="1:1" x14ac:dyDescent="0.2">
      <c r="A173" s="378"/>
    </row>
    <row r="174" spans="1:1" x14ac:dyDescent="0.2">
      <c r="A174" s="378"/>
    </row>
    <row r="175" spans="1:1" x14ac:dyDescent="0.2">
      <c r="A175" s="378"/>
    </row>
    <row r="176" spans="1:1" x14ac:dyDescent="0.2">
      <c r="A176" s="378"/>
    </row>
    <row r="177" spans="1:1" x14ac:dyDescent="0.2">
      <c r="A177" s="378"/>
    </row>
    <row r="178" spans="1:1" x14ac:dyDescent="0.2">
      <c r="A178" s="378"/>
    </row>
    <row r="179" spans="1:1" x14ac:dyDescent="0.2">
      <c r="A179" s="378"/>
    </row>
    <row r="180" spans="1:1" x14ac:dyDescent="0.2">
      <c r="A180" s="378"/>
    </row>
    <row r="181" spans="1:1" x14ac:dyDescent="0.2">
      <c r="A181" s="378"/>
    </row>
    <row r="182" spans="1:1" x14ac:dyDescent="0.2">
      <c r="A182" s="378"/>
    </row>
    <row r="183" spans="1:1" x14ac:dyDescent="0.2">
      <c r="A183" s="378"/>
    </row>
    <row r="184" spans="1:1" x14ac:dyDescent="0.2">
      <c r="A184" s="378"/>
    </row>
    <row r="185" spans="1:1" x14ac:dyDescent="0.2">
      <c r="A185" s="378"/>
    </row>
    <row r="186" spans="1:1" x14ac:dyDescent="0.2">
      <c r="A186" s="378"/>
    </row>
    <row r="187" spans="1:1" x14ac:dyDescent="0.2">
      <c r="A187" s="378"/>
    </row>
    <row r="188" spans="1:1" x14ac:dyDescent="0.2">
      <c r="A188" s="378"/>
    </row>
    <row r="189" spans="1:1" x14ac:dyDescent="0.2">
      <c r="A189" s="378"/>
    </row>
    <row r="190" spans="1:1" x14ac:dyDescent="0.2">
      <c r="A190" s="378"/>
    </row>
    <row r="191" spans="1:1" x14ac:dyDescent="0.2">
      <c r="A191" s="378"/>
    </row>
    <row r="192" spans="1:1" x14ac:dyDescent="0.2">
      <c r="A192" s="378"/>
    </row>
    <row r="193" spans="1:1" x14ac:dyDescent="0.2">
      <c r="A193" s="378"/>
    </row>
    <row r="194" spans="1:1" x14ac:dyDescent="0.2">
      <c r="A194" s="378"/>
    </row>
    <row r="195" spans="1:1" x14ac:dyDescent="0.2">
      <c r="A195" s="378"/>
    </row>
    <row r="196" spans="1:1" x14ac:dyDescent="0.2">
      <c r="A196" s="378"/>
    </row>
    <row r="197" spans="1:1" x14ac:dyDescent="0.2">
      <c r="A197" s="378"/>
    </row>
    <row r="198" spans="1:1" x14ac:dyDescent="0.2">
      <c r="A198" s="378"/>
    </row>
    <row r="199" spans="1:1" x14ac:dyDescent="0.2">
      <c r="A199" s="378"/>
    </row>
    <row r="200" spans="1:1" x14ac:dyDescent="0.2">
      <c r="A200" s="378"/>
    </row>
    <row r="201" spans="1:1" x14ac:dyDescent="0.2">
      <c r="A201" s="378"/>
    </row>
    <row r="202" spans="1:1" x14ac:dyDescent="0.2">
      <c r="A202" s="378"/>
    </row>
    <row r="203" spans="1:1" x14ac:dyDescent="0.2">
      <c r="A203" s="378"/>
    </row>
    <row r="204" spans="1:1" x14ac:dyDescent="0.2">
      <c r="A204" s="378"/>
    </row>
    <row r="205" spans="1:1" x14ac:dyDescent="0.2">
      <c r="A205" s="378"/>
    </row>
    <row r="206" spans="1:1" x14ac:dyDescent="0.2">
      <c r="A206" s="378"/>
    </row>
    <row r="207" spans="1:1" x14ac:dyDescent="0.2">
      <c r="A207" s="378"/>
    </row>
    <row r="208" spans="1:1" x14ac:dyDescent="0.2">
      <c r="A208" s="378"/>
    </row>
    <row r="209" spans="1:1" x14ac:dyDescent="0.2">
      <c r="A209" s="378"/>
    </row>
    <row r="210" spans="1:1" x14ac:dyDescent="0.2">
      <c r="A210" s="378"/>
    </row>
    <row r="211" spans="1:1" x14ac:dyDescent="0.2">
      <c r="A211" s="378"/>
    </row>
    <row r="212" spans="1:1" x14ac:dyDescent="0.2">
      <c r="A212" s="378"/>
    </row>
    <row r="213" spans="1:1" x14ac:dyDescent="0.2">
      <c r="A213" s="378"/>
    </row>
    <row r="214" spans="1:1" x14ac:dyDescent="0.2">
      <c r="A214" s="378"/>
    </row>
    <row r="215" spans="1:1" x14ac:dyDescent="0.2">
      <c r="A215" s="378"/>
    </row>
    <row r="216" spans="1:1" x14ac:dyDescent="0.2">
      <c r="A216" s="378"/>
    </row>
    <row r="217" spans="1:1" x14ac:dyDescent="0.2">
      <c r="A217" s="378"/>
    </row>
    <row r="218" spans="1:1" x14ac:dyDescent="0.2">
      <c r="A218" s="378"/>
    </row>
    <row r="219" spans="1:1" x14ac:dyDescent="0.2">
      <c r="A219" s="378"/>
    </row>
    <row r="220" spans="1:1" x14ac:dyDescent="0.2">
      <c r="A220" s="378"/>
    </row>
    <row r="221" spans="1:1" x14ac:dyDescent="0.2">
      <c r="A221" s="378"/>
    </row>
    <row r="222" spans="1:1" x14ac:dyDescent="0.2">
      <c r="A222" s="378"/>
    </row>
    <row r="223" spans="1:1" x14ac:dyDescent="0.2">
      <c r="A223" s="378"/>
    </row>
    <row r="224" spans="1:1" x14ac:dyDescent="0.2">
      <c r="A224" s="378"/>
    </row>
    <row r="225" spans="1:1" x14ac:dyDescent="0.2">
      <c r="A225" s="378"/>
    </row>
    <row r="226" spans="1:1" x14ac:dyDescent="0.2">
      <c r="A226" s="378"/>
    </row>
    <row r="227" spans="1:1" x14ac:dyDescent="0.2">
      <c r="A227" s="378"/>
    </row>
    <row r="228" spans="1:1" x14ac:dyDescent="0.2">
      <c r="A228" s="378"/>
    </row>
    <row r="229" spans="1:1" x14ac:dyDescent="0.2">
      <c r="A229" s="378"/>
    </row>
    <row r="230" spans="1:1" x14ac:dyDescent="0.2">
      <c r="A230" s="378"/>
    </row>
    <row r="231" spans="1:1" x14ac:dyDescent="0.2">
      <c r="A231" s="378"/>
    </row>
    <row r="232" spans="1:1" x14ac:dyDescent="0.2">
      <c r="A232" s="378"/>
    </row>
    <row r="233" spans="1:1" x14ac:dyDescent="0.2">
      <c r="A233" s="378"/>
    </row>
    <row r="234" spans="1:1" x14ac:dyDescent="0.2">
      <c r="A234" s="378"/>
    </row>
    <row r="235" spans="1:1" x14ac:dyDescent="0.2">
      <c r="A235" s="378"/>
    </row>
    <row r="236" spans="1:1" x14ac:dyDescent="0.2">
      <c r="A236" s="378"/>
    </row>
    <row r="237" spans="1:1" x14ac:dyDescent="0.2">
      <c r="A237" s="378"/>
    </row>
    <row r="238" spans="1:1" x14ac:dyDescent="0.2">
      <c r="A238" s="378"/>
    </row>
    <row r="239" spans="1:1" x14ac:dyDescent="0.2">
      <c r="A239" s="378"/>
    </row>
    <row r="240" spans="1:1" x14ac:dyDescent="0.2">
      <c r="A240" s="378"/>
    </row>
    <row r="241" spans="1:1" x14ac:dyDescent="0.2">
      <c r="A241" s="378"/>
    </row>
    <row r="242" spans="1:1" x14ac:dyDescent="0.2">
      <c r="A242" s="378"/>
    </row>
    <row r="243" spans="1:1" x14ac:dyDescent="0.2">
      <c r="A243" s="378"/>
    </row>
    <row r="244" spans="1:1" x14ac:dyDescent="0.2">
      <c r="A244" s="378"/>
    </row>
    <row r="245" spans="1:1" x14ac:dyDescent="0.2">
      <c r="A245" s="378"/>
    </row>
    <row r="246" spans="1:1" x14ac:dyDescent="0.2">
      <c r="A246" s="378"/>
    </row>
    <row r="247" spans="1:1" x14ac:dyDescent="0.2">
      <c r="A247" s="378"/>
    </row>
    <row r="248" spans="1:1" x14ac:dyDescent="0.2">
      <c r="A248" s="378"/>
    </row>
    <row r="249" spans="1:1" x14ac:dyDescent="0.2">
      <c r="A249" s="378"/>
    </row>
    <row r="250" spans="1:1" x14ac:dyDescent="0.2">
      <c r="A250" s="378"/>
    </row>
    <row r="251" spans="1:1" x14ac:dyDescent="0.2">
      <c r="A251" s="378"/>
    </row>
    <row r="252" spans="1:1" x14ac:dyDescent="0.2">
      <c r="A252" s="378"/>
    </row>
    <row r="253" spans="1:1" x14ac:dyDescent="0.2">
      <c r="A253" s="378"/>
    </row>
    <row r="254" spans="1:1" x14ac:dyDescent="0.2">
      <c r="A254" s="378"/>
    </row>
    <row r="255" spans="1:1" x14ac:dyDescent="0.2">
      <c r="A255" s="378"/>
    </row>
    <row r="256" spans="1:1" x14ac:dyDescent="0.2">
      <c r="A256" s="378"/>
    </row>
    <row r="257" spans="1:1" x14ac:dyDescent="0.2">
      <c r="A257" s="378"/>
    </row>
    <row r="258" spans="1:1" x14ac:dyDescent="0.2">
      <c r="A258" s="378"/>
    </row>
    <row r="259" spans="1:1" x14ac:dyDescent="0.2">
      <c r="A259" s="378"/>
    </row>
    <row r="260" spans="1:1" x14ac:dyDescent="0.2">
      <c r="A260" s="378"/>
    </row>
    <row r="261" spans="1:1" x14ac:dyDescent="0.2">
      <c r="A261" s="378"/>
    </row>
    <row r="262" spans="1:1" x14ac:dyDescent="0.2">
      <c r="A262" s="378"/>
    </row>
    <row r="263" spans="1:1" x14ac:dyDescent="0.2">
      <c r="A263" s="378"/>
    </row>
    <row r="264" spans="1:1" x14ac:dyDescent="0.2">
      <c r="A264" s="378"/>
    </row>
    <row r="265" spans="1:1" x14ac:dyDescent="0.2">
      <c r="A265" s="378"/>
    </row>
    <row r="266" spans="1:1" x14ac:dyDescent="0.2">
      <c r="A266" s="378"/>
    </row>
    <row r="267" spans="1:1" x14ac:dyDescent="0.2">
      <c r="A267" s="378"/>
    </row>
    <row r="268" spans="1:1" x14ac:dyDescent="0.2">
      <c r="A268" s="378"/>
    </row>
    <row r="269" spans="1:1" x14ac:dyDescent="0.2">
      <c r="A269" s="378"/>
    </row>
    <row r="270" spans="1:1" x14ac:dyDescent="0.2">
      <c r="A270" s="378"/>
    </row>
    <row r="271" spans="1:1" x14ac:dyDescent="0.2">
      <c r="A271" s="378"/>
    </row>
    <row r="272" spans="1:1" x14ac:dyDescent="0.2">
      <c r="A272" s="378"/>
    </row>
    <row r="273" spans="1:1" x14ac:dyDescent="0.2">
      <c r="A273" s="378"/>
    </row>
    <row r="274" spans="1:1" x14ac:dyDescent="0.2">
      <c r="A274" s="378"/>
    </row>
    <row r="275" spans="1:1" x14ac:dyDescent="0.2">
      <c r="A275" s="378"/>
    </row>
    <row r="276" spans="1:1" x14ac:dyDescent="0.2">
      <c r="A276" s="378"/>
    </row>
    <row r="277" spans="1:1" x14ac:dyDescent="0.2">
      <c r="A277" s="378"/>
    </row>
    <row r="278" spans="1:1" x14ac:dyDescent="0.2">
      <c r="A278" s="378"/>
    </row>
    <row r="279" spans="1:1" x14ac:dyDescent="0.2">
      <c r="A279" s="378"/>
    </row>
    <row r="280" spans="1:1" x14ac:dyDescent="0.2">
      <c r="A280" s="378"/>
    </row>
    <row r="281" spans="1:1" x14ac:dyDescent="0.2">
      <c r="A281" s="378"/>
    </row>
    <row r="282" spans="1:1" x14ac:dyDescent="0.2">
      <c r="A282" s="378"/>
    </row>
    <row r="283" spans="1:1" x14ac:dyDescent="0.2">
      <c r="A283" s="378"/>
    </row>
    <row r="284" spans="1:1" x14ac:dyDescent="0.2">
      <c r="A284" s="378"/>
    </row>
    <row r="285" spans="1:1" x14ac:dyDescent="0.2">
      <c r="A285" s="378"/>
    </row>
    <row r="286" spans="1:1" x14ac:dyDescent="0.2">
      <c r="A286" s="378"/>
    </row>
    <row r="287" spans="1:1" x14ac:dyDescent="0.2">
      <c r="A287" s="378"/>
    </row>
    <row r="288" spans="1:1" x14ac:dyDescent="0.2">
      <c r="A288" s="378"/>
    </row>
    <row r="289" spans="1:1" x14ac:dyDescent="0.2">
      <c r="A289" s="378"/>
    </row>
    <row r="290" spans="1:1" x14ac:dyDescent="0.2">
      <c r="A290" s="378"/>
    </row>
    <row r="291" spans="1:1" x14ac:dyDescent="0.2">
      <c r="A291" s="378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zoomScale="75" zoomScaleNormal="75" workbookViewId="0">
      <selection activeCell="K16" sqref="K16"/>
    </sheetView>
  </sheetViews>
  <sheetFormatPr defaultRowHeight="12.75" x14ac:dyDescent="0.2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 x14ac:dyDescent="0.25">
      <c r="A1" s="27" t="s">
        <v>70</v>
      </c>
      <c r="B1" s="302" t="str">
        <f>IF(C$1=0,"LastOrder",IF(C$1=1,"MinOrder","ОШИБКА"))</f>
        <v>LastOrder</v>
      </c>
      <c r="C1" s="182">
        <v>0</v>
      </c>
      <c r="D1" s="114"/>
      <c r="E1" s="192"/>
      <c r="F1" s="302" t="str">
        <f>IF(G$1=0,"LastOrder",IF(G$1=1,"MinOrder","ОШИБКА"))</f>
        <v>LastOrder</v>
      </c>
      <c r="G1" s="182">
        <v>0</v>
      </c>
      <c r="H1" s="114"/>
      <c r="I1" s="183"/>
      <c r="J1" s="302" t="str">
        <f>IF(K$1=0,"LastOrder",IF(K$1=1,"MinOrder","ОШИБКА"))</f>
        <v>LastOrder</v>
      </c>
      <c r="K1" s="182">
        <v>0</v>
      </c>
      <c r="L1" s="114"/>
      <c r="M1" s="193"/>
      <c r="N1" s="302" t="str">
        <f>IF(O$1=0,"LastOrder",IF(O$1=1,"MinOrder","ОШИБКА"))</f>
        <v>MinOrder</v>
      </c>
      <c r="O1" s="182">
        <v>1</v>
      </c>
      <c r="P1" s="114"/>
    </row>
    <row r="2" spans="1:16" ht="15" x14ac:dyDescent="0.25">
      <c r="A2" s="27" t="s">
        <v>0</v>
      </c>
      <c r="B2" s="164" t="str">
        <f>IF(C$2&lt;0,"д.б. &gt;0","")</f>
        <v/>
      </c>
      <c r="C2" s="1">
        <v>0.01</v>
      </c>
      <c r="D2" s="29"/>
      <c r="E2" s="30"/>
      <c r="F2" s="164" t="str">
        <f>IF(G$2&lt;0,"д.б. &gt;0","")</f>
        <v/>
      </c>
      <c r="G2" s="1">
        <v>0.02</v>
      </c>
      <c r="H2" s="29"/>
      <c r="I2" s="31"/>
      <c r="J2" s="164" t="str">
        <f>IF(K$2&lt;0,"д.б. &gt;0","")</f>
        <v/>
      </c>
      <c r="K2" s="1">
        <v>0.03</v>
      </c>
      <c r="L2" s="32"/>
      <c r="M2" s="33"/>
      <c r="N2" s="164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164" t="str">
        <f>IF(C$3&lt;0,"д.б. &gt;0","")</f>
        <v/>
      </c>
      <c r="C3" s="2">
        <v>1.4</v>
      </c>
      <c r="D3" s="29"/>
      <c r="E3" s="30"/>
      <c r="F3" s="164" t="str">
        <f>IF(G$3&lt;0,"д.б. &gt;0","")</f>
        <v/>
      </c>
      <c r="G3" s="2">
        <v>1.4</v>
      </c>
      <c r="H3" s="29"/>
      <c r="I3" s="31"/>
      <c r="J3" s="164" t="str">
        <f>IF(K$3&lt;0,"д.б. &gt;0","")</f>
        <v/>
      </c>
      <c r="K3" s="2">
        <v>1.4</v>
      </c>
      <c r="L3" s="32"/>
      <c r="M3" s="33"/>
      <c r="N3" s="164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164" t="str">
        <f>IF(C$4&lt;2,"д.б. &gt;1","")</f>
        <v/>
      </c>
      <c r="C4" s="23">
        <v>2</v>
      </c>
      <c r="D4" s="29"/>
      <c r="E4" s="30"/>
      <c r="F4" s="164" t="str">
        <f>IF(G$4&lt;2,"д.б. &gt;1","")</f>
        <v/>
      </c>
      <c r="G4" s="23">
        <v>3</v>
      </c>
      <c r="H4" s="29"/>
      <c r="I4" s="31"/>
      <c r="J4" s="164" t="str">
        <f>IF(K$4&lt;2,"д.б. &gt;1","")</f>
        <v/>
      </c>
      <c r="K4" s="23">
        <v>4</v>
      </c>
      <c r="L4" s="32"/>
      <c r="M4" s="33"/>
      <c r="N4" s="164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164"/>
      <c r="C5" s="233"/>
      <c r="D5" s="35"/>
      <c r="E5" s="36"/>
      <c r="F5" s="164"/>
      <c r="G5" s="35"/>
      <c r="H5" s="35"/>
      <c r="I5" s="37"/>
      <c r="J5" s="164"/>
      <c r="K5" s="35"/>
      <c r="L5" s="32"/>
      <c r="M5" s="33"/>
      <c r="N5" s="164"/>
      <c r="O5" s="32"/>
      <c r="P5" s="32"/>
    </row>
    <row r="6" spans="1:16" ht="16.5" x14ac:dyDescent="0.3">
      <c r="A6" s="169" t="s">
        <v>2</v>
      </c>
      <c r="B6" s="164" t="str">
        <f>IF(OR(C$6=1,C$6=2,C$6&lt;0),"д.б.=0 или &gt;2","")</f>
        <v/>
      </c>
      <c r="C6" s="226">
        <v>6</v>
      </c>
      <c r="D6" s="39"/>
      <c r="E6" s="40"/>
      <c r="F6" s="164" t="str">
        <f>IF(OR(G$6=1,G$6=2,G$6&lt;0),"д.б.=0 или &gt;2","")</f>
        <v/>
      </c>
      <c r="G6" s="226">
        <v>6</v>
      </c>
      <c r="H6" s="39"/>
      <c r="I6" s="41"/>
      <c r="J6" s="164" t="str">
        <f>IF(OR(K$6=1,K$6=2,K$6&lt;0),"д.б.=0 или &gt;2","")</f>
        <v/>
      </c>
      <c r="K6" s="4">
        <v>6</v>
      </c>
      <c r="L6" s="32"/>
      <c r="M6" s="33"/>
      <c r="N6" s="164" t="str">
        <f>IF(OR(O$6=1,O$6=2,O$6&lt;0),"д.б.=0 или &gt;2","")</f>
        <v/>
      </c>
      <c r="O6" s="4">
        <v>4</v>
      </c>
      <c r="P6" s="32"/>
    </row>
    <row r="7" spans="1:16" ht="16.5" x14ac:dyDescent="0.3">
      <c r="A7" s="169" t="s">
        <v>3</v>
      </c>
      <c r="B7" s="164" t="str">
        <f>IF(AND(C$6=0,C$7&lt;&gt;0),"д.б. =0","")</f>
        <v/>
      </c>
      <c r="C7" s="6">
        <v>0.01</v>
      </c>
      <c r="D7" s="42"/>
      <c r="E7" s="43"/>
      <c r="F7" s="164" t="str">
        <f>IF(AND(G$6=0,G$7&lt;&gt;0),"д.б. =0","")</f>
        <v/>
      </c>
      <c r="G7" s="6">
        <v>0.01</v>
      </c>
      <c r="H7" s="42"/>
      <c r="I7" s="44"/>
      <c r="J7" s="164" t="str">
        <f>IF(AND(K$6=0,K$7&lt;&gt;0),"д.б. =0","")</f>
        <v/>
      </c>
      <c r="K7" s="6">
        <v>0.01</v>
      </c>
      <c r="L7" s="45"/>
      <c r="M7" s="46"/>
      <c r="N7" s="164" t="str">
        <f>IF(AND(O$6=0,O$7&lt;&gt;0),"д.б. =0","")</f>
        <v/>
      </c>
      <c r="O7" s="6">
        <v>3</v>
      </c>
      <c r="P7" s="45"/>
    </row>
    <row r="8" spans="1:16" ht="16.5" x14ac:dyDescent="0.3">
      <c r="A8" s="170"/>
      <c r="B8" s="167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234"/>
      <c r="D8" s="35"/>
      <c r="E8" s="36"/>
      <c r="F8" s="167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167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167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 x14ac:dyDescent="0.3">
      <c r="A9" s="168" t="s">
        <v>4</v>
      </c>
      <c r="B9" s="164" t="str">
        <f>IF(OR(C$9=1,C$9=2,C$9=3,C$9&lt;0),"д.б.=0 или &gt;3","")</f>
        <v/>
      </c>
      <c r="C9" s="227">
        <v>0</v>
      </c>
      <c r="D9" s="48" t="s">
        <v>11</v>
      </c>
      <c r="E9" s="49"/>
      <c r="F9" s="164" t="str">
        <f>IF(OR(G$9=1,G$9=2,G$9=3,G$9&lt;0),"д.б.=0 или &gt;3","")</f>
        <v/>
      </c>
      <c r="G9" s="24">
        <v>0</v>
      </c>
      <c r="H9" s="48"/>
      <c r="I9" s="50"/>
      <c r="J9" s="164" t="str">
        <f>IF(OR(K$9=1,K$9=2,K$9=3,K$9&lt;0),"д.б.=0 или &gt;3","")</f>
        <v/>
      </c>
      <c r="K9" s="25">
        <v>0</v>
      </c>
      <c r="L9" s="51"/>
      <c r="M9" s="52"/>
      <c r="N9" s="164" t="str">
        <f>IF(OR(O$9=1,O$9=2,O$9=3,O$9&lt;0),"д.б.=0 или &gt;3","")</f>
        <v/>
      </c>
      <c r="O9" s="25">
        <v>10</v>
      </c>
      <c r="P9" s="51"/>
    </row>
    <row r="10" spans="1:16" ht="16.5" x14ac:dyDescent="0.3">
      <c r="A10" s="168" t="s">
        <v>5</v>
      </c>
      <c r="B10" s="164" t="str">
        <f>IF(AND(C$9=0,C$10&lt;&gt;0),"д.б. =0","")</f>
        <v/>
      </c>
      <c r="C10" s="26">
        <v>0</v>
      </c>
      <c r="D10" s="53"/>
      <c r="E10" s="54"/>
      <c r="F10" s="164" t="str">
        <f>IF(AND(G$9=0,G$10&lt;&gt;0),"д.б. =0","")</f>
        <v/>
      </c>
      <c r="G10" s="26">
        <v>0</v>
      </c>
      <c r="H10" s="48"/>
      <c r="I10" s="50"/>
      <c r="J10" s="164" t="str">
        <f>IF(AND(K$9=0,K$10&lt;&gt;0),"д.б. =0","")</f>
        <v/>
      </c>
      <c r="K10" s="26">
        <v>0</v>
      </c>
      <c r="L10" s="51"/>
      <c r="M10" s="52"/>
      <c r="N10" s="164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168"/>
      <c r="B11" s="164"/>
      <c r="C11" s="241"/>
      <c r="D11" s="53"/>
      <c r="E11" s="54"/>
      <c r="F11" s="164"/>
      <c r="G11" s="241"/>
      <c r="H11" s="48"/>
      <c r="I11" s="50"/>
      <c r="J11" s="164"/>
      <c r="K11" s="241"/>
      <c r="L11" s="51"/>
      <c r="M11" s="52"/>
      <c r="N11" s="164"/>
      <c r="O11" s="241"/>
      <c r="P11" s="51"/>
    </row>
    <row r="12" spans="1:16" ht="16.5" x14ac:dyDescent="0.3">
      <c r="A12" s="228" t="s">
        <v>77</v>
      </c>
      <c r="B12" s="164" t="str">
        <f>IF(OR(C$12=1,C$12=2,C$12=3,C$12=4,C$12&lt;0),"д.б.=0 или &gt;4","")</f>
        <v/>
      </c>
      <c r="C12" s="81">
        <v>0</v>
      </c>
      <c r="D12" s="53"/>
      <c r="E12" s="54"/>
      <c r="F12" s="164" t="str">
        <f>IF(OR(G$12=1,G$12=2,G$12=3,G$12=4,G$12&lt;0),"д.б.=0 или &gt;4","")</f>
        <v/>
      </c>
      <c r="G12" s="81">
        <v>0</v>
      </c>
      <c r="H12" s="48"/>
      <c r="I12" s="50"/>
      <c r="J12" s="164" t="str">
        <f>IF(OR(K$12=1,K$12=2,K$12=3,K$12=4,K$12&lt;0),"д.б.=0 или &gt;4","")</f>
        <v/>
      </c>
      <c r="K12" s="81">
        <v>0</v>
      </c>
      <c r="L12" s="51"/>
      <c r="M12" s="52"/>
      <c r="N12" s="164" t="str">
        <f>IF(OR(O$12=1,O$12=2,O$12=3,O$12=4,O$12&lt;0),"д.б.=0 или &gt;4","")</f>
        <v/>
      </c>
      <c r="O12" s="81">
        <v>0</v>
      </c>
      <c r="P12" s="51"/>
    </row>
    <row r="13" spans="1:16" ht="16.5" x14ac:dyDescent="0.3">
      <c r="A13" s="228" t="s">
        <v>78</v>
      </c>
      <c r="B13" s="164" t="str">
        <f>IF(AND(C$12=0,C$13&lt;&gt;0),"д.б. =0","")</f>
        <v/>
      </c>
      <c r="C13" s="225">
        <v>0</v>
      </c>
      <c r="D13" s="53"/>
      <c r="E13" s="54"/>
      <c r="F13" s="164" t="str">
        <f>IF(AND(G$12=0,G$13&lt;&gt;0),"д.б. =0","")</f>
        <v/>
      </c>
      <c r="G13" s="225">
        <v>0</v>
      </c>
      <c r="H13" s="48"/>
      <c r="I13" s="50"/>
      <c r="J13" s="164" t="str">
        <f>IF(AND(K$12=0,K$13&lt;&gt;0),"д.б. =0","")</f>
        <v/>
      </c>
      <c r="K13" s="225">
        <v>0</v>
      </c>
      <c r="L13" s="51"/>
      <c r="M13" s="52"/>
      <c r="N13" s="164" t="str">
        <f>IF(AND(O$12=0,O$13&lt;&gt;0),"д.б. =0","")</f>
        <v/>
      </c>
      <c r="O13" s="225">
        <v>0</v>
      </c>
      <c r="P13" s="51"/>
    </row>
    <row r="14" spans="1:16" ht="15" x14ac:dyDescent="0.25">
      <c r="A14" s="47"/>
      <c r="B14" s="164"/>
      <c r="C14" s="241"/>
      <c r="D14" s="53"/>
      <c r="E14" s="54"/>
      <c r="F14" s="164"/>
      <c r="G14" s="241"/>
      <c r="H14" s="48"/>
      <c r="I14" s="50"/>
      <c r="J14" s="164"/>
      <c r="K14" s="241"/>
      <c r="L14" s="51"/>
      <c r="M14" s="52"/>
      <c r="N14" s="164"/>
      <c r="O14" s="241"/>
      <c r="P14" s="51"/>
    </row>
    <row r="15" spans="1:16" ht="15" x14ac:dyDescent="0.25">
      <c r="A15" s="27" t="s">
        <v>68</v>
      </c>
      <c r="B15" s="164" t="str">
        <f>IF(C$15&lt;0,"д.б. &gt;=0",IF(C$15=0,"",IF(C$4&gt;=C$15,"MultStart",IF(C$6&gt;C$15,"MultLevel2",IF(C$9&gt;C$15,"MultLevel3",IF(C$12&gt;C$15,"Mult3",""))))))</f>
        <v/>
      </c>
      <c r="C15" s="152">
        <v>8</v>
      </c>
      <c r="D15" s="153"/>
      <c r="E15" s="154"/>
      <c r="F15" s="164" t="str">
        <f>IF(G$15&lt;0,"д.б. &gt;=0",IF(G$15=0,"",IF(G$4&gt;=G$15,"MultStart",IF(G$6&gt;G$15,"MultLevel2",IF(G$9&gt;G$15,"MultLevel3",IF(G$12&gt;G$15,"Mult3",""))))))</f>
        <v/>
      </c>
      <c r="G15" s="152">
        <v>15</v>
      </c>
      <c r="H15" s="153"/>
      <c r="I15" s="155"/>
      <c r="J15" s="164" t="str">
        <f>IF(K$15&lt;0,"д.б. &gt;=0",IF(K$15=0,"",IF(K$4&gt;=K$15,"MultStart",IF(K$6&gt;K$15,"MultLevel2",IF(K$9&gt;K$15,"MultLevel3",IF(K$12&gt;K$15,"Mult3",""))))))</f>
        <v>MultLevel2</v>
      </c>
      <c r="K15" s="152">
        <v>5</v>
      </c>
      <c r="L15" s="156"/>
      <c r="M15" s="157"/>
      <c r="N15" s="164" t="str">
        <f>IF(O$15&lt;0,"д.б. &gt;=0",IF(O$15=0,"",IF(O$4&gt;=O$15,"MultStart",IF(O$6&gt;O$15,"MultLevel2",IF(O$9&gt;O$15,"MultLevel3",IF(O$12&gt;O$15,"Mult3",""))))))</f>
        <v/>
      </c>
      <c r="O15" s="152">
        <v>0</v>
      </c>
      <c r="P15" s="151"/>
    </row>
    <row r="16" spans="1:16" ht="15" x14ac:dyDescent="0.25">
      <c r="A16" s="38" t="s">
        <v>71</v>
      </c>
      <c r="B16" s="164" t="str">
        <f>IF(C$16&lt;0,"д.б. &gt;=0","")</f>
        <v/>
      </c>
      <c r="C16" s="4">
        <v>400</v>
      </c>
      <c r="D16" s="172"/>
      <c r="E16" s="173"/>
      <c r="F16" s="164" t="str">
        <f>IF(G$16&lt;0,"д.б. &gt;=0","")</f>
        <v/>
      </c>
      <c r="G16" s="4">
        <v>200</v>
      </c>
      <c r="H16" s="172"/>
      <c r="I16" s="174"/>
      <c r="J16" s="164" t="str">
        <f>IF(K$16&lt;0,"д.б. &gt;=0","")</f>
        <v/>
      </c>
      <c r="K16" s="4">
        <v>200</v>
      </c>
      <c r="L16" s="175"/>
      <c r="M16" s="176"/>
      <c r="N16" s="164" t="str">
        <f>IF(O$16&lt;0,"д.б. &gt;=0","")</f>
        <v/>
      </c>
      <c r="O16" s="4">
        <v>40</v>
      </c>
      <c r="P16" s="151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1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zoomScale="75" zoomScaleNormal="75" workbookViewId="0">
      <selection activeCell="B10" sqref="B10"/>
    </sheetView>
  </sheetViews>
  <sheetFormatPr defaultRowHeight="12.75" x14ac:dyDescent="0.2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163" t="str">
        <f>IF(C$2&lt;2,"д.б. &gt;1","")</f>
        <v/>
      </c>
      <c r="C2" s="81">
        <v>16</v>
      </c>
      <c r="D2" s="82"/>
      <c r="E2" s="83"/>
      <c r="F2" s="163" t="str">
        <f>IF(G$2&lt;2,"д.б. &gt;1","")</f>
        <v/>
      </c>
      <c r="G2" s="81">
        <v>14</v>
      </c>
      <c r="H2" s="82"/>
      <c r="I2" s="84"/>
      <c r="J2" s="163" t="str">
        <f>IF(K$2&lt;2,"д.б. &gt;1","")</f>
        <v/>
      </c>
      <c r="K2" s="81">
        <v>15</v>
      </c>
      <c r="L2" s="82"/>
      <c r="M2" s="85"/>
      <c r="N2" s="163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163"/>
      <c r="C3" s="231"/>
      <c r="D3" s="29"/>
      <c r="E3" s="30"/>
      <c r="F3" s="163"/>
      <c r="G3" s="231"/>
      <c r="H3" s="29"/>
      <c r="I3" s="31"/>
      <c r="J3" s="163"/>
      <c r="K3" s="231"/>
      <c r="L3" s="29"/>
      <c r="M3" s="33"/>
      <c r="N3" s="163"/>
      <c r="O3" s="231"/>
      <c r="P3" s="29"/>
    </row>
    <row r="4" spans="1:16" ht="5.25" customHeight="1" x14ac:dyDescent="0.25">
      <c r="A4" s="96"/>
      <c r="B4" s="163"/>
      <c r="C4" s="232"/>
      <c r="D4" s="29"/>
      <c r="E4" s="30"/>
      <c r="F4" s="163"/>
      <c r="G4" s="232"/>
      <c r="H4" s="29"/>
      <c r="I4" s="31"/>
      <c r="J4" s="163"/>
      <c r="K4" s="232"/>
      <c r="L4" s="29"/>
      <c r="M4" s="33"/>
      <c r="N4" s="163"/>
      <c r="O4" s="232"/>
      <c r="P4" s="29"/>
    </row>
    <row r="5" spans="1:16" ht="6" customHeight="1" x14ac:dyDescent="0.25">
      <c r="A5" s="97"/>
      <c r="B5" s="163"/>
      <c r="C5" s="233"/>
      <c r="D5" s="35"/>
      <c r="E5" s="36"/>
      <c r="F5" s="163"/>
      <c r="G5" s="233"/>
      <c r="H5" s="35"/>
      <c r="I5" s="37"/>
      <c r="J5" s="163"/>
      <c r="K5" s="233"/>
      <c r="L5" s="35"/>
      <c r="M5" s="33"/>
      <c r="N5" s="163"/>
      <c r="O5" s="233"/>
      <c r="P5" s="35"/>
    </row>
    <row r="6" spans="1:16" ht="15" x14ac:dyDescent="0.25">
      <c r="A6" s="98" t="s">
        <v>13</v>
      </c>
      <c r="B6" s="163" t="str">
        <f>IF(OR(C$6=1,C$6=2,C$6&lt;0),"д.б.=0 или &gt;2","")</f>
        <v/>
      </c>
      <c r="C6" s="4">
        <v>6</v>
      </c>
      <c r="D6" s="35"/>
      <c r="E6" s="40"/>
      <c r="F6" s="163" t="str">
        <f>IF(OR(G$6=1,G$6=2,G$6&lt;0),"д.б.=0 или &gt;2","")</f>
        <v/>
      </c>
      <c r="G6" s="4">
        <v>4</v>
      </c>
      <c r="H6" s="39"/>
      <c r="I6" s="41"/>
      <c r="J6" s="163" t="str">
        <f>IF(OR(K$6=1,K$6=2,K$6&lt;0),"д.б.=0 или &gt;2","")</f>
        <v/>
      </c>
      <c r="K6" s="4">
        <v>10</v>
      </c>
      <c r="L6" s="39"/>
      <c r="M6" s="33"/>
      <c r="N6" s="163" t="str">
        <f>IF(OR(O$6=1,O$6=2,O$6&lt;0),"д.б.=0 или &gt;2","")</f>
        <v/>
      </c>
      <c r="O6" s="4">
        <v>5</v>
      </c>
      <c r="P6" s="39"/>
    </row>
    <row r="7" spans="1:16" ht="15" x14ac:dyDescent="0.25">
      <c r="A7" s="98" t="s">
        <v>14</v>
      </c>
      <c r="B7" s="164" t="str">
        <f>IF(AND(C$6=0,C$7&lt;&gt;0),"д.б. =0","")</f>
        <v/>
      </c>
      <c r="C7" s="86">
        <v>1</v>
      </c>
      <c r="D7" s="92"/>
      <c r="E7" s="93"/>
      <c r="F7" s="164" t="str">
        <f>IF(AND(G$6=0,G$7&lt;&gt;0),"д.б. =0","")</f>
        <v/>
      </c>
      <c r="G7" s="86">
        <v>1</v>
      </c>
      <c r="H7" s="92"/>
      <c r="I7" s="94"/>
      <c r="J7" s="164" t="str">
        <f>IF(AND(K$6=0,K$7&lt;&gt;0),"д.б. =0","")</f>
        <v/>
      </c>
      <c r="K7" s="86">
        <v>8</v>
      </c>
      <c r="L7" s="92"/>
      <c r="M7" s="95"/>
      <c r="N7" s="164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93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234"/>
      <c r="D8" s="162"/>
      <c r="E8" s="36"/>
      <c r="F8" s="162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234"/>
      <c r="H8" s="162"/>
      <c r="I8" s="37"/>
      <c r="J8" s="162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234"/>
      <c r="L8" s="162"/>
      <c r="M8" s="33"/>
      <c r="N8" s="162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234"/>
      <c r="P8" s="162"/>
    </row>
    <row r="9" spans="1:16" ht="15" x14ac:dyDescent="0.25">
      <c r="A9" s="99" t="s">
        <v>15</v>
      </c>
      <c r="B9" s="163" t="str">
        <f>IF(OR(C$9=1,C$9=2,C$9=3,C$9&lt;0),"д.б.=0 или &gt;3","")</f>
        <v/>
      </c>
      <c r="C9" s="24">
        <v>8</v>
      </c>
      <c r="D9" s="48" t="s">
        <v>11</v>
      </c>
      <c r="E9" s="49"/>
      <c r="F9" s="163" t="str">
        <f>IF(OR(G$9=1,G$9=2,G$9=3,G$9&lt;0),"д.б.=0 или &gt;3","")</f>
        <v/>
      </c>
      <c r="G9" s="24">
        <v>10</v>
      </c>
      <c r="H9" s="48" t="s">
        <v>11</v>
      </c>
      <c r="I9" s="50"/>
      <c r="J9" s="163" t="str">
        <f>IF(OR(K$9=1,K$9=2,K$9=3,K$9&lt;0),"д.б.=0 или &gt;3","")</f>
        <v/>
      </c>
      <c r="K9" s="24">
        <v>0</v>
      </c>
      <c r="L9" s="48" t="s">
        <v>11</v>
      </c>
      <c r="M9" s="52"/>
      <c r="N9" s="163" t="str">
        <f>IF(OR(O$9=1,O$9=2,O$9=3,O$9&lt;0),"д.б.=0 или &gt;3","")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164" t="str">
        <f>IF(AND(C$9=0,C$10&lt;&gt;0),"д.б. =0","")</f>
        <v/>
      </c>
      <c r="C10" s="87">
        <v>6</v>
      </c>
      <c r="D10" s="88"/>
      <c r="E10" s="89"/>
      <c r="F10" s="164" t="str">
        <f>IF(AND(G$9=0,G$10&lt;&gt;0),"д.б. =0","")</f>
        <v/>
      </c>
      <c r="G10" s="87">
        <v>7</v>
      </c>
      <c r="H10" s="88"/>
      <c r="I10" s="90"/>
      <c r="J10" s="164" t="str">
        <f>IF(AND(K$9=0,K$10&lt;&gt;0),"д.б. =0","")</f>
        <v/>
      </c>
      <c r="K10" s="87">
        <v>0</v>
      </c>
      <c r="L10" s="88"/>
      <c r="M10" s="91"/>
      <c r="N10" s="164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164"/>
      <c r="C11" s="235"/>
      <c r="D11" s="88"/>
      <c r="E11" s="89"/>
      <c r="F11" s="164"/>
      <c r="G11" s="235"/>
      <c r="H11" s="88"/>
      <c r="I11" s="90"/>
      <c r="J11" s="164"/>
      <c r="K11" s="235"/>
      <c r="L11" s="88"/>
      <c r="M11" s="91"/>
      <c r="N11" s="164"/>
      <c r="O11" s="235"/>
      <c r="P11" s="88"/>
    </row>
    <row r="12" spans="1:16" ht="15" x14ac:dyDescent="0.25">
      <c r="A12" s="96" t="s">
        <v>75</v>
      </c>
      <c r="B12" s="164" t="str">
        <f>IF(OR(C$12=1,C$12=2,C$12=3,C$12=4,C$12&lt;0),"д.б.=0 или &gt;4","")</f>
        <v/>
      </c>
      <c r="C12" s="165">
        <v>14</v>
      </c>
      <c r="D12" s="223"/>
      <c r="E12" s="159"/>
      <c r="F12" s="164" t="str">
        <f>IF(OR(G$12=1,G$12=2,G$12=3,G$12=4,G$12&lt;0),"д.б.=0 или &gt;4","")</f>
        <v/>
      </c>
      <c r="G12" s="165">
        <v>12</v>
      </c>
      <c r="H12" s="223"/>
      <c r="I12" s="161"/>
      <c r="J12" s="164" t="str">
        <f>IF(OR(K$12=1,K$12=2,K$12=3,K$12=4,K$12&lt;0),"д.б.=0 или &gt;4","")</f>
        <v/>
      </c>
      <c r="K12" s="165">
        <v>0</v>
      </c>
      <c r="L12" s="223"/>
      <c r="M12" s="201"/>
      <c r="N12" s="164" t="str">
        <f>IF(OR(O$12=1,O$12=2,O$12=3,O$12=4,O$12&lt;0),"д.б.=0 или &gt;4","")</f>
        <v/>
      </c>
      <c r="O12" s="165">
        <v>0</v>
      </c>
      <c r="P12" s="223"/>
    </row>
    <row r="13" spans="1:16" ht="15" x14ac:dyDescent="0.25">
      <c r="A13" s="96" t="s">
        <v>76</v>
      </c>
      <c r="B13" s="164" t="str">
        <f>IF(AND(C$12=0,C$13&lt;&gt;0),"д.б. =0","")</f>
        <v/>
      </c>
      <c r="C13" s="165">
        <v>2</v>
      </c>
      <c r="D13" s="223"/>
      <c r="E13" s="159"/>
      <c r="F13" s="164" t="str">
        <f>IF(AND(G$12=0,G$13&lt;&gt;0),"д.б. =0","")</f>
        <v/>
      </c>
      <c r="G13" s="165">
        <v>8</v>
      </c>
      <c r="H13" s="223"/>
      <c r="I13" s="161"/>
      <c r="J13" s="164" t="str">
        <f>IF(AND(K$12=0,K$13&lt;&gt;0),"д.б. =0","")</f>
        <v/>
      </c>
      <c r="K13" s="165">
        <v>0</v>
      </c>
      <c r="L13" s="223"/>
      <c r="M13" s="201"/>
      <c r="N13" s="164" t="str">
        <f>IF(AND(O$12=0,O$13&lt;&gt;0),"д.б. =0","")</f>
        <v/>
      </c>
      <c r="O13" s="165">
        <v>0</v>
      </c>
      <c r="P13" s="223"/>
    </row>
    <row r="14" spans="1:16" ht="15" x14ac:dyDescent="0.25">
      <c r="A14" s="99"/>
      <c r="B14" s="163"/>
      <c r="C14" s="235"/>
      <c r="D14" s="88"/>
      <c r="E14" s="89"/>
      <c r="F14" s="163"/>
      <c r="G14" s="235"/>
      <c r="H14" s="88"/>
      <c r="I14" s="90"/>
      <c r="J14" s="163"/>
      <c r="K14" s="235"/>
      <c r="L14" s="88"/>
      <c r="M14" s="91"/>
      <c r="N14" s="163"/>
      <c r="O14" s="235"/>
      <c r="P14" s="88"/>
    </row>
    <row r="15" spans="1:16" ht="15" x14ac:dyDescent="0.25">
      <c r="A15" s="96" t="s">
        <v>67</v>
      </c>
      <c r="B15" s="163" t="str">
        <f>IF(C$15&lt;0,"д.б.&gt;=0",IF(C$15=0,"",IF(C$6&gt;C$15,"GridLevel",IF(C$9&gt;C$15,"GridStep_Level2",IF(C$12&gt;C$15,"Grid3","")))))</f>
        <v/>
      </c>
      <c r="C15" s="150">
        <v>15</v>
      </c>
      <c r="D15" s="229"/>
      <c r="E15" s="238"/>
      <c r="F15" s="163" t="str">
        <f>IF(G$15&lt;0,"д.б.&gt;=0",IF(G$15=0,"",IF(G$6&gt;G$15,"GridLevel",IF(G$9&gt;G$15,"GridStep_Level2",IF(G$12&gt;G$15,"Grid3","")))))</f>
        <v/>
      </c>
      <c r="G15" s="150">
        <v>14</v>
      </c>
      <c r="H15" s="229"/>
      <c r="I15" s="239"/>
      <c r="J15" s="163" t="str">
        <f>IF(K$15&lt;0,"д.б.&gt;=0",IF(K$15=0,"",IF(K$6&gt;K$15,"GridLevel",IF(K$9&gt;K$15,"GridStep_Level2",IF(K$12&gt;K$15,"Grid3","")))))</f>
        <v/>
      </c>
      <c r="K15" s="150">
        <v>16</v>
      </c>
      <c r="L15" s="229"/>
      <c r="M15" s="240"/>
      <c r="N15" s="163" t="str">
        <f>IF(O$15&lt;0,"д.б.&gt;=0",IF(O$15=0,"",IF(O$6&gt;O$15,"GridLevel",IF(O$9&gt;O$15,"GridStep_Level2",IF(O$12&gt;O$15,"Grid3","")))))</f>
        <v/>
      </c>
      <c r="O15" s="150">
        <v>10</v>
      </c>
      <c r="P15" s="88"/>
    </row>
    <row r="16" spans="1:16" ht="15" x14ac:dyDescent="0.25">
      <c r="A16" s="96"/>
      <c r="B16" s="163"/>
      <c r="C16" s="237"/>
      <c r="D16" s="229"/>
      <c r="E16" s="238"/>
      <c r="F16" s="163"/>
      <c r="G16" s="237"/>
      <c r="H16" s="229"/>
      <c r="I16" s="239"/>
      <c r="J16" s="163"/>
      <c r="K16" s="237"/>
      <c r="L16" s="229"/>
      <c r="M16" s="240"/>
      <c r="N16" s="163"/>
      <c r="O16" s="237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1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zoomScale="75" zoomScaleNormal="75" workbookViewId="0">
      <selection activeCell="B9" sqref="B9"/>
    </sheetView>
  </sheetViews>
  <sheetFormatPr defaultRowHeight="12.75" x14ac:dyDescent="0.2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 x14ac:dyDescent="0.25">
      <c r="A2" s="96" t="s">
        <v>21</v>
      </c>
      <c r="B2" s="163" t="str">
        <f>IF(C$2&lt;=0,"д.б. &gt;0","")</f>
        <v/>
      </c>
      <c r="C2" s="81">
        <v>16</v>
      </c>
      <c r="D2" s="83"/>
      <c r="E2" s="163" t="str">
        <f>IF(F$2&lt;=0,"д.б. &gt;0","")</f>
        <v/>
      </c>
      <c r="F2" s="81">
        <v>14</v>
      </c>
      <c r="G2" s="84"/>
      <c r="H2" s="163" t="str">
        <f>IF(I$2&lt;=0,"д.б. &gt;0","")</f>
        <v/>
      </c>
      <c r="I2" s="81">
        <v>20</v>
      </c>
      <c r="J2" s="85"/>
      <c r="K2" s="163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231"/>
      <c r="D3" s="30"/>
      <c r="E3" s="28"/>
      <c r="F3" s="231"/>
      <c r="G3" s="31"/>
      <c r="H3" s="28"/>
      <c r="I3" s="231"/>
      <c r="J3" s="33"/>
      <c r="K3" s="28"/>
      <c r="L3" s="231"/>
    </row>
    <row r="4" spans="1:12" ht="4.5" customHeight="1" x14ac:dyDescent="0.25">
      <c r="A4" s="96"/>
      <c r="B4" s="28"/>
      <c r="C4" s="232"/>
      <c r="D4" s="30"/>
      <c r="E4" s="28"/>
      <c r="F4" s="232"/>
      <c r="G4" s="31"/>
      <c r="H4" s="28"/>
      <c r="I4" s="232"/>
      <c r="J4" s="33"/>
      <c r="K4" s="28"/>
      <c r="L4" s="232"/>
    </row>
    <row r="5" spans="1:12" ht="5.25" customHeight="1" x14ac:dyDescent="0.25">
      <c r="A5" s="97"/>
      <c r="B5" s="28"/>
      <c r="C5" s="233"/>
      <c r="D5" s="36"/>
      <c r="E5" s="28"/>
      <c r="F5" s="233"/>
      <c r="G5" s="37"/>
      <c r="H5" s="28"/>
      <c r="I5" s="233"/>
      <c r="J5" s="33"/>
      <c r="K5" s="28"/>
      <c r="L5" s="233"/>
    </row>
    <row r="6" spans="1:12" ht="15" x14ac:dyDescent="0.25">
      <c r="A6" s="98" t="s">
        <v>22</v>
      </c>
      <c r="B6" s="163" t="str">
        <f>IF(OR(C$6=1,C$6&lt;0),"д.б.=0 или &gt;1","")</f>
        <v/>
      </c>
      <c r="C6" s="4">
        <v>6</v>
      </c>
      <c r="D6" s="40"/>
      <c r="E6" s="163" t="str">
        <f>IF(OR(F$6=1,F$6&lt;0),"д.б.=0 или &gt;1","")</f>
        <v/>
      </c>
      <c r="F6" s="4">
        <v>4</v>
      </c>
      <c r="G6" s="41"/>
      <c r="H6" s="163" t="str">
        <f>IF(OR(I$6=1,I$6&lt;0),"д.б.=0 или &gt;1","")</f>
        <v/>
      </c>
      <c r="I6" s="4">
        <v>9</v>
      </c>
      <c r="J6" s="33"/>
      <c r="K6" s="163" t="str">
        <f>IF(OR(L$6=1,L$6&lt;0),"д.б.=0 или &gt;1","")</f>
        <v/>
      </c>
      <c r="L6" s="4">
        <v>6</v>
      </c>
    </row>
    <row r="7" spans="1:12" ht="15" x14ac:dyDescent="0.25">
      <c r="A7" s="98" t="s">
        <v>23</v>
      </c>
      <c r="B7" s="164" t="str">
        <f>IF(AND(C$6=0,C$7&lt;&gt;0),"д.б. =0","")</f>
        <v/>
      </c>
      <c r="C7" s="86">
        <v>1</v>
      </c>
      <c r="D7" s="93"/>
      <c r="E7" s="164" t="str">
        <f>IF(AND(F$6=0,F$7&lt;&gt;0),"д.б. =0","")</f>
        <v/>
      </c>
      <c r="F7" s="86">
        <v>1</v>
      </c>
      <c r="G7" s="94"/>
      <c r="H7" s="164" t="str">
        <f>IF(AND(I$6=0,I$7&lt;&gt;0),"д.б. =0","")</f>
        <v/>
      </c>
      <c r="I7" s="86">
        <v>-1</v>
      </c>
      <c r="J7" s="95"/>
      <c r="K7" s="164" t="str">
        <f>IF(AND(L$6=0,L$7&lt;&gt;0),"д.б. =0","")</f>
        <v/>
      </c>
      <c r="L7" s="86">
        <v>1</v>
      </c>
    </row>
    <row r="8" spans="1:12" ht="15" x14ac:dyDescent="0.25">
      <c r="A8" s="97"/>
      <c r="B8" s="293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234"/>
      <c r="D8" s="36"/>
      <c r="E8" s="162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234"/>
      <c r="G8" s="37"/>
      <c r="H8" s="162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234"/>
      <c r="J8" s="33"/>
      <c r="K8" s="162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234"/>
    </row>
    <row r="9" spans="1:12" ht="15" x14ac:dyDescent="0.25">
      <c r="A9" s="202" t="s">
        <v>72</v>
      </c>
      <c r="B9" s="218" t="str">
        <f>IF(OR(C$9=1,C$9=2,C$9&lt;0),"д.б.=0 или &gt;2","")</f>
        <v/>
      </c>
      <c r="C9" s="219">
        <v>10</v>
      </c>
      <c r="D9" s="214"/>
      <c r="E9" s="218" t="str">
        <f>IF(OR(F$9=1,F$9=2,F$9&lt;0),"д.б.=0 или &gt;2","")</f>
        <v/>
      </c>
      <c r="F9" s="215">
        <v>8</v>
      </c>
      <c r="G9" s="216"/>
      <c r="H9" s="218" t="str">
        <f>IF(OR(I$9=1,I$9=2,I$9&lt;0),"д.б.=0 или &gt;2","")</f>
        <v/>
      </c>
      <c r="I9" s="215">
        <v>12</v>
      </c>
      <c r="J9" s="217"/>
      <c r="K9" s="218" t="str">
        <f>IF(OR(L$9=1,L$9=2,L$9&lt;0),"д.б.=0 или &gt;2","")</f>
        <v/>
      </c>
      <c r="L9" s="220">
        <v>9</v>
      </c>
    </row>
    <row r="10" spans="1:12" ht="15" x14ac:dyDescent="0.25">
      <c r="A10" s="202" t="s">
        <v>73</v>
      </c>
      <c r="B10" s="218" t="str">
        <f>IF(AND(C$9=0,C$10&lt;&gt;0),"д.б. =0","")</f>
        <v/>
      </c>
      <c r="C10" s="219">
        <v>2</v>
      </c>
      <c r="D10" s="214"/>
      <c r="E10" s="218" t="str">
        <f>IF(AND(F$9=0,F$10&lt;&gt;0),"д.б. =0","")</f>
        <v/>
      </c>
      <c r="F10" s="215">
        <v>2</v>
      </c>
      <c r="G10" s="216"/>
      <c r="H10" s="218" t="str">
        <f>IF(AND(I$9=0,I$10&lt;&gt;0),"д.б. =0","")</f>
        <v/>
      </c>
      <c r="I10" s="215">
        <v>1</v>
      </c>
      <c r="J10" s="217"/>
      <c r="K10" s="218" t="str">
        <f>IF(AND(L$9=0,L$10&lt;&gt;0),"д.б. =0","")</f>
        <v/>
      </c>
      <c r="L10" s="220">
        <v>1</v>
      </c>
    </row>
    <row r="11" spans="1:12" ht="14.25" customHeight="1" x14ac:dyDescent="0.25">
      <c r="A11" s="99"/>
      <c r="B11" s="164"/>
      <c r="C11" s="235"/>
      <c r="D11" s="89"/>
      <c r="E11" s="164"/>
      <c r="F11" s="235"/>
      <c r="G11" s="90"/>
      <c r="H11" s="164"/>
      <c r="I11" s="235"/>
      <c r="J11" s="91"/>
      <c r="K11" s="164"/>
      <c r="L11" s="235"/>
    </row>
    <row r="12" spans="1:12" ht="15" x14ac:dyDescent="0.25">
      <c r="A12" s="96" t="s">
        <v>24</v>
      </c>
      <c r="B12" s="218" t="str">
        <f>IF(OR(C$12=1,C$12=2,C$12&lt;0),"д.б.=0 или &gt;2","")</f>
        <v/>
      </c>
      <c r="C12" s="152">
        <v>12</v>
      </c>
      <c r="D12" s="198"/>
      <c r="E12" s="218" t="str">
        <f>IF(OR(F$12=1,F$12=2,F$12&lt;0),"д.б.=0 или &gt;2","")</f>
        <v/>
      </c>
      <c r="F12" s="152">
        <v>11</v>
      </c>
      <c r="G12" s="199"/>
      <c r="H12" s="218" t="str">
        <f>IF(OR(I$12=1,I$12=2,I$12&lt;0),"д.б.=0 или &gt;2","")</f>
        <v/>
      </c>
      <c r="I12" s="152">
        <v>14</v>
      </c>
      <c r="J12" s="200"/>
      <c r="K12" s="218" t="str">
        <f>IF(OR(L$12=1,L$12=2,L$12&lt;0),"д.б.=0 или &gt;2","")</f>
        <v/>
      </c>
      <c r="L12" s="152">
        <v>11</v>
      </c>
    </row>
    <row r="13" spans="1:12" ht="15" x14ac:dyDescent="0.25">
      <c r="A13" s="96" t="s">
        <v>25</v>
      </c>
      <c r="B13" s="218" t="str">
        <f>IF(AND(C$12=0,C$13&lt;&gt;0),"д.б. =0","")</f>
        <v/>
      </c>
      <c r="C13" s="165">
        <v>12</v>
      </c>
      <c r="D13" s="159"/>
      <c r="E13" s="218" t="str">
        <f>IF(AND(F$12=0,F$13&lt;&gt;0),"д.б. =0","")</f>
        <v/>
      </c>
      <c r="F13" s="165">
        <v>12</v>
      </c>
      <c r="G13" s="161"/>
      <c r="H13" s="218" t="str">
        <f>IF(AND(I$12=0,I$13&lt;&gt;0),"д.б. =0","")</f>
        <v/>
      </c>
      <c r="I13" s="165">
        <v>10</v>
      </c>
      <c r="J13" s="201"/>
      <c r="K13" s="218" t="str">
        <f>IF(AND(L$12=0,L$13&lt;&gt;0),"д.б. =0","")</f>
        <v/>
      </c>
      <c r="L13" s="165">
        <v>10</v>
      </c>
    </row>
    <row r="14" spans="1:12" ht="6" customHeight="1" x14ac:dyDescent="0.25">
      <c r="A14" s="96"/>
      <c r="B14" s="221"/>
      <c r="C14" s="236"/>
      <c r="D14" s="159"/>
      <c r="E14" s="221"/>
      <c r="F14" s="236"/>
      <c r="G14" s="161"/>
      <c r="H14" s="221"/>
      <c r="I14" s="236"/>
      <c r="J14" s="201"/>
      <c r="K14" s="221"/>
      <c r="L14" s="236"/>
    </row>
    <row r="15" spans="1:12" ht="6" customHeight="1" x14ac:dyDescent="0.25">
      <c r="A15" s="96"/>
      <c r="B15" s="221"/>
      <c r="C15" s="236"/>
      <c r="D15" s="159"/>
      <c r="E15" s="221"/>
      <c r="F15" s="236"/>
      <c r="G15" s="161"/>
      <c r="H15" s="221"/>
      <c r="I15" s="236"/>
      <c r="J15" s="201"/>
      <c r="K15" s="221"/>
      <c r="L15" s="236"/>
    </row>
    <row r="16" spans="1:12" ht="6" customHeight="1" x14ac:dyDescent="0.25">
      <c r="A16" s="96"/>
      <c r="B16" s="221"/>
      <c r="C16" s="236"/>
      <c r="D16" s="159"/>
      <c r="E16" s="221"/>
      <c r="F16" s="236"/>
      <c r="G16" s="161"/>
      <c r="H16" s="221"/>
      <c r="I16" s="236"/>
      <c r="J16" s="201"/>
      <c r="K16" s="221"/>
      <c r="L16" s="236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230" t="s">
        <v>17</v>
      </c>
      <c r="C18" s="60" t="s">
        <v>20</v>
      </c>
      <c r="D18" s="61"/>
      <c r="E18" s="230" t="s">
        <v>17</v>
      </c>
      <c r="F18" s="60" t="s">
        <v>20</v>
      </c>
      <c r="G18" s="63"/>
      <c r="H18" s="230" t="s">
        <v>17</v>
      </c>
      <c r="I18" s="60" t="s">
        <v>20</v>
      </c>
      <c r="J18" s="65"/>
      <c r="K18" s="230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1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topLeftCell="Q1" zoomScale="85" zoomScaleNormal="85" workbookViewId="0">
      <selection activeCell="J3" sqref="J3"/>
    </sheetView>
  </sheetViews>
  <sheetFormatPr defaultColWidth="9.140625" defaultRowHeight="15" x14ac:dyDescent="0.25"/>
  <cols>
    <col min="1" max="1" width="16.7109375" style="264" customWidth="1"/>
    <col min="2" max="2" width="38.85546875" style="264" customWidth="1"/>
    <col min="3" max="3" width="33.28515625" style="264" customWidth="1"/>
    <col min="4" max="4" width="32.140625" style="264" customWidth="1"/>
    <col min="5" max="5" width="38.85546875" style="264" customWidth="1"/>
    <col min="6" max="6" width="33.28515625" style="264" customWidth="1"/>
    <col min="7" max="7" width="32.140625" style="264" customWidth="1"/>
    <col min="8" max="10" width="9.140625" style="264"/>
    <col min="11" max="11" width="16.28515625" style="264" customWidth="1"/>
    <col min="12" max="12" width="9.140625" style="264"/>
    <col min="13" max="13" width="1.42578125" style="264" customWidth="1"/>
    <col min="14" max="16" width="9.140625" style="264"/>
    <col min="17" max="17" width="1.5703125" style="264" customWidth="1"/>
    <col min="18" max="22" width="9.140625" style="264"/>
    <col min="23" max="23" width="23.5703125" style="264" bestFit="1" customWidth="1"/>
    <col min="24" max="16384" width="9.140625" style="264"/>
  </cols>
  <sheetData>
    <row r="1" spans="1:34" x14ac:dyDescent="0.25">
      <c r="A1"/>
      <c r="B1" s="737" t="s">
        <v>223</v>
      </c>
      <c r="C1"/>
      <c r="D1" s="721"/>
      <c r="E1" s="721"/>
      <c r="F1" s="721"/>
      <c r="G1" s="721"/>
    </row>
    <row r="2" spans="1:34" x14ac:dyDescent="0.25">
      <c r="A2"/>
      <c r="B2" s="604" t="s">
        <v>81</v>
      </c>
      <c r="C2"/>
      <c r="D2"/>
      <c r="E2" s="604" t="s">
        <v>82</v>
      </c>
      <c r="F2"/>
      <c r="G2"/>
    </row>
    <row r="3" spans="1:34" ht="16.5" x14ac:dyDescent="0.3">
      <c r="A3" s="739" t="s">
        <v>208</v>
      </c>
      <c r="B3" s="604" t="s">
        <v>221</v>
      </c>
      <c r="C3" s="604" t="s">
        <v>222</v>
      </c>
      <c r="D3" s="604" t="s">
        <v>79</v>
      </c>
      <c r="E3" s="604" t="s">
        <v>221</v>
      </c>
      <c r="F3" s="604" t="s">
        <v>222</v>
      </c>
      <c r="G3" s="604" t="s">
        <v>79</v>
      </c>
      <c r="J3" s="268"/>
      <c r="K3"/>
      <c r="L3"/>
      <c r="M3" s="83"/>
      <c r="N3"/>
      <c r="O3"/>
      <c r="P3"/>
      <c r="Q3" s="84"/>
      <c r="R3"/>
      <c r="S3"/>
      <c r="T3"/>
      <c r="W3" s="268"/>
    </row>
    <row r="4" spans="1:34" x14ac:dyDescent="0.25">
      <c r="A4" s="738">
        <v>1</v>
      </c>
      <c r="B4" s="736">
        <v>0</v>
      </c>
      <c r="C4" s="736">
        <v>16.300000000001091</v>
      </c>
      <c r="D4" s="736">
        <v>1.5409722222222222</v>
      </c>
      <c r="E4" s="736">
        <v>0</v>
      </c>
      <c r="F4" s="736">
        <v>14.000000000001819</v>
      </c>
      <c r="G4" s="736">
        <v>2.2041666666666666</v>
      </c>
      <c r="J4"/>
      <c r="K4"/>
      <c r="L4"/>
      <c r="M4" s="83"/>
      <c r="N4"/>
      <c r="O4"/>
      <c r="P4"/>
      <c r="Q4" s="84"/>
      <c r="R4" s="194" t="s">
        <v>100</v>
      </c>
      <c r="S4"/>
      <c r="T4" s="195">
        <f>IF(ISNA(VLOOKUP(R4,SET_import!$A:$B,2,0)),0,VLOOKUP(R4,SET_import!$A:$B,2,0))</f>
        <v>0</v>
      </c>
      <c r="W4" s="196" t="s">
        <v>124</v>
      </c>
      <c r="X4" s="264">
        <f>IF(ISNA(VLOOKUP(W4,SET_import!$A:$B,2,0)),0,VLOOKUP(W4,SET_import!$A:$B,2,0))</f>
        <v>0</v>
      </c>
      <c r="Y4" s="264">
        <f>'Сводная МОДЕЛЬ 1x1'!$G$12</f>
        <v>0</v>
      </c>
      <c r="Z4" s="264">
        <f>IF(AA4="",X4,AA4)</f>
        <v>0</v>
      </c>
      <c r="AG4" s="264" t="s">
        <v>62</v>
      </c>
      <c r="AH4" s="264">
        <v>5</v>
      </c>
    </row>
    <row r="5" spans="1:34" x14ac:dyDescent="0.25">
      <c r="A5" s="738">
        <v>3</v>
      </c>
      <c r="B5" s="736">
        <v>42.800000000001091</v>
      </c>
      <c r="C5" s="736">
        <v>35.199999999998909</v>
      </c>
      <c r="D5" s="736">
        <v>2.6180555555555554</v>
      </c>
      <c r="E5" s="736">
        <v>34.100000000000364</v>
      </c>
      <c r="F5" s="736">
        <v>31.899999999999636</v>
      </c>
      <c r="G5" s="736">
        <v>3.0097222222222224</v>
      </c>
      <c r="J5" s="96" t="s">
        <v>112</v>
      </c>
      <c r="K5" s="163"/>
      <c r="L5" s="123">
        <f>VLOOKUP(J5,SET_import!$A:$B,2,0)</f>
        <v>2</v>
      </c>
      <c r="M5" s="83"/>
      <c r="N5" s="96" t="s">
        <v>92</v>
      </c>
      <c r="O5" s="163"/>
      <c r="P5" s="123">
        <f>VLOOKUP(N5,SET_import!$A:$B,2,0)</f>
        <v>7</v>
      </c>
      <c r="Q5" s="84"/>
      <c r="R5" s="96" t="s">
        <v>101</v>
      </c>
      <c r="S5" s="164"/>
      <c r="T5" s="128">
        <f>VLOOKUP(R5,SET_import!$A:$B,2,0)</f>
        <v>0.03</v>
      </c>
      <c r="W5" s="196" t="s">
        <v>125</v>
      </c>
      <c r="X5" s="264">
        <f>IF(ISNA(VLOOKUP(W5,SET_import!$A:$B,2,0)),0,VLOOKUP(W5,SET_import!$A:$B,2,0))</f>
        <v>0</v>
      </c>
      <c r="Y5" s="264">
        <f>'Сводная МОДЕЛЬ 1x1'!$G$13</f>
        <v>0</v>
      </c>
      <c r="Z5" s="264">
        <f t="shared" ref="Z5:Z59" si="0">IF(AA5="",X5,AA5)</f>
        <v>0</v>
      </c>
      <c r="AG5" s="264" t="s">
        <v>147</v>
      </c>
      <c r="AH5" s="264">
        <v>5</v>
      </c>
    </row>
    <row r="6" spans="1:34" x14ac:dyDescent="0.25">
      <c r="A6" s="738">
        <v>2</v>
      </c>
      <c r="B6" s="736">
        <v>22.300000000001091</v>
      </c>
      <c r="C6" s="736">
        <v>25.600000000000364</v>
      </c>
      <c r="D6" s="736">
        <v>1.5388888888888888</v>
      </c>
      <c r="E6" s="736">
        <v>16.399999999999636</v>
      </c>
      <c r="F6" s="736">
        <v>22.200000000000728</v>
      </c>
      <c r="G6" s="736">
        <v>1.7263888888888888</v>
      </c>
      <c r="J6" s="96"/>
      <c r="K6" s="163"/>
      <c r="L6" s="232"/>
      <c r="M6" s="30"/>
      <c r="N6" s="270"/>
      <c r="O6" s="163"/>
      <c r="P6" s="231"/>
      <c r="Q6" s="31"/>
      <c r="R6" s="96" t="s">
        <v>102</v>
      </c>
      <c r="S6" s="164"/>
      <c r="T6" s="127">
        <f>VLOOKUP(R6,SET_import!$A:$B,2,0)</f>
        <v>1.3</v>
      </c>
      <c r="W6" s="171" t="s">
        <v>120</v>
      </c>
      <c r="X6" s="264">
        <f>VLOOKUP(W6,SET_import!$A:$B,2,0)</f>
        <v>0</v>
      </c>
      <c r="Y6" s="276">
        <f>'Сводная МОДЕЛЬ 1x1'!$G$6</f>
        <v>0</v>
      </c>
      <c r="Z6" s="264">
        <f t="shared" si="0"/>
        <v>0</v>
      </c>
      <c r="AG6" s="264" t="s">
        <v>64</v>
      </c>
      <c r="AH6" s="264">
        <v>3</v>
      </c>
    </row>
    <row r="7" spans="1:34" x14ac:dyDescent="0.25">
      <c r="A7" s="738">
        <v>4</v>
      </c>
      <c r="B7" s="736">
        <v>115.30000000000109</v>
      </c>
      <c r="C7" s="736">
        <v>42.500000000001819</v>
      </c>
      <c r="D7" s="736">
        <v>3.1833333333333336</v>
      </c>
      <c r="E7" s="736">
        <v>56.400000000001455</v>
      </c>
      <c r="F7" s="736">
        <v>36.400000000001455</v>
      </c>
      <c r="G7" s="736">
        <v>3.3611111111111112</v>
      </c>
      <c r="J7" s="96"/>
      <c r="K7" s="163"/>
      <c r="L7" s="232"/>
      <c r="M7" s="30"/>
      <c r="N7" s="270"/>
      <c r="O7" s="163"/>
      <c r="P7" s="232"/>
      <c r="Q7" s="31"/>
      <c r="R7" s="96" t="s">
        <v>103</v>
      </c>
      <c r="S7" s="164"/>
      <c r="T7" s="123">
        <f>VLOOKUP(R7,SET_import!$A:$B,2,0)</f>
        <v>4</v>
      </c>
      <c r="W7" s="96" t="s">
        <v>119</v>
      </c>
      <c r="X7" s="264">
        <f>VLOOKUP(W7,SET_import!$A:$B,2,0)</f>
        <v>0</v>
      </c>
      <c r="Y7" s="276">
        <f>'Сводная МОДЕЛЬ 1x1'!$G$2</f>
        <v>7</v>
      </c>
      <c r="Z7" s="264">
        <f t="shared" si="0"/>
        <v>0</v>
      </c>
      <c r="AG7" s="264" t="s">
        <v>63</v>
      </c>
      <c r="AH7" s="264">
        <v>5</v>
      </c>
    </row>
    <row r="8" spans="1:34" x14ac:dyDescent="0.25">
      <c r="A8" s="738">
        <v>5</v>
      </c>
      <c r="B8" s="736">
        <v>77.099999999998545</v>
      </c>
      <c r="C8" s="736">
        <v>45.399999999999636</v>
      </c>
      <c r="D8" s="736">
        <v>3.8583333333333334</v>
      </c>
      <c r="E8" s="736">
        <v>91.700000000002547</v>
      </c>
      <c r="F8" s="736">
        <v>46.399999999999636</v>
      </c>
      <c r="G8" s="736">
        <v>2.8888888888888888</v>
      </c>
      <c r="J8" s="97"/>
      <c r="K8" s="163"/>
      <c r="L8" s="251"/>
      <c r="M8" s="36"/>
      <c r="N8" s="270"/>
      <c r="O8" s="163"/>
      <c r="P8" s="233"/>
      <c r="Q8" s="37"/>
      <c r="R8" s="97"/>
      <c r="S8" s="164"/>
      <c r="T8" s="3"/>
      <c r="W8" s="171" t="s">
        <v>121</v>
      </c>
      <c r="X8" s="264">
        <f>VLOOKUP(W8,SET_import!$A:$B,2,0)</f>
        <v>0</v>
      </c>
      <c r="Y8" s="264">
        <f>'Сводная МОДЕЛЬ 1x1'!$G$7</f>
        <v>0</v>
      </c>
      <c r="Z8" s="264">
        <f t="shared" si="0"/>
        <v>0</v>
      </c>
      <c r="AG8" s="264" t="s">
        <v>47</v>
      </c>
      <c r="AH8" s="264">
        <v>5</v>
      </c>
    </row>
    <row r="9" spans="1:34" x14ac:dyDescent="0.25">
      <c r="A9" s="738">
        <v>7</v>
      </c>
      <c r="B9" s="736">
        <v>109.99999999999818</v>
      </c>
      <c r="C9" s="736">
        <v>55.099999999998545</v>
      </c>
      <c r="D9" s="736">
        <v>7.7618055555555561</v>
      </c>
      <c r="E9" s="736">
        <v>134.60000000000036</v>
      </c>
      <c r="F9" s="736">
        <v>54.399999999999636</v>
      </c>
      <c r="G9" s="736">
        <v>5.3263888888888893</v>
      </c>
      <c r="J9" s="171" t="s">
        <v>113</v>
      </c>
      <c r="K9" s="163"/>
      <c r="L9" s="125">
        <f>VLOOKUP(J9,SET_import!$A:$B,2,0)</f>
        <v>4</v>
      </c>
      <c r="M9" s="40"/>
      <c r="N9" s="171" t="s">
        <v>93</v>
      </c>
      <c r="O9" s="163"/>
      <c r="P9" s="125">
        <f>VLOOKUP(N9,SET_import!$A:$B,2,0)</f>
        <v>0</v>
      </c>
      <c r="Q9" s="41"/>
      <c r="R9" s="171" t="s">
        <v>104</v>
      </c>
      <c r="S9" s="164"/>
      <c r="T9" s="126">
        <f>VLOOKUP(R9,SET_import!$A:$B,2,0)</f>
        <v>0</v>
      </c>
      <c r="W9" s="203" t="s">
        <v>122</v>
      </c>
      <c r="X9" s="264">
        <f>VLOOKUP(W9,SET_import!$A:$B,2,0)</f>
        <v>0</v>
      </c>
      <c r="Y9" s="276">
        <f>'Сводная МОДЕЛЬ 1x1'!$G$9</f>
        <v>0</v>
      </c>
      <c r="Z9" s="264">
        <f t="shared" si="0"/>
        <v>0</v>
      </c>
      <c r="AG9" s="264" t="s">
        <v>148</v>
      </c>
      <c r="AH9" s="264">
        <v>5</v>
      </c>
    </row>
    <row r="10" spans="1:34" x14ac:dyDescent="0.25">
      <c r="A10" s="738">
        <v>6</v>
      </c>
      <c r="B10" s="736">
        <v>103.10000000000036</v>
      </c>
      <c r="C10" s="736">
        <v>50.100000000002183</v>
      </c>
      <c r="D10" s="736">
        <v>6.2201388888888891</v>
      </c>
      <c r="E10" s="736">
        <v>102.60000000000036</v>
      </c>
      <c r="F10" s="736">
        <v>51.399999999999636</v>
      </c>
      <c r="G10" s="736">
        <v>6.0159722222222225</v>
      </c>
      <c r="J10" s="171" t="s">
        <v>114</v>
      </c>
      <c r="K10" s="163"/>
      <c r="L10" s="124">
        <f>VLOOKUP(J10,SET_import!$A:$B,2,0)</f>
        <v>-3</v>
      </c>
      <c r="M10" s="93"/>
      <c r="N10" s="171" t="s">
        <v>94</v>
      </c>
      <c r="O10" s="221"/>
      <c r="P10" s="124">
        <f>VLOOKUP(N10,SET_import!$A:$B,2,0)</f>
        <v>0</v>
      </c>
      <c r="Q10" s="94"/>
      <c r="R10" s="171" t="s">
        <v>105</v>
      </c>
      <c r="S10" s="164"/>
      <c r="T10" s="122">
        <f>VLOOKUP(R10,SET_import!$A:$B,2,0)</f>
        <v>0</v>
      </c>
      <c r="W10" s="203" t="s">
        <v>123</v>
      </c>
      <c r="X10" s="264">
        <f>VLOOKUP(W10,SET_import!$A:$B,2,0)</f>
        <v>0</v>
      </c>
      <c r="Y10" s="264">
        <f>'Сводная МОДЕЛЬ 1x1'!$G$10</f>
        <v>0</v>
      </c>
      <c r="Z10" s="264">
        <f t="shared" si="0"/>
        <v>0</v>
      </c>
      <c r="AG10" s="264" t="s">
        <v>149</v>
      </c>
      <c r="AH10" s="264">
        <v>3</v>
      </c>
    </row>
    <row r="11" spans="1:34" x14ac:dyDescent="0.25">
      <c r="A11" s="738">
        <v>10</v>
      </c>
      <c r="B11" s="736">
        <v>182.79999999999927</v>
      </c>
      <c r="C11" s="736">
        <v>74</v>
      </c>
      <c r="D11" s="736">
        <v>11.136805555555556</v>
      </c>
      <c r="E11" s="736">
        <v>179.39999999999782</v>
      </c>
      <c r="F11" s="736">
        <v>69.500000000001819</v>
      </c>
      <c r="G11" s="736">
        <v>10.270833333333334</v>
      </c>
      <c r="J11" s="171"/>
      <c r="K11" s="162"/>
      <c r="L11" s="252"/>
      <c r="M11" s="40"/>
      <c r="N11" s="270"/>
      <c r="O11" s="162"/>
      <c r="P11" s="253"/>
      <c r="Q11" s="41"/>
      <c r="R11" s="171"/>
      <c r="S11" s="167"/>
      <c r="T11" s="253"/>
      <c r="W11" s="96" t="s">
        <v>126</v>
      </c>
      <c r="X11" s="264">
        <f>IF(ISNA(VLOOKUP(W11,SET_import!$A:$B,2,0)),0,VLOOKUP(W11,SET_import!$A:$B,2,0))</f>
        <v>0</v>
      </c>
      <c r="Y11" s="264">
        <f>'Сводная МОДЕЛЬ 1x1'!$G$15</f>
        <v>0</v>
      </c>
      <c r="Z11" s="264">
        <f t="shared" si="0"/>
        <v>0</v>
      </c>
      <c r="AG11" s="264" t="s">
        <v>150</v>
      </c>
      <c r="AH11" s="264">
        <v>3</v>
      </c>
    </row>
    <row r="12" spans="1:34" x14ac:dyDescent="0.25">
      <c r="A12" s="738">
        <v>13</v>
      </c>
      <c r="B12" s="736">
        <v>310.29999999999745</v>
      </c>
      <c r="C12" s="736">
        <v>104.40000000000146</v>
      </c>
      <c r="D12" s="736">
        <v>24.49861111111111</v>
      </c>
      <c r="E12" s="736">
        <v>306.09999999999673</v>
      </c>
      <c r="F12" s="736">
        <v>90.799999999999272</v>
      </c>
      <c r="G12" s="736">
        <v>10.471527777777778</v>
      </c>
      <c r="J12" s="203" t="s">
        <v>115</v>
      </c>
      <c r="K12" s="163"/>
      <c r="L12" s="204">
        <f>IF(ISNA(VLOOKUP(J12,SET_import!$A:$B,2,0)),0,VLOOKUP(J12,SET_import!$A:$B,2,0))</f>
        <v>0</v>
      </c>
      <c r="M12" s="206"/>
      <c r="N12" s="203" t="s">
        <v>95</v>
      </c>
      <c r="O12" s="221"/>
      <c r="P12" s="204">
        <f>VLOOKUP(N12,SET_import!$A:$B,2,0)</f>
        <v>0</v>
      </c>
      <c r="Q12" s="208"/>
      <c r="R12" s="203" t="s">
        <v>106</v>
      </c>
      <c r="S12" s="164"/>
      <c r="T12" s="209">
        <f>IF(ISNA(VLOOKUP(R12,SET_import!$A:$B,2,0)),0,VLOOKUP(R12,SET_import!$A:$B,2,0))</f>
        <v>0</v>
      </c>
      <c r="W12" s="98" t="s">
        <v>138</v>
      </c>
      <c r="X12" s="264">
        <f>IF(ISNA(VLOOKUP(W12,SET_import!$A:$B,2,0)),0,VLOOKUP(W12,SET_import!$A:$B,2,0))</f>
        <v>0</v>
      </c>
      <c r="Y12" s="264">
        <f>'Сводная МОДЕЛЬ 1x1'!$K$16</f>
        <v>0</v>
      </c>
      <c r="Z12" s="264">
        <f t="shared" si="0"/>
        <v>0</v>
      </c>
      <c r="AG12" s="264" t="s">
        <v>55</v>
      </c>
      <c r="AH12" s="264">
        <v>5</v>
      </c>
    </row>
    <row r="13" spans="1:34" ht="16.5" x14ac:dyDescent="0.3">
      <c r="A13" s="738">
        <v>9</v>
      </c>
      <c r="B13" s="736">
        <v>160.30000000000109</v>
      </c>
      <c r="C13" s="736">
        <v>65.499999999998181</v>
      </c>
      <c r="D13" s="736">
        <v>6.6819444444444445</v>
      </c>
      <c r="E13" s="736">
        <v>189.10000000000218</v>
      </c>
      <c r="F13" s="736">
        <v>65.200000000000728</v>
      </c>
      <c r="G13" s="736">
        <v>8.7354166666666657</v>
      </c>
      <c r="J13" s="203" t="s">
        <v>116</v>
      </c>
      <c r="K13" s="163"/>
      <c r="L13" s="204">
        <f>IF(ISNA(VLOOKUP(J13,SET_import!$A:$B,2,0)),0,VLOOKUP(J13,SET_import!$A:$B,2,0))</f>
        <v>0</v>
      </c>
      <c r="M13" s="210"/>
      <c r="N13" s="203" t="s">
        <v>96</v>
      </c>
      <c r="O13" s="221"/>
      <c r="P13" s="205">
        <f>VLOOKUP(N13,SET_import!$A:$B,2,0)</f>
        <v>0</v>
      </c>
      <c r="Q13" s="211"/>
      <c r="R13" s="203" t="s">
        <v>107</v>
      </c>
      <c r="S13" s="164"/>
      <c r="T13" s="209">
        <f>IF(ISNA(VLOOKUP(R13,SET_import!$A:$B,2,0)),0,VLOOKUP(R13,SET_import!$A:$B,2,0))</f>
        <v>0</v>
      </c>
      <c r="W13" s="275" t="s">
        <v>90</v>
      </c>
      <c r="X13" s="264">
        <f>VLOOKUP(W13,SET_import!$A:$B,2,0)</f>
        <v>0</v>
      </c>
      <c r="Y13" s="264">
        <f>'Сводная МОДЕЛЬ 1x1'!$C$16</f>
        <v>6</v>
      </c>
      <c r="Z13" s="264">
        <f t="shared" si="0"/>
        <v>0</v>
      </c>
      <c r="AG13" s="264" t="s">
        <v>56</v>
      </c>
      <c r="AH13" s="264">
        <v>5</v>
      </c>
    </row>
    <row r="14" spans="1:34" x14ac:dyDescent="0.25">
      <c r="A14" s="738">
        <v>12</v>
      </c>
      <c r="B14" s="736">
        <v>496.80000000000109</v>
      </c>
      <c r="C14" s="736">
        <v>102.5</v>
      </c>
      <c r="D14" s="736">
        <v>18.666666666666668</v>
      </c>
      <c r="E14" s="736">
        <v>482.09999999999854</v>
      </c>
      <c r="F14" s="736">
        <v>100.39999999999964</v>
      </c>
      <c r="G14" s="736">
        <v>6.2881944444444446</v>
      </c>
      <c r="J14" s="203"/>
      <c r="K14" s="163"/>
      <c r="L14" s="254"/>
      <c r="M14" s="210"/>
      <c r="N14" s="203"/>
      <c r="O14" s="221"/>
      <c r="P14" s="254"/>
      <c r="Q14" s="211"/>
      <c r="R14" s="203"/>
      <c r="S14" s="164"/>
      <c r="T14" s="255"/>
      <c r="W14" s="96" t="s">
        <v>128</v>
      </c>
      <c r="X14" s="264">
        <f>VLOOKUP(W14,SET_import!$A:$B,2,0)</f>
        <v>0</v>
      </c>
      <c r="Y14" s="277">
        <f>'Сводная МОДЕЛЬ 1x1'!$K$2</f>
        <v>0.03</v>
      </c>
      <c r="Z14" s="264">
        <f t="shared" si="0"/>
        <v>0</v>
      </c>
      <c r="AG14" s="264" t="s">
        <v>52</v>
      </c>
      <c r="AH14" s="264">
        <v>5</v>
      </c>
    </row>
    <row r="15" spans="1:34" x14ac:dyDescent="0.25">
      <c r="A15" s="738">
        <v>16</v>
      </c>
      <c r="B15" s="736"/>
      <c r="C15" s="736"/>
      <c r="D15" s="736"/>
      <c r="E15" s="736">
        <v>488.80000000000109</v>
      </c>
      <c r="F15" s="736">
        <v>102.40000000000146</v>
      </c>
      <c r="G15" s="736">
        <v>9.0972222222222214</v>
      </c>
      <c r="J15" s="196" t="s">
        <v>117</v>
      </c>
      <c r="K15" s="163"/>
      <c r="L15" s="197">
        <f>VLOOKUP(J15,SET_import!$A:$B,2,0)</f>
        <v>0</v>
      </c>
      <c r="M15" s="210"/>
      <c r="N15" s="196" t="s">
        <v>97</v>
      </c>
      <c r="O15" s="164"/>
      <c r="P15" s="222">
        <f>IF(ISNA(VLOOKUP(N15,SET_import!$A:$B,2,0)),0,VLOOKUP(N15,SET_import!$A:$B,2,0))</f>
        <v>0</v>
      </c>
      <c r="Q15" s="161"/>
      <c r="R15" s="196" t="s">
        <v>108</v>
      </c>
      <c r="S15" s="164"/>
      <c r="T15" s="224">
        <f>IF(ISNA(VLOOKUP(R15,SET_import!$A:$B,2,0)),0,VLOOKUP(R15,SET_import!$A:$B,2,0))</f>
        <v>0</v>
      </c>
      <c r="W15" s="96" t="s">
        <v>129</v>
      </c>
      <c r="X15" s="264">
        <f>VLOOKUP(W15,SET_import!$A:$B,2,0)</f>
        <v>0</v>
      </c>
      <c r="Y15" s="264">
        <f>'Сводная МОДЕЛЬ 1x1'!$K$3</f>
        <v>1.3</v>
      </c>
      <c r="Z15" s="264">
        <f t="shared" si="0"/>
        <v>0</v>
      </c>
      <c r="AG15" s="264" t="s">
        <v>54</v>
      </c>
      <c r="AH15" s="264">
        <v>5</v>
      </c>
    </row>
    <row r="16" spans="1:34" x14ac:dyDescent="0.25">
      <c r="A16" s="738">
        <v>8</v>
      </c>
      <c r="B16" s="736">
        <v>202.39999999999964</v>
      </c>
      <c r="C16" s="736">
        <v>68.5</v>
      </c>
      <c r="D16" s="736">
        <v>6.9708333333333332</v>
      </c>
      <c r="E16" s="736">
        <v>157.29999999999927</v>
      </c>
      <c r="F16" s="736">
        <v>61.299999999999272</v>
      </c>
      <c r="G16" s="736">
        <v>7.9562499999999998</v>
      </c>
      <c r="J16" s="196" t="s">
        <v>118</v>
      </c>
      <c r="K16" s="163"/>
      <c r="L16" s="158">
        <f>VLOOKUP(J16,SET_import!$A:$B,2,0)</f>
        <v>0</v>
      </c>
      <c r="M16" s="210"/>
      <c r="N16" s="196" t="s">
        <v>98</v>
      </c>
      <c r="O16" s="164"/>
      <c r="P16" s="222">
        <f>IF(ISNA(VLOOKUP(N16,SET_import!$A:$B,2,0)),0,VLOOKUP(N16,SET_import!$A:$B,2,0))</f>
        <v>0</v>
      </c>
      <c r="Q16" s="161"/>
      <c r="R16" s="196" t="s">
        <v>109</v>
      </c>
      <c r="S16" s="164"/>
      <c r="T16" s="224">
        <f>IF(ISNA(VLOOKUP(R16,SET_import!$A:$B,2,0)),0,VLOOKUP(R16,SET_import!$A:$B,2,0))</f>
        <v>0</v>
      </c>
      <c r="W16" s="196" t="s">
        <v>135</v>
      </c>
      <c r="X16" s="264">
        <f>IF(ISNA(VLOOKUP(W16,SET_import!$A:$B,2,0)),0,VLOOKUP(W16,SET_import!$A:$B,2,0))</f>
        <v>0</v>
      </c>
      <c r="Y16" s="276">
        <f>'Сводная МОДЕЛЬ 1x1'!$K$12</f>
        <v>0</v>
      </c>
      <c r="Z16" s="264">
        <f t="shared" si="0"/>
        <v>0</v>
      </c>
      <c r="AG16" s="264" t="s">
        <v>53</v>
      </c>
      <c r="AH16" s="264">
        <v>3</v>
      </c>
    </row>
    <row r="17" spans="1:34" x14ac:dyDescent="0.25">
      <c r="A17" s="738">
        <v>11</v>
      </c>
      <c r="B17" s="736">
        <v>218.39999999999782</v>
      </c>
      <c r="C17" s="736">
        <v>83.599999999998545</v>
      </c>
      <c r="D17" s="736">
        <v>9.6034722222222229</v>
      </c>
      <c r="E17" s="736">
        <v>218</v>
      </c>
      <c r="F17" s="736">
        <v>78</v>
      </c>
      <c r="G17" s="736">
        <v>13.058333333333334</v>
      </c>
      <c r="J17" s="119"/>
      <c r="K17" s="163"/>
      <c r="L17" s="256"/>
      <c r="M17" s="120"/>
      <c r="N17" s="119"/>
      <c r="O17" s="163"/>
      <c r="P17" s="256"/>
      <c r="Q17" s="121"/>
      <c r="R17" s="119"/>
      <c r="S17" s="164"/>
      <c r="T17" s="257"/>
      <c r="W17" s="196" t="s">
        <v>136</v>
      </c>
      <c r="X17" s="264">
        <f>IF(ISNA(VLOOKUP(W17,SET_import!$A:$B,2,0)),0,VLOOKUP(W17,SET_import!$A:$B,2,0))</f>
        <v>0</v>
      </c>
      <c r="Y17" s="264">
        <f>'Сводная МОДЕЛЬ 1x1'!$K$13</f>
        <v>0</v>
      </c>
      <c r="Z17" s="264">
        <f t="shared" si="0"/>
        <v>0</v>
      </c>
      <c r="AG17" s="264" t="s">
        <v>57</v>
      </c>
      <c r="AH17" s="264">
        <v>5</v>
      </c>
    </row>
    <row r="18" spans="1:34" x14ac:dyDescent="0.25">
      <c r="A18" s="738">
        <v>14</v>
      </c>
      <c r="B18" s="736">
        <v>384.39999999999964</v>
      </c>
      <c r="C18" s="736">
        <v>115.40000000000146</v>
      </c>
      <c r="D18" s="736">
        <v>14.706250000000001</v>
      </c>
      <c r="E18" s="736">
        <v>375.5</v>
      </c>
      <c r="F18" s="736">
        <v>99.699999999998909</v>
      </c>
      <c r="G18" s="736">
        <v>19.454861111111111</v>
      </c>
      <c r="J18"/>
      <c r="K18"/>
      <c r="L18"/>
      <c r="M18" s="159"/>
      <c r="N18" s="96" t="s">
        <v>99</v>
      </c>
      <c r="O18" s="163"/>
      <c r="P18" s="158">
        <f>IF(ISNA(VLOOKUP(N18,SET_import!$A:$B,2,0)),0,VLOOKUP(N18,SET_import!$A:$B,2,0))</f>
        <v>0</v>
      </c>
      <c r="Q18" s="161"/>
      <c r="R18" s="96" t="s">
        <v>110</v>
      </c>
      <c r="S18" s="164"/>
      <c r="T18" s="178">
        <f>IF(ISNA(VLOOKUP(R18,SET_import!$A:$B,2,0)),0,VLOOKUP(R18,SET_import!$A:$B,2,0))</f>
        <v>0</v>
      </c>
      <c r="W18" s="171" t="s">
        <v>132</v>
      </c>
      <c r="X18" s="264">
        <f>VLOOKUP(W18,SET_import!$A:$B,2,0)</f>
        <v>0</v>
      </c>
      <c r="Y18" s="264">
        <f>'Сводная МОДЕЛЬ 1x1'!$K$7</f>
        <v>0</v>
      </c>
      <c r="Z18" s="264">
        <f t="shared" si="0"/>
        <v>0</v>
      </c>
      <c r="AG18" s="264" t="s">
        <v>151</v>
      </c>
      <c r="AH18" s="264">
        <v>5</v>
      </c>
    </row>
    <row r="19" spans="1:34" x14ac:dyDescent="0.25">
      <c r="A19" s="738">
        <v>15</v>
      </c>
      <c r="B19" s="736">
        <v>415.79999999999927</v>
      </c>
      <c r="C19" s="736">
        <v>105.79999999999927</v>
      </c>
      <c r="D19" s="736">
        <v>9.4555555555555557</v>
      </c>
      <c r="E19" s="736"/>
      <c r="F19" s="736"/>
      <c r="G19" s="736"/>
      <c r="J19" s="269" t="s">
        <v>89</v>
      </c>
      <c r="K19"/>
      <c r="L19" s="271">
        <f>VLOOKUP(J19,SET_import!$A:$B,2,0)</f>
        <v>6</v>
      </c>
      <c r="M19" s="159"/>
      <c r="N19" s="96"/>
      <c r="O19" s="160"/>
      <c r="P19" s="258"/>
      <c r="Q19" s="161"/>
      <c r="R19" s="98" t="s">
        <v>111</v>
      </c>
      <c r="S19" s="164"/>
      <c r="T19" s="177">
        <f>IF(ISNA(VLOOKUP(R19,SET_import!$A:$B,2,0)),0,VLOOKUP(R19,SET_import!$A:$B,2,0))</f>
        <v>0</v>
      </c>
      <c r="W19" s="171" t="s">
        <v>131</v>
      </c>
      <c r="X19" s="264">
        <f>VLOOKUP(W19,SET_import!$A:$B,2,0)</f>
        <v>0</v>
      </c>
      <c r="Y19" s="276">
        <f>'Сводная МОДЕЛЬ 1x1'!$K$6</f>
        <v>0</v>
      </c>
      <c r="Z19" s="264">
        <f t="shared" si="0"/>
        <v>0</v>
      </c>
      <c r="AG19" s="264" t="s">
        <v>28</v>
      </c>
      <c r="AH19" s="264">
        <v>5</v>
      </c>
    </row>
    <row r="20" spans="1:34" x14ac:dyDescent="0.25">
      <c r="A20" s="738" t="s">
        <v>224</v>
      </c>
      <c r="B20" s="736">
        <v>496.80000000000109</v>
      </c>
      <c r="C20" s="736">
        <v>115.40000000000146</v>
      </c>
      <c r="D20" s="736">
        <v>24.49861111111111</v>
      </c>
      <c r="E20" s="736">
        <v>488.80000000000109</v>
      </c>
      <c r="F20" s="736">
        <v>102.40000000000146</v>
      </c>
      <c r="G20" s="736">
        <v>19.454861111111111</v>
      </c>
      <c r="J20"/>
      <c r="K20"/>
      <c r="L20"/>
      <c r="M20"/>
      <c r="N20"/>
      <c r="O20"/>
      <c r="P20"/>
      <c r="Q20"/>
      <c r="R20"/>
      <c r="S20"/>
      <c r="T20"/>
      <c r="W20" s="203" t="s">
        <v>133</v>
      </c>
      <c r="X20" s="264">
        <f>VLOOKUP(W20,SET_import!$A:$B,2,0)</f>
        <v>0</v>
      </c>
      <c r="Y20" s="276">
        <f>'Сводная МОДЕЛЬ 1x1'!$K$9</f>
        <v>0</v>
      </c>
      <c r="Z20" s="264">
        <f t="shared" si="0"/>
        <v>0</v>
      </c>
      <c r="AG20" s="264" t="s">
        <v>60</v>
      </c>
      <c r="AH20" s="264">
        <v>5</v>
      </c>
    </row>
    <row r="21" spans="1:34" ht="16.5" x14ac:dyDescent="0.3">
      <c r="A21"/>
      <c r="B21"/>
      <c r="C21"/>
      <c r="D21"/>
      <c r="E21"/>
      <c r="F21"/>
      <c r="G21"/>
      <c r="J21" s="272" t="s">
        <v>91</v>
      </c>
      <c r="K21" s="273"/>
      <c r="L21" s="271">
        <f>VLOOKUP(J21,SET_import!$A:$B,2,0)</f>
        <v>1</v>
      </c>
      <c r="M21" s="273"/>
      <c r="N21" s="273"/>
      <c r="O21" s="273"/>
      <c r="P21" s="274"/>
      <c r="Q21" s="273"/>
      <c r="R21" s="273"/>
      <c r="S21" s="273"/>
      <c r="T21" s="274"/>
      <c r="W21" s="96" t="s">
        <v>130</v>
      </c>
      <c r="X21" s="264">
        <f>VLOOKUP(W21,SET_import!$A:$B,2,0)</f>
        <v>0</v>
      </c>
      <c r="Y21" s="276">
        <f>'Сводная МОДЕЛЬ 1x1'!$K$4</f>
        <v>4</v>
      </c>
      <c r="Z21" s="264">
        <f t="shared" si="0"/>
        <v>0</v>
      </c>
      <c r="AG21" s="264" t="s">
        <v>61</v>
      </c>
      <c r="AH21" s="264">
        <v>5</v>
      </c>
    </row>
    <row r="22" spans="1:34" ht="16.5" x14ac:dyDescent="0.3">
      <c r="A22"/>
      <c r="B22"/>
      <c r="C22"/>
      <c r="D22"/>
      <c r="E22"/>
      <c r="F22"/>
      <c r="G22"/>
      <c r="J22" s="275"/>
      <c r="K22" s="278"/>
      <c r="L22" s="278"/>
      <c r="M22" s="278"/>
      <c r="N22" s="278"/>
      <c r="O22" s="278"/>
      <c r="P22" s="279"/>
      <c r="Q22" s="278"/>
      <c r="R22" s="278"/>
      <c r="S22" s="278"/>
      <c r="T22" s="279"/>
      <c r="W22" s="96" t="s">
        <v>137</v>
      </c>
      <c r="X22" s="264">
        <f>IF(ISNA(VLOOKUP(W22,SET_import!$A:$B,2,0)),0,VLOOKUP(W22,SET_import!$A:$B,2,0))</f>
        <v>0</v>
      </c>
      <c r="Y22" s="264">
        <f>'Сводная МОДЕЛЬ 1x1'!$K$15</f>
        <v>0</v>
      </c>
      <c r="Z22" s="264">
        <f t="shared" si="0"/>
        <v>0</v>
      </c>
      <c r="AG22" s="264" t="s">
        <v>59</v>
      </c>
      <c r="AH22" s="264">
        <v>5</v>
      </c>
    </row>
    <row r="23" spans="1:34" x14ac:dyDescent="0.25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194" t="s">
        <v>127</v>
      </c>
      <c r="S23"/>
      <c r="T23" s="195">
        <f>IF(ISNA(VLOOKUP(R23,SET_import!$A:$B,2,0)),0,VLOOKUP(R23,SET_import!$A:$B,2,0))</f>
        <v>1</v>
      </c>
      <c r="W23" s="203" t="s">
        <v>134</v>
      </c>
      <c r="X23" s="264">
        <f>VLOOKUP(W23,SET_import!$A:$B,2,0)</f>
        <v>0</v>
      </c>
      <c r="Y23" s="264">
        <f>'Сводная МОДЕЛЬ 1x1'!$K$10</f>
        <v>0</v>
      </c>
      <c r="Z23" s="264">
        <f t="shared" si="0"/>
        <v>0</v>
      </c>
      <c r="AG23" s="264" t="s">
        <v>58</v>
      </c>
      <c r="AH23" s="264">
        <v>3</v>
      </c>
    </row>
    <row r="24" spans="1:34" x14ac:dyDescent="0.25">
      <c r="A24"/>
      <c r="B24"/>
      <c r="C24"/>
      <c r="D24"/>
      <c r="E24"/>
      <c r="F24"/>
      <c r="G24"/>
      <c r="J24" s="96" t="s">
        <v>139</v>
      </c>
      <c r="K24" s="163"/>
      <c r="L24" s="123">
        <f>VLOOKUP(J24,SET_import!$A:$B,2,0)</f>
        <v>0</v>
      </c>
      <c r="M24" s="83"/>
      <c r="N24" s="96" t="s">
        <v>119</v>
      </c>
      <c r="O24" s="163"/>
      <c r="P24" s="123">
        <f>VLOOKUP(N24,SET_import!$A:$B,2,0)</f>
        <v>0</v>
      </c>
      <c r="Q24" s="84"/>
      <c r="R24" s="96" t="s">
        <v>128</v>
      </c>
      <c r="S24" s="164"/>
      <c r="T24" s="128">
        <f>VLOOKUP(R24,SET_import!$A:$B,2,0)</f>
        <v>0</v>
      </c>
      <c r="W24" s="96" t="s">
        <v>139</v>
      </c>
      <c r="X24" s="264">
        <f>VLOOKUP(W24,SET_import!$A:$B,2,0)</f>
        <v>0</v>
      </c>
      <c r="Y24" s="276">
        <f>'Сводная МОДЕЛЬ 1x1'!$C$2</f>
        <v>2</v>
      </c>
      <c r="Z24" s="264">
        <f t="shared" si="0"/>
        <v>0</v>
      </c>
      <c r="AG24" s="264" t="s">
        <v>152</v>
      </c>
      <c r="AH24" s="264">
        <v>5</v>
      </c>
    </row>
    <row r="25" spans="1:34" x14ac:dyDescent="0.25">
      <c r="A25"/>
      <c r="B25"/>
      <c r="C25"/>
      <c r="D25"/>
      <c r="E25"/>
      <c r="F25"/>
      <c r="G25"/>
      <c r="J25" s="96"/>
      <c r="K25" s="163"/>
      <c r="L25" s="232"/>
      <c r="M25" s="30"/>
      <c r="N25" s="270"/>
      <c r="O25" s="163"/>
      <c r="P25" s="231"/>
      <c r="Q25" s="31"/>
      <c r="R25" s="96" t="s">
        <v>129</v>
      </c>
      <c r="S25" s="164"/>
      <c r="T25" s="127">
        <f>VLOOKUP(R25,SET_import!$A:$B,2,0)</f>
        <v>0</v>
      </c>
      <c r="W25" s="171" t="s">
        <v>140</v>
      </c>
      <c r="X25" s="264">
        <f>VLOOKUP(W25,SET_import!$A:$B,2,0)</f>
        <v>0</v>
      </c>
      <c r="Y25" s="276">
        <f>'Сводная МОДЕЛЬ 1x1'!$C$6</f>
        <v>4</v>
      </c>
      <c r="Z25" s="264">
        <f t="shared" si="0"/>
        <v>0</v>
      </c>
      <c r="AG25" s="264" t="s">
        <v>153</v>
      </c>
      <c r="AH25" s="264">
        <v>5</v>
      </c>
    </row>
    <row r="26" spans="1:34" x14ac:dyDescent="0.25">
      <c r="A26"/>
      <c r="B26"/>
      <c r="C26"/>
      <c r="D26"/>
      <c r="E26"/>
      <c r="F26"/>
      <c r="G26"/>
      <c r="J26" s="96"/>
      <c r="K26" s="163"/>
      <c r="L26" s="232"/>
      <c r="M26" s="30"/>
      <c r="N26" s="270"/>
      <c r="O26" s="163"/>
      <c r="P26" s="232"/>
      <c r="Q26" s="31"/>
      <c r="R26" s="96" t="s">
        <v>130</v>
      </c>
      <c r="S26" s="164"/>
      <c r="T26" s="123">
        <f>VLOOKUP(R26,SET_import!$A:$B,2,0)</f>
        <v>0</v>
      </c>
      <c r="W26" s="203" t="s">
        <v>142</v>
      </c>
      <c r="X26" s="593">
        <f>IF(ISNA(VLOOKUP(W26,SET_import!$A:$B,2,0)),0,VLOOKUP(W26,SET_import!$A:$B,2,0))</f>
        <v>0</v>
      </c>
      <c r="Y26" s="276">
        <f>'Сводная МОДЕЛЬ 1x1'!$C$9</f>
        <v>0</v>
      </c>
      <c r="Z26" s="264">
        <f t="shared" si="0"/>
        <v>0</v>
      </c>
      <c r="AG26" s="264" t="s">
        <v>154</v>
      </c>
      <c r="AH26" s="264">
        <v>5</v>
      </c>
    </row>
    <row r="27" spans="1:34" x14ac:dyDescent="0.25">
      <c r="A27"/>
      <c r="B27"/>
      <c r="C27"/>
      <c r="D27"/>
      <c r="E27"/>
      <c r="F27"/>
      <c r="G27"/>
      <c r="J27" s="97"/>
      <c r="K27" s="163"/>
      <c r="L27" s="251"/>
      <c r="M27" s="36"/>
      <c r="N27" s="270"/>
      <c r="O27" s="163"/>
      <c r="P27" s="233"/>
      <c r="Q27" s="37"/>
      <c r="R27" s="97"/>
      <c r="S27" s="164"/>
      <c r="T27" s="3"/>
      <c r="W27" s="203" t="s">
        <v>143</v>
      </c>
      <c r="X27" s="593">
        <f>IF(ISNA(VLOOKUP(W27,SET_import!$A:$B,2,0)),0,VLOOKUP(W27,SET_import!$A:$B,2,0))</f>
        <v>0</v>
      </c>
      <c r="Y27" s="264">
        <f>'Сводная МОДЕЛЬ 1x1'!$C$10</f>
        <v>0</v>
      </c>
      <c r="Z27" s="264">
        <f t="shared" si="0"/>
        <v>0</v>
      </c>
      <c r="AG27" s="264" t="s">
        <v>46</v>
      </c>
      <c r="AH27" s="264">
        <v>5</v>
      </c>
    </row>
    <row r="28" spans="1:34" x14ac:dyDescent="0.25">
      <c r="A28"/>
      <c r="B28"/>
      <c r="C28"/>
      <c r="D28"/>
      <c r="E28"/>
      <c r="F28"/>
      <c r="G28"/>
      <c r="J28" s="171" t="s">
        <v>140</v>
      </c>
      <c r="K28" s="163"/>
      <c r="L28" s="125">
        <f>VLOOKUP(J28,SET_import!$A:$B,2,0)</f>
        <v>0</v>
      </c>
      <c r="M28" s="40"/>
      <c r="N28" s="171" t="s">
        <v>120</v>
      </c>
      <c r="O28" s="163"/>
      <c r="P28" s="125">
        <f>VLOOKUP(N28,SET_import!$A:$B,2,0)</f>
        <v>0</v>
      </c>
      <c r="Q28" s="41"/>
      <c r="R28" s="171" t="s">
        <v>131</v>
      </c>
      <c r="S28" s="164"/>
      <c r="T28" s="126">
        <f>VLOOKUP(R28,SET_import!$A:$B,2,0)</f>
        <v>0</v>
      </c>
      <c r="W28" s="171" t="s">
        <v>141</v>
      </c>
      <c r="X28" s="264">
        <f>VLOOKUP(W28,SET_import!$A:$B,2,0)</f>
        <v>0</v>
      </c>
      <c r="Y28" s="264">
        <f>'Сводная МОДЕЛЬ 1x1'!$C$7</f>
        <v>-3</v>
      </c>
      <c r="Z28" s="264">
        <f t="shared" si="0"/>
        <v>0</v>
      </c>
      <c r="AG28" s="264" t="s">
        <v>155</v>
      </c>
      <c r="AH28" s="264">
        <v>5</v>
      </c>
    </row>
    <row r="29" spans="1:34" x14ac:dyDescent="0.25">
      <c r="A29"/>
      <c r="B29"/>
      <c r="C29"/>
      <c r="D29"/>
      <c r="E29"/>
      <c r="F29"/>
      <c r="G29"/>
      <c r="J29" s="171" t="s">
        <v>141</v>
      </c>
      <c r="K29" s="163"/>
      <c r="L29" s="124">
        <f>VLOOKUP(J29,SET_import!$A:$B,2,0)</f>
        <v>0</v>
      </c>
      <c r="M29" s="93"/>
      <c r="N29" s="171" t="s">
        <v>121</v>
      </c>
      <c r="O29" s="221"/>
      <c r="P29" s="124">
        <f>VLOOKUP(N29,SET_import!$A:$B,2,0)</f>
        <v>0</v>
      </c>
      <c r="Q29" s="94"/>
      <c r="R29" s="171" t="s">
        <v>132</v>
      </c>
      <c r="S29" s="164"/>
      <c r="T29" s="122">
        <f>VLOOKUP(R29,SET_import!$A:$B,2,0)</f>
        <v>0</v>
      </c>
      <c r="W29" s="196" t="s">
        <v>144</v>
      </c>
      <c r="X29" s="264">
        <f>VLOOKUP(W29,SET_import!$A:$B,2,0)</f>
        <v>0</v>
      </c>
      <c r="Y29" s="276">
        <f>'Сводная МОДЕЛЬ 1x1'!$C$12</f>
        <v>0</v>
      </c>
      <c r="Z29" s="264">
        <f t="shared" si="0"/>
        <v>0</v>
      </c>
      <c r="AG29" s="264" t="s">
        <v>156</v>
      </c>
      <c r="AH29" s="264">
        <v>5</v>
      </c>
    </row>
    <row r="30" spans="1:34" x14ac:dyDescent="0.25">
      <c r="A30"/>
      <c r="B30"/>
      <c r="C30"/>
      <c r="D30"/>
      <c r="E30"/>
      <c r="F30"/>
      <c r="G30"/>
      <c r="J30" s="171"/>
      <c r="K30" s="162"/>
      <c r="L30" s="252"/>
      <c r="M30" s="40"/>
      <c r="N30" s="270"/>
      <c r="O30" s="162"/>
      <c r="P30" s="253"/>
      <c r="Q30" s="41"/>
      <c r="R30" s="171"/>
      <c r="S30" s="167"/>
      <c r="T30" s="253"/>
      <c r="W30" s="196" t="s">
        <v>145</v>
      </c>
      <c r="X30" s="264">
        <f>VLOOKUP(W30,SET_import!$A:$B,2,0)</f>
        <v>0</v>
      </c>
      <c r="Y30" s="264">
        <f>'Сводная МОДЕЛЬ 1x1'!$C$13</f>
        <v>0</v>
      </c>
      <c r="Z30" s="264">
        <f t="shared" si="0"/>
        <v>0</v>
      </c>
      <c r="AG30" s="264" t="s">
        <v>157</v>
      </c>
      <c r="AH30" s="264">
        <v>3</v>
      </c>
    </row>
    <row r="31" spans="1:34" x14ac:dyDescent="0.25">
      <c r="A31"/>
      <c r="B31"/>
      <c r="C31"/>
      <c r="D31"/>
      <c r="E31"/>
      <c r="F31"/>
      <c r="G31"/>
      <c r="J31" s="203" t="s">
        <v>142</v>
      </c>
      <c r="K31" s="163"/>
      <c r="L31" s="204">
        <f>IF(ISNA(VLOOKUP(J31,SET_import!$A:$B,2,0)),0,VLOOKUP(J31,SET_import!$A:$B,2,0))</f>
        <v>0</v>
      </c>
      <c r="M31" s="206"/>
      <c r="N31" s="203" t="s">
        <v>122</v>
      </c>
      <c r="O31" s="221"/>
      <c r="P31" s="204">
        <f>VLOOKUP(N31,SET_import!$A:$B,2,0)</f>
        <v>0</v>
      </c>
      <c r="Q31" s="208"/>
      <c r="R31" s="203" t="s">
        <v>133</v>
      </c>
      <c r="S31" s="164"/>
      <c r="T31" s="209">
        <f>IF(ISNA(VLOOKUP(R31,SET_import!$A:$B,2,0)),0,VLOOKUP(R31,SET_import!$A:$B,2,0))</f>
        <v>0</v>
      </c>
      <c r="W31" s="194" t="s">
        <v>127</v>
      </c>
      <c r="X31" s="264">
        <f>IF(ISNA(VLOOKUP(W31,SET_import!$A:$B,2,0)),0,VLOOKUP(W31,SET_import!$A:$B,2,0))</f>
        <v>1</v>
      </c>
      <c r="Y31" s="264">
        <f>'Сводная МОДЕЛЬ 1x1'!$K$1</f>
        <v>0</v>
      </c>
      <c r="Z31" s="264">
        <f>IF(AA31="",X31,AA31)</f>
        <v>1</v>
      </c>
      <c r="AG31" s="264" t="s">
        <v>48</v>
      </c>
      <c r="AH31" s="264">
        <v>5</v>
      </c>
    </row>
    <row r="32" spans="1:34" ht="16.5" x14ac:dyDescent="0.3">
      <c r="A32"/>
      <c r="B32"/>
      <c r="C32"/>
      <c r="D32"/>
      <c r="E32"/>
      <c r="F32"/>
      <c r="G32"/>
      <c r="J32" s="203" t="s">
        <v>143</v>
      </c>
      <c r="K32" s="163"/>
      <c r="L32" s="204">
        <f>IF(ISNA(VLOOKUP(J32,SET_import!$A:$B,2,0)),0,VLOOKUP(J32,SET_import!$A:$B,2,0))</f>
        <v>0</v>
      </c>
      <c r="M32" s="210"/>
      <c r="N32" s="203" t="s">
        <v>123</v>
      </c>
      <c r="O32" s="221"/>
      <c r="P32" s="205">
        <f>VLOOKUP(N32,SET_import!$A:$B,2,0)</f>
        <v>0</v>
      </c>
      <c r="Q32" s="211"/>
      <c r="R32" s="203" t="s">
        <v>134</v>
      </c>
      <c r="S32" s="164"/>
      <c r="T32" s="209">
        <f>IF(ISNA(VLOOKUP(R32,SET_import!$A:$B,2,0)),0,VLOOKUP(R32,SET_import!$A:$B,2,0))</f>
        <v>0</v>
      </c>
      <c r="W32" s="275" t="s">
        <v>91</v>
      </c>
      <c r="X32" s="264">
        <f>VLOOKUP(W32,SET_import!$A:$B,2,0)</f>
        <v>1</v>
      </c>
      <c r="Y32" s="264">
        <f>X32</f>
        <v>1</v>
      </c>
      <c r="Z32" s="264">
        <f t="shared" si="0"/>
        <v>1</v>
      </c>
      <c r="AG32" s="264" t="s">
        <v>51</v>
      </c>
      <c r="AH32" s="264">
        <v>5</v>
      </c>
    </row>
    <row r="33" spans="1:34" x14ac:dyDescent="0.25">
      <c r="A33"/>
      <c r="B33"/>
      <c r="C33"/>
      <c r="D33"/>
      <c r="E33"/>
      <c r="F33"/>
      <c r="G33"/>
      <c r="J33" s="203"/>
      <c r="K33" s="163"/>
      <c r="L33" s="254"/>
      <c r="M33" s="210"/>
      <c r="N33" s="203"/>
      <c r="O33" s="221"/>
      <c r="P33" s="254"/>
      <c r="Q33" s="211"/>
      <c r="R33" s="203"/>
      <c r="S33" s="164"/>
      <c r="T33" s="255"/>
      <c r="W33" s="196" t="s">
        <v>97</v>
      </c>
      <c r="X33" s="264">
        <f>IF(ISNA(VLOOKUP(W33,SET_import!$A:$B,2,0)),0,VLOOKUP(W33,SET_import!$A:$B,2,0))</f>
        <v>0</v>
      </c>
      <c r="Y33" s="264">
        <f>'Сводная МОДЕЛЬ 1x1'!$G$12</f>
        <v>0</v>
      </c>
      <c r="Z33" s="264">
        <f t="shared" si="0"/>
        <v>0</v>
      </c>
      <c r="AG33" s="264" t="s">
        <v>49</v>
      </c>
      <c r="AH33" s="264">
        <v>5</v>
      </c>
    </row>
    <row r="34" spans="1:34" x14ac:dyDescent="0.25">
      <c r="A34"/>
      <c r="B34"/>
      <c r="C34"/>
      <c r="D34"/>
      <c r="E34"/>
      <c r="F34"/>
      <c r="G34"/>
      <c r="J34" s="196" t="s">
        <v>144</v>
      </c>
      <c r="K34" s="163"/>
      <c r="L34" s="197">
        <f>VLOOKUP(J34,SET_import!$A:$B,2,0)</f>
        <v>0</v>
      </c>
      <c r="M34" s="210"/>
      <c r="N34" s="196" t="s">
        <v>124</v>
      </c>
      <c r="O34" s="164"/>
      <c r="P34" s="222">
        <f>IF(ISNA(VLOOKUP(N34,SET_import!$A:$B,2,0)),0,VLOOKUP(N34,SET_import!$A:$B,2,0))</f>
        <v>0</v>
      </c>
      <c r="Q34" s="161"/>
      <c r="R34" s="196" t="s">
        <v>135</v>
      </c>
      <c r="S34" s="164"/>
      <c r="T34" s="224">
        <f>IF(ISNA(VLOOKUP(R34,SET_import!$A:$B,2,0)),0,VLOOKUP(R34,SET_import!$A:$B,2,0))</f>
        <v>0</v>
      </c>
      <c r="W34" s="196" t="s">
        <v>98</v>
      </c>
      <c r="X34" s="264">
        <f>IF(ISNA(VLOOKUP(W34,SET_import!$A:$B,2,0)),0,VLOOKUP(W34,SET_import!$A:$B,2,0))</f>
        <v>0</v>
      </c>
      <c r="Y34" s="264">
        <f>'Сводная МОДЕЛЬ 1x1'!$G$13</f>
        <v>0</v>
      </c>
      <c r="Z34" s="264">
        <f t="shared" si="0"/>
        <v>0</v>
      </c>
      <c r="AG34" s="264" t="s">
        <v>50</v>
      </c>
      <c r="AH34" s="264">
        <v>3</v>
      </c>
    </row>
    <row r="35" spans="1:34" x14ac:dyDescent="0.25">
      <c r="A35"/>
      <c r="B35"/>
      <c r="C35"/>
      <c r="D35"/>
      <c r="E35"/>
      <c r="F35"/>
      <c r="G35"/>
      <c r="J35" s="196" t="s">
        <v>145</v>
      </c>
      <c r="K35" s="163"/>
      <c r="L35" s="158">
        <f>VLOOKUP(J35,SET_import!$A:$B,2,0)</f>
        <v>0</v>
      </c>
      <c r="M35" s="210"/>
      <c r="N35" s="196" t="s">
        <v>125</v>
      </c>
      <c r="O35" s="164"/>
      <c r="P35" s="222">
        <f>IF(ISNA(VLOOKUP(N35,SET_import!$A:$B,2,0)),0,VLOOKUP(N35,SET_import!$A:$B,2,0))</f>
        <v>0</v>
      </c>
      <c r="Q35" s="161"/>
      <c r="R35" s="196" t="s">
        <v>136</v>
      </c>
      <c r="S35" s="164"/>
      <c r="T35" s="224">
        <f>IF(ISNA(VLOOKUP(R35,SET_import!$A:$B,2,0)),0,VLOOKUP(R35,SET_import!$A:$B,2,0))</f>
        <v>0</v>
      </c>
      <c r="W35" s="171" t="s">
        <v>93</v>
      </c>
      <c r="X35" s="264">
        <f>VLOOKUP(W35,SET_import!$A:$B,2,0)</f>
        <v>0</v>
      </c>
      <c r="Y35" s="276">
        <f>'Сводная МОДЕЛЬ 1x1'!$G$6</f>
        <v>0</v>
      </c>
      <c r="Z35" s="264">
        <f t="shared" si="0"/>
        <v>0</v>
      </c>
      <c r="AA35" s="276"/>
      <c r="AG35" s="264" t="s">
        <v>158</v>
      </c>
      <c r="AH35" s="264">
        <v>5</v>
      </c>
    </row>
    <row r="36" spans="1:34" x14ac:dyDescent="0.25">
      <c r="A36"/>
      <c r="B36"/>
      <c r="C36"/>
      <c r="D36"/>
      <c r="E36"/>
      <c r="F36"/>
      <c r="G36"/>
      <c r="J36" s="119"/>
      <c r="K36" s="163"/>
      <c r="L36" s="256"/>
      <c r="M36" s="120"/>
      <c r="N36" s="119"/>
      <c r="O36" s="163"/>
      <c r="P36" s="256"/>
      <c r="Q36" s="121"/>
      <c r="R36" s="119"/>
      <c r="S36" s="164"/>
      <c r="T36" s="257"/>
      <c r="W36" s="96" t="s">
        <v>92</v>
      </c>
      <c r="X36" s="264">
        <f>VLOOKUP(W36,SET_import!$A:$B,2,0)</f>
        <v>7</v>
      </c>
      <c r="Y36" s="276">
        <f>'Сводная МОДЕЛЬ 1x1'!$G$2</f>
        <v>7</v>
      </c>
      <c r="Z36" s="264">
        <f t="shared" si="0"/>
        <v>7</v>
      </c>
      <c r="AA36" s="276"/>
      <c r="AG36" s="264" t="s">
        <v>159</v>
      </c>
      <c r="AH36" s="264">
        <v>5</v>
      </c>
    </row>
    <row r="37" spans="1:34" x14ac:dyDescent="0.25">
      <c r="A37"/>
      <c r="B37"/>
      <c r="C37"/>
      <c r="D37"/>
      <c r="E37"/>
      <c r="F37"/>
      <c r="G37"/>
      <c r="J37"/>
      <c r="K37"/>
      <c r="L37"/>
      <c r="M37" s="159"/>
      <c r="N37" s="96" t="s">
        <v>126</v>
      </c>
      <c r="O37" s="163"/>
      <c r="P37" s="158">
        <f>IF(ISNA(VLOOKUP(N37,SET_import!$A:$B,2,0)),0,VLOOKUP(N37,SET_import!$A:$B,2,0))</f>
        <v>0</v>
      </c>
      <c r="Q37" s="161"/>
      <c r="R37" s="96" t="s">
        <v>137</v>
      </c>
      <c r="S37" s="164"/>
      <c r="T37" s="178">
        <f>IF(ISNA(VLOOKUP(R37,SET_import!$A:$B,2,0)),0,VLOOKUP(R37,SET_import!$A:$B,2,0))</f>
        <v>0</v>
      </c>
      <c r="W37" s="171" t="s">
        <v>94</v>
      </c>
      <c r="X37" s="264">
        <f>VLOOKUP(W37,SET_import!$A:$B,2,0)</f>
        <v>0</v>
      </c>
      <c r="Y37" s="264">
        <f>'Сводная МОДЕЛЬ 1x1'!$G$7</f>
        <v>0</v>
      </c>
      <c r="Z37" s="264">
        <f t="shared" si="0"/>
        <v>0</v>
      </c>
      <c r="AG37" s="264" t="s">
        <v>160</v>
      </c>
      <c r="AH37" s="264">
        <v>3</v>
      </c>
    </row>
    <row r="38" spans="1:34" x14ac:dyDescent="0.25">
      <c r="A38"/>
      <c r="B38"/>
      <c r="C38"/>
      <c r="D38"/>
      <c r="E38"/>
      <c r="F38"/>
      <c r="G38"/>
      <c r="J38" s="269" t="s">
        <v>90</v>
      </c>
      <c r="K38"/>
      <c r="L38" s="271">
        <f>VLOOKUP(J38,SET_import!$A:$B,2,0)</f>
        <v>0</v>
      </c>
      <c r="M38" s="159"/>
      <c r="N38" s="96"/>
      <c r="O38" s="160"/>
      <c r="P38" s="258"/>
      <c r="Q38" s="161"/>
      <c r="R38" s="98" t="s">
        <v>138</v>
      </c>
      <c r="S38" s="164"/>
      <c r="T38" s="177">
        <f>IF(ISNA(VLOOKUP(R38,SET_import!$A:$B,2,0)),0,VLOOKUP(R38,SET_import!$A:$B,2,0))</f>
        <v>0</v>
      </c>
      <c r="W38" s="203" t="s">
        <v>95</v>
      </c>
      <c r="X38" s="264">
        <f>VLOOKUP(W38,SET_import!$A:$B,2,0)</f>
        <v>0</v>
      </c>
      <c r="Y38" s="276">
        <f>'Сводная МОДЕЛЬ 1x1'!$G$9</f>
        <v>0</v>
      </c>
      <c r="Z38" s="264">
        <f t="shared" si="0"/>
        <v>0</v>
      </c>
      <c r="AA38" s="276"/>
      <c r="AG38" s="264" t="s">
        <v>161</v>
      </c>
      <c r="AH38" s="264">
        <v>3</v>
      </c>
    </row>
    <row r="39" spans="1:34" x14ac:dyDescent="0.25">
      <c r="A39"/>
      <c r="B39"/>
      <c r="C39"/>
      <c r="D39"/>
      <c r="E39"/>
      <c r="F39"/>
      <c r="G39"/>
      <c r="W39" s="203" t="s">
        <v>96</v>
      </c>
      <c r="X39" s="264">
        <f>VLOOKUP(W39,SET_import!$A:$B,2,0)</f>
        <v>0</v>
      </c>
      <c r="Y39" s="264">
        <f>'Сводная МОДЕЛЬ 1x1'!$G$10</f>
        <v>0</v>
      </c>
      <c r="Z39" s="264">
        <f t="shared" si="0"/>
        <v>0</v>
      </c>
    </row>
    <row r="40" spans="1:34" x14ac:dyDescent="0.25">
      <c r="A40"/>
      <c r="B40"/>
      <c r="C40"/>
      <c r="D40"/>
      <c r="E40"/>
      <c r="F40"/>
      <c r="G40"/>
      <c r="W40" s="96" t="s">
        <v>99</v>
      </c>
      <c r="X40" s="264">
        <f>IF(ISNA(VLOOKUP(W40,SET_import!$A:$B,2,0)),0,VLOOKUP(W40,SET_import!$A:$B,2,0))</f>
        <v>0</v>
      </c>
      <c r="Y40" s="264">
        <f>'Сводная МОДЕЛЬ 1x1'!$G$15</f>
        <v>0</v>
      </c>
      <c r="Z40" s="264">
        <f t="shared" si="0"/>
        <v>0</v>
      </c>
    </row>
    <row r="41" spans="1:34" x14ac:dyDescent="0.25">
      <c r="A41"/>
      <c r="B41"/>
      <c r="C41"/>
      <c r="D41"/>
      <c r="E41"/>
      <c r="F41"/>
      <c r="G41"/>
      <c r="W41" s="98" t="s">
        <v>111</v>
      </c>
      <c r="X41" s="264">
        <f>IF(ISNA(VLOOKUP(W41,SET_import!$A:$B,2,0)),0,VLOOKUP(W41,SET_import!$A:$B,2,0))</f>
        <v>0</v>
      </c>
      <c r="Y41" s="264">
        <f>'Сводная МОДЕЛЬ 1x1'!$K$16</f>
        <v>0</v>
      </c>
      <c r="Z41" s="264">
        <f t="shared" si="0"/>
        <v>0</v>
      </c>
    </row>
    <row r="42" spans="1:34" x14ac:dyDescent="0.25">
      <c r="A42"/>
      <c r="B42"/>
      <c r="C42"/>
      <c r="D42"/>
      <c r="E42"/>
      <c r="F42"/>
      <c r="G42"/>
      <c r="W42" s="269" t="s">
        <v>89</v>
      </c>
      <c r="X42" s="264">
        <f>VLOOKUP(W42,SET_import!$A:$B,2,0)</f>
        <v>6</v>
      </c>
      <c r="Y42" s="264">
        <f>'Сводная МОДЕЛЬ 1x1'!$C$16</f>
        <v>6</v>
      </c>
      <c r="Z42" s="264">
        <f t="shared" si="0"/>
        <v>6</v>
      </c>
    </row>
    <row r="43" spans="1:34" x14ac:dyDescent="0.25">
      <c r="A43"/>
      <c r="B43"/>
      <c r="C43"/>
      <c r="D43"/>
      <c r="E43"/>
      <c r="F43"/>
      <c r="G43"/>
      <c r="W43" s="96" t="s">
        <v>101</v>
      </c>
      <c r="X43" s="264">
        <f>VLOOKUP(W43,SET_import!$A:$B,2,0)</f>
        <v>0.03</v>
      </c>
      <c r="Y43" s="277">
        <f>'Сводная МОДЕЛЬ 1x1'!$K$2</f>
        <v>0.03</v>
      </c>
      <c r="Z43" s="264">
        <f t="shared" si="0"/>
        <v>0.03</v>
      </c>
      <c r="AA43" s="277"/>
    </row>
    <row r="44" spans="1:34" x14ac:dyDescent="0.25">
      <c r="A44"/>
      <c r="B44"/>
      <c r="C44"/>
      <c r="D44"/>
      <c r="E44"/>
      <c r="F44"/>
      <c r="G44"/>
      <c r="W44" s="96" t="s">
        <v>102</v>
      </c>
      <c r="X44" s="264">
        <f>VLOOKUP(W44,SET_import!$A:$B,2,0)</f>
        <v>1.3</v>
      </c>
      <c r="Y44" s="264">
        <f>'Сводная МОДЕЛЬ 1x1'!$K$3</f>
        <v>1.3</v>
      </c>
      <c r="Z44" s="264">
        <f t="shared" si="0"/>
        <v>1.3</v>
      </c>
    </row>
    <row r="45" spans="1:34" x14ac:dyDescent="0.25">
      <c r="A45"/>
      <c r="B45"/>
      <c r="C45"/>
      <c r="D45"/>
      <c r="E45"/>
      <c r="F45"/>
      <c r="G45"/>
      <c r="W45" s="196" t="s">
        <v>108</v>
      </c>
      <c r="X45" s="264">
        <f>IF(ISNA(VLOOKUP(W45,SET_import!$A:$B,2,0)),0,VLOOKUP(W45,SET_import!$A:$B,2,0))</f>
        <v>0</v>
      </c>
      <c r="Y45" s="276">
        <f>'Сводная МОДЕЛЬ 1x1'!$K$12</f>
        <v>0</v>
      </c>
      <c r="Z45" s="264">
        <f t="shared" si="0"/>
        <v>0</v>
      </c>
      <c r="AA45" s="276"/>
    </row>
    <row r="46" spans="1:34" x14ac:dyDescent="0.25">
      <c r="A46"/>
      <c r="B46"/>
      <c r="C46"/>
      <c r="D46"/>
      <c r="E46"/>
      <c r="F46"/>
      <c r="G46"/>
      <c r="W46" s="196" t="s">
        <v>109</v>
      </c>
      <c r="X46" s="264">
        <f>IF(ISNA(VLOOKUP(W46,SET_import!$A:$B,2,0)),0,VLOOKUP(W46,SET_import!$A:$B,2,0))</f>
        <v>0</v>
      </c>
      <c r="Y46" s="264">
        <f>'Сводная МОДЕЛЬ 1x1'!$K$13</f>
        <v>0</v>
      </c>
      <c r="Z46" s="264">
        <f t="shared" si="0"/>
        <v>0</v>
      </c>
    </row>
    <row r="47" spans="1:34" x14ac:dyDescent="0.25">
      <c r="A47"/>
      <c r="B47"/>
      <c r="C47"/>
      <c r="D47"/>
      <c r="E47"/>
      <c r="F47"/>
      <c r="G47"/>
      <c r="W47" s="171" t="s">
        <v>105</v>
      </c>
      <c r="X47" s="264">
        <f>VLOOKUP(W47,SET_import!$A:$B,2,0)</f>
        <v>0</v>
      </c>
      <c r="Y47" s="264">
        <f>'Сводная МОДЕЛЬ 1x1'!$K$7</f>
        <v>0</v>
      </c>
      <c r="Z47" s="264">
        <f t="shared" si="0"/>
        <v>0</v>
      </c>
    </row>
    <row r="48" spans="1:34" x14ac:dyDescent="0.25">
      <c r="A48"/>
      <c r="B48"/>
      <c r="C48"/>
      <c r="D48"/>
      <c r="E48"/>
      <c r="F48"/>
      <c r="G48"/>
      <c r="W48" s="171" t="s">
        <v>104</v>
      </c>
      <c r="X48" s="264">
        <f>VLOOKUP(W48,SET_import!$A:$B,2,0)</f>
        <v>0</v>
      </c>
      <c r="Y48" s="276">
        <f>'Сводная МОДЕЛЬ 1x1'!$K$6</f>
        <v>0</v>
      </c>
      <c r="Z48" s="264">
        <f t="shared" si="0"/>
        <v>0</v>
      </c>
      <c r="AA48" s="276"/>
    </row>
    <row r="49" spans="1:27" x14ac:dyDescent="0.25">
      <c r="A49"/>
      <c r="B49"/>
      <c r="C49"/>
      <c r="D49"/>
      <c r="E49"/>
      <c r="F49"/>
      <c r="G49"/>
      <c r="W49" s="203" t="s">
        <v>106</v>
      </c>
      <c r="X49" s="264">
        <f>VLOOKUP(W49,SET_import!$A:$B,2,0)</f>
        <v>0</v>
      </c>
      <c r="Y49" s="276">
        <f>'Сводная МОДЕЛЬ 1x1'!$K$9</f>
        <v>0</v>
      </c>
      <c r="Z49" s="264">
        <f t="shared" si="0"/>
        <v>0</v>
      </c>
      <c r="AA49" s="276"/>
    </row>
    <row r="50" spans="1:27" x14ac:dyDescent="0.25">
      <c r="A50"/>
      <c r="B50"/>
      <c r="C50"/>
      <c r="D50"/>
      <c r="E50"/>
      <c r="F50"/>
      <c r="G50"/>
      <c r="W50" s="96" t="s">
        <v>103</v>
      </c>
      <c r="X50" s="264">
        <f>VLOOKUP(W50,SET_import!$A:$B,2,0)</f>
        <v>4</v>
      </c>
      <c r="Y50" s="276">
        <f>'Сводная МОДЕЛЬ 1x1'!$K$4</f>
        <v>4</v>
      </c>
      <c r="Z50" s="264">
        <f t="shared" si="0"/>
        <v>4</v>
      </c>
      <c r="AA50" s="276"/>
    </row>
    <row r="51" spans="1:27" x14ac:dyDescent="0.25">
      <c r="A51"/>
      <c r="B51"/>
      <c r="C51"/>
      <c r="D51"/>
      <c r="E51"/>
      <c r="F51"/>
      <c r="G51"/>
      <c r="W51" s="96" t="s">
        <v>110</v>
      </c>
      <c r="X51" s="264">
        <f>IF(ISNA(VLOOKUP(W51,SET_import!$A:$B,2,0)),0,VLOOKUP(W51,SET_import!$A:$B,2,0))</f>
        <v>0</v>
      </c>
      <c r="Y51" s="264">
        <f>'Сводная МОДЕЛЬ 1x1'!$K$15</f>
        <v>0</v>
      </c>
      <c r="Z51" s="264">
        <f t="shared" si="0"/>
        <v>0</v>
      </c>
    </row>
    <row r="52" spans="1:27" x14ac:dyDescent="0.25">
      <c r="A52"/>
      <c r="B52"/>
      <c r="C52"/>
      <c r="D52"/>
      <c r="E52"/>
      <c r="F52"/>
      <c r="G52"/>
      <c r="W52" s="203" t="s">
        <v>107</v>
      </c>
      <c r="X52" s="264">
        <f>VLOOKUP(W52,SET_import!$A:$B,2,0)</f>
        <v>0</v>
      </c>
      <c r="Y52" s="264">
        <f>'Сводная МОДЕЛЬ 1x1'!$K$10</f>
        <v>0</v>
      </c>
      <c r="Z52" s="264">
        <f t="shared" si="0"/>
        <v>0</v>
      </c>
    </row>
    <row r="53" spans="1:27" x14ac:dyDescent="0.25">
      <c r="A53"/>
      <c r="B53"/>
      <c r="C53"/>
      <c r="D53"/>
      <c r="E53"/>
      <c r="F53"/>
      <c r="G53"/>
      <c r="W53" s="96" t="s">
        <v>112</v>
      </c>
      <c r="X53" s="264">
        <f>VLOOKUP(W53,SET_import!$A:$B,2,0)</f>
        <v>2</v>
      </c>
      <c r="Y53" s="276">
        <f>'Сводная МОДЕЛЬ 1x1'!$C$2</f>
        <v>2</v>
      </c>
      <c r="Z53" s="264">
        <f t="shared" si="0"/>
        <v>2</v>
      </c>
      <c r="AA53" s="276"/>
    </row>
    <row r="54" spans="1:27" x14ac:dyDescent="0.25">
      <c r="A54"/>
      <c r="B54"/>
      <c r="C54"/>
      <c r="D54"/>
      <c r="E54"/>
      <c r="F54"/>
      <c r="G54"/>
      <c r="W54" s="171" t="s">
        <v>113</v>
      </c>
      <c r="X54" s="264">
        <f>VLOOKUP(W54,SET_import!$A:$B,2,0)</f>
        <v>4</v>
      </c>
      <c r="Y54" s="276">
        <f>'Сводная МОДЕЛЬ 1x1'!$C$6</f>
        <v>4</v>
      </c>
      <c r="Z54" s="264">
        <f t="shared" si="0"/>
        <v>4</v>
      </c>
      <c r="AA54" s="276"/>
    </row>
    <row r="55" spans="1:27" x14ac:dyDescent="0.25">
      <c r="A55"/>
      <c r="B55"/>
      <c r="C55"/>
      <c r="D55"/>
      <c r="E55"/>
      <c r="F55"/>
      <c r="G55"/>
      <c r="W55" s="203" t="s">
        <v>115</v>
      </c>
      <c r="X55" s="264">
        <f>IF(ISNA(VLOOKUP(W55,SET_import!$A:$B,2,0)),0,VLOOKUP(W55,SET_import!$A:$B,2,0))</f>
        <v>0</v>
      </c>
      <c r="Y55" s="276">
        <f>'Сводная МОДЕЛЬ 1x1'!$C$9</f>
        <v>0</v>
      </c>
      <c r="Z55" s="264">
        <f t="shared" si="0"/>
        <v>0</v>
      </c>
      <c r="AA55" s="276"/>
    </row>
    <row r="56" spans="1:27" x14ac:dyDescent="0.25">
      <c r="A56"/>
      <c r="B56"/>
      <c r="C56"/>
      <c r="D56"/>
      <c r="E56"/>
      <c r="W56" s="203" t="s">
        <v>116</v>
      </c>
      <c r="X56" s="264">
        <f>IF(ISNA(VLOOKUP(W56,SET_import!$A:$B,2,0)),0,VLOOKUP(W56,SET_import!$A:$B,2,0))</f>
        <v>0</v>
      </c>
      <c r="Y56" s="264">
        <f>'Сводная МОДЕЛЬ 1x1'!$C$10</f>
        <v>0</v>
      </c>
      <c r="Z56" s="264">
        <f t="shared" si="0"/>
        <v>0</v>
      </c>
    </row>
    <row r="57" spans="1:27" x14ac:dyDescent="0.25">
      <c r="A57"/>
      <c r="B57"/>
      <c r="C57"/>
      <c r="D57"/>
      <c r="E57"/>
      <c r="W57" s="171" t="s">
        <v>114</v>
      </c>
      <c r="X57" s="264">
        <f>VLOOKUP(W57,SET_import!$A:$B,2,0)</f>
        <v>-3</v>
      </c>
      <c r="Y57" s="264">
        <f>'Сводная МОДЕЛЬ 1x1'!$C$7</f>
        <v>-3</v>
      </c>
      <c r="Z57" s="264">
        <f t="shared" si="0"/>
        <v>-3</v>
      </c>
    </row>
    <row r="58" spans="1:27" x14ac:dyDescent="0.25">
      <c r="A58"/>
      <c r="B58"/>
      <c r="C58"/>
      <c r="D58"/>
      <c r="E58"/>
      <c r="W58" s="196" t="s">
        <v>117</v>
      </c>
      <c r="X58" s="264">
        <f>VLOOKUP(W58,SET_import!$A:$B,2,0)</f>
        <v>0</v>
      </c>
      <c r="Y58" s="276">
        <f>'Сводная МОДЕЛЬ 1x1'!$C$12</f>
        <v>0</v>
      </c>
      <c r="Z58" s="264">
        <f t="shared" si="0"/>
        <v>0</v>
      </c>
      <c r="AA58" s="276"/>
    </row>
    <row r="59" spans="1:27" x14ac:dyDescent="0.25">
      <c r="A59"/>
      <c r="B59"/>
      <c r="C59"/>
      <c r="D59"/>
      <c r="E59"/>
      <c r="W59" s="196" t="s">
        <v>118</v>
      </c>
      <c r="X59" s="264">
        <f>VLOOKUP(W59,SET_import!$A:$B,2,0)</f>
        <v>0</v>
      </c>
      <c r="Y59" s="264">
        <f>'Сводная МОДЕЛЬ 1x1'!$C$13</f>
        <v>0</v>
      </c>
      <c r="Z59" s="264">
        <f t="shared" si="0"/>
        <v>0</v>
      </c>
    </row>
    <row r="60" spans="1:27" x14ac:dyDescent="0.25">
      <c r="A60"/>
      <c r="B60"/>
      <c r="C60"/>
      <c r="D60"/>
      <c r="E60"/>
      <c r="W60" s="194" t="s">
        <v>100</v>
      </c>
      <c r="X60" s="264">
        <f>IF(ISNA(VLOOKUP(W60,SET_import!$A:$B,2,0)),0,VLOOKUP(W60,SET_import!$A:$B,2,0))</f>
        <v>0</v>
      </c>
      <c r="Y60" s="264">
        <f>'Сводная МОДЕЛЬ 1x1'!$K$1</f>
        <v>0</v>
      </c>
      <c r="Z60" s="264">
        <f>IF(AA60="",X60,AA60)</f>
        <v>0</v>
      </c>
    </row>
    <row r="61" spans="1:27" x14ac:dyDescent="0.25">
      <c r="A61"/>
      <c r="B61"/>
      <c r="C61"/>
      <c r="D61"/>
      <c r="E61"/>
      <c r="W61"/>
    </row>
    <row r="62" spans="1:27" x14ac:dyDescent="0.25">
      <c r="A62"/>
      <c r="B62"/>
      <c r="C62"/>
      <c r="D62"/>
      <c r="E62"/>
      <c r="W62"/>
    </row>
    <row r="63" spans="1:27" x14ac:dyDescent="0.25">
      <c r="A63"/>
      <c r="B63"/>
      <c r="C63"/>
      <c r="D63"/>
      <c r="E63"/>
      <c r="W63"/>
    </row>
    <row r="64" spans="1:27" x14ac:dyDescent="0.25">
      <c r="A64"/>
      <c r="B64"/>
      <c r="C64"/>
      <c r="D64"/>
      <c r="E64"/>
      <c r="W64"/>
    </row>
    <row r="65" spans="1:23" x14ac:dyDescent="0.25">
      <c r="A65"/>
      <c r="B65"/>
      <c r="C65"/>
      <c r="D65"/>
      <c r="E65"/>
      <c r="W65"/>
    </row>
    <row r="66" spans="1:23" x14ac:dyDescent="0.25">
      <c r="A66"/>
      <c r="B66"/>
      <c r="C66"/>
      <c r="D66"/>
      <c r="E66"/>
      <c r="W66"/>
    </row>
    <row r="67" spans="1:23" x14ac:dyDescent="0.25">
      <c r="A67"/>
      <c r="B67"/>
      <c r="C67"/>
      <c r="D67"/>
      <c r="E67"/>
      <c r="W67"/>
    </row>
    <row r="68" spans="1:23" x14ac:dyDescent="0.25">
      <c r="A68"/>
      <c r="B68"/>
      <c r="C68"/>
      <c r="D68"/>
      <c r="E68"/>
      <c r="W68"/>
    </row>
    <row r="69" spans="1:23" x14ac:dyDescent="0.25">
      <c r="A69"/>
      <c r="B69"/>
      <c r="C69"/>
      <c r="D69"/>
      <c r="E69"/>
      <c r="W69"/>
    </row>
    <row r="70" spans="1:23" x14ac:dyDescent="0.25">
      <c r="A70"/>
      <c r="B70"/>
      <c r="C70"/>
      <c r="D70"/>
      <c r="E70"/>
      <c r="W70"/>
    </row>
    <row r="71" spans="1:23" x14ac:dyDescent="0.25">
      <c r="A71"/>
      <c r="B71"/>
      <c r="C71"/>
      <c r="D71"/>
      <c r="E71"/>
      <c r="W71"/>
    </row>
    <row r="72" spans="1:23" x14ac:dyDescent="0.25">
      <c r="A72"/>
      <c r="B72"/>
      <c r="C72"/>
      <c r="D72"/>
      <c r="E72"/>
      <c r="W72"/>
    </row>
    <row r="73" spans="1:23" x14ac:dyDescent="0.25">
      <c r="A73"/>
      <c r="B73"/>
      <c r="C73"/>
      <c r="D73"/>
      <c r="E73"/>
      <c r="W73"/>
    </row>
    <row r="74" spans="1:23" x14ac:dyDescent="0.25">
      <c r="A74"/>
      <c r="B74"/>
      <c r="C74"/>
      <c r="D74"/>
      <c r="E74"/>
      <c r="W74"/>
    </row>
    <row r="75" spans="1:23" x14ac:dyDescent="0.25">
      <c r="A75"/>
      <c r="B75"/>
      <c r="C75"/>
      <c r="D75"/>
      <c r="E75"/>
      <c r="W75"/>
    </row>
    <row r="76" spans="1:23" x14ac:dyDescent="0.25">
      <c r="A76"/>
      <c r="B76"/>
      <c r="C76"/>
      <c r="D76"/>
      <c r="E76"/>
      <c r="W76"/>
    </row>
    <row r="77" spans="1:23" x14ac:dyDescent="0.25">
      <c r="A77"/>
      <c r="B77"/>
      <c r="C77"/>
      <c r="D77"/>
      <c r="E77"/>
      <c r="W77"/>
    </row>
    <row r="78" spans="1:23" x14ac:dyDescent="0.25">
      <c r="A78"/>
      <c r="B78"/>
      <c r="C78"/>
      <c r="D78"/>
      <c r="E78"/>
      <c r="W78"/>
    </row>
    <row r="79" spans="1:23" x14ac:dyDescent="0.25">
      <c r="A79"/>
      <c r="B79"/>
      <c r="C79"/>
      <c r="D79"/>
      <c r="E79"/>
      <c r="W79"/>
    </row>
    <row r="80" spans="1:23" x14ac:dyDescent="0.25">
      <c r="A80"/>
      <c r="B80"/>
      <c r="C80"/>
      <c r="D80"/>
      <c r="E80"/>
      <c r="W80"/>
    </row>
    <row r="81" spans="1:23" x14ac:dyDescent="0.25">
      <c r="A81"/>
      <c r="B81"/>
      <c r="C81"/>
      <c r="D81"/>
      <c r="E81"/>
      <c r="W81"/>
    </row>
    <row r="82" spans="1:23" x14ac:dyDescent="0.25">
      <c r="A82"/>
      <c r="B82"/>
      <c r="C82"/>
      <c r="D82"/>
      <c r="E82"/>
      <c r="W82"/>
    </row>
    <row r="83" spans="1:23" x14ac:dyDescent="0.25">
      <c r="A83"/>
      <c r="B83"/>
      <c r="C83"/>
      <c r="D83"/>
      <c r="E83"/>
      <c r="W83"/>
    </row>
    <row r="84" spans="1:23" x14ac:dyDescent="0.25">
      <c r="A84"/>
      <c r="B84"/>
      <c r="C84"/>
      <c r="D84"/>
      <c r="E84"/>
      <c r="W84"/>
    </row>
    <row r="85" spans="1:23" x14ac:dyDescent="0.25">
      <c r="A85"/>
      <c r="B85"/>
      <c r="C85"/>
      <c r="D85"/>
      <c r="E85"/>
      <c r="W85"/>
    </row>
    <row r="86" spans="1:23" x14ac:dyDescent="0.25">
      <c r="A86"/>
      <c r="B86"/>
      <c r="C86"/>
      <c r="D86"/>
      <c r="E86"/>
      <c r="W86"/>
    </row>
    <row r="87" spans="1:23" x14ac:dyDescent="0.25">
      <c r="A87"/>
      <c r="B87"/>
      <c r="C87"/>
      <c r="D87"/>
      <c r="E87"/>
      <c r="W87"/>
    </row>
    <row r="88" spans="1:23" x14ac:dyDescent="0.25">
      <c r="A88"/>
      <c r="B88"/>
      <c r="C88"/>
      <c r="D88"/>
      <c r="E88"/>
      <c r="W88"/>
    </row>
    <row r="89" spans="1:23" x14ac:dyDescent="0.25">
      <c r="A89"/>
      <c r="B89"/>
      <c r="C89"/>
      <c r="D89"/>
      <c r="E89"/>
      <c r="W89"/>
    </row>
    <row r="90" spans="1:23" x14ac:dyDescent="0.25">
      <c r="A90"/>
      <c r="B90"/>
      <c r="C90"/>
      <c r="D90"/>
      <c r="E90"/>
      <c r="W90"/>
    </row>
    <row r="91" spans="1:23" x14ac:dyDescent="0.25">
      <c r="A91"/>
      <c r="B91"/>
      <c r="C91"/>
      <c r="D91"/>
      <c r="E91"/>
      <c r="W91"/>
    </row>
    <row r="92" spans="1:23" x14ac:dyDescent="0.25">
      <c r="A92"/>
      <c r="B92"/>
      <c r="C92"/>
      <c r="D92"/>
      <c r="E92"/>
      <c r="W92"/>
    </row>
    <row r="93" spans="1:23" x14ac:dyDescent="0.25">
      <c r="A93"/>
      <c r="B93"/>
      <c r="C93"/>
      <c r="D93"/>
      <c r="E93"/>
      <c r="W93"/>
    </row>
    <row r="94" spans="1:23" x14ac:dyDescent="0.25">
      <c r="A94"/>
      <c r="B94"/>
      <c r="C94"/>
      <c r="D94"/>
      <c r="E94"/>
      <c r="W94"/>
    </row>
    <row r="95" spans="1:23" x14ac:dyDescent="0.25">
      <c r="A95"/>
      <c r="B95"/>
      <c r="C95"/>
      <c r="D95"/>
      <c r="E95"/>
      <c r="W95"/>
    </row>
    <row r="96" spans="1:23" x14ac:dyDescent="0.25">
      <c r="A96"/>
      <c r="B96"/>
      <c r="C96"/>
      <c r="D96"/>
      <c r="E96"/>
      <c r="W96"/>
    </row>
    <row r="97" spans="1:23" x14ac:dyDescent="0.25">
      <c r="A97"/>
      <c r="B97"/>
      <c r="C97"/>
      <c r="D97"/>
      <c r="E97"/>
      <c r="W97"/>
    </row>
    <row r="98" spans="1:23" x14ac:dyDescent="0.25">
      <c r="A98"/>
      <c r="B98"/>
      <c r="C98"/>
      <c r="D98"/>
      <c r="E98"/>
      <c r="W98"/>
    </row>
    <row r="99" spans="1:23" x14ac:dyDescent="0.25">
      <c r="A99"/>
      <c r="B99"/>
      <c r="C99"/>
      <c r="D99"/>
      <c r="E99"/>
      <c r="W99"/>
    </row>
    <row r="100" spans="1:23" x14ac:dyDescent="0.25">
      <c r="A100"/>
      <c r="B100"/>
      <c r="C100"/>
      <c r="D100"/>
      <c r="E100"/>
      <c r="W100"/>
    </row>
    <row r="101" spans="1:23" x14ac:dyDescent="0.25">
      <c r="A101"/>
      <c r="B101"/>
      <c r="C101"/>
      <c r="D101"/>
      <c r="E101"/>
      <c r="W101"/>
    </row>
    <row r="102" spans="1:23" x14ac:dyDescent="0.25">
      <c r="A102"/>
      <c r="B102"/>
      <c r="C102"/>
      <c r="D102"/>
      <c r="E102"/>
      <c r="W102"/>
    </row>
    <row r="103" spans="1:23" x14ac:dyDescent="0.25">
      <c r="A103"/>
      <c r="B103"/>
      <c r="C103"/>
      <c r="D103"/>
      <c r="E103"/>
      <c r="W103"/>
    </row>
    <row r="104" spans="1:23" x14ac:dyDescent="0.25">
      <c r="A104"/>
      <c r="B104"/>
      <c r="C104"/>
      <c r="D104"/>
      <c r="E104"/>
      <c r="W104"/>
    </row>
    <row r="105" spans="1:23" x14ac:dyDescent="0.25">
      <c r="A105"/>
      <c r="B105"/>
      <c r="C105"/>
      <c r="D105"/>
      <c r="E105"/>
    </row>
    <row r="106" spans="1:23" x14ac:dyDescent="0.25">
      <c r="A106"/>
      <c r="B106"/>
      <c r="C106"/>
      <c r="D106"/>
      <c r="E106"/>
    </row>
    <row r="107" spans="1:23" x14ac:dyDescent="0.25">
      <c r="A107"/>
      <c r="B107"/>
      <c r="C107"/>
      <c r="D107"/>
      <c r="E107"/>
    </row>
    <row r="108" spans="1:23" x14ac:dyDescent="0.25">
      <c r="A108"/>
      <c r="B108"/>
      <c r="C108"/>
      <c r="D108"/>
      <c r="E108"/>
    </row>
    <row r="109" spans="1:23" x14ac:dyDescent="0.25">
      <c r="A109"/>
      <c r="B109"/>
      <c r="C109"/>
      <c r="D109"/>
      <c r="E109"/>
    </row>
    <row r="110" spans="1:23" x14ac:dyDescent="0.25">
      <c r="A110"/>
      <c r="B110"/>
      <c r="C110"/>
      <c r="D110"/>
      <c r="E110"/>
    </row>
    <row r="111" spans="1:23" x14ac:dyDescent="0.25">
      <c r="A111"/>
      <c r="B111"/>
      <c r="C111"/>
      <c r="D111"/>
      <c r="E111"/>
    </row>
    <row r="112" spans="1:23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A258"/>
      <c r="B258"/>
      <c r="C258"/>
      <c r="D258"/>
      <c r="E258"/>
    </row>
    <row r="259" spans="1:5" x14ac:dyDescent="0.25">
      <c r="A259"/>
      <c r="B259"/>
      <c r="C259"/>
      <c r="D259"/>
      <c r="E259"/>
    </row>
    <row r="260" spans="1:5" x14ac:dyDescent="0.25">
      <c r="A260"/>
      <c r="B260"/>
      <c r="C260"/>
      <c r="D260"/>
      <c r="E260"/>
    </row>
    <row r="261" spans="1:5" x14ac:dyDescent="0.25">
      <c r="A261"/>
      <c r="B261"/>
      <c r="C261"/>
      <c r="D261"/>
      <c r="E261"/>
    </row>
    <row r="262" spans="1:5" x14ac:dyDescent="0.25">
      <c r="A262"/>
      <c r="B262"/>
      <c r="C262"/>
      <c r="D262"/>
      <c r="E262"/>
    </row>
    <row r="263" spans="1:5" x14ac:dyDescent="0.25">
      <c r="A263"/>
      <c r="B263"/>
      <c r="C263"/>
      <c r="D263"/>
      <c r="E263"/>
    </row>
    <row r="264" spans="1:5" x14ac:dyDescent="0.25">
      <c r="A264"/>
      <c r="B264"/>
      <c r="C264"/>
      <c r="D264"/>
      <c r="E264"/>
    </row>
    <row r="265" spans="1:5" x14ac:dyDescent="0.25">
      <c r="A265"/>
      <c r="B265"/>
      <c r="C265"/>
      <c r="D265"/>
      <c r="E265"/>
    </row>
    <row r="266" spans="1:5" x14ac:dyDescent="0.25">
      <c r="A266"/>
      <c r="B266"/>
      <c r="C266"/>
      <c r="D266"/>
      <c r="E266"/>
    </row>
    <row r="267" spans="1:5" x14ac:dyDescent="0.25">
      <c r="A267"/>
      <c r="B267"/>
      <c r="C267"/>
      <c r="D267"/>
      <c r="E267"/>
    </row>
    <row r="268" spans="1:5" x14ac:dyDescent="0.25">
      <c r="A268"/>
      <c r="B268"/>
      <c r="C268"/>
      <c r="D268"/>
      <c r="E268"/>
    </row>
    <row r="269" spans="1:5" x14ac:dyDescent="0.25">
      <c r="A269"/>
      <c r="B269"/>
      <c r="C269"/>
      <c r="D269"/>
      <c r="E269"/>
    </row>
    <row r="270" spans="1:5" x14ac:dyDescent="0.25">
      <c r="A270"/>
      <c r="B270"/>
      <c r="C270"/>
      <c r="D270"/>
      <c r="E270"/>
    </row>
    <row r="271" spans="1:5" x14ac:dyDescent="0.25">
      <c r="A271"/>
      <c r="B271"/>
      <c r="C271"/>
      <c r="D271"/>
      <c r="E271"/>
    </row>
    <row r="272" spans="1:5" x14ac:dyDescent="0.25">
      <c r="A272"/>
      <c r="B272"/>
      <c r="C272"/>
      <c r="D272"/>
      <c r="E272"/>
    </row>
    <row r="273" spans="1:5" x14ac:dyDescent="0.25">
      <c r="A273"/>
      <c r="B273"/>
      <c r="C273"/>
      <c r="D273"/>
      <c r="E273"/>
    </row>
    <row r="274" spans="1:5" x14ac:dyDescent="0.25">
      <c r="A274"/>
      <c r="B274"/>
      <c r="C274"/>
      <c r="D274"/>
      <c r="E274"/>
    </row>
    <row r="275" spans="1:5" x14ac:dyDescent="0.25">
      <c r="A275"/>
      <c r="B275"/>
      <c r="C275"/>
      <c r="D275"/>
      <c r="E275"/>
    </row>
    <row r="276" spans="1:5" x14ac:dyDescent="0.25">
      <c r="A276"/>
      <c r="B276"/>
      <c r="C276"/>
      <c r="D276"/>
      <c r="E276"/>
    </row>
    <row r="277" spans="1:5" x14ac:dyDescent="0.25">
      <c r="A277"/>
      <c r="B277"/>
      <c r="C277"/>
      <c r="D277"/>
      <c r="E277"/>
    </row>
    <row r="278" spans="1:5" x14ac:dyDescent="0.25">
      <c r="A278"/>
      <c r="B278"/>
      <c r="C278"/>
      <c r="D278"/>
      <c r="E278"/>
    </row>
    <row r="279" spans="1:5" x14ac:dyDescent="0.25">
      <c r="A279"/>
      <c r="B279"/>
      <c r="C279"/>
      <c r="D279"/>
      <c r="E279"/>
    </row>
    <row r="280" spans="1:5" x14ac:dyDescent="0.25">
      <c r="A280"/>
      <c r="B280"/>
      <c r="C280"/>
      <c r="D280"/>
      <c r="E280"/>
    </row>
    <row r="281" spans="1:5" x14ac:dyDescent="0.25">
      <c r="A281"/>
      <c r="B281"/>
      <c r="C281"/>
      <c r="D281"/>
      <c r="E281"/>
    </row>
    <row r="282" spans="1:5" x14ac:dyDescent="0.25">
      <c r="A282"/>
      <c r="B282"/>
      <c r="C282"/>
      <c r="D282"/>
      <c r="E282"/>
    </row>
    <row r="283" spans="1:5" x14ac:dyDescent="0.25">
      <c r="A283"/>
      <c r="B283"/>
      <c r="C283"/>
      <c r="D283"/>
      <c r="E283"/>
    </row>
    <row r="284" spans="1:5" x14ac:dyDescent="0.25">
      <c r="A284"/>
      <c r="B284"/>
      <c r="C284"/>
      <c r="D284"/>
      <c r="E284"/>
    </row>
    <row r="285" spans="1:5" x14ac:dyDescent="0.25">
      <c r="A285"/>
      <c r="B285"/>
      <c r="C285"/>
      <c r="D285"/>
      <c r="E285"/>
    </row>
    <row r="286" spans="1:5" x14ac:dyDescent="0.25">
      <c r="A286"/>
      <c r="B286"/>
      <c r="C286"/>
      <c r="D286"/>
      <c r="E286"/>
    </row>
    <row r="287" spans="1:5" x14ac:dyDescent="0.25">
      <c r="A287"/>
      <c r="B287"/>
      <c r="C287"/>
      <c r="D287"/>
      <c r="E287"/>
    </row>
    <row r="288" spans="1:5" x14ac:dyDescent="0.25">
      <c r="A288"/>
      <c r="B288"/>
      <c r="C288"/>
      <c r="D288"/>
      <c r="E288"/>
    </row>
    <row r="289" spans="1:5" x14ac:dyDescent="0.25">
      <c r="A289"/>
      <c r="B289"/>
      <c r="C289"/>
      <c r="D289"/>
      <c r="E289"/>
    </row>
    <row r="290" spans="1:5" x14ac:dyDescent="0.25">
      <c r="A290"/>
      <c r="B290"/>
      <c r="C290"/>
      <c r="D290"/>
      <c r="E290"/>
    </row>
    <row r="291" spans="1:5" x14ac:dyDescent="0.25">
      <c r="A291"/>
      <c r="B291"/>
      <c r="C291"/>
      <c r="D291"/>
      <c r="E291"/>
    </row>
    <row r="292" spans="1:5" x14ac:dyDescent="0.25">
      <c r="A292"/>
      <c r="B292"/>
      <c r="C292"/>
      <c r="D292"/>
      <c r="E292"/>
    </row>
    <row r="293" spans="1:5" x14ac:dyDescent="0.25">
      <c r="A293"/>
      <c r="B293"/>
      <c r="C293"/>
      <c r="D293"/>
      <c r="E293"/>
    </row>
    <row r="294" spans="1:5" x14ac:dyDescent="0.25">
      <c r="A294"/>
      <c r="B294"/>
      <c r="C294"/>
      <c r="D294"/>
      <c r="E294"/>
    </row>
    <row r="295" spans="1:5" x14ac:dyDescent="0.25">
      <c r="A295"/>
      <c r="B295"/>
      <c r="C295"/>
      <c r="D295"/>
      <c r="E295"/>
    </row>
    <row r="296" spans="1:5" x14ac:dyDescent="0.25">
      <c r="A296"/>
      <c r="B296"/>
      <c r="C296"/>
      <c r="D296"/>
      <c r="E296"/>
    </row>
    <row r="297" spans="1:5" x14ac:dyDescent="0.25">
      <c r="A297"/>
      <c r="B297"/>
      <c r="C297"/>
      <c r="D297"/>
      <c r="E297"/>
    </row>
    <row r="298" spans="1:5" x14ac:dyDescent="0.25">
      <c r="A298"/>
      <c r="B298"/>
      <c r="C298"/>
      <c r="D298"/>
      <c r="E298"/>
    </row>
    <row r="299" spans="1:5" x14ac:dyDescent="0.25">
      <c r="A299"/>
      <c r="B299"/>
      <c r="C299"/>
      <c r="D299"/>
      <c r="E299"/>
    </row>
    <row r="300" spans="1:5" x14ac:dyDescent="0.25">
      <c r="A300"/>
      <c r="B300"/>
      <c r="C300"/>
      <c r="D300"/>
      <c r="E300"/>
    </row>
    <row r="301" spans="1:5" x14ac:dyDescent="0.25">
      <c r="A301"/>
      <c r="B301"/>
      <c r="C301"/>
      <c r="D301"/>
      <c r="E301"/>
    </row>
    <row r="302" spans="1:5" x14ac:dyDescent="0.25">
      <c r="A302"/>
      <c r="B302"/>
      <c r="C302"/>
      <c r="D302"/>
      <c r="E302"/>
    </row>
    <row r="303" spans="1:5" x14ac:dyDescent="0.25">
      <c r="A303"/>
      <c r="B303"/>
      <c r="C303"/>
      <c r="D303"/>
      <c r="E303"/>
    </row>
    <row r="304" spans="1:5" x14ac:dyDescent="0.25">
      <c r="A304"/>
      <c r="B304"/>
      <c r="C304"/>
      <c r="D304"/>
      <c r="E304"/>
    </row>
    <row r="305" spans="1:5" x14ac:dyDescent="0.25">
      <c r="A305"/>
      <c r="B305"/>
      <c r="C305"/>
      <c r="D305"/>
      <c r="E305"/>
    </row>
    <row r="306" spans="1:5" x14ac:dyDescent="0.25">
      <c r="A306"/>
      <c r="B306"/>
      <c r="C306"/>
      <c r="D306"/>
      <c r="E306"/>
    </row>
    <row r="307" spans="1:5" x14ac:dyDescent="0.25">
      <c r="A307"/>
      <c r="B307"/>
      <c r="C307"/>
      <c r="D307"/>
      <c r="E307"/>
    </row>
    <row r="308" spans="1:5" x14ac:dyDescent="0.25">
      <c r="A308"/>
      <c r="B308"/>
      <c r="C308"/>
      <c r="D308"/>
      <c r="E308"/>
    </row>
    <row r="309" spans="1:5" x14ac:dyDescent="0.25">
      <c r="A309"/>
      <c r="B309"/>
      <c r="C309"/>
      <c r="D309"/>
      <c r="E309"/>
    </row>
    <row r="310" spans="1:5" x14ac:dyDescent="0.25">
      <c r="A310"/>
      <c r="B310"/>
      <c r="C310"/>
      <c r="D310"/>
      <c r="E310"/>
    </row>
    <row r="311" spans="1:5" x14ac:dyDescent="0.25">
      <c r="A311"/>
      <c r="B311"/>
      <c r="C311"/>
      <c r="D311"/>
      <c r="E311"/>
    </row>
    <row r="312" spans="1:5" x14ac:dyDescent="0.25">
      <c r="A312"/>
      <c r="B312"/>
      <c r="C312"/>
      <c r="D312"/>
      <c r="E312"/>
    </row>
    <row r="313" spans="1:5" x14ac:dyDescent="0.25">
      <c r="A313"/>
      <c r="B313"/>
      <c r="C313"/>
      <c r="D313"/>
      <c r="E313"/>
    </row>
    <row r="314" spans="1:5" x14ac:dyDescent="0.25">
      <c r="A314"/>
      <c r="B314"/>
      <c r="C314"/>
      <c r="D314"/>
      <c r="E314"/>
    </row>
    <row r="315" spans="1:5" x14ac:dyDescent="0.25">
      <c r="A315"/>
      <c r="B315"/>
      <c r="C315"/>
      <c r="D315"/>
      <c r="E315"/>
    </row>
    <row r="316" spans="1:5" x14ac:dyDescent="0.25">
      <c r="A316"/>
      <c r="B316"/>
      <c r="C316"/>
      <c r="D316"/>
      <c r="E316"/>
    </row>
    <row r="317" spans="1:5" x14ac:dyDescent="0.25">
      <c r="A317"/>
      <c r="B317"/>
      <c r="C317"/>
      <c r="D317"/>
      <c r="E317"/>
    </row>
    <row r="318" spans="1:5" x14ac:dyDescent="0.25">
      <c r="A318"/>
      <c r="B318"/>
      <c r="C318"/>
      <c r="D318"/>
      <c r="E318"/>
    </row>
    <row r="319" spans="1:5" x14ac:dyDescent="0.25">
      <c r="A319"/>
      <c r="B319"/>
      <c r="C319"/>
      <c r="D319"/>
      <c r="E319"/>
    </row>
    <row r="320" spans="1:5" x14ac:dyDescent="0.25">
      <c r="A320"/>
      <c r="B320"/>
      <c r="C320"/>
      <c r="D320"/>
      <c r="E320"/>
    </row>
    <row r="321" spans="1:5" x14ac:dyDescent="0.25">
      <c r="A321"/>
      <c r="B321"/>
      <c r="C321"/>
      <c r="D321"/>
      <c r="E321"/>
    </row>
    <row r="322" spans="1:5" x14ac:dyDescent="0.25">
      <c r="A322"/>
      <c r="B322"/>
      <c r="C322"/>
      <c r="D322"/>
      <c r="E322"/>
    </row>
    <row r="323" spans="1:5" x14ac:dyDescent="0.25">
      <c r="A323"/>
      <c r="B323"/>
      <c r="C323"/>
      <c r="D323"/>
      <c r="E323"/>
    </row>
    <row r="324" spans="1:5" x14ac:dyDescent="0.25">
      <c r="A324"/>
      <c r="B324"/>
      <c r="C324"/>
      <c r="D324"/>
      <c r="E324"/>
    </row>
    <row r="325" spans="1:5" x14ac:dyDescent="0.25">
      <c r="A325"/>
      <c r="B325"/>
      <c r="C325"/>
      <c r="D325"/>
      <c r="E325"/>
    </row>
    <row r="326" spans="1:5" x14ac:dyDescent="0.25">
      <c r="A326"/>
      <c r="B326"/>
      <c r="C326"/>
      <c r="D326"/>
      <c r="E326"/>
    </row>
    <row r="327" spans="1:5" x14ac:dyDescent="0.25">
      <c r="A327"/>
      <c r="B327"/>
      <c r="C327"/>
      <c r="D327"/>
      <c r="E327"/>
    </row>
    <row r="328" spans="1:5" x14ac:dyDescent="0.25">
      <c r="A328"/>
      <c r="B328"/>
      <c r="C328"/>
      <c r="D328"/>
      <c r="E328"/>
    </row>
    <row r="329" spans="1:5" x14ac:dyDescent="0.25">
      <c r="A329"/>
      <c r="B329"/>
      <c r="C329"/>
      <c r="D329"/>
      <c r="E329"/>
    </row>
    <row r="330" spans="1:5" x14ac:dyDescent="0.25">
      <c r="A330"/>
      <c r="B330"/>
      <c r="C330"/>
      <c r="D330"/>
      <c r="E330"/>
    </row>
    <row r="331" spans="1:5" x14ac:dyDescent="0.25">
      <c r="A331"/>
      <c r="B331"/>
      <c r="C331"/>
      <c r="D331"/>
      <c r="E331"/>
    </row>
    <row r="332" spans="1:5" x14ac:dyDescent="0.25">
      <c r="A332"/>
      <c r="B332"/>
      <c r="C332"/>
      <c r="D332"/>
      <c r="E332"/>
    </row>
    <row r="333" spans="1:5" x14ac:dyDescent="0.25">
      <c r="A333"/>
      <c r="B333"/>
      <c r="C333"/>
      <c r="D333"/>
      <c r="E333"/>
    </row>
    <row r="334" spans="1:5" x14ac:dyDescent="0.25">
      <c r="A334"/>
      <c r="B334"/>
      <c r="C334"/>
      <c r="D334"/>
      <c r="E334"/>
    </row>
    <row r="335" spans="1:5" x14ac:dyDescent="0.25">
      <c r="A335"/>
      <c r="B335"/>
      <c r="C335"/>
      <c r="D335"/>
      <c r="E335"/>
    </row>
    <row r="336" spans="1:5" x14ac:dyDescent="0.25">
      <c r="A336"/>
      <c r="B336"/>
      <c r="C336"/>
      <c r="D336"/>
      <c r="E336"/>
    </row>
    <row r="337" spans="1:5" x14ac:dyDescent="0.25">
      <c r="A337"/>
      <c r="B337"/>
      <c r="C337"/>
      <c r="D337"/>
      <c r="E337"/>
    </row>
    <row r="338" spans="1:5" x14ac:dyDescent="0.25">
      <c r="A338"/>
      <c r="B338"/>
      <c r="C338"/>
      <c r="D338"/>
      <c r="E338"/>
    </row>
    <row r="339" spans="1:5" x14ac:dyDescent="0.25">
      <c r="A339"/>
      <c r="B339"/>
      <c r="C339"/>
      <c r="D339"/>
      <c r="E339"/>
    </row>
    <row r="340" spans="1:5" x14ac:dyDescent="0.25">
      <c r="A340"/>
      <c r="B340"/>
      <c r="C340"/>
      <c r="D340"/>
      <c r="E340"/>
    </row>
    <row r="341" spans="1:5" x14ac:dyDescent="0.25">
      <c r="A341"/>
      <c r="B341"/>
      <c r="C341"/>
      <c r="D341"/>
      <c r="E341"/>
    </row>
    <row r="342" spans="1:5" x14ac:dyDescent="0.25">
      <c r="A342"/>
      <c r="B342"/>
      <c r="C342"/>
      <c r="D342"/>
      <c r="E342"/>
    </row>
    <row r="343" spans="1:5" x14ac:dyDescent="0.25">
      <c r="A343"/>
      <c r="B343"/>
      <c r="C343"/>
      <c r="D343"/>
      <c r="E343"/>
    </row>
    <row r="344" spans="1:5" x14ac:dyDescent="0.25">
      <c r="A344"/>
      <c r="B344"/>
      <c r="C344"/>
      <c r="D344"/>
      <c r="E344"/>
    </row>
    <row r="345" spans="1:5" x14ac:dyDescent="0.25">
      <c r="A345"/>
      <c r="B345"/>
      <c r="C345"/>
      <c r="D345"/>
      <c r="E345"/>
    </row>
    <row r="346" spans="1:5" x14ac:dyDescent="0.25">
      <c r="A346"/>
      <c r="B346"/>
      <c r="C346"/>
      <c r="D346"/>
      <c r="E346"/>
    </row>
    <row r="347" spans="1:5" x14ac:dyDescent="0.25">
      <c r="A347"/>
      <c r="B347"/>
      <c r="C347"/>
      <c r="D347"/>
      <c r="E347"/>
    </row>
    <row r="348" spans="1:5" x14ac:dyDescent="0.25">
      <c r="A348"/>
      <c r="B348"/>
      <c r="C348"/>
      <c r="D348"/>
      <c r="E348"/>
    </row>
    <row r="349" spans="1:5" x14ac:dyDescent="0.25">
      <c r="A349"/>
      <c r="B349"/>
      <c r="C349"/>
      <c r="D349"/>
      <c r="E349"/>
    </row>
    <row r="350" spans="1:5" x14ac:dyDescent="0.25">
      <c r="A350"/>
      <c r="B350"/>
      <c r="C350"/>
      <c r="D350"/>
      <c r="E350"/>
    </row>
    <row r="351" spans="1:5" x14ac:dyDescent="0.25">
      <c r="A351"/>
      <c r="B351"/>
      <c r="C351"/>
      <c r="D351"/>
      <c r="E351"/>
    </row>
    <row r="352" spans="1:5" x14ac:dyDescent="0.25">
      <c r="A352"/>
      <c r="B352"/>
      <c r="C352"/>
      <c r="D352"/>
      <c r="E352"/>
    </row>
    <row r="353" spans="1:5" x14ac:dyDescent="0.25">
      <c r="A353"/>
      <c r="B353"/>
      <c r="C353"/>
      <c r="D353"/>
      <c r="E353"/>
    </row>
    <row r="354" spans="1:5" x14ac:dyDescent="0.25">
      <c r="A354"/>
      <c r="B354"/>
      <c r="C354"/>
      <c r="D354"/>
      <c r="E354"/>
    </row>
    <row r="355" spans="1:5" x14ac:dyDescent="0.25">
      <c r="A355"/>
      <c r="B355"/>
      <c r="C355"/>
      <c r="D355"/>
      <c r="E355"/>
    </row>
    <row r="356" spans="1:5" x14ac:dyDescent="0.25">
      <c r="A356"/>
      <c r="B356"/>
      <c r="C356"/>
      <c r="D356"/>
      <c r="E356"/>
    </row>
    <row r="357" spans="1:5" x14ac:dyDescent="0.25">
      <c r="A357"/>
      <c r="B357"/>
      <c r="C357"/>
      <c r="D357"/>
      <c r="E357"/>
    </row>
    <row r="358" spans="1:5" x14ac:dyDescent="0.25">
      <c r="A358"/>
      <c r="B358"/>
      <c r="C358"/>
      <c r="D358"/>
      <c r="E358"/>
    </row>
    <row r="359" spans="1:5" x14ac:dyDescent="0.25">
      <c r="A359"/>
      <c r="B359"/>
      <c r="C359"/>
      <c r="D359"/>
      <c r="E359"/>
    </row>
    <row r="360" spans="1:5" x14ac:dyDescent="0.25">
      <c r="A360"/>
      <c r="B360"/>
      <c r="C360"/>
      <c r="D360"/>
      <c r="E360"/>
    </row>
    <row r="361" spans="1:5" x14ac:dyDescent="0.25">
      <c r="A361"/>
      <c r="B361"/>
      <c r="C361"/>
      <c r="D361"/>
      <c r="E361"/>
    </row>
    <row r="362" spans="1:5" x14ac:dyDescent="0.25">
      <c r="A362"/>
      <c r="B362"/>
      <c r="C362"/>
      <c r="D362"/>
      <c r="E362"/>
    </row>
    <row r="363" spans="1:5" x14ac:dyDescent="0.25">
      <c r="A363"/>
      <c r="B363"/>
      <c r="C363"/>
      <c r="D363"/>
      <c r="E363"/>
    </row>
    <row r="364" spans="1:5" x14ac:dyDescent="0.25">
      <c r="A364"/>
      <c r="B364"/>
      <c r="C364"/>
      <c r="D364"/>
      <c r="E364"/>
    </row>
    <row r="365" spans="1:5" x14ac:dyDescent="0.25">
      <c r="A365"/>
      <c r="B365"/>
      <c r="C365"/>
      <c r="D365"/>
      <c r="E365"/>
    </row>
    <row r="366" spans="1:5" x14ac:dyDescent="0.25">
      <c r="A366"/>
      <c r="B366"/>
      <c r="C366"/>
      <c r="D366"/>
      <c r="E366"/>
    </row>
    <row r="367" spans="1:5" x14ac:dyDescent="0.25">
      <c r="A367"/>
      <c r="B367"/>
      <c r="C367"/>
      <c r="D367"/>
      <c r="E367"/>
    </row>
    <row r="368" spans="1:5" x14ac:dyDescent="0.25">
      <c r="A368"/>
      <c r="B368"/>
      <c r="C368"/>
      <c r="D368"/>
      <c r="E368"/>
    </row>
    <row r="369" spans="1:5" x14ac:dyDescent="0.25">
      <c r="A369"/>
      <c r="B369"/>
      <c r="C369"/>
      <c r="D369"/>
      <c r="E369"/>
    </row>
    <row r="370" spans="1:5" x14ac:dyDescent="0.25">
      <c r="A370"/>
      <c r="B370"/>
      <c r="C370"/>
      <c r="D370"/>
      <c r="E370"/>
    </row>
    <row r="371" spans="1:5" x14ac:dyDescent="0.25">
      <c r="A371"/>
      <c r="B371"/>
      <c r="C371"/>
      <c r="D371"/>
      <c r="E371"/>
    </row>
    <row r="372" spans="1:5" x14ac:dyDescent="0.25">
      <c r="A372"/>
      <c r="B372"/>
      <c r="C372"/>
      <c r="D372"/>
      <c r="E372"/>
    </row>
    <row r="373" spans="1:5" x14ac:dyDescent="0.25">
      <c r="A373"/>
      <c r="B373"/>
      <c r="C373"/>
      <c r="D373"/>
      <c r="E373"/>
    </row>
    <row r="374" spans="1:5" x14ac:dyDescent="0.25">
      <c r="A374"/>
      <c r="B374"/>
      <c r="C374"/>
      <c r="D374"/>
      <c r="E374"/>
    </row>
    <row r="375" spans="1:5" x14ac:dyDescent="0.25">
      <c r="A375"/>
      <c r="B375"/>
      <c r="C375"/>
      <c r="D375"/>
      <c r="E375"/>
    </row>
    <row r="376" spans="1:5" x14ac:dyDescent="0.25">
      <c r="A376"/>
      <c r="B376"/>
      <c r="C376"/>
      <c r="D376"/>
      <c r="E376"/>
    </row>
    <row r="377" spans="1:5" x14ac:dyDescent="0.25">
      <c r="A377"/>
      <c r="B377"/>
      <c r="C377"/>
      <c r="D377"/>
      <c r="E377"/>
    </row>
    <row r="378" spans="1:5" x14ac:dyDescent="0.25">
      <c r="A378"/>
      <c r="B378"/>
      <c r="C378"/>
      <c r="D378"/>
      <c r="E378"/>
    </row>
    <row r="379" spans="1:5" x14ac:dyDescent="0.25">
      <c r="A379"/>
      <c r="B379"/>
      <c r="C379"/>
      <c r="D379"/>
      <c r="E379"/>
    </row>
    <row r="380" spans="1:5" x14ac:dyDescent="0.25">
      <c r="A380"/>
      <c r="B380"/>
      <c r="C380"/>
      <c r="D380"/>
      <c r="E380"/>
    </row>
    <row r="381" spans="1:5" x14ac:dyDescent="0.25">
      <c r="A381"/>
      <c r="B381"/>
      <c r="C381"/>
      <c r="D381"/>
      <c r="E381"/>
    </row>
    <row r="382" spans="1:5" x14ac:dyDescent="0.25">
      <c r="A382"/>
      <c r="B382"/>
      <c r="C382"/>
      <c r="D382"/>
      <c r="E382"/>
    </row>
    <row r="383" spans="1:5" x14ac:dyDescent="0.25">
      <c r="A383"/>
      <c r="B383"/>
      <c r="C383"/>
      <c r="D383"/>
      <c r="E383"/>
    </row>
    <row r="384" spans="1:5" x14ac:dyDescent="0.25">
      <c r="A384"/>
      <c r="B384"/>
      <c r="C384"/>
      <c r="D384"/>
      <c r="E384"/>
    </row>
    <row r="385" spans="1:5" x14ac:dyDescent="0.25">
      <c r="A385"/>
      <c r="B385"/>
      <c r="C385"/>
      <c r="D385"/>
      <c r="E385"/>
    </row>
    <row r="386" spans="1:5" x14ac:dyDescent="0.25">
      <c r="A386"/>
      <c r="B386"/>
      <c r="C386"/>
      <c r="D386"/>
      <c r="E386"/>
    </row>
    <row r="387" spans="1:5" x14ac:dyDescent="0.25">
      <c r="A387"/>
      <c r="B387"/>
      <c r="C387"/>
      <c r="D387"/>
      <c r="E387"/>
    </row>
    <row r="388" spans="1:5" x14ac:dyDescent="0.25">
      <c r="A388"/>
      <c r="B388"/>
      <c r="C388"/>
      <c r="D388"/>
      <c r="E388"/>
    </row>
    <row r="389" spans="1:5" x14ac:dyDescent="0.25">
      <c r="A389"/>
      <c r="B389"/>
      <c r="C389"/>
      <c r="D389"/>
      <c r="E389"/>
    </row>
    <row r="390" spans="1:5" x14ac:dyDescent="0.25">
      <c r="A390"/>
      <c r="B390"/>
      <c r="C390"/>
      <c r="D390"/>
      <c r="E390"/>
    </row>
    <row r="391" spans="1:5" x14ac:dyDescent="0.25">
      <c r="A391"/>
      <c r="B391"/>
      <c r="C391"/>
      <c r="D391"/>
      <c r="E391"/>
    </row>
    <row r="392" spans="1:5" x14ac:dyDescent="0.25">
      <c r="A392"/>
      <c r="B392"/>
      <c r="C392"/>
      <c r="D392"/>
      <c r="E392"/>
    </row>
    <row r="393" spans="1:5" x14ac:dyDescent="0.25">
      <c r="A393"/>
      <c r="B393"/>
      <c r="C393"/>
      <c r="D393"/>
      <c r="E393"/>
    </row>
    <row r="394" spans="1:5" x14ac:dyDescent="0.25">
      <c r="A394"/>
      <c r="B394"/>
      <c r="C394"/>
      <c r="D394"/>
      <c r="E394"/>
    </row>
    <row r="395" spans="1:5" x14ac:dyDescent="0.25">
      <c r="A395"/>
      <c r="B395"/>
      <c r="C395"/>
      <c r="D395"/>
      <c r="E395"/>
    </row>
    <row r="396" spans="1:5" x14ac:dyDescent="0.25">
      <c r="A396"/>
      <c r="B396"/>
      <c r="C396"/>
      <c r="D396"/>
      <c r="E396"/>
    </row>
    <row r="397" spans="1:5" x14ac:dyDescent="0.25">
      <c r="A397"/>
      <c r="B397"/>
      <c r="C397"/>
      <c r="D397"/>
      <c r="E397"/>
    </row>
    <row r="398" spans="1:5" x14ac:dyDescent="0.25">
      <c r="A398"/>
      <c r="B398"/>
      <c r="C398"/>
      <c r="D398"/>
      <c r="E398"/>
    </row>
    <row r="399" spans="1:5" x14ac:dyDescent="0.25">
      <c r="A399"/>
      <c r="B399"/>
      <c r="C399"/>
      <c r="D399"/>
      <c r="E399"/>
    </row>
    <row r="400" spans="1:5" x14ac:dyDescent="0.25">
      <c r="A400"/>
      <c r="B400"/>
      <c r="C400"/>
      <c r="D400"/>
      <c r="E400"/>
    </row>
    <row r="401" spans="1:5" x14ac:dyDescent="0.25">
      <c r="A401"/>
      <c r="B401"/>
      <c r="C401"/>
      <c r="D401"/>
      <c r="E401"/>
    </row>
    <row r="402" spans="1:5" x14ac:dyDescent="0.25">
      <c r="A402"/>
      <c r="B402"/>
      <c r="C402"/>
      <c r="D402"/>
      <c r="E402"/>
    </row>
    <row r="403" spans="1:5" x14ac:dyDescent="0.25">
      <c r="A403"/>
      <c r="B403"/>
      <c r="C403"/>
      <c r="D403"/>
      <c r="E403"/>
    </row>
    <row r="404" spans="1:5" x14ac:dyDescent="0.25">
      <c r="A404"/>
      <c r="B404"/>
      <c r="C404"/>
      <c r="D404"/>
      <c r="E404"/>
    </row>
    <row r="405" spans="1:5" x14ac:dyDescent="0.25">
      <c r="A405"/>
      <c r="B405"/>
      <c r="C405"/>
      <c r="D405"/>
      <c r="E405"/>
    </row>
    <row r="406" spans="1:5" x14ac:dyDescent="0.25">
      <c r="A406"/>
      <c r="B406"/>
      <c r="C406"/>
      <c r="D406"/>
      <c r="E406"/>
    </row>
    <row r="407" spans="1:5" x14ac:dyDescent="0.25">
      <c r="A407"/>
      <c r="B407"/>
      <c r="C407"/>
      <c r="D407"/>
      <c r="E407"/>
    </row>
    <row r="408" spans="1:5" x14ac:dyDescent="0.25">
      <c r="A408"/>
      <c r="B408"/>
      <c r="C408"/>
      <c r="D408"/>
      <c r="E408"/>
    </row>
    <row r="409" spans="1:5" x14ac:dyDescent="0.25">
      <c r="A409"/>
      <c r="B409"/>
      <c r="C409"/>
      <c r="D409"/>
      <c r="E409"/>
    </row>
    <row r="410" spans="1:5" x14ac:dyDescent="0.25">
      <c r="A410"/>
      <c r="B410"/>
      <c r="C410"/>
      <c r="D410"/>
      <c r="E410"/>
    </row>
    <row r="411" spans="1:5" x14ac:dyDescent="0.25">
      <c r="A411"/>
      <c r="B411"/>
      <c r="C411"/>
      <c r="D411"/>
      <c r="E411"/>
    </row>
    <row r="412" spans="1:5" x14ac:dyDescent="0.25">
      <c r="A412"/>
      <c r="B412"/>
      <c r="C412"/>
      <c r="D412"/>
      <c r="E412"/>
    </row>
    <row r="413" spans="1:5" x14ac:dyDescent="0.25">
      <c r="A413"/>
      <c r="B413"/>
      <c r="C413"/>
      <c r="D413"/>
      <c r="E413"/>
    </row>
    <row r="414" spans="1:5" x14ac:dyDescent="0.25">
      <c r="A414"/>
      <c r="B414"/>
      <c r="C414"/>
      <c r="D414"/>
      <c r="E414"/>
    </row>
    <row r="415" spans="1:5" x14ac:dyDescent="0.25">
      <c r="A415"/>
      <c r="B415"/>
      <c r="C415"/>
      <c r="D415"/>
      <c r="E415"/>
    </row>
    <row r="416" spans="1:5" x14ac:dyDescent="0.25">
      <c r="A416"/>
      <c r="B416"/>
      <c r="C416"/>
      <c r="D416"/>
      <c r="E416"/>
    </row>
    <row r="417" spans="1:5" x14ac:dyDescent="0.25">
      <c r="A417"/>
      <c r="B417"/>
      <c r="C417"/>
      <c r="D417"/>
      <c r="E417"/>
    </row>
    <row r="418" spans="1:5" x14ac:dyDescent="0.25">
      <c r="A418"/>
      <c r="B418"/>
      <c r="C418"/>
      <c r="D418"/>
      <c r="E418"/>
    </row>
    <row r="419" spans="1:5" x14ac:dyDescent="0.25">
      <c r="A419"/>
      <c r="B419"/>
      <c r="C419"/>
      <c r="D419"/>
      <c r="E419"/>
    </row>
    <row r="420" spans="1:5" x14ac:dyDescent="0.25">
      <c r="A420"/>
      <c r="B420"/>
      <c r="C420"/>
      <c r="D420"/>
      <c r="E420"/>
    </row>
    <row r="421" spans="1:5" x14ac:dyDescent="0.25">
      <c r="A421"/>
      <c r="B421"/>
      <c r="C421"/>
      <c r="D421"/>
      <c r="E421"/>
    </row>
    <row r="422" spans="1:5" x14ac:dyDescent="0.25">
      <c r="A422"/>
      <c r="B422"/>
      <c r="C422"/>
      <c r="D422"/>
      <c r="E422"/>
    </row>
    <row r="423" spans="1:5" x14ac:dyDescent="0.25">
      <c r="A423"/>
      <c r="B423"/>
      <c r="C423"/>
      <c r="D423"/>
      <c r="E423"/>
    </row>
    <row r="424" spans="1:5" x14ac:dyDescent="0.25">
      <c r="A424"/>
      <c r="B424"/>
      <c r="C424"/>
      <c r="D424"/>
      <c r="E424"/>
    </row>
    <row r="425" spans="1:5" x14ac:dyDescent="0.25">
      <c r="A425"/>
      <c r="B425"/>
      <c r="C425"/>
      <c r="D425"/>
      <c r="E425"/>
    </row>
    <row r="426" spans="1:5" x14ac:dyDescent="0.25">
      <c r="A426"/>
      <c r="B426"/>
      <c r="C426"/>
      <c r="D426"/>
      <c r="E426"/>
    </row>
    <row r="427" spans="1:5" x14ac:dyDescent="0.25">
      <c r="A427"/>
      <c r="B427"/>
      <c r="C427"/>
      <c r="D427"/>
      <c r="E427"/>
    </row>
    <row r="428" spans="1:5" x14ac:dyDescent="0.25">
      <c r="A428"/>
      <c r="B428"/>
      <c r="C428"/>
      <c r="D428"/>
      <c r="E428"/>
    </row>
    <row r="429" spans="1:5" x14ac:dyDescent="0.25">
      <c r="A429"/>
      <c r="B429"/>
      <c r="C429"/>
      <c r="D429"/>
      <c r="E429"/>
    </row>
    <row r="430" spans="1:5" x14ac:dyDescent="0.25">
      <c r="A430"/>
      <c r="B430"/>
      <c r="C430"/>
      <c r="D430"/>
      <c r="E430"/>
    </row>
    <row r="431" spans="1:5" x14ac:dyDescent="0.25">
      <c r="A431"/>
      <c r="B431"/>
      <c r="C431"/>
      <c r="D431"/>
      <c r="E431"/>
    </row>
    <row r="432" spans="1:5" x14ac:dyDescent="0.25">
      <c r="A432"/>
      <c r="B432"/>
      <c r="C432"/>
      <c r="D432"/>
      <c r="E432"/>
    </row>
    <row r="433" spans="1:5" x14ac:dyDescent="0.25">
      <c r="A433"/>
      <c r="B433"/>
      <c r="C433"/>
      <c r="D433"/>
      <c r="E433"/>
    </row>
    <row r="434" spans="1:5" x14ac:dyDescent="0.25">
      <c r="A434"/>
      <c r="B434"/>
      <c r="C434"/>
      <c r="D434"/>
      <c r="E434"/>
    </row>
    <row r="435" spans="1:5" x14ac:dyDescent="0.25">
      <c r="A435"/>
      <c r="B435"/>
      <c r="C435"/>
      <c r="D435"/>
      <c r="E435"/>
    </row>
    <row r="436" spans="1:5" x14ac:dyDescent="0.25">
      <c r="A436"/>
      <c r="B436"/>
      <c r="C436"/>
      <c r="D436"/>
      <c r="E436"/>
    </row>
    <row r="437" spans="1:5" x14ac:dyDescent="0.25">
      <c r="A437"/>
      <c r="B437"/>
      <c r="C437"/>
      <c r="D437"/>
      <c r="E437"/>
    </row>
    <row r="438" spans="1:5" x14ac:dyDescent="0.25">
      <c r="A438"/>
      <c r="B438"/>
      <c r="C438"/>
      <c r="D438"/>
      <c r="E438"/>
    </row>
    <row r="439" spans="1:5" x14ac:dyDescent="0.25">
      <c r="A439"/>
      <c r="B439"/>
      <c r="C439"/>
      <c r="D439"/>
      <c r="E439"/>
    </row>
    <row r="440" spans="1:5" x14ac:dyDescent="0.25">
      <c r="A440"/>
      <c r="B440"/>
      <c r="C440"/>
      <c r="D440"/>
      <c r="E440"/>
    </row>
    <row r="441" spans="1:5" x14ac:dyDescent="0.25">
      <c r="A441"/>
      <c r="B441"/>
      <c r="C441"/>
      <c r="D441"/>
      <c r="E441"/>
    </row>
    <row r="442" spans="1:5" x14ac:dyDescent="0.25">
      <c r="A442"/>
      <c r="B442"/>
      <c r="C442"/>
      <c r="D442"/>
      <c r="E442"/>
    </row>
    <row r="443" spans="1:5" x14ac:dyDescent="0.25">
      <c r="A443"/>
      <c r="B443"/>
      <c r="C443"/>
      <c r="D443"/>
      <c r="E443"/>
    </row>
    <row r="444" spans="1:5" x14ac:dyDescent="0.25">
      <c r="A444"/>
      <c r="B444"/>
      <c r="C444"/>
      <c r="D444"/>
      <c r="E444"/>
    </row>
    <row r="445" spans="1:5" x14ac:dyDescent="0.25">
      <c r="A445"/>
      <c r="B445"/>
      <c r="C445"/>
      <c r="D445"/>
      <c r="E445"/>
    </row>
    <row r="446" spans="1:5" x14ac:dyDescent="0.25">
      <c r="A446"/>
      <c r="B446"/>
      <c r="C446"/>
      <c r="D446"/>
      <c r="E446"/>
    </row>
    <row r="447" spans="1:5" x14ac:dyDescent="0.25">
      <c r="A447"/>
      <c r="B447"/>
      <c r="C447"/>
      <c r="D447"/>
      <c r="E447"/>
    </row>
    <row r="448" spans="1:5" x14ac:dyDescent="0.25">
      <c r="A448"/>
      <c r="B448"/>
      <c r="C448"/>
      <c r="D448"/>
      <c r="E448"/>
    </row>
    <row r="449" spans="1:5" x14ac:dyDescent="0.25">
      <c r="A449"/>
      <c r="B449"/>
      <c r="C449"/>
      <c r="D449"/>
      <c r="E449"/>
    </row>
    <row r="450" spans="1:5" x14ac:dyDescent="0.25">
      <c r="A450"/>
      <c r="B450"/>
      <c r="C450"/>
      <c r="D450"/>
      <c r="E450"/>
    </row>
    <row r="451" spans="1:5" x14ac:dyDescent="0.25">
      <c r="A451"/>
      <c r="B451"/>
      <c r="C451"/>
      <c r="D451"/>
      <c r="E451"/>
    </row>
    <row r="452" spans="1:5" x14ac:dyDescent="0.25">
      <c r="A452"/>
      <c r="B452"/>
      <c r="C452"/>
      <c r="D452"/>
      <c r="E452"/>
    </row>
    <row r="453" spans="1:5" x14ac:dyDescent="0.25">
      <c r="A453"/>
      <c r="B453"/>
      <c r="C453"/>
      <c r="D453"/>
      <c r="E453"/>
    </row>
    <row r="454" spans="1:5" x14ac:dyDescent="0.25">
      <c r="A454"/>
      <c r="B454"/>
      <c r="C454"/>
      <c r="D454"/>
      <c r="E454"/>
    </row>
    <row r="455" spans="1:5" x14ac:dyDescent="0.25">
      <c r="A455"/>
      <c r="B455"/>
      <c r="C455"/>
      <c r="D455"/>
      <c r="E455"/>
    </row>
    <row r="456" spans="1:5" x14ac:dyDescent="0.25">
      <c r="A456"/>
      <c r="B456"/>
      <c r="C456"/>
      <c r="D456"/>
      <c r="E456"/>
    </row>
    <row r="457" spans="1:5" x14ac:dyDescent="0.25">
      <c r="A457"/>
      <c r="B457"/>
      <c r="C457"/>
      <c r="D457"/>
      <c r="E457"/>
    </row>
    <row r="458" spans="1:5" x14ac:dyDescent="0.25">
      <c r="A458"/>
      <c r="B458"/>
      <c r="C458"/>
      <c r="D458"/>
      <c r="E458"/>
    </row>
    <row r="459" spans="1:5" x14ac:dyDescent="0.25">
      <c r="A459"/>
      <c r="B459"/>
      <c r="C459"/>
      <c r="D459"/>
      <c r="E459"/>
    </row>
    <row r="460" spans="1:5" x14ac:dyDescent="0.25">
      <c r="A460"/>
      <c r="B460"/>
      <c r="C460"/>
      <c r="D460"/>
      <c r="E460"/>
    </row>
    <row r="461" spans="1:5" x14ac:dyDescent="0.25">
      <c r="A461"/>
      <c r="B461"/>
      <c r="C461"/>
      <c r="D461"/>
      <c r="E461"/>
    </row>
    <row r="462" spans="1:5" x14ac:dyDescent="0.25">
      <c r="A462"/>
      <c r="B462"/>
      <c r="C462"/>
      <c r="D462"/>
      <c r="E462"/>
    </row>
    <row r="463" spans="1:5" x14ac:dyDescent="0.25">
      <c r="A463"/>
      <c r="B463"/>
      <c r="C463"/>
      <c r="D463"/>
      <c r="E463"/>
    </row>
    <row r="464" spans="1:5" x14ac:dyDescent="0.25">
      <c r="A464"/>
      <c r="B464"/>
      <c r="C464"/>
      <c r="D464"/>
      <c r="E464"/>
    </row>
    <row r="465" spans="1:5" x14ac:dyDescent="0.25">
      <c r="A465"/>
      <c r="B465"/>
      <c r="C465"/>
      <c r="D465"/>
      <c r="E465"/>
    </row>
    <row r="466" spans="1:5" x14ac:dyDescent="0.25">
      <c r="A466"/>
      <c r="B466"/>
      <c r="C466"/>
      <c r="D466"/>
      <c r="E466"/>
    </row>
    <row r="467" spans="1:5" x14ac:dyDescent="0.25">
      <c r="A467"/>
      <c r="B467"/>
      <c r="C467"/>
      <c r="D467"/>
      <c r="E467"/>
    </row>
    <row r="468" spans="1:5" x14ac:dyDescent="0.25">
      <c r="A468"/>
      <c r="B468"/>
      <c r="C468"/>
      <c r="D468"/>
      <c r="E468"/>
    </row>
    <row r="469" spans="1:5" x14ac:dyDescent="0.25">
      <c r="A469"/>
      <c r="B469"/>
      <c r="C469"/>
      <c r="D469"/>
      <c r="E469"/>
    </row>
    <row r="470" spans="1:5" x14ac:dyDescent="0.25">
      <c r="A470"/>
      <c r="B470"/>
      <c r="C470"/>
      <c r="D470"/>
      <c r="E470"/>
    </row>
    <row r="471" spans="1:5" x14ac:dyDescent="0.25">
      <c r="A471"/>
      <c r="B471"/>
      <c r="C471"/>
      <c r="D471"/>
      <c r="E471"/>
    </row>
    <row r="472" spans="1:5" x14ac:dyDescent="0.25">
      <c r="A472"/>
      <c r="B472"/>
      <c r="C472"/>
      <c r="D472"/>
      <c r="E472"/>
    </row>
    <row r="473" spans="1:5" x14ac:dyDescent="0.25">
      <c r="A473"/>
      <c r="B473"/>
      <c r="C473"/>
      <c r="D473"/>
      <c r="E473"/>
    </row>
    <row r="474" spans="1:5" x14ac:dyDescent="0.25">
      <c r="A474"/>
      <c r="B474"/>
      <c r="C474"/>
      <c r="D474"/>
      <c r="E474"/>
    </row>
    <row r="475" spans="1:5" x14ac:dyDescent="0.25">
      <c r="A475"/>
      <c r="B475"/>
      <c r="C475"/>
      <c r="D475"/>
      <c r="E475"/>
    </row>
    <row r="476" spans="1:5" x14ac:dyDescent="0.25">
      <c r="A476"/>
      <c r="B476"/>
      <c r="C476"/>
      <c r="D476"/>
      <c r="E476"/>
    </row>
    <row r="477" spans="1:5" x14ac:dyDescent="0.25">
      <c r="A477"/>
      <c r="B477"/>
      <c r="C477"/>
      <c r="D477"/>
      <c r="E477"/>
    </row>
    <row r="478" spans="1:5" x14ac:dyDescent="0.25">
      <c r="A478"/>
      <c r="B478"/>
      <c r="C478"/>
      <c r="D478"/>
      <c r="E478"/>
    </row>
    <row r="479" spans="1:5" x14ac:dyDescent="0.25">
      <c r="A479"/>
      <c r="B479"/>
      <c r="C479"/>
      <c r="D479"/>
      <c r="E479"/>
    </row>
    <row r="480" spans="1:5" x14ac:dyDescent="0.25">
      <c r="A480"/>
      <c r="B480"/>
      <c r="C480"/>
      <c r="D480"/>
      <c r="E480"/>
    </row>
    <row r="481" spans="1:5" x14ac:dyDescent="0.25">
      <c r="A481"/>
      <c r="B481"/>
      <c r="C481"/>
      <c r="D481"/>
      <c r="E481"/>
    </row>
    <row r="482" spans="1:5" x14ac:dyDescent="0.25">
      <c r="A482"/>
      <c r="B482"/>
      <c r="C482"/>
      <c r="D482"/>
      <c r="E482"/>
    </row>
    <row r="483" spans="1:5" x14ac:dyDescent="0.25">
      <c r="A483"/>
      <c r="B483"/>
      <c r="C483"/>
      <c r="D483"/>
      <c r="E483"/>
    </row>
    <row r="484" spans="1:5" x14ac:dyDescent="0.25">
      <c r="A484"/>
      <c r="B484"/>
      <c r="C484"/>
      <c r="D484"/>
      <c r="E484"/>
    </row>
    <row r="485" spans="1:5" x14ac:dyDescent="0.25">
      <c r="A485"/>
      <c r="B485"/>
      <c r="C485"/>
      <c r="D485"/>
      <c r="E485"/>
    </row>
    <row r="486" spans="1:5" x14ac:dyDescent="0.25">
      <c r="A486"/>
      <c r="B486"/>
      <c r="C486"/>
      <c r="D486"/>
      <c r="E486"/>
    </row>
    <row r="487" spans="1:5" x14ac:dyDescent="0.25">
      <c r="A487"/>
      <c r="B487"/>
      <c r="C487"/>
      <c r="D487"/>
      <c r="E487"/>
    </row>
    <row r="488" spans="1:5" x14ac:dyDescent="0.25">
      <c r="A488"/>
      <c r="B488"/>
      <c r="C488"/>
      <c r="D488"/>
      <c r="E488"/>
    </row>
    <row r="489" spans="1:5" x14ac:dyDescent="0.25">
      <c r="A489"/>
      <c r="B489"/>
      <c r="C489"/>
      <c r="D489"/>
      <c r="E489"/>
    </row>
    <row r="490" spans="1:5" x14ac:dyDescent="0.25">
      <c r="A490"/>
      <c r="B490"/>
      <c r="C490"/>
      <c r="D490"/>
      <c r="E490"/>
    </row>
    <row r="491" spans="1:5" x14ac:dyDescent="0.25">
      <c r="A491"/>
      <c r="B491"/>
      <c r="C491"/>
      <c r="D491"/>
      <c r="E491"/>
    </row>
    <row r="492" spans="1:5" x14ac:dyDescent="0.25">
      <c r="A492"/>
      <c r="B492"/>
      <c r="C492"/>
      <c r="D492"/>
      <c r="E492"/>
    </row>
    <row r="493" spans="1:5" x14ac:dyDescent="0.25">
      <c r="A493"/>
      <c r="B493"/>
      <c r="C493"/>
      <c r="D493"/>
      <c r="E493"/>
    </row>
    <row r="494" spans="1:5" x14ac:dyDescent="0.25">
      <c r="A494"/>
      <c r="B494"/>
      <c r="C494"/>
      <c r="D494"/>
      <c r="E494"/>
    </row>
    <row r="495" spans="1:5" x14ac:dyDescent="0.25">
      <c r="A495"/>
      <c r="B495"/>
      <c r="C495"/>
      <c r="D495"/>
      <c r="E495"/>
    </row>
    <row r="496" spans="1:5" x14ac:dyDescent="0.25">
      <c r="A496"/>
      <c r="B496"/>
      <c r="C496"/>
      <c r="D496"/>
      <c r="E496"/>
    </row>
    <row r="497" spans="1:5" x14ac:dyDescent="0.25">
      <c r="A497"/>
      <c r="B497"/>
      <c r="C497"/>
      <c r="D497"/>
      <c r="E497"/>
    </row>
    <row r="498" spans="1:5" x14ac:dyDescent="0.25">
      <c r="A498"/>
      <c r="B498"/>
      <c r="C498"/>
      <c r="D498"/>
      <c r="E498"/>
    </row>
    <row r="499" spans="1:5" x14ac:dyDescent="0.25">
      <c r="A499"/>
      <c r="B499"/>
      <c r="C499"/>
      <c r="D499"/>
      <c r="E499"/>
    </row>
    <row r="500" spans="1:5" x14ac:dyDescent="0.25">
      <c r="A500"/>
      <c r="B500"/>
      <c r="C500"/>
      <c r="D500"/>
      <c r="E500"/>
    </row>
    <row r="501" spans="1:5" x14ac:dyDescent="0.25">
      <c r="A501"/>
      <c r="B501"/>
      <c r="C501"/>
      <c r="D501"/>
      <c r="E501"/>
    </row>
    <row r="502" spans="1:5" x14ac:dyDescent="0.25">
      <c r="A502"/>
      <c r="B502"/>
      <c r="C502"/>
      <c r="D502"/>
      <c r="E502"/>
    </row>
    <row r="503" spans="1:5" x14ac:dyDescent="0.25">
      <c r="A503"/>
      <c r="B503"/>
      <c r="C503"/>
      <c r="D503"/>
      <c r="E503"/>
    </row>
    <row r="504" spans="1:5" x14ac:dyDescent="0.25">
      <c r="A504"/>
      <c r="B504"/>
      <c r="C504"/>
      <c r="D504"/>
      <c r="E504"/>
    </row>
    <row r="505" spans="1:5" x14ac:dyDescent="0.25">
      <c r="A505"/>
      <c r="B505"/>
      <c r="C505"/>
      <c r="D505"/>
      <c r="E505"/>
    </row>
    <row r="506" spans="1:5" x14ac:dyDescent="0.25">
      <c r="A506"/>
      <c r="B506"/>
      <c r="C506"/>
      <c r="D506"/>
      <c r="E506"/>
    </row>
    <row r="507" spans="1:5" x14ac:dyDescent="0.25">
      <c r="A507"/>
      <c r="B507"/>
      <c r="C507"/>
      <c r="D507"/>
      <c r="E507"/>
    </row>
    <row r="508" spans="1:5" x14ac:dyDescent="0.25">
      <c r="A508"/>
      <c r="B508"/>
      <c r="C508"/>
      <c r="D508"/>
      <c r="E508"/>
    </row>
    <row r="509" spans="1:5" x14ac:dyDescent="0.25">
      <c r="A509"/>
      <c r="B509"/>
      <c r="C509"/>
      <c r="D509"/>
      <c r="E509"/>
    </row>
    <row r="510" spans="1:5" x14ac:dyDescent="0.25">
      <c r="A510"/>
      <c r="B510"/>
      <c r="C510"/>
      <c r="D510"/>
      <c r="E510"/>
    </row>
    <row r="511" spans="1:5" x14ac:dyDescent="0.25">
      <c r="A511"/>
      <c r="B511"/>
      <c r="C511"/>
      <c r="D511"/>
      <c r="E511"/>
    </row>
    <row r="512" spans="1:5" x14ac:dyDescent="0.25">
      <c r="A512"/>
      <c r="B512"/>
      <c r="C512"/>
      <c r="D512"/>
      <c r="E512"/>
    </row>
    <row r="513" spans="1:5" x14ac:dyDescent="0.25">
      <c r="A513"/>
      <c r="B513"/>
      <c r="C513"/>
      <c r="D513"/>
      <c r="E513"/>
    </row>
    <row r="514" spans="1:5" x14ac:dyDescent="0.25">
      <c r="A514"/>
      <c r="B514"/>
      <c r="C514"/>
      <c r="D514"/>
      <c r="E514"/>
    </row>
    <row r="515" spans="1:5" x14ac:dyDescent="0.25">
      <c r="A515"/>
      <c r="B515"/>
      <c r="C515"/>
      <c r="D515"/>
      <c r="E515"/>
    </row>
    <row r="516" spans="1:5" x14ac:dyDescent="0.25">
      <c r="A516"/>
      <c r="B516"/>
      <c r="C516"/>
      <c r="D516"/>
      <c r="E516"/>
    </row>
    <row r="517" spans="1:5" x14ac:dyDescent="0.25">
      <c r="A517"/>
      <c r="B517"/>
      <c r="C517"/>
      <c r="D517"/>
      <c r="E517"/>
    </row>
    <row r="518" spans="1:5" x14ac:dyDescent="0.25">
      <c r="A518"/>
      <c r="B518"/>
      <c r="C518"/>
      <c r="D518"/>
      <c r="E518"/>
    </row>
    <row r="519" spans="1:5" x14ac:dyDescent="0.25">
      <c r="A519"/>
      <c r="B519"/>
      <c r="C519"/>
      <c r="D519"/>
      <c r="E519"/>
    </row>
    <row r="520" spans="1:5" x14ac:dyDescent="0.25">
      <c r="A520"/>
      <c r="B520"/>
      <c r="C520"/>
      <c r="D520"/>
      <c r="E520"/>
    </row>
    <row r="521" spans="1:5" x14ac:dyDescent="0.25">
      <c r="A521"/>
      <c r="B521"/>
      <c r="C521"/>
      <c r="D521"/>
      <c r="E521"/>
    </row>
    <row r="522" spans="1:5" x14ac:dyDescent="0.25">
      <c r="A522"/>
      <c r="B522"/>
      <c r="C522"/>
      <c r="D522"/>
      <c r="E522"/>
    </row>
    <row r="523" spans="1:5" x14ac:dyDescent="0.25">
      <c r="A523"/>
      <c r="B523"/>
      <c r="C523"/>
      <c r="D523"/>
      <c r="E523"/>
    </row>
    <row r="524" spans="1:5" x14ac:dyDescent="0.25">
      <c r="A524"/>
      <c r="B524"/>
      <c r="C524"/>
      <c r="D524"/>
      <c r="E524"/>
    </row>
    <row r="525" spans="1:5" x14ac:dyDescent="0.25">
      <c r="A525"/>
      <c r="B525"/>
      <c r="C525"/>
      <c r="D525"/>
      <c r="E525"/>
    </row>
    <row r="526" spans="1:5" x14ac:dyDescent="0.25">
      <c r="A526"/>
      <c r="B526"/>
      <c r="C526"/>
      <c r="D526"/>
      <c r="E526"/>
    </row>
    <row r="527" spans="1:5" x14ac:dyDescent="0.25">
      <c r="A527"/>
      <c r="B527"/>
      <c r="C527"/>
      <c r="D527"/>
      <c r="E527"/>
    </row>
    <row r="528" spans="1:5" x14ac:dyDescent="0.25">
      <c r="A528"/>
      <c r="B528"/>
      <c r="C528"/>
      <c r="D528"/>
      <c r="E528"/>
    </row>
    <row r="529" spans="1:5" x14ac:dyDescent="0.25">
      <c r="A529"/>
      <c r="B529"/>
      <c r="C529"/>
      <c r="D529"/>
      <c r="E529"/>
    </row>
    <row r="530" spans="1:5" x14ac:dyDescent="0.25">
      <c r="A530"/>
      <c r="B530"/>
      <c r="C530"/>
      <c r="D530"/>
      <c r="E530"/>
    </row>
    <row r="531" spans="1:5" x14ac:dyDescent="0.25">
      <c r="A531"/>
      <c r="B531"/>
      <c r="C531"/>
      <c r="D531"/>
      <c r="E531"/>
    </row>
    <row r="532" spans="1:5" x14ac:dyDescent="0.25">
      <c r="A532"/>
      <c r="B532"/>
      <c r="C532"/>
      <c r="D532"/>
      <c r="E532"/>
    </row>
    <row r="533" spans="1:5" x14ac:dyDescent="0.25">
      <c r="A533"/>
      <c r="B533"/>
      <c r="C533"/>
      <c r="D533"/>
      <c r="E533"/>
    </row>
    <row r="534" spans="1:5" x14ac:dyDescent="0.25">
      <c r="A534"/>
      <c r="B534"/>
      <c r="C534"/>
      <c r="D534"/>
      <c r="E534"/>
    </row>
    <row r="535" spans="1:5" x14ac:dyDescent="0.25">
      <c r="A535"/>
      <c r="B535"/>
      <c r="C535"/>
      <c r="D535"/>
      <c r="E535"/>
    </row>
    <row r="536" spans="1:5" x14ac:dyDescent="0.25">
      <c r="A536"/>
      <c r="B536"/>
      <c r="C536"/>
      <c r="D536"/>
      <c r="E536"/>
    </row>
    <row r="537" spans="1:5" x14ac:dyDescent="0.25">
      <c r="A537"/>
      <c r="B537"/>
      <c r="C537"/>
      <c r="D537"/>
      <c r="E537"/>
    </row>
    <row r="538" spans="1:5" x14ac:dyDescent="0.25">
      <c r="A538"/>
      <c r="B538"/>
      <c r="C538"/>
      <c r="D538"/>
      <c r="E538"/>
    </row>
    <row r="539" spans="1:5" x14ac:dyDescent="0.25">
      <c r="A539"/>
      <c r="B539"/>
      <c r="C539"/>
      <c r="D539"/>
      <c r="E539"/>
    </row>
    <row r="540" spans="1:5" x14ac:dyDescent="0.25">
      <c r="A540"/>
      <c r="B540"/>
      <c r="C540"/>
      <c r="D540"/>
      <c r="E540"/>
    </row>
    <row r="541" spans="1:5" x14ac:dyDescent="0.25">
      <c r="A541"/>
      <c r="B541"/>
      <c r="C541"/>
      <c r="D541"/>
      <c r="E541"/>
    </row>
    <row r="542" spans="1:5" x14ac:dyDescent="0.25">
      <c r="A542"/>
      <c r="B542"/>
      <c r="C542"/>
      <c r="D542"/>
      <c r="E542"/>
    </row>
    <row r="543" spans="1:5" x14ac:dyDescent="0.25">
      <c r="A543"/>
      <c r="B543"/>
      <c r="C543"/>
      <c r="D543"/>
      <c r="E543"/>
    </row>
    <row r="544" spans="1:5" x14ac:dyDescent="0.25">
      <c r="A544"/>
      <c r="B544"/>
      <c r="C544"/>
      <c r="D544"/>
      <c r="E544"/>
    </row>
    <row r="545" spans="1:5" x14ac:dyDescent="0.25">
      <c r="A545"/>
      <c r="B545"/>
      <c r="C545"/>
      <c r="D545"/>
      <c r="E545"/>
    </row>
    <row r="546" spans="1:5" x14ac:dyDescent="0.25">
      <c r="A546"/>
      <c r="B546"/>
      <c r="C546"/>
      <c r="D546"/>
      <c r="E546"/>
    </row>
    <row r="547" spans="1:5" x14ac:dyDescent="0.25">
      <c r="A547"/>
      <c r="B547"/>
      <c r="C547"/>
      <c r="D547"/>
      <c r="E547"/>
    </row>
    <row r="548" spans="1:5" x14ac:dyDescent="0.25">
      <c r="A548"/>
      <c r="B548"/>
      <c r="C548"/>
      <c r="D548"/>
      <c r="E548"/>
    </row>
    <row r="549" spans="1:5" x14ac:dyDescent="0.25">
      <c r="A549"/>
      <c r="B549"/>
      <c r="C549"/>
      <c r="D549"/>
      <c r="E549"/>
    </row>
    <row r="550" spans="1:5" x14ac:dyDescent="0.25">
      <c r="A550"/>
      <c r="B550"/>
      <c r="C550"/>
      <c r="D550"/>
      <c r="E550"/>
    </row>
    <row r="551" spans="1:5" x14ac:dyDescent="0.25">
      <c r="A551"/>
      <c r="B551"/>
      <c r="C551"/>
      <c r="D551"/>
      <c r="E551"/>
    </row>
    <row r="552" spans="1:5" x14ac:dyDescent="0.25">
      <c r="A552"/>
      <c r="B552"/>
      <c r="C552"/>
      <c r="D552"/>
      <c r="E552"/>
    </row>
    <row r="553" spans="1:5" x14ac:dyDescent="0.25">
      <c r="A553"/>
      <c r="B553"/>
      <c r="C553"/>
      <c r="D553"/>
      <c r="E553"/>
    </row>
    <row r="554" spans="1:5" x14ac:dyDescent="0.25">
      <c r="A554"/>
      <c r="B554"/>
      <c r="C554"/>
      <c r="D554"/>
      <c r="E554"/>
    </row>
    <row r="555" spans="1:5" x14ac:dyDescent="0.25">
      <c r="A555"/>
      <c r="B555"/>
      <c r="C555"/>
      <c r="D555"/>
      <c r="E555"/>
    </row>
    <row r="556" spans="1:5" x14ac:dyDescent="0.25">
      <c r="A556"/>
      <c r="B556"/>
      <c r="C556"/>
      <c r="D556"/>
      <c r="E556"/>
    </row>
    <row r="557" spans="1:5" x14ac:dyDescent="0.25">
      <c r="A557"/>
      <c r="B557"/>
      <c r="C557"/>
      <c r="D557"/>
      <c r="E557"/>
    </row>
    <row r="558" spans="1:5" x14ac:dyDescent="0.25">
      <c r="A558"/>
      <c r="B558"/>
      <c r="C558"/>
      <c r="D558"/>
      <c r="E558"/>
    </row>
    <row r="559" spans="1:5" x14ac:dyDescent="0.25">
      <c r="A559"/>
      <c r="B559"/>
      <c r="C559"/>
      <c r="D559"/>
      <c r="E559"/>
    </row>
    <row r="560" spans="1:5" x14ac:dyDescent="0.25">
      <c r="A560"/>
      <c r="B560"/>
      <c r="C560"/>
      <c r="D560"/>
      <c r="E560"/>
    </row>
    <row r="561" spans="1:5" x14ac:dyDescent="0.25">
      <c r="A561"/>
      <c r="B561"/>
      <c r="C561"/>
      <c r="D561"/>
      <c r="E561"/>
    </row>
    <row r="562" spans="1:5" x14ac:dyDescent="0.25">
      <c r="A562"/>
      <c r="B562"/>
      <c r="C562"/>
      <c r="D562"/>
      <c r="E562"/>
    </row>
    <row r="563" spans="1:5" x14ac:dyDescent="0.25">
      <c r="A563"/>
      <c r="B563"/>
      <c r="C563"/>
      <c r="D563"/>
      <c r="E563"/>
    </row>
    <row r="564" spans="1:5" x14ac:dyDescent="0.25">
      <c r="A564"/>
      <c r="B564"/>
      <c r="C564"/>
      <c r="D564"/>
      <c r="E564"/>
    </row>
    <row r="565" spans="1:5" x14ac:dyDescent="0.25">
      <c r="A565"/>
      <c r="B565"/>
      <c r="C565"/>
      <c r="D565"/>
      <c r="E565"/>
    </row>
    <row r="566" spans="1:5" x14ac:dyDescent="0.25">
      <c r="A566"/>
      <c r="B566"/>
      <c r="C566"/>
      <c r="D566"/>
      <c r="E566"/>
    </row>
    <row r="567" spans="1:5" x14ac:dyDescent="0.25">
      <c r="A567"/>
      <c r="B567"/>
      <c r="C567"/>
      <c r="D567"/>
      <c r="E567"/>
    </row>
    <row r="568" spans="1:5" x14ac:dyDescent="0.25">
      <c r="A568"/>
      <c r="B568"/>
      <c r="C568"/>
      <c r="D568"/>
      <c r="E568"/>
    </row>
    <row r="569" spans="1:5" x14ac:dyDescent="0.25">
      <c r="A569"/>
      <c r="B569"/>
      <c r="C569"/>
      <c r="D569"/>
      <c r="E569"/>
    </row>
    <row r="570" spans="1:5" x14ac:dyDescent="0.25">
      <c r="A570"/>
      <c r="B570"/>
      <c r="C570"/>
      <c r="D570"/>
      <c r="E570"/>
    </row>
    <row r="571" spans="1:5" x14ac:dyDescent="0.25">
      <c r="A571"/>
      <c r="B571"/>
      <c r="C571"/>
      <c r="D571"/>
      <c r="E571"/>
    </row>
    <row r="572" spans="1:5" x14ac:dyDescent="0.25">
      <c r="A572"/>
      <c r="B572"/>
      <c r="C572"/>
      <c r="D572"/>
      <c r="E572"/>
    </row>
    <row r="573" spans="1:5" x14ac:dyDescent="0.25">
      <c r="A573"/>
      <c r="B573"/>
      <c r="C573"/>
      <c r="D573"/>
      <c r="E573"/>
    </row>
    <row r="574" spans="1:5" x14ac:dyDescent="0.25">
      <c r="A574"/>
      <c r="B574"/>
      <c r="C574"/>
      <c r="D574"/>
      <c r="E574"/>
    </row>
    <row r="575" spans="1:5" x14ac:dyDescent="0.25">
      <c r="A575"/>
      <c r="B575"/>
      <c r="C575"/>
      <c r="D575"/>
      <c r="E575"/>
    </row>
    <row r="576" spans="1:5" x14ac:dyDescent="0.25">
      <c r="A576"/>
      <c r="B576"/>
      <c r="C576"/>
      <c r="D576"/>
      <c r="E576"/>
    </row>
    <row r="577" spans="1:5" x14ac:dyDescent="0.25">
      <c r="A577"/>
      <c r="B577"/>
      <c r="C577"/>
      <c r="D577"/>
      <c r="E577"/>
    </row>
    <row r="578" spans="1:5" x14ac:dyDescent="0.25">
      <c r="A578"/>
      <c r="B578"/>
      <c r="C578"/>
      <c r="D578"/>
      <c r="E578"/>
    </row>
    <row r="579" spans="1:5" x14ac:dyDescent="0.25">
      <c r="A579"/>
      <c r="B579"/>
      <c r="C579"/>
      <c r="D579"/>
      <c r="E579"/>
    </row>
    <row r="580" spans="1:5" x14ac:dyDescent="0.25">
      <c r="A580"/>
      <c r="B580"/>
      <c r="C580"/>
      <c r="D580"/>
      <c r="E580"/>
    </row>
    <row r="581" spans="1:5" x14ac:dyDescent="0.25">
      <c r="A581"/>
      <c r="B581"/>
      <c r="C581"/>
      <c r="D581"/>
      <c r="E581"/>
    </row>
    <row r="582" spans="1:5" x14ac:dyDescent="0.25">
      <c r="A582"/>
      <c r="B582"/>
      <c r="C582"/>
      <c r="D582"/>
      <c r="E582"/>
    </row>
    <row r="583" spans="1:5" x14ac:dyDescent="0.25">
      <c r="A583"/>
      <c r="B583"/>
      <c r="C583"/>
      <c r="D583"/>
      <c r="E583"/>
    </row>
    <row r="584" spans="1:5" x14ac:dyDescent="0.25">
      <c r="A584"/>
      <c r="B584"/>
      <c r="C584"/>
      <c r="D584"/>
      <c r="E584"/>
    </row>
    <row r="585" spans="1:5" x14ac:dyDescent="0.25">
      <c r="A585"/>
      <c r="B585"/>
      <c r="C585"/>
      <c r="D585"/>
      <c r="E585"/>
    </row>
    <row r="586" spans="1:5" x14ac:dyDescent="0.25">
      <c r="A586"/>
      <c r="B586"/>
      <c r="C586"/>
      <c r="D586"/>
      <c r="E586"/>
    </row>
    <row r="587" spans="1:5" x14ac:dyDescent="0.25">
      <c r="A587"/>
      <c r="B587"/>
      <c r="C587"/>
      <c r="D587"/>
      <c r="E587"/>
    </row>
    <row r="588" spans="1:5" x14ac:dyDescent="0.25">
      <c r="A588"/>
      <c r="B588"/>
      <c r="C588"/>
      <c r="D588"/>
      <c r="E588"/>
    </row>
    <row r="589" spans="1:5" x14ac:dyDescent="0.25">
      <c r="A589"/>
      <c r="B589"/>
      <c r="C589"/>
      <c r="D589"/>
      <c r="E589"/>
    </row>
    <row r="590" spans="1:5" x14ac:dyDescent="0.25">
      <c r="A590"/>
      <c r="B590"/>
      <c r="C590"/>
      <c r="D590"/>
      <c r="E590"/>
    </row>
    <row r="591" spans="1:5" x14ac:dyDescent="0.25">
      <c r="A591"/>
      <c r="B591"/>
      <c r="C591"/>
      <c r="D591"/>
      <c r="E591"/>
    </row>
    <row r="592" spans="1:5" x14ac:dyDescent="0.25">
      <c r="A592"/>
      <c r="B592"/>
      <c r="C592"/>
      <c r="D592"/>
      <c r="E592"/>
    </row>
    <row r="593" spans="1:5" x14ac:dyDescent="0.25">
      <c r="A593"/>
      <c r="B593"/>
      <c r="C593"/>
      <c r="D593"/>
      <c r="E593"/>
    </row>
    <row r="594" spans="1:5" x14ac:dyDescent="0.25">
      <c r="A594"/>
      <c r="B594"/>
      <c r="C594"/>
      <c r="D594"/>
      <c r="E594"/>
    </row>
    <row r="595" spans="1:5" x14ac:dyDescent="0.25">
      <c r="A595"/>
      <c r="B595"/>
      <c r="C595"/>
      <c r="D595"/>
      <c r="E595"/>
    </row>
    <row r="596" spans="1:5" x14ac:dyDescent="0.25">
      <c r="A596"/>
      <c r="B596"/>
      <c r="C596"/>
      <c r="D596"/>
      <c r="E596"/>
    </row>
    <row r="597" spans="1:5" x14ac:dyDescent="0.25">
      <c r="A597"/>
      <c r="B597"/>
      <c r="C597"/>
      <c r="D597"/>
      <c r="E597"/>
    </row>
    <row r="598" spans="1:5" x14ac:dyDescent="0.25">
      <c r="A598"/>
      <c r="B598"/>
      <c r="C598"/>
      <c r="D598"/>
      <c r="E598"/>
    </row>
    <row r="599" spans="1:5" x14ac:dyDescent="0.25">
      <c r="A599"/>
      <c r="B599"/>
      <c r="C599"/>
      <c r="D599"/>
      <c r="E599"/>
    </row>
    <row r="600" spans="1:5" x14ac:dyDescent="0.25">
      <c r="A600"/>
      <c r="B600"/>
      <c r="C600"/>
      <c r="D600"/>
      <c r="E600"/>
    </row>
    <row r="601" spans="1:5" x14ac:dyDescent="0.25">
      <c r="A601"/>
      <c r="B601"/>
      <c r="C601"/>
      <c r="D601"/>
      <c r="E601"/>
    </row>
    <row r="602" spans="1:5" x14ac:dyDescent="0.25">
      <c r="A602"/>
      <c r="B602"/>
      <c r="C602"/>
      <c r="D602"/>
      <c r="E602"/>
    </row>
    <row r="603" spans="1:5" x14ac:dyDescent="0.25">
      <c r="A603"/>
      <c r="B603"/>
      <c r="C603"/>
      <c r="D603"/>
      <c r="E603"/>
    </row>
    <row r="604" spans="1:5" x14ac:dyDescent="0.25">
      <c r="A604"/>
      <c r="B604"/>
      <c r="C604"/>
      <c r="D604"/>
      <c r="E604"/>
    </row>
    <row r="605" spans="1:5" x14ac:dyDescent="0.25">
      <c r="A605"/>
      <c r="B605"/>
      <c r="C605"/>
      <c r="D605"/>
      <c r="E605"/>
    </row>
    <row r="606" spans="1:5" x14ac:dyDescent="0.25">
      <c r="A606"/>
      <c r="B606"/>
      <c r="C606"/>
      <c r="D606"/>
      <c r="E606"/>
    </row>
    <row r="607" spans="1:5" x14ac:dyDescent="0.25">
      <c r="A607"/>
      <c r="B607"/>
      <c r="C607"/>
      <c r="D607"/>
      <c r="E607"/>
    </row>
    <row r="608" spans="1:5" x14ac:dyDescent="0.25">
      <c r="A608"/>
      <c r="B608"/>
      <c r="C608"/>
      <c r="D608"/>
      <c r="E608"/>
    </row>
    <row r="609" spans="1:5" x14ac:dyDescent="0.25">
      <c r="A609"/>
      <c r="B609"/>
      <c r="C609"/>
      <c r="D609"/>
      <c r="E609"/>
    </row>
    <row r="610" spans="1:5" x14ac:dyDescent="0.25">
      <c r="A610"/>
      <c r="B610"/>
      <c r="C610"/>
      <c r="D610"/>
      <c r="E610"/>
    </row>
    <row r="611" spans="1:5" x14ac:dyDescent="0.25">
      <c r="A611"/>
      <c r="B611"/>
      <c r="C611"/>
      <c r="D611"/>
      <c r="E611"/>
    </row>
    <row r="612" spans="1:5" x14ac:dyDescent="0.25">
      <c r="A612"/>
      <c r="B612"/>
      <c r="C612"/>
      <c r="D612"/>
      <c r="E612"/>
    </row>
    <row r="613" spans="1:5" x14ac:dyDescent="0.25">
      <c r="A613"/>
      <c r="B613"/>
      <c r="C613"/>
      <c r="D613"/>
      <c r="E613"/>
    </row>
    <row r="614" spans="1:5" x14ac:dyDescent="0.25">
      <c r="A614"/>
      <c r="B614"/>
      <c r="C614"/>
      <c r="D614"/>
      <c r="E614"/>
    </row>
    <row r="615" spans="1:5" x14ac:dyDescent="0.25">
      <c r="A615"/>
      <c r="B615"/>
      <c r="C615"/>
      <c r="D615"/>
      <c r="E615"/>
    </row>
    <row r="616" spans="1:5" x14ac:dyDescent="0.25">
      <c r="A616"/>
      <c r="B616"/>
      <c r="C616"/>
      <c r="D616"/>
      <c r="E616"/>
    </row>
    <row r="617" spans="1:5" x14ac:dyDescent="0.25">
      <c r="A617"/>
      <c r="B617"/>
      <c r="C617"/>
      <c r="D617"/>
      <c r="E617"/>
    </row>
    <row r="618" spans="1:5" x14ac:dyDescent="0.25">
      <c r="A618"/>
      <c r="B618"/>
      <c r="C618"/>
      <c r="D618"/>
      <c r="E618"/>
    </row>
    <row r="619" spans="1:5" x14ac:dyDescent="0.25">
      <c r="A619"/>
      <c r="B619"/>
      <c r="C619"/>
      <c r="D619"/>
      <c r="E619"/>
    </row>
    <row r="620" spans="1:5" x14ac:dyDescent="0.25">
      <c r="A620"/>
      <c r="B620"/>
      <c r="C620"/>
      <c r="D620"/>
      <c r="E620"/>
    </row>
    <row r="621" spans="1:5" x14ac:dyDescent="0.25">
      <c r="A621"/>
      <c r="B621"/>
      <c r="C621"/>
      <c r="D621"/>
      <c r="E621"/>
    </row>
    <row r="622" spans="1:5" x14ac:dyDescent="0.25">
      <c r="A622"/>
      <c r="B622"/>
      <c r="C622"/>
      <c r="D622"/>
      <c r="E622"/>
    </row>
    <row r="623" spans="1:5" x14ac:dyDescent="0.25">
      <c r="A623"/>
      <c r="B623"/>
      <c r="C623"/>
      <c r="D623"/>
      <c r="E623"/>
    </row>
    <row r="624" spans="1:5" x14ac:dyDescent="0.25">
      <c r="A624"/>
      <c r="B624"/>
      <c r="C624"/>
      <c r="D624"/>
      <c r="E624"/>
    </row>
    <row r="625" spans="1:5" x14ac:dyDescent="0.25">
      <c r="A625"/>
      <c r="B625"/>
      <c r="C625"/>
      <c r="D625"/>
      <c r="E625"/>
    </row>
    <row r="626" spans="1:5" x14ac:dyDescent="0.25">
      <c r="A626"/>
      <c r="B626"/>
      <c r="C626"/>
      <c r="D626"/>
      <c r="E626"/>
    </row>
    <row r="627" spans="1:5" x14ac:dyDescent="0.25">
      <c r="A627"/>
      <c r="B627"/>
      <c r="C627"/>
      <c r="D627"/>
      <c r="E627"/>
    </row>
    <row r="628" spans="1:5" x14ac:dyDescent="0.25">
      <c r="A628"/>
      <c r="B628"/>
      <c r="C628"/>
      <c r="D628"/>
      <c r="E628"/>
    </row>
    <row r="629" spans="1:5" x14ac:dyDescent="0.25">
      <c r="A629"/>
      <c r="B629"/>
      <c r="C629"/>
      <c r="D629"/>
      <c r="E629"/>
    </row>
    <row r="630" spans="1:5" x14ac:dyDescent="0.25">
      <c r="A630"/>
      <c r="B630"/>
      <c r="C630"/>
      <c r="D630"/>
      <c r="E630"/>
    </row>
    <row r="631" spans="1:5" x14ac:dyDescent="0.25">
      <c r="A631"/>
      <c r="B631"/>
      <c r="C631"/>
      <c r="D631"/>
      <c r="E631"/>
    </row>
    <row r="632" spans="1:5" x14ac:dyDescent="0.25">
      <c r="A632"/>
      <c r="B632"/>
      <c r="C632"/>
      <c r="D632"/>
      <c r="E632"/>
    </row>
    <row r="633" spans="1:5" x14ac:dyDescent="0.25">
      <c r="A633"/>
      <c r="B633"/>
      <c r="C633"/>
      <c r="D633"/>
      <c r="E633"/>
    </row>
    <row r="634" spans="1:5" x14ac:dyDescent="0.25">
      <c r="A634"/>
      <c r="B634"/>
      <c r="C634"/>
      <c r="D634"/>
      <c r="E634"/>
    </row>
    <row r="635" spans="1:5" x14ac:dyDescent="0.25">
      <c r="A635"/>
      <c r="B635"/>
      <c r="C635"/>
      <c r="D635"/>
      <c r="E635"/>
    </row>
    <row r="636" spans="1:5" x14ac:dyDescent="0.25">
      <c r="A636"/>
      <c r="B636"/>
      <c r="C636"/>
      <c r="D636"/>
      <c r="E636"/>
    </row>
    <row r="637" spans="1:5" x14ac:dyDescent="0.25">
      <c r="A637"/>
      <c r="B637"/>
      <c r="C637"/>
      <c r="D637"/>
      <c r="E637"/>
    </row>
    <row r="638" spans="1:5" x14ac:dyDescent="0.25">
      <c r="A638"/>
      <c r="B638"/>
      <c r="C638"/>
      <c r="D638"/>
      <c r="E638"/>
    </row>
    <row r="639" spans="1:5" x14ac:dyDescent="0.25">
      <c r="A639"/>
      <c r="B639"/>
      <c r="C639"/>
      <c r="D639"/>
      <c r="E639"/>
    </row>
    <row r="640" spans="1:5" x14ac:dyDescent="0.25">
      <c r="A640"/>
      <c r="B640"/>
      <c r="C640"/>
      <c r="D640"/>
      <c r="E640"/>
    </row>
    <row r="641" spans="1:5" x14ac:dyDescent="0.25">
      <c r="A641"/>
      <c r="B641"/>
      <c r="C641"/>
      <c r="D641"/>
      <c r="E641"/>
    </row>
    <row r="642" spans="1:5" x14ac:dyDescent="0.25">
      <c r="A642"/>
      <c r="B642"/>
      <c r="C642"/>
      <c r="D642"/>
      <c r="E642"/>
    </row>
    <row r="643" spans="1:5" x14ac:dyDescent="0.25">
      <c r="A643"/>
      <c r="B643"/>
      <c r="C643"/>
      <c r="D643"/>
      <c r="E643"/>
    </row>
    <row r="644" spans="1:5" x14ac:dyDescent="0.25">
      <c r="A644"/>
      <c r="B644"/>
      <c r="C644"/>
      <c r="D644"/>
      <c r="E644"/>
    </row>
    <row r="645" spans="1:5" x14ac:dyDescent="0.25">
      <c r="A645"/>
      <c r="B645"/>
      <c r="C645"/>
      <c r="D645"/>
      <c r="E645"/>
    </row>
    <row r="646" spans="1:5" x14ac:dyDescent="0.25">
      <c r="A646"/>
      <c r="B646"/>
      <c r="C646"/>
      <c r="D646"/>
      <c r="E646"/>
    </row>
    <row r="647" spans="1:5" x14ac:dyDescent="0.25">
      <c r="A647"/>
      <c r="B647"/>
      <c r="C647"/>
      <c r="D647"/>
      <c r="E647"/>
    </row>
    <row r="648" spans="1:5" x14ac:dyDescent="0.25">
      <c r="A648"/>
      <c r="B648"/>
      <c r="C648"/>
      <c r="D648"/>
      <c r="E648"/>
    </row>
    <row r="649" spans="1:5" x14ac:dyDescent="0.25">
      <c r="A649"/>
      <c r="B649"/>
      <c r="C649"/>
      <c r="D649"/>
      <c r="E649"/>
    </row>
    <row r="650" spans="1:5" x14ac:dyDescent="0.25">
      <c r="A650"/>
      <c r="B650"/>
      <c r="C650"/>
      <c r="D650"/>
      <c r="E650"/>
    </row>
    <row r="651" spans="1:5" x14ac:dyDescent="0.25">
      <c r="A651"/>
      <c r="B651"/>
      <c r="C651"/>
      <c r="D651"/>
      <c r="E651"/>
    </row>
    <row r="652" spans="1:5" x14ac:dyDescent="0.25">
      <c r="A652"/>
      <c r="B652"/>
      <c r="C652"/>
      <c r="D652"/>
      <c r="E652"/>
    </row>
    <row r="653" spans="1:5" x14ac:dyDescent="0.25">
      <c r="A653"/>
      <c r="B653"/>
      <c r="C653"/>
      <c r="D653"/>
      <c r="E653"/>
    </row>
    <row r="654" spans="1:5" x14ac:dyDescent="0.25">
      <c r="A654"/>
      <c r="B654"/>
      <c r="C654"/>
      <c r="D654"/>
      <c r="E654"/>
    </row>
    <row r="655" spans="1:5" x14ac:dyDescent="0.25">
      <c r="A655"/>
      <c r="B655"/>
      <c r="C655"/>
      <c r="D655"/>
      <c r="E655"/>
    </row>
    <row r="656" spans="1:5" x14ac:dyDescent="0.25">
      <c r="A656"/>
      <c r="B656"/>
      <c r="C656"/>
      <c r="D656"/>
      <c r="E656"/>
    </row>
    <row r="657" spans="1:5" x14ac:dyDescent="0.25">
      <c r="A657"/>
      <c r="B657"/>
      <c r="C657"/>
      <c r="D657"/>
      <c r="E657"/>
    </row>
    <row r="658" spans="1:5" x14ac:dyDescent="0.25">
      <c r="A658"/>
      <c r="B658"/>
      <c r="C658"/>
      <c r="D658"/>
      <c r="E658"/>
    </row>
    <row r="659" spans="1:5" x14ac:dyDescent="0.25">
      <c r="A659"/>
      <c r="B659"/>
      <c r="C659"/>
      <c r="D659"/>
      <c r="E659"/>
    </row>
    <row r="660" spans="1:5" x14ac:dyDescent="0.25">
      <c r="A660"/>
      <c r="B660"/>
      <c r="C660"/>
      <c r="D660"/>
      <c r="E660"/>
    </row>
    <row r="661" spans="1:5" x14ac:dyDescent="0.25">
      <c r="A661"/>
      <c r="B661"/>
      <c r="C661"/>
      <c r="D661"/>
      <c r="E661"/>
    </row>
    <row r="662" spans="1:5" x14ac:dyDescent="0.25">
      <c r="A662"/>
      <c r="B662"/>
      <c r="C662"/>
      <c r="D662"/>
      <c r="E662"/>
    </row>
    <row r="663" spans="1:5" x14ac:dyDescent="0.25">
      <c r="A663"/>
      <c r="B663"/>
      <c r="C663"/>
      <c r="D663"/>
      <c r="E663"/>
    </row>
    <row r="664" spans="1:5" x14ac:dyDescent="0.25">
      <c r="A664"/>
      <c r="B664"/>
      <c r="C664"/>
      <c r="D664"/>
      <c r="E664"/>
    </row>
    <row r="665" spans="1:5" x14ac:dyDescent="0.25">
      <c r="A665"/>
      <c r="B665"/>
      <c r="C665"/>
      <c r="D665"/>
      <c r="E665"/>
    </row>
    <row r="666" spans="1:5" x14ac:dyDescent="0.25">
      <c r="A666"/>
      <c r="B666"/>
      <c r="C666"/>
      <c r="D666"/>
      <c r="E666"/>
    </row>
    <row r="667" spans="1:5" x14ac:dyDescent="0.25">
      <c r="A667"/>
      <c r="B667"/>
      <c r="C667"/>
      <c r="D667"/>
      <c r="E667"/>
    </row>
    <row r="668" spans="1:5" x14ac:dyDescent="0.25">
      <c r="A668"/>
      <c r="B668"/>
      <c r="C668"/>
      <c r="D668"/>
      <c r="E668"/>
    </row>
    <row r="669" spans="1:5" x14ac:dyDescent="0.25">
      <c r="A669"/>
      <c r="B669"/>
      <c r="C669"/>
      <c r="D669"/>
      <c r="E669"/>
    </row>
    <row r="670" spans="1:5" x14ac:dyDescent="0.25">
      <c r="A670"/>
      <c r="B670"/>
      <c r="C670"/>
      <c r="D670"/>
      <c r="E670"/>
    </row>
    <row r="671" spans="1:5" x14ac:dyDescent="0.25">
      <c r="A671"/>
      <c r="B671"/>
      <c r="C671"/>
      <c r="D671"/>
      <c r="E671"/>
    </row>
    <row r="672" spans="1:5" x14ac:dyDescent="0.25">
      <c r="A672"/>
      <c r="B672"/>
      <c r="C672"/>
      <c r="D672"/>
      <c r="E672"/>
    </row>
    <row r="673" spans="1:5" x14ac:dyDescent="0.25">
      <c r="A673"/>
      <c r="B673"/>
      <c r="C673"/>
      <c r="D673"/>
      <c r="E673"/>
    </row>
    <row r="674" spans="1:5" x14ac:dyDescent="0.25">
      <c r="A674"/>
      <c r="B674"/>
      <c r="C674"/>
      <c r="D674"/>
      <c r="E674"/>
    </row>
    <row r="675" spans="1:5" x14ac:dyDescent="0.25">
      <c r="A675"/>
      <c r="B675"/>
      <c r="C675"/>
      <c r="D675"/>
      <c r="E675"/>
    </row>
    <row r="676" spans="1:5" x14ac:dyDescent="0.25">
      <c r="A676"/>
      <c r="B676"/>
      <c r="C676"/>
      <c r="D676"/>
      <c r="E676"/>
    </row>
    <row r="677" spans="1:5" x14ac:dyDescent="0.25">
      <c r="A677"/>
      <c r="B677"/>
      <c r="C677"/>
      <c r="D677"/>
      <c r="E677"/>
    </row>
    <row r="678" spans="1:5" x14ac:dyDescent="0.25">
      <c r="A678"/>
      <c r="B678"/>
      <c r="C678"/>
      <c r="D678"/>
      <c r="E678"/>
    </row>
    <row r="679" spans="1:5" x14ac:dyDescent="0.25">
      <c r="A679"/>
      <c r="B679"/>
      <c r="C679"/>
      <c r="D679"/>
      <c r="E679"/>
    </row>
    <row r="680" spans="1:5" x14ac:dyDescent="0.25">
      <c r="A680"/>
      <c r="B680"/>
      <c r="C680"/>
      <c r="D680"/>
      <c r="E680"/>
    </row>
    <row r="681" spans="1:5" x14ac:dyDescent="0.25">
      <c r="A681"/>
      <c r="B681"/>
      <c r="C681"/>
      <c r="D681"/>
      <c r="E681"/>
    </row>
    <row r="682" spans="1:5" x14ac:dyDescent="0.25">
      <c r="A682"/>
      <c r="B682"/>
      <c r="C682"/>
      <c r="D682"/>
      <c r="E682"/>
    </row>
    <row r="683" spans="1:5" x14ac:dyDescent="0.25">
      <c r="A683"/>
      <c r="B683"/>
      <c r="C683"/>
      <c r="D683"/>
      <c r="E683"/>
    </row>
    <row r="684" spans="1:5" x14ac:dyDescent="0.25">
      <c r="A684"/>
      <c r="B684"/>
      <c r="C684"/>
      <c r="D684"/>
      <c r="E684"/>
    </row>
    <row r="685" spans="1:5" x14ac:dyDescent="0.25">
      <c r="A685"/>
      <c r="B685"/>
      <c r="C685"/>
      <c r="D685"/>
      <c r="E685"/>
    </row>
    <row r="686" spans="1:5" x14ac:dyDescent="0.25">
      <c r="A686"/>
      <c r="B686"/>
      <c r="C686"/>
      <c r="D686"/>
      <c r="E686"/>
    </row>
    <row r="687" spans="1:5" x14ac:dyDescent="0.25">
      <c r="A687"/>
      <c r="B687"/>
      <c r="C687"/>
      <c r="D687"/>
      <c r="E687"/>
    </row>
    <row r="688" spans="1:5" x14ac:dyDescent="0.25">
      <c r="A688"/>
      <c r="B688"/>
      <c r="C688"/>
      <c r="D688"/>
      <c r="E688"/>
    </row>
    <row r="689" spans="1:5" x14ac:dyDescent="0.25">
      <c r="A689"/>
      <c r="B689"/>
      <c r="C689"/>
      <c r="D689"/>
      <c r="E689"/>
    </row>
    <row r="690" spans="1:5" x14ac:dyDescent="0.25">
      <c r="A690"/>
      <c r="B690"/>
      <c r="C690"/>
      <c r="D690"/>
      <c r="E690"/>
    </row>
    <row r="691" spans="1:5" x14ac:dyDescent="0.25">
      <c r="A691"/>
      <c r="B691"/>
      <c r="C691"/>
      <c r="D691"/>
      <c r="E691"/>
    </row>
    <row r="692" spans="1:5" x14ac:dyDescent="0.25">
      <c r="A692"/>
      <c r="B692"/>
      <c r="C692"/>
      <c r="D692"/>
      <c r="E692"/>
    </row>
    <row r="693" spans="1:5" x14ac:dyDescent="0.25">
      <c r="A693"/>
      <c r="B693"/>
      <c r="C693"/>
      <c r="D693"/>
      <c r="E693"/>
    </row>
    <row r="694" spans="1:5" x14ac:dyDescent="0.25">
      <c r="A694"/>
      <c r="B694"/>
      <c r="C694"/>
      <c r="D694"/>
      <c r="E694"/>
    </row>
    <row r="695" spans="1:5" x14ac:dyDescent="0.25">
      <c r="A695"/>
      <c r="B695"/>
      <c r="C695"/>
      <c r="D695"/>
      <c r="E695"/>
    </row>
    <row r="696" spans="1:5" x14ac:dyDescent="0.25">
      <c r="A696"/>
      <c r="B696"/>
      <c r="C696"/>
      <c r="D696"/>
      <c r="E696"/>
    </row>
    <row r="697" spans="1:5" x14ac:dyDescent="0.25">
      <c r="A697"/>
      <c r="B697"/>
      <c r="C697"/>
      <c r="D697"/>
      <c r="E697"/>
    </row>
    <row r="698" spans="1:5" x14ac:dyDescent="0.25">
      <c r="A698"/>
      <c r="B698"/>
      <c r="C698"/>
      <c r="D698"/>
      <c r="E698"/>
    </row>
    <row r="699" spans="1:5" x14ac:dyDescent="0.25">
      <c r="A699"/>
      <c r="B699"/>
      <c r="C699"/>
      <c r="D699"/>
      <c r="E699"/>
    </row>
    <row r="700" spans="1:5" x14ac:dyDescent="0.25">
      <c r="A700"/>
      <c r="B700"/>
      <c r="C700"/>
      <c r="D700"/>
      <c r="E700"/>
    </row>
    <row r="701" spans="1:5" x14ac:dyDescent="0.25">
      <c r="A701"/>
      <c r="B701"/>
      <c r="C701"/>
      <c r="D701"/>
      <c r="E701"/>
    </row>
    <row r="702" spans="1:5" x14ac:dyDescent="0.25">
      <c r="A702"/>
      <c r="B702"/>
      <c r="C702"/>
      <c r="D702"/>
      <c r="E702"/>
    </row>
    <row r="703" spans="1:5" x14ac:dyDescent="0.25">
      <c r="A703"/>
      <c r="B703"/>
      <c r="C703"/>
      <c r="D703"/>
      <c r="E703"/>
    </row>
    <row r="704" spans="1:5" x14ac:dyDescent="0.25">
      <c r="A704"/>
      <c r="B704"/>
      <c r="C704"/>
      <c r="D704"/>
      <c r="E704"/>
    </row>
    <row r="705" spans="1:5" x14ac:dyDescent="0.25">
      <c r="A705"/>
      <c r="B705"/>
      <c r="C705"/>
      <c r="D705"/>
      <c r="E705"/>
    </row>
    <row r="706" spans="1:5" x14ac:dyDescent="0.25">
      <c r="A706"/>
      <c r="B706"/>
      <c r="C706"/>
      <c r="D706"/>
      <c r="E706"/>
    </row>
    <row r="707" spans="1:5" x14ac:dyDescent="0.25">
      <c r="A707"/>
      <c r="B707"/>
      <c r="C707"/>
      <c r="D707"/>
      <c r="E707"/>
    </row>
    <row r="708" spans="1:5" x14ac:dyDescent="0.25">
      <c r="A708"/>
      <c r="B708"/>
      <c r="C708"/>
      <c r="D708"/>
      <c r="E708"/>
    </row>
    <row r="709" spans="1:5" x14ac:dyDescent="0.25">
      <c r="A709"/>
      <c r="B709"/>
      <c r="C709"/>
      <c r="D709"/>
      <c r="E709"/>
    </row>
    <row r="710" spans="1:5" x14ac:dyDescent="0.25">
      <c r="A710"/>
      <c r="B710"/>
      <c r="C710"/>
      <c r="D710"/>
      <c r="E710"/>
    </row>
    <row r="711" spans="1:5" x14ac:dyDescent="0.25">
      <c r="A711"/>
      <c r="B711"/>
      <c r="C711"/>
      <c r="D711"/>
      <c r="E711"/>
    </row>
    <row r="712" spans="1:5" x14ac:dyDescent="0.25">
      <c r="A712"/>
      <c r="B712"/>
      <c r="C712"/>
      <c r="D712"/>
      <c r="E712"/>
    </row>
    <row r="713" spans="1:5" x14ac:dyDescent="0.25">
      <c r="A713"/>
      <c r="B713"/>
      <c r="C713"/>
      <c r="D713"/>
      <c r="E713"/>
    </row>
    <row r="714" spans="1:5" x14ac:dyDescent="0.25">
      <c r="A714"/>
      <c r="B714"/>
      <c r="C714"/>
      <c r="D714"/>
      <c r="E714"/>
    </row>
    <row r="715" spans="1:5" x14ac:dyDescent="0.25">
      <c r="A715"/>
      <c r="B715"/>
      <c r="C715"/>
      <c r="D715"/>
      <c r="E715"/>
    </row>
    <row r="716" spans="1:5" x14ac:dyDescent="0.25">
      <c r="A716"/>
      <c r="B716"/>
      <c r="C716"/>
      <c r="D716"/>
      <c r="E716"/>
    </row>
    <row r="717" spans="1:5" x14ac:dyDescent="0.25">
      <c r="A717"/>
      <c r="B717"/>
      <c r="C717"/>
      <c r="D717"/>
      <c r="E717"/>
    </row>
    <row r="718" spans="1:5" x14ac:dyDescent="0.25">
      <c r="A718"/>
      <c r="B718"/>
      <c r="C718"/>
      <c r="D718"/>
      <c r="E718"/>
    </row>
    <row r="719" spans="1:5" x14ac:dyDescent="0.25">
      <c r="A719"/>
      <c r="B719"/>
      <c r="C719"/>
      <c r="D719"/>
      <c r="E719"/>
    </row>
    <row r="720" spans="1:5" x14ac:dyDescent="0.25">
      <c r="A720"/>
      <c r="B720"/>
      <c r="C720"/>
      <c r="D720"/>
      <c r="E720"/>
    </row>
    <row r="721" spans="1:5" x14ac:dyDescent="0.25">
      <c r="A721"/>
      <c r="B721"/>
      <c r="C721"/>
      <c r="D721"/>
      <c r="E721"/>
    </row>
    <row r="722" spans="1:5" x14ac:dyDescent="0.25">
      <c r="A722"/>
      <c r="B722"/>
      <c r="C722"/>
      <c r="D722"/>
      <c r="E722"/>
    </row>
    <row r="723" spans="1:5" x14ac:dyDescent="0.25">
      <c r="A723"/>
      <c r="B723"/>
      <c r="C723"/>
      <c r="D723"/>
      <c r="E723"/>
    </row>
    <row r="724" spans="1:5" x14ac:dyDescent="0.25">
      <c r="A724"/>
      <c r="B724"/>
      <c r="C724"/>
      <c r="D724"/>
      <c r="E724"/>
    </row>
    <row r="725" spans="1:5" x14ac:dyDescent="0.25">
      <c r="A725"/>
      <c r="B725"/>
      <c r="C725"/>
      <c r="D725"/>
      <c r="E725"/>
    </row>
    <row r="726" spans="1:5" x14ac:dyDescent="0.25">
      <c r="A726"/>
      <c r="B726"/>
      <c r="C726"/>
      <c r="D726"/>
      <c r="E726"/>
    </row>
    <row r="727" spans="1:5" x14ac:dyDescent="0.25">
      <c r="A727"/>
      <c r="B727"/>
      <c r="C727"/>
      <c r="D727"/>
      <c r="E727"/>
    </row>
    <row r="728" spans="1:5" x14ac:dyDescent="0.25">
      <c r="A728"/>
      <c r="B728"/>
      <c r="C728"/>
      <c r="D728"/>
      <c r="E728"/>
    </row>
    <row r="729" spans="1:5" x14ac:dyDescent="0.25">
      <c r="A729"/>
      <c r="B729"/>
      <c r="C729"/>
      <c r="D729"/>
      <c r="E729"/>
    </row>
    <row r="730" spans="1:5" x14ac:dyDescent="0.25">
      <c r="A730"/>
      <c r="B730"/>
      <c r="C730"/>
      <c r="D730"/>
      <c r="E730"/>
    </row>
    <row r="731" spans="1:5" x14ac:dyDescent="0.25">
      <c r="A731"/>
      <c r="B731"/>
      <c r="C731"/>
      <c r="D731"/>
      <c r="E731"/>
    </row>
    <row r="732" spans="1:5" x14ac:dyDescent="0.25">
      <c r="A732"/>
      <c r="B732"/>
      <c r="C732"/>
      <c r="D732"/>
      <c r="E732"/>
    </row>
    <row r="733" spans="1:5" x14ac:dyDescent="0.25">
      <c r="A733"/>
      <c r="B733"/>
      <c r="C733"/>
      <c r="D733"/>
      <c r="E733"/>
    </row>
    <row r="734" spans="1:5" x14ac:dyDescent="0.25">
      <c r="A734"/>
      <c r="B734"/>
      <c r="C734"/>
      <c r="D734"/>
      <c r="E734"/>
    </row>
    <row r="735" spans="1:5" x14ac:dyDescent="0.25">
      <c r="A735"/>
      <c r="B735"/>
      <c r="C735"/>
      <c r="D735"/>
      <c r="E735"/>
    </row>
    <row r="736" spans="1:5" x14ac:dyDescent="0.25">
      <c r="A736"/>
      <c r="B736"/>
      <c r="C736"/>
      <c r="D736"/>
      <c r="E736"/>
    </row>
    <row r="737" spans="1:5" x14ac:dyDescent="0.25">
      <c r="A737"/>
      <c r="B737"/>
      <c r="C737"/>
      <c r="D737"/>
      <c r="E737"/>
    </row>
    <row r="738" spans="1:5" x14ac:dyDescent="0.25">
      <c r="A738"/>
      <c r="B738"/>
      <c r="C738"/>
      <c r="D738"/>
      <c r="E738"/>
    </row>
    <row r="739" spans="1:5" x14ac:dyDescent="0.25">
      <c r="A739"/>
      <c r="B739"/>
      <c r="C739"/>
      <c r="D739"/>
      <c r="E739"/>
    </row>
    <row r="740" spans="1:5" x14ac:dyDescent="0.25">
      <c r="A740"/>
      <c r="B740"/>
      <c r="C740"/>
      <c r="D740"/>
      <c r="E740"/>
    </row>
    <row r="741" spans="1:5" x14ac:dyDescent="0.25">
      <c r="A741"/>
      <c r="B741"/>
      <c r="C741"/>
      <c r="D741"/>
      <c r="E741"/>
    </row>
    <row r="742" spans="1:5" x14ac:dyDescent="0.25">
      <c r="A742"/>
      <c r="B742"/>
      <c r="C742"/>
      <c r="D742"/>
      <c r="E742"/>
    </row>
    <row r="743" spans="1:5" x14ac:dyDescent="0.25">
      <c r="A743"/>
      <c r="B743"/>
      <c r="C743"/>
      <c r="D743"/>
      <c r="E743"/>
    </row>
    <row r="744" spans="1:5" x14ac:dyDescent="0.25">
      <c r="A744"/>
      <c r="B744"/>
      <c r="C744"/>
      <c r="D744"/>
      <c r="E744"/>
    </row>
    <row r="745" spans="1:5" x14ac:dyDescent="0.25">
      <c r="A745"/>
      <c r="B745"/>
      <c r="C745"/>
      <c r="D745"/>
      <c r="E745"/>
    </row>
    <row r="746" spans="1:5" x14ac:dyDescent="0.25">
      <c r="A746"/>
      <c r="B746"/>
      <c r="C746"/>
      <c r="D746"/>
      <c r="E746"/>
    </row>
    <row r="747" spans="1:5" x14ac:dyDescent="0.25">
      <c r="A747"/>
      <c r="B747"/>
      <c r="C747"/>
      <c r="D747"/>
      <c r="E747"/>
    </row>
    <row r="748" spans="1:5" x14ac:dyDescent="0.25">
      <c r="A748"/>
      <c r="B748"/>
      <c r="C748"/>
      <c r="D748"/>
      <c r="E748"/>
    </row>
    <row r="749" spans="1:5" x14ac:dyDescent="0.25">
      <c r="A749"/>
      <c r="B749"/>
      <c r="C749"/>
      <c r="D749"/>
      <c r="E749"/>
    </row>
    <row r="750" spans="1:5" x14ac:dyDescent="0.25">
      <c r="A750"/>
      <c r="B750"/>
      <c r="C750"/>
      <c r="D750"/>
      <c r="E750"/>
    </row>
    <row r="751" spans="1:5" x14ac:dyDescent="0.25">
      <c r="A751"/>
      <c r="B751"/>
      <c r="C751"/>
      <c r="D751"/>
      <c r="E751"/>
    </row>
    <row r="752" spans="1:5" x14ac:dyDescent="0.25">
      <c r="A752"/>
      <c r="B752"/>
      <c r="C752"/>
      <c r="D752"/>
      <c r="E752"/>
    </row>
    <row r="753" spans="1:5" x14ac:dyDescent="0.25">
      <c r="A753"/>
      <c r="B753"/>
      <c r="C753"/>
      <c r="D753"/>
      <c r="E753"/>
    </row>
    <row r="754" spans="1:5" x14ac:dyDescent="0.25">
      <c r="A754"/>
      <c r="B754"/>
      <c r="C754"/>
      <c r="D754"/>
      <c r="E754"/>
    </row>
    <row r="755" spans="1:5" x14ac:dyDescent="0.25">
      <c r="A755"/>
      <c r="B755"/>
      <c r="C755"/>
      <c r="D755"/>
      <c r="E755"/>
    </row>
    <row r="756" spans="1:5" x14ac:dyDescent="0.25">
      <c r="A756"/>
      <c r="B756"/>
      <c r="C756"/>
      <c r="D756"/>
      <c r="E756"/>
    </row>
    <row r="757" spans="1:5" x14ac:dyDescent="0.25">
      <c r="A757"/>
      <c r="B757"/>
      <c r="C757"/>
      <c r="D757"/>
      <c r="E757"/>
    </row>
    <row r="758" spans="1:5" x14ac:dyDescent="0.25">
      <c r="A758"/>
      <c r="B758"/>
      <c r="C758"/>
      <c r="D758"/>
      <c r="E758"/>
    </row>
    <row r="759" spans="1:5" x14ac:dyDescent="0.25">
      <c r="A759"/>
      <c r="B759"/>
      <c r="C759"/>
      <c r="D759"/>
      <c r="E759"/>
    </row>
    <row r="760" spans="1:5" x14ac:dyDescent="0.25">
      <c r="A760"/>
      <c r="B760"/>
      <c r="C760"/>
      <c r="D760"/>
      <c r="E760"/>
    </row>
    <row r="761" spans="1:5" x14ac:dyDescent="0.25">
      <c r="A761"/>
      <c r="B761"/>
      <c r="C761"/>
      <c r="D761"/>
      <c r="E761"/>
    </row>
    <row r="762" spans="1:5" x14ac:dyDescent="0.25">
      <c r="A762"/>
      <c r="B762"/>
      <c r="C762"/>
      <c r="D762"/>
      <c r="E762"/>
    </row>
    <row r="763" spans="1:5" x14ac:dyDescent="0.25">
      <c r="A763"/>
      <c r="B763"/>
      <c r="C763"/>
      <c r="D763"/>
      <c r="E763"/>
    </row>
    <row r="764" spans="1:5" x14ac:dyDescent="0.25">
      <c r="A764"/>
      <c r="B764"/>
      <c r="C764"/>
      <c r="D764"/>
      <c r="E764"/>
    </row>
    <row r="765" spans="1:5" x14ac:dyDescent="0.25">
      <c r="A765"/>
      <c r="B765"/>
      <c r="C765"/>
      <c r="D765"/>
      <c r="E765"/>
    </row>
    <row r="766" spans="1:5" x14ac:dyDescent="0.25">
      <c r="A766"/>
      <c r="B766"/>
      <c r="C766"/>
      <c r="D766"/>
      <c r="E766"/>
    </row>
    <row r="767" spans="1:5" x14ac:dyDescent="0.25">
      <c r="A767"/>
      <c r="B767"/>
      <c r="C767"/>
      <c r="D767"/>
      <c r="E767"/>
    </row>
    <row r="768" spans="1:5" x14ac:dyDescent="0.25">
      <c r="A768"/>
      <c r="B768"/>
      <c r="C768"/>
      <c r="D768"/>
      <c r="E768"/>
    </row>
    <row r="769" spans="1:5" x14ac:dyDescent="0.25">
      <c r="A769"/>
      <c r="B769"/>
      <c r="C769"/>
      <c r="D769"/>
      <c r="E769"/>
    </row>
    <row r="770" spans="1:5" x14ac:dyDescent="0.25">
      <c r="A770"/>
      <c r="B770"/>
      <c r="C770"/>
      <c r="D770"/>
      <c r="E770"/>
    </row>
    <row r="771" spans="1:5" x14ac:dyDescent="0.25">
      <c r="A771"/>
      <c r="B771"/>
      <c r="C771"/>
      <c r="D771"/>
      <c r="E771"/>
    </row>
    <row r="772" spans="1:5" x14ac:dyDescent="0.25">
      <c r="A772"/>
      <c r="B772"/>
      <c r="C772"/>
      <c r="D772"/>
      <c r="E772"/>
    </row>
    <row r="773" spans="1:5" x14ac:dyDescent="0.25">
      <c r="A773"/>
      <c r="B773"/>
      <c r="C773"/>
      <c r="D773"/>
      <c r="E773"/>
    </row>
    <row r="774" spans="1:5" x14ac:dyDescent="0.25">
      <c r="A774"/>
      <c r="B774"/>
      <c r="C774"/>
      <c r="D774"/>
      <c r="E774"/>
    </row>
    <row r="775" spans="1:5" x14ac:dyDescent="0.25">
      <c r="A775"/>
      <c r="B775"/>
      <c r="C775"/>
      <c r="D775"/>
      <c r="E775"/>
    </row>
    <row r="776" spans="1:5" x14ac:dyDescent="0.25">
      <c r="A776"/>
      <c r="B776"/>
      <c r="C776"/>
      <c r="D776"/>
      <c r="E776"/>
    </row>
    <row r="777" spans="1:5" x14ac:dyDescent="0.25">
      <c r="A777"/>
      <c r="B777"/>
      <c r="C777"/>
      <c r="D777"/>
      <c r="E777"/>
    </row>
    <row r="778" spans="1:5" x14ac:dyDescent="0.25">
      <c r="A778"/>
      <c r="B778"/>
      <c r="C778"/>
      <c r="D778"/>
      <c r="E778"/>
    </row>
    <row r="779" spans="1:5" x14ac:dyDescent="0.25">
      <c r="A779"/>
      <c r="B779"/>
      <c r="C779"/>
      <c r="D779"/>
      <c r="E779"/>
    </row>
    <row r="780" spans="1:5" x14ac:dyDescent="0.25">
      <c r="A780"/>
      <c r="B780"/>
      <c r="C780"/>
      <c r="D780"/>
      <c r="E780"/>
    </row>
    <row r="781" spans="1:5" x14ac:dyDescent="0.25">
      <c r="A781"/>
      <c r="B781"/>
      <c r="C781"/>
      <c r="D781"/>
      <c r="E781"/>
    </row>
    <row r="782" spans="1:5" x14ac:dyDescent="0.25">
      <c r="A782"/>
      <c r="B782"/>
      <c r="C782"/>
      <c r="D782"/>
      <c r="E782"/>
    </row>
    <row r="783" spans="1:5" x14ac:dyDescent="0.25">
      <c r="A783"/>
      <c r="B783"/>
      <c r="C783"/>
      <c r="D783"/>
      <c r="E783"/>
    </row>
    <row r="784" spans="1:5" x14ac:dyDescent="0.25">
      <c r="A784"/>
      <c r="B784"/>
      <c r="C784"/>
      <c r="D784"/>
      <c r="E784"/>
    </row>
    <row r="785" spans="1:5" x14ac:dyDescent="0.25">
      <c r="A785"/>
      <c r="B785"/>
      <c r="C785"/>
      <c r="D785"/>
      <c r="E785"/>
    </row>
    <row r="786" spans="1:5" x14ac:dyDescent="0.25">
      <c r="A786"/>
      <c r="B786"/>
      <c r="C786"/>
      <c r="D786"/>
      <c r="E786"/>
    </row>
    <row r="787" spans="1:5" x14ac:dyDescent="0.25">
      <c r="A787"/>
      <c r="B787"/>
      <c r="C787"/>
      <c r="D787"/>
      <c r="E787"/>
    </row>
    <row r="788" spans="1:5" x14ac:dyDescent="0.25">
      <c r="A788"/>
      <c r="B788"/>
      <c r="C788"/>
      <c r="D788"/>
      <c r="E788"/>
    </row>
    <row r="789" spans="1:5" x14ac:dyDescent="0.25">
      <c r="A789"/>
      <c r="B789"/>
      <c r="C789"/>
      <c r="D789"/>
      <c r="E789"/>
    </row>
    <row r="790" spans="1:5" x14ac:dyDescent="0.25">
      <c r="A790"/>
      <c r="B790"/>
      <c r="C790"/>
      <c r="D790"/>
      <c r="E790"/>
    </row>
    <row r="791" spans="1:5" x14ac:dyDescent="0.25">
      <c r="A791"/>
      <c r="B791"/>
      <c r="C791"/>
      <c r="D791"/>
      <c r="E791"/>
    </row>
    <row r="792" spans="1:5" x14ac:dyDescent="0.25">
      <c r="A792"/>
      <c r="B792"/>
      <c r="C792"/>
      <c r="D792"/>
      <c r="E792"/>
    </row>
    <row r="793" spans="1:5" x14ac:dyDescent="0.25">
      <c r="A793"/>
      <c r="B793"/>
      <c r="C793"/>
      <c r="D793"/>
      <c r="E793"/>
    </row>
    <row r="794" spans="1:5" x14ac:dyDescent="0.25">
      <c r="A794"/>
      <c r="B794"/>
      <c r="C794"/>
      <c r="D794"/>
      <c r="E794"/>
    </row>
    <row r="795" spans="1:5" x14ac:dyDescent="0.25">
      <c r="A795"/>
      <c r="B795"/>
      <c r="C795"/>
      <c r="D795"/>
      <c r="E795"/>
    </row>
    <row r="796" spans="1:5" x14ac:dyDescent="0.25">
      <c r="A796"/>
      <c r="B796"/>
      <c r="C796"/>
      <c r="D796"/>
      <c r="E796"/>
    </row>
    <row r="797" spans="1:5" x14ac:dyDescent="0.25">
      <c r="A797"/>
      <c r="B797"/>
      <c r="C797"/>
      <c r="D797"/>
      <c r="E797"/>
    </row>
    <row r="798" spans="1:5" x14ac:dyDescent="0.25">
      <c r="A798"/>
      <c r="B798"/>
      <c r="C798"/>
      <c r="D798"/>
      <c r="E798"/>
    </row>
    <row r="799" spans="1:5" x14ac:dyDescent="0.25">
      <c r="A799"/>
      <c r="B799"/>
      <c r="C799"/>
      <c r="D799"/>
      <c r="E799"/>
    </row>
    <row r="800" spans="1:5" x14ac:dyDescent="0.25">
      <c r="A800"/>
      <c r="B800"/>
      <c r="C800"/>
      <c r="D800"/>
      <c r="E800"/>
    </row>
    <row r="801" spans="1:5" x14ac:dyDescent="0.25">
      <c r="A801"/>
      <c r="B801"/>
      <c r="C801"/>
      <c r="D801"/>
      <c r="E801"/>
    </row>
    <row r="802" spans="1:5" x14ac:dyDescent="0.25">
      <c r="A802"/>
      <c r="B802"/>
      <c r="C802"/>
      <c r="D802"/>
      <c r="E802"/>
    </row>
    <row r="803" spans="1:5" x14ac:dyDescent="0.25">
      <c r="A803"/>
      <c r="B803"/>
      <c r="C803"/>
      <c r="D803"/>
      <c r="E803"/>
    </row>
    <row r="804" spans="1:5" x14ac:dyDescent="0.25">
      <c r="A804"/>
      <c r="B804"/>
      <c r="C804"/>
      <c r="D804"/>
      <c r="E804"/>
    </row>
    <row r="805" spans="1:5" x14ac:dyDescent="0.25">
      <c r="A805"/>
      <c r="B805"/>
      <c r="C805"/>
      <c r="D805"/>
      <c r="E805"/>
    </row>
    <row r="806" spans="1:5" x14ac:dyDescent="0.25">
      <c r="A806"/>
      <c r="B806"/>
      <c r="C806"/>
      <c r="D806"/>
      <c r="E806"/>
    </row>
    <row r="807" spans="1:5" x14ac:dyDescent="0.25">
      <c r="A807"/>
      <c r="B807"/>
      <c r="C807"/>
      <c r="D807"/>
      <c r="E807"/>
    </row>
    <row r="808" spans="1:5" x14ac:dyDescent="0.25">
      <c r="A808"/>
      <c r="B808"/>
      <c r="C808"/>
      <c r="D808"/>
      <c r="E808"/>
    </row>
    <row r="809" spans="1:5" x14ac:dyDescent="0.25">
      <c r="A809"/>
      <c r="B809"/>
      <c r="C809"/>
      <c r="D809"/>
      <c r="E809"/>
    </row>
    <row r="810" spans="1:5" x14ac:dyDescent="0.25">
      <c r="A810"/>
      <c r="B810"/>
      <c r="C810"/>
      <c r="D810"/>
      <c r="E810"/>
    </row>
    <row r="811" spans="1:5" x14ac:dyDescent="0.25">
      <c r="A811"/>
      <c r="B811"/>
      <c r="C811"/>
      <c r="D811"/>
      <c r="E811"/>
    </row>
    <row r="812" spans="1:5" x14ac:dyDescent="0.25">
      <c r="A812"/>
      <c r="B812"/>
      <c r="C812"/>
      <c r="D812"/>
      <c r="E812"/>
    </row>
    <row r="813" spans="1:5" x14ac:dyDescent="0.25">
      <c r="A813"/>
      <c r="B813"/>
      <c r="C813"/>
      <c r="D813"/>
      <c r="E813"/>
    </row>
    <row r="814" spans="1:5" x14ac:dyDescent="0.25">
      <c r="A814"/>
      <c r="B814"/>
      <c r="C814"/>
      <c r="D814"/>
      <c r="E814"/>
    </row>
    <row r="815" spans="1:5" x14ac:dyDescent="0.25">
      <c r="A815"/>
      <c r="B815"/>
      <c r="C815"/>
      <c r="D815"/>
      <c r="E815"/>
    </row>
    <row r="816" spans="1:5" x14ac:dyDescent="0.25">
      <c r="A816"/>
      <c r="B816"/>
      <c r="C816"/>
      <c r="D816"/>
      <c r="E816"/>
    </row>
    <row r="817" spans="1:5" x14ac:dyDescent="0.25">
      <c r="A817"/>
      <c r="B817"/>
      <c r="C817"/>
      <c r="D817"/>
      <c r="E817"/>
    </row>
    <row r="818" spans="1:5" x14ac:dyDescent="0.25">
      <c r="A818"/>
      <c r="B818"/>
      <c r="C818"/>
      <c r="D818"/>
      <c r="E818"/>
    </row>
    <row r="819" spans="1:5" x14ac:dyDescent="0.25">
      <c r="A819"/>
      <c r="B819"/>
      <c r="C819"/>
      <c r="D819"/>
      <c r="E819"/>
    </row>
    <row r="820" spans="1:5" x14ac:dyDescent="0.25">
      <c r="A820"/>
      <c r="B820"/>
      <c r="C820"/>
      <c r="D820"/>
      <c r="E820"/>
    </row>
    <row r="821" spans="1:5" x14ac:dyDescent="0.25">
      <c r="A821"/>
      <c r="B821"/>
      <c r="C821"/>
      <c r="D821"/>
      <c r="E821"/>
    </row>
    <row r="822" spans="1:5" x14ac:dyDescent="0.25">
      <c r="A822"/>
      <c r="B822"/>
      <c r="C822"/>
      <c r="D822"/>
      <c r="E822"/>
    </row>
    <row r="823" spans="1:5" x14ac:dyDescent="0.25">
      <c r="A823"/>
      <c r="B823"/>
      <c r="C823"/>
      <c r="D823"/>
      <c r="E823"/>
    </row>
    <row r="824" spans="1:5" x14ac:dyDescent="0.25">
      <c r="A824"/>
      <c r="B824"/>
      <c r="C824"/>
      <c r="D824"/>
      <c r="E824"/>
    </row>
    <row r="825" spans="1:5" x14ac:dyDescent="0.25">
      <c r="A825"/>
      <c r="B825"/>
      <c r="C825"/>
      <c r="D825"/>
      <c r="E825"/>
    </row>
    <row r="826" spans="1:5" x14ac:dyDescent="0.25">
      <c r="A826"/>
      <c r="B826"/>
      <c r="C826"/>
      <c r="D826"/>
      <c r="E826"/>
    </row>
    <row r="827" spans="1:5" x14ac:dyDescent="0.25">
      <c r="A827"/>
      <c r="B827"/>
      <c r="C827"/>
      <c r="D827"/>
      <c r="E827"/>
    </row>
    <row r="828" spans="1:5" x14ac:dyDescent="0.25">
      <c r="A828"/>
      <c r="B828"/>
      <c r="C828"/>
      <c r="D828"/>
      <c r="E828"/>
    </row>
    <row r="829" spans="1:5" x14ac:dyDescent="0.25">
      <c r="A829"/>
      <c r="B829"/>
      <c r="C829"/>
      <c r="D829"/>
      <c r="E829"/>
    </row>
    <row r="830" spans="1:5" x14ac:dyDescent="0.25">
      <c r="A830"/>
      <c r="B830"/>
      <c r="C830"/>
      <c r="D830"/>
      <c r="E830"/>
    </row>
    <row r="831" spans="1:5" x14ac:dyDescent="0.25">
      <c r="A831"/>
      <c r="B831"/>
      <c r="C831"/>
      <c r="D831"/>
      <c r="E831"/>
    </row>
    <row r="832" spans="1:5" x14ac:dyDescent="0.25">
      <c r="A832"/>
      <c r="B832"/>
      <c r="C832"/>
      <c r="D832"/>
      <c r="E832"/>
    </row>
    <row r="833" spans="1:5" x14ac:dyDescent="0.25">
      <c r="A833"/>
      <c r="B833"/>
      <c r="C833"/>
      <c r="D833"/>
      <c r="E833"/>
    </row>
    <row r="834" spans="1:5" x14ac:dyDescent="0.25">
      <c r="A834"/>
      <c r="B834"/>
      <c r="C834"/>
      <c r="D834"/>
      <c r="E834"/>
    </row>
    <row r="835" spans="1:5" x14ac:dyDescent="0.25">
      <c r="A835"/>
      <c r="B835"/>
      <c r="C835"/>
      <c r="D835"/>
      <c r="E835"/>
    </row>
    <row r="836" spans="1:5" x14ac:dyDescent="0.25">
      <c r="A836"/>
      <c r="B836"/>
      <c r="C836"/>
      <c r="D836"/>
      <c r="E836"/>
    </row>
    <row r="837" spans="1:5" x14ac:dyDescent="0.25">
      <c r="A837"/>
      <c r="B837"/>
      <c r="C837"/>
      <c r="D837"/>
      <c r="E837"/>
    </row>
    <row r="838" spans="1:5" x14ac:dyDescent="0.25">
      <c r="A838"/>
      <c r="B838"/>
      <c r="C838"/>
      <c r="D838"/>
      <c r="E838"/>
    </row>
    <row r="839" spans="1:5" x14ac:dyDescent="0.25">
      <c r="A839"/>
      <c r="B839"/>
      <c r="C839"/>
      <c r="D839"/>
      <c r="E839"/>
    </row>
    <row r="840" spans="1:5" x14ac:dyDescent="0.25">
      <c r="A840"/>
      <c r="B840"/>
      <c r="C840"/>
      <c r="D840"/>
      <c r="E840"/>
    </row>
    <row r="841" spans="1:5" x14ac:dyDescent="0.25">
      <c r="A841"/>
      <c r="B841"/>
      <c r="C841"/>
      <c r="D841"/>
      <c r="E841"/>
    </row>
    <row r="842" spans="1:5" x14ac:dyDescent="0.25">
      <c r="A842"/>
      <c r="B842"/>
      <c r="C842"/>
      <c r="D842"/>
      <c r="E842"/>
    </row>
    <row r="843" spans="1:5" x14ac:dyDescent="0.25">
      <c r="A843"/>
      <c r="B843"/>
      <c r="C843"/>
      <c r="D843"/>
      <c r="E843"/>
    </row>
    <row r="844" spans="1:5" x14ac:dyDescent="0.25">
      <c r="A844"/>
      <c r="B844"/>
      <c r="C844"/>
      <c r="D844"/>
      <c r="E844"/>
    </row>
    <row r="845" spans="1:5" x14ac:dyDescent="0.25">
      <c r="A845"/>
      <c r="B845"/>
      <c r="C845"/>
      <c r="D845"/>
      <c r="E845"/>
    </row>
    <row r="846" spans="1:5" x14ac:dyDescent="0.25">
      <c r="A846"/>
      <c r="B846"/>
      <c r="C846"/>
      <c r="D846"/>
      <c r="E846"/>
    </row>
    <row r="847" spans="1:5" x14ac:dyDescent="0.25">
      <c r="A847"/>
      <c r="B847"/>
      <c r="C847"/>
      <c r="D847"/>
      <c r="E847"/>
    </row>
    <row r="848" spans="1:5" x14ac:dyDescent="0.25">
      <c r="A848"/>
      <c r="B848"/>
      <c r="C848"/>
      <c r="D848"/>
      <c r="E848"/>
    </row>
    <row r="849" spans="1:5" x14ac:dyDescent="0.25">
      <c r="A849"/>
      <c r="B849"/>
      <c r="C849"/>
      <c r="D849"/>
      <c r="E849"/>
    </row>
    <row r="850" spans="1:5" x14ac:dyDescent="0.25">
      <c r="A850"/>
      <c r="B850"/>
      <c r="C850"/>
      <c r="D850"/>
      <c r="E850"/>
    </row>
    <row r="851" spans="1:5" x14ac:dyDescent="0.25">
      <c r="A851"/>
      <c r="B851"/>
      <c r="C851"/>
      <c r="D851"/>
      <c r="E851"/>
    </row>
    <row r="852" spans="1:5" x14ac:dyDescent="0.25">
      <c r="A852"/>
      <c r="B852"/>
      <c r="C852"/>
      <c r="D852"/>
      <c r="E852"/>
    </row>
    <row r="853" spans="1:5" x14ac:dyDescent="0.25">
      <c r="A853"/>
      <c r="B853"/>
      <c r="C853"/>
      <c r="D853"/>
      <c r="E853"/>
    </row>
    <row r="854" spans="1:5" x14ac:dyDescent="0.25">
      <c r="A854"/>
      <c r="B854"/>
      <c r="C854"/>
      <c r="D854"/>
      <c r="E854"/>
    </row>
    <row r="855" spans="1:5" x14ac:dyDescent="0.25">
      <c r="A855"/>
      <c r="B855"/>
      <c r="C855"/>
      <c r="D855"/>
      <c r="E855"/>
    </row>
    <row r="856" spans="1:5" x14ac:dyDescent="0.25">
      <c r="A856"/>
      <c r="B856"/>
      <c r="C856"/>
      <c r="D856"/>
      <c r="E856"/>
    </row>
    <row r="857" spans="1:5" x14ac:dyDescent="0.25">
      <c r="A857"/>
      <c r="B857"/>
      <c r="C857"/>
      <c r="D857"/>
      <c r="E857"/>
    </row>
    <row r="858" spans="1:5" x14ac:dyDescent="0.25">
      <c r="A858"/>
      <c r="B858"/>
      <c r="C858"/>
      <c r="D858"/>
      <c r="E858"/>
    </row>
    <row r="859" spans="1:5" x14ac:dyDescent="0.25">
      <c r="A859"/>
      <c r="B859"/>
      <c r="C859"/>
      <c r="D859"/>
      <c r="E859"/>
    </row>
    <row r="860" spans="1:5" x14ac:dyDescent="0.25">
      <c r="A860"/>
      <c r="B860"/>
      <c r="C860"/>
      <c r="D860"/>
      <c r="E860"/>
    </row>
    <row r="861" spans="1:5" x14ac:dyDescent="0.25">
      <c r="A861"/>
      <c r="B861"/>
      <c r="C861"/>
      <c r="D861"/>
      <c r="E861"/>
    </row>
    <row r="862" spans="1:5" x14ac:dyDescent="0.25">
      <c r="A862"/>
      <c r="B862"/>
      <c r="C862"/>
      <c r="D862"/>
      <c r="E862"/>
    </row>
    <row r="863" spans="1:5" x14ac:dyDescent="0.25">
      <c r="A863"/>
      <c r="B863"/>
      <c r="C863"/>
      <c r="D863"/>
      <c r="E863"/>
    </row>
    <row r="864" spans="1:5" x14ac:dyDescent="0.25">
      <c r="A864"/>
      <c r="B864"/>
      <c r="C864"/>
      <c r="D864"/>
      <c r="E864"/>
    </row>
    <row r="865" spans="1:5" x14ac:dyDescent="0.25">
      <c r="A865"/>
      <c r="B865"/>
      <c r="C865"/>
      <c r="D865"/>
      <c r="E865"/>
    </row>
    <row r="866" spans="1:5" x14ac:dyDescent="0.25">
      <c r="A866"/>
      <c r="B866"/>
      <c r="C866"/>
      <c r="D866"/>
      <c r="E866"/>
    </row>
    <row r="867" spans="1:5" x14ac:dyDescent="0.25">
      <c r="A867"/>
      <c r="B867"/>
      <c r="C867"/>
      <c r="D867"/>
      <c r="E867"/>
    </row>
    <row r="868" spans="1:5" x14ac:dyDescent="0.25">
      <c r="A868"/>
      <c r="B868"/>
      <c r="C868"/>
      <c r="D868"/>
      <c r="E868"/>
    </row>
    <row r="869" spans="1:5" x14ac:dyDescent="0.25">
      <c r="A869"/>
      <c r="B869"/>
      <c r="C869"/>
      <c r="D869"/>
      <c r="E869"/>
    </row>
    <row r="870" spans="1:5" x14ac:dyDescent="0.25">
      <c r="A870"/>
      <c r="B870"/>
      <c r="C870"/>
      <c r="D870"/>
      <c r="E870"/>
    </row>
    <row r="871" spans="1:5" x14ac:dyDescent="0.25">
      <c r="A871"/>
      <c r="B871"/>
      <c r="C871"/>
      <c r="D871"/>
      <c r="E871"/>
    </row>
    <row r="872" spans="1:5" x14ac:dyDescent="0.25">
      <c r="A872"/>
      <c r="B872"/>
      <c r="C872"/>
      <c r="D872"/>
      <c r="E872"/>
    </row>
    <row r="873" spans="1:5" x14ac:dyDescent="0.25">
      <c r="A873"/>
      <c r="B873"/>
      <c r="C873"/>
      <c r="D873"/>
      <c r="E873"/>
    </row>
    <row r="874" spans="1:5" x14ac:dyDescent="0.25">
      <c r="A874"/>
      <c r="B874"/>
      <c r="C874"/>
      <c r="D874"/>
      <c r="E874"/>
    </row>
    <row r="875" spans="1:5" x14ac:dyDescent="0.25">
      <c r="A875"/>
      <c r="B875"/>
      <c r="C875"/>
      <c r="D875"/>
      <c r="E875"/>
    </row>
    <row r="876" spans="1:5" x14ac:dyDescent="0.25">
      <c r="A876"/>
      <c r="B876"/>
      <c r="C876"/>
      <c r="D876"/>
      <c r="E876"/>
    </row>
    <row r="877" spans="1:5" x14ac:dyDescent="0.25">
      <c r="A877"/>
      <c r="B877"/>
      <c r="C877"/>
      <c r="D877"/>
      <c r="E877"/>
    </row>
    <row r="878" spans="1:5" x14ac:dyDescent="0.25">
      <c r="A878"/>
      <c r="B878"/>
      <c r="C878"/>
      <c r="D878"/>
      <c r="E878"/>
    </row>
    <row r="879" spans="1:5" x14ac:dyDescent="0.25">
      <c r="A879"/>
      <c r="B879"/>
      <c r="C879"/>
      <c r="D879"/>
      <c r="E879"/>
    </row>
    <row r="880" spans="1:5" x14ac:dyDescent="0.25">
      <c r="A880"/>
      <c r="B880"/>
      <c r="C880"/>
      <c r="D880"/>
      <c r="E880"/>
    </row>
    <row r="881" spans="1:5" x14ac:dyDescent="0.25">
      <c r="A881"/>
      <c r="B881"/>
      <c r="C881"/>
      <c r="D881"/>
      <c r="E881"/>
    </row>
    <row r="882" spans="1:5" x14ac:dyDescent="0.25">
      <c r="A882"/>
      <c r="B882"/>
      <c r="C882"/>
      <c r="D882"/>
      <c r="E882"/>
    </row>
    <row r="883" spans="1:5" x14ac:dyDescent="0.25">
      <c r="A883"/>
      <c r="B883"/>
      <c r="C883"/>
      <c r="D883"/>
      <c r="E883"/>
    </row>
    <row r="884" spans="1:5" x14ac:dyDescent="0.25">
      <c r="A884"/>
      <c r="B884"/>
      <c r="C884"/>
      <c r="D884"/>
      <c r="E884"/>
    </row>
    <row r="885" spans="1:5" x14ac:dyDescent="0.25">
      <c r="A885"/>
      <c r="B885"/>
      <c r="C885"/>
      <c r="D885"/>
      <c r="E885"/>
    </row>
    <row r="886" spans="1:5" x14ac:dyDescent="0.25">
      <c r="A886"/>
      <c r="B886"/>
      <c r="C886"/>
      <c r="D886"/>
      <c r="E886"/>
    </row>
    <row r="887" spans="1:5" x14ac:dyDescent="0.25">
      <c r="A887"/>
      <c r="B887"/>
      <c r="C887"/>
      <c r="D887"/>
      <c r="E887"/>
    </row>
    <row r="888" spans="1:5" x14ac:dyDescent="0.25">
      <c r="A888"/>
      <c r="B888"/>
      <c r="C888"/>
      <c r="D888"/>
      <c r="E888"/>
    </row>
    <row r="889" spans="1:5" x14ac:dyDescent="0.25">
      <c r="A889"/>
      <c r="B889"/>
      <c r="C889"/>
      <c r="D889"/>
      <c r="E889"/>
    </row>
    <row r="890" spans="1:5" x14ac:dyDescent="0.25">
      <c r="A890"/>
      <c r="B890"/>
      <c r="C890"/>
      <c r="D890"/>
      <c r="E890"/>
    </row>
    <row r="891" spans="1:5" x14ac:dyDescent="0.25">
      <c r="A891"/>
      <c r="B891"/>
      <c r="C891"/>
      <c r="D891"/>
      <c r="E891"/>
    </row>
    <row r="892" spans="1:5" x14ac:dyDescent="0.25">
      <c r="A892"/>
      <c r="B892"/>
      <c r="C892"/>
      <c r="D892"/>
      <c r="E892"/>
    </row>
    <row r="893" spans="1:5" x14ac:dyDescent="0.25">
      <c r="A893"/>
      <c r="B893"/>
      <c r="C893"/>
      <c r="D893"/>
      <c r="E893"/>
    </row>
    <row r="894" spans="1:5" x14ac:dyDescent="0.25">
      <c r="A894"/>
      <c r="B894"/>
      <c r="C894"/>
      <c r="D894"/>
      <c r="E894"/>
    </row>
    <row r="895" spans="1:5" x14ac:dyDescent="0.25">
      <c r="A895"/>
      <c r="B895"/>
      <c r="C895"/>
      <c r="D895"/>
      <c r="E895"/>
    </row>
    <row r="896" spans="1:5" x14ac:dyDescent="0.25">
      <c r="A896"/>
      <c r="B896"/>
      <c r="C896"/>
      <c r="D896"/>
      <c r="E896"/>
    </row>
    <row r="897" spans="1:5" x14ac:dyDescent="0.25">
      <c r="A897"/>
      <c r="B897"/>
      <c r="C897"/>
      <c r="D897"/>
      <c r="E897"/>
    </row>
    <row r="898" spans="1:5" x14ac:dyDescent="0.25">
      <c r="A898"/>
      <c r="B898"/>
      <c r="C898"/>
      <c r="D898"/>
      <c r="E898"/>
    </row>
    <row r="899" spans="1:5" x14ac:dyDescent="0.25">
      <c r="A899"/>
      <c r="B899"/>
      <c r="C899"/>
      <c r="D899"/>
      <c r="E899"/>
    </row>
    <row r="900" spans="1:5" x14ac:dyDescent="0.25">
      <c r="A900"/>
      <c r="B900"/>
      <c r="C900"/>
      <c r="D900"/>
      <c r="E900"/>
    </row>
    <row r="901" spans="1:5" x14ac:dyDescent="0.25">
      <c r="A901"/>
      <c r="B901"/>
      <c r="C901"/>
      <c r="D901"/>
      <c r="E901"/>
    </row>
    <row r="902" spans="1:5" x14ac:dyDescent="0.25">
      <c r="A902"/>
      <c r="B902"/>
      <c r="C902"/>
      <c r="D902"/>
      <c r="E902"/>
    </row>
    <row r="903" spans="1:5" x14ac:dyDescent="0.25">
      <c r="A903"/>
      <c r="B903"/>
      <c r="C903"/>
      <c r="D903"/>
      <c r="E903"/>
    </row>
    <row r="904" spans="1:5" x14ac:dyDescent="0.25">
      <c r="A904"/>
      <c r="B904"/>
      <c r="C904"/>
      <c r="D904"/>
      <c r="E904"/>
    </row>
    <row r="905" spans="1:5" x14ac:dyDescent="0.25">
      <c r="A905"/>
      <c r="B905"/>
      <c r="C905"/>
      <c r="D905"/>
      <c r="E905"/>
    </row>
    <row r="906" spans="1:5" x14ac:dyDescent="0.25">
      <c r="A906"/>
      <c r="B906"/>
      <c r="C906"/>
      <c r="D906"/>
      <c r="E906"/>
    </row>
    <row r="907" spans="1:5" x14ac:dyDescent="0.25">
      <c r="A907"/>
      <c r="B907"/>
      <c r="C907"/>
      <c r="D907"/>
      <c r="E907"/>
    </row>
    <row r="908" spans="1:5" x14ac:dyDescent="0.25">
      <c r="A908"/>
      <c r="B908"/>
      <c r="C908"/>
      <c r="D908"/>
      <c r="E908"/>
    </row>
    <row r="909" spans="1:5" x14ac:dyDescent="0.25">
      <c r="A909"/>
      <c r="B909"/>
      <c r="C909"/>
      <c r="D909"/>
      <c r="E909"/>
    </row>
    <row r="910" spans="1:5" x14ac:dyDescent="0.25">
      <c r="A910"/>
      <c r="B910"/>
      <c r="C910"/>
      <c r="D910"/>
      <c r="E910"/>
    </row>
    <row r="911" spans="1:5" x14ac:dyDescent="0.25">
      <c r="A911"/>
      <c r="B911"/>
      <c r="C911"/>
      <c r="D911"/>
      <c r="E911"/>
    </row>
    <row r="912" spans="1:5" x14ac:dyDescent="0.25">
      <c r="A912"/>
      <c r="B912"/>
      <c r="C912"/>
      <c r="D912"/>
      <c r="E912"/>
    </row>
    <row r="913" spans="1:5" x14ac:dyDescent="0.25">
      <c r="A913"/>
      <c r="B913"/>
      <c r="C913"/>
      <c r="D913"/>
      <c r="E913"/>
    </row>
    <row r="914" spans="1:5" x14ac:dyDescent="0.25">
      <c r="A914"/>
      <c r="B914"/>
      <c r="C914"/>
      <c r="D914"/>
      <c r="E914"/>
    </row>
    <row r="915" spans="1:5" x14ac:dyDescent="0.25">
      <c r="A915"/>
      <c r="B915"/>
      <c r="C915"/>
      <c r="D915"/>
      <c r="E915"/>
    </row>
    <row r="916" spans="1:5" x14ac:dyDescent="0.25">
      <c r="A916"/>
      <c r="B916"/>
      <c r="C916"/>
      <c r="D916"/>
      <c r="E916"/>
    </row>
    <row r="917" spans="1:5" x14ac:dyDescent="0.25">
      <c r="A917"/>
      <c r="B917"/>
      <c r="C917"/>
      <c r="D917"/>
      <c r="E917"/>
    </row>
    <row r="918" spans="1:5" x14ac:dyDescent="0.25">
      <c r="A918"/>
      <c r="B918"/>
      <c r="C918"/>
      <c r="D918"/>
      <c r="E918"/>
    </row>
    <row r="919" spans="1:5" x14ac:dyDescent="0.25">
      <c r="A919"/>
      <c r="B919"/>
      <c r="C919"/>
      <c r="D919"/>
      <c r="E919"/>
    </row>
    <row r="920" spans="1:5" x14ac:dyDescent="0.25">
      <c r="A920"/>
      <c r="B920"/>
      <c r="C920"/>
      <c r="D920"/>
      <c r="E920"/>
    </row>
    <row r="921" spans="1:5" x14ac:dyDescent="0.25">
      <c r="A921"/>
      <c r="B921"/>
      <c r="C921"/>
      <c r="D921"/>
      <c r="E921"/>
    </row>
    <row r="922" spans="1:5" x14ac:dyDescent="0.25">
      <c r="A922"/>
      <c r="B922"/>
      <c r="C922"/>
      <c r="D922"/>
      <c r="E922"/>
    </row>
    <row r="923" spans="1:5" x14ac:dyDescent="0.25">
      <c r="A923"/>
      <c r="B923"/>
      <c r="C923"/>
      <c r="D923"/>
      <c r="E923"/>
    </row>
    <row r="924" spans="1:5" x14ac:dyDescent="0.25">
      <c r="A924"/>
      <c r="B924"/>
      <c r="C924"/>
      <c r="D924"/>
      <c r="E924"/>
    </row>
    <row r="925" spans="1:5" x14ac:dyDescent="0.25">
      <c r="A925"/>
      <c r="B925"/>
      <c r="C925"/>
      <c r="D925"/>
      <c r="E925"/>
    </row>
    <row r="926" spans="1:5" x14ac:dyDescent="0.25">
      <c r="A926"/>
      <c r="B926"/>
      <c r="C926"/>
      <c r="D926"/>
      <c r="E926"/>
    </row>
    <row r="927" spans="1:5" x14ac:dyDescent="0.25">
      <c r="A927"/>
      <c r="B927"/>
      <c r="C927"/>
      <c r="D927"/>
      <c r="E927"/>
    </row>
    <row r="928" spans="1:5" x14ac:dyDescent="0.25">
      <c r="A928"/>
      <c r="B928"/>
      <c r="C928"/>
      <c r="D928"/>
      <c r="E928"/>
    </row>
    <row r="929" spans="1:5" x14ac:dyDescent="0.25">
      <c r="A929"/>
      <c r="B929"/>
      <c r="C929"/>
      <c r="D929"/>
      <c r="E929"/>
    </row>
    <row r="930" spans="1:5" x14ac:dyDescent="0.25">
      <c r="A930"/>
      <c r="B930"/>
      <c r="C930"/>
      <c r="D930"/>
      <c r="E930"/>
    </row>
    <row r="931" spans="1:5" x14ac:dyDescent="0.25">
      <c r="A931"/>
      <c r="B931"/>
      <c r="C931"/>
      <c r="D931"/>
      <c r="E931"/>
    </row>
    <row r="932" spans="1:5" x14ac:dyDescent="0.25">
      <c r="A932"/>
      <c r="B932"/>
      <c r="C932"/>
      <c r="D932"/>
      <c r="E932"/>
    </row>
    <row r="933" spans="1:5" x14ac:dyDescent="0.25">
      <c r="A933"/>
      <c r="B933"/>
      <c r="C933"/>
      <c r="D933"/>
      <c r="E933"/>
    </row>
    <row r="934" spans="1:5" x14ac:dyDescent="0.25">
      <c r="A934"/>
      <c r="B934"/>
      <c r="C934"/>
      <c r="D934"/>
      <c r="E934"/>
    </row>
    <row r="935" spans="1:5" x14ac:dyDescent="0.25">
      <c r="A935"/>
      <c r="B935"/>
      <c r="C935"/>
      <c r="D935"/>
      <c r="E935"/>
    </row>
    <row r="936" spans="1:5" x14ac:dyDescent="0.25">
      <c r="A936"/>
      <c r="B936"/>
      <c r="C936"/>
      <c r="D936"/>
      <c r="E936"/>
    </row>
    <row r="937" spans="1:5" x14ac:dyDescent="0.25">
      <c r="A937"/>
      <c r="B937"/>
      <c r="C937"/>
      <c r="D937"/>
      <c r="E937"/>
    </row>
    <row r="938" spans="1:5" x14ac:dyDescent="0.25">
      <c r="A938"/>
      <c r="B938"/>
      <c r="C938"/>
      <c r="D938"/>
      <c r="E938"/>
    </row>
    <row r="939" spans="1:5" x14ac:dyDescent="0.25">
      <c r="A939"/>
      <c r="B939"/>
      <c r="C939"/>
      <c r="D939"/>
      <c r="E939"/>
    </row>
    <row r="940" spans="1:5" x14ac:dyDescent="0.25">
      <c r="A940"/>
      <c r="B940"/>
      <c r="C940"/>
      <c r="D940"/>
      <c r="E940"/>
    </row>
    <row r="941" spans="1:5" x14ac:dyDescent="0.25">
      <c r="A941"/>
      <c r="B941"/>
      <c r="C941"/>
      <c r="D941"/>
      <c r="E941"/>
    </row>
    <row r="942" spans="1:5" x14ac:dyDescent="0.25">
      <c r="A942"/>
      <c r="B942"/>
      <c r="C942"/>
      <c r="D942"/>
      <c r="E942"/>
    </row>
    <row r="943" spans="1:5" x14ac:dyDescent="0.25">
      <c r="A943"/>
      <c r="B943"/>
      <c r="C943"/>
      <c r="D943"/>
      <c r="E943"/>
    </row>
    <row r="944" spans="1:5" x14ac:dyDescent="0.25">
      <c r="A944"/>
      <c r="B944"/>
      <c r="C944"/>
      <c r="D944"/>
      <c r="E944"/>
    </row>
    <row r="945" spans="1:5" x14ac:dyDescent="0.25">
      <c r="A945"/>
      <c r="B945"/>
      <c r="C945"/>
      <c r="D945"/>
      <c r="E945"/>
    </row>
    <row r="946" spans="1:5" x14ac:dyDescent="0.25">
      <c r="A946"/>
      <c r="B946"/>
      <c r="C946"/>
      <c r="D946"/>
      <c r="E946"/>
    </row>
    <row r="947" spans="1:5" x14ac:dyDescent="0.25">
      <c r="A947"/>
      <c r="B947"/>
      <c r="C947"/>
      <c r="D947"/>
      <c r="E947"/>
    </row>
    <row r="948" spans="1:5" x14ac:dyDescent="0.25">
      <c r="A948"/>
      <c r="B948"/>
      <c r="C948"/>
      <c r="D948"/>
      <c r="E948"/>
    </row>
    <row r="949" spans="1:5" x14ac:dyDescent="0.25">
      <c r="A949"/>
      <c r="B949"/>
      <c r="C949"/>
      <c r="D949"/>
      <c r="E949"/>
    </row>
    <row r="950" spans="1:5" x14ac:dyDescent="0.25">
      <c r="A950"/>
      <c r="B950"/>
      <c r="C950"/>
      <c r="D950"/>
      <c r="E950"/>
    </row>
    <row r="951" spans="1:5" x14ac:dyDescent="0.25">
      <c r="A951"/>
      <c r="B951"/>
      <c r="C951"/>
      <c r="D951"/>
      <c r="E951"/>
    </row>
    <row r="952" spans="1:5" x14ac:dyDescent="0.25">
      <c r="A952"/>
      <c r="B952"/>
      <c r="C952"/>
      <c r="D952"/>
      <c r="E952"/>
    </row>
    <row r="953" spans="1:5" x14ac:dyDescent="0.25">
      <c r="A953"/>
      <c r="B953"/>
      <c r="C953"/>
      <c r="D953"/>
      <c r="E953"/>
    </row>
    <row r="954" spans="1:5" x14ac:dyDescent="0.25">
      <c r="A954"/>
      <c r="B954"/>
      <c r="C954"/>
      <c r="D954"/>
      <c r="E954"/>
    </row>
    <row r="955" spans="1:5" x14ac:dyDescent="0.25">
      <c r="A955"/>
      <c r="B955"/>
      <c r="C955"/>
      <c r="D955"/>
      <c r="E955"/>
    </row>
    <row r="956" spans="1:5" x14ac:dyDescent="0.25">
      <c r="A956"/>
      <c r="B956"/>
      <c r="C956"/>
      <c r="D956"/>
      <c r="E956"/>
    </row>
    <row r="957" spans="1:5" x14ac:dyDescent="0.25">
      <c r="A957"/>
      <c r="B957"/>
      <c r="C957"/>
      <c r="D957"/>
      <c r="E957"/>
    </row>
    <row r="958" spans="1:5" x14ac:dyDescent="0.25">
      <c r="A958"/>
      <c r="B958"/>
      <c r="C958"/>
      <c r="D958"/>
      <c r="E958"/>
    </row>
    <row r="959" spans="1:5" x14ac:dyDescent="0.25">
      <c r="A959"/>
      <c r="B959"/>
      <c r="C959"/>
      <c r="D959"/>
      <c r="E959"/>
    </row>
    <row r="960" spans="1:5" x14ac:dyDescent="0.25">
      <c r="A960"/>
      <c r="B960"/>
      <c r="C960"/>
      <c r="D960"/>
      <c r="E960"/>
    </row>
    <row r="961" spans="1:5" x14ac:dyDescent="0.25">
      <c r="A961"/>
      <c r="B961"/>
      <c r="C961"/>
      <c r="D961"/>
      <c r="E961"/>
    </row>
    <row r="962" spans="1:5" x14ac:dyDescent="0.25">
      <c r="A962"/>
      <c r="B962"/>
      <c r="C962"/>
      <c r="D962"/>
      <c r="E962"/>
    </row>
    <row r="963" spans="1:5" x14ac:dyDescent="0.25">
      <c r="A963"/>
      <c r="B963"/>
      <c r="C963"/>
      <c r="D963"/>
      <c r="E963"/>
    </row>
    <row r="964" spans="1:5" x14ac:dyDescent="0.25">
      <c r="A964"/>
      <c r="B964"/>
      <c r="C964"/>
      <c r="D964"/>
      <c r="E964"/>
    </row>
    <row r="965" spans="1:5" x14ac:dyDescent="0.25">
      <c r="A965"/>
      <c r="B965"/>
      <c r="C965"/>
      <c r="D965"/>
      <c r="E965"/>
    </row>
    <row r="966" spans="1:5" x14ac:dyDescent="0.25">
      <c r="A966"/>
      <c r="B966"/>
      <c r="C966"/>
      <c r="D966"/>
      <c r="E966"/>
    </row>
    <row r="967" spans="1:5" x14ac:dyDescent="0.25">
      <c r="A967"/>
      <c r="B967"/>
      <c r="C967"/>
      <c r="D967"/>
      <c r="E967"/>
    </row>
    <row r="968" spans="1:5" x14ac:dyDescent="0.25">
      <c r="A968"/>
      <c r="B968"/>
      <c r="C968"/>
      <c r="D968"/>
      <c r="E968"/>
    </row>
    <row r="969" spans="1:5" x14ac:dyDescent="0.25">
      <c r="A969"/>
      <c r="B969"/>
      <c r="C969"/>
      <c r="D969"/>
      <c r="E969"/>
    </row>
    <row r="970" spans="1:5" x14ac:dyDescent="0.25">
      <c r="A970"/>
      <c r="B970"/>
      <c r="C970"/>
      <c r="D970"/>
      <c r="E970"/>
    </row>
    <row r="971" spans="1:5" x14ac:dyDescent="0.25">
      <c r="A971"/>
      <c r="B971"/>
      <c r="C971"/>
      <c r="D971"/>
      <c r="E971"/>
    </row>
    <row r="972" spans="1:5" x14ac:dyDescent="0.25">
      <c r="A972"/>
      <c r="B972"/>
      <c r="C972"/>
      <c r="D972"/>
      <c r="E972"/>
    </row>
    <row r="973" spans="1:5" x14ac:dyDescent="0.25">
      <c r="A973"/>
      <c r="B973"/>
      <c r="C973"/>
      <c r="D973"/>
      <c r="E973"/>
    </row>
    <row r="974" spans="1:5" x14ac:dyDescent="0.25">
      <c r="A974"/>
      <c r="B974"/>
      <c r="C974"/>
      <c r="D974"/>
      <c r="E974"/>
    </row>
    <row r="975" spans="1:5" x14ac:dyDescent="0.25">
      <c r="A975"/>
      <c r="B975"/>
      <c r="C975"/>
      <c r="D975"/>
      <c r="E975"/>
    </row>
    <row r="976" spans="1:5" x14ac:dyDescent="0.25">
      <c r="A976"/>
      <c r="B976"/>
      <c r="C976"/>
      <c r="D976"/>
      <c r="E976"/>
    </row>
    <row r="977" spans="1:5" x14ac:dyDescent="0.25">
      <c r="A977"/>
      <c r="B977"/>
      <c r="C977"/>
      <c r="D977"/>
      <c r="E977"/>
    </row>
    <row r="978" spans="1:5" x14ac:dyDescent="0.25">
      <c r="A978"/>
      <c r="B978"/>
      <c r="C978"/>
      <c r="D978"/>
      <c r="E978"/>
    </row>
    <row r="979" spans="1:5" x14ac:dyDescent="0.25">
      <c r="A979"/>
      <c r="B979"/>
      <c r="C979"/>
      <c r="D979"/>
      <c r="E979"/>
    </row>
    <row r="980" spans="1:5" x14ac:dyDescent="0.25">
      <c r="A980"/>
      <c r="B980"/>
      <c r="C980"/>
      <c r="D980"/>
      <c r="E980"/>
    </row>
    <row r="981" spans="1:5" x14ac:dyDescent="0.25">
      <c r="A981"/>
      <c r="B981"/>
      <c r="C981"/>
      <c r="D981"/>
      <c r="E981"/>
    </row>
    <row r="982" spans="1:5" x14ac:dyDescent="0.25">
      <c r="A982"/>
      <c r="B982"/>
      <c r="C982"/>
      <c r="D982"/>
      <c r="E982"/>
    </row>
    <row r="983" spans="1:5" x14ac:dyDescent="0.25">
      <c r="A983"/>
      <c r="B983"/>
      <c r="C983"/>
      <c r="D983"/>
      <c r="E983"/>
    </row>
    <row r="984" spans="1:5" x14ac:dyDescent="0.25">
      <c r="A984"/>
      <c r="B984"/>
      <c r="C984"/>
      <c r="D984"/>
      <c r="E984"/>
    </row>
    <row r="985" spans="1:5" x14ac:dyDescent="0.25">
      <c r="A985"/>
      <c r="B985"/>
      <c r="C985"/>
      <c r="D985"/>
      <c r="E985"/>
    </row>
    <row r="986" spans="1:5" x14ac:dyDescent="0.25">
      <c r="A986"/>
      <c r="B986"/>
      <c r="C986"/>
      <c r="D986"/>
      <c r="E986"/>
    </row>
    <row r="987" spans="1:5" x14ac:dyDescent="0.25">
      <c r="A987"/>
      <c r="B987"/>
      <c r="C987"/>
      <c r="D987"/>
      <c r="E987"/>
    </row>
    <row r="988" spans="1:5" x14ac:dyDescent="0.25">
      <c r="A988"/>
      <c r="B988"/>
      <c r="C988"/>
      <c r="D988"/>
      <c r="E988"/>
    </row>
    <row r="989" spans="1:5" x14ac:dyDescent="0.25">
      <c r="A989"/>
      <c r="B989"/>
      <c r="C989"/>
      <c r="D989"/>
      <c r="E989"/>
    </row>
    <row r="990" spans="1:5" x14ac:dyDescent="0.25">
      <c r="A990"/>
      <c r="B990"/>
      <c r="C990"/>
      <c r="D990"/>
      <c r="E990"/>
    </row>
    <row r="991" spans="1:5" x14ac:dyDescent="0.25">
      <c r="A991"/>
      <c r="B991"/>
      <c r="C991"/>
      <c r="D991"/>
      <c r="E991"/>
    </row>
    <row r="992" spans="1:5" x14ac:dyDescent="0.25">
      <c r="A992"/>
      <c r="B992"/>
      <c r="C992"/>
      <c r="D992"/>
      <c r="E992"/>
    </row>
    <row r="993" spans="1:5" x14ac:dyDescent="0.25">
      <c r="A993"/>
      <c r="B993"/>
      <c r="C993"/>
      <c r="D993"/>
      <c r="E993"/>
    </row>
    <row r="994" spans="1:5" x14ac:dyDescent="0.25">
      <c r="A994"/>
      <c r="B994"/>
      <c r="C994"/>
      <c r="D994"/>
      <c r="E994"/>
    </row>
    <row r="995" spans="1:5" x14ac:dyDescent="0.25">
      <c r="A995"/>
      <c r="B995"/>
      <c r="C995"/>
      <c r="D995"/>
      <c r="E995"/>
    </row>
    <row r="996" spans="1:5" x14ac:dyDescent="0.25">
      <c r="A996"/>
      <c r="B996"/>
      <c r="C996"/>
      <c r="D996"/>
      <c r="E996"/>
    </row>
    <row r="997" spans="1:5" x14ac:dyDescent="0.25">
      <c r="A997"/>
      <c r="B997"/>
      <c r="C997"/>
      <c r="D997"/>
      <c r="E997"/>
    </row>
    <row r="998" spans="1:5" x14ac:dyDescent="0.25">
      <c r="A998"/>
      <c r="B998"/>
      <c r="C998"/>
      <c r="D998"/>
      <c r="E998"/>
    </row>
    <row r="999" spans="1:5" x14ac:dyDescent="0.25">
      <c r="A999"/>
      <c r="B999"/>
      <c r="C999"/>
      <c r="D999"/>
      <c r="E999"/>
    </row>
    <row r="1000" spans="1:5" x14ac:dyDescent="0.25">
      <c r="A1000"/>
      <c r="B1000"/>
      <c r="C1000"/>
      <c r="D1000"/>
      <c r="E1000"/>
    </row>
    <row r="1001" spans="1:5" x14ac:dyDescent="0.25">
      <c r="A1001"/>
      <c r="B1001"/>
      <c r="C1001"/>
      <c r="D1001"/>
      <c r="E1001"/>
    </row>
    <row r="1002" spans="1:5" x14ac:dyDescent="0.25">
      <c r="A1002"/>
      <c r="B1002"/>
      <c r="C1002"/>
      <c r="D1002"/>
      <c r="E1002"/>
    </row>
    <row r="1003" spans="1:5" x14ac:dyDescent="0.25">
      <c r="A1003"/>
      <c r="B1003"/>
      <c r="C1003"/>
      <c r="D1003"/>
      <c r="E1003"/>
    </row>
    <row r="1004" spans="1:5" x14ac:dyDescent="0.25">
      <c r="A1004"/>
      <c r="B1004"/>
      <c r="C1004"/>
      <c r="D1004"/>
      <c r="E1004"/>
    </row>
    <row r="1005" spans="1:5" x14ac:dyDescent="0.25">
      <c r="A1005"/>
      <c r="B1005"/>
      <c r="C1005"/>
      <c r="D1005"/>
      <c r="E1005"/>
    </row>
    <row r="1006" spans="1:5" x14ac:dyDescent="0.25">
      <c r="A1006"/>
      <c r="B1006"/>
      <c r="C1006"/>
      <c r="D1006"/>
      <c r="E1006"/>
    </row>
    <row r="1007" spans="1:5" x14ac:dyDescent="0.25">
      <c r="A1007"/>
      <c r="B1007"/>
      <c r="C1007"/>
      <c r="D1007"/>
      <c r="E1007"/>
    </row>
    <row r="1008" spans="1:5" x14ac:dyDescent="0.25">
      <c r="A1008"/>
      <c r="B1008"/>
      <c r="C1008"/>
      <c r="D1008"/>
      <c r="E1008"/>
    </row>
    <row r="1009" spans="1:5" x14ac:dyDescent="0.25">
      <c r="A1009"/>
      <c r="B1009"/>
      <c r="C1009"/>
      <c r="D1009"/>
      <c r="E1009"/>
    </row>
    <row r="1010" spans="1:5" x14ac:dyDescent="0.25">
      <c r="A1010"/>
      <c r="B1010"/>
      <c r="C1010"/>
      <c r="D1010"/>
      <c r="E1010"/>
    </row>
    <row r="1011" spans="1:5" x14ac:dyDescent="0.25">
      <c r="A1011"/>
      <c r="B1011"/>
      <c r="C1011"/>
      <c r="D1011"/>
      <c r="E1011"/>
    </row>
    <row r="1012" spans="1:5" x14ac:dyDescent="0.25">
      <c r="A1012"/>
      <c r="B1012"/>
      <c r="C1012"/>
      <c r="D1012"/>
      <c r="E1012"/>
    </row>
    <row r="1013" spans="1:5" x14ac:dyDescent="0.25">
      <c r="A1013"/>
      <c r="B1013"/>
      <c r="C1013"/>
      <c r="D1013"/>
      <c r="E1013"/>
    </row>
    <row r="1014" spans="1:5" x14ac:dyDescent="0.25">
      <c r="A1014"/>
      <c r="B1014"/>
      <c r="C1014"/>
      <c r="D1014"/>
      <c r="E1014"/>
    </row>
    <row r="1015" spans="1:5" x14ac:dyDescent="0.25">
      <c r="A1015"/>
      <c r="B1015"/>
      <c r="C1015"/>
      <c r="D1015"/>
      <c r="E1015"/>
    </row>
    <row r="1016" spans="1:5" x14ac:dyDescent="0.25">
      <c r="A1016"/>
      <c r="B1016"/>
      <c r="C1016"/>
      <c r="D1016"/>
      <c r="E1016"/>
    </row>
    <row r="1017" spans="1:5" x14ac:dyDescent="0.25">
      <c r="A1017"/>
      <c r="B1017"/>
      <c r="C1017"/>
      <c r="D1017"/>
      <c r="E1017"/>
    </row>
    <row r="1018" spans="1:5" x14ac:dyDescent="0.25">
      <c r="A1018"/>
      <c r="B1018"/>
      <c r="C1018"/>
      <c r="D1018"/>
      <c r="E1018"/>
    </row>
    <row r="1019" spans="1:5" x14ac:dyDescent="0.25">
      <c r="A1019"/>
      <c r="B1019"/>
      <c r="C1019"/>
      <c r="D1019"/>
      <c r="E1019"/>
    </row>
    <row r="1020" spans="1:5" x14ac:dyDescent="0.25">
      <c r="A1020"/>
      <c r="B1020"/>
      <c r="C1020"/>
      <c r="D1020"/>
      <c r="E1020"/>
    </row>
    <row r="1021" spans="1:5" x14ac:dyDescent="0.25">
      <c r="A1021"/>
      <c r="B1021"/>
      <c r="C1021"/>
      <c r="D1021"/>
      <c r="E1021"/>
    </row>
    <row r="1022" spans="1:5" x14ac:dyDescent="0.25">
      <c r="A1022"/>
      <c r="B1022"/>
      <c r="C1022"/>
      <c r="D1022"/>
      <c r="E1022"/>
    </row>
    <row r="1023" spans="1:5" x14ac:dyDescent="0.25">
      <c r="A1023"/>
      <c r="B1023"/>
      <c r="C1023"/>
      <c r="D1023"/>
      <c r="E1023"/>
    </row>
    <row r="1024" spans="1:5" x14ac:dyDescent="0.25">
      <c r="A1024"/>
      <c r="B1024"/>
      <c r="C1024"/>
      <c r="D1024"/>
      <c r="E1024"/>
    </row>
    <row r="1025" spans="1:5" x14ac:dyDescent="0.25">
      <c r="A1025"/>
      <c r="B1025"/>
      <c r="C1025"/>
      <c r="D1025"/>
      <c r="E1025"/>
    </row>
    <row r="1026" spans="1:5" x14ac:dyDescent="0.25">
      <c r="A1026"/>
      <c r="B1026"/>
      <c r="C1026"/>
      <c r="D1026"/>
      <c r="E1026"/>
    </row>
    <row r="1027" spans="1:5" x14ac:dyDescent="0.25">
      <c r="A1027"/>
      <c r="B1027"/>
      <c r="C1027"/>
      <c r="D1027"/>
      <c r="E1027"/>
    </row>
    <row r="1028" spans="1:5" x14ac:dyDescent="0.25">
      <c r="A1028"/>
      <c r="B1028"/>
      <c r="C1028"/>
      <c r="D1028"/>
      <c r="E1028"/>
    </row>
    <row r="1029" spans="1:5" x14ac:dyDescent="0.25">
      <c r="A1029"/>
      <c r="B1029"/>
      <c r="C1029"/>
      <c r="D1029"/>
      <c r="E1029"/>
    </row>
    <row r="1030" spans="1:5" x14ac:dyDescent="0.25">
      <c r="A1030"/>
      <c r="B1030"/>
      <c r="C1030"/>
      <c r="D1030"/>
      <c r="E1030"/>
    </row>
    <row r="1031" spans="1:5" x14ac:dyDescent="0.25">
      <c r="A1031"/>
      <c r="B1031"/>
      <c r="C1031"/>
      <c r="D1031"/>
      <c r="E1031"/>
    </row>
    <row r="1032" spans="1:5" x14ac:dyDescent="0.25">
      <c r="A1032"/>
      <c r="B1032"/>
      <c r="C1032"/>
      <c r="D1032"/>
      <c r="E1032"/>
    </row>
    <row r="1033" spans="1:5" x14ac:dyDescent="0.25">
      <c r="A1033"/>
      <c r="B1033"/>
      <c r="C1033"/>
      <c r="D1033"/>
      <c r="E1033"/>
    </row>
    <row r="1034" spans="1:5" x14ac:dyDescent="0.25">
      <c r="A1034"/>
      <c r="B1034"/>
      <c r="C1034"/>
      <c r="D1034"/>
      <c r="E1034"/>
    </row>
    <row r="1035" spans="1:5" x14ac:dyDescent="0.25">
      <c r="A1035"/>
      <c r="B1035"/>
      <c r="C1035"/>
      <c r="D1035"/>
      <c r="E1035"/>
    </row>
    <row r="1036" spans="1:5" x14ac:dyDescent="0.25">
      <c r="A1036"/>
      <c r="B1036"/>
      <c r="C1036"/>
      <c r="D1036"/>
      <c r="E1036"/>
    </row>
    <row r="1037" spans="1:5" x14ac:dyDescent="0.25">
      <c r="A1037"/>
      <c r="B1037"/>
      <c r="C1037"/>
      <c r="D1037"/>
      <c r="E1037"/>
    </row>
    <row r="1038" spans="1:5" x14ac:dyDescent="0.25">
      <c r="A1038"/>
      <c r="B1038"/>
      <c r="C1038"/>
      <c r="D1038"/>
      <c r="E1038"/>
    </row>
    <row r="1039" spans="1:5" x14ac:dyDescent="0.25">
      <c r="A1039"/>
      <c r="B1039"/>
      <c r="C1039"/>
      <c r="D1039"/>
      <c r="E1039"/>
    </row>
    <row r="1040" spans="1:5" x14ac:dyDescent="0.25">
      <c r="A1040"/>
      <c r="B1040"/>
      <c r="C1040"/>
      <c r="D1040"/>
      <c r="E1040"/>
    </row>
    <row r="1041" spans="1:5" x14ac:dyDescent="0.25">
      <c r="A1041"/>
      <c r="B1041"/>
      <c r="C1041"/>
      <c r="D1041"/>
      <c r="E1041"/>
    </row>
    <row r="1042" spans="1:5" x14ac:dyDescent="0.25">
      <c r="A1042"/>
      <c r="B1042"/>
      <c r="C1042"/>
      <c r="D1042"/>
      <c r="E1042"/>
    </row>
    <row r="1043" spans="1:5" x14ac:dyDescent="0.25">
      <c r="A1043"/>
      <c r="B1043"/>
      <c r="C1043"/>
      <c r="D1043"/>
      <c r="E1043"/>
    </row>
    <row r="1044" spans="1:5" x14ac:dyDescent="0.25">
      <c r="A1044"/>
      <c r="B1044"/>
      <c r="C1044"/>
      <c r="D1044"/>
      <c r="E1044"/>
    </row>
    <row r="1045" spans="1:5" x14ac:dyDescent="0.25">
      <c r="A1045"/>
      <c r="B1045"/>
      <c r="C1045"/>
      <c r="D1045"/>
      <c r="E1045"/>
    </row>
    <row r="1046" spans="1:5" x14ac:dyDescent="0.25">
      <c r="A1046"/>
      <c r="B1046"/>
      <c r="C1046"/>
      <c r="D1046"/>
      <c r="E1046"/>
    </row>
    <row r="1047" spans="1:5" x14ac:dyDescent="0.25">
      <c r="A1047"/>
      <c r="B1047"/>
      <c r="C1047"/>
      <c r="D1047"/>
      <c r="E1047"/>
    </row>
    <row r="1048" spans="1:5" x14ac:dyDescent="0.25">
      <c r="A1048"/>
      <c r="B1048"/>
      <c r="C1048"/>
      <c r="D1048"/>
      <c r="E1048"/>
    </row>
    <row r="1049" spans="1:5" x14ac:dyDescent="0.25">
      <c r="A1049"/>
      <c r="B1049"/>
      <c r="C1049"/>
      <c r="D1049"/>
      <c r="E1049"/>
    </row>
    <row r="1050" spans="1:5" x14ac:dyDescent="0.25">
      <c r="A1050"/>
      <c r="B1050"/>
      <c r="C1050"/>
      <c r="D1050"/>
      <c r="E1050"/>
    </row>
    <row r="1051" spans="1:5" x14ac:dyDescent="0.25">
      <c r="A1051"/>
      <c r="B1051"/>
      <c r="C1051"/>
      <c r="D1051"/>
      <c r="E1051"/>
    </row>
    <row r="1052" spans="1:5" x14ac:dyDescent="0.25">
      <c r="A1052"/>
      <c r="B1052"/>
      <c r="C1052"/>
      <c r="D1052"/>
      <c r="E1052"/>
    </row>
    <row r="1053" spans="1:5" x14ac:dyDescent="0.25">
      <c r="A1053"/>
      <c r="B1053"/>
      <c r="C1053"/>
      <c r="D1053"/>
      <c r="E1053"/>
    </row>
    <row r="1054" spans="1:5" x14ac:dyDescent="0.25">
      <c r="A1054"/>
      <c r="B1054"/>
      <c r="C1054"/>
      <c r="D1054"/>
      <c r="E1054"/>
    </row>
    <row r="1055" spans="1:5" x14ac:dyDescent="0.25">
      <c r="A1055"/>
      <c r="B1055"/>
      <c r="C1055"/>
      <c r="D1055"/>
      <c r="E1055"/>
    </row>
    <row r="1056" spans="1:5" x14ac:dyDescent="0.25">
      <c r="A1056"/>
      <c r="B1056"/>
      <c r="C1056"/>
      <c r="D1056"/>
      <c r="E1056"/>
    </row>
    <row r="1057" spans="1:5" x14ac:dyDescent="0.25">
      <c r="A1057"/>
      <c r="B1057"/>
      <c r="C1057"/>
      <c r="D1057"/>
      <c r="E1057"/>
    </row>
    <row r="1058" spans="1:5" x14ac:dyDescent="0.25">
      <c r="A1058"/>
      <c r="B1058"/>
      <c r="C1058"/>
      <c r="D1058"/>
      <c r="E1058"/>
    </row>
    <row r="1059" spans="1:5" x14ac:dyDescent="0.25">
      <c r="A1059"/>
      <c r="B1059"/>
      <c r="C1059"/>
      <c r="D1059"/>
      <c r="E1059"/>
    </row>
    <row r="1060" spans="1:5" x14ac:dyDescent="0.25">
      <c r="A1060"/>
      <c r="B1060"/>
      <c r="C1060"/>
      <c r="D1060"/>
      <c r="E1060"/>
    </row>
    <row r="1061" spans="1:5" x14ac:dyDescent="0.25">
      <c r="A1061"/>
      <c r="B1061"/>
      <c r="C1061"/>
      <c r="D1061"/>
      <c r="E1061"/>
    </row>
    <row r="1062" spans="1:5" x14ac:dyDescent="0.25">
      <c r="A1062"/>
      <c r="B1062"/>
      <c r="C1062"/>
      <c r="D1062"/>
      <c r="E1062"/>
    </row>
    <row r="1063" spans="1:5" x14ac:dyDescent="0.25">
      <c r="A1063"/>
      <c r="B1063"/>
      <c r="C1063"/>
      <c r="D1063"/>
      <c r="E1063"/>
    </row>
    <row r="1064" spans="1:5" x14ac:dyDescent="0.25">
      <c r="A1064"/>
      <c r="B1064"/>
      <c r="C1064"/>
      <c r="D1064"/>
      <c r="E1064"/>
    </row>
    <row r="1065" spans="1:5" x14ac:dyDescent="0.25">
      <c r="A1065"/>
      <c r="B1065"/>
      <c r="C1065"/>
      <c r="D1065"/>
      <c r="E1065"/>
    </row>
    <row r="1066" spans="1:5" x14ac:dyDescent="0.25">
      <c r="A1066"/>
      <c r="B1066"/>
      <c r="C1066"/>
      <c r="D1066"/>
      <c r="E1066"/>
    </row>
    <row r="1067" spans="1:5" x14ac:dyDescent="0.25">
      <c r="A1067"/>
      <c r="B1067"/>
      <c r="C1067"/>
      <c r="D1067"/>
      <c r="E1067"/>
    </row>
    <row r="1068" spans="1:5" x14ac:dyDescent="0.25">
      <c r="A1068"/>
      <c r="B1068"/>
      <c r="C1068"/>
      <c r="D1068"/>
      <c r="E1068"/>
    </row>
    <row r="1069" spans="1:5" x14ac:dyDescent="0.25">
      <c r="A1069"/>
      <c r="B1069"/>
      <c r="C1069"/>
      <c r="D1069"/>
      <c r="E1069"/>
    </row>
    <row r="1070" spans="1:5" x14ac:dyDescent="0.25">
      <c r="A1070"/>
      <c r="B1070"/>
      <c r="C1070"/>
      <c r="D1070"/>
      <c r="E1070"/>
    </row>
    <row r="1071" spans="1:5" x14ac:dyDescent="0.25">
      <c r="A1071"/>
      <c r="B1071"/>
      <c r="C1071"/>
      <c r="D1071"/>
      <c r="E1071"/>
    </row>
    <row r="1072" spans="1:5" x14ac:dyDescent="0.25">
      <c r="A1072"/>
      <c r="B1072"/>
      <c r="C1072"/>
      <c r="D1072"/>
      <c r="E1072"/>
    </row>
    <row r="1073" spans="1:5" x14ac:dyDescent="0.25">
      <c r="A1073"/>
      <c r="B1073"/>
      <c r="C1073"/>
      <c r="D1073"/>
      <c r="E1073"/>
    </row>
    <row r="1074" spans="1:5" x14ac:dyDescent="0.25">
      <c r="A1074"/>
      <c r="B1074"/>
      <c r="C1074"/>
      <c r="D1074"/>
      <c r="E1074"/>
    </row>
    <row r="1075" spans="1:5" x14ac:dyDescent="0.25">
      <c r="A1075"/>
      <c r="B1075"/>
      <c r="C1075"/>
      <c r="D1075"/>
      <c r="E1075"/>
    </row>
    <row r="1076" spans="1:5" x14ac:dyDescent="0.25">
      <c r="A1076"/>
      <c r="B1076"/>
      <c r="C1076"/>
      <c r="D1076"/>
      <c r="E1076"/>
    </row>
    <row r="1077" spans="1:5" x14ac:dyDescent="0.25">
      <c r="A1077"/>
      <c r="B1077"/>
      <c r="C1077"/>
      <c r="D1077"/>
      <c r="E1077"/>
    </row>
    <row r="1078" spans="1:5" x14ac:dyDescent="0.25">
      <c r="A1078"/>
      <c r="B1078"/>
      <c r="C1078"/>
      <c r="D1078"/>
      <c r="E1078"/>
    </row>
    <row r="1079" spans="1:5" x14ac:dyDescent="0.25">
      <c r="A1079"/>
      <c r="B1079"/>
      <c r="C1079"/>
      <c r="D1079"/>
      <c r="E1079"/>
    </row>
    <row r="1080" spans="1:5" x14ac:dyDescent="0.25">
      <c r="A1080"/>
      <c r="B1080"/>
      <c r="C1080"/>
      <c r="D1080"/>
      <c r="E1080"/>
    </row>
    <row r="1081" spans="1:5" x14ac:dyDescent="0.25">
      <c r="A1081"/>
      <c r="B1081"/>
      <c r="C1081"/>
      <c r="D1081"/>
      <c r="E1081"/>
    </row>
    <row r="1082" spans="1:5" x14ac:dyDescent="0.25">
      <c r="A1082"/>
      <c r="B1082"/>
      <c r="C1082"/>
      <c r="D1082"/>
      <c r="E1082"/>
    </row>
    <row r="1083" spans="1:5" x14ac:dyDescent="0.25">
      <c r="A1083"/>
      <c r="B1083"/>
      <c r="C1083"/>
      <c r="D1083"/>
      <c r="E1083"/>
    </row>
    <row r="1084" spans="1:5" x14ac:dyDescent="0.25">
      <c r="A1084"/>
      <c r="B1084"/>
      <c r="C1084"/>
      <c r="D1084"/>
      <c r="E1084"/>
    </row>
    <row r="1085" spans="1:5" x14ac:dyDescent="0.25">
      <c r="A1085"/>
      <c r="B1085"/>
      <c r="C1085"/>
      <c r="D1085"/>
      <c r="E1085"/>
    </row>
    <row r="1086" spans="1:5" x14ac:dyDescent="0.25">
      <c r="A1086"/>
      <c r="B1086"/>
      <c r="C1086"/>
      <c r="D1086"/>
      <c r="E1086"/>
    </row>
    <row r="1087" spans="1:5" x14ac:dyDescent="0.25">
      <c r="A1087"/>
      <c r="B1087"/>
      <c r="C1087"/>
      <c r="D1087"/>
      <c r="E1087"/>
    </row>
    <row r="1088" spans="1:5" x14ac:dyDescent="0.25">
      <c r="A1088"/>
      <c r="B1088"/>
      <c r="C1088"/>
      <c r="D1088"/>
      <c r="E1088"/>
    </row>
    <row r="1089" spans="1:5" x14ac:dyDescent="0.25">
      <c r="A1089"/>
      <c r="B1089"/>
      <c r="C1089"/>
      <c r="D1089"/>
      <c r="E1089"/>
    </row>
    <row r="1090" spans="1:5" x14ac:dyDescent="0.25">
      <c r="A1090"/>
      <c r="B1090"/>
      <c r="C1090"/>
      <c r="D1090"/>
      <c r="E1090"/>
    </row>
    <row r="1091" spans="1:5" x14ac:dyDescent="0.25">
      <c r="A1091"/>
      <c r="B1091"/>
      <c r="C1091"/>
      <c r="D1091"/>
      <c r="E1091"/>
    </row>
    <row r="1092" spans="1:5" x14ac:dyDescent="0.25">
      <c r="A1092"/>
      <c r="B1092"/>
      <c r="C1092"/>
      <c r="D1092"/>
      <c r="E1092"/>
    </row>
    <row r="1093" spans="1:5" x14ac:dyDescent="0.25">
      <c r="A1093"/>
      <c r="B1093"/>
      <c r="C1093"/>
      <c r="D1093"/>
      <c r="E1093"/>
    </row>
    <row r="1094" spans="1:5" x14ac:dyDescent="0.25">
      <c r="A1094"/>
      <c r="B1094"/>
      <c r="C1094"/>
      <c r="D1094"/>
      <c r="E1094"/>
    </row>
    <row r="1095" spans="1:5" x14ac:dyDescent="0.25">
      <c r="A1095"/>
      <c r="B1095"/>
      <c r="C1095"/>
      <c r="D1095"/>
      <c r="E1095"/>
    </row>
    <row r="1096" spans="1:5" x14ac:dyDescent="0.25">
      <c r="A1096"/>
      <c r="B1096"/>
      <c r="C1096"/>
      <c r="D1096"/>
      <c r="E1096"/>
    </row>
    <row r="1097" spans="1:5" x14ac:dyDescent="0.25">
      <c r="A1097"/>
      <c r="B1097"/>
      <c r="C1097"/>
      <c r="D1097"/>
      <c r="E1097"/>
    </row>
    <row r="1098" spans="1:5" x14ac:dyDescent="0.25">
      <c r="A1098"/>
      <c r="B1098"/>
      <c r="C1098"/>
      <c r="D1098"/>
      <c r="E1098"/>
    </row>
    <row r="1099" spans="1:5" x14ac:dyDescent="0.25">
      <c r="A1099"/>
      <c r="B1099"/>
      <c r="C1099"/>
      <c r="D1099"/>
      <c r="E1099"/>
    </row>
    <row r="1100" spans="1:5" x14ac:dyDescent="0.25">
      <c r="A1100"/>
      <c r="B1100"/>
      <c r="C1100"/>
      <c r="D1100"/>
      <c r="E1100"/>
    </row>
    <row r="1101" spans="1:5" x14ac:dyDescent="0.25">
      <c r="A1101"/>
      <c r="B1101"/>
      <c r="C1101"/>
      <c r="D1101"/>
      <c r="E1101"/>
    </row>
    <row r="1102" spans="1:5" x14ac:dyDescent="0.25">
      <c r="A1102"/>
      <c r="B1102"/>
      <c r="C1102"/>
      <c r="D1102"/>
      <c r="E1102"/>
    </row>
    <row r="1103" spans="1:5" x14ac:dyDescent="0.25">
      <c r="A1103"/>
      <c r="B1103"/>
      <c r="C1103"/>
      <c r="D1103"/>
      <c r="E1103"/>
    </row>
    <row r="1104" spans="1:5" x14ac:dyDescent="0.25">
      <c r="A1104"/>
      <c r="B1104"/>
      <c r="C1104"/>
      <c r="D1104"/>
      <c r="E1104"/>
    </row>
    <row r="1105" spans="1:5" x14ac:dyDescent="0.25">
      <c r="A1105"/>
      <c r="B1105"/>
      <c r="C1105"/>
      <c r="D1105"/>
      <c r="E1105"/>
    </row>
    <row r="1106" spans="1:5" x14ac:dyDescent="0.25">
      <c r="A1106"/>
      <c r="B1106"/>
      <c r="C1106"/>
      <c r="D1106"/>
      <c r="E1106"/>
    </row>
    <row r="1107" spans="1:5" x14ac:dyDescent="0.25">
      <c r="A1107"/>
      <c r="B1107"/>
      <c r="C1107"/>
      <c r="D1107"/>
      <c r="E1107"/>
    </row>
    <row r="1108" spans="1:5" x14ac:dyDescent="0.25">
      <c r="A1108"/>
      <c r="B1108"/>
      <c r="C1108"/>
      <c r="D1108"/>
      <c r="E1108"/>
    </row>
    <row r="1109" spans="1:5" x14ac:dyDescent="0.25">
      <c r="A1109"/>
      <c r="B1109"/>
      <c r="C1109"/>
      <c r="D1109"/>
      <c r="E1109"/>
    </row>
    <row r="1110" spans="1:5" x14ac:dyDescent="0.25">
      <c r="A1110"/>
      <c r="B1110"/>
      <c r="C1110"/>
      <c r="D1110"/>
      <c r="E1110"/>
    </row>
    <row r="1111" spans="1:5" x14ac:dyDescent="0.25">
      <c r="A1111"/>
      <c r="B1111"/>
      <c r="C1111"/>
      <c r="D1111"/>
      <c r="E1111"/>
    </row>
    <row r="1112" spans="1:5" x14ac:dyDescent="0.25">
      <c r="A1112"/>
      <c r="B1112"/>
      <c r="C1112"/>
      <c r="D1112"/>
      <c r="E1112"/>
    </row>
    <row r="1113" spans="1:5" x14ac:dyDescent="0.25">
      <c r="A1113"/>
      <c r="B1113"/>
      <c r="C1113"/>
      <c r="D1113"/>
      <c r="E1113"/>
    </row>
    <row r="1114" spans="1:5" x14ac:dyDescent="0.25">
      <c r="A1114"/>
      <c r="B1114"/>
      <c r="C1114"/>
      <c r="D1114"/>
      <c r="E1114"/>
    </row>
    <row r="1115" spans="1:5" x14ac:dyDescent="0.25">
      <c r="A1115"/>
      <c r="B1115"/>
      <c r="C1115"/>
      <c r="D1115"/>
      <c r="E1115"/>
    </row>
    <row r="1116" spans="1:5" x14ac:dyDescent="0.25">
      <c r="A1116"/>
      <c r="B1116"/>
      <c r="C1116"/>
      <c r="D1116"/>
      <c r="E1116"/>
    </row>
    <row r="1117" spans="1:5" x14ac:dyDescent="0.25">
      <c r="A1117"/>
      <c r="B1117"/>
      <c r="C1117"/>
      <c r="D1117"/>
      <c r="E1117"/>
    </row>
    <row r="1118" spans="1:5" x14ac:dyDescent="0.25">
      <c r="A1118"/>
      <c r="B1118"/>
      <c r="C1118"/>
      <c r="D1118"/>
      <c r="E1118"/>
    </row>
    <row r="1119" spans="1:5" x14ac:dyDescent="0.25">
      <c r="A1119"/>
      <c r="B1119"/>
      <c r="C1119"/>
      <c r="D1119"/>
      <c r="E1119"/>
    </row>
    <row r="1120" spans="1:5" x14ac:dyDescent="0.25">
      <c r="A1120"/>
      <c r="B1120"/>
      <c r="C1120"/>
      <c r="D1120"/>
      <c r="E1120"/>
    </row>
    <row r="1121" spans="1:5" x14ac:dyDescent="0.25">
      <c r="A1121"/>
      <c r="B1121"/>
      <c r="C1121"/>
      <c r="D1121"/>
      <c r="E1121"/>
    </row>
    <row r="1122" spans="1:5" x14ac:dyDescent="0.25">
      <c r="A1122"/>
      <c r="B1122"/>
      <c r="C1122"/>
      <c r="D1122"/>
      <c r="E1122"/>
    </row>
    <row r="1123" spans="1:5" x14ac:dyDescent="0.25">
      <c r="A1123"/>
      <c r="B1123"/>
      <c r="C1123"/>
      <c r="D1123"/>
      <c r="E1123"/>
    </row>
    <row r="1124" spans="1:5" x14ac:dyDescent="0.25">
      <c r="A1124"/>
      <c r="B1124"/>
      <c r="C1124"/>
      <c r="D1124"/>
      <c r="E1124"/>
    </row>
    <row r="1125" spans="1:5" x14ac:dyDescent="0.25">
      <c r="A1125"/>
      <c r="B1125"/>
      <c r="C1125"/>
      <c r="D1125"/>
      <c r="E1125"/>
    </row>
    <row r="1126" spans="1:5" x14ac:dyDescent="0.25">
      <c r="A1126"/>
      <c r="B1126"/>
      <c r="C1126"/>
      <c r="D1126"/>
      <c r="E1126"/>
    </row>
    <row r="1127" spans="1:5" x14ac:dyDescent="0.25">
      <c r="A1127"/>
      <c r="B1127"/>
      <c r="C1127"/>
      <c r="D1127"/>
      <c r="E1127"/>
    </row>
    <row r="1128" spans="1:5" x14ac:dyDescent="0.25">
      <c r="A1128"/>
      <c r="B1128"/>
      <c r="C1128"/>
      <c r="D1128"/>
      <c r="E1128"/>
    </row>
    <row r="1129" spans="1:5" x14ac:dyDescent="0.25">
      <c r="A1129"/>
      <c r="B1129"/>
      <c r="C1129"/>
      <c r="D1129"/>
      <c r="E1129"/>
    </row>
    <row r="1130" spans="1:5" x14ac:dyDescent="0.25">
      <c r="A1130"/>
      <c r="B1130"/>
      <c r="C1130"/>
      <c r="D1130"/>
      <c r="E1130"/>
    </row>
    <row r="1131" spans="1:5" x14ac:dyDescent="0.25">
      <c r="A1131"/>
      <c r="B1131"/>
      <c r="C1131"/>
      <c r="D1131"/>
      <c r="E1131"/>
    </row>
    <row r="1132" spans="1:5" x14ac:dyDescent="0.25">
      <c r="A1132"/>
      <c r="B1132"/>
      <c r="C1132"/>
      <c r="D1132"/>
      <c r="E1132"/>
    </row>
    <row r="1133" spans="1:5" x14ac:dyDescent="0.25">
      <c r="A1133"/>
      <c r="B1133"/>
      <c r="C1133"/>
      <c r="D1133"/>
      <c r="E1133"/>
    </row>
    <row r="1134" spans="1:5" x14ac:dyDescent="0.25">
      <c r="A1134"/>
      <c r="B1134"/>
      <c r="C1134"/>
      <c r="D1134"/>
      <c r="E1134"/>
    </row>
    <row r="1135" spans="1:5" x14ac:dyDescent="0.25">
      <c r="A1135"/>
      <c r="B1135"/>
      <c r="C1135"/>
      <c r="D1135"/>
      <c r="E1135"/>
    </row>
    <row r="1136" spans="1:5" x14ac:dyDescent="0.25">
      <c r="A1136"/>
      <c r="B1136"/>
      <c r="C1136"/>
      <c r="D1136"/>
      <c r="E1136"/>
    </row>
    <row r="1137" spans="1:5" x14ac:dyDescent="0.25">
      <c r="A1137"/>
      <c r="B1137"/>
      <c r="C1137"/>
      <c r="D1137"/>
      <c r="E1137"/>
    </row>
    <row r="1138" spans="1:5" x14ac:dyDescent="0.25">
      <c r="A1138"/>
      <c r="B1138"/>
      <c r="C1138"/>
      <c r="D1138"/>
      <c r="E1138"/>
    </row>
    <row r="1139" spans="1:5" x14ac:dyDescent="0.25">
      <c r="A1139"/>
      <c r="B1139"/>
      <c r="C1139"/>
      <c r="D1139"/>
      <c r="E1139"/>
    </row>
    <row r="1140" spans="1:5" x14ac:dyDescent="0.25">
      <c r="A1140"/>
      <c r="B1140"/>
      <c r="C1140"/>
      <c r="D1140"/>
      <c r="E1140"/>
    </row>
    <row r="1141" spans="1:5" x14ac:dyDescent="0.25">
      <c r="A1141"/>
      <c r="B1141"/>
      <c r="C1141"/>
      <c r="D1141"/>
      <c r="E1141"/>
    </row>
    <row r="1142" spans="1:5" x14ac:dyDescent="0.25">
      <c r="A1142"/>
      <c r="B1142"/>
      <c r="C1142"/>
      <c r="D1142"/>
      <c r="E1142"/>
    </row>
    <row r="1143" spans="1:5" x14ac:dyDescent="0.25">
      <c r="A1143"/>
      <c r="B1143"/>
      <c r="C1143"/>
      <c r="D1143"/>
      <c r="E1143"/>
    </row>
    <row r="1144" spans="1:5" x14ac:dyDescent="0.25">
      <c r="A1144"/>
      <c r="B1144"/>
      <c r="C1144"/>
      <c r="D1144"/>
      <c r="E1144"/>
    </row>
    <row r="1145" spans="1:5" x14ac:dyDescent="0.25">
      <c r="A1145"/>
      <c r="B1145"/>
      <c r="C1145"/>
      <c r="D1145"/>
      <c r="E1145"/>
    </row>
    <row r="1146" spans="1:5" x14ac:dyDescent="0.25">
      <c r="A1146"/>
      <c r="B1146"/>
      <c r="C1146"/>
      <c r="D1146"/>
      <c r="E1146"/>
    </row>
    <row r="1147" spans="1:5" x14ac:dyDescent="0.25">
      <c r="A1147"/>
      <c r="B1147"/>
      <c r="C1147"/>
      <c r="D1147"/>
      <c r="E1147"/>
    </row>
    <row r="1148" spans="1:5" x14ac:dyDescent="0.25">
      <c r="A1148"/>
      <c r="B1148"/>
      <c r="C1148"/>
      <c r="D1148"/>
      <c r="E1148"/>
    </row>
    <row r="1149" spans="1:5" x14ac:dyDescent="0.25">
      <c r="A1149"/>
      <c r="B1149"/>
      <c r="C1149"/>
      <c r="D1149"/>
      <c r="E1149"/>
    </row>
    <row r="1150" spans="1:5" x14ac:dyDescent="0.25">
      <c r="A1150"/>
      <c r="B1150"/>
      <c r="C1150"/>
      <c r="D1150"/>
      <c r="E1150"/>
    </row>
    <row r="1151" spans="1:5" x14ac:dyDescent="0.25">
      <c r="A1151"/>
      <c r="B1151"/>
      <c r="C1151"/>
      <c r="D1151"/>
      <c r="E1151"/>
    </row>
    <row r="1152" spans="1:5" x14ac:dyDescent="0.25">
      <c r="A1152"/>
      <c r="B1152"/>
      <c r="C1152"/>
      <c r="D1152"/>
      <c r="E1152"/>
    </row>
    <row r="1153" spans="1:5" x14ac:dyDescent="0.25">
      <c r="A1153"/>
      <c r="B1153"/>
      <c r="C1153"/>
      <c r="D1153"/>
      <c r="E1153"/>
    </row>
    <row r="1154" spans="1:5" x14ac:dyDescent="0.25">
      <c r="A1154"/>
      <c r="B1154"/>
      <c r="C1154"/>
      <c r="D1154"/>
      <c r="E1154"/>
    </row>
    <row r="1155" spans="1:5" x14ac:dyDescent="0.25">
      <c r="A1155"/>
      <c r="B1155"/>
      <c r="C1155"/>
      <c r="D1155"/>
      <c r="E1155"/>
    </row>
    <row r="1156" spans="1:5" x14ac:dyDescent="0.25">
      <c r="A1156"/>
      <c r="B1156"/>
      <c r="C1156"/>
      <c r="D1156"/>
      <c r="E1156"/>
    </row>
    <row r="1157" spans="1:5" x14ac:dyDescent="0.25">
      <c r="A1157"/>
      <c r="B1157"/>
      <c r="C1157"/>
      <c r="D1157"/>
      <c r="E1157"/>
    </row>
    <row r="1158" spans="1:5" x14ac:dyDescent="0.25">
      <c r="A1158"/>
      <c r="B1158"/>
      <c r="C1158"/>
      <c r="D1158"/>
      <c r="E1158"/>
    </row>
    <row r="1159" spans="1:5" x14ac:dyDescent="0.25">
      <c r="A1159"/>
      <c r="B1159"/>
      <c r="C1159"/>
      <c r="D1159"/>
      <c r="E1159"/>
    </row>
    <row r="1160" spans="1:5" x14ac:dyDescent="0.25">
      <c r="A1160"/>
      <c r="B1160"/>
      <c r="C1160"/>
      <c r="D1160"/>
      <c r="E1160"/>
    </row>
    <row r="1161" spans="1:5" x14ac:dyDescent="0.25">
      <c r="A1161"/>
      <c r="B1161"/>
      <c r="C1161"/>
      <c r="D1161"/>
      <c r="E1161"/>
    </row>
    <row r="1162" spans="1:5" x14ac:dyDescent="0.25">
      <c r="A1162"/>
      <c r="B1162"/>
      <c r="C1162"/>
      <c r="D1162"/>
      <c r="E1162"/>
    </row>
    <row r="1163" spans="1:5" x14ac:dyDescent="0.25">
      <c r="A1163"/>
      <c r="B1163"/>
      <c r="C1163"/>
      <c r="D1163"/>
      <c r="E1163"/>
    </row>
    <row r="1164" spans="1:5" x14ac:dyDescent="0.25">
      <c r="A1164"/>
      <c r="B1164"/>
      <c r="C1164"/>
      <c r="D1164"/>
      <c r="E1164"/>
    </row>
    <row r="1165" spans="1:5" x14ac:dyDescent="0.25">
      <c r="A1165"/>
      <c r="B1165"/>
      <c r="C1165"/>
      <c r="D1165"/>
      <c r="E1165"/>
    </row>
    <row r="1166" spans="1:5" x14ac:dyDescent="0.25">
      <c r="A1166"/>
      <c r="B1166"/>
      <c r="C1166"/>
      <c r="D1166"/>
      <c r="E1166"/>
    </row>
    <row r="1167" spans="1:5" x14ac:dyDescent="0.25">
      <c r="A1167"/>
      <c r="B1167"/>
      <c r="C1167"/>
      <c r="D1167"/>
      <c r="E1167"/>
    </row>
    <row r="1168" spans="1:5" x14ac:dyDescent="0.25">
      <c r="A1168"/>
      <c r="B1168"/>
      <c r="C1168"/>
      <c r="D1168"/>
      <c r="E1168"/>
    </row>
    <row r="1169" spans="1:5" x14ac:dyDescent="0.25">
      <c r="A1169"/>
      <c r="B1169"/>
      <c r="C1169"/>
      <c r="D1169"/>
      <c r="E1169"/>
    </row>
    <row r="1170" spans="1:5" x14ac:dyDescent="0.25">
      <c r="A1170"/>
      <c r="B1170"/>
      <c r="C1170"/>
      <c r="D1170"/>
      <c r="E1170"/>
    </row>
    <row r="1171" spans="1:5" x14ac:dyDescent="0.25">
      <c r="A1171"/>
      <c r="B1171"/>
      <c r="C1171"/>
      <c r="D1171"/>
      <c r="E1171"/>
    </row>
    <row r="1172" spans="1:5" x14ac:dyDescent="0.25">
      <c r="A1172"/>
      <c r="B1172"/>
      <c r="C1172"/>
      <c r="D1172"/>
      <c r="E1172"/>
    </row>
    <row r="1173" spans="1:5" x14ac:dyDescent="0.25">
      <c r="A1173"/>
      <c r="B1173"/>
      <c r="C1173"/>
      <c r="D1173"/>
      <c r="E1173"/>
    </row>
    <row r="1174" spans="1:5" x14ac:dyDescent="0.25">
      <c r="A1174"/>
      <c r="B1174"/>
      <c r="C1174"/>
      <c r="D1174"/>
      <c r="E1174"/>
    </row>
    <row r="1175" spans="1:5" x14ac:dyDescent="0.25">
      <c r="A1175"/>
      <c r="B1175"/>
      <c r="C1175"/>
      <c r="D1175"/>
      <c r="E1175"/>
    </row>
    <row r="1176" spans="1:5" x14ac:dyDescent="0.25">
      <c r="A1176"/>
      <c r="B1176"/>
      <c r="C1176"/>
      <c r="D1176"/>
      <c r="E1176"/>
    </row>
    <row r="1177" spans="1:5" x14ac:dyDescent="0.25">
      <c r="A1177"/>
      <c r="B1177"/>
      <c r="C1177"/>
      <c r="D1177"/>
      <c r="E1177"/>
    </row>
    <row r="1178" spans="1:5" x14ac:dyDescent="0.25">
      <c r="A1178"/>
      <c r="B1178"/>
      <c r="C1178"/>
      <c r="D1178"/>
      <c r="E1178"/>
    </row>
    <row r="1179" spans="1:5" x14ac:dyDescent="0.25">
      <c r="A1179"/>
      <c r="B1179"/>
      <c r="C1179"/>
      <c r="D1179"/>
      <c r="E1179"/>
    </row>
    <row r="1180" spans="1:5" x14ac:dyDescent="0.25">
      <c r="A1180"/>
      <c r="B1180"/>
      <c r="C1180"/>
      <c r="D1180"/>
      <c r="E1180"/>
    </row>
    <row r="1181" spans="1:5" x14ac:dyDescent="0.25">
      <c r="A1181"/>
      <c r="B1181"/>
      <c r="C1181"/>
      <c r="D1181"/>
      <c r="E1181"/>
    </row>
    <row r="1182" spans="1:5" x14ac:dyDescent="0.25">
      <c r="A1182"/>
      <c r="B1182"/>
      <c r="C1182"/>
      <c r="D1182"/>
      <c r="E1182"/>
    </row>
    <row r="1183" spans="1:5" x14ac:dyDescent="0.25">
      <c r="A1183"/>
      <c r="B1183"/>
      <c r="C1183"/>
      <c r="D1183"/>
      <c r="E1183"/>
    </row>
    <row r="1184" spans="1:5" x14ac:dyDescent="0.25">
      <c r="A1184"/>
      <c r="B1184"/>
      <c r="C1184"/>
      <c r="D1184"/>
      <c r="E1184"/>
    </row>
    <row r="1185" spans="1:5" x14ac:dyDescent="0.25">
      <c r="A1185"/>
      <c r="B1185"/>
      <c r="C1185"/>
      <c r="D1185"/>
      <c r="E1185"/>
    </row>
    <row r="1186" spans="1:5" x14ac:dyDescent="0.25">
      <c r="A1186"/>
      <c r="B1186"/>
      <c r="C1186"/>
      <c r="D1186"/>
      <c r="E1186"/>
    </row>
    <row r="1187" spans="1:5" x14ac:dyDescent="0.25">
      <c r="A1187"/>
      <c r="B1187"/>
      <c r="C1187"/>
      <c r="D1187"/>
      <c r="E1187"/>
    </row>
    <row r="1188" spans="1:5" x14ac:dyDescent="0.25">
      <c r="A1188"/>
      <c r="B1188"/>
      <c r="C1188"/>
      <c r="D1188"/>
      <c r="E1188"/>
    </row>
    <row r="1189" spans="1:5" x14ac:dyDescent="0.25">
      <c r="A1189"/>
      <c r="B1189"/>
      <c r="C1189"/>
      <c r="D1189"/>
      <c r="E1189"/>
    </row>
    <row r="1190" spans="1:5" x14ac:dyDescent="0.25">
      <c r="A1190"/>
      <c r="B1190"/>
      <c r="C1190"/>
      <c r="D1190"/>
      <c r="E1190"/>
    </row>
    <row r="1191" spans="1:5" x14ac:dyDescent="0.25">
      <c r="A1191"/>
      <c r="B1191"/>
      <c r="C1191"/>
      <c r="D1191"/>
      <c r="E1191"/>
    </row>
    <row r="1192" spans="1:5" x14ac:dyDescent="0.25">
      <c r="A1192"/>
      <c r="B1192"/>
      <c r="C1192"/>
      <c r="D1192"/>
      <c r="E1192"/>
    </row>
    <row r="1193" spans="1:5" x14ac:dyDescent="0.25">
      <c r="A1193"/>
      <c r="B1193"/>
      <c r="C1193"/>
      <c r="D1193"/>
      <c r="E1193"/>
    </row>
    <row r="1194" spans="1:5" x14ac:dyDescent="0.25">
      <c r="A1194"/>
      <c r="B1194"/>
      <c r="C1194"/>
      <c r="D1194"/>
      <c r="E1194"/>
    </row>
    <row r="1195" spans="1:5" x14ac:dyDescent="0.25">
      <c r="A1195"/>
      <c r="B1195"/>
      <c r="C1195"/>
      <c r="D1195"/>
      <c r="E1195"/>
    </row>
    <row r="1196" spans="1:5" x14ac:dyDescent="0.25">
      <c r="A1196"/>
      <c r="B1196"/>
      <c r="C1196"/>
      <c r="D1196"/>
      <c r="E1196"/>
    </row>
    <row r="1197" spans="1:5" x14ac:dyDescent="0.25">
      <c r="A1197"/>
      <c r="B1197"/>
      <c r="C1197"/>
      <c r="D1197"/>
      <c r="E1197"/>
    </row>
    <row r="1198" spans="1:5" x14ac:dyDescent="0.25">
      <c r="A1198"/>
      <c r="B1198"/>
      <c r="C1198"/>
      <c r="D1198"/>
      <c r="E1198"/>
    </row>
    <row r="1199" spans="1:5" x14ac:dyDescent="0.25">
      <c r="A1199"/>
      <c r="B1199"/>
      <c r="C1199"/>
      <c r="D1199"/>
      <c r="E1199"/>
    </row>
    <row r="1200" spans="1:5" x14ac:dyDescent="0.25">
      <c r="A1200"/>
      <c r="B1200"/>
      <c r="C1200"/>
      <c r="D1200"/>
      <c r="E1200"/>
    </row>
    <row r="1201" spans="1:5" x14ac:dyDescent="0.25">
      <c r="A1201"/>
      <c r="B1201"/>
      <c r="C1201"/>
      <c r="D1201"/>
      <c r="E1201"/>
    </row>
    <row r="1202" spans="1:5" x14ac:dyDescent="0.25">
      <c r="A1202"/>
      <c r="B1202"/>
      <c r="C1202"/>
      <c r="D1202"/>
      <c r="E1202"/>
    </row>
    <row r="1203" spans="1:5" x14ac:dyDescent="0.25">
      <c r="A1203"/>
      <c r="B1203"/>
      <c r="C1203"/>
      <c r="D1203"/>
      <c r="E1203"/>
    </row>
    <row r="1204" spans="1:5" x14ac:dyDescent="0.25">
      <c r="A1204"/>
      <c r="B1204"/>
      <c r="C1204"/>
      <c r="D1204"/>
      <c r="E1204"/>
    </row>
    <row r="1205" spans="1:5" x14ac:dyDescent="0.25">
      <c r="A1205"/>
      <c r="B1205"/>
      <c r="C1205"/>
      <c r="D1205"/>
      <c r="E1205"/>
    </row>
    <row r="1206" spans="1:5" x14ac:dyDescent="0.25">
      <c r="A1206"/>
      <c r="B1206"/>
      <c r="C1206"/>
      <c r="D1206"/>
      <c r="E1206"/>
    </row>
    <row r="1207" spans="1:5" x14ac:dyDescent="0.25">
      <c r="A1207"/>
      <c r="B1207"/>
      <c r="C1207"/>
      <c r="D1207"/>
      <c r="E1207"/>
    </row>
    <row r="1208" spans="1:5" x14ac:dyDescent="0.25">
      <c r="A1208"/>
      <c r="B1208"/>
      <c r="C1208"/>
      <c r="D1208"/>
      <c r="E1208"/>
    </row>
    <row r="1209" spans="1:5" x14ac:dyDescent="0.25">
      <c r="A1209"/>
      <c r="B1209"/>
      <c r="C1209"/>
      <c r="D1209"/>
      <c r="E1209"/>
    </row>
    <row r="1210" spans="1:5" x14ac:dyDescent="0.25">
      <c r="A1210"/>
      <c r="B1210"/>
      <c r="C1210"/>
      <c r="D1210"/>
      <c r="E1210"/>
    </row>
    <row r="1211" spans="1:5" x14ac:dyDescent="0.25">
      <c r="A1211"/>
      <c r="B1211"/>
      <c r="C1211"/>
      <c r="D1211"/>
      <c r="E1211"/>
    </row>
    <row r="1212" spans="1:5" x14ac:dyDescent="0.25">
      <c r="A1212"/>
      <c r="B1212"/>
      <c r="C1212"/>
      <c r="D1212"/>
      <c r="E1212"/>
    </row>
    <row r="1213" spans="1:5" x14ac:dyDescent="0.25">
      <c r="A1213"/>
      <c r="B1213"/>
      <c r="C1213"/>
      <c r="D1213"/>
      <c r="E1213"/>
    </row>
    <row r="1214" spans="1:5" x14ac:dyDescent="0.25">
      <c r="A1214"/>
      <c r="B1214"/>
      <c r="C1214"/>
      <c r="D1214"/>
      <c r="E1214"/>
    </row>
    <row r="1215" spans="1:5" x14ac:dyDescent="0.25">
      <c r="A1215"/>
      <c r="B1215"/>
      <c r="C1215"/>
      <c r="D1215"/>
      <c r="E1215"/>
    </row>
    <row r="1216" spans="1:5" x14ac:dyDescent="0.25">
      <c r="A1216"/>
      <c r="B1216"/>
      <c r="C1216"/>
      <c r="D1216"/>
      <c r="E1216"/>
    </row>
    <row r="1217" spans="1:5" x14ac:dyDescent="0.25">
      <c r="A1217"/>
      <c r="B1217"/>
      <c r="C1217"/>
      <c r="D1217"/>
      <c r="E1217"/>
    </row>
    <row r="1218" spans="1:5" x14ac:dyDescent="0.25">
      <c r="A1218"/>
      <c r="B1218"/>
      <c r="C1218"/>
      <c r="D1218"/>
      <c r="E1218"/>
    </row>
    <row r="1219" spans="1:5" x14ac:dyDescent="0.25">
      <c r="A1219"/>
      <c r="B1219"/>
      <c r="C1219"/>
      <c r="D1219"/>
      <c r="E1219"/>
    </row>
    <row r="1220" spans="1:5" x14ac:dyDescent="0.25">
      <c r="A1220"/>
      <c r="B1220"/>
      <c r="C1220"/>
      <c r="D1220"/>
      <c r="E1220"/>
    </row>
    <row r="1221" spans="1:5" x14ac:dyDescent="0.25">
      <c r="A1221"/>
      <c r="B1221"/>
      <c r="C1221"/>
      <c r="D1221"/>
      <c r="E1221"/>
    </row>
    <row r="1222" spans="1:5" x14ac:dyDescent="0.25">
      <c r="A1222"/>
      <c r="B1222"/>
      <c r="C1222"/>
      <c r="D1222"/>
      <c r="E1222"/>
    </row>
    <row r="1223" spans="1:5" x14ac:dyDescent="0.25">
      <c r="A1223"/>
      <c r="B1223"/>
      <c r="C1223"/>
      <c r="D1223"/>
      <c r="E1223"/>
    </row>
    <row r="1224" spans="1:5" x14ac:dyDescent="0.25">
      <c r="A1224"/>
      <c r="B1224"/>
      <c r="C1224"/>
      <c r="D1224"/>
      <c r="E1224"/>
    </row>
    <row r="1225" spans="1:5" x14ac:dyDescent="0.25">
      <c r="A1225"/>
      <c r="B1225"/>
      <c r="C1225"/>
      <c r="D1225"/>
      <c r="E1225"/>
    </row>
    <row r="1226" spans="1:5" x14ac:dyDescent="0.25">
      <c r="A1226"/>
      <c r="B1226"/>
      <c r="C1226"/>
      <c r="D1226"/>
      <c r="E1226"/>
    </row>
    <row r="1227" spans="1:5" x14ac:dyDescent="0.25">
      <c r="A1227"/>
      <c r="B1227"/>
      <c r="C1227"/>
      <c r="D1227"/>
      <c r="E1227"/>
    </row>
    <row r="1228" spans="1:5" x14ac:dyDescent="0.25">
      <c r="A1228"/>
      <c r="B1228"/>
      <c r="C1228"/>
      <c r="D1228"/>
      <c r="E1228"/>
    </row>
    <row r="1229" spans="1:5" x14ac:dyDescent="0.25">
      <c r="A1229"/>
      <c r="B1229"/>
      <c r="C1229"/>
      <c r="D1229"/>
      <c r="E1229"/>
    </row>
    <row r="1230" spans="1:5" x14ac:dyDescent="0.25">
      <c r="A1230"/>
      <c r="B1230"/>
      <c r="C1230"/>
      <c r="D1230"/>
      <c r="E1230"/>
    </row>
    <row r="1231" spans="1:5" x14ac:dyDescent="0.25">
      <c r="A1231"/>
      <c r="B1231"/>
      <c r="C1231"/>
      <c r="D1231"/>
      <c r="E1231"/>
    </row>
    <row r="1232" spans="1:5" x14ac:dyDescent="0.25">
      <c r="A1232"/>
      <c r="B1232"/>
      <c r="C1232"/>
      <c r="D1232"/>
      <c r="E1232"/>
    </row>
    <row r="1233" spans="1:5" x14ac:dyDescent="0.25">
      <c r="A1233"/>
      <c r="B1233"/>
      <c r="C1233"/>
      <c r="D1233"/>
      <c r="E1233"/>
    </row>
    <row r="1234" spans="1:5" x14ac:dyDescent="0.25">
      <c r="A1234"/>
      <c r="B1234"/>
      <c r="C1234"/>
      <c r="D1234"/>
      <c r="E1234"/>
    </row>
    <row r="1235" spans="1:5" x14ac:dyDescent="0.25">
      <c r="A1235"/>
      <c r="B1235"/>
      <c r="C1235"/>
      <c r="D1235"/>
      <c r="E1235"/>
    </row>
    <row r="1236" spans="1:5" x14ac:dyDescent="0.25">
      <c r="A1236"/>
      <c r="B1236"/>
      <c r="C1236"/>
      <c r="D1236"/>
      <c r="E1236"/>
    </row>
    <row r="1237" spans="1:5" x14ac:dyDescent="0.25">
      <c r="A1237"/>
      <c r="B1237"/>
      <c r="C1237"/>
      <c r="D1237"/>
      <c r="E1237"/>
    </row>
    <row r="1238" spans="1:5" x14ac:dyDescent="0.25">
      <c r="A1238"/>
      <c r="B1238"/>
      <c r="C1238"/>
      <c r="D1238"/>
      <c r="E1238"/>
    </row>
    <row r="1239" spans="1:5" x14ac:dyDescent="0.25">
      <c r="A1239"/>
      <c r="B1239"/>
      <c r="C1239"/>
      <c r="D1239"/>
      <c r="E1239"/>
    </row>
    <row r="1240" spans="1:5" x14ac:dyDescent="0.25">
      <c r="A1240"/>
      <c r="B1240"/>
      <c r="C1240"/>
      <c r="D1240"/>
      <c r="E1240"/>
    </row>
    <row r="1241" spans="1:5" x14ac:dyDescent="0.25">
      <c r="A1241"/>
      <c r="B1241"/>
      <c r="C1241"/>
      <c r="D1241"/>
      <c r="E1241"/>
    </row>
    <row r="1242" spans="1:5" x14ac:dyDescent="0.25">
      <c r="A1242"/>
      <c r="B1242"/>
      <c r="C1242"/>
      <c r="D1242"/>
      <c r="E1242"/>
    </row>
    <row r="1243" spans="1:5" x14ac:dyDescent="0.25">
      <c r="A1243"/>
      <c r="B1243"/>
      <c r="C1243"/>
      <c r="D1243"/>
      <c r="E1243"/>
    </row>
    <row r="1244" spans="1:5" x14ac:dyDescent="0.25">
      <c r="A1244"/>
      <c r="B1244"/>
      <c r="C1244"/>
      <c r="D1244"/>
      <c r="E1244"/>
    </row>
    <row r="1245" spans="1:5" x14ac:dyDescent="0.25">
      <c r="A1245"/>
      <c r="B1245"/>
      <c r="C1245"/>
      <c r="D1245"/>
      <c r="E1245"/>
    </row>
    <row r="1246" spans="1:5" x14ac:dyDescent="0.25">
      <c r="A1246"/>
      <c r="B1246"/>
      <c r="C1246"/>
      <c r="D1246"/>
      <c r="E1246"/>
    </row>
    <row r="1247" spans="1:5" x14ac:dyDescent="0.25">
      <c r="A1247"/>
      <c r="B1247"/>
      <c r="C1247"/>
      <c r="D1247"/>
      <c r="E1247"/>
    </row>
    <row r="1248" spans="1:5" x14ac:dyDescent="0.25">
      <c r="A1248"/>
      <c r="B1248"/>
      <c r="C1248"/>
      <c r="D1248"/>
      <c r="E1248"/>
    </row>
    <row r="1249" spans="1:5" x14ac:dyDescent="0.25">
      <c r="A1249"/>
      <c r="B1249"/>
      <c r="C1249"/>
      <c r="D1249"/>
      <c r="E1249"/>
    </row>
    <row r="1250" spans="1:5" x14ac:dyDescent="0.25">
      <c r="A1250"/>
      <c r="B1250"/>
      <c r="C1250"/>
      <c r="D1250"/>
      <c r="E1250"/>
    </row>
    <row r="1251" spans="1:5" x14ac:dyDescent="0.25">
      <c r="A1251"/>
      <c r="B1251"/>
      <c r="C1251"/>
      <c r="D1251"/>
      <c r="E1251"/>
    </row>
    <row r="1252" spans="1:5" x14ac:dyDescent="0.25">
      <c r="A1252"/>
      <c r="B1252"/>
      <c r="C1252"/>
      <c r="D1252"/>
      <c r="E1252"/>
    </row>
    <row r="1253" spans="1:5" x14ac:dyDescent="0.25">
      <c r="A1253"/>
      <c r="B1253"/>
      <c r="C1253"/>
      <c r="D1253"/>
      <c r="E1253"/>
    </row>
    <row r="1254" spans="1:5" x14ac:dyDescent="0.25">
      <c r="A1254"/>
      <c r="B1254"/>
      <c r="C1254"/>
      <c r="D1254"/>
      <c r="E1254"/>
    </row>
    <row r="1255" spans="1:5" x14ac:dyDescent="0.25">
      <c r="A1255"/>
      <c r="B1255"/>
      <c r="C1255"/>
      <c r="D1255"/>
      <c r="E1255"/>
    </row>
    <row r="1256" spans="1:5" x14ac:dyDescent="0.25">
      <c r="A1256"/>
      <c r="B1256"/>
      <c r="C1256"/>
      <c r="D1256"/>
      <c r="E1256"/>
    </row>
    <row r="1257" spans="1:5" x14ac:dyDescent="0.25">
      <c r="A1257"/>
      <c r="B1257"/>
      <c r="C1257"/>
      <c r="D1257"/>
      <c r="E1257"/>
    </row>
    <row r="1258" spans="1:5" x14ac:dyDescent="0.25">
      <c r="A1258"/>
      <c r="B1258"/>
      <c r="C1258"/>
      <c r="D1258"/>
      <c r="E1258"/>
    </row>
    <row r="1259" spans="1:5" x14ac:dyDescent="0.25">
      <c r="A1259"/>
      <c r="B1259"/>
      <c r="C1259"/>
      <c r="D1259"/>
      <c r="E1259"/>
    </row>
    <row r="1260" spans="1:5" x14ac:dyDescent="0.25">
      <c r="A1260"/>
      <c r="B1260"/>
      <c r="C1260"/>
      <c r="D1260"/>
      <c r="E1260"/>
    </row>
    <row r="1261" spans="1:5" x14ac:dyDescent="0.25">
      <c r="A1261"/>
      <c r="B1261"/>
      <c r="C1261"/>
      <c r="D1261"/>
      <c r="E1261"/>
    </row>
    <row r="1262" spans="1:5" x14ac:dyDescent="0.25">
      <c r="A1262"/>
      <c r="B1262"/>
      <c r="C1262"/>
      <c r="D1262"/>
      <c r="E1262"/>
    </row>
    <row r="1263" spans="1:5" x14ac:dyDescent="0.25">
      <c r="A1263"/>
      <c r="B1263"/>
      <c r="C1263"/>
      <c r="D1263"/>
      <c r="E1263"/>
    </row>
    <row r="1264" spans="1:5" x14ac:dyDescent="0.25">
      <c r="A1264"/>
      <c r="B1264"/>
      <c r="C1264"/>
      <c r="D1264"/>
      <c r="E1264"/>
    </row>
    <row r="1265" spans="1:5" x14ac:dyDescent="0.25">
      <c r="A1265"/>
      <c r="B1265"/>
      <c r="C1265"/>
      <c r="D1265"/>
      <c r="E1265"/>
    </row>
    <row r="1266" spans="1:5" x14ac:dyDescent="0.25">
      <c r="A1266"/>
      <c r="B1266"/>
      <c r="C1266"/>
      <c r="D1266"/>
      <c r="E1266"/>
    </row>
    <row r="1267" spans="1:5" x14ac:dyDescent="0.25">
      <c r="A1267"/>
      <c r="B1267"/>
      <c r="C1267"/>
      <c r="D1267"/>
      <c r="E1267"/>
    </row>
    <row r="1268" spans="1:5" x14ac:dyDescent="0.25">
      <c r="A1268"/>
      <c r="B1268"/>
      <c r="C1268"/>
      <c r="D1268"/>
      <c r="E1268"/>
    </row>
    <row r="1269" spans="1:5" x14ac:dyDescent="0.25">
      <c r="A1269"/>
      <c r="B1269"/>
      <c r="C1269"/>
      <c r="D1269"/>
      <c r="E1269"/>
    </row>
    <row r="1270" spans="1:5" x14ac:dyDescent="0.25">
      <c r="A1270"/>
      <c r="B1270"/>
      <c r="C1270"/>
      <c r="D1270"/>
      <c r="E1270"/>
    </row>
    <row r="1271" spans="1:5" x14ac:dyDescent="0.25">
      <c r="A1271"/>
      <c r="B1271"/>
      <c r="C1271"/>
      <c r="D1271"/>
      <c r="E1271"/>
    </row>
    <row r="1272" spans="1:5" x14ac:dyDescent="0.25">
      <c r="A1272"/>
      <c r="B1272"/>
      <c r="C1272"/>
      <c r="D1272"/>
      <c r="E1272"/>
    </row>
    <row r="1273" spans="1:5" x14ac:dyDescent="0.25">
      <c r="A1273"/>
      <c r="B1273"/>
      <c r="C1273"/>
      <c r="D1273"/>
      <c r="E1273"/>
    </row>
    <row r="1274" spans="1:5" x14ac:dyDescent="0.25">
      <c r="A1274"/>
      <c r="B1274"/>
      <c r="C1274"/>
      <c r="D1274"/>
      <c r="E1274"/>
    </row>
    <row r="1275" spans="1:5" x14ac:dyDescent="0.25">
      <c r="A1275"/>
      <c r="B1275"/>
      <c r="C1275"/>
      <c r="D1275"/>
      <c r="E1275"/>
    </row>
    <row r="1276" spans="1:5" x14ac:dyDescent="0.25">
      <c r="A1276"/>
      <c r="B1276"/>
      <c r="C1276"/>
      <c r="D1276"/>
      <c r="E1276"/>
    </row>
    <row r="1277" spans="1:5" x14ac:dyDescent="0.25">
      <c r="A1277"/>
      <c r="B1277"/>
      <c r="C1277"/>
      <c r="D1277"/>
      <c r="E1277"/>
    </row>
    <row r="1278" spans="1:5" x14ac:dyDescent="0.25">
      <c r="A1278"/>
      <c r="B1278"/>
      <c r="C1278"/>
      <c r="D1278"/>
      <c r="E1278"/>
    </row>
    <row r="1279" spans="1:5" x14ac:dyDescent="0.25">
      <c r="A1279"/>
      <c r="B1279"/>
      <c r="C1279"/>
      <c r="D1279"/>
      <c r="E1279"/>
    </row>
    <row r="1280" spans="1:5" x14ac:dyDescent="0.25">
      <c r="A1280"/>
      <c r="B1280"/>
      <c r="C1280"/>
      <c r="D1280"/>
      <c r="E1280"/>
    </row>
    <row r="1281" spans="1:5" x14ac:dyDescent="0.25">
      <c r="A1281"/>
      <c r="B1281"/>
      <c r="C1281"/>
      <c r="D1281"/>
      <c r="E1281"/>
    </row>
    <row r="1282" spans="1:5" x14ac:dyDescent="0.25">
      <c r="A1282"/>
      <c r="B1282"/>
      <c r="C1282"/>
      <c r="D1282"/>
      <c r="E1282"/>
    </row>
    <row r="1283" spans="1:5" x14ac:dyDescent="0.25">
      <c r="A1283"/>
      <c r="B1283"/>
      <c r="C1283"/>
      <c r="D1283"/>
      <c r="E1283"/>
    </row>
    <row r="1284" spans="1:5" x14ac:dyDescent="0.25">
      <c r="A1284"/>
      <c r="B1284"/>
      <c r="C1284"/>
      <c r="D1284"/>
      <c r="E1284"/>
    </row>
    <row r="1285" spans="1:5" x14ac:dyDescent="0.25">
      <c r="A1285"/>
      <c r="B1285"/>
      <c r="C1285"/>
      <c r="D1285"/>
      <c r="E1285"/>
    </row>
    <row r="1286" spans="1:5" x14ac:dyDescent="0.25">
      <c r="A1286"/>
      <c r="B1286"/>
      <c r="C1286"/>
      <c r="D1286"/>
      <c r="E1286"/>
    </row>
    <row r="1287" spans="1:5" x14ac:dyDescent="0.25">
      <c r="A1287"/>
      <c r="B1287"/>
      <c r="C1287"/>
      <c r="D1287"/>
      <c r="E1287"/>
    </row>
    <row r="1288" spans="1:5" x14ac:dyDescent="0.25">
      <c r="A1288"/>
      <c r="B1288"/>
      <c r="C1288"/>
      <c r="D1288"/>
      <c r="E1288"/>
    </row>
    <row r="1289" spans="1:5" x14ac:dyDescent="0.25">
      <c r="A1289"/>
      <c r="B1289"/>
      <c r="C1289"/>
      <c r="D1289"/>
      <c r="E1289"/>
    </row>
    <row r="1290" spans="1:5" x14ac:dyDescent="0.25">
      <c r="A1290"/>
      <c r="B1290"/>
      <c r="C1290"/>
      <c r="D1290"/>
      <c r="E1290"/>
    </row>
    <row r="1291" spans="1:5" x14ac:dyDescent="0.25">
      <c r="A1291"/>
      <c r="B1291"/>
      <c r="C1291"/>
      <c r="D1291"/>
      <c r="E1291"/>
    </row>
    <row r="1292" spans="1:5" x14ac:dyDescent="0.25">
      <c r="A1292"/>
      <c r="B1292"/>
      <c r="C1292"/>
      <c r="D1292"/>
      <c r="E1292"/>
    </row>
    <row r="1293" spans="1:5" x14ac:dyDescent="0.25">
      <c r="A1293"/>
      <c r="B1293"/>
      <c r="C1293"/>
      <c r="D1293"/>
      <c r="E1293"/>
    </row>
    <row r="1294" spans="1:5" x14ac:dyDescent="0.25">
      <c r="A1294"/>
      <c r="B1294"/>
      <c r="C1294"/>
      <c r="D1294"/>
      <c r="E1294"/>
    </row>
    <row r="1295" spans="1:5" x14ac:dyDescent="0.25">
      <c r="A1295"/>
      <c r="B1295"/>
      <c r="C1295"/>
      <c r="D1295"/>
      <c r="E1295"/>
    </row>
    <row r="1296" spans="1:5" x14ac:dyDescent="0.25">
      <c r="A1296"/>
      <c r="B1296"/>
      <c r="C1296"/>
      <c r="D1296"/>
      <c r="E1296"/>
    </row>
    <row r="1297" spans="1:5" x14ac:dyDescent="0.25">
      <c r="A1297"/>
      <c r="B1297"/>
      <c r="C1297"/>
      <c r="D1297"/>
      <c r="E1297"/>
    </row>
    <row r="1298" spans="1:5" x14ac:dyDescent="0.25">
      <c r="A1298"/>
      <c r="B1298"/>
      <c r="C1298"/>
      <c r="D1298"/>
      <c r="E1298"/>
    </row>
    <row r="1299" spans="1:5" x14ac:dyDescent="0.25">
      <c r="A1299"/>
      <c r="B1299"/>
      <c r="C1299"/>
      <c r="D1299"/>
      <c r="E1299"/>
    </row>
    <row r="1300" spans="1:5" x14ac:dyDescent="0.25">
      <c r="A1300"/>
      <c r="B1300"/>
      <c r="C1300"/>
      <c r="D1300"/>
      <c r="E1300"/>
    </row>
    <row r="1301" spans="1:5" x14ac:dyDescent="0.25">
      <c r="A1301"/>
      <c r="B1301"/>
      <c r="C1301"/>
      <c r="D1301"/>
      <c r="E1301"/>
    </row>
    <row r="1302" spans="1:5" x14ac:dyDescent="0.25">
      <c r="A1302"/>
      <c r="B1302"/>
      <c r="C1302"/>
      <c r="D1302"/>
      <c r="E1302"/>
    </row>
    <row r="1303" spans="1:5" x14ac:dyDescent="0.25">
      <c r="A1303"/>
      <c r="B1303"/>
      <c r="C1303"/>
      <c r="D1303"/>
      <c r="E1303"/>
    </row>
    <row r="1304" spans="1:5" x14ac:dyDescent="0.25">
      <c r="A1304"/>
      <c r="B1304"/>
      <c r="C1304"/>
      <c r="D1304"/>
      <c r="E1304"/>
    </row>
    <row r="1305" spans="1:5" x14ac:dyDescent="0.25">
      <c r="A1305"/>
      <c r="B1305"/>
      <c r="C1305"/>
      <c r="D1305"/>
      <c r="E1305"/>
    </row>
    <row r="1306" spans="1:5" x14ac:dyDescent="0.25">
      <c r="A1306"/>
      <c r="B1306"/>
      <c r="C1306"/>
      <c r="D1306"/>
      <c r="E1306"/>
    </row>
    <row r="1307" spans="1:5" x14ac:dyDescent="0.25">
      <c r="A1307"/>
      <c r="B1307"/>
      <c r="C1307"/>
      <c r="D1307"/>
      <c r="E1307"/>
    </row>
    <row r="1308" spans="1:5" x14ac:dyDescent="0.25">
      <c r="A1308"/>
      <c r="B1308"/>
      <c r="C1308"/>
      <c r="D1308"/>
      <c r="E1308"/>
    </row>
    <row r="1309" spans="1:5" x14ac:dyDescent="0.25">
      <c r="A1309"/>
      <c r="B1309"/>
      <c r="C1309"/>
      <c r="D1309"/>
      <c r="E1309"/>
    </row>
    <row r="1310" spans="1:5" x14ac:dyDescent="0.25">
      <c r="A1310"/>
      <c r="B1310"/>
      <c r="C1310"/>
      <c r="D1310"/>
      <c r="E1310"/>
    </row>
    <row r="1311" spans="1:5" x14ac:dyDescent="0.25">
      <c r="A1311"/>
      <c r="B1311"/>
      <c r="C1311"/>
      <c r="D1311"/>
      <c r="E1311"/>
    </row>
    <row r="1312" spans="1:5" x14ac:dyDescent="0.25">
      <c r="A1312"/>
      <c r="B1312"/>
      <c r="C1312"/>
      <c r="D1312"/>
      <c r="E1312"/>
    </row>
    <row r="1313" spans="1:5" x14ac:dyDescent="0.25">
      <c r="A1313"/>
      <c r="B1313"/>
      <c r="C1313"/>
      <c r="D1313"/>
      <c r="E1313"/>
    </row>
    <row r="1314" spans="1:5" x14ac:dyDescent="0.25">
      <c r="A1314"/>
      <c r="B1314"/>
      <c r="C1314"/>
      <c r="D1314"/>
      <c r="E1314"/>
    </row>
    <row r="1315" spans="1:5" x14ac:dyDescent="0.25">
      <c r="A1315"/>
      <c r="B1315"/>
      <c r="C1315"/>
      <c r="D1315"/>
      <c r="E1315"/>
    </row>
    <row r="1316" spans="1:5" x14ac:dyDescent="0.25">
      <c r="A1316"/>
      <c r="B1316"/>
      <c r="C1316"/>
      <c r="D1316"/>
      <c r="E1316"/>
    </row>
    <row r="1317" spans="1:5" x14ac:dyDescent="0.25">
      <c r="A1317"/>
      <c r="B1317"/>
      <c r="C1317"/>
      <c r="D1317"/>
      <c r="E1317"/>
    </row>
    <row r="1318" spans="1:5" x14ac:dyDescent="0.25">
      <c r="A1318"/>
      <c r="B1318"/>
      <c r="C1318"/>
      <c r="D1318"/>
      <c r="E1318"/>
    </row>
    <row r="1319" spans="1:5" x14ac:dyDescent="0.25">
      <c r="A1319"/>
      <c r="B1319"/>
      <c r="C1319"/>
      <c r="D1319"/>
      <c r="E1319"/>
    </row>
    <row r="1320" spans="1:5" x14ac:dyDescent="0.25">
      <c r="A1320"/>
      <c r="B1320"/>
      <c r="C1320"/>
      <c r="D1320"/>
      <c r="E1320"/>
    </row>
    <row r="1321" spans="1:5" x14ac:dyDescent="0.25">
      <c r="A1321"/>
      <c r="B1321"/>
      <c r="C1321"/>
      <c r="D1321"/>
      <c r="E1321"/>
    </row>
    <row r="1322" spans="1:5" x14ac:dyDescent="0.25">
      <c r="A1322"/>
      <c r="B1322"/>
      <c r="C1322"/>
      <c r="D1322"/>
      <c r="E1322"/>
    </row>
    <row r="1323" spans="1:5" x14ac:dyDescent="0.25">
      <c r="A1323"/>
      <c r="B1323"/>
      <c r="C1323"/>
      <c r="D1323"/>
      <c r="E1323"/>
    </row>
    <row r="1324" spans="1:5" x14ac:dyDescent="0.25">
      <c r="A1324"/>
      <c r="B1324"/>
      <c r="C1324"/>
      <c r="D1324"/>
      <c r="E1324"/>
    </row>
    <row r="1325" spans="1:5" x14ac:dyDescent="0.25">
      <c r="A1325"/>
      <c r="B1325"/>
      <c r="C1325"/>
      <c r="D1325"/>
      <c r="E1325"/>
    </row>
    <row r="1326" spans="1:5" x14ac:dyDescent="0.25">
      <c r="A1326"/>
      <c r="B1326"/>
      <c r="C1326"/>
      <c r="D1326"/>
      <c r="E1326"/>
    </row>
    <row r="1327" spans="1:5" x14ac:dyDescent="0.25">
      <c r="A1327"/>
      <c r="B1327"/>
      <c r="C1327"/>
      <c r="D1327"/>
      <c r="E1327"/>
    </row>
    <row r="1328" spans="1:5" x14ac:dyDescent="0.25">
      <c r="A1328"/>
      <c r="B1328"/>
      <c r="C1328"/>
      <c r="D1328"/>
      <c r="E1328"/>
    </row>
    <row r="1329" spans="1:5" x14ac:dyDescent="0.25">
      <c r="A1329"/>
      <c r="B1329"/>
      <c r="C1329"/>
      <c r="D1329"/>
      <c r="E1329"/>
    </row>
    <row r="1330" spans="1:5" x14ac:dyDescent="0.25">
      <c r="A1330"/>
      <c r="B1330"/>
      <c r="C1330"/>
      <c r="D1330"/>
      <c r="E1330"/>
    </row>
    <row r="1331" spans="1:5" x14ac:dyDescent="0.25">
      <c r="A1331"/>
      <c r="B1331"/>
      <c r="C1331"/>
      <c r="D1331"/>
      <c r="E1331"/>
    </row>
    <row r="1332" spans="1:5" x14ac:dyDescent="0.25">
      <c r="A1332"/>
      <c r="B1332"/>
      <c r="C1332"/>
      <c r="D1332"/>
      <c r="E1332"/>
    </row>
    <row r="1333" spans="1:5" x14ac:dyDescent="0.25">
      <c r="A1333"/>
      <c r="B1333"/>
      <c r="C1333"/>
      <c r="D1333"/>
      <c r="E1333"/>
    </row>
    <row r="1334" spans="1:5" x14ac:dyDescent="0.25">
      <c r="A1334"/>
      <c r="B1334"/>
      <c r="C1334"/>
      <c r="D1334"/>
      <c r="E1334"/>
    </row>
    <row r="1335" spans="1:5" x14ac:dyDescent="0.25">
      <c r="A1335"/>
      <c r="B1335"/>
      <c r="C1335"/>
      <c r="D1335"/>
      <c r="E1335"/>
    </row>
    <row r="1336" spans="1:5" x14ac:dyDescent="0.25">
      <c r="A1336"/>
      <c r="B1336"/>
      <c r="C1336"/>
      <c r="D1336"/>
      <c r="E1336"/>
    </row>
    <row r="1337" spans="1:5" x14ac:dyDescent="0.25">
      <c r="A1337"/>
      <c r="B1337"/>
      <c r="C1337"/>
      <c r="D1337"/>
      <c r="E1337"/>
    </row>
    <row r="1338" spans="1:5" x14ac:dyDescent="0.25">
      <c r="A1338"/>
      <c r="B1338"/>
      <c r="C1338"/>
      <c r="D1338"/>
      <c r="E1338"/>
    </row>
    <row r="1339" spans="1:5" x14ac:dyDescent="0.25">
      <c r="A1339"/>
      <c r="B1339"/>
      <c r="C1339"/>
      <c r="D1339"/>
      <c r="E1339"/>
    </row>
    <row r="1340" spans="1:5" x14ac:dyDescent="0.25">
      <c r="A1340"/>
      <c r="B1340"/>
      <c r="C1340"/>
      <c r="D1340"/>
      <c r="E1340"/>
    </row>
    <row r="1341" spans="1:5" x14ac:dyDescent="0.25">
      <c r="A1341"/>
      <c r="B1341"/>
      <c r="C1341"/>
      <c r="D1341"/>
      <c r="E1341"/>
    </row>
    <row r="1342" spans="1:5" x14ac:dyDescent="0.25">
      <c r="A1342"/>
      <c r="B1342"/>
      <c r="C1342"/>
      <c r="D1342"/>
      <c r="E1342"/>
    </row>
    <row r="1343" spans="1:5" x14ac:dyDescent="0.25">
      <c r="A1343"/>
      <c r="B1343"/>
      <c r="C1343"/>
      <c r="D1343"/>
      <c r="E1343"/>
    </row>
    <row r="1344" spans="1:5" x14ac:dyDescent="0.25">
      <c r="A1344"/>
      <c r="B1344"/>
      <c r="C1344"/>
      <c r="D1344"/>
      <c r="E1344"/>
    </row>
    <row r="1345" spans="1:5" x14ac:dyDescent="0.25">
      <c r="A1345"/>
      <c r="B1345"/>
      <c r="C1345"/>
      <c r="D1345"/>
      <c r="E1345"/>
    </row>
    <row r="1346" spans="1:5" x14ac:dyDescent="0.25">
      <c r="A1346"/>
      <c r="B1346"/>
      <c r="C1346"/>
      <c r="D1346"/>
      <c r="E1346"/>
    </row>
    <row r="1347" spans="1:5" x14ac:dyDescent="0.25">
      <c r="A1347"/>
      <c r="B1347"/>
      <c r="C1347"/>
      <c r="D1347"/>
      <c r="E1347"/>
    </row>
    <row r="1348" spans="1:5" x14ac:dyDescent="0.25">
      <c r="A1348"/>
      <c r="B1348"/>
      <c r="C1348"/>
      <c r="D1348"/>
      <c r="E1348"/>
    </row>
    <row r="1349" spans="1:5" x14ac:dyDescent="0.25">
      <c r="A1349"/>
      <c r="B1349"/>
      <c r="C1349"/>
      <c r="D1349"/>
      <c r="E1349"/>
    </row>
    <row r="1350" spans="1:5" x14ac:dyDescent="0.25">
      <c r="A1350"/>
      <c r="B1350"/>
      <c r="C1350"/>
      <c r="D1350"/>
      <c r="E1350"/>
    </row>
    <row r="1351" spans="1:5" x14ac:dyDescent="0.25">
      <c r="A1351"/>
      <c r="B1351"/>
      <c r="C1351"/>
      <c r="D1351"/>
      <c r="E1351"/>
    </row>
    <row r="1352" spans="1:5" x14ac:dyDescent="0.25">
      <c r="A1352"/>
      <c r="B1352"/>
      <c r="C1352"/>
      <c r="D1352"/>
      <c r="E1352"/>
    </row>
    <row r="1353" spans="1:5" x14ac:dyDescent="0.25">
      <c r="A1353"/>
      <c r="B1353"/>
      <c r="C1353"/>
      <c r="D1353"/>
      <c r="E1353"/>
    </row>
    <row r="1354" spans="1:5" x14ac:dyDescent="0.25">
      <c r="A1354"/>
      <c r="B1354"/>
      <c r="C1354"/>
      <c r="D1354"/>
      <c r="E1354"/>
    </row>
    <row r="1355" spans="1:5" x14ac:dyDescent="0.25">
      <c r="A1355"/>
      <c r="B1355"/>
      <c r="C1355"/>
      <c r="D1355"/>
      <c r="E1355"/>
    </row>
    <row r="1356" spans="1:5" x14ac:dyDescent="0.25">
      <c r="A1356"/>
      <c r="B1356"/>
      <c r="C1356"/>
      <c r="D1356"/>
      <c r="E1356"/>
    </row>
    <row r="1357" spans="1:5" x14ac:dyDescent="0.25">
      <c r="A1357"/>
      <c r="B1357"/>
      <c r="C1357"/>
      <c r="D1357"/>
      <c r="E1357"/>
    </row>
    <row r="1358" spans="1:5" x14ac:dyDescent="0.25">
      <c r="A1358"/>
      <c r="B1358"/>
      <c r="C1358"/>
      <c r="D1358"/>
      <c r="E1358"/>
    </row>
    <row r="1359" spans="1:5" x14ac:dyDescent="0.25">
      <c r="A1359"/>
      <c r="B1359"/>
      <c r="C1359"/>
      <c r="D1359"/>
      <c r="E1359"/>
    </row>
    <row r="1360" spans="1:5" x14ac:dyDescent="0.25">
      <c r="A1360"/>
      <c r="B1360"/>
      <c r="C1360"/>
      <c r="D1360"/>
      <c r="E1360"/>
    </row>
    <row r="1361" spans="1:5" x14ac:dyDescent="0.25">
      <c r="A1361"/>
      <c r="B1361"/>
      <c r="C1361"/>
      <c r="D1361"/>
      <c r="E1361"/>
    </row>
    <row r="1362" spans="1:5" x14ac:dyDescent="0.25">
      <c r="A1362"/>
      <c r="B1362"/>
      <c r="C1362"/>
      <c r="D1362"/>
      <c r="E1362"/>
    </row>
    <row r="1363" spans="1:5" x14ac:dyDescent="0.25">
      <c r="A1363"/>
      <c r="B1363"/>
      <c r="C1363"/>
      <c r="D1363"/>
      <c r="E1363"/>
    </row>
    <row r="1364" spans="1:5" x14ac:dyDescent="0.25">
      <c r="A1364"/>
      <c r="B1364"/>
      <c r="C1364"/>
      <c r="D1364"/>
      <c r="E1364"/>
    </row>
    <row r="1365" spans="1:5" x14ac:dyDescent="0.25">
      <c r="A1365"/>
      <c r="B1365"/>
      <c r="C1365"/>
      <c r="D1365"/>
      <c r="E1365"/>
    </row>
    <row r="1366" spans="1:5" x14ac:dyDescent="0.25">
      <c r="A1366"/>
      <c r="B1366"/>
      <c r="C1366"/>
      <c r="D1366"/>
      <c r="E1366"/>
    </row>
    <row r="1367" spans="1:5" x14ac:dyDescent="0.25">
      <c r="A1367"/>
      <c r="B1367"/>
      <c r="C1367"/>
      <c r="D1367"/>
      <c r="E1367"/>
    </row>
    <row r="1368" spans="1:5" x14ac:dyDescent="0.25">
      <c r="A1368"/>
      <c r="B1368"/>
      <c r="C1368"/>
      <c r="D1368"/>
      <c r="E1368"/>
    </row>
    <row r="1369" spans="1:5" x14ac:dyDescent="0.25">
      <c r="A1369"/>
      <c r="B1369"/>
      <c r="C1369"/>
      <c r="D1369"/>
      <c r="E1369"/>
    </row>
    <row r="1370" spans="1:5" x14ac:dyDescent="0.25">
      <c r="A1370"/>
      <c r="B1370"/>
      <c r="C1370"/>
      <c r="D1370"/>
      <c r="E1370"/>
    </row>
    <row r="1371" spans="1:5" x14ac:dyDescent="0.25">
      <c r="A1371"/>
      <c r="B1371"/>
      <c r="C1371"/>
      <c r="D1371"/>
      <c r="E1371"/>
    </row>
    <row r="1372" spans="1:5" x14ac:dyDescent="0.25">
      <c r="A1372"/>
      <c r="B1372"/>
      <c r="C1372"/>
      <c r="D1372"/>
      <c r="E1372"/>
    </row>
    <row r="1373" spans="1:5" x14ac:dyDescent="0.25">
      <c r="A1373"/>
      <c r="B1373"/>
      <c r="C1373"/>
      <c r="D1373"/>
      <c r="E1373"/>
    </row>
    <row r="1374" spans="1:5" x14ac:dyDescent="0.25">
      <c r="A1374"/>
      <c r="B1374"/>
      <c r="C1374"/>
      <c r="D1374"/>
      <c r="E1374"/>
    </row>
    <row r="1375" spans="1:5" x14ac:dyDescent="0.25">
      <c r="A1375"/>
      <c r="B1375"/>
      <c r="C1375"/>
      <c r="D1375"/>
      <c r="E1375"/>
    </row>
    <row r="1376" spans="1:5" x14ac:dyDescent="0.25">
      <c r="A1376"/>
      <c r="B1376"/>
      <c r="C1376"/>
      <c r="D1376"/>
      <c r="E1376"/>
    </row>
    <row r="1377" spans="1:5" x14ac:dyDescent="0.25">
      <c r="A1377"/>
      <c r="B1377"/>
      <c r="C1377"/>
      <c r="D1377"/>
      <c r="E1377"/>
    </row>
    <row r="1378" spans="1:5" x14ac:dyDescent="0.25">
      <c r="A1378"/>
      <c r="B1378"/>
      <c r="C1378"/>
      <c r="D1378"/>
      <c r="E1378"/>
    </row>
    <row r="1379" spans="1:5" x14ac:dyDescent="0.25">
      <c r="A1379"/>
      <c r="B1379"/>
      <c r="C1379"/>
      <c r="D1379"/>
      <c r="E1379"/>
    </row>
    <row r="1380" spans="1:5" x14ac:dyDescent="0.25">
      <c r="A1380"/>
      <c r="B1380"/>
      <c r="C1380"/>
      <c r="D1380"/>
      <c r="E1380"/>
    </row>
    <row r="1381" spans="1:5" x14ac:dyDescent="0.25">
      <c r="A1381"/>
      <c r="B1381"/>
      <c r="C1381"/>
      <c r="D1381"/>
      <c r="E1381"/>
    </row>
    <row r="1382" spans="1:5" x14ac:dyDescent="0.25">
      <c r="A1382"/>
      <c r="B1382"/>
      <c r="C1382"/>
      <c r="D1382"/>
      <c r="E1382"/>
    </row>
    <row r="1383" spans="1:5" x14ac:dyDescent="0.25">
      <c r="A1383"/>
      <c r="B1383"/>
      <c r="C1383"/>
      <c r="D1383"/>
      <c r="E1383"/>
    </row>
    <row r="1384" spans="1:5" x14ac:dyDescent="0.25">
      <c r="A1384"/>
      <c r="B1384"/>
      <c r="C1384"/>
      <c r="D1384"/>
      <c r="E1384"/>
    </row>
    <row r="1385" spans="1:5" x14ac:dyDescent="0.25">
      <c r="A1385"/>
      <c r="B1385"/>
      <c r="C1385"/>
      <c r="D1385"/>
      <c r="E1385"/>
    </row>
    <row r="1386" spans="1:5" x14ac:dyDescent="0.25">
      <c r="A1386"/>
      <c r="B1386"/>
      <c r="C1386"/>
      <c r="D1386"/>
      <c r="E1386"/>
    </row>
    <row r="1387" spans="1:5" x14ac:dyDescent="0.25">
      <c r="A1387"/>
      <c r="B1387"/>
      <c r="C1387"/>
      <c r="D1387"/>
      <c r="E1387"/>
    </row>
    <row r="1388" spans="1:5" x14ac:dyDescent="0.25">
      <c r="A1388"/>
      <c r="B1388"/>
      <c r="C1388"/>
      <c r="D1388"/>
      <c r="E1388"/>
    </row>
    <row r="1389" spans="1:5" x14ac:dyDescent="0.25">
      <c r="A1389"/>
      <c r="B1389"/>
      <c r="C1389"/>
      <c r="D1389"/>
      <c r="E1389"/>
    </row>
    <row r="1390" spans="1:5" x14ac:dyDescent="0.25">
      <c r="A1390"/>
      <c r="B1390"/>
      <c r="C1390"/>
      <c r="D1390"/>
      <c r="E1390"/>
    </row>
    <row r="1391" spans="1:5" x14ac:dyDescent="0.25">
      <c r="A1391"/>
      <c r="B1391"/>
      <c r="C1391"/>
      <c r="D1391"/>
      <c r="E1391"/>
    </row>
    <row r="1392" spans="1:5" x14ac:dyDescent="0.25">
      <c r="A1392"/>
      <c r="B1392"/>
      <c r="C1392"/>
      <c r="D1392"/>
      <c r="E1392"/>
    </row>
    <row r="1393" spans="1:5" x14ac:dyDescent="0.25">
      <c r="A1393"/>
      <c r="B1393"/>
      <c r="C1393"/>
      <c r="D1393"/>
      <c r="E1393"/>
    </row>
    <row r="1394" spans="1:5" x14ac:dyDescent="0.25">
      <c r="A1394"/>
      <c r="B1394"/>
      <c r="C1394"/>
      <c r="D1394"/>
      <c r="E1394"/>
    </row>
    <row r="1395" spans="1:5" x14ac:dyDescent="0.25">
      <c r="A1395"/>
      <c r="B1395"/>
      <c r="C1395"/>
      <c r="D1395"/>
      <c r="E1395"/>
    </row>
    <row r="1396" spans="1:5" x14ac:dyDescent="0.25">
      <c r="A1396"/>
      <c r="B1396"/>
      <c r="C1396"/>
      <c r="D1396"/>
      <c r="E1396"/>
    </row>
    <row r="1397" spans="1:5" x14ac:dyDescent="0.25">
      <c r="A1397"/>
      <c r="B1397"/>
      <c r="C1397"/>
      <c r="D1397"/>
      <c r="E1397"/>
    </row>
    <row r="1398" spans="1:5" x14ac:dyDescent="0.25">
      <c r="A1398"/>
      <c r="B1398"/>
      <c r="C1398"/>
      <c r="D1398"/>
      <c r="E1398"/>
    </row>
    <row r="1399" spans="1:5" x14ac:dyDescent="0.25">
      <c r="A1399"/>
      <c r="B1399"/>
      <c r="C1399"/>
      <c r="D1399"/>
      <c r="E1399"/>
    </row>
    <row r="1400" spans="1:5" x14ac:dyDescent="0.25">
      <c r="A1400"/>
      <c r="B1400"/>
      <c r="C1400"/>
      <c r="D1400"/>
      <c r="E1400"/>
    </row>
    <row r="1401" spans="1:5" x14ac:dyDescent="0.25">
      <c r="A1401"/>
      <c r="B1401"/>
      <c r="C1401"/>
      <c r="D1401"/>
      <c r="E1401"/>
    </row>
    <row r="1402" spans="1:5" x14ac:dyDescent="0.25">
      <c r="A1402"/>
      <c r="B1402"/>
      <c r="C1402"/>
      <c r="D1402"/>
      <c r="E1402"/>
    </row>
    <row r="1403" spans="1:5" x14ac:dyDescent="0.25">
      <c r="A1403"/>
      <c r="B1403"/>
      <c r="C1403"/>
      <c r="D1403"/>
      <c r="E1403"/>
    </row>
    <row r="1404" spans="1:5" x14ac:dyDescent="0.25">
      <c r="A1404"/>
      <c r="B1404"/>
      <c r="C1404"/>
      <c r="D1404"/>
      <c r="E1404"/>
    </row>
    <row r="1405" spans="1:5" x14ac:dyDescent="0.25">
      <c r="A1405"/>
      <c r="B1405"/>
      <c r="C1405"/>
      <c r="D1405"/>
      <c r="E1405"/>
    </row>
    <row r="1406" spans="1:5" x14ac:dyDescent="0.25">
      <c r="A1406"/>
      <c r="B1406"/>
      <c r="C1406"/>
      <c r="D1406"/>
      <c r="E1406"/>
    </row>
    <row r="1407" spans="1:5" x14ac:dyDescent="0.25">
      <c r="A1407"/>
      <c r="B1407"/>
      <c r="C1407"/>
      <c r="D1407"/>
      <c r="E1407"/>
    </row>
    <row r="1408" spans="1:5" x14ac:dyDescent="0.25">
      <c r="A1408"/>
      <c r="B1408"/>
      <c r="C1408"/>
      <c r="D1408"/>
      <c r="E1408"/>
    </row>
    <row r="1409" spans="1:5" x14ac:dyDescent="0.25">
      <c r="A1409"/>
      <c r="B1409"/>
      <c r="C1409"/>
      <c r="D1409"/>
      <c r="E1409"/>
    </row>
    <row r="1410" spans="1:5" x14ac:dyDescent="0.25">
      <c r="A1410"/>
      <c r="B1410"/>
      <c r="C1410"/>
      <c r="D1410"/>
      <c r="E1410"/>
    </row>
    <row r="1411" spans="1:5" x14ac:dyDescent="0.25">
      <c r="A1411"/>
      <c r="B1411"/>
      <c r="C1411"/>
      <c r="D1411"/>
      <c r="E1411"/>
    </row>
    <row r="1412" spans="1:5" x14ac:dyDescent="0.25">
      <c r="A1412"/>
      <c r="B1412"/>
      <c r="C1412"/>
      <c r="D1412"/>
      <c r="E1412"/>
    </row>
    <row r="1413" spans="1:5" x14ac:dyDescent="0.25">
      <c r="A1413"/>
      <c r="B1413"/>
      <c r="C1413"/>
      <c r="D1413"/>
      <c r="E1413"/>
    </row>
    <row r="1414" spans="1:5" x14ac:dyDescent="0.25">
      <c r="A1414"/>
      <c r="B1414"/>
      <c r="C1414"/>
      <c r="D1414"/>
      <c r="E1414"/>
    </row>
    <row r="1415" spans="1:5" x14ac:dyDescent="0.25">
      <c r="A1415"/>
      <c r="B1415"/>
      <c r="C1415"/>
      <c r="D1415"/>
      <c r="E1415"/>
    </row>
    <row r="1416" spans="1:5" x14ac:dyDescent="0.25">
      <c r="A1416"/>
      <c r="B1416"/>
      <c r="C1416"/>
      <c r="D1416"/>
      <c r="E1416"/>
    </row>
    <row r="1417" spans="1:5" x14ac:dyDescent="0.25">
      <c r="A1417"/>
      <c r="B1417"/>
      <c r="C1417"/>
      <c r="D1417"/>
      <c r="E1417"/>
    </row>
    <row r="1418" spans="1:5" x14ac:dyDescent="0.25">
      <c r="A1418"/>
      <c r="B1418"/>
      <c r="C1418"/>
      <c r="D1418"/>
      <c r="E1418"/>
    </row>
    <row r="1419" spans="1:5" x14ac:dyDescent="0.25">
      <c r="A1419"/>
      <c r="B1419"/>
      <c r="C1419"/>
      <c r="D1419"/>
      <c r="E1419"/>
    </row>
    <row r="1420" spans="1:5" x14ac:dyDescent="0.25">
      <c r="A1420"/>
      <c r="B1420"/>
      <c r="C1420"/>
      <c r="D1420"/>
      <c r="E1420"/>
    </row>
    <row r="1421" spans="1:5" x14ac:dyDescent="0.25">
      <c r="A1421"/>
      <c r="B1421"/>
      <c r="C1421"/>
      <c r="D1421"/>
      <c r="E1421"/>
    </row>
    <row r="1422" spans="1:5" x14ac:dyDescent="0.25">
      <c r="A1422"/>
      <c r="B1422"/>
      <c r="C1422"/>
      <c r="D1422"/>
      <c r="E1422"/>
    </row>
    <row r="1423" spans="1:5" x14ac:dyDescent="0.25">
      <c r="A1423"/>
      <c r="B1423"/>
      <c r="C1423"/>
      <c r="D1423"/>
      <c r="E1423"/>
    </row>
    <row r="1424" spans="1:5" x14ac:dyDescent="0.25">
      <c r="A1424"/>
      <c r="B1424"/>
      <c r="C1424"/>
      <c r="D1424"/>
      <c r="E1424"/>
    </row>
    <row r="1425" spans="1:5" x14ac:dyDescent="0.25">
      <c r="A1425"/>
      <c r="B1425"/>
      <c r="C1425"/>
      <c r="D1425"/>
      <c r="E1425"/>
    </row>
    <row r="1426" spans="1:5" x14ac:dyDescent="0.25">
      <c r="A1426"/>
      <c r="B1426"/>
      <c r="C1426"/>
      <c r="D1426"/>
      <c r="E1426"/>
    </row>
    <row r="1427" spans="1:5" x14ac:dyDescent="0.25">
      <c r="A1427"/>
      <c r="B1427"/>
      <c r="C1427"/>
      <c r="D1427"/>
      <c r="E1427"/>
    </row>
    <row r="1428" spans="1:5" x14ac:dyDescent="0.25">
      <c r="A1428"/>
      <c r="B1428"/>
      <c r="C1428"/>
      <c r="D1428"/>
      <c r="E1428"/>
    </row>
    <row r="1429" spans="1:5" x14ac:dyDescent="0.25">
      <c r="A1429"/>
      <c r="B1429"/>
      <c r="C1429"/>
      <c r="D1429"/>
      <c r="E1429"/>
    </row>
    <row r="1430" spans="1:5" x14ac:dyDescent="0.25">
      <c r="A1430"/>
      <c r="B1430"/>
      <c r="C1430"/>
      <c r="D1430"/>
      <c r="E1430"/>
    </row>
    <row r="1431" spans="1:5" x14ac:dyDescent="0.25">
      <c r="A1431"/>
      <c r="B1431"/>
      <c r="C1431"/>
      <c r="D1431"/>
      <c r="E1431"/>
    </row>
    <row r="1432" spans="1:5" x14ac:dyDescent="0.25">
      <c r="A1432"/>
      <c r="B1432"/>
      <c r="C1432"/>
      <c r="D1432"/>
      <c r="E1432"/>
    </row>
    <row r="1433" spans="1:5" x14ac:dyDescent="0.25">
      <c r="A1433"/>
      <c r="B1433"/>
      <c r="C1433"/>
      <c r="D1433"/>
      <c r="E1433"/>
    </row>
    <row r="1434" spans="1:5" x14ac:dyDescent="0.25">
      <c r="A1434"/>
      <c r="B1434"/>
      <c r="C1434"/>
      <c r="D1434"/>
      <c r="E1434"/>
    </row>
    <row r="1435" spans="1:5" x14ac:dyDescent="0.25">
      <c r="A1435"/>
      <c r="B1435"/>
      <c r="C1435"/>
      <c r="D1435"/>
      <c r="E1435"/>
    </row>
    <row r="1436" spans="1:5" x14ac:dyDescent="0.25">
      <c r="A1436"/>
      <c r="B1436"/>
      <c r="C1436"/>
      <c r="D1436"/>
      <c r="E1436"/>
    </row>
    <row r="1437" spans="1:5" x14ac:dyDescent="0.25">
      <c r="A1437"/>
      <c r="B1437"/>
      <c r="C1437"/>
      <c r="D1437"/>
      <c r="E1437"/>
    </row>
    <row r="1438" spans="1:5" x14ac:dyDescent="0.25">
      <c r="A1438"/>
      <c r="B1438"/>
      <c r="C1438"/>
      <c r="D1438"/>
      <c r="E1438"/>
    </row>
    <row r="1439" spans="1:5" x14ac:dyDescent="0.25">
      <c r="A1439"/>
      <c r="B1439"/>
      <c r="C1439"/>
      <c r="D1439"/>
      <c r="E1439"/>
    </row>
    <row r="1440" spans="1:5" x14ac:dyDescent="0.25">
      <c r="A1440"/>
      <c r="B1440"/>
      <c r="C1440"/>
      <c r="D1440"/>
      <c r="E1440"/>
    </row>
    <row r="1441" spans="1:5" x14ac:dyDescent="0.25">
      <c r="A1441"/>
      <c r="B1441"/>
      <c r="C1441"/>
      <c r="D1441"/>
      <c r="E1441"/>
    </row>
    <row r="1442" spans="1:5" x14ac:dyDescent="0.25">
      <c r="A1442"/>
      <c r="B1442"/>
      <c r="C1442"/>
      <c r="D1442"/>
      <c r="E1442"/>
    </row>
    <row r="1443" spans="1:5" x14ac:dyDescent="0.25">
      <c r="A1443"/>
      <c r="B1443"/>
      <c r="C1443"/>
      <c r="D1443"/>
      <c r="E1443"/>
    </row>
    <row r="1444" spans="1:5" x14ac:dyDescent="0.25">
      <c r="A1444"/>
      <c r="B1444"/>
      <c r="C1444"/>
      <c r="D1444"/>
      <c r="E1444"/>
    </row>
    <row r="1445" spans="1:5" x14ac:dyDescent="0.25">
      <c r="A1445"/>
      <c r="B1445"/>
      <c r="C1445"/>
      <c r="D1445"/>
      <c r="E1445"/>
    </row>
    <row r="1446" spans="1:5" x14ac:dyDescent="0.25">
      <c r="A1446"/>
      <c r="B1446"/>
      <c r="C1446"/>
      <c r="D1446"/>
      <c r="E1446"/>
    </row>
    <row r="1447" spans="1:5" x14ac:dyDescent="0.25">
      <c r="A1447"/>
      <c r="B1447"/>
      <c r="C1447"/>
      <c r="D1447"/>
      <c r="E1447"/>
    </row>
    <row r="1448" spans="1:5" x14ac:dyDescent="0.25">
      <c r="A1448"/>
      <c r="B1448"/>
      <c r="C1448"/>
      <c r="D1448"/>
      <c r="E1448"/>
    </row>
    <row r="1449" spans="1:5" x14ac:dyDescent="0.25">
      <c r="A1449"/>
      <c r="B1449"/>
      <c r="C1449"/>
      <c r="D1449"/>
      <c r="E1449"/>
    </row>
    <row r="1450" spans="1:5" x14ac:dyDescent="0.25">
      <c r="A1450"/>
      <c r="B1450"/>
      <c r="C1450"/>
      <c r="D1450"/>
      <c r="E1450"/>
    </row>
    <row r="1451" spans="1:5" x14ac:dyDescent="0.25">
      <c r="A1451"/>
      <c r="B1451"/>
      <c r="C1451"/>
      <c r="D1451"/>
      <c r="E1451"/>
    </row>
    <row r="1452" spans="1:5" x14ac:dyDescent="0.25">
      <c r="A1452"/>
      <c r="B1452"/>
      <c r="C1452"/>
      <c r="D1452"/>
      <c r="E1452"/>
    </row>
    <row r="1453" spans="1:5" x14ac:dyDescent="0.25">
      <c r="A1453"/>
      <c r="B1453"/>
      <c r="C1453"/>
      <c r="D1453"/>
      <c r="E1453"/>
    </row>
    <row r="1454" spans="1:5" x14ac:dyDescent="0.25">
      <c r="A1454"/>
      <c r="B1454"/>
      <c r="C1454"/>
      <c r="D1454"/>
      <c r="E1454"/>
    </row>
    <row r="1455" spans="1:5" x14ac:dyDescent="0.25">
      <c r="A1455"/>
      <c r="B1455"/>
      <c r="C1455"/>
      <c r="D1455"/>
      <c r="E1455"/>
    </row>
    <row r="1456" spans="1:5" x14ac:dyDescent="0.25">
      <c r="A1456"/>
      <c r="B1456"/>
      <c r="C1456"/>
      <c r="D1456"/>
      <c r="E1456"/>
    </row>
    <row r="1457" spans="1:5" x14ac:dyDescent="0.25">
      <c r="A1457"/>
      <c r="B1457"/>
      <c r="C1457"/>
      <c r="D1457"/>
      <c r="E1457"/>
    </row>
    <row r="1458" spans="1:5" x14ac:dyDescent="0.25">
      <c r="A1458"/>
      <c r="B1458"/>
      <c r="C1458"/>
      <c r="D1458"/>
      <c r="E1458"/>
    </row>
    <row r="1459" spans="1:5" x14ac:dyDescent="0.25">
      <c r="A1459"/>
      <c r="B1459"/>
      <c r="C1459"/>
      <c r="D1459"/>
      <c r="E1459"/>
    </row>
    <row r="1460" spans="1:5" x14ac:dyDescent="0.25">
      <c r="A1460"/>
      <c r="B1460"/>
      <c r="C1460"/>
      <c r="D1460"/>
      <c r="E1460"/>
    </row>
    <row r="1461" spans="1:5" x14ac:dyDescent="0.25">
      <c r="A1461"/>
      <c r="B1461"/>
      <c r="C1461"/>
      <c r="D1461"/>
      <c r="E1461"/>
    </row>
    <row r="1462" spans="1:5" x14ac:dyDescent="0.25">
      <c r="A1462"/>
      <c r="B1462"/>
      <c r="C1462"/>
      <c r="D1462"/>
      <c r="E1462"/>
    </row>
    <row r="1463" spans="1:5" x14ac:dyDescent="0.25">
      <c r="A1463"/>
      <c r="B1463"/>
      <c r="C1463"/>
      <c r="D1463"/>
      <c r="E1463"/>
    </row>
    <row r="1464" spans="1:5" x14ac:dyDescent="0.25">
      <c r="A1464"/>
      <c r="B1464"/>
      <c r="C1464"/>
      <c r="D1464"/>
      <c r="E1464"/>
    </row>
    <row r="1465" spans="1:5" x14ac:dyDescent="0.25">
      <c r="A1465"/>
      <c r="B1465"/>
      <c r="C1465"/>
      <c r="D1465"/>
      <c r="E1465"/>
    </row>
    <row r="1466" spans="1:5" x14ac:dyDescent="0.25">
      <c r="A1466"/>
      <c r="B1466"/>
      <c r="C1466"/>
      <c r="D1466"/>
      <c r="E1466"/>
    </row>
    <row r="1467" spans="1:5" x14ac:dyDescent="0.25">
      <c r="A1467"/>
      <c r="B1467"/>
      <c r="C1467"/>
      <c r="D1467"/>
      <c r="E1467"/>
    </row>
    <row r="1468" spans="1:5" x14ac:dyDescent="0.25">
      <c r="A1468"/>
      <c r="B1468"/>
      <c r="C1468"/>
      <c r="D1468"/>
      <c r="E1468"/>
    </row>
    <row r="1469" spans="1:5" x14ac:dyDescent="0.25">
      <c r="A1469"/>
      <c r="B1469"/>
      <c r="C1469"/>
      <c r="D1469"/>
      <c r="E1469"/>
    </row>
    <row r="1470" spans="1:5" x14ac:dyDescent="0.25">
      <c r="A1470"/>
      <c r="B1470"/>
      <c r="C1470"/>
      <c r="D1470"/>
      <c r="E1470"/>
    </row>
    <row r="1471" spans="1:5" x14ac:dyDescent="0.25">
      <c r="A1471"/>
      <c r="B1471"/>
      <c r="C1471"/>
      <c r="D1471"/>
      <c r="E1471"/>
    </row>
    <row r="1472" spans="1:5" x14ac:dyDescent="0.25">
      <c r="A1472"/>
      <c r="B1472"/>
      <c r="C1472"/>
      <c r="D1472"/>
      <c r="E1472"/>
    </row>
    <row r="1473" spans="1:5" x14ac:dyDescent="0.25">
      <c r="A1473"/>
      <c r="B1473"/>
      <c r="C1473"/>
      <c r="D1473"/>
      <c r="E1473"/>
    </row>
    <row r="1474" spans="1:5" x14ac:dyDescent="0.25">
      <c r="A1474"/>
      <c r="B1474"/>
      <c r="C1474"/>
      <c r="D1474"/>
      <c r="E1474"/>
    </row>
    <row r="1475" spans="1:5" x14ac:dyDescent="0.25">
      <c r="A1475"/>
      <c r="B1475"/>
      <c r="C1475"/>
      <c r="D1475"/>
      <c r="E1475"/>
    </row>
    <row r="1476" spans="1:5" x14ac:dyDescent="0.25">
      <c r="A1476"/>
      <c r="B1476"/>
      <c r="C1476"/>
      <c r="D1476"/>
      <c r="E1476"/>
    </row>
    <row r="1477" spans="1:5" x14ac:dyDescent="0.25">
      <c r="A1477"/>
      <c r="B1477"/>
      <c r="C1477"/>
      <c r="D1477"/>
      <c r="E1477"/>
    </row>
    <row r="1478" spans="1:5" x14ac:dyDescent="0.25">
      <c r="A1478"/>
      <c r="B1478"/>
      <c r="C1478"/>
      <c r="D1478"/>
      <c r="E1478"/>
    </row>
    <row r="1479" spans="1:5" x14ac:dyDescent="0.25">
      <c r="A1479"/>
      <c r="B1479"/>
      <c r="C1479"/>
      <c r="D1479"/>
      <c r="E1479"/>
    </row>
    <row r="1480" spans="1:5" x14ac:dyDescent="0.25">
      <c r="A1480"/>
      <c r="B1480"/>
      <c r="C1480"/>
      <c r="D1480"/>
      <c r="E1480"/>
    </row>
    <row r="1481" spans="1:5" x14ac:dyDescent="0.25">
      <c r="A1481"/>
      <c r="B1481"/>
      <c r="C1481"/>
      <c r="D1481"/>
      <c r="E1481"/>
    </row>
    <row r="1482" spans="1:5" x14ac:dyDescent="0.25">
      <c r="A1482"/>
      <c r="B1482"/>
      <c r="C1482"/>
      <c r="D1482"/>
      <c r="E1482"/>
    </row>
    <row r="1483" spans="1:5" x14ac:dyDescent="0.25">
      <c r="A1483"/>
      <c r="B1483"/>
      <c r="C1483"/>
      <c r="D1483"/>
      <c r="E1483"/>
    </row>
    <row r="1484" spans="1:5" x14ac:dyDescent="0.25">
      <c r="A1484"/>
      <c r="B1484"/>
      <c r="C1484"/>
      <c r="D1484"/>
      <c r="E1484"/>
    </row>
    <row r="1485" spans="1:5" x14ac:dyDescent="0.25">
      <c r="A1485"/>
      <c r="B1485"/>
      <c r="C1485"/>
      <c r="D1485"/>
      <c r="E1485"/>
    </row>
    <row r="1486" spans="1:5" x14ac:dyDescent="0.25">
      <c r="A1486"/>
      <c r="B1486"/>
      <c r="C1486"/>
      <c r="D1486"/>
      <c r="E1486"/>
    </row>
    <row r="1487" spans="1:5" x14ac:dyDescent="0.25">
      <c r="A1487"/>
      <c r="B1487"/>
      <c r="C1487"/>
      <c r="D1487"/>
      <c r="E1487"/>
    </row>
    <row r="1488" spans="1:5" x14ac:dyDescent="0.25">
      <c r="A1488"/>
      <c r="B1488"/>
      <c r="C1488"/>
      <c r="D1488"/>
      <c r="E1488"/>
    </row>
    <row r="1489" spans="1:5" x14ac:dyDescent="0.25">
      <c r="A1489"/>
      <c r="B1489"/>
      <c r="C1489"/>
      <c r="D1489"/>
      <c r="E1489"/>
    </row>
    <row r="1490" spans="1:5" x14ac:dyDescent="0.25">
      <c r="A1490"/>
      <c r="B1490"/>
      <c r="C1490"/>
      <c r="D1490"/>
      <c r="E1490"/>
    </row>
    <row r="1491" spans="1:5" x14ac:dyDescent="0.25">
      <c r="A1491"/>
      <c r="B1491"/>
      <c r="C1491"/>
      <c r="D1491"/>
      <c r="E1491"/>
    </row>
    <row r="1492" spans="1:5" x14ac:dyDescent="0.25">
      <c r="A1492"/>
      <c r="B1492"/>
      <c r="C1492"/>
      <c r="D1492"/>
      <c r="E1492"/>
    </row>
    <row r="1493" spans="1:5" x14ac:dyDescent="0.25">
      <c r="A1493"/>
      <c r="B1493"/>
      <c r="C1493"/>
      <c r="D1493"/>
      <c r="E1493"/>
    </row>
    <row r="1494" spans="1:5" x14ac:dyDescent="0.25">
      <c r="A1494"/>
      <c r="B1494"/>
      <c r="C1494"/>
      <c r="D1494"/>
      <c r="E1494"/>
    </row>
    <row r="1495" spans="1:5" x14ac:dyDescent="0.25">
      <c r="A1495"/>
      <c r="B1495"/>
      <c r="C1495"/>
      <c r="D1495"/>
      <c r="E1495"/>
    </row>
    <row r="1496" spans="1:5" x14ac:dyDescent="0.25">
      <c r="A1496"/>
      <c r="B1496"/>
      <c r="C1496"/>
      <c r="D1496"/>
      <c r="E1496"/>
    </row>
    <row r="1497" spans="1:5" x14ac:dyDescent="0.25">
      <c r="A1497"/>
      <c r="B1497"/>
      <c r="C1497"/>
      <c r="D1497"/>
      <c r="E1497"/>
    </row>
    <row r="1498" spans="1:5" x14ac:dyDescent="0.25">
      <c r="A1498"/>
      <c r="B1498"/>
      <c r="C1498"/>
      <c r="D1498"/>
      <c r="E1498"/>
    </row>
    <row r="1499" spans="1:5" x14ac:dyDescent="0.25">
      <c r="A1499"/>
      <c r="B1499"/>
      <c r="C1499"/>
      <c r="D1499"/>
      <c r="E1499"/>
    </row>
    <row r="1500" spans="1:5" x14ac:dyDescent="0.25">
      <c r="A1500"/>
      <c r="B1500"/>
      <c r="C1500"/>
      <c r="D1500"/>
      <c r="E1500"/>
    </row>
    <row r="1501" spans="1:5" x14ac:dyDescent="0.25">
      <c r="A1501"/>
      <c r="B1501"/>
      <c r="C1501"/>
      <c r="D1501"/>
      <c r="E1501"/>
    </row>
    <row r="1502" spans="1:5" x14ac:dyDescent="0.25">
      <c r="A1502"/>
      <c r="B1502"/>
      <c r="C1502"/>
      <c r="D1502"/>
      <c r="E1502"/>
    </row>
    <row r="1503" spans="1:5" x14ac:dyDescent="0.25">
      <c r="A1503"/>
      <c r="B1503"/>
      <c r="C1503"/>
      <c r="D1503"/>
      <c r="E1503"/>
    </row>
    <row r="1504" spans="1:5" x14ac:dyDescent="0.25">
      <c r="A1504"/>
      <c r="B1504"/>
      <c r="C1504"/>
      <c r="D1504"/>
      <c r="E1504"/>
    </row>
    <row r="1505" spans="1:5" x14ac:dyDescent="0.25">
      <c r="A1505"/>
      <c r="B1505"/>
      <c r="C1505"/>
      <c r="D1505"/>
      <c r="E1505"/>
    </row>
    <row r="1506" spans="1:5" x14ac:dyDescent="0.25">
      <c r="A1506"/>
      <c r="B1506"/>
      <c r="C1506"/>
      <c r="D1506"/>
      <c r="E1506"/>
    </row>
    <row r="1507" spans="1:5" x14ac:dyDescent="0.25">
      <c r="A1507"/>
      <c r="B1507"/>
      <c r="C1507"/>
      <c r="D1507"/>
      <c r="E1507"/>
    </row>
    <row r="1508" spans="1:5" x14ac:dyDescent="0.25">
      <c r="A1508"/>
      <c r="B1508"/>
      <c r="C1508"/>
      <c r="D1508"/>
      <c r="E1508"/>
    </row>
    <row r="1509" spans="1:5" x14ac:dyDescent="0.25">
      <c r="A1509"/>
      <c r="B1509"/>
      <c r="C1509"/>
      <c r="D1509"/>
      <c r="E1509"/>
    </row>
    <row r="1510" spans="1:5" x14ac:dyDescent="0.25">
      <c r="A1510"/>
      <c r="B1510"/>
      <c r="C1510"/>
      <c r="D1510"/>
      <c r="E1510"/>
    </row>
    <row r="1511" spans="1:5" x14ac:dyDescent="0.25">
      <c r="A1511"/>
      <c r="B1511"/>
      <c r="C1511"/>
      <c r="D1511"/>
      <c r="E1511"/>
    </row>
    <row r="1512" spans="1:5" x14ac:dyDescent="0.25">
      <c r="A1512"/>
      <c r="B1512"/>
      <c r="C1512"/>
      <c r="D1512"/>
      <c r="E1512"/>
    </row>
    <row r="1513" spans="1:5" x14ac:dyDescent="0.25">
      <c r="A1513"/>
      <c r="B1513"/>
      <c r="C1513"/>
      <c r="D1513"/>
      <c r="E1513"/>
    </row>
    <row r="1514" spans="1:5" x14ac:dyDescent="0.25">
      <c r="A1514"/>
      <c r="B1514"/>
      <c r="C1514"/>
      <c r="D1514"/>
      <c r="E1514"/>
    </row>
    <row r="1515" spans="1:5" x14ac:dyDescent="0.25">
      <c r="A1515"/>
      <c r="B1515"/>
      <c r="C1515"/>
      <c r="D1515"/>
      <c r="E1515"/>
    </row>
    <row r="1516" spans="1:5" x14ac:dyDescent="0.25">
      <c r="A1516"/>
      <c r="B1516"/>
      <c r="C1516"/>
      <c r="D1516"/>
      <c r="E1516"/>
    </row>
    <row r="1517" spans="1:5" x14ac:dyDescent="0.25">
      <c r="A1517"/>
      <c r="B1517"/>
      <c r="C1517"/>
      <c r="D1517"/>
      <c r="E1517"/>
    </row>
    <row r="1518" spans="1:5" x14ac:dyDescent="0.25">
      <c r="A1518"/>
      <c r="B1518"/>
      <c r="C1518"/>
      <c r="D1518"/>
      <c r="E1518"/>
    </row>
    <row r="1519" spans="1:5" x14ac:dyDescent="0.25">
      <c r="A1519"/>
      <c r="B1519"/>
      <c r="C1519"/>
      <c r="D1519"/>
      <c r="E1519"/>
    </row>
    <row r="1520" spans="1:5" x14ac:dyDescent="0.25">
      <c r="A1520"/>
      <c r="B1520"/>
      <c r="C1520"/>
      <c r="D1520"/>
      <c r="E1520"/>
    </row>
    <row r="1521" spans="1:5" x14ac:dyDescent="0.25">
      <c r="A1521"/>
      <c r="B1521"/>
      <c r="C1521"/>
      <c r="D1521"/>
      <c r="E1521"/>
    </row>
    <row r="1522" spans="1:5" x14ac:dyDescent="0.25">
      <c r="A1522"/>
      <c r="B1522"/>
      <c r="C1522"/>
      <c r="D1522"/>
      <c r="E1522"/>
    </row>
    <row r="1523" spans="1:5" x14ac:dyDescent="0.25">
      <c r="A1523"/>
      <c r="B1523"/>
      <c r="C1523"/>
      <c r="D1523"/>
      <c r="E1523"/>
    </row>
    <row r="1524" spans="1:5" x14ac:dyDescent="0.25">
      <c r="A1524"/>
      <c r="B1524"/>
      <c r="C1524"/>
      <c r="D1524"/>
      <c r="E1524"/>
    </row>
    <row r="1525" spans="1:5" x14ac:dyDescent="0.25">
      <c r="A1525"/>
      <c r="B1525"/>
      <c r="C1525"/>
      <c r="D1525"/>
      <c r="E1525"/>
    </row>
    <row r="1526" spans="1:5" x14ac:dyDescent="0.25">
      <c r="A1526"/>
      <c r="B1526"/>
      <c r="C1526"/>
      <c r="D1526"/>
      <c r="E1526"/>
    </row>
    <row r="1527" spans="1:5" x14ac:dyDescent="0.25">
      <c r="A1527"/>
      <c r="B1527"/>
      <c r="C1527"/>
      <c r="D1527"/>
      <c r="E1527"/>
    </row>
    <row r="1528" spans="1:5" x14ac:dyDescent="0.25">
      <c r="A1528"/>
      <c r="B1528"/>
      <c r="C1528"/>
      <c r="D1528"/>
      <c r="E1528"/>
    </row>
    <row r="1529" spans="1:5" x14ac:dyDescent="0.25">
      <c r="A1529"/>
      <c r="B1529"/>
      <c r="C1529"/>
      <c r="D1529"/>
      <c r="E1529"/>
    </row>
    <row r="1530" spans="1:5" x14ac:dyDescent="0.25">
      <c r="A1530"/>
      <c r="B1530"/>
      <c r="C1530"/>
      <c r="D1530"/>
      <c r="E1530"/>
    </row>
    <row r="1531" spans="1:5" x14ac:dyDescent="0.25">
      <c r="A1531"/>
      <c r="B1531"/>
      <c r="C1531"/>
      <c r="D1531"/>
      <c r="E1531"/>
    </row>
    <row r="1532" spans="1:5" x14ac:dyDescent="0.25">
      <c r="A1532"/>
      <c r="B1532"/>
      <c r="C1532"/>
      <c r="D1532"/>
      <c r="E1532"/>
    </row>
    <row r="1533" spans="1:5" x14ac:dyDescent="0.25">
      <c r="A1533"/>
      <c r="B1533"/>
      <c r="C1533"/>
      <c r="D1533"/>
      <c r="E1533"/>
    </row>
    <row r="1534" spans="1:5" x14ac:dyDescent="0.25">
      <c r="A1534"/>
      <c r="B1534"/>
      <c r="C1534"/>
      <c r="D1534"/>
      <c r="E1534"/>
    </row>
    <row r="1535" spans="1:5" x14ac:dyDescent="0.25">
      <c r="A1535"/>
      <c r="B1535"/>
      <c r="C1535"/>
      <c r="D1535"/>
      <c r="E1535"/>
    </row>
    <row r="1536" spans="1:5" x14ac:dyDescent="0.25">
      <c r="A1536"/>
      <c r="B1536"/>
      <c r="C1536"/>
      <c r="D1536"/>
      <c r="E1536"/>
    </row>
    <row r="1537" spans="1:5" x14ac:dyDescent="0.25">
      <c r="A1537"/>
      <c r="B1537"/>
      <c r="C1537"/>
      <c r="D1537"/>
      <c r="E1537"/>
    </row>
    <row r="1538" spans="1:5" x14ac:dyDescent="0.25">
      <c r="A1538"/>
      <c r="B1538"/>
      <c r="C1538"/>
      <c r="D1538"/>
      <c r="E1538"/>
    </row>
    <row r="1539" spans="1:5" x14ac:dyDescent="0.25">
      <c r="A1539"/>
      <c r="B1539"/>
      <c r="C1539"/>
      <c r="D1539"/>
      <c r="E1539"/>
    </row>
    <row r="1540" spans="1:5" x14ac:dyDescent="0.25">
      <c r="A1540"/>
      <c r="B1540"/>
      <c r="C1540"/>
      <c r="D1540"/>
      <c r="E1540"/>
    </row>
    <row r="1541" spans="1:5" x14ac:dyDescent="0.25">
      <c r="A1541"/>
      <c r="B1541"/>
      <c r="C1541"/>
      <c r="D1541"/>
      <c r="E1541"/>
    </row>
    <row r="1542" spans="1:5" x14ac:dyDescent="0.25">
      <c r="A1542"/>
      <c r="B1542"/>
      <c r="C1542"/>
      <c r="D1542"/>
      <c r="E1542"/>
    </row>
    <row r="1543" spans="1:5" x14ac:dyDescent="0.25">
      <c r="A1543"/>
      <c r="B1543"/>
      <c r="C1543"/>
      <c r="D1543"/>
      <c r="E1543"/>
    </row>
    <row r="1544" spans="1:5" x14ac:dyDescent="0.25">
      <c r="A1544"/>
      <c r="B1544"/>
      <c r="C1544"/>
      <c r="D1544"/>
      <c r="E1544"/>
    </row>
    <row r="1545" spans="1:5" x14ac:dyDescent="0.25">
      <c r="A1545"/>
      <c r="B1545"/>
      <c r="C1545"/>
      <c r="D1545"/>
      <c r="E1545"/>
    </row>
    <row r="1546" spans="1:5" x14ac:dyDescent="0.25">
      <c r="A1546"/>
      <c r="B1546"/>
      <c r="C1546"/>
      <c r="D1546"/>
      <c r="E1546"/>
    </row>
    <row r="1547" spans="1:5" x14ac:dyDescent="0.25">
      <c r="A1547"/>
      <c r="B1547"/>
      <c r="C1547"/>
      <c r="D1547"/>
      <c r="E1547"/>
    </row>
    <row r="1548" spans="1:5" x14ac:dyDescent="0.25">
      <c r="A1548"/>
      <c r="B1548"/>
      <c r="C1548"/>
      <c r="D1548"/>
      <c r="E1548"/>
    </row>
    <row r="1549" spans="1:5" x14ac:dyDescent="0.25">
      <c r="A1549"/>
      <c r="B1549"/>
      <c r="C1549"/>
      <c r="D1549"/>
      <c r="E1549"/>
    </row>
    <row r="1550" spans="1:5" x14ac:dyDescent="0.25">
      <c r="A1550"/>
      <c r="B1550"/>
      <c r="C1550"/>
      <c r="D1550"/>
      <c r="E1550"/>
    </row>
    <row r="1551" spans="1:5" x14ac:dyDescent="0.25">
      <c r="A1551"/>
      <c r="B1551"/>
      <c r="C1551"/>
      <c r="D1551"/>
      <c r="E1551"/>
    </row>
    <row r="1552" spans="1:5" x14ac:dyDescent="0.25">
      <c r="A1552"/>
      <c r="B1552"/>
      <c r="C1552"/>
      <c r="D1552"/>
      <c r="E1552"/>
    </row>
    <row r="1553" spans="1:5" x14ac:dyDescent="0.25">
      <c r="A1553"/>
      <c r="B1553"/>
      <c r="C1553"/>
      <c r="D1553"/>
      <c r="E1553"/>
    </row>
    <row r="1554" spans="1:5" x14ac:dyDescent="0.25">
      <c r="A1554"/>
      <c r="B1554"/>
      <c r="C1554"/>
      <c r="D1554"/>
      <c r="E1554"/>
    </row>
    <row r="1555" spans="1:5" x14ac:dyDescent="0.25">
      <c r="A1555"/>
      <c r="B1555"/>
      <c r="C1555"/>
      <c r="D1555"/>
      <c r="E1555"/>
    </row>
    <row r="1556" spans="1:5" x14ac:dyDescent="0.25">
      <c r="A1556"/>
      <c r="B1556"/>
      <c r="C1556"/>
      <c r="D1556"/>
      <c r="E1556"/>
    </row>
    <row r="1557" spans="1:5" x14ac:dyDescent="0.25">
      <c r="A1557"/>
      <c r="B1557"/>
      <c r="C1557"/>
      <c r="D1557"/>
      <c r="E1557"/>
    </row>
    <row r="1558" spans="1:5" x14ac:dyDescent="0.25">
      <c r="A1558"/>
      <c r="B1558"/>
      <c r="C1558"/>
      <c r="D1558"/>
      <c r="E1558"/>
    </row>
    <row r="1559" spans="1:5" x14ac:dyDescent="0.25">
      <c r="A1559"/>
      <c r="B1559"/>
      <c r="C1559"/>
      <c r="D1559"/>
      <c r="E1559"/>
    </row>
    <row r="1560" spans="1:5" x14ac:dyDescent="0.25">
      <c r="A1560"/>
      <c r="B1560"/>
      <c r="C1560"/>
      <c r="D1560"/>
      <c r="E1560"/>
    </row>
    <row r="1561" spans="1:5" x14ac:dyDescent="0.25">
      <c r="A1561"/>
      <c r="B1561"/>
      <c r="C1561"/>
      <c r="D1561"/>
      <c r="E1561"/>
    </row>
    <row r="1562" spans="1:5" x14ac:dyDescent="0.25">
      <c r="A1562"/>
      <c r="B1562"/>
      <c r="C1562"/>
      <c r="D1562"/>
      <c r="E1562"/>
    </row>
    <row r="1563" spans="1:5" x14ac:dyDescent="0.25">
      <c r="A1563"/>
      <c r="B1563"/>
      <c r="C1563"/>
      <c r="D1563"/>
      <c r="E1563"/>
    </row>
    <row r="1564" spans="1:5" x14ac:dyDescent="0.25">
      <c r="A1564"/>
      <c r="B1564"/>
      <c r="C1564"/>
      <c r="D1564"/>
      <c r="E1564"/>
    </row>
    <row r="1565" spans="1:5" x14ac:dyDescent="0.25">
      <c r="A1565"/>
      <c r="B1565"/>
      <c r="C1565"/>
      <c r="D1565"/>
      <c r="E1565"/>
    </row>
    <row r="1566" spans="1:5" x14ac:dyDescent="0.25">
      <c r="A1566"/>
      <c r="B1566"/>
      <c r="C1566"/>
      <c r="D1566"/>
      <c r="E1566"/>
    </row>
    <row r="1567" spans="1:5" x14ac:dyDescent="0.25">
      <c r="A1567"/>
      <c r="B1567"/>
      <c r="C1567"/>
      <c r="D1567"/>
      <c r="E1567"/>
    </row>
    <row r="1568" spans="1:5" x14ac:dyDescent="0.25">
      <c r="A1568"/>
      <c r="B1568"/>
      <c r="C1568"/>
      <c r="D1568"/>
      <c r="E1568"/>
    </row>
    <row r="1569" spans="1:5" x14ac:dyDescent="0.25">
      <c r="A1569"/>
      <c r="B1569"/>
      <c r="C1569"/>
      <c r="D1569"/>
      <c r="E1569"/>
    </row>
    <row r="1570" spans="1:5" x14ac:dyDescent="0.25">
      <c r="A1570"/>
      <c r="B1570"/>
      <c r="C1570"/>
      <c r="D1570"/>
      <c r="E1570"/>
    </row>
    <row r="1571" spans="1:5" x14ac:dyDescent="0.25">
      <c r="A1571"/>
      <c r="B1571"/>
      <c r="C1571"/>
      <c r="D1571"/>
      <c r="E1571"/>
    </row>
    <row r="1572" spans="1:5" x14ac:dyDescent="0.25">
      <c r="A1572"/>
      <c r="B1572"/>
      <c r="C1572"/>
      <c r="D1572"/>
      <c r="E1572"/>
    </row>
    <row r="1573" spans="1:5" x14ac:dyDescent="0.25">
      <c r="A1573"/>
      <c r="B1573"/>
      <c r="C1573"/>
      <c r="D1573"/>
      <c r="E1573"/>
    </row>
    <row r="1574" spans="1:5" x14ac:dyDescent="0.25">
      <c r="A1574"/>
      <c r="B1574"/>
      <c r="C1574"/>
      <c r="D1574"/>
      <c r="E1574"/>
    </row>
    <row r="1575" spans="1:5" x14ac:dyDescent="0.25">
      <c r="A1575"/>
      <c r="B1575"/>
      <c r="C1575"/>
      <c r="D1575"/>
      <c r="E1575"/>
    </row>
    <row r="1576" spans="1:5" x14ac:dyDescent="0.25">
      <c r="A1576"/>
      <c r="B1576"/>
      <c r="C1576"/>
      <c r="D1576"/>
      <c r="E1576"/>
    </row>
    <row r="1577" spans="1:5" x14ac:dyDescent="0.25">
      <c r="A1577"/>
      <c r="B1577"/>
      <c r="C1577"/>
      <c r="D1577"/>
      <c r="E1577"/>
    </row>
    <row r="1578" spans="1:5" x14ac:dyDescent="0.25">
      <c r="A1578"/>
      <c r="B1578"/>
      <c r="C1578"/>
      <c r="D1578"/>
      <c r="E1578"/>
    </row>
    <row r="1579" spans="1:5" x14ac:dyDescent="0.25">
      <c r="A1579"/>
      <c r="B1579"/>
      <c r="C1579"/>
      <c r="D1579"/>
      <c r="E1579"/>
    </row>
    <row r="1580" spans="1:5" x14ac:dyDescent="0.25">
      <c r="A1580"/>
      <c r="B1580"/>
      <c r="C1580"/>
      <c r="D1580"/>
      <c r="E1580"/>
    </row>
    <row r="1581" spans="1:5" x14ac:dyDescent="0.25">
      <c r="A1581"/>
      <c r="B1581"/>
      <c r="C1581"/>
      <c r="D1581"/>
      <c r="E1581"/>
    </row>
    <row r="1582" spans="1:5" x14ac:dyDescent="0.25">
      <c r="A1582"/>
      <c r="B1582"/>
      <c r="C1582"/>
      <c r="D1582"/>
      <c r="E1582"/>
    </row>
    <row r="1583" spans="1:5" x14ac:dyDescent="0.25">
      <c r="A1583"/>
      <c r="B1583"/>
      <c r="C1583"/>
      <c r="D1583"/>
      <c r="E1583"/>
    </row>
    <row r="1584" spans="1:5" x14ac:dyDescent="0.25">
      <c r="A1584"/>
      <c r="B1584"/>
      <c r="C1584"/>
      <c r="D1584"/>
      <c r="E1584"/>
    </row>
    <row r="1585" spans="1:5" x14ac:dyDescent="0.25">
      <c r="A1585"/>
      <c r="B1585"/>
      <c r="C1585"/>
      <c r="D1585"/>
      <c r="E1585"/>
    </row>
    <row r="1586" spans="1:5" x14ac:dyDescent="0.25">
      <c r="A1586"/>
      <c r="B1586"/>
      <c r="C1586"/>
      <c r="D1586"/>
      <c r="E1586"/>
    </row>
    <row r="1587" spans="1:5" x14ac:dyDescent="0.25">
      <c r="A1587"/>
      <c r="B1587"/>
      <c r="C1587"/>
      <c r="D1587"/>
      <c r="E1587"/>
    </row>
    <row r="1588" spans="1:5" x14ac:dyDescent="0.25">
      <c r="A1588"/>
      <c r="B1588"/>
      <c r="C1588"/>
      <c r="D1588"/>
      <c r="E1588"/>
    </row>
    <row r="1589" spans="1:5" x14ac:dyDescent="0.25">
      <c r="A1589"/>
      <c r="B1589"/>
      <c r="C1589"/>
      <c r="D1589"/>
      <c r="E1589"/>
    </row>
    <row r="1590" spans="1:5" x14ac:dyDescent="0.25">
      <c r="A1590"/>
      <c r="B1590"/>
      <c r="C1590"/>
      <c r="D1590"/>
      <c r="E1590"/>
    </row>
    <row r="1591" spans="1:5" x14ac:dyDescent="0.25">
      <c r="A1591"/>
      <c r="B1591"/>
      <c r="C1591"/>
      <c r="D1591"/>
      <c r="E1591"/>
    </row>
    <row r="1592" spans="1:5" x14ac:dyDescent="0.25">
      <c r="A1592"/>
      <c r="B1592"/>
      <c r="C1592"/>
      <c r="D1592"/>
      <c r="E1592"/>
    </row>
    <row r="1593" spans="1:5" x14ac:dyDescent="0.25">
      <c r="A1593"/>
      <c r="B1593"/>
      <c r="C1593"/>
      <c r="D1593"/>
      <c r="E1593"/>
    </row>
    <row r="1594" spans="1:5" x14ac:dyDescent="0.25">
      <c r="A1594"/>
      <c r="B1594"/>
      <c r="C1594"/>
      <c r="D1594"/>
      <c r="E1594"/>
    </row>
    <row r="1595" spans="1:5" x14ac:dyDescent="0.25">
      <c r="A1595"/>
      <c r="B1595"/>
      <c r="C1595"/>
      <c r="D1595"/>
      <c r="E1595"/>
    </row>
    <row r="1596" spans="1:5" x14ac:dyDescent="0.25">
      <c r="A1596"/>
      <c r="B1596"/>
      <c r="C1596"/>
      <c r="D1596"/>
      <c r="E1596"/>
    </row>
    <row r="1597" spans="1:5" x14ac:dyDescent="0.25">
      <c r="A1597"/>
      <c r="B1597"/>
      <c r="C1597"/>
      <c r="D1597"/>
      <c r="E1597"/>
    </row>
    <row r="1598" spans="1:5" x14ac:dyDescent="0.25">
      <c r="A1598"/>
      <c r="B1598"/>
      <c r="C1598"/>
      <c r="D1598"/>
      <c r="E1598"/>
    </row>
    <row r="1599" spans="1:5" x14ac:dyDescent="0.25">
      <c r="A1599"/>
      <c r="B1599"/>
      <c r="C1599"/>
      <c r="D1599"/>
      <c r="E1599"/>
    </row>
    <row r="1600" spans="1:5" x14ac:dyDescent="0.25">
      <c r="A1600"/>
      <c r="B1600"/>
      <c r="C1600"/>
      <c r="D1600"/>
      <c r="E1600"/>
    </row>
    <row r="1601" spans="1:5" x14ac:dyDescent="0.25">
      <c r="A1601"/>
      <c r="B1601"/>
      <c r="C1601"/>
      <c r="D1601"/>
      <c r="E1601"/>
    </row>
    <row r="1602" spans="1:5" x14ac:dyDescent="0.25">
      <c r="A1602"/>
      <c r="B1602"/>
      <c r="C1602"/>
      <c r="D1602"/>
      <c r="E1602"/>
    </row>
    <row r="1603" spans="1:5" x14ac:dyDescent="0.25">
      <c r="A1603"/>
      <c r="B1603"/>
      <c r="C1603"/>
      <c r="D1603"/>
      <c r="E1603"/>
    </row>
    <row r="1604" spans="1:5" x14ac:dyDescent="0.25">
      <c r="A1604"/>
      <c r="B1604"/>
      <c r="C1604"/>
      <c r="D1604"/>
      <c r="E1604"/>
    </row>
    <row r="1605" spans="1:5" x14ac:dyDescent="0.25">
      <c r="A1605"/>
      <c r="B1605"/>
      <c r="C1605"/>
      <c r="D1605"/>
      <c r="E1605"/>
    </row>
    <row r="1606" spans="1:5" x14ac:dyDescent="0.25">
      <c r="A1606"/>
      <c r="B1606"/>
      <c r="C1606"/>
      <c r="D1606"/>
      <c r="E1606"/>
    </row>
    <row r="1607" spans="1:5" x14ac:dyDescent="0.25">
      <c r="A1607"/>
      <c r="B1607"/>
      <c r="C1607"/>
      <c r="D1607"/>
      <c r="E1607"/>
    </row>
    <row r="1608" spans="1:5" x14ac:dyDescent="0.25">
      <c r="A1608"/>
      <c r="B1608"/>
      <c r="C1608"/>
      <c r="D1608"/>
      <c r="E1608"/>
    </row>
    <row r="1609" spans="1:5" x14ac:dyDescent="0.25">
      <c r="A1609"/>
      <c r="B1609"/>
      <c r="C1609"/>
      <c r="D1609"/>
      <c r="E1609"/>
    </row>
    <row r="1610" spans="1:5" x14ac:dyDescent="0.25">
      <c r="A1610"/>
      <c r="B1610"/>
      <c r="C1610"/>
      <c r="D1610"/>
      <c r="E1610"/>
    </row>
    <row r="1611" spans="1:5" x14ac:dyDescent="0.25">
      <c r="A1611"/>
      <c r="B1611"/>
      <c r="C1611"/>
      <c r="D1611"/>
      <c r="E1611"/>
    </row>
    <row r="1612" spans="1:5" x14ac:dyDescent="0.25">
      <c r="A1612"/>
      <c r="B1612"/>
      <c r="C1612"/>
      <c r="D1612"/>
      <c r="E1612"/>
    </row>
    <row r="1613" spans="1:5" x14ac:dyDescent="0.25">
      <c r="A1613"/>
      <c r="B1613"/>
      <c r="C1613"/>
      <c r="D1613"/>
      <c r="E1613"/>
    </row>
    <row r="1614" spans="1:5" x14ac:dyDescent="0.25">
      <c r="A1614"/>
      <c r="B1614"/>
      <c r="C1614"/>
      <c r="D1614"/>
      <c r="E1614"/>
    </row>
    <row r="1615" spans="1:5" x14ac:dyDescent="0.25">
      <c r="A1615"/>
      <c r="B1615"/>
      <c r="C1615"/>
      <c r="D1615"/>
      <c r="E1615"/>
    </row>
    <row r="1616" spans="1:5" x14ac:dyDescent="0.25">
      <c r="A1616"/>
      <c r="B1616"/>
      <c r="C1616"/>
      <c r="D1616"/>
      <c r="E1616"/>
    </row>
    <row r="1617" spans="1:5" x14ac:dyDescent="0.25">
      <c r="A1617"/>
      <c r="B1617"/>
      <c r="C1617"/>
      <c r="D1617"/>
      <c r="E1617"/>
    </row>
    <row r="1618" spans="1:5" x14ac:dyDescent="0.25">
      <c r="A1618"/>
      <c r="B1618"/>
      <c r="C1618"/>
      <c r="D1618"/>
      <c r="E1618"/>
    </row>
    <row r="1619" spans="1:5" x14ac:dyDescent="0.25">
      <c r="A1619"/>
      <c r="B1619"/>
      <c r="C1619"/>
      <c r="D1619"/>
      <c r="E1619"/>
    </row>
    <row r="1620" spans="1:5" x14ac:dyDescent="0.25">
      <c r="A1620"/>
      <c r="B1620"/>
      <c r="C1620"/>
      <c r="D1620"/>
      <c r="E1620"/>
    </row>
    <row r="1621" spans="1:5" x14ac:dyDescent="0.25">
      <c r="A1621"/>
      <c r="B1621"/>
      <c r="C1621"/>
      <c r="D1621"/>
      <c r="E1621"/>
    </row>
    <row r="1622" spans="1:5" x14ac:dyDescent="0.25">
      <c r="A1622"/>
      <c r="B1622"/>
      <c r="C1622"/>
      <c r="D1622"/>
      <c r="E1622"/>
    </row>
    <row r="1623" spans="1:5" x14ac:dyDescent="0.25">
      <c r="A1623"/>
      <c r="B1623"/>
      <c r="C1623"/>
      <c r="D1623"/>
      <c r="E1623"/>
    </row>
    <row r="1624" spans="1:5" x14ac:dyDescent="0.25">
      <c r="A1624"/>
      <c r="B1624"/>
      <c r="C1624"/>
      <c r="D1624"/>
      <c r="E1624"/>
    </row>
    <row r="1625" spans="1:5" x14ac:dyDescent="0.25">
      <c r="A1625"/>
      <c r="B1625"/>
      <c r="C1625"/>
      <c r="D1625"/>
      <c r="E1625"/>
    </row>
    <row r="1626" spans="1:5" x14ac:dyDescent="0.25">
      <c r="A1626"/>
      <c r="B1626"/>
      <c r="C1626"/>
      <c r="D1626"/>
      <c r="E1626"/>
    </row>
    <row r="1627" spans="1:5" x14ac:dyDescent="0.25">
      <c r="A1627"/>
      <c r="B1627"/>
      <c r="C1627"/>
      <c r="D1627"/>
      <c r="E1627"/>
    </row>
    <row r="1628" spans="1:5" x14ac:dyDescent="0.25">
      <c r="A1628"/>
      <c r="B1628"/>
      <c r="C1628"/>
      <c r="D1628"/>
      <c r="E1628"/>
    </row>
    <row r="1629" spans="1:5" x14ac:dyDescent="0.25">
      <c r="A1629"/>
      <c r="B1629"/>
      <c r="C1629"/>
      <c r="D1629"/>
      <c r="E1629"/>
    </row>
    <row r="1630" spans="1:5" x14ac:dyDescent="0.25">
      <c r="A1630"/>
      <c r="B1630"/>
      <c r="C1630"/>
      <c r="D1630"/>
      <c r="E1630"/>
    </row>
    <row r="1631" spans="1:5" x14ac:dyDescent="0.25">
      <c r="A1631"/>
      <c r="B1631"/>
      <c r="C1631"/>
      <c r="D1631"/>
      <c r="E1631"/>
    </row>
    <row r="1632" spans="1:5" x14ac:dyDescent="0.25">
      <c r="A1632"/>
      <c r="B1632"/>
      <c r="C1632"/>
      <c r="D1632"/>
      <c r="E1632"/>
    </row>
    <row r="1633" spans="1:5" x14ac:dyDescent="0.25">
      <c r="A1633"/>
      <c r="B1633"/>
      <c r="C1633"/>
      <c r="D1633"/>
      <c r="E1633"/>
    </row>
    <row r="1634" spans="1:5" x14ac:dyDescent="0.25">
      <c r="A1634"/>
      <c r="B1634"/>
      <c r="C1634"/>
      <c r="D1634"/>
      <c r="E1634"/>
    </row>
    <row r="1635" spans="1:5" x14ac:dyDescent="0.25">
      <c r="A1635"/>
      <c r="B1635"/>
      <c r="C1635"/>
      <c r="D1635"/>
      <c r="E1635"/>
    </row>
    <row r="1636" spans="1:5" x14ac:dyDescent="0.25">
      <c r="A1636"/>
      <c r="B1636"/>
      <c r="C1636"/>
      <c r="D1636"/>
      <c r="E1636"/>
    </row>
    <row r="1637" spans="1:5" x14ac:dyDescent="0.25">
      <c r="A1637"/>
      <c r="B1637"/>
      <c r="C1637"/>
      <c r="D1637"/>
      <c r="E1637"/>
    </row>
    <row r="1638" spans="1:5" x14ac:dyDescent="0.25">
      <c r="A1638"/>
      <c r="B1638"/>
      <c r="C1638"/>
      <c r="D1638"/>
      <c r="E1638"/>
    </row>
    <row r="1639" spans="1:5" x14ac:dyDescent="0.25">
      <c r="A1639"/>
      <c r="B1639"/>
      <c r="C1639"/>
      <c r="D1639"/>
      <c r="E1639"/>
    </row>
    <row r="1640" spans="1:5" x14ac:dyDescent="0.25">
      <c r="A1640"/>
      <c r="B1640"/>
      <c r="C1640"/>
      <c r="D1640"/>
      <c r="E1640"/>
    </row>
    <row r="1641" spans="1:5" x14ac:dyDescent="0.25">
      <c r="A1641"/>
      <c r="B1641"/>
      <c r="C1641"/>
      <c r="D1641"/>
      <c r="E1641"/>
    </row>
    <row r="1642" spans="1:5" x14ac:dyDescent="0.25">
      <c r="A1642"/>
      <c r="B1642"/>
      <c r="C1642"/>
      <c r="D1642"/>
      <c r="E1642"/>
    </row>
    <row r="1643" spans="1:5" x14ac:dyDescent="0.25">
      <c r="A1643"/>
      <c r="B1643"/>
      <c r="C1643"/>
      <c r="D1643"/>
      <c r="E1643"/>
    </row>
    <row r="1644" spans="1:5" x14ac:dyDescent="0.25">
      <c r="A1644"/>
      <c r="B1644"/>
      <c r="C1644"/>
      <c r="D1644"/>
      <c r="E1644"/>
    </row>
    <row r="1645" spans="1:5" x14ac:dyDescent="0.25">
      <c r="A1645"/>
      <c r="B1645"/>
      <c r="C1645"/>
      <c r="D1645"/>
      <c r="E1645"/>
    </row>
    <row r="1646" spans="1:5" x14ac:dyDescent="0.25">
      <c r="A1646"/>
      <c r="B1646"/>
      <c r="C1646"/>
      <c r="D1646"/>
      <c r="E1646"/>
    </row>
    <row r="1647" spans="1:5" x14ac:dyDescent="0.25">
      <c r="A1647"/>
      <c r="B1647"/>
      <c r="C1647"/>
      <c r="D1647"/>
      <c r="E1647"/>
    </row>
    <row r="1648" spans="1:5" x14ac:dyDescent="0.25">
      <c r="A1648"/>
      <c r="B1648"/>
      <c r="C1648"/>
      <c r="D1648"/>
      <c r="E1648"/>
    </row>
    <row r="1649" spans="1:5" x14ac:dyDescent="0.25">
      <c r="A1649"/>
      <c r="B1649"/>
      <c r="C1649"/>
      <c r="D1649"/>
      <c r="E1649"/>
    </row>
    <row r="1650" spans="1:5" x14ac:dyDescent="0.25">
      <c r="A1650"/>
      <c r="B1650"/>
      <c r="C1650"/>
      <c r="D1650"/>
      <c r="E1650"/>
    </row>
    <row r="1651" spans="1:5" x14ac:dyDescent="0.25">
      <c r="A1651"/>
      <c r="B1651"/>
      <c r="C1651"/>
      <c r="D1651"/>
      <c r="E1651"/>
    </row>
    <row r="1652" spans="1:5" x14ac:dyDescent="0.25">
      <c r="A1652"/>
      <c r="B1652"/>
      <c r="C1652"/>
      <c r="D1652"/>
      <c r="E1652"/>
    </row>
    <row r="1653" spans="1:5" x14ac:dyDescent="0.25">
      <c r="A1653"/>
      <c r="B1653"/>
      <c r="C1653"/>
      <c r="D1653"/>
      <c r="E1653"/>
    </row>
    <row r="1654" spans="1:5" x14ac:dyDescent="0.25">
      <c r="A1654"/>
      <c r="B1654"/>
      <c r="C1654"/>
      <c r="D1654"/>
      <c r="E1654"/>
    </row>
    <row r="1655" spans="1:5" x14ac:dyDescent="0.25">
      <c r="A1655"/>
      <c r="B1655"/>
      <c r="C1655"/>
      <c r="D1655"/>
      <c r="E1655"/>
    </row>
    <row r="1656" spans="1:5" x14ac:dyDescent="0.25">
      <c r="A1656"/>
      <c r="B1656"/>
      <c r="C1656"/>
      <c r="D1656"/>
      <c r="E1656"/>
    </row>
    <row r="1657" spans="1:5" x14ac:dyDescent="0.25">
      <c r="A1657"/>
      <c r="B1657"/>
      <c r="C1657"/>
      <c r="D1657"/>
      <c r="E1657"/>
    </row>
    <row r="1658" spans="1:5" x14ac:dyDescent="0.25">
      <c r="A1658"/>
      <c r="B1658"/>
      <c r="C1658"/>
      <c r="D1658"/>
      <c r="E1658"/>
    </row>
    <row r="1659" spans="1:5" x14ac:dyDescent="0.25">
      <c r="A1659"/>
      <c r="B1659"/>
      <c r="C1659"/>
      <c r="D1659"/>
      <c r="E1659"/>
    </row>
    <row r="1660" spans="1:5" x14ac:dyDescent="0.25">
      <c r="A1660"/>
      <c r="B1660"/>
      <c r="C1660"/>
      <c r="D1660"/>
      <c r="E1660"/>
    </row>
    <row r="1661" spans="1:5" x14ac:dyDescent="0.25">
      <c r="A1661"/>
      <c r="B1661"/>
      <c r="C1661"/>
      <c r="D1661"/>
      <c r="E1661"/>
    </row>
    <row r="1662" spans="1:5" x14ac:dyDescent="0.25">
      <c r="A1662"/>
      <c r="B1662"/>
      <c r="C1662"/>
      <c r="D1662"/>
      <c r="E1662"/>
    </row>
    <row r="1663" spans="1:5" x14ac:dyDescent="0.25">
      <c r="A1663"/>
      <c r="B1663"/>
      <c r="C1663"/>
      <c r="D1663"/>
      <c r="E1663"/>
    </row>
    <row r="1664" spans="1:5" x14ac:dyDescent="0.25">
      <c r="A1664"/>
      <c r="B1664"/>
      <c r="C1664"/>
      <c r="D1664"/>
      <c r="E1664"/>
    </row>
    <row r="1665" spans="1:5" x14ac:dyDescent="0.25">
      <c r="A1665"/>
      <c r="B1665"/>
      <c r="C1665"/>
      <c r="D1665"/>
      <c r="E1665"/>
    </row>
    <row r="1666" spans="1:5" x14ac:dyDescent="0.25">
      <c r="A1666"/>
      <c r="B1666"/>
      <c r="C1666"/>
      <c r="D1666"/>
      <c r="E1666"/>
    </row>
    <row r="1667" spans="1:5" x14ac:dyDescent="0.25">
      <c r="A1667"/>
      <c r="B1667"/>
      <c r="C1667"/>
      <c r="D1667"/>
      <c r="E1667"/>
    </row>
    <row r="1668" spans="1:5" x14ac:dyDescent="0.25">
      <c r="A1668"/>
      <c r="B1668"/>
      <c r="C1668"/>
      <c r="D1668"/>
      <c r="E1668"/>
    </row>
    <row r="1669" spans="1:5" x14ac:dyDescent="0.25">
      <c r="A1669"/>
      <c r="B1669"/>
      <c r="C1669"/>
      <c r="D1669"/>
      <c r="E1669"/>
    </row>
    <row r="1670" spans="1:5" x14ac:dyDescent="0.25">
      <c r="A1670"/>
      <c r="B1670"/>
      <c r="C1670"/>
      <c r="D1670"/>
      <c r="E1670"/>
    </row>
    <row r="1671" spans="1:5" x14ac:dyDescent="0.25">
      <c r="A1671"/>
      <c r="B1671"/>
      <c r="C1671"/>
      <c r="D1671"/>
      <c r="E1671"/>
    </row>
    <row r="1672" spans="1:5" x14ac:dyDescent="0.25">
      <c r="A1672"/>
      <c r="B1672"/>
      <c r="C1672"/>
      <c r="D1672"/>
      <c r="E1672"/>
    </row>
    <row r="1673" spans="1:5" x14ac:dyDescent="0.25">
      <c r="A1673"/>
      <c r="B1673"/>
      <c r="C1673"/>
      <c r="D1673"/>
      <c r="E1673"/>
    </row>
    <row r="1674" spans="1:5" x14ac:dyDescent="0.25">
      <c r="A1674"/>
      <c r="B1674"/>
      <c r="C1674"/>
      <c r="D1674"/>
      <c r="E1674"/>
    </row>
    <row r="1675" spans="1:5" x14ac:dyDescent="0.25">
      <c r="A1675"/>
      <c r="B1675"/>
      <c r="C1675"/>
      <c r="D1675"/>
      <c r="E1675"/>
    </row>
    <row r="1676" spans="1:5" x14ac:dyDescent="0.25">
      <c r="A1676"/>
      <c r="B1676"/>
      <c r="C1676"/>
      <c r="D1676"/>
      <c r="E1676"/>
    </row>
    <row r="1677" spans="1:5" x14ac:dyDescent="0.25">
      <c r="A1677"/>
      <c r="B1677"/>
      <c r="C1677"/>
      <c r="D1677"/>
      <c r="E1677"/>
    </row>
    <row r="1678" spans="1:5" x14ac:dyDescent="0.25">
      <c r="A1678"/>
      <c r="B1678"/>
      <c r="C1678"/>
      <c r="D1678"/>
      <c r="E1678"/>
    </row>
    <row r="1679" spans="1:5" x14ac:dyDescent="0.25">
      <c r="A1679"/>
      <c r="B1679"/>
      <c r="C1679"/>
      <c r="D1679"/>
      <c r="E1679"/>
    </row>
    <row r="1680" spans="1:5" x14ac:dyDescent="0.25">
      <c r="A1680"/>
      <c r="B1680"/>
      <c r="C1680"/>
      <c r="D1680"/>
      <c r="E1680"/>
    </row>
    <row r="1681" spans="1:5" x14ac:dyDescent="0.25">
      <c r="A1681"/>
      <c r="B1681"/>
      <c r="C1681"/>
      <c r="D1681"/>
      <c r="E1681"/>
    </row>
    <row r="1682" spans="1:5" x14ac:dyDescent="0.25">
      <c r="A1682"/>
      <c r="B1682"/>
      <c r="C1682"/>
      <c r="D1682"/>
      <c r="E1682"/>
    </row>
    <row r="1683" spans="1:5" x14ac:dyDescent="0.25">
      <c r="A1683"/>
      <c r="B1683"/>
      <c r="C1683"/>
      <c r="D1683"/>
      <c r="E1683"/>
    </row>
    <row r="1684" spans="1:5" x14ac:dyDescent="0.25">
      <c r="A1684"/>
      <c r="B1684"/>
      <c r="C1684"/>
      <c r="D1684"/>
      <c r="E1684"/>
    </row>
    <row r="1685" spans="1:5" x14ac:dyDescent="0.25">
      <c r="A1685"/>
      <c r="B1685"/>
      <c r="C1685"/>
      <c r="D1685"/>
      <c r="E1685"/>
    </row>
    <row r="1686" spans="1:5" x14ac:dyDescent="0.25">
      <c r="A1686"/>
      <c r="B1686"/>
      <c r="C1686"/>
      <c r="D1686"/>
      <c r="E1686"/>
    </row>
    <row r="1687" spans="1:5" x14ac:dyDescent="0.25">
      <c r="A1687"/>
      <c r="B1687"/>
      <c r="C1687"/>
      <c r="D1687"/>
      <c r="E1687"/>
    </row>
    <row r="1688" spans="1:5" x14ac:dyDescent="0.25">
      <c r="A1688"/>
      <c r="B1688"/>
      <c r="C1688"/>
      <c r="D1688"/>
      <c r="E1688"/>
    </row>
    <row r="1689" spans="1:5" x14ac:dyDescent="0.25">
      <c r="A1689"/>
      <c r="B1689"/>
      <c r="C1689"/>
      <c r="D1689"/>
      <c r="E1689"/>
    </row>
    <row r="1690" spans="1:5" x14ac:dyDescent="0.25">
      <c r="A1690"/>
      <c r="B1690"/>
      <c r="C1690"/>
      <c r="D1690"/>
      <c r="E1690"/>
    </row>
    <row r="1691" spans="1:5" x14ac:dyDescent="0.25">
      <c r="A1691"/>
      <c r="B1691"/>
      <c r="C1691"/>
      <c r="D1691"/>
      <c r="E1691"/>
    </row>
    <row r="1692" spans="1:5" x14ac:dyDescent="0.25">
      <c r="A1692"/>
      <c r="B1692"/>
      <c r="C1692"/>
      <c r="D1692"/>
      <c r="E1692"/>
    </row>
    <row r="1693" spans="1:5" x14ac:dyDescent="0.25">
      <c r="A1693"/>
      <c r="B1693"/>
      <c r="C1693"/>
      <c r="D1693"/>
      <c r="E1693"/>
    </row>
    <row r="1694" spans="1:5" x14ac:dyDescent="0.25">
      <c r="A1694"/>
      <c r="B1694"/>
      <c r="C1694"/>
      <c r="D1694"/>
      <c r="E1694"/>
    </row>
    <row r="1695" spans="1:5" x14ac:dyDescent="0.25">
      <c r="A1695"/>
      <c r="B1695"/>
      <c r="C1695"/>
      <c r="D1695"/>
      <c r="E1695"/>
    </row>
    <row r="1696" spans="1:5" x14ac:dyDescent="0.25">
      <c r="A1696"/>
      <c r="B1696"/>
      <c r="C1696"/>
      <c r="D1696"/>
      <c r="E1696"/>
    </row>
    <row r="1697" spans="1:5" x14ac:dyDescent="0.25">
      <c r="A1697"/>
      <c r="B1697"/>
      <c r="C1697"/>
      <c r="D1697"/>
      <c r="E1697"/>
    </row>
    <row r="1698" spans="1:5" x14ac:dyDescent="0.25">
      <c r="A1698"/>
      <c r="B1698"/>
      <c r="C1698"/>
      <c r="D1698"/>
      <c r="E1698"/>
    </row>
    <row r="1699" spans="1:5" x14ac:dyDescent="0.25">
      <c r="A1699"/>
      <c r="B1699"/>
      <c r="C1699"/>
      <c r="D1699"/>
      <c r="E1699"/>
    </row>
    <row r="1700" spans="1:5" x14ac:dyDescent="0.25">
      <c r="A1700"/>
      <c r="B1700"/>
      <c r="C1700"/>
      <c r="D1700"/>
      <c r="E1700"/>
    </row>
    <row r="1701" spans="1:5" x14ac:dyDescent="0.25">
      <c r="A1701"/>
      <c r="B1701"/>
      <c r="C1701"/>
      <c r="D1701"/>
      <c r="E1701"/>
    </row>
    <row r="1702" spans="1:5" x14ac:dyDescent="0.25">
      <c r="A1702"/>
      <c r="B1702"/>
      <c r="C1702"/>
      <c r="D1702"/>
      <c r="E1702"/>
    </row>
    <row r="1703" spans="1:5" x14ac:dyDescent="0.25">
      <c r="A1703"/>
      <c r="B1703"/>
      <c r="C1703"/>
      <c r="D1703"/>
      <c r="E1703"/>
    </row>
    <row r="1704" spans="1:5" x14ac:dyDescent="0.25">
      <c r="A1704"/>
      <c r="B1704"/>
      <c r="C1704"/>
      <c r="D1704"/>
      <c r="E1704"/>
    </row>
    <row r="1705" spans="1:5" x14ac:dyDescent="0.25">
      <c r="A1705"/>
      <c r="B1705"/>
      <c r="C1705"/>
      <c r="D1705"/>
      <c r="E1705"/>
    </row>
    <row r="1706" spans="1:5" x14ac:dyDescent="0.25">
      <c r="A1706"/>
      <c r="B1706"/>
      <c r="C1706"/>
      <c r="D1706"/>
      <c r="E1706"/>
    </row>
    <row r="1707" spans="1:5" x14ac:dyDescent="0.25">
      <c r="A1707"/>
      <c r="B1707"/>
      <c r="C1707"/>
      <c r="D1707"/>
      <c r="E1707"/>
    </row>
    <row r="1708" spans="1:5" x14ac:dyDescent="0.25">
      <c r="A1708"/>
      <c r="B1708"/>
      <c r="C1708"/>
      <c r="D1708"/>
      <c r="E1708"/>
    </row>
    <row r="1709" spans="1:5" x14ac:dyDescent="0.25">
      <c r="A1709"/>
      <c r="B1709"/>
      <c r="C1709"/>
      <c r="D1709"/>
      <c r="E1709"/>
    </row>
    <row r="1710" spans="1:5" x14ac:dyDescent="0.25">
      <c r="A1710"/>
      <c r="B1710"/>
      <c r="C1710"/>
      <c r="D1710"/>
      <c r="E1710"/>
    </row>
    <row r="1711" spans="1:5" x14ac:dyDescent="0.25">
      <c r="A1711"/>
      <c r="B1711"/>
      <c r="C1711"/>
      <c r="D1711"/>
      <c r="E1711"/>
    </row>
    <row r="1712" spans="1:5" x14ac:dyDescent="0.25">
      <c r="A1712"/>
      <c r="B1712"/>
      <c r="C1712"/>
      <c r="D1712"/>
      <c r="E1712"/>
    </row>
    <row r="1713" spans="1:5" x14ac:dyDescent="0.25">
      <c r="A1713"/>
      <c r="B1713"/>
      <c r="C1713"/>
      <c r="D1713"/>
      <c r="E1713"/>
    </row>
    <row r="1714" spans="1:5" x14ac:dyDescent="0.25">
      <c r="A1714"/>
      <c r="B1714"/>
      <c r="C1714"/>
      <c r="D1714"/>
      <c r="E1714"/>
    </row>
    <row r="1715" spans="1:5" x14ac:dyDescent="0.25">
      <c r="A1715"/>
      <c r="B1715"/>
      <c r="C1715"/>
      <c r="D1715"/>
      <c r="E1715"/>
    </row>
    <row r="1716" spans="1:5" x14ac:dyDescent="0.25">
      <c r="A1716"/>
      <c r="B1716"/>
      <c r="C1716"/>
      <c r="D1716"/>
      <c r="E1716"/>
    </row>
    <row r="1717" spans="1:5" x14ac:dyDescent="0.25">
      <c r="A1717"/>
      <c r="B1717"/>
      <c r="C1717"/>
      <c r="D1717"/>
      <c r="E1717"/>
    </row>
    <row r="1718" spans="1:5" x14ac:dyDescent="0.25">
      <c r="A1718"/>
      <c r="B1718"/>
      <c r="C1718"/>
      <c r="D1718"/>
      <c r="E1718"/>
    </row>
    <row r="1719" spans="1:5" x14ac:dyDescent="0.25">
      <c r="A1719"/>
      <c r="B1719"/>
      <c r="C1719"/>
      <c r="D1719"/>
      <c r="E1719"/>
    </row>
    <row r="1720" spans="1:5" x14ac:dyDescent="0.25">
      <c r="A1720"/>
      <c r="B1720"/>
      <c r="C1720"/>
      <c r="D1720"/>
      <c r="E1720"/>
    </row>
    <row r="1721" spans="1:5" x14ac:dyDescent="0.25">
      <c r="A1721"/>
      <c r="B1721"/>
      <c r="C1721"/>
      <c r="D1721"/>
      <c r="E1721"/>
    </row>
    <row r="1722" spans="1:5" x14ac:dyDescent="0.25">
      <c r="A1722"/>
      <c r="B1722"/>
      <c r="C1722"/>
      <c r="D1722"/>
      <c r="E1722"/>
    </row>
    <row r="1723" spans="1:5" x14ac:dyDescent="0.25">
      <c r="A1723"/>
      <c r="B1723"/>
      <c r="C1723"/>
      <c r="D1723"/>
      <c r="E1723"/>
    </row>
    <row r="1724" spans="1:5" x14ac:dyDescent="0.25">
      <c r="A1724"/>
      <c r="B1724"/>
      <c r="C1724"/>
      <c r="D1724"/>
      <c r="E1724"/>
    </row>
    <row r="1725" spans="1:5" x14ac:dyDescent="0.25">
      <c r="A1725"/>
      <c r="B1725"/>
      <c r="C1725"/>
      <c r="D1725"/>
      <c r="E1725"/>
    </row>
    <row r="1726" spans="1:5" x14ac:dyDescent="0.25">
      <c r="A1726"/>
      <c r="B1726"/>
      <c r="C1726"/>
      <c r="D1726"/>
      <c r="E1726"/>
    </row>
    <row r="1727" spans="1:5" x14ac:dyDescent="0.25">
      <c r="A1727"/>
      <c r="B1727"/>
      <c r="C1727"/>
      <c r="D1727"/>
      <c r="E1727"/>
    </row>
    <row r="1728" spans="1:5" x14ac:dyDescent="0.25">
      <c r="A1728"/>
      <c r="B1728"/>
      <c r="C1728"/>
      <c r="D1728"/>
      <c r="E1728"/>
    </row>
    <row r="1729" spans="1:5" x14ac:dyDescent="0.25">
      <c r="A1729"/>
      <c r="B1729"/>
      <c r="C1729"/>
      <c r="D1729"/>
      <c r="E1729"/>
    </row>
    <row r="1730" spans="1:5" x14ac:dyDescent="0.25">
      <c r="A1730"/>
      <c r="B1730"/>
      <c r="C1730"/>
      <c r="D1730"/>
      <c r="E1730"/>
    </row>
    <row r="1731" spans="1:5" x14ac:dyDescent="0.25">
      <c r="A1731"/>
      <c r="B1731"/>
      <c r="C1731"/>
      <c r="D1731"/>
      <c r="E1731"/>
    </row>
    <row r="1732" spans="1:5" x14ac:dyDescent="0.25">
      <c r="A1732"/>
      <c r="B1732"/>
      <c r="C1732"/>
      <c r="D1732"/>
      <c r="E1732"/>
    </row>
    <row r="1733" spans="1:5" x14ac:dyDescent="0.25">
      <c r="A1733"/>
      <c r="B1733"/>
      <c r="C1733"/>
      <c r="D1733"/>
      <c r="E1733"/>
    </row>
    <row r="1734" spans="1:5" x14ac:dyDescent="0.25">
      <c r="A1734"/>
      <c r="B1734"/>
      <c r="C1734"/>
      <c r="D1734"/>
      <c r="E1734"/>
    </row>
    <row r="1735" spans="1:5" x14ac:dyDescent="0.25">
      <c r="A1735"/>
      <c r="B1735"/>
      <c r="C1735"/>
      <c r="D1735"/>
      <c r="E1735"/>
    </row>
    <row r="1736" spans="1:5" x14ac:dyDescent="0.25">
      <c r="A1736"/>
      <c r="B1736"/>
      <c r="C1736"/>
      <c r="D1736"/>
      <c r="E1736"/>
    </row>
    <row r="1737" spans="1:5" x14ac:dyDescent="0.25">
      <c r="A1737"/>
      <c r="B1737"/>
      <c r="C1737"/>
      <c r="D1737"/>
      <c r="E1737"/>
    </row>
    <row r="1738" spans="1:5" x14ac:dyDescent="0.25">
      <c r="A1738"/>
      <c r="B1738"/>
      <c r="C1738"/>
      <c r="D1738"/>
      <c r="E1738"/>
    </row>
    <row r="1739" spans="1:5" x14ac:dyDescent="0.25">
      <c r="A1739"/>
      <c r="B1739"/>
      <c r="C1739"/>
      <c r="D1739"/>
      <c r="E1739"/>
    </row>
    <row r="1740" spans="1:5" x14ac:dyDescent="0.25">
      <c r="A1740"/>
      <c r="B1740"/>
      <c r="C1740"/>
      <c r="D1740"/>
      <c r="E1740"/>
    </row>
    <row r="1741" spans="1:5" x14ac:dyDescent="0.25">
      <c r="A1741"/>
      <c r="B1741"/>
      <c r="C1741"/>
      <c r="D1741"/>
      <c r="E1741"/>
    </row>
    <row r="1742" spans="1:5" x14ac:dyDescent="0.25">
      <c r="A1742"/>
      <c r="B1742"/>
      <c r="C1742"/>
      <c r="D1742"/>
      <c r="E1742"/>
    </row>
    <row r="1743" spans="1:5" x14ac:dyDescent="0.25">
      <c r="A1743"/>
      <c r="B1743"/>
      <c r="C1743"/>
      <c r="D1743"/>
      <c r="E1743"/>
    </row>
    <row r="1744" spans="1:5" x14ac:dyDescent="0.25">
      <c r="A1744"/>
      <c r="B1744"/>
      <c r="C1744"/>
      <c r="D1744"/>
      <c r="E1744"/>
    </row>
    <row r="1745" spans="1:5" x14ac:dyDescent="0.25">
      <c r="A1745"/>
      <c r="B1745"/>
      <c r="C1745"/>
      <c r="D1745"/>
      <c r="E1745"/>
    </row>
    <row r="1746" spans="1:5" x14ac:dyDescent="0.25">
      <c r="A1746"/>
      <c r="B1746"/>
      <c r="C1746"/>
      <c r="D1746"/>
      <c r="E1746"/>
    </row>
    <row r="1747" spans="1:5" x14ac:dyDescent="0.25">
      <c r="A1747"/>
      <c r="B1747"/>
      <c r="C1747"/>
      <c r="D1747"/>
      <c r="E1747"/>
    </row>
    <row r="1748" spans="1:5" x14ac:dyDescent="0.25">
      <c r="A1748"/>
      <c r="B1748"/>
      <c r="C1748"/>
      <c r="D1748"/>
      <c r="E1748"/>
    </row>
    <row r="1749" spans="1:5" x14ac:dyDescent="0.25">
      <c r="A1749"/>
      <c r="B1749"/>
      <c r="C1749"/>
      <c r="D1749"/>
      <c r="E1749"/>
    </row>
    <row r="1750" spans="1:5" x14ac:dyDescent="0.25">
      <c r="A1750"/>
      <c r="B1750"/>
      <c r="C1750"/>
      <c r="D1750"/>
      <c r="E1750"/>
    </row>
    <row r="1751" spans="1:5" x14ac:dyDescent="0.25">
      <c r="A1751"/>
      <c r="B1751"/>
      <c r="C1751"/>
      <c r="D1751"/>
      <c r="E1751"/>
    </row>
    <row r="1752" spans="1:5" x14ac:dyDescent="0.25">
      <c r="A1752"/>
      <c r="B1752"/>
      <c r="C1752"/>
      <c r="D1752"/>
      <c r="E1752"/>
    </row>
    <row r="1753" spans="1:5" x14ac:dyDescent="0.25">
      <c r="A1753"/>
      <c r="B1753"/>
      <c r="C1753"/>
      <c r="D1753"/>
      <c r="E1753"/>
    </row>
    <row r="1754" spans="1:5" x14ac:dyDescent="0.25">
      <c r="A1754"/>
      <c r="B1754"/>
      <c r="C1754"/>
      <c r="D1754"/>
      <c r="E1754"/>
    </row>
    <row r="1755" spans="1:5" x14ac:dyDescent="0.25">
      <c r="A1755"/>
      <c r="B1755"/>
      <c r="C1755"/>
      <c r="D1755"/>
      <c r="E1755"/>
    </row>
    <row r="1756" spans="1:5" x14ac:dyDescent="0.25">
      <c r="A1756"/>
      <c r="B1756"/>
      <c r="C1756"/>
      <c r="D1756"/>
      <c r="E1756"/>
    </row>
    <row r="1757" spans="1:5" x14ac:dyDescent="0.25">
      <c r="A1757"/>
      <c r="B1757"/>
      <c r="C1757"/>
      <c r="D1757"/>
      <c r="E1757"/>
    </row>
    <row r="1758" spans="1:5" x14ac:dyDescent="0.25">
      <c r="A1758"/>
      <c r="B1758"/>
      <c r="C1758"/>
      <c r="D1758"/>
      <c r="E1758"/>
    </row>
    <row r="1759" spans="1:5" x14ac:dyDescent="0.25">
      <c r="A1759"/>
      <c r="B1759"/>
      <c r="C1759"/>
      <c r="D1759"/>
      <c r="E1759"/>
    </row>
    <row r="1760" spans="1:5" x14ac:dyDescent="0.25">
      <c r="A1760"/>
      <c r="B1760"/>
      <c r="C1760"/>
      <c r="D1760"/>
      <c r="E1760"/>
    </row>
    <row r="1761" spans="1:5" x14ac:dyDescent="0.25">
      <c r="A1761"/>
      <c r="B1761"/>
      <c r="C1761"/>
      <c r="D1761"/>
      <c r="E1761"/>
    </row>
    <row r="1762" spans="1:5" x14ac:dyDescent="0.25">
      <c r="A1762"/>
      <c r="B1762"/>
      <c r="C1762"/>
      <c r="D1762"/>
      <c r="E1762"/>
    </row>
    <row r="1763" spans="1:5" x14ac:dyDescent="0.25">
      <c r="A1763"/>
      <c r="B1763"/>
      <c r="C1763"/>
      <c r="D1763"/>
      <c r="E1763"/>
    </row>
    <row r="1764" spans="1:5" x14ac:dyDescent="0.25">
      <c r="A1764"/>
      <c r="B1764"/>
      <c r="C1764"/>
      <c r="D1764"/>
      <c r="E1764"/>
    </row>
    <row r="1765" spans="1:5" x14ac:dyDescent="0.25">
      <c r="A1765"/>
      <c r="B1765"/>
      <c r="C1765"/>
      <c r="D1765"/>
      <c r="E1765"/>
    </row>
    <row r="1766" spans="1:5" x14ac:dyDescent="0.25">
      <c r="A1766"/>
      <c r="B1766"/>
      <c r="C1766"/>
      <c r="D1766"/>
      <c r="E1766"/>
    </row>
    <row r="1767" spans="1:5" x14ac:dyDescent="0.25">
      <c r="A1767"/>
      <c r="B1767"/>
      <c r="C1767"/>
      <c r="D1767"/>
      <c r="E1767"/>
    </row>
    <row r="1768" spans="1:5" x14ac:dyDescent="0.25">
      <c r="A1768"/>
      <c r="B1768"/>
      <c r="C1768"/>
      <c r="D1768"/>
      <c r="E1768"/>
    </row>
    <row r="1769" spans="1:5" x14ac:dyDescent="0.25">
      <c r="A1769"/>
      <c r="B1769"/>
      <c r="C1769"/>
      <c r="D1769"/>
      <c r="E1769"/>
    </row>
    <row r="1770" spans="1:5" x14ac:dyDescent="0.25">
      <c r="A1770"/>
      <c r="B1770"/>
      <c r="C1770"/>
      <c r="D1770"/>
      <c r="E1770"/>
    </row>
    <row r="1771" spans="1:5" x14ac:dyDescent="0.25">
      <c r="A1771"/>
      <c r="B1771"/>
      <c r="C1771"/>
      <c r="D1771"/>
      <c r="E1771"/>
    </row>
    <row r="1772" spans="1:5" x14ac:dyDescent="0.25">
      <c r="A1772"/>
      <c r="B1772"/>
      <c r="C1772"/>
      <c r="D1772"/>
      <c r="E1772"/>
    </row>
    <row r="1773" spans="1:5" x14ac:dyDescent="0.25">
      <c r="A1773"/>
      <c r="B1773"/>
      <c r="C1773"/>
      <c r="D1773"/>
      <c r="E1773"/>
    </row>
    <row r="1774" spans="1:5" x14ac:dyDescent="0.25">
      <c r="A1774"/>
      <c r="B1774"/>
      <c r="C1774"/>
      <c r="D1774"/>
      <c r="E1774"/>
    </row>
    <row r="1775" spans="1:5" x14ac:dyDescent="0.25">
      <c r="A1775"/>
      <c r="B1775"/>
      <c r="C1775"/>
      <c r="D1775"/>
      <c r="E1775"/>
    </row>
    <row r="1776" spans="1:5" x14ac:dyDescent="0.25">
      <c r="A1776"/>
      <c r="B1776"/>
      <c r="C1776"/>
      <c r="D1776"/>
      <c r="E1776"/>
    </row>
    <row r="1777" spans="1:5" x14ac:dyDescent="0.25">
      <c r="A1777"/>
      <c r="B1777"/>
      <c r="C1777"/>
      <c r="D1777"/>
      <c r="E1777"/>
    </row>
    <row r="1778" spans="1:5" x14ac:dyDescent="0.25">
      <c r="A1778"/>
      <c r="B1778"/>
      <c r="C1778"/>
      <c r="D1778"/>
      <c r="E1778"/>
    </row>
    <row r="1779" spans="1:5" x14ac:dyDescent="0.25">
      <c r="A1779"/>
      <c r="B1779"/>
      <c r="C1779"/>
      <c r="D1779"/>
      <c r="E1779"/>
    </row>
    <row r="1780" spans="1:5" x14ac:dyDescent="0.25">
      <c r="A1780"/>
      <c r="B1780"/>
      <c r="C1780"/>
      <c r="D1780"/>
      <c r="E1780"/>
    </row>
    <row r="1781" spans="1:5" x14ac:dyDescent="0.25">
      <c r="A1781"/>
      <c r="B1781"/>
      <c r="C1781"/>
      <c r="D1781"/>
      <c r="E1781"/>
    </row>
    <row r="1782" spans="1:5" x14ac:dyDescent="0.25">
      <c r="A1782"/>
      <c r="B1782"/>
      <c r="C1782"/>
      <c r="D1782"/>
      <c r="E1782"/>
    </row>
    <row r="1783" spans="1:5" x14ac:dyDescent="0.25">
      <c r="A1783"/>
      <c r="B1783"/>
      <c r="C1783"/>
      <c r="D1783"/>
      <c r="E1783"/>
    </row>
    <row r="1784" spans="1:5" x14ac:dyDescent="0.25">
      <c r="A1784"/>
      <c r="B1784"/>
      <c r="C1784"/>
      <c r="D1784"/>
      <c r="E1784"/>
    </row>
    <row r="1785" spans="1:5" x14ac:dyDescent="0.25">
      <c r="A1785"/>
      <c r="B1785"/>
      <c r="C1785"/>
      <c r="D1785"/>
      <c r="E1785"/>
    </row>
    <row r="1786" spans="1:5" x14ac:dyDescent="0.25">
      <c r="A1786"/>
      <c r="B1786"/>
      <c r="C1786"/>
      <c r="D1786"/>
      <c r="E1786"/>
    </row>
    <row r="1787" spans="1:5" x14ac:dyDescent="0.25">
      <c r="A1787"/>
      <c r="B1787"/>
      <c r="C1787"/>
      <c r="D1787"/>
      <c r="E1787"/>
    </row>
    <row r="1788" spans="1:5" x14ac:dyDescent="0.25">
      <c r="A1788"/>
      <c r="B1788"/>
      <c r="C1788"/>
      <c r="D1788"/>
      <c r="E1788"/>
    </row>
    <row r="1789" spans="1:5" x14ac:dyDescent="0.25">
      <c r="A1789"/>
      <c r="B1789"/>
      <c r="C1789"/>
      <c r="D1789"/>
      <c r="E1789"/>
    </row>
    <row r="1790" spans="1:5" x14ac:dyDescent="0.25">
      <c r="A1790"/>
      <c r="B1790"/>
      <c r="C1790"/>
      <c r="D1790"/>
      <c r="E1790"/>
    </row>
    <row r="1791" spans="1:5" x14ac:dyDescent="0.25">
      <c r="A1791"/>
      <c r="B1791"/>
      <c r="C1791"/>
      <c r="D1791"/>
      <c r="E1791"/>
    </row>
    <row r="1792" spans="1:5" x14ac:dyDescent="0.25">
      <c r="A1792"/>
      <c r="B1792"/>
      <c r="C1792"/>
      <c r="D1792"/>
      <c r="E1792"/>
    </row>
    <row r="1793" spans="1:5" x14ac:dyDescent="0.25">
      <c r="A1793"/>
      <c r="B1793"/>
      <c r="C1793"/>
      <c r="D1793"/>
      <c r="E1793"/>
    </row>
    <row r="1794" spans="1:5" x14ac:dyDescent="0.25">
      <c r="A1794"/>
      <c r="B1794"/>
      <c r="C1794"/>
      <c r="D1794"/>
      <c r="E1794"/>
    </row>
    <row r="1795" spans="1:5" x14ac:dyDescent="0.25">
      <c r="A1795"/>
      <c r="B1795"/>
      <c r="C1795"/>
      <c r="D1795"/>
      <c r="E1795"/>
    </row>
    <row r="1796" spans="1:5" x14ac:dyDescent="0.25">
      <c r="A1796"/>
      <c r="B1796"/>
      <c r="C1796"/>
      <c r="D1796"/>
      <c r="E1796"/>
    </row>
    <row r="1797" spans="1:5" x14ac:dyDescent="0.25">
      <c r="A1797"/>
      <c r="B1797"/>
      <c r="C1797"/>
      <c r="D1797"/>
      <c r="E1797"/>
    </row>
    <row r="1798" spans="1:5" x14ac:dyDescent="0.25">
      <c r="A1798"/>
      <c r="B1798"/>
      <c r="C1798"/>
      <c r="D1798"/>
      <c r="E1798"/>
    </row>
    <row r="1799" spans="1:5" x14ac:dyDescent="0.25">
      <c r="A1799"/>
      <c r="B1799"/>
      <c r="C1799"/>
      <c r="D1799"/>
      <c r="E1799"/>
    </row>
    <row r="1800" spans="1:5" x14ac:dyDescent="0.25">
      <c r="A1800"/>
      <c r="B1800"/>
      <c r="C1800"/>
      <c r="D1800"/>
      <c r="E1800"/>
    </row>
    <row r="1801" spans="1:5" x14ac:dyDescent="0.25">
      <c r="A1801"/>
      <c r="B1801"/>
      <c r="C1801"/>
      <c r="D1801"/>
      <c r="E1801"/>
    </row>
    <row r="1802" spans="1:5" x14ac:dyDescent="0.25">
      <c r="A1802"/>
      <c r="B1802"/>
      <c r="C1802"/>
      <c r="D1802"/>
      <c r="E1802"/>
    </row>
    <row r="1803" spans="1:5" x14ac:dyDescent="0.25">
      <c r="A1803"/>
      <c r="B1803"/>
      <c r="C1803"/>
      <c r="D1803"/>
      <c r="E1803"/>
    </row>
    <row r="1804" spans="1:5" x14ac:dyDescent="0.25">
      <c r="A1804"/>
      <c r="B1804"/>
      <c r="C1804"/>
      <c r="D1804"/>
      <c r="E1804"/>
    </row>
    <row r="1805" spans="1:5" x14ac:dyDescent="0.25">
      <c r="A1805"/>
      <c r="B1805"/>
      <c r="C1805"/>
      <c r="D1805"/>
      <c r="E1805"/>
    </row>
    <row r="1806" spans="1:5" x14ac:dyDescent="0.25">
      <c r="A1806"/>
      <c r="B1806"/>
      <c r="C1806"/>
      <c r="D1806"/>
      <c r="E1806"/>
    </row>
    <row r="1807" spans="1:5" x14ac:dyDescent="0.25">
      <c r="A1807"/>
      <c r="B1807"/>
      <c r="C1807"/>
      <c r="D1807"/>
      <c r="E1807"/>
    </row>
    <row r="1808" spans="1:5" x14ac:dyDescent="0.25">
      <c r="A1808"/>
      <c r="B1808"/>
      <c r="C1808"/>
      <c r="D1808"/>
      <c r="E1808"/>
    </row>
    <row r="1809" spans="1:5" x14ac:dyDescent="0.25">
      <c r="A1809"/>
      <c r="B1809"/>
      <c r="C1809"/>
      <c r="D1809"/>
      <c r="E1809"/>
    </row>
    <row r="1810" spans="1:5" x14ac:dyDescent="0.25">
      <c r="A1810"/>
      <c r="B1810"/>
      <c r="C1810"/>
      <c r="D1810"/>
      <c r="E1810"/>
    </row>
    <row r="1811" spans="1:5" x14ac:dyDescent="0.25">
      <c r="A1811"/>
      <c r="B1811"/>
      <c r="C1811"/>
      <c r="D1811"/>
      <c r="E1811"/>
    </row>
    <row r="1812" spans="1:5" x14ac:dyDescent="0.25">
      <c r="A1812"/>
      <c r="B1812"/>
      <c r="C1812"/>
      <c r="D1812"/>
      <c r="E1812"/>
    </row>
    <row r="1813" spans="1:5" x14ac:dyDescent="0.25">
      <c r="A1813"/>
      <c r="B1813"/>
      <c r="C1813"/>
      <c r="D1813"/>
      <c r="E1813"/>
    </row>
    <row r="1814" spans="1:5" x14ac:dyDescent="0.25">
      <c r="A1814"/>
      <c r="B1814"/>
      <c r="C1814"/>
      <c r="D1814"/>
      <c r="E1814"/>
    </row>
    <row r="1815" spans="1:5" x14ac:dyDescent="0.25">
      <c r="A1815"/>
      <c r="B1815"/>
      <c r="C1815"/>
      <c r="D1815"/>
      <c r="E1815"/>
    </row>
    <row r="1816" spans="1:5" x14ac:dyDescent="0.25">
      <c r="A1816"/>
      <c r="B1816"/>
      <c r="C1816"/>
      <c r="D1816"/>
      <c r="E1816"/>
    </row>
    <row r="1817" spans="1:5" x14ac:dyDescent="0.25">
      <c r="A1817"/>
      <c r="B1817"/>
      <c r="C1817"/>
      <c r="D1817"/>
      <c r="E1817"/>
    </row>
    <row r="1818" spans="1:5" x14ac:dyDescent="0.25">
      <c r="A1818"/>
      <c r="B1818"/>
      <c r="C1818"/>
      <c r="D1818"/>
      <c r="E1818"/>
    </row>
    <row r="1819" spans="1:5" x14ac:dyDescent="0.25">
      <c r="A1819"/>
      <c r="B1819"/>
      <c r="C1819"/>
      <c r="D1819"/>
      <c r="E1819"/>
    </row>
    <row r="1820" spans="1:5" x14ac:dyDescent="0.25">
      <c r="A1820"/>
      <c r="B1820"/>
      <c r="C1820"/>
      <c r="D1820"/>
      <c r="E1820"/>
    </row>
    <row r="1821" spans="1:5" x14ac:dyDescent="0.25">
      <c r="A1821"/>
      <c r="B1821"/>
      <c r="C1821"/>
      <c r="D1821"/>
      <c r="E1821"/>
    </row>
    <row r="1822" spans="1:5" x14ac:dyDescent="0.25">
      <c r="A1822"/>
      <c r="B1822"/>
      <c r="C1822"/>
      <c r="D1822"/>
      <c r="E1822"/>
    </row>
    <row r="1823" spans="1:5" x14ac:dyDescent="0.25">
      <c r="A1823"/>
      <c r="B1823"/>
      <c r="C1823"/>
      <c r="D1823"/>
      <c r="E1823"/>
    </row>
    <row r="1824" spans="1:5" x14ac:dyDescent="0.25">
      <c r="A1824"/>
      <c r="B1824"/>
      <c r="C1824"/>
      <c r="D1824"/>
      <c r="E1824"/>
    </row>
    <row r="1825" spans="1:5" x14ac:dyDescent="0.25">
      <c r="A1825"/>
      <c r="B1825"/>
      <c r="C1825"/>
      <c r="D1825"/>
      <c r="E1825"/>
    </row>
    <row r="1826" spans="1:5" x14ac:dyDescent="0.25">
      <c r="A1826"/>
      <c r="B1826"/>
      <c r="C1826"/>
      <c r="D1826"/>
      <c r="E1826"/>
    </row>
    <row r="1827" spans="1:5" x14ac:dyDescent="0.25">
      <c r="A1827"/>
      <c r="B1827"/>
      <c r="C1827"/>
      <c r="D1827"/>
      <c r="E1827"/>
    </row>
    <row r="1828" spans="1:5" x14ac:dyDescent="0.25">
      <c r="A1828"/>
      <c r="B1828"/>
      <c r="C1828"/>
      <c r="D1828"/>
      <c r="E1828"/>
    </row>
    <row r="1829" spans="1:5" x14ac:dyDescent="0.25">
      <c r="A1829"/>
      <c r="B1829"/>
      <c r="C1829"/>
      <c r="D1829"/>
      <c r="E1829"/>
    </row>
    <row r="1830" spans="1:5" x14ac:dyDescent="0.25">
      <c r="A1830"/>
      <c r="B1830"/>
      <c r="C1830"/>
      <c r="D1830"/>
      <c r="E1830"/>
    </row>
    <row r="1831" spans="1:5" x14ac:dyDescent="0.25">
      <c r="A1831"/>
      <c r="B1831"/>
      <c r="C1831"/>
      <c r="D1831"/>
      <c r="E1831"/>
    </row>
    <row r="1832" spans="1:5" x14ac:dyDescent="0.25">
      <c r="A1832"/>
      <c r="B1832"/>
      <c r="C1832"/>
      <c r="D1832"/>
      <c r="E1832"/>
    </row>
    <row r="1833" spans="1:5" x14ac:dyDescent="0.25">
      <c r="A1833"/>
      <c r="B1833"/>
      <c r="C1833"/>
      <c r="D1833"/>
      <c r="E1833"/>
    </row>
    <row r="1834" spans="1:5" x14ac:dyDescent="0.25">
      <c r="A1834"/>
      <c r="B1834"/>
      <c r="C1834"/>
      <c r="D1834"/>
      <c r="E1834"/>
    </row>
    <row r="1835" spans="1:5" x14ac:dyDescent="0.25">
      <c r="A1835"/>
      <c r="B1835"/>
      <c r="C1835"/>
      <c r="D1835"/>
      <c r="E1835"/>
    </row>
    <row r="1836" spans="1:5" x14ac:dyDescent="0.25">
      <c r="A1836"/>
      <c r="B1836"/>
      <c r="C1836"/>
      <c r="D1836"/>
      <c r="E1836"/>
    </row>
    <row r="1837" spans="1:5" x14ac:dyDescent="0.25">
      <c r="A1837"/>
      <c r="B1837"/>
      <c r="C1837"/>
      <c r="D1837"/>
      <c r="E1837"/>
    </row>
    <row r="1838" spans="1:5" x14ac:dyDescent="0.25">
      <c r="A1838"/>
      <c r="B1838"/>
      <c r="C1838"/>
      <c r="D1838"/>
      <c r="E1838"/>
    </row>
    <row r="1839" spans="1:5" x14ac:dyDescent="0.25">
      <c r="A1839"/>
      <c r="B1839"/>
      <c r="C1839"/>
      <c r="D1839"/>
      <c r="E1839"/>
    </row>
    <row r="1840" spans="1:5" x14ac:dyDescent="0.25">
      <c r="A1840"/>
      <c r="B1840"/>
      <c r="C1840"/>
      <c r="D1840"/>
      <c r="E1840"/>
    </row>
    <row r="1841" spans="1:5" x14ac:dyDescent="0.25">
      <c r="A1841"/>
      <c r="B1841"/>
      <c r="C1841"/>
      <c r="D1841"/>
      <c r="E1841"/>
    </row>
    <row r="1842" spans="1:5" x14ac:dyDescent="0.25">
      <c r="A1842"/>
      <c r="B1842"/>
      <c r="C1842"/>
      <c r="D1842"/>
      <c r="E1842"/>
    </row>
    <row r="1843" spans="1:5" x14ac:dyDescent="0.25">
      <c r="A1843"/>
      <c r="B1843"/>
      <c r="C1843"/>
      <c r="D1843"/>
      <c r="E1843"/>
    </row>
    <row r="1844" spans="1:5" x14ac:dyDescent="0.25">
      <c r="A1844"/>
      <c r="B1844"/>
      <c r="C1844"/>
      <c r="D1844"/>
      <c r="E1844"/>
    </row>
    <row r="1845" spans="1:5" x14ac:dyDescent="0.25">
      <c r="A1845"/>
      <c r="B1845"/>
      <c r="C1845"/>
      <c r="D1845"/>
      <c r="E1845"/>
    </row>
    <row r="1846" spans="1:5" x14ac:dyDescent="0.25">
      <c r="A1846"/>
      <c r="B1846"/>
      <c r="C1846"/>
      <c r="D1846"/>
      <c r="E1846"/>
    </row>
    <row r="1847" spans="1:5" x14ac:dyDescent="0.25">
      <c r="A1847"/>
      <c r="B1847"/>
      <c r="C1847"/>
      <c r="D1847"/>
      <c r="E1847"/>
    </row>
    <row r="1848" spans="1:5" x14ac:dyDescent="0.25">
      <c r="A1848"/>
      <c r="B1848"/>
      <c r="C1848"/>
      <c r="D1848"/>
      <c r="E1848"/>
    </row>
    <row r="1849" spans="1:5" x14ac:dyDescent="0.25">
      <c r="A1849"/>
      <c r="B1849"/>
      <c r="C1849"/>
      <c r="D1849"/>
      <c r="E1849"/>
    </row>
    <row r="1850" spans="1:5" x14ac:dyDescent="0.25">
      <c r="A1850"/>
      <c r="B1850"/>
      <c r="C1850"/>
      <c r="D1850"/>
      <c r="E1850"/>
    </row>
    <row r="1851" spans="1:5" x14ac:dyDescent="0.25">
      <c r="A1851"/>
      <c r="B1851"/>
      <c r="C1851"/>
      <c r="D1851"/>
      <c r="E1851"/>
    </row>
    <row r="1852" spans="1:5" x14ac:dyDescent="0.25">
      <c r="A1852"/>
      <c r="B1852"/>
      <c r="C1852"/>
      <c r="D1852"/>
      <c r="E1852"/>
    </row>
    <row r="1853" spans="1:5" x14ac:dyDescent="0.25">
      <c r="A1853"/>
      <c r="B1853"/>
      <c r="C1853"/>
      <c r="D1853"/>
      <c r="E1853"/>
    </row>
    <row r="1854" spans="1:5" x14ac:dyDescent="0.25">
      <c r="A1854"/>
      <c r="B1854"/>
      <c r="C1854"/>
      <c r="D1854"/>
      <c r="E1854"/>
    </row>
    <row r="1855" spans="1:5" x14ac:dyDescent="0.25">
      <c r="A1855"/>
      <c r="B1855"/>
      <c r="C1855"/>
      <c r="D1855"/>
      <c r="E1855"/>
    </row>
    <row r="1856" spans="1:5" x14ac:dyDescent="0.25">
      <c r="A1856"/>
      <c r="B1856"/>
      <c r="C1856"/>
      <c r="D1856"/>
      <c r="E1856"/>
    </row>
    <row r="1857" spans="1:5" x14ac:dyDescent="0.25">
      <c r="A1857"/>
      <c r="B1857"/>
      <c r="C1857"/>
      <c r="D1857"/>
      <c r="E1857"/>
    </row>
    <row r="1858" spans="1:5" x14ac:dyDescent="0.25">
      <c r="A1858"/>
      <c r="B1858"/>
      <c r="C1858"/>
      <c r="D1858"/>
      <c r="E1858"/>
    </row>
    <row r="1859" spans="1:5" x14ac:dyDescent="0.25">
      <c r="A1859"/>
      <c r="B1859"/>
      <c r="C1859"/>
      <c r="D1859"/>
      <c r="E1859"/>
    </row>
    <row r="1860" spans="1:5" x14ac:dyDescent="0.25">
      <c r="A1860"/>
      <c r="B1860"/>
      <c r="C1860"/>
      <c r="D1860"/>
      <c r="E1860"/>
    </row>
    <row r="1861" spans="1:5" x14ac:dyDescent="0.25">
      <c r="A1861"/>
      <c r="B1861"/>
      <c r="C1861"/>
      <c r="D1861"/>
      <c r="E1861"/>
    </row>
    <row r="1862" spans="1:5" x14ac:dyDescent="0.25">
      <c r="A1862"/>
      <c r="B1862"/>
      <c r="C1862"/>
      <c r="D1862"/>
      <c r="E1862"/>
    </row>
    <row r="1863" spans="1:5" x14ac:dyDescent="0.25">
      <c r="A1863"/>
      <c r="B1863"/>
      <c r="C1863"/>
      <c r="D1863"/>
      <c r="E1863"/>
    </row>
    <row r="1864" spans="1:5" x14ac:dyDescent="0.25">
      <c r="A1864"/>
      <c r="B1864"/>
      <c r="C1864"/>
      <c r="D1864"/>
      <c r="E1864"/>
    </row>
    <row r="1865" spans="1:5" x14ac:dyDescent="0.25">
      <c r="A1865"/>
      <c r="B1865"/>
      <c r="C1865"/>
      <c r="D1865"/>
      <c r="E1865"/>
    </row>
    <row r="1866" spans="1:5" x14ac:dyDescent="0.25">
      <c r="A1866"/>
      <c r="B1866"/>
      <c r="C1866"/>
      <c r="D1866"/>
      <c r="E1866"/>
    </row>
    <row r="1867" spans="1:5" x14ac:dyDescent="0.25">
      <c r="A1867"/>
      <c r="B1867"/>
      <c r="C1867"/>
      <c r="D1867"/>
      <c r="E1867"/>
    </row>
    <row r="1868" spans="1:5" x14ac:dyDescent="0.25">
      <c r="A1868"/>
      <c r="B1868"/>
      <c r="C1868"/>
      <c r="D1868"/>
      <c r="E1868"/>
    </row>
    <row r="1869" spans="1:5" x14ac:dyDescent="0.25">
      <c r="A1869"/>
      <c r="B1869"/>
      <c r="C1869"/>
      <c r="D1869"/>
      <c r="E1869"/>
    </row>
    <row r="1870" spans="1:5" x14ac:dyDescent="0.25">
      <c r="A1870"/>
      <c r="B1870"/>
      <c r="C1870"/>
      <c r="D1870"/>
      <c r="E1870"/>
    </row>
    <row r="1871" spans="1:5" x14ac:dyDescent="0.25">
      <c r="A1871"/>
      <c r="B1871"/>
      <c r="C1871"/>
      <c r="D1871"/>
      <c r="E1871"/>
    </row>
    <row r="1872" spans="1:5" x14ac:dyDescent="0.25">
      <c r="A1872"/>
      <c r="B1872"/>
      <c r="C1872"/>
      <c r="D1872"/>
      <c r="E1872"/>
    </row>
    <row r="1873" spans="1:5" x14ac:dyDescent="0.25">
      <c r="A1873"/>
      <c r="B1873"/>
      <c r="C1873"/>
      <c r="D1873"/>
      <c r="E1873"/>
    </row>
    <row r="1874" spans="1:5" x14ac:dyDescent="0.25">
      <c r="A1874"/>
      <c r="B1874"/>
      <c r="C1874"/>
      <c r="D1874"/>
      <c r="E1874"/>
    </row>
    <row r="1875" spans="1:5" x14ac:dyDescent="0.25">
      <c r="A1875"/>
      <c r="B1875"/>
      <c r="C1875"/>
      <c r="D1875"/>
      <c r="E1875"/>
    </row>
    <row r="1876" spans="1:5" x14ac:dyDescent="0.25">
      <c r="A1876"/>
      <c r="B1876"/>
      <c r="C1876"/>
      <c r="D1876"/>
      <c r="E1876"/>
    </row>
    <row r="1877" spans="1:5" x14ac:dyDescent="0.25">
      <c r="A1877"/>
      <c r="B1877"/>
      <c r="C1877"/>
      <c r="D1877"/>
      <c r="E1877"/>
    </row>
    <row r="1878" spans="1:5" x14ac:dyDescent="0.25">
      <c r="A1878"/>
      <c r="B1878"/>
      <c r="C1878"/>
      <c r="D1878"/>
      <c r="E1878"/>
    </row>
    <row r="1879" spans="1:5" x14ac:dyDescent="0.25">
      <c r="A1879"/>
      <c r="B1879"/>
      <c r="C1879"/>
      <c r="D1879"/>
      <c r="E1879"/>
    </row>
    <row r="1880" spans="1:5" x14ac:dyDescent="0.25">
      <c r="A1880"/>
      <c r="B1880"/>
      <c r="C1880"/>
      <c r="D1880"/>
      <c r="E1880"/>
    </row>
    <row r="1881" spans="1:5" x14ac:dyDescent="0.25">
      <c r="A1881"/>
      <c r="B1881"/>
      <c r="C1881"/>
      <c r="D1881"/>
      <c r="E1881"/>
    </row>
    <row r="1882" spans="1:5" x14ac:dyDescent="0.25">
      <c r="A1882"/>
      <c r="B1882"/>
      <c r="C1882"/>
      <c r="D1882"/>
      <c r="E1882"/>
    </row>
    <row r="1883" spans="1:5" x14ac:dyDescent="0.25">
      <c r="A1883"/>
      <c r="B1883"/>
      <c r="C1883"/>
      <c r="D1883"/>
      <c r="E1883"/>
    </row>
    <row r="1884" spans="1:5" x14ac:dyDescent="0.25">
      <c r="A1884"/>
      <c r="B1884"/>
      <c r="C1884"/>
      <c r="D1884"/>
      <c r="E1884"/>
    </row>
    <row r="1885" spans="1:5" x14ac:dyDescent="0.25">
      <c r="A1885"/>
      <c r="B1885"/>
      <c r="C1885"/>
      <c r="D1885"/>
      <c r="E1885"/>
    </row>
    <row r="1886" spans="1:5" x14ac:dyDescent="0.25">
      <c r="A1886"/>
      <c r="B1886"/>
      <c r="C1886"/>
      <c r="D1886"/>
      <c r="E1886"/>
    </row>
    <row r="1887" spans="1:5" x14ac:dyDescent="0.25">
      <c r="A1887"/>
      <c r="B1887"/>
      <c r="C1887"/>
      <c r="D1887"/>
      <c r="E1887"/>
    </row>
    <row r="1888" spans="1:5" x14ac:dyDescent="0.25">
      <c r="A1888"/>
      <c r="B1888"/>
      <c r="C1888"/>
      <c r="D1888"/>
      <c r="E1888"/>
    </row>
    <row r="1889" spans="1:5" x14ac:dyDescent="0.25">
      <c r="A1889"/>
      <c r="B1889"/>
      <c r="C1889"/>
      <c r="D1889"/>
      <c r="E1889"/>
    </row>
    <row r="1890" spans="1:5" x14ac:dyDescent="0.25">
      <c r="A1890"/>
      <c r="B1890"/>
      <c r="C1890"/>
      <c r="D1890"/>
      <c r="E1890"/>
    </row>
    <row r="1891" spans="1:5" x14ac:dyDescent="0.25">
      <c r="A1891"/>
      <c r="B1891"/>
      <c r="C1891"/>
      <c r="D1891"/>
      <c r="E1891"/>
    </row>
    <row r="1892" spans="1:5" x14ac:dyDescent="0.25">
      <c r="A1892"/>
      <c r="B1892"/>
      <c r="C1892"/>
      <c r="D1892"/>
      <c r="E1892"/>
    </row>
    <row r="1893" spans="1:5" x14ac:dyDescent="0.25">
      <c r="A1893"/>
      <c r="B1893"/>
      <c r="C1893"/>
      <c r="D1893"/>
      <c r="E1893"/>
    </row>
    <row r="1894" spans="1:5" x14ac:dyDescent="0.25">
      <c r="A1894"/>
      <c r="B1894"/>
      <c r="C1894"/>
      <c r="D1894"/>
      <c r="E1894"/>
    </row>
    <row r="1895" spans="1:5" x14ac:dyDescent="0.25">
      <c r="A1895"/>
      <c r="B1895"/>
      <c r="C1895"/>
      <c r="D1895"/>
      <c r="E1895"/>
    </row>
    <row r="1896" spans="1:5" x14ac:dyDescent="0.25">
      <c r="A1896"/>
      <c r="B1896"/>
      <c r="C1896"/>
      <c r="D1896"/>
      <c r="E1896"/>
    </row>
    <row r="1897" spans="1:5" x14ac:dyDescent="0.25">
      <c r="A1897"/>
      <c r="B1897"/>
      <c r="C1897"/>
      <c r="D1897"/>
      <c r="E1897"/>
    </row>
    <row r="1898" spans="1:5" x14ac:dyDescent="0.25">
      <c r="A1898"/>
      <c r="B1898"/>
      <c r="C1898"/>
      <c r="D1898"/>
      <c r="E1898"/>
    </row>
    <row r="1899" spans="1:5" x14ac:dyDescent="0.25">
      <c r="A1899"/>
      <c r="B1899"/>
      <c r="C1899"/>
      <c r="D1899"/>
      <c r="E1899"/>
    </row>
    <row r="1900" spans="1:5" x14ac:dyDescent="0.25">
      <c r="A1900"/>
      <c r="B1900"/>
      <c r="C1900"/>
      <c r="D1900"/>
      <c r="E1900"/>
    </row>
    <row r="1901" spans="1:5" x14ac:dyDescent="0.25">
      <c r="A1901"/>
      <c r="B1901"/>
      <c r="C1901"/>
      <c r="D1901"/>
      <c r="E1901"/>
    </row>
    <row r="1902" spans="1:5" x14ac:dyDescent="0.25">
      <c r="A1902"/>
      <c r="B1902"/>
      <c r="C1902"/>
      <c r="D1902"/>
      <c r="E1902"/>
    </row>
    <row r="1903" spans="1:5" x14ac:dyDescent="0.25">
      <c r="A1903"/>
      <c r="B1903"/>
      <c r="C1903"/>
      <c r="D1903"/>
      <c r="E1903"/>
    </row>
    <row r="1904" spans="1:5" x14ac:dyDescent="0.25">
      <c r="A1904"/>
      <c r="B1904"/>
      <c r="C1904"/>
      <c r="D1904"/>
      <c r="E1904"/>
    </row>
    <row r="1905" spans="1:5" x14ac:dyDescent="0.25">
      <c r="A1905"/>
      <c r="B1905"/>
      <c r="C1905"/>
      <c r="D1905"/>
      <c r="E1905"/>
    </row>
    <row r="1906" spans="1:5" x14ac:dyDescent="0.25">
      <c r="A1906"/>
      <c r="B1906"/>
      <c r="C1906"/>
      <c r="D1906"/>
      <c r="E1906"/>
    </row>
    <row r="1907" spans="1:5" x14ac:dyDescent="0.25">
      <c r="A1907"/>
      <c r="B1907"/>
      <c r="C1907"/>
      <c r="D1907"/>
      <c r="E1907"/>
    </row>
    <row r="1908" spans="1:5" x14ac:dyDescent="0.25">
      <c r="A1908"/>
      <c r="B1908"/>
      <c r="C1908"/>
      <c r="D1908"/>
      <c r="E1908"/>
    </row>
    <row r="1909" spans="1:5" x14ac:dyDescent="0.25">
      <c r="A1909"/>
      <c r="B1909"/>
      <c r="C1909"/>
      <c r="D1909"/>
      <c r="E1909"/>
    </row>
    <row r="1910" spans="1:5" x14ac:dyDescent="0.25">
      <c r="A1910"/>
      <c r="B1910"/>
      <c r="C1910"/>
      <c r="D1910"/>
      <c r="E1910"/>
    </row>
    <row r="1911" spans="1:5" x14ac:dyDescent="0.25">
      <c r="A1911"/>
      <c r="B1911"/>
      <c r="C1911"/>
      <c r="D1911"/>
      <c r="E1911"/>
    </row>
    <row r="1912" spans="1:5" x14ac:dyDescent="0.25">
      <c r="A1912"/>
      <c r="B1912"/>
      <c r="C1912"/>
      <c r="D1912"/>
      <c r="E1912"/>
    </row>
    <row r="1913" spans="1:5" x14ac:dyDescent="0.25">
      <c r="A1913"/>
      <c r="B1913"/>
      <c r="C1913"/>
      <c r="D1913"/>
      <c r="E1913"/>
    </row>
    <row r="1914" spans="1:5" x14ac:dyDescent="0.25">
      <c r="A1914"/>
      <c r="B1914"/>
      <c r="C1914"/>
      <c r="D1914"/>
      <c r="E1914"/>
    </row>
    <row r="1915" spans="1:5" x14ac:dyDescent="0.25">
      <c r="A1915"/>
      <c r="B1915"/>
      <c r="C1915"/>
      <c r="D1915"/>
      <c r="E1915"/>
    </row>
    <row r="1916" spans="1:5" x14ac:dyDescent="0.25">
      <c r="A1916"/>
      <c r="B1916"/>
      <c r="C1916"/>
      <c r="D1916"/>
      <c r="E1916"/>
    </row>
    <row r="1917" spans="1:5" x14ac:dyDescent="0.25">
      <c r="A1917"/>
      <c r="B1917"/>
      <c r="C1917"/>
      <c r="D1917"/>
      <c r="E1917"/>
    </row>
    <row r="1918" spans="1:5" x14ac:dyDescent="0.25">
      <c r="A1918"/>
      <c r="B1918"/>
      <c r="C1918"/>
      <c r="D1918"/>
      <c r="E1918"/>
    </row>
    <row r="1919" spans="1:5" x14ac:dyDescent="0.25">
      <c r="A1919"/>
      <c r="B1919"/>
      <c r="C1919"/>
      <c r="D1919"/>
      <c r="E1919"/>
    </row>
    <row r="1920" spans="1:5" x14ac:dyDescent="0.25">
      <c r="A1920"/>
      <c r="B1920"/>
      <c r="C1920"/>
      <c r="D1920"/>
      <c r="E1920"/>
    </row>
    <row r="1921" spans="1:5" x14ac:dyDescent="0.25">
      <c r="A1921"/>
      <c r="B1921"/>
      <c r="C1921"/>
      <c r="D1921"/>
      <c r="E1921"/>
    </row>
    <row r="1922" spans="1:5" x14ac:dyDescent="0.25">
      <c r="A1922"/>
      <c r="B1922"/>
      <c r="C1922"/>
      <c r="D1922"/>
      <c r="E1922"/>
    </row>
    <row r="1923" spans="1:5" x14ac:dyDescent="0.25">
      <c r="A1923"/>
      <c r="B1923"/>
      <c r="C1923"/>
      <c r="D1923"/>
      <c r="E1923"/>
    </row>
    <row r="1924" spans="1:5" x14ac:dyDescent="0.25">
      <c r="A1924"/>
      <c r="B1924"/>
      <c r="C1924"/>
      <c r="D1924"/>
      <c r="E1924"/>
    </row>
    <row r="1925" spans="1:5" x14ac:dyDescent="0.25">
      <c r="A1925"/>
      <c r="B1925"/>
      <c r="C1925"/>
      <c r="D1925"/>
      <c r="E1925"/>
    </row>
    <row r="1926" spans="1:5" x14ac:dyDescent="0.25">
      <c r="A1926"/>
      <c r="B1926"/>
      <c r="C1926"/>
      <c r="D1926"/>
      <c r="E1926"/>
    </row>
    <row r="1927" spans="1:5" x14ac:dyDescent="0.25">
      <c r="A1927"/>
      <c r="B1927"/>
      <c r="C1927"/>
      <c r="D1927"/>
      <c r="E1927"/>
    </row>
    <row r="1928" spans="1:5" x14ac:dyDescent="0.25">
      <c r="A1928"/>
      <c r="B1928"/>
      <c r="C1928"/>
      <c r="D1928"/>
      <c r="E1928"/>
    </row>
    <row r="1929" spans="1:5" x14ac:dyDescent="0.25">
      <c r="A1929"/>
      <c r="B1929"/>
      <c r="C1929"/>
      <c r="D1929"/>
      <c r="E1929"/>
    </row>
    <row r="1930" spans="1:5" x14ac:dyDescent="0.25">
      <c r="A1930"/>
      <c r="B1930"/>
      <c r="C1930"/>
      <c r="D1930"/>
      <c r="E1930"/>
    </row>
    <row r="1931" spans="1:5" x14ac:dyDescent="0.25">
      <c r="A1931"/>
      <c r="B1931"/>
      <c r="C1931"/>
      <c r="D1931"/>
      <c r="E1931"/>
    </row>
    <row r="1932" spans="1:5" x14ac:dyDescent="0.25">
      <c r="A1932"/>
      <c r="B1932"/>
      <c r="C1932"/>
      <c r="D1932"/>
      <c r="E1932"/>
    </row>
    <row r="1933" spans="1:5" x14ac:dyDescent="0.25">
      <c r="A1933"/>
      <c r="B1933"/>
      <c r="C1933"/>
      <c r="D1933"/>
      <c r="E1933"/>
    </row>
    <row r="1934" spans="1:5" x14ac:dyDescent="0.25">
      <c r="A1934"/>
      <c r="B1934"/>
      <c r="C1934"/>
      <c r="D1934"/>
      <c r="E1934"/>
    </row>
    <row r="1935" spans="1:5" x14ac:dyDescent="0.25">
      <c r="A1935"/>
      <c r="B1935"/>
      <c r="C1935"/>
      <c r="D1935"/>
      <c r="E1935"/>
    </row>
    <row r="1936" spans="1:5" x14ac:dyDescent="0.25">
      <c r="A1936"/>
      <c r="B1936"/>
      <c r="C1936"/>
      <c r="D1936"/>
      <c r="E1936"/>
    </row>
    <row r="1937" spans="1:5" x14ac:dyDescent="0.25">
      <c r="A1937"/>
      <c r="B1937"/>
      <c r="C1937"/>
      <c r="D1937"/>
      <c r="E1937"/>
    </row>
    <row r="1938" spans="1:5" x14ac:dyDescent="0.25">
      <c r="A1938"/>
      <c r="B1938"/>
      <c r="C1938"/>
      <c r="D1938"/>
      <c r="E1938"/>
    </row>
    <row r="1939" spans="1:5" x14ac:dyDescent="0.25">
      <c r="A1939"/>
      <c r="B1939"/>
      <c r="C1939"/>
      <c r="D1939"/>
      <c r="E1939"/>
    </row>
    <row r="1940" spans="1:5" x14ac:dyDescent="0.25">
      <c r="A1940"/>
      <c r="B1940"/>
      <c r="C1940"/>
      <c r="D1940"/>
      <c r="E1940"/>
    </row>
    <row r="1941" spans="1:5" x14ac:dyDescent="0.25">
      <c r="A1941"/>
      <c r="B1941"/>
      <c r="C1941"/>
      <c r="D1941"/>
      <c r="E1941"/>
    </row>
    <row r="1942" spans="1:5" x14ac:dyDescent="0.25">
      <c r="A1942"/>
      <c r="B1942"/>
      <c r="C1942"/>
      <c r="D1942"/>
      <c r="E1942"/>
    </row>
    <row r="1943" spans="1:5" x14ac:dyDescent="0.25">
      <c r="A1943"/>
      <c r="B1943"/>
      <c r="C1943"/>
      <c r="D1943"/>
      <c r="E1943"/>
    </row>
    <row r="1944" spans="1:5" x14ac:dyDescent="0.25">
      <c r="A1944"/>
      <c r="B1944"/>
      <c r="C1944"/>
      <c r="D1944"/>
      <c r="E1944"/>
    </row>
    <row r="1945" spans="1:5" x14ac:dyDescent="0.25">
      <c r="A1945"/>
      <c r="B1945"/>
      <c r="C1945"/>
      <c r="D1945"/>
      <c r="E1945"/>
    </row>
    <row r="1946" spans="1:5" x14ac:dyDescent="0.25">
      <c r="A1946"/>
      <c r="B1946"/>
      <c r="C1946"/>
      <c r="D1946"/>
      <c r="E1946"/>
    </row>
    <row r="1947" spans="1:5" x14ac:dyDescent="0.25">
      <c r="A1947"/>
      <c r="B1947"/>
      <c r="C1947"/>
      <c r="D1947"/>
      <c r="E1947"/>
    </row>
    <row r="1948" spans="1:5" x14ac:dyDescent="0.25">
      <c r="A1948"/>
      <c r="B1948"/>
      <c r="C1948"/>
      <c r="D1948"/>
      <c r="E1948"/>
    </row>
    <row r="1949" spans="1:5" x14ac:dyDescent="0.25">
      <c r="A1949"/>
      <c r="B1949"/>
      <c r="C1949"/>
      <c r="D1949"/>
      <c r="E1949"/>
    </row>
    <row r="1950" spans="1:5" x14ac:dyDescent="0.25">
      <c r="A1950"/>
      <c r="B1950"/>
      <c r="C1950"/>
      <c r="D1950"/>
      <c r="E1950"/>
    </row>
    <row r="1951" spans="1:5" x14ac:dyDescent="0.25">
      <c r="A1951"/>
      <c r="B1951"/>
      <c r="C1951"/>
      <c r="D1951"/>
      <c r="E1951"/>
    </row>
    <row r="1952" spans="1:5" x14ac:dyDescent="0.25">
      <c r="A1952"/>
      <c r="B1952"/>
      <c r="C1952"/>
      <c r="D1952"/>
      <c r="E1952"/>
    </row>
    <row r="1953" spans="1:5" x14ac:dyDescent="0.25">
      <c r="A1953"/>
      <c r="B1953"/>
      <c r="C1953"/>
      <c r="D1953"/>
      <c r="E1953"/>
    </row>
    <row r="1954" spans="1:5" x14ac:dyDescent="0.25">
      <c r="A1954"/>
      <c r="B1954"/>
      <c r="C1954"/>
      <c r="D1954"/>
      <c r="E1954"/>
    </row>
    <row r="1955" spans="1:5" x14ac:dyDescent="0.25">
      <c r="A1955"/>
      <c r="B1955"/>
      <c r="C1955"/>
      <c r="D1955"/>
      <c r="E1955"/>
    </row>
    <row r="1956" spans="1:5" x14ac:dyDescent="0.25">
      <c r="A1956"/>
      <c r="B1956"/>
      <c r="C1956"/>
      <c r="D1956"/>
      <c r="E1956"/>
    </row>
    <row r="1957" spans="1:5" x14ac:dyDescent="0.25">
      <c r="A1957"/>
      <c r="B1957"/>
      <c r="C1957"/>
      <c r="D1957"/>
      <c r="E1957"/>
    </row>
    <row r="1958" spans="1:5" x14ac:dyDescent="0.25">
      <c r="A1958"/>
      <c r="B1958"/>
      <c r="C1958"/>
      <c r="D1958"/>
      <c r="E1958"/>
    </row>
    <row r="1959" spans="1:5" x14ac:dyDescent="0.25">
      <c r="A1959"/>
      <c r="B1959"/>
      <c r="C1959"/>
      <c r="D1959"/>
      <c r="E1959"/>
    </row>
    <row r="1960" spans="1:5" x14ac:dyDescent="0.25">
      <c r="A1960"/>
      <c r="B1960"/>
      <c r="C1960"/>
      <c r="D1960"/>
      <c r="E1960"/>
    </row>
    <row r="1961" spans="1:5" x14ac:dyDescent="0.25">
      <c r="A1961"/>
      <c r="B1961"/>
      <c r="C1961"/>
      <c r="D1961"/>
      <c r="E1961"/>
    </row>
    <row r="1962" spans="1:5" x14ac:dyDescent="0.25">
      <c r="A1962"/>
      <c r="B1962"/>
      <c r="C1962"/>
      <c r="D1962"/>
      <c r="E1962"/>
    </row>
    <row r="1963" spans="1:5" x14ac:dyDescent="0.25">
      <c r="A1963"/>
      <c r="B1963"/>
      <c r="C1963"/>
      <c r="D1963"/>
      <c r="E1963"/>
    </row>
    <row r="1964" spans="1:5" x14ac:dyDescent="0.25">
      <c r="A1964"/>
      <c r="B1964"/>
      <c r="C1964"/>
      <c r="D1964"/>
      <c r="E1964"/>
    </row>
    <row r="1965" spans="1:5" x14ac:dyDescent="0.25">
      <c r="A1965"/>
      <c r="B1965"/>
      <c r="C1965"/>
      <c r="D1965"/>
      <c r="E1965"/>
    </row>
    <row r="1966" spans="1:5" x14ac:dyDescent="0.25">
      <c r="A1966"/>
      <c r="B1966"/>
      <c r="C1966"/>
      <c r="D1966"/>
      <c r="E1966"/>
    </row>
    <row r="1967" spans="1:5" x14ac:dyDescent="0.25">
      <c r="A1967"/>
      <c r="B1967"/>
      <c r="C1967"/>
      <c r="D1967"/>
      <c r="E1967"/>
    </row>
    <row r="1968" spans="1:5" x14ac:dyDescent="0.25">
      <c r="A1968"/>
      <c r="B1968"/>
      <c r="C1968"/>
      <c r="D1968"/>
      <c r="E1968"/>
    </row>
    <row r="1969" spans="1:5" x14ac:dyDescent="0.25">
      <c r="A1969"/>
      <c r="B1969"/>
      <c r="C1969"/>
      <c r="D1969"/>
      <c r="E1969"/>
    </row>
    <row r="1970" spans="1:5" x14ac:dyDescent="0.25">
      <c r="A1970"/>
      <c r="B1970"/>
      <c r="C1970"/>
      <c r="D1970"/>
      <c r="E1970"/>
    </row>
    <row r="1971" spans="1:5" x14ac:dyDescent="0.25">
      <c r="A1971"/>
      <c r="B1971"/>
      <c r="C1971"/>
      <c r="D1971"/>
      <c r="E1971"/>
    </row>
    <row r="1972" spans="1:5" x14ac:dyDescent="0.25">
      <c r="A1972"/>
      <c r="B1972"/>
      <c r="C1972"/>
      <c r="D1972"/>
      <c r="E1972"/>
    </row>
    <row r="1973" spans="1:5" x14ac:dyDescent="0.25">
      <c r="A1973"/>
      <c r="B1973"/>
      <c r="C1973"/>
      <c r="D1973"/>
      <c r="E1973"/>
    </row>
    <row r="1974" spans="1:5" x14ac:dyDescent="0.25">
      <c r="A1974"/>
      <c r="B1974"/>
      <c r="C1974"/>
      <c r="D1974"/>
      <c r="E1974"/>
    </row>
    <row r="1975" spans="1:5" x14ac:dyDescent="0.25">
      <c r="A1975"/>
      <c r="B1975"/>
      <c r="C1975"/>
      <c r="D1975"/>
      <c r="E1975"/>
    </row>
    <row r="1976" spans="1:5" x14ac:dyDescent="0.25">
      <c r="A1976"/>
      <c r="B1976"/>
      <c r="C1976"/>
      <c r="D1976"/>
      <c r="E1976"/>
    </row>
    <row r="1977" spans="1:5" x14ac:dyDescent="0.25">
      <c r="A1977"/>
      <c r="B1977"/>
      <c r="C1977"/>
      <c r="D1977"/>
      <c r="E1977"/>
    </row>
    <row r="1978" spans="1:5" x14ac:dyDescent="0.25">
      <c r="A1978"/>
      <c r="B1978"/>
      <c r="C1978"/>
      <c r="D1978"/>
      <c r="E1978"/>
    </row>
    <row r="1979" spans="1:5" x14ac:dyDescent="0.25">
      <c r="A1979"/>
      <c r="B1979"/>
      <c r="C1979"/>
      <c r="D1979"/>
      <c r="E1979"/>
    </row>
    <row r="1980" spans="1:5" x14ac:dyDescent="0.25">
      <c r="A1980"/>
      <c r="B1980"/>
      <c r="C1980"/>
      <c r="D1980"/>
      <c r="E1980"/>
    </row>
    <row r="1981" spans="1:5" x14ac:dyDescent="0.25">
      <c r="A1981"/>
      <c r="B1981"/>
      <c r="C1981"/>
      <c r="D1981"/>
      <c r="E1981"/>
    </row>
    <row r="1982" spans="1:5" x14ac:dyDescent="0.25">
      <c r="A1982"/>
      <c r="B1982"/>
      <c r="C1982"/>
      <c r="D1982"/>
      <c r="E1982"/>
    </row>
    <row r="1983" spans="1:5" x14ac:dyDescent="0.25">
      <c r="A1983"/>
      <c r="B1983"/>
      <c r="C1983"/>
      <c r="D1983"/>
      <c r="E1983"/>
    </row>
    <row r="1984" spans="1:5" x14ac:dyDescent="0.25">
      <c r="A1984"/>
      <c r="B1984"/>
      <c r="C1984"/>
      <c r="D1984"/>
      <c r="E1984"/>
    </row>
    <row r="1985" spans="1:5" x14ac:dyDescent="0.25">
      <c r="A1985"/>
      <c r="B1985"/>
      <c r="C1985"/>
      <c r="D1985"/>
      <c r="E1985"/>
    </row>
    <row r="1986" spans="1:5" x14ac:dyDescent="0.25">
      <c r="A1986"/>
      <c r="B1986"/>
      <c r="C1986"/>
      <c r="D1986"/>
      <c r="E1986"/>
    </row>
    <row r="1987" spans="1:5" x14ac:dyDescent="0.25">
      <c r="A1987"/>
      <c r="B1987"/>
      <c r="C1987"/>
      <c r="D1987"/>
      <c r="E1987"/>
    </row>
    <row r="1988" spans="1:5" x14ac:dyDescent="0.25">
      <c r="A1988"/>
      <c r="B1988"/>
      <c r="C1988"/>
      <c r="D1988"/>
      <c r="E1988"/>
    </row>
    <row r="1989" spans="1:5" x14ac:dyDescent="0.25">
      <c r="A1989"/>
      <c r="B1989"/>
      <c r="C1989"/>
      <c r="D1989"/>
      <c r="E1989"/>
    </row>
    <row r="1990" spans="1:5" x14ac:dyDescent="0.25">
      <c r="A1990"/>
      <c r="B1990"/>
      <c r="C1990"/>
      <c r="D1990"/>
      <c r="E1990"/>
    </row>
    <row r="1991" spans="1:5" x14ac:dyDescent="0.25">
      <c r="A1991"/>
      <c r="B1991"/>
      <c r="C1991"/>
      <c r="D1991"/>
      <c r="E1991"/>
    </row>
    <row r="1992" spans="1:5" x14ac:dyDescent="0.25">
      <c r="A1992"/>
      <c r="B1992"/>
      <c r="C1992"/>
      <c r="D1992"/>
      <c r="E1992"/>
    </row>
    <row r="1993" spans="1:5" x14ac:dyDescent="0.25">
      <c r="A1993"/>
      <c r="B1993"/>
      <c r="C1993"/>
      <c r="D1993"/>
      <c r="E1993"/>
    </row>
    <row r="1994" spans="1:5" x14ac:dyDescent="0.25">
      <c r="A1994"/>
      <c r="B1994"/>
      <c r="C1994"/>
      <c r="D1994"/>
      <c r="E1994"/>
    </row>
    <row r="1995" spans="1:5" x14ac:dyDescent="0.25">
      <c r="A1995"/>
      <c r="B1995"/>
      <c r="C1995"/>
      <c r="D1995"/>
      <c r="E1995"/>
    </row>
    <row r="1996" spans="1:5" x14ac:dyDescent="0.25">
      <c r="A1996"/>
      <c r="B1996"/>
      <c r="C1996"/>
      <c r="D1996"/>
      <c r="E1996"/>
    </row>
    <row r="1997" spans="1:5" x14ac:dyDescent="0.25">
      <c r="A1997"/>
      <c r="B1997"/>
      <c r="C1997"/>
      <c r="D1997"/>
      <c r="E1997"/>
    </row>
    <row r="1998" spans="1:5" x14ac:dyDescent="0.25">
      <c r="A1998"/>
      <c r="B1998"/>
      <c r="C1998"/>
      <c r="D1998"/>
      <c r="E1998"/>
    </row>
    <row r="1999" spans="1:5" x14ac:dyDescent="0.25">
      <c r="A1999"/>
      <c r="B1999"/>
      <c r="C1999"/>
      <c r="D1999"/>
      <c r="E1999"/>
    </row>
    <row r="2000" spans="1:5" x14ac:dyDescent="0.25">
      <c r="A2000"/>
      <c r="B2000"/>
      <c r="C2000"/>
      <c r="D2000"/>
      <c r="E2000"/>
    </row>
    <row r="2001" spans="1:5" x14ac:dyDescent="0.25">
      <c r="A2001"/>
      <c r="B2001"/>
      <c r="C2001"/>
      <c r="D2001"/>
      <c r="E2001"/>
    </row>
    <row r="2002" spans="1:5" x14ac:dyDescent="0.25">
      <c r="A2002"/>
      <c r="B2002"/>
      <c r="C2002"/>
      <c r="D2002"/>
      <c r="E2002"/>
    </row>
    <row r="2003" spans="1:5" x14ac:dyDescent="0.25">
      <c r="A2003"/>
      <c r="B2003"/>
      <c r="C2003"/>
      <c r="D2003"/>
      <c r="E2003"/>
    </row>
    <row r="2004" spans="1:5" x14ac:dyDescent="0.25">
      <c r="A2004"/>
      <c r="B2004"/>
      <c r="C2004"/>
      <c r="D2004"/>
      <c r="E2004"/>
    </row>
    <row r="2005" spans="1:5" x14ac:dyDescent="0.25">
      <c r="A2005"/>
      <c r="B2005"/>
      <c r="C2005"/>
      <c r="D2005"/>
      <c r="E2005"/>
    </row>
    <row r="2006" spans="1:5" x14ac:dyDescent="0.25">
      <c r="A2006"/>
      <c r="B2006"/>
      <c r="C2006"/>
      <c r="D2006"/>
      <c r="E2006"/>
    </row>
    <row r="2007" spans="1:5" x14ac:dyDescent="0.25">
      <c r="A2007"/>
      <c r="B2007"/>
      <c r="C2007"/>
      <c r="D2007"/>
      <c r="E2007"/>
    </row>
    <row r="2008" spans="1:5" x14ac:dyDescent="0.25">
      <c r="A2008"/>
      <c r="B2008"/>
      <c r="C2008"/>
      <c r="D2008"/>
      <c r="E2008"/>
    </row>
    <row r="2009" spans="1:5" x14ac:dyDescent="0.25">
      <c r="A2009"/>
      <c r="B2009"/>
      <c r="C2009"/>
      <c r="D2009"/>
      <c r="E2009"/>
    </row>
    <row r="2010" spans="1:5" x14ac:dyDescent="0.25">
      <c r="A2010"/>
      <c r="B2010"/>
      <c r="C2010"/>
      <c r="D2010"/>
      <c r="E2010"/>
    </row>
    <row r="2011" spans="1:5" x14ac:dyDescent="0.25">
      <c r="A2011"/>
      <c r="B2011"/>
      <c r="C2011"/>
      <c r="D2011"/>
      <c r="E2011"/>
    </row>
    <row r="2012" spans="1:5" x14ac:dyDescent="0.25">
      <c r="A2012"/>
      <c r="B2012"/>
      <c r="C2012"/>
      <c r="D2012"/>
      <c r="E2012"/>
    </row>
    <row r="2013" spans="1:5" x14ac:dyDescent="0.25">
      <c r="A2013"/>
      <c r="B2013"/>
      <c r="C2013"/>
      <c r="D2013"/>
      <c r="E2013"/>
    </row>
    <row r="2014" spans="1:5" x14ac:dyDescent="0.25">
      <c r="A2014"/>
      <c r="B2014"/>
      <c r="C2014"/>
      <c r="D2014"/>
      <c r="E2014"/>
    </row>
    <row r="2015" spans="1:5" x14ac:dyDescent="0.25">
      <c r="A2015"/>
      <c r="B2015"/>
      <c r="C2015"/>
      <c r="D2015"/>
      <c r="E2015"/>
    </row>
    <row r="2016" spans="1:5" x14ac:dyDescent="0.25">
      <c r="A2016"/>
      <c r="B2016"/>
      <c r="C2016"/>
      <c r="D2016"/>
      <c r="E2016"/>
    </row>
    <row r="2017" spans="1:5" x14ac:dyDescent="0.25">
      <c r="A2017"/>
      <c r="B2017"/>
      <c r="C2017"/>
      <c r="D2017"/>
      <c r="E2017"/>
    </row>
    <row r="2018" spans="1:5" x14ac:dyDescent="0.25">
      <c r="A2018"/>
      <c r="B2018"/>
      <c r="C2018"/>
      <c r="D2018"/>
      <c r="E2018"/>
    </row>
    <row r="2019" spans="1:5" x14ac:dyDescent="0.25">
      <c r="A2019"/>
      <c r="B2019"/>
      <c r="C2019"/>
      <c r="D2019"/>
      <c r="E2019"/>
    </row>
    <row r="2020" spans="1:5" x14ac:dyDescent="0.25">
      <c r="A2020"/>
      <c r="B2020"/>
      <c r="C2020"/>
      <c r="D2020"/>
      <c r="E2020"/>
    </row>
    <row r="2021" spans="1:5" x14ac:dyDescent="0.25">
      <c r="A2021"/>
      <c r="B2021"/>
      <c r="C2021"/>
      <c r="D2021"/>
      <c r="E2021"/>
    </row>
    <row r="2022" spans="1:5" x14ac:dyDescent="0.25">
      <c r="A2022"/>
      <c r="B2022"/>
      <c r="C2022"/>
      <c r="D2022"/>
      <c r="E2022"/>
    </row>
    <row r="2023" spans="1:5" x14ac:dyDescent="0.25">
      <c r="A2023"/>
      <c r="B2023"/>
      <c r="C2023"/>
      <c r="D2023"/>
      <c r="E2023"/>
    </row>
    <row r="2024" spans="1:5" x14ac:dyDescent="0.25">
      <c r="A2024"/>
      <c r="B2024"/>
      <c r="C2024"/>
      <c r="D2024"/>
      <c r="E2024"/>
    </row>
    <row r="2025" spans="1:5" x14ac:dyDescent="0.25">
      <c r="A2025"/>
      <c r="B2025"/>
      <c r="C2025"/>
      <c r="D2025"/>
      <c r="E2025"/>
    </row>
    <row r="2026" spans="1:5" x14ac:dyDescent="0.25">
      <c r="A2026"/>
      <c r="B2026"/>
      <c r="C2026"/>
      <c r="D2026"/>
      <c r="E2026"/>
    </row>
    <row r="2027" spans="1:5" x14ac:dyDescent="0.25">
      <c r="A2027"/>
      <c r="B2027"/>
      <c r="C2027"/>
      <c r="D2027"/>
      <c r="E2027"/>
    </row>
    <row r="2028" spans="1:5" x14ac:dyDescent="0.25">
      <c r="A2028"/>
      <c r="B2028"/>
      <c r="C2028"/>
      <c r="D2028"/>
      <c r="E2028"/>
    </row>
    <row r="2029" spans="1:5" x14ac:dyDescent="0.25">
      <c r="A2029"/>
      <c r="B2029"/>
      <c r="C2029"/>
      <c r="D2029"/>
      <c r="E2029"/>
    </row>
    <row r="2030" spans="1:5" x14ac:dyDescent="0.25">
      <c r="A2030"/>
      <c r="B2030"/>
      <c r="C2030"/>
      <c r="D2030"/>
      <c r="E2030"/>
    </row>
    <row r="2031" spans="1:5" x14ac:dyDescent="0.25">
      <c r="A2031"/>
      <c r="B2031"/>
      <c r="C2031"/>
      <c r="D2031"/>
      <c r="E2031"/>
    </row>
    <row r="2032" spans="1:5" x14ac:dyDescent="0.25">
      <c r="A2032"/>
      <c r="B2032"/>
      <c r="C2032"/>
      <c r="D2032"/>
      <c r="E2032"/>
    </row>
    <row r="2033" spans="1:5" x14ac:dyDescent="0.25">
      <c r="A2033"/>
      <c r="B2033"/>
      <c r="C2033"/>
      <c r="D2033"/>
      <c r="E2033"/>
    </row>
    <row r="2034" spans="1:5" x14ac:dyDescent="0.25">
      <c r="A2034"/>
      <c r="B2034"/>
      <c r="C2034"/>
      <c r="D2034"/>
      <c r="E2034"/>
    </row>
    <row r="2035" spans="1:5" x14ac:dyDescent="0.25">
      <c r="A2035"/>
      <c r="B2035"/>
      <c r="C2035"/>
      <c r="D2035"/>
      <c r="E2035"/>
    </row>
    <row r="2036" spans="1:5" x14ac:dyDescent="0.25">
      <c r="A2036"/>
      <c r="B2036"/>
      <c r="C2036"/>
      <c r="D2036"/>
      <c r="E2036"/>
    </row>
    <row r="2037" spans="1:5" x14ac:dyDescent="0.25">
      <c r="A2037"/>
      <c r="B2037"/>
      <c r="C2037"/>
      <c r="D2037"/>
      <c r="E2037"/>
    </row>
    <row r="2038" spans="1:5" x14ac:dyDescent="0.25">
      <c r="A2038"/>
      <c r="B2038"/>
      <c r="C2038"/>
      <c r="D2038"/>
      <c r="E2038"/>
    </row>
    <row r="2039" spans="1:5" x14ac:dyDescent="0.25">
      <c r="A2039"/>
      <c r="B2039"/>
      <c r="C2039"/>
      <c r="D2039"/>
      <c r="E2039"/>
    </row>
    <row r="2040" spans="1:5" x14ac:dyDescent="0.25">
      <c r="A2040"/>
      <c r="B2040"/>
      <c r="C2040"/>
      <c r="D2040"/>
      <c r="E2040"/>
    </row>
    <row r="2041" spans="1:5" x14ac:dyDescent="0.25">
      <c r="A2041"/>
      <c r="B2041"/>
      <c r="C2041"/>
      <c r="D2041"/>
      <c r="E2041"/>
    </row>
    <row r="2042" spans="1:5" x14ac:dyDescent="0.25">
      <c r="A2042"/>
      <c r="B2042"/>
      <c r="C2042"/>
      <c r="D2042"/>
      <c r="E2042"/>
    </row>
    <row r="2043" spans="1:5" x14ac:dyDescent="0.25">
      <c r="A2043"/>
      <c r="B2043"/>
      <c r="C2043"/>
      <c r="D2043"/>
      <c r="E2043"/>
    </row>
    <row r="2044" spans="1:5" x14ac:dyDescent="0.25">
      <c r="A2044"/>
      <c r="B2044"/>
      <c r="C2044"/>
      <c r="D2044"/>
      <c r="E2044"/>
    </row>
    <row r="2045" spans="1:5" x14ac:dyDescent="0.25">
      <c r="A2045"/>
      <c r="B2045"/>
      <c r="C2045"/>
      <c r="D2045"/>
      <c r="E2045"/>
    </row>
    <row r="2046" spans="1:5" x14ac:dyDescent="0.25">
      <c r="A2046"/>
      <c r="B2046"/>
      <c r="C2046"/>
      <c r="D2046"/>
      <c r="E2046"/>
    </row>
    <row r="2047" spans="1:5" x14ac:dyDescent="0.25">
      <c r="A2047"/>
      <c r="B2047"/>
      <c r="C2047"/>
      <c r="D2047"/>
      <c r="E2047"/>
    </row>
    <row r="2048" spans="1:5" x14ac:dyDescent="0.25">
      <c r="A2048"/>
      <c r="B2048"/>
      <c r="C2048"/>
      <c r="D2048"/>
      <c r="E2048"/>
    </row>
    <row r="2049" spans="1:5" x14ac:dyDescent="0.25">
      <c r="A2049"/>
      <c r="B2049"/>
      <c r="C2049"/>
      <c r="D2049"/>
      <c r="E2049"/>
    </row>
    <row r="2050" spans="1:5" x14ac:dyDescent="0.25">
      <c r="A2050"/>
      <c r="B2050"/>
      <c r="C2050"/>
      <c r="D2050"/>
      <c r="E2050"/>
    </row>
    <row r="2051" spans="1:5" x14ac:dyDescent="0.25">
      <c r="A2051"/>
      <c r="B2051"/>
      <c r="C2051"/>
      <c r="D2051"/>
      <c r="E2051"/>
    </row>
    <row r="2052" spans="1:5" x14ac:dyDescent="0.25">
      <c r="A2052"/>
      <c r="B2052"/>
      <c r="C2052"/>
      <c r="D2052"/>
      <c r="E2052"/>
    </row>
    <row r="2053" spans="1:5" x14ac:dyDescent="0.25">
      <c r="A2053"/>
      <c r="B2053"/>
      <c r="C2053"/>
      <c r="D2053"/>
      <c r="E2053"/>
    </row>
    <row r="2054" spans="1:5" x14ac:dyDescent="0.25">
      <c r="A2054"/>
      <c r="B2054"/>
      <c r="C2054"/>
      <c r="D2054"/>
      <c r="E2054"/>
    </row>
    <row r="2055" spans="1:5" x14ac:dyDescent="0.25">
      <c r="A2055"/>
      <c r="B2055"/>
      <c r="C2055"/>
      <c r="D2055"/>
      <c r="E2055"/>
    </row>
    <row r="2056" spans="1:5" x14ac:dyDescent="0.25">
      <c r="A2056"/>
      <c r="B2056"/>
      <c r="C2056"/>
      <c r="D2056"/>
      <c r="E2056"/>
    </row>
    <row r="2057" spans="1:5" x14ac:dyDescent="0.25">
      <c r="A2057"/>
      <c r="B2057"/>
      <c r="C2057"/>
      <c r="D2057"/>
      <c r="E2057"/>
    </row>
    <row r="2058" spans="1:5" x14ac:dyDescent="0.25">
      <c r="A2058"/>
      <c r="B2058"/>
      <c r="C2058"/>
      <c r="D2058"/>
      <c r="E2058"/>
    </row>
    <row r="2059" spans="1:5" x14ac:dyDescent="0.25">
      <c r="A2059"/>
      <c r="B2059"/>
      <c r="C2059"/>
      <c r="D2059"/>
      <c r="E2059"/>
    </row>
    <row r="2060" spans="1:5" x14ac:dyDescent="0.25">
      <c r="A2060"/>
      <c r="B2060"/>
      <c r="C2060"/>
      <c r="D2060"/>
      <c r="E2060"/>
    </row>
    <row r="2061" spans="1:5" x14ac:dyDescent="0.25">
      <c r="A2061"/>
      <c r="B2061"/>
      <c r="C2061"/>
      <c r="D2061"/>
      <c r="E2061"/>
    </row>
    <row r="2062" spans="1:5" x14ac:dyDescent="0.25">
      <c r="A2062"/>
      <c r="B2062"/>
      <c r="C2062"/>
      <c r="D2062"/>
      <c r="E2062"/>
    </row>
    <row r="2063" spans="1:5" x14ac:dyDescent="0.25">
      <c r="A2063"/>
      <c r="B2063"/>
      <c r="C2063"/>
      <c r="D2063"/>
      <c r="E2063"/>
    </row>
    <row r="2064" spans="1:5" x14ac:dyDescent="0.25">
      <c r="A2064"/>
      <c r="B2064"/>
      <c r="C2064"/>
      <c r="D2064"/>
      <c r="E2064"/>
    </row>
    <row r="2065" spans="1:5" x14ac:dyDescent="0.25">
      <c r="A2065"/>
      <c r="B2065"/>
      <c r="C2065"/>
      <c r="D2065"/>
      <c r="E2065"/>
    </row>
    <row r="2066" spans="1:5" x14ac:dyDescent="0.25">
      <c r="A2066"/>
      <c r="B2066"/>
      <c r="C2066"/>
      <c r="D2066"/>
      <c r="E2066"/>
    </row>
    <row r="2067" spans="1:5" x14ac:dyDescent="0.25">
      <c r="A2067"/>
      <c r="B2067"/>
      <c r="C2067"/>
      <c r="D2067"/>
      <c r="E2067"/>
    </row>
    <row r="2068" spans="1:5" x14ac:dyDescent="0.25">
      <c r="A2068"/>
      <c r="B2068"/>
      <c r="C2068"/>
      <c r="D2068"/>
      <c r="E2068"/>
    </row>
    <row r="2069" spans="1:5" x14ac:dyDescent="0.25">
      <c r="A2069"/>
      <c r="B2069"/>
      <c r="C2069"/>
      <c r="D2069"/>
      <c r="E2069"/>
    </row>
    <row r="2070" spans="1:5" x14ac:dyDescent="0.25">
      <c r="A2070"/>
      <c r="B2070"/>
      <c r="C2070"/>
      <c r="D2070"/>
      <c r="E2070"/>
    </row>
    <row r="2071" spans="1:5" x14ac:dyDescent="0.25">
      <c r="A2071"/>
      <c r="B2071"/>
      <c r="C2071"/>
      <c r="D2071"/>
      <c r="E2071"/>
    </row>
    <row r="2072" spans="1:5" x14ac:dyDescent="0.25">
      <c r="A2072"/>
      <c r="B2072"/>
      <c r="C2072"/>
      <c r="D2072"/>
      <c r="E2072"/>
    </row>
    <row r="2073" spans="1:5" x14ac:dyDescent="0.25">
      <c r="A2073"/>
      <c r="B2073"/>
      <c r="C2073"/>
      <c r="D2073"/>
      <c r="E2073"/>
    </row>
    <row r="2074" spans="1:5" x14ac:dyDescent="0.25">
      <c r="A2074"/>
      <c r="B2074"/>
      <c r="C2074"/>
      <c r="D2074"/>
      <c r="E2074"/>
    </row>
    <row r="2075" spans="1:5" x14ac:dyDescent="0.25">
      <c r="A2075"/>
      <c r="B2075"/>
      <c r="C2075"/>
      <c r="D2075"/>
      <c r="E2075"/>
    </row>
    <row r="2076" spans="1:5" x14ac:dyDescent="0.25">
      <c r="A2076"/>
      <c r="B2076"/>
      <c r="C2076"/>
      <c r="D2076"/>
      <c r="E2076"/>
    </row>
    <row r="2077" spans="1:5" x14ac:dyDescent="0.25">
      <c r="A2077"/>
      <c r="B2077"/>
      <c r="C2077"/>
      <c r="D2077"/>
      <c r="E2077"/>
    </row>
    <row r="2078" spans="1:5" x14ac:dyDescent="0.25">
      <c r="A2078"/>
      <c r="B2078"/>
      <c r="C2078"/>
      <c r="D2078"/>
      <c r="E2078"/>
    </row>
    <row r="2079" spans="1:5" x14ac:dyDescent="0.25">
      <c r="A2079"/>
      <c r="B2079"/>
      <c r="C2079"/>
      <c r="D2079"/>
      <c r="E2079"/>
    </row>
    <row r="2080" spans="1:5" x14ac:dyDescent="0.25">
      <c r="A2080"/>
      <c r="B2080"/>
      <c r="C2080"/>
      <c r="D2080"/>
      <c r="E2080"/>
    </row>
    <row r="2081" spans="1:5" x14ac:dyDescent="0.25">
      <c r="A2081"/>
      <c r="B2081"/>
      <c r="C2081"/>
      <c r="D2081"/>
      <c r="E2081"/>
    </row>
    <row r="2082" spans="1:5" x14ac:dyDescent="0.25">
      <c r="A2082"/>
      <c r="B2082"/>
      <c r="C2082"/>
      <c r="D2082"/>
      <c r="E2082"/>
    </row>
    <row r="2083" spans="1:5" x14ac:dyDescent="0.25">
      <c r="A2083"/>
      <c r="B2083"/>
      <c r="C2083"/>
      <c r="D2083"/>
      <c r="E2083"/>
    </row>
    <row r="2084" spans="1:5" x14ac:dyDescent="0.25">
      <c r="A2084"/>
      <c r="B2084"/>
      <c r="C2084"/>
      <c r="D2084"/>
      <c r="E2084"/>
    </row>
    <row r="2085" spans="1:5" x14ac:dyDescent="0.25">
      <c r="A2085"/>
      <c r="B2085"/>
      <c r="C2085"/>
      <c r="D2085"/>
      <c r="E2085"/>
    </row>
    <row r="2086" spans="1:5" x14ac:dyDescent="0.25">
      <c r="A2086"/>
      <c r="B2086"/>
      <c r="C2086"/>
      <c r="D2086"/>
      <c r="E2086"/>
    </row>
    <row r="2087" spans="1:5" x14ac:dyDescent="0.25">
      <c r="A2087"/>
      <c r="B2087"/>
      <c r="C2087"/>
      <c r="D2087"/>
      <c r="E2087"/>
    </row>
    <row r="2088" spans="1:5" x14ac:dyDescent="0.25">
      <c r="A2088"/>
      <c r="B2088"/>
      <c r="C2088"/>
      <c r="D2088"/>
      <c r="E2088"/>
    </row>
    <row r="2089" spans="1:5" x14ac:dyDescent="0.25">
      <c r="A2089"/>
      <c r="B2089"/>
      <c r="C2089"/>
      <c r="D2089"/>
      <c r="E2089"/>
    </row>
    <row r="2090" spans="1:5" x14ac:dyDescent="0.25">
      <c r="A2090"/>
      <c r="B2090"/>
      <c r="C2090"/>
      <c r="D2090"/>
      <c r="E2090"/>
    </row>
    <row r="2091" spans="1:5" x14ac:dyDescent="0.25">
      <c r="A2091"/>
      <c r="B2091"/>
      <c r="C2091"/>
      <c r="D2091"/>
      <c r="E2091"/>
    </row>
    <row r="2092" spans="1:5" x14ac:dyDescent="0.25">
      <c r="A2092"/>
      <c r="B2092"/>
      <c r="C2092"/>
      <c r="D2092"/>
      <c r="E2092"/>
    </row>
    <row r="2093" spans="1:5" x14ac:dyDescent="0.25">
      <c r="A2093"/>
      <c r="B2093"/>
      <c r="C2093"/>
      <c r="D2093"/>
      <c r="E2093"/>
    </row>
    <row r="2094" spans="1:5" x14ac:dyDescent="0.25">
      <c r="A2094"/>
      <c r="B2094"/>
      <c r="C2094"/>
      <c r="D2094"/>
      <c r="E2094"/>
    </row>
    <row r="2095" spans="1:5" x14ac:dyDescent="0.25">
      <c r="A2095"/>
      <c r="B2095"/>
      <c r="C2095"/>
      <c r="D2095"/>
      <c r="E2095"/>
    </row>
    <row r="2096" spans="1:5" x14ac:dyDescent="0.25">
      <c r="A2096"/>
      <c r="B2096"/>
      <c r="C2096"/>
      <c r="D2096"/>
      <c r="E2096"/>
    </row>
    <row r="2097" spans="1:5" x14ac:dyDescent="0.25">
      <c r="A2097"/>
      <c r="B2097"/>
      <c r="C2097"/>
      <c r="D2097"/>
      <c r="E2097"/>
    </row>
    <row r="2098" spans="1:5" x14ac:dyDescent="0.25">
      <c r="A2098"/>
      <c r="B2098"/>
      <c r="C2098"/>
      <c r="D2098"/>
      <c r="E2098"/>
    </row>
    <row r="2099" spans="1:5" x14ac:dyDescent="0.25">
      <c r="A2099"/>
      <c r="B2099"/>
      <c r="C2099"/>
      <c r="D2099"/>
      <c r="E2099"/>
    </row>
    <row r="2100" spans="1:5" x14ac:dyDescent="0.25">
      <c r="A2100"/>
      <c r="B2100"/>
      <c r="C2100"/>
      <c r="D2100"/>
      <c r="E2100"/>
    </row>
    <row r="2101" spans="1:5" x14ac:dyDescent="0.25">
      <c r="A2101"/>
      <c r="B2101"/>
      <c r="C2101"/>
      <c r="D2101"/>
      <c r="E2101"/>
    </row>
    <row r="2102" spans="1:5" x14ac:dyDescent="0.25">
      <c r="A2102"/>
      <c r="B2102"/>
      <c r="C2102"/>
      <c r="D2102"/>
      <c r="E2102"/>
    </row>
    <row r="2103" spans="1:5" x14ac:dyDescent="0.25">
      <c r="A2103"/>
      <c r="B2103"/>
      <c r="C2103"/>
      <c r="D2103"/>
      <c r="E2103"/>
    </row>
    <row r="2104" spans="1:5" x14ac:dyDescent="0.25">
      <c r="A2104"/>
      <c r="B2104"/>
      <c r="C2104"/>
      <c r="D2104"/>
      <c r="E2104"/>
    </row>
    <row r="2105" spans="1:5" x14ac:dyDescent="0.25">
      <c r="A2105"/>
      <c r="B2105"/>
      <c r="C2105"/>
      <c r="D2105"/>
      <c r="E2105"/>
    </row>
    <row r="2106" spans="1:5" x14ac:dyDescent="0.25">
      <c r="A2106"/>
      <c r="B2106"/>
      <c r="C2106"/>
      <c r="D2106"/>
      <c r="E2106"/>
    </row>
    <row r="2107" spans="1:5" x14ac:dyDescent="0.25">
      <c r="A2107"/>
      <c r="B2107"/>
      <c r="C2107"/>
      <c r="D2107"/>
      <c r="E2107"/>
    </row>
    <row r="2108" spans="1:5" x14ac:dyDescent="0.25">
      <c r="A2108"/>
      <c r="B2108"/>
      <c r="C2108"/>
      <c r="D2108"/>
      <c r="E2108"/>
    </row>
    <row r="2109" spans="1:5" x14ac:dyDescent="0.25">
      <c r="A2109"/>
      <c r="B2109"/>
      <c r="C2109"/>
      <c r="D2109"/>
      <c r="E2109"/>
    </row>
    <row r="2110" spans="1:5" x14ac:dyDescent="0.25">
      <c r="A2110"/>
      <c r="B2110"/>
      <c r="C2110"/>
      <c r="D2110"/>
      <c r="E2110"/>
    </row>
    <row r="2111" spans="1:5" x14ac:dyDescent="0.25">
      <c r="A2111"/>
      <c r="B2111"/>
      <c r="C2111"/>
      <c r="D2111"/>
      <c r="E2111"/>
    </row>
    <row r="2112" spans="1:5" x14ac:dyDescent="0.25">
      <c r="A2112"/>
      <c r="B2112"/>
      <c r="C2112"/>
      <c r="D2112"/>
      <c r="E2112"/>
    </row>
    <row r="2113" spans="1:5" x14ac:dyDescent="0.25">
      <c r="A2113"/>
      <c r="B2113"/>
      <c r="C2113"/>
      <c r="D2113"/>
      <c r="E2113"/>
    </row>
    <row r="2114" spans="1:5" x14ac:dyDescent="0.25">
      <c r="A2114"/>
      <c r="B2114"/>
      <c r="C2114"/>
      <c r="D2114"/>
      <c r="E2114"/>
    </row>
    <row r="2115" spans="1:5" x14ac:dyDescent="0.25">
      <c r="A2115"/>
      <c r="B2115"/>
      <c r="C2115"/>
      <c r="D2115"/>
      <c r="E2115"/>
    </row>
    <row r="2116" spans="1:5" x14ac:dyDescent="0.25">
      <c r="A2116"/>
      <c r="B2116"/>
      <c r="C2116"/>
      <c r="D2116"/>
      <c r="E2116"/>
    </row>
    <row r="2117" spans="1:5" x14ac:dyDescent="0.25">
      <c r="A2117"/>
      <c r="B2117"/>
      <c r="C2117"/>
      <c r="D2117"/>
      <c r="E2117"/>
    </row>
    <row r="2118" spans="1:5" x14ac:dyDescent="0.25">
      <c r="A2118"/>
      <c r="B2118"/>
      <c r="C2118"/>
      <c r="D2118"/>
      <c r="E2118"/>
    </row>
    <row r="2119" spans="1:5" x14ac:dyDescent="0.25">
      <c r="A2119"/>
      <c r="B2119"/>
      <c r="C2119"/>
      <c r="D2119"/>
      <c r="E2119"/>
    </row>
    <row r="2120" spans="1:5" x14ac:dyDescent="0.25">
      <c r="A2120"/>
      <c r="B2120"/>
      <c r="C2120"/>
      <c r="D2120"/>
      <c r="E2120"/>
    </row>
    <row r="2121" spans="1:5" x14ac:dyDescent="0.25">
      <c r="A2121"/>
      <c r="B2121"/>
      <c r="C2121"/>
      <c r="D2121"/>
      <c r="E2121"/>
    </row>
    <row r="2122" spans="1:5" x14ac:dyDescent="0.25">
      <c r="A2122"/>
      <c r="B2122"/>
      <c r="C2122"/>
      <c r="D2122"/>
      <c r="E2122"/>
    </row>
    <row r="2123" spans="1:5" x14ac:dyDescent="0.25">
      <c r="A2123"/>
      <c r="B2123"/>
      <c r="C2123"/>
      <c r="D2123"/>
      <c r="E2123"/>
    </row>
    <row r="2124" spans="1:5" x14ac:dyDescent="0.25">
      <c r="A2124"/>
      <c r="B2124"/>
      <c r="C2124"/>
      <c r="D2124"/>
      <c r="E2124"/>
    </row>
    <row r="2125" spans="1:5" x14ac:dyDescent="0.25">
      <c r="A2125"/>
      <c r="B2125"/>
      <c r="C2125"/>
      <c r="D2125"/>
      <c r="E2125"/>
    </row>
    <row r="2126" spans="1:5" x14ac:dyDescent="0.25">
      <c r="A2126"/>
      <c r="B2126"/>
      <c r="C2126"/>
      <c r="D2126"/>
      <c r="E2126"/>
    </row>
    <row r="2127" spans="1:5" x14ac:dyDescent="0.25">
      <c r="A2127"/>
      <c r="B2127"/>
      <c r="C2127"/>
      <c r="D2127"/>
      <c r="E2127"/>
    </row>
    <row r="2128" spans="1:5" x14ac:dyDescent="0.25">
      <c r="A2128"/>
      <c r="B2128"/>
      <c r="C2128"/>
      <c r="D2128"/>
      <c r="E2128"/>
    </row>
    <row r="2129" spans="1:5" x14ac:dyDescent="0.25">
      <c r="A2129"/>
      <c r="B2129"/>
      <c r="C2129"/>
      <c r="D2129"/>
      <c r="E2129"/>
    </row>
    <row r="2130" spans="1:5" x14ac:dyDescent="0.25">
      <c r="A2130"/>
      <c r="B2130"/>
      <c r="C2130"/>
      <c r="D2130"/>
      <c r="E2130"/>
    </row>
    <row r="2131" spans="1:5" x14ac:dyDescent="0.25">
      <c r="A2131"/>
      <c r="B2131"/>
      <c r="C2131"/>
      <c r="D2131"/>
      <c r="E2131"/>
    </row>
    <row r="2132" spans="1:5" x14ac:dyDescent="0.25">
      <c r="A2132"/>
      <c r="B2132"/>
      <c r="C2132"/>
      <c r="D2132"/>
      <c r="E2132"/>
    </row>
    <row r="2133" spans="1:5" x14ac:dyDescent="0.25">
      <c r="A2133"/>
      <c r="B2133"/>
      <c r="C2133"/>
      <c r="D2133"/>
      <c r="E2133"/>
    </row>
    <row r="2134" spans="1:5" x14ac:dyDescent="0.25">
      <c r="A2134"/>
      <c r="B2134"/>
      <c r="C2134"/>
      <c r="D2134"/>
      <c r="E2134"/>
    </row>
    <row r="2135" spans="1:5" x14ac:dyDescent="0.25">
      <c r="A2135"/>
      <c r="B2135"/>
      <c r="C2135"/>
      <c r="D2135"/>
      <c r="E2135"/>
    </row>
    <row r="2136" spans="1:5" x14ac:dyDescent="0.25">
      <c r="A2136"/>
      <c r="B2136"/>
      <c r="C2136"/>
      <c r="D2136"/>
      <c r="E2136"/>
    </row>
    <row r="2137" spans="1:5" x14ac:dyDescent="0.25">
      <c r="A2137"/>
      <c r="B2137"/>
      <c r="C2137"/>
      <c r="D2137"/>
      <c r="E2137"/>
    </row>
    <row r="2138" spans="1:5" x14ac:dyDescent="0.25">
      <c r="A2138"/>
      <c r="B2138"/>
      <c r="C2138"/>
      <c r="D2138"/>
      <c r="E2138"/>
    </row>
    <row r="2139" spans="1:5" x14ac:dyDescent="0.25">
      <c r="A2139"/>
      <c r="B2139"/>
      <c r="C2139"/>
      <c r="D2139"/>
      <c r="E2139"/>
    </row>
    <row r="2140" spans="1:5" x14ac:dyDescent="0.25">
      <c r="A2140"/>
      <c r="B2140"/>
      <c r="C2140"/>
      <c r="D2140"/>
      <c r="E2140"/>
    </row>
    <row r="2141" spans="1:5" x14ac:dyDescent="0.25">
      <c r="A2141"/>
      <c r="B2141"/>
      <c r="C2141"/>
      <c r="D2141"/>
      <c r="E2141"/>
    </row>
    <row r="2142" spans="1:5" x14ac:dyDescent="0.25">
      <c r="A2142"/>
      <c r="B2142"/>
      <c r="C2142"/>
      <c r="D2142"/>
      <c r="E2142"/>
    </row>
    <row r="2143" spans="1:5" x14ac:dyDescent="0.25">
      <c r="A2143"/>
      <c r="B2143"/>
      <c r="C2143"/>
      <c r="D2143"/>
      <c r="E2143"/>
    </row>
    <row r="2144" spans="1:5" x14ac:dyDescent="0.25">
      <c r="A2144"/>
      <c r="B2144"/>
      <c r="C2144"/>
      <c r="D2144"/>
      <c r="E2144"/>
    </row>
    <row r="2145" spans="1:5" x14ac:dyDescent="0.25">
      <c r="A2145"/>
      <c r="B2145"/>
      <c r="C2145"/>
      <c r="D2145"/>
      <c r="E2145"/>
    </row>
    <row r="2146" spans="1:5" x14ac:dyDescent="0.25">
      <c r="A2146"/>
      <c r="B2146"/>
      <c r="C2146"/>
      <c r="D2146"/>
      <c r="E2146"/>
    </row>
    <row r="2147" spans="1:5" x14ac:dyDescent="0.25">
      <c r="A2147"/>
      <c r="B2147"/>
      <c r="C2147"/>
      <c r="D2147"/>
      <c r="E2147"/>
    </row>
    <row r="2148" spans="1:5" x14ac:dyDescent="0.25">
      <c r="A2148"/>
      <c r="B2148"/>
      <c r="C2148"/>
      <c r="D2148"/>
      <c r="E2148"/>
    </row>
    <row r="2149" spans="1:5" x14ac:dyDescent="0.25">
      <c r="A2149"/>
      <c r="B2149"/>
      <c r="C2149"/>
      <c r="D2149"/>
      <c r="E2149"/>
    </row>
    <row r="2150" spans="1:5" x14ac:dyDescent="0.25">
      <c r="A2150"/>
      <c r="B2150"/>
      <c r="C2150"/>
      <c r="D2150"/>
      <c r="E2150"/>
    </row>
    <row r="2151" spans="1:5" x14ac:dyDescent="0.25">
      <c r="A2151"/>
      <c r="B2151"/>
      <c r="C2151"/>
      <c r="D2151"/>
      <c r="E2151"/>
    </row>
    <row r="2152" spans="1:5" x14ac:dyDescent="0.25">
      <c r="A2152"/>
      <c r="B2152"/>
      <c r="C2152"/>
      <c r="D2152"/>
      <c r="E2152"/>
    </row>
    <row r="2153" spans="1:5" x14ac:dyDescent="0.25">
      <c r="A2153"/>
      <c r="B2153"/>
      <c r="C2153"/>
      <c r="D2153"/>
      <c r="E2153"/>
    </row>
    <row r="2154" spans="1:5" x14ac:dyDescent="0.25">
      <c r="A2154"/>
      <c r="B2154"/>
      <c r="C2154"/>
      <c r="D2154"/>
      <c r="E2154"/>
    </row>
    <row r="2155" spans="1:5" x14ac:dyDescent="0.25">
      <c r="A2155"/>
      <c r="B2155"/>
      <c r="C2155"/>
      <c r="D2155"/>
      <c r="E2155"/>
    </row>
    <row r="2156" spans="1:5" x14ac:dyDescent="0.25">
      <c r="A2156"/>
      <c r="B2156"/>
      <c r="C2156"/>
      <c r="D2156"/>
      <c r="E2156"/>
    </row>
    <row r="2157" spans="1:5" x14ac:dyDescent="0.25">
      <c r="A2157"/>
      <c r="B2157"/>
      <c r="C2157"/>
      <c r="D2157"/>
      <c r="E2157"/>
    </row>
    <row r="2158" spans="1:5" x14ac:dyDescent="0.25">
      <c r="A2158"/>
      <c r="B2158"/>
      <c r="C2158"/>
      <c r="D2158"/>
      <c r="E2158"/>
    </row>
    <row r="2159" spans="1:5" x14ac:dyDescent="0.25">
      <c r="A2159"/>
      <c r="B2159"/>
      <c r="C2159"/>
      <c r="D2159"/>
      <c r="E2159"/>
    </row>
    <row r="2160" spans="1:5" x14ac:dyDescent="0.25">
      <c r="A2160"/>
      <c r="B2160"/>
      <c r="C2160"/>
      <c r="D2160"/>
      <c r="E2160"/>
    </row>
    <row r="2161" spans="1:5" x14ac:dyDescent="0.25">
      <c r="A2161"/>
      <c r="B2161"/>
      <c r="C2161"/>
      <c r="D2161"/>
      <c r="E2161"/>
    </row>
    <row r="2162" spans="1:5" x14ac:dyDescent="0.25">
      <c r="A2162"/>
      <c r="B2162"/>
      <c r="C2162"/>
      <c r="D2162"/>
      <c r="E2162"/>
    </row>
    <row r="2163" spans="1:5" x14ac:dyDescent="0.25">
      <c r="A2163"/>
      <c r="B2163"/>
      <c r="C2163"/>
      <c r="D2163"/>
      <c r="E2163"/>
    </row>
    <row r="2164" spans="1:5" x14ac:dyDescent="0.25">
      <c r="A2164"/>
      <c r="B2164"/>
      <c r="C2164"/>
      <c r="D2164"/>
      <c r="E2164"/>
    </row>
    <row r="2165" spans="1:5" x14ac:dyDescent="0.25">
      <c r="A2165"/>
      <c r="B2165"/>
      <c r="C2165"/>
      <c r="D2165"/>
      <c r="E2165"/>
    </row>
    <row r="2166" spans="1:5" x14ac:dyDescent="0.25">
      <c r="A2166"/>
      <c r="B2166"/>
      <c r="C2166"/>
      <c r="D2166"/>
      <c r="E2166"/>
    </row>
    <row r="2167" spans="1:5" x14ac:dyDescent="0.25">
      <c r="A2167"/>
      <c r="B2167"/>
      <c r="C2167"/>
      <c r="D2167"/>
      <c r="E2167"/>
    </row>
    <row r="2168" spans="1:5" x14ac:dyDescent="0.25">
      <c r="A2168"/>
      <c r="B2168"/>
      <c r="C2168"/>
      <c r="D2168"/>
      <c r="E2168"/>
    </row>
    <row r="2169" spans="1:5" x14ac:dyDescent="0.25">
      <c r="A2169"/>
      <c r="B2169"/>
      <c r="C2169"/>
      <c r="D2169"/>
      <c r="E2169"/>
    </row>
    <row r="2170" spans="1:5" x14ac:dyDescent="0.25">
      <c r="A2170"/>
      <c r="B2170"/>
      <c r="C2170"/>
      <c r="D2170"/>
      <c r="E2170"/>
    </row>
    <row r="2171" spans="1:5" x14ac:dyDescent="0.25">
      <c r="A2171"/>
      <c r="B2171"/>
      <c r="C2171"/>
      <c r="D2171"/>
      <c r="E2171"/>
    </row>
    <row r="2172" spans="1:5" x14ac:dyDescent="0.25">
      <c r="A2172"/>
      <c r="B2172"/>
      <c r="C2172"/>
      <c r="D2172"/>
      <c r="E2172"/>
    </row>
    <row r="2173" spans="1:5" x14ac:dyDescent="0.25">
      <c r="A2173"/>
      <c r="B2173"/>
      <c r="C2173"/>
      <c r="D2173"/>
      <c r="E2173"/>
    </row>
    <row r="2174" spans="1:5" x14ac:dyDescent="0.25">
      <c r="A2174"/>
      <c r="B2174"/>
      <c r="C2174"/>
      <c r="D2174"/>
      <c r="E2174"/>
    </row>
    <row r="2175" spans="1:5" x14ac:dyDescent="0.25">
      <c r="A2175"/>
      <c r="B2175"/>
      <c r="C2175"/>
      <c r="D2175"/>
      <c r="E2175"/>
    </row>
    <row r="2176" spans="1:5" x14ac:dyDescent="0.25">
      <c r="A2176"/>
      <c r="B2176"/>
      <c r="C2176"/>
      <c r="D2176"/>
      <c r="E2176"/>
    </row>
    <row r="2177" spans="1:5" x14ac:dyDescent="0.25">
      <c r="A2177"/>
      <c r="B2177"/>
      <c r="C2177"/>
      <c r="D2177"/>
      <c r="E2177"/>
    </row>
    <row r="2178" spans="1:5" x14ac:dyDescent="0.25">
      <c r="A2178"/>
      <c r="B2178"/>
      <c r="C2178"/>
      <c r="D2178"/>
      <c r="E2178"/>
    </row>
    <row r="2179" spans="1:5" x14ac:dyDescent="0.25">
      <c r="A2179"/>
      <c r="B2179"/>
      <c r="C2179"/>
      <c r="D2179"/>
      <c r="E2179"/>
    </row>
    <row r="2180" spans="1:5" x14ac:dyDescent="0.25">
      <c r="A2180"/>
      <c r="B2180"/>
      <c r="C2180"/>
      <c r="D2180"/>
      <c r="E2180"/>
    </row>
    <row r="2181" spans="1:5" x14ac:dyDescent="0.25">
      <c r="A2181"/>
      <c r="B2181"/>
      <c r="C2181"/>
      <c r="D2181"/>
      <c r="E2181"/>
    </row>
    <row r="2182" spans="1:5" x14ac:dyDescent="0.25">
      <c r="A2182"/>
      <c r="B2182"/>
      <c r="C2182"/>
      <c r="D2182"/>
      <c r="E2182"/>
    </row>
    <row r="2183" spans="1:5" x14ac:dyDescent="0.25">
      <c r="A2183"/>
      <c r="B2183"/>
      <c r="C2183"/>
      <c r="D2183"/>
      <c r="E2183"/>
    </row>
    <row r="2184" spans="1:5" x14ac:dyDescent="0.25">
      <c r="A2184"/>
      <c r="B2184"/>
      <c r="C2184"/>
      <c r="D2184"/>
      <c r="E2184"/>
    </row>
    <row r="2185" spans="1:5" x14ac:dyDescent="0.25">
      <c r="A2185"/>
      <c r="B2185"/>
      <c r="C2185"/>
      <c r="D2185"/>
      <c r="E2185"/>
    </row>
    <row r="2186" spans="1:5" x14ac:dyDescent="0.25">
      <c r="A2186"/>
      <c r="B2186"/>
      <c r="C2186"/>
      <c r="D2186"/>
      <c r="E2186"/>
    </row>
    <row r="2187" spans="1:5" x14ac:dyDescent="0.25">
      <c r="A2187"/>
      <c r="B2187"/>
      <c r="C2187"/>
      <c r="D2187"/>
      <c r="E2187"/>
    </row>
    <row r="2188" spans="1:5" x14ac:dyDescent="0.25">
      <c r="A2188"/>
      <c r="B2188"/>
      <c r="C2188"/>
      <c r="D2188"/>
      <c r="E2188"/>
    </row>
    <row r="2189" spans="1:5" x14ac:dyDescent="0.25">
      <c r="A2189"/>
      <c r="B2189"/>
      <c r="C2189"/>
      <c r="D2189"/>
      <c r="E2189"/>
    </row>
    <row r="2190" spans="1:5" x14ac:dyDescent="0.25">
      <c r="A2190"/>
      <c r="B2190"/>
      <c r="C2190"/>
      <c r="D2190"/>
      <c r="E2190"/>
    </row>
    <row r="2191" spans="1:5" x14ac:dyDescent="0.25">
      <c r="A2191"/>
      <c r="B2191"/>
      <c r="C2191"/>
      <c r="D2191"/>
      <c r="E2191"/>
    </row>
    <row r="2192" spans="1:5" x14ac:dyDescent="0.25">
      <c r="A2192"/>
      <c r="B2192"/>
      <c r="C2192"/>
      <c r="D2192"/>
      <c r="E2192"/>
    </row>
    <row r="2193" spans="1:5" x14ac:dyDescent="0.25">
      <c r="A2193"/>
      <c r="B2193"/>
      <c r="C2193"/>
      <c r="D2193"/>
      <c r="E2193"/>
    </row>
    <row r="2194" spans="1:5" x14ac:dyDescent="0.25">
      <c r="A2194"/>
      <c r="B2194"/>
      <c r="C2194"/>
      <c r="D2194"/>
      <c r="E2194"/>
    </row>
    <row r="2195" spans="1:5" x14ac:dyDescent="0.25">
      <c r="A2195"/>
      <c r="B2195"/>
      <c r="C2195"/>
      <c r="D2195"/>
      <c r="E2195"/>
    </row>
    <row r="2196" spans="1:5" x14ac:dyDescent="0.25">
      <c r="A2196"/>
      <c r="B2196"/>
      <c r="C2196"/>
      <c r="D2196"/>
      <c r="E2196"/>
    </row>
    <row r="2197" spans="1:5" x14ac:dyDescent="0.25">
      <c r="A2197"/>
      <c r="B2197"/>
      <c r="C2197"/>
      <c r="D2197"/>
      <c r="E2197"/>
    </row>
    <row r="2198" spans="1:5" x14ac:dyDescent="0.25">
      <c r="A2198"/>
      <c r="B2198"/>
      <c r="C2198"/>
      <c r="D2198"/>
      <c r="E2198"/>
    </row>
    <row r="2199" spans="1:5" x14ac:dyDescent="0.25">
      <c r="A2199"/>
      <c r="B2199"/>
      <c r="C2199"/>
      <c r="D2199"/>
      <c r="E2199"/>
    </row>
    <row r="2200" spans="1:5" x14ac:dyDescent="0.25">
      <c r="A2200"/>
      <c r="B2200"/>
      <c r="C2200"/>
      <c r="D2200"/>
      <c r="E2200"/>
    </row>
    <row r="2201" spans="1:5" x14ac:dyDescent="0.25">
      <c r="A2201"/>
      <c r="B2201"/>
      <c r="C2201"/>
      <c r="D2201"/>
      <c r="E2201"/>
    </row>
    <row r="2202" spans="1:5" x14ac:dyDescent="0.25">
      <c r="A2202"/>
      <c r="B2202"/>
      <c r="C2202"/>
      <c r="D2202"/>
      <c r="E2202"/>
    </row>
    <row r="2203" spans="1:5" x14ac:dyDescent="0.25">
      <c r="A2203"/>
      <c r="B2203"/>
      <c r="C2203"/>
      <c r="D2203"/>
      <c r="E2203"/>
    </row>
    <row r="2204" spans="1:5" x14ac:dyDescent="0.25">
      <c r="A2204"/>
      <c r="B2204"/>
      <c r="C2204"/>
      <c r="D2204"/>
      <c r="E2204"/>
    </row>
    <row r="2205" spans="1:5" x14ac:dyDescent="0.25">
      <c r="A2205"/>
      <c r="B2205"/>
      <c r="C2205"/>
      <c r="D2205"/>
      <c r="E2205"/>
    </row>
    <row r="2206" spans="1:5" x14ac:dyDescent="0.25">
      <c r="A2206"/>
      <c r="B2206"/>
      <c r="C2206"/>
      <c r="D2206"/>
      <c r="E2206"/>
    </row>
    <row r="2207" spans="1:5" x14ac:dyDescent="0.25">
      <c r="A2207"/>
      <c r="B2207"/>
      <c r="C2207"/>
      <c r="D2207"/>
      <c r="E2207"/>
    </row>
    <row r="2208" spans="1:5" x14ac:dyDescent="0.25">
      <c r="A2208"/>
      <c r="B2208"/>
      <c r="C2208"/>
      <c r="D2208"/>
      <c r="E2208"/>
    </row>
    <row r="2209" spans="1:5" x14ac:dyDescent="0.25">
      <c r="A2209"/>
      <c r="B2209"/>
      <c r="C2209"/>
      <c r="D2209"/>
      <c r="E2209"/>
    </row>
    <row r="2210" spans="1:5" x14ac:dyDescent="0.25">
      <c r="A2210"/>
      <c r="B2210"/>
      <c r="C2210"/>
      <c r="D2210"/>
      <c r="E2210"/>
    </row>
    <row r="2211" spans="1:5" x14ac:dyDescent="0.25">
      <c r="A2211"/>
      <c r="B2211"/>
      <c r="C2211"/>
      <c r="D2211"/>
      <c r="E2211"/>
    </row>
    <row r="2212" spans="1:5" x14ac:dyDescent="0.25">
      <c r="A2212"/>
      <c r="B2212"/>
      <c r="C2212"/>
      <c r="D2212"/>
      <c r="E2212"/>
    </row>
    <row r="2213" spans="1:5" x14ac:dyDescent="0.25">
      <c r="A2213"/>
      <c r="B2213"/>
      <c r="C2213"/>
      <c r="D2213"/>
      <c r="E2213"/>
    </row>
    <row r="2214" spans="1:5" x14ac:dyDescent="0.25">
      <c r="A2214"/>
      <c r="B2214"/>
      <c r="C2214"/>
      <c r="D2214"/>
      <c r="E2214"/>
    </row>
    <row r="2215" spans="1:5" x14ac:dyDescent="0.25">
      <c r="A2215"/>
      <c r="B2215"/>
      <c r="C2215"/>
      <c r="D2215"/>
      <c r="E2215"/>
    </row>
    <row r="2216" spans="1:5" x14ac:dyDescent="0.25">
      <c r="A2216"/>
      <c r="B2216"/>
      <c r="C2216"/>
      <c r="D2216"/>
      <c r="E2216"/>
    </row>
    <row r="2217" spans="1:5" x14ac:dyDescent="0.25">
      <c r="A2217"/>
      <c r="B2217"/>
      <c r="C2217"/>
      <c r="D2217"/>
      <c r="E2217"/>
    </row>
    <row r="2218" spans="1:5" x14ac:dyDescent="0.25">
      <c r="A2218"/>
      <c r="B2218"/>
      <c r="C2218"/>
      <c r="D2218"/>
      <c r="E2218"/>
    </row>
    <row r="2219" spans="1:5" x14ac:dyDescent="0.25">
      <c r="A2219"/>
      <c r="B2219"/>
      <c r="C2219"/>
      <c r="D2219"/>
      <c r="E2219"/>
    </row>
    <row r="2220" spans="1:5" x14ac:dyDescent="0.25">
      <c r="A2220"/>
      <c r="B2220"/>
      <c r="C2220"/>
      <c r="D2220"/>
      <c r="E2220"/>
    </row>
    <row r="2221" spans="1:5" x14ac:dyDescent="0.25">
      <c r="A2221"/>
      <c r="B2221"/>
      <c r="C2221"/>
      <c r="D2221"/>
      <c r="E2221"/>
    </row>
    <row r="2222" spans="1:5" x14ac:dyDescent="0.25">
      <c r="A2222"/>
      <c r="B2222"/>
      <c r="C2222"/>
      <c r="D2222"/>
      <c r="E2222"/>
    </row>
    <row r="2223" spans="1:5" x14ac:dyDescent="0.25">
      <c r="A2223"/>
      <c r="B2223"/>
      <c r="C2223"/>
      <c r="D2223"/>
      <c r="E2223"/>
    </row>
    <row r="2224" spans="1:5" x14ac:dyDescent="0.25">
      <c r="A2224"/>
      <c r="B2224"/>
      <c r="C2224"/>
      <c r="D2224"/>
      <c r="E2224"/>
    </row>
    <row r="2225" spans="1:5" x14ac:dyDescent="0.25">
      <c r="A2225"/>
      <c r="B2225"/>
      <c r="C2225"/>
      <c r="D2225"/>
      <c r="E2225"/>
    </row>
    <row r="2226" spans="1:5" x14ac:dyDescent="0.25">
      <c r="A2226"/>
      <c r="B2226"/>
      <c r="C2226"/>
      <c r="D2226"/>
      <c r="E2226"/>
    </row>
    <row r="2227" spans="1:5" x14ac:dyDescent="0.25">
      <c r="A2227"/>
      <c r="B2227"/>
      <c r="C2227"/>
      <c r="D2227"/>
      <c r="E2227"/>
    </row>
    <row r="2228" spans="1:5" x14ac:dyDescent="0.25">
      <c r="A2228"/>
      <c r="B2228"/>
      <c r="C2228"/>
      <c r="D2228"/>
      <c r="E2228"/>
    </row>
    <row r="2229" spans="1:5" x14ac:dyDescent="0.25">
      <c r="A2229"/>
      <c r="B2229"/>
      <c r="C2229"/>
      <c r="D2229"/>
      <c r="E2229"/>
    </row>
    <row r="2230" spans="1:5" x14ac:dyDescent="0.25">
      <c r="A2230"/>
      <c r="B2230"/>
      <c r="C2230"/>
      <c r="D2230"/>
      <c r="E2230"/>
    </row>
    <row r="2231" spans="1:5" x14ac:dyDescent="0.25">
      <c r="A2231"/>
      <c r="B2231"/>
      <c r="C2231"/>
      <c r="D2231"/>
      <c r="E2231"/>
    </row>
    <row r="2232" spans="1:5" x14ac:dyDescent="0.25">
      <c r="A2232"/>
      <c r="B2232"/>
      <c r="C2232"/>
      <c r="D2232"/>
      <c r="E2232"/>
    </row>
    <row r="2233" spans="1:5" x14ac:dyDescent="0.25">
      <c r="A2233"/>
      <c r="B2233"/>
      <c r="C2233"/>
      <c r="D2233"/>
      <c r="E2233"/>
    </row>
    <row r="2234" spans="1:5" x14ac:dyDescent="0.25">
      <c r="A2234"/>
      <c r="B2234"/>
      <c r="C2234"/>
      <c r="D2234"/>
      <c r="E2234"/>
    </row>
    <row r="2235" spans="1:5" x14ac:dyDescent="0.25">
      <c r="A2235"/>
      <c r="B2235"/>
      <c r="C2235"/>
      <c r="D2235"/>
      <c r="E2235"/>
    </row>
    <row r="2236" spans="1:5" x14ac:dyDescent="0.25">
      <c r="A2236"/>
      <c r="B2236"/>
      <c r="C2236"/>
      <c r="D2236"/>
      <c r="E2236"/>
    </row>
    <row r="2237" spans="1:5" x14ac:dyDescent="0.25">
      <c r="A2237"/>
      <c r="B2237"/>
      <c r="C2237"/>
      <c r="D2237"/>
      <c r="E2237"/>
    </row>
    <row r="2238" spans="1:5" x14ac:dyDescent="0.25">
      <c r="A2238"/>
      <c r="B2238"/>
      <c r="C2238"/>
      <c r="D2238"/>
      <c r="E2238"/>
    </row>
    <row r="2239" spans="1:5" x14ac:dyDescent="0.25">
      <c r="A2239"/>
      <c r="B2239"/>
      <c r="C2239"/>
      <c r="D2239"/>
      <c r="E2239"/>
    </row>
    <row r="2240" spans="1:5" x14ac:dyDescent="0.25">
      <c r="A2240"/>
      <c r="B2240"/>
      <c r="C2240"/>
      <c r="D2240"/>
      <c r="E2240"/>
    </row>
    <row r="2241" spans="1:5" x14ac:dyDescent="0.25">
      <c r="A2241"/>
      <c r="B2241"/>
      <c r="C2241"/>
      <c r="D2241"/>
      <c r="E2241"/>
    </row>
    <row r="2242" spans="1:5" x14ac:dyDescent="0.25">
      <c r="A2242"/>
      <c r="B2242"/>
      <c r="C2242"/>
      <c r="D2242"/>
      <c r="E2242"/>
    </row>
    <row r="2243" spans="1:5" x14ac:dyDescent="0.25">
      <c r="A2243"/>
      <c r="B2243"/>
      <c r="C2243"/>
      <c r="D2243"/>
      <c r="E2243"/>
    </row>
    <row r="2244" spans="1:5" x14ac:dyDescent="0.25">
      <c r="A2244"/>
      <c r="B2244"/>
      <c r="C2244"/>
      <c r="D2244"/>
      <c r="E2244"/>
    </row>
    <row r="2245" spans="1:5" x14ac:dyDescent="0.25">
      <c r="A2245"/>
      <c r="B2245"/>
      <c r="C2245"/>
      <c r="D2245"/>
      <c r="E2245"/>
    </row>
    <row r="2246" spans="1:5" x14ac:dyDescent="0.25">
      <c r="A2246"/>
      <c r="B2246"/>
      <c r="C2246"/>
      <c r="D2246"/>
      <c r="E2246"/>
    </row>
    <row r="2247" spans="1:5" x14ac:dyDescent="0.25">
      <c r="A2247"/>
      <c r="B2247"/>
      <c r="C2247"/>
      <c r="D2247"/>
      <c r="E2247"/>
    </row>
    <row r="2248" spans="1:5" x14ac:dyDescent="0.25">
      <c r="A2248"/>
      <c r="B2248"/>
      <c r="C2248"/>
      <c r="D2248"/>
      <c r="E2248"/>
    </row>
    <row r="2249" spans="1:5" x14ac:dyDescent="0.25">
      <c r="A2249"/>
      <c r="B2249"/>
      <c r="C2249"/>
      <c r="D2249"/>
      <c r="E2249"/>
    </row>
    <row r="2250" spans="1:5" x14ac:dyDescent="0.25">
      <c r="A2250"/>
      <c r="B2250"/>
      <c r="C2250"/>
      <c r="D2250"/>
      <c r="E2250"/>
    </row>
    <row r="2251" spans="1:5" x14ac:dyDescent="0.25">
      <c r="A2251"/>
      <c r="B2251"/>
      <c r="C2251"/>
      <c r="D2251"/>
      <c r="E2251"/>
    </row>
    <row r="2252" spans="1:5" x14ac:dyDescent="0.25">
      <c r="A2252"/>
      <c r="B2252"/>
      <c r="C2252"/>
      <c r="D2252"/>
      <c r="E2252"/>
    </row>
    <row r="2253" spans="1:5" x14ac:dyDescent="0.25">
      <c r="A2253"/>
      <c r="B2253"/>
      <c r="C2253"/>
      <c r="D2253"/>
      <c r="E2253"/>
    </row>
    <row r="2254" spans="1:5" x14ac:dyDescent="0.25">
      <c r="A2254"/>
      <c r="B2254"/>
      <c r="C2254"/>
      <c r="D2254"/>
      <c r="E2254"/>
    </row>
    <row r="2255" spans="1:5" x14ac:dyDescent="0.25">
      <c r="A2255"/>
      <c r="B2255"/>
      <c r="C2255"/>
      <c r="D2255"/>
      <c r="E2255"/>
    </row>
    <row r="2256" spans="1:5" x14ac:dyDescent="0.25">
      <c r="A2256"/>
      <c r="B2256"/>
      <c r="C2256"/>
      <c r="D2256"/>
      <c r="E2256"/>
    </row>
    <row r="2257" spans="1:5" x14ac:dyDescent="0.25">
      <c r="A2257"/>
      <c r="B2257"/>
      <c r="C2257"/>
      <c r="D2257"/>
      <c r="E2257"/>
    </row>
    <row r="2258" spans="1:5" x14ac:dyDescent="0.25">
      <c r="A2258"/>
      <c r="B2258"/>
      <c r="C2258"/>
      <c r="D2258"/>
      <c r="E2258"/>
    </row>
    <row r="2259" spans="1:5" x14ac:dyDescent="0.25">
      <c r="A2259"/>
      <c r="B2259"/>
      <c r="C2259"/>
      <c r="D2259"/>
      <c r="E2259"/>
    </row>
    <row r="2260" spans="1:5" x14ac:dyDescent="0.25">
      <c r="A2260"/>
      <c r="B2260"/>
      <c r="C2260"/>
      <c r="D2260"/>
      <c r="E2260"/>
    </row>
    <row r="2261" spans="1:5" x14ac:dyDescent="0.25">
      <c r="A2261"/>
      <c r="B2261"/>
      <c r="C2261"/>
      <c r="D2261"/>
      <c r="E2261"/>
    </row>
    <row r="2262" spans="1:5" x14ac:dyDescent="0.25">
      <c r="A2262"/>
      <c r="B2262"/>
      <c r="C2262"/>
      <c r="D2262"/>
      <c r="E2262"/>
    </row>
    <row r="2263" spans="1:5" x14ac:dyDescent="0.25">
      <c r="A2263"/>
      <c r="B2263"/>
      <c r="C2263"/>
      <c r="D2263"/>
      <c r="E2263"/>
    </row>
    <row r="2264" spans="1:5" x14ac:dyDescent="0.25">
      <c r="A2264"/>
      <c r="B2264"/>
      <c r="C2264"/>
      <c r="D2264"/>
      <c r="E2264"/>
    </row>
    <row r="2265" spans="1:5" x14ac:dyDescent="0.25">
      <c r="A2265"/>
      <c r="B2265"/>
      <c r="C2265"/>
      <c r="D2265"/>
      <c r="E2265"/>
    </row>
    <row r="2266" spans="1:5" x14ac:dyDescent="0.25">
      <c r="A2266"/>
      <c r="B2266"/>
      <c r="C2266"/>
      <c r="D2266"/>
      <c r="E2266"/>
    </row>
    <row r="2267" spans="1:5" x14ac:dyDescent="0.25">
      <c r="A2267"/>
      <c r="B2267"/>
      <c r="C2267"/>
      <c r="D2267"/>
      <c r="E2267"/>
    </row>
    <row r="2268" spans="1:5" x14ac:dyDescent="0.25">
      <c r="A2268"/>
      <c r="B2268"/>
      <c r="C2268"/>
      <c r="D2268"/>
      <c r="E2268"/>
    </row>
    <row r="2269" spans="1:5" x14ac:dyDescent="0.25">
      <c r="A2269"/>
      <c r="B2269"/>
      <c r="C2269"/>
      <c r="D2269"/>
      <c r="E2269"/>
    </row>
    <row r="2270" spans="1:5" x14ac:dyDescent="0.25">
      <c r="A2270"/>
      <c r="B2270"/>
      <c r="C2270"/>
      <c r="D2270"/>
      <c r="E2270"/>
    </row>
    <row r="2271" spans="1:5" x14ac:dyDescent="0.25">
      <c r="A2271"/>
      <c r="B2271"/>
      <c r="C2271"/>
      <c r="D2271"/>
      <c r="E2271"/>
    </row>
    <row r="2272" spans="1:5" x14ac:dyDescent="0.25">
      <c r="A2272"/>
      <c r="B2272"/>
      <c r="C2272"/>
      <c r="D2272"/>
      <c r="E2272"/>
    </row>
    <row r="2273" spans="1:5" x14ac:dyDescent="0.25">
      <c r="A2273"/>
      <c r="B2273"/>
      <c r="C2273"/>
      <c r="D2273"/>
      <c r="E2273"/>
    </row>
    <row r="2274" spans="1:5" x14ac:dyDescent="0.25">
      <c r="A2274"/>
      <c r="B2274"/>
      <c r="C2274"/>
      <c r="D2274"/>
      <c r="E2274"/>
    </row>
    <row r="2275" spans="1:5" x14ac:dyDescent="0.25">
      <c r="A2275"/>
      <c r="B2275"/>
      <c r="C2275"/>
      <c r="D2275"/>
      <c r="E2275"/>
    </row>
    <row r="2276" spans="1:5" x14ac:dyDescent="0.25">
      <c r="A2276"/>
      <c r="B2276"/>
      <c r="C2276"/>
      <c r="D2276"/>
      <c r="E2276"/>
    </row>
    <row r="2277" spans="1:5" x14ac:dyDescent="0.25">
      <c r="A2277"/>
      <c r="B2277"/>
      <c r="C2277"/>
      <c r="D2277"/>
      <c r="E2277"/>
    </row>
    <row r="2278" spans="1:5" x14ac:dyDescent="0.25">
      <c r="A2278"/>
      <c r="B2278"/>
      <c r="C2278"/>
      <c r="D2278"/>
      <c r="E2278"/>
    </row>
    <row r="2279" spans="1:5" x14ac:dyDescent="0.25">
      <c r="A2279"/>
      <c r="B2279"/>
      <c r="C2279"/>
      <c r="D2279"/>
      <c r="E2279"/>
    </row>
    <row r="2280" spans="1:5" x14ac:dyDescent="0.25">
      <c r="A2280"/>
      <c r="B2280"/>
      <c r="C2280"/>
      <c r="D2280"/>
      <c r="E2280"/>
    </row>
    <row r="2281" spans="1:5" x14ac:dyDescent="0.25">
      <c r="A2281"/>
      <c r="B2281"/>
      <c r="C2281"/>
      <c r="D2281"/>
      <c r="E2281"/>
    </row>
    <row r="2282" spans="1:5" x14ac:dyDescent="0.25">
      <c r="A2282"/>
      <c r="B2282"/>
      <c r="C2282"/>
      <c r="D2282"/>
      <c r="E2282"/>
    </row>
    <row r="2283" spans="1:5" x14ac:dyDescent="0.25">
      <c r="A2283"/>
      <c r="B2283"/>
      <c r="C2283"/>
      <c r="D2283"/>
      <c r="E2283"/>
    </row>
    <row r="2284" spans="1:5" x14ac:dyDescent="0.25">
      <c r="A2284"/>
      <c r="B2284"/>
      <c r="C2284"/>
      <c r="D2284"/>
      <c r="E2284"/>
    </row>
    <row r="2285" spans="1:5" x14ac:dyDescent="0.25">
      <c r="A2285"/>
      <c r="B2285"/>
      <c r="C2285"/>
      <c r="D2285"/>
      <c r="E2285"/>
    </row>
    <row r="2286" spans="1:5" x14ac:dyDescent="0.25">
      <c r="A2286"/>
      <c r="B2286"/>
      <c r="C2286"/>
      <c r="D2286"/>
      <c r="E2286"/>
    </row>
    <row r="2287" spans="1:5" x14ac:dyDescent="0.25">
      <c r="A2287"/>
      <c r="B2287"/>
      <c r="C2287"/>
      <c r="D2287"/>
      <c r="E2287"/>
    </row>
    <row r="2288" spans="1:5" x14ac:dyDescent="0.25">
      <c r="A2288"/>
      <c r="B2288"/>
      <c r="C2288"/>
      <c r="D2288"/>
      <c r="E2288"/>
    </row>
    <row r="2289" spans="1:5" x14ac:dyDescent="0.25">
      <c r="A2289"/>
      <c r="B2289"/>
      <c r="C2289"/>
      <c r="D2289"/>
      <c r="E2289"/>
    </row>
    <row r="2290" spans="1:5" x14ac:dyDescent="0.25">
      <c r="A2290"/>
      <c r="B2290"/>
      <c r="C2290"/>
      <c r="D2290"/>
      <c r="E2290"/>
    </row>
    <row r="2291" spans="1:5" x14ac:dyDescent="0.25">
      <c r="A2291"/>
      <c r="B2291"/>
      <c r="C2291"/>
      <c r="D2291"/>
      <c r="E2291"/>
    </row>
    <row r="2292" spans="1:5" x14ac:dyDescent="0.25">
      <c r="A2292"/>
      <c r="B2292"/>
      <c r="C2292"/>
      <c r="D2292"/>
      <c r="E2292"/>
    </row>
    <row r="2293" spans="1:5" x14ac:dyDescent="0.25">
      <c r="A2293"/>
      <c r="B2293"/>
      <c r="C2293"/>
      <c r="D2293"/>
      <c r="E2293"/>
    </row>
    <row r="2294" spans="1:5" x14ac:dyDescent="0.25">
      <c r="A2294"/>
      <c r="B2294"/>
      <c r="C2294"/>
      <c r="D2294"/>
      <c r="E2294"/>
    </row>
    <row r="2295" spans="1:5" x14ac:dyDescent="0.25">
      <c r="A2295"/>
      <c r="B2295"/>
      <c r="C2295"/>
      <c r="D2295"/>
      <c r="E2295"/>
    </row>
    <row r="2296" spans="1:5" x14ac:dyDescent="0.25">
      <c r="A2296"/>
      <c r="B2296"/>
      <c r="C2296"/>
      <c r="D2296"/>
      <c r="E2296"/>
    </row>
    <row r="2297" spans="1:5" x14ac:dyDescent="0.25">
      <c r="A2297"/>
      <c r="B2297"/>
      <c r="C2297"/>
      <c r="D2297"/>
      <c r="E2297"/>
    </row>
    <row r="2298" spans="1:5" x14ac:dyDescent="0.25">
      <c r="A2298"/>
      <c r="B2298"/>
      <c r="C2298"/>
      <c r="D2298"/>
      <c r="E2298"/>
    </row>
    <row r="2299" spans="1:5" x14ac:dyDescent="0.25">
      <c r="A2299"/>
      <c r="B2299"/>
      <c r="C2299"/>
      <c r="D2299"/>
      <c r="E2299"/>
    </row>
    <row r="2300" spans="1:5" x14ac:dyDescent="0.25">
      <c r="A2300"/>
      <c r="B2300"/>
      <c r="C2300"/>
      <c r="D2300"/>
      <c r="E2300"/>
    </row>
    <row r="2301" spans="1:5" x14ac:dyDescent="0.25">
      <c r="A2301"/>
      <c r="B2301"/>
      <c r="C2301"/>
      <c r="D2301"/>
      <c r="E2301"/>
    </row>
    <row r="2302" spans="1:5" x14ac:dyDescent="0.25">
      <c r="A2302"/>
      <c r="B2302"/>
      <c r="C2302"/>
      <c r="D2302"/>
      <c r="E2302"/>
    </row>
    <row r="2303" spans="1:5" x14ac:dyDescent="0.25">
      <c r="A2303"/>
      <c r="B2303"/>
      <c r="C2303"/>
      <c r="D2303"/>
      <c r="E2303"/>
    </row>
    <row r="2304" spans="1:5" x14ac:dyDescent="0.25">
      <c r="A2304"/>
      <c r="B2304"/>
      <c r="C2304"/>
      <c r="D2304"/>
      <c r="E2304"/>
    </row>
    <row r="2305" spans="1:5" x14ac:dyDescent="0.25">
      <c r="A2305"/>
      <c r="B2305"/>
      <c r="C2305"/>
      <c r="D2305"/>
      <c r="E2305"/>
    </row>
    <row r="2306" spans="1:5" x14ac:dyDescent="0.25">
      <c r="A2306"/>
      <c r="B2306"/>
      <c r="C2306"/>
      <c r="D2306"/>
      <c r="E2306"/>
    </row>
    <row r="2307" spans="1:5" x14ac:dyDescent="0.25">
      <c r="A2307"/>
      <c r="B2307"/>
      <c r="C2307"/>
      <c r="D2307"/>
      <c r="E2307"/>
    </row>
    <row r="2308" spans="1:5" x14ac:dyDescent="0.25">
      <c r="A2308"/>
      <c r="B2308"/>
      <c r="C2308"/>
      <c r="D2308"/>
      <c r="E2308"/>
    </row>
    <row r="2309" spans="1:5" x14ac:dyDescent="0.25">
      <c r="A2309"/>
      <c r="B2309"/>
      <c r="C2309"/>
      <c r="D2309"/>
      <c r="E2309"/>
    </row>
    <row r="2310" spans="1:5" x14ac:dyDescent="0.25">
      <c r="A2310"/>
      <c r="B2310"/>
      <c r="C2310"/>
      <c r="D2310"/>
      <c r="E2310"/>
    </row>
    <row r="2311" spans="1:5" x14ac:dyDescent="0.25">
      <c r="A2311"/>
      <c r="B2311"/>
      <c r="C2311"/>
      <c r="D2311"/>
      <c r="E2311"/>
    </row>
    <row r="2312" spans="1:5" x14ac:dyDescent="0.25">
      <c r="A2312"/>
      <c r="B2312"/>
      <c r="C2312"/>
      <c r="D2312"/>
      <c r="E2312"/>
    </row>
    <row r="2313" spans="1:5" x14ac:dyDescent="0.25">
      <c r="A2313"/>
      <c r="B2313"/>
      <c r="C2313"/>
      <c r="D2313"/>
      <c r="E2313"/>
    </row>
    <row r="2314" spans="1:5" x14ac:dyDescent="0.25">
      <c r="A2314"/>
      <c r="B2314"/>
      <c r="C2314"/>
      <c r="D2314"/>
      <c r="E2314"/>
    </row>
    <row r="2315" spans="1:5" x14ac:dyDescent="0.25">
      <c r="A2315"/>
      <c r="B2315"/>
      <c r="C2315"/>
      <c r="D2315"/>
      <c r="E2315"/>
    </row>
    <row r="2316" spans="1:5" x14ac:dyDescent="0.25">
      <c r="A2316"/>
      <c r="B2316"/>
      <c r="C2316"/>
      <c r="D2316"/>
      <c r="E2316"/>
    </row>
    <row r="2317" spans="1:5" x14ac:dyDescent="0.25">
      <c r="A2317"/>
      <c r="B2317"/>
      <c r="C2317"/>
      <c r="D2317"/>
      <c r="E2317"/>
    </row>
    <row r="2318" spans="1:5" x14ac:dyDescent="0.25">
      <c r="A2318"/>
      <c r="B2318"/>
      <c r="C2318"/>
      <c r="D2318"/>
      <c r="E2318"/>
    </row>
    <row r="2319" spans="1:5" x14ac:dyDescent="0.25">
      <c r="A2319"/>
      <c r="B2319"/>
      <c r="C2319"/>
      <c r="D2319"/>
      <c r="E2319"/>
    </row>
    <row r="2320" spans="1:5" x14ac:dyDescent="0.25">
      <c r="A2320"/>
      <c r="B2320"/>
      <c r="C2320"/>
      <c r="D2320"/>
      <c r="E2320"/>
    </row>
    <row r="2321" spans="1:5" x14ac:dyDescent="0.25">
      <c r="A2321"/>
      <c r="B2321"/>
      <c r="C2321"/>
      <c r="D2321"/>
      <c r="E2321"/>
    </row>
    <row r="2322" spans="1:5" x14ac:dyDescent="0.25">
      <c r="A2322"/>
      <c r="B2322"/>
      <c r="C2322"/>
      <c r="D2322"/>
      <c r="E2322"/>
    </row>
    <row r="2323" spans="1:5" x14ac:dyDescent="0.25">
      <c r="A2323"/>
      <c r="B2323"/>
      <c r="C2323"/>
      <c r="D2323"/>
      <c r="E2323"/>
    </row>
    <row r="2324" spans="1:5" x14ac:dyDescent="0.25">
      <c r="A2324"/>
      <c r="B2324"/>
      <c r="C2324"/>
      <c r="D2324"/>
      <c r="E2324"/>
    </row>
    <row r="2325" spans="1:5" x14ac:dyDescent="0.25">
      <c r="A2325"/>
      <c r="B2325"/>
      <c r="C2325"/>
      <c r="D2325"/>
      <c r="E2325"/>
    </row>
    <row r="2326" spans="1:5" x14ac:dyDescent="0.25">
      <c r="A2326"/>
      <c r="B2326"/>
      <c r="C2326"/>
      <c r="D2326"/>
      <c r="E2326"/>
    </row>
    <row r="2327" spans="1:5" x14ac:dyDescent="0.25">
      <c r="A2327"/>
      <c r="B2327"/>
      <c r="C2327"/>
      <c r="D2327"/>
      <c r="E2327"/>
    </row>
    <row r="2328" spans="1:5" x14ac:dyDescent="0.25">
      <c r="A2328"/>
      <c r="B2328"/>
      <c r="C2328"/>
      <c r="D2328"/>
      <c r="E2328"/>
    </row>
    <row r="2329" spans="1:5" x14ac:dyDescent="0.25">
      <c r="A2329"/>
      <c r="B2329"/>
      <c r="C2329"/>
      <c r="D2329"/>
      <c r="E2329"/>
    </row>
    <row r="2330" spans="1:5" x14ac:dyDescent="0.25">
      <c r="A2330"/>
      <c r="B2330"/>
      <c r="C2330"/>
      <c r="D2330"/>
      <c r="E2330"/>
    </row>
    <row r="2331" spans="1:5" x14ac:dyDescent="0.25">
      <c r="A2331"/>
      <c r="B2331"/>
      <c r="C2331"/>
      <c r="D2331"/>
      <c r="E2331"/>
    </row>
    <row r="2332" spans="1:5" x14ac:dyDescent="0.25">
      <c r="A2332"/>
      <c r="B2332"/>
      <c r="C2332"/>
      <c r="D2332"/>
      <c r="E2332"/>
    </row>
    <row r="2333" spans="1:5" x14ac:dyDescent="0.25">
      <c r="A2333"/>
      <c r="B2333"/>
      <c r="C2333"/>
      <c r="D2333"/>
      <c r="E2333"/>
    </row>
    <row r="2334" spans="1:5" x14ac:dyDescent="0.25">
      <c r="A2334"/>
      <c r="B2334"/>
      <c r="C2334"/>
      <c r="D2334"/>
      <c r="E2334"/>
    </row>
    <row r="2335" spans="1:5" x14ac:dyDescent="0.25">
      <c r="A2335"/>
      <c r="B2335"/>
      <c r="C2335"/>
      <c r="D2335"/>
      <c r="E2335"/>
    </row>
    <row r="2336" spans="1:5" x14ac:dyDescent="0.25">
      <c r="A2336"/>
      <c r="B2336"/>
      <c r="C2336"/>
      <c r="D2336"/>
      <c r="E2336"/>
    </row>
    <row r="2337" spans="1:5" x14ac:dyDescent="0.25">
      <c r="A2337"/>
      <c r="B2337"/>
      <c r="C2337"/>
      <c r="D2337"/>
      <c r="E2337"/>
    </row>
    <row r="2338" spans="1:5" x14ac:dyDescent="0.25">
      <c r="A2338"/>
      <c r="B2338"/>
      <c r="C2338"/>
      <c r="D2338"/>
      <c r="E2338"/>
    </row>
    <row r="2339" spans="1:5" x14ac:dyDescent="0.25">
      <c r="A2339"/>
      <c r="B2339"/>
      <c r="C2339"/>
      <c r="D2339"/>
      <c r="E2339"/>
    </row>
    <row r="2340" spans="1:5" x14ac:dyDescent="0.25">
      <c r="A2340"/>
      <c r="B2340"/>
      <c r="C2340"/>
      <c r="D2340"/>
      <c r="E2340"/>
    </row>
    <row r="2341" spans="1:5" x14ac:dyDescent="0.25">
      <c r="A2341"/>
      <c r="B2341"/>
      <c r="C2341"/>
      <c r="D2341"/>
      <c r="E2341"/>
    </row>
    <row r="2342" spans="1:5" x14ac:dyDescent="0.25">
      <c r="A2342"/>
      <c r="B2342"/>
      <c r="C2342"/>
      <c r="D2342"/>
      <c r="E2342"/>
    </row>
    <row r="2343" spans="1:5" x14ac:dyDescent="0.25">
      <c r="A2343"/>
      <c r="B2343"/>
      <c r="C2343"/>
      <c r="D2343"/>
      <c r="E2343"/>
    </row>
    <row r="2344" spans="1:5" x14ac:dyDescent="0.25">
      <c r="A2344"/>
      <c r="B2344"/>
      <c r="C2344"/>
      <c r="D2344"/>
      <c r="E2344"/>
    </row>
    <row r="2345" spans="1:5" x14ac:dyDescent="0.25">
      <c r="A2345"/>
      <c r="B2345"/>
      <c r="C2345"/>
      <c r="D2345"/>
      <c r="E2345"/>
    </row>
    <row r="2346" spans="1:5" x14ac:dyDescent="0.25">
      <c r="A2346"/>
      <c r="B2346"/>
      <c r="C2346"/>
      <c r="D2346"/>
      <c r="E2346"/>
    </row>
    <row r="2347" spans="1:5" x14ac:dyDescent="0.25">
      <c r="A2347"/>
      <c r="B2347"/>
      <c r="C2347"/>
      <c r="D2347"/>
      <c r="E2347"/>
    </row>
    <row r="2348" spans="1:5" x14ac:dyDescent="0.25">
      <c r="A2348"/>
      <c r="B2348"/>
      <c r="C2348"/>
      <c r="D2348"/>
      <c r="E2348"/>
    </row>
    <row r="2349" spans="1:5" x14ac:dyDescent="0.25">
      <c r="A2349"/>
      <c r="B2349"/>
      <c r="C2349"/>
      <c r="D2349"/>
      <c r="E2349"/>
    </row>
    <row r="2350" spans="1:5" x14ac:dyDescent="0.25">
      <c r="A2350"/>
      <c r="B2350"/>
      <c r="C2350"/>
      <c r="D2350"/>
      <c r="E2350"/>
    </row>
    <row r="2351" spans="1:5" x14ac:dyDescent="0.25">
      <c r="A2351"/>
      <c r="B2351"/>
      <c r="C2351"/>
      <c r="D2351"/>
      <c r="E2351"/>
    </row>
    <row r="2352" spans="1:5" x14ac:dyDescent="0.25">
      <c r="A2352"/>
      <c r="B2352"/>
      <c r="C2352"/>
      <c r="D2352"/>
      <c r="E2352"/>
    </row>
    <row r="2353" spans="1:5" x14ac:dyDescent="0.25">
      <c r="A2353"/>
      <c r="B2353"/>
      <c r="C2353"/>
      <c r="D2353"/>
      <c r="E2353"/>
    </row>
    <row r="2354" spans="1:5" x14ac:dyDescent="0.25">
      <c r="A2354"/>
      <c r="B2354"/>
      <c r="C2354"/>
      <c r="D2354"/>
      <c r="E2354"/>
    </row>
    <row r="2355" spans="1:5" x14ac:dyDescent="0.25">
      <c r="A2355"/>
      <c r="B2355"/>
      <c r="C2355"/>
      <c r="D2355"/>
      <c r="E2355"/>
    </row>
    <row r="2356" spans="1:5" x14ac:dyDescent="0.25">
      <c r="A2356"/>
      <c r="B2356"/>
      <c r="C2356"/>
      <c r="D2356"/>
      <c r="E2356"/>
    </row>
    <row r="2357" spans="1:5" x14ac:dyDescent="0.25">
      <c r="A2357"/>
      <c r="B2357"/>
      <c r="C2357"/>
      <c r="D2357"/>
      <c r="E2357"/>
    </row>
    <row r="2358" spans="1:5" x14ac:dyDescent="0.25">
      <c r="A2358"/>
      <c r="B2358"/>
      <c r="C2358"/>
      <c r="D2358"/>
      <c r="E2358"/>
    </row>
    <row r="2359" spans="1:5" x14ac:dyDescent="0.25">
      <c r="A2359"/>
      <c r="B2359"/>
      <c r="C2359"/>
      <c r="D2359"/>
      <c r="E2359"/>
    </row>
    <row r="2360" spans="1:5" x14ac:dyDescent="0.25">
      <c r="A2360"/>
      <c r="B2360"/>
      <c r="C2360"/>
      <c r="D2360"/>
      <c r="E2360"/>
    </row>
    <row r="2361" spans="1:5" x14ac:dyDescent="0.25">
      <c r="A2361"/>
      <c r="B2361"/>
      <c r="C2361"/>
      <c r="D2361"/>
      <c r="E2361"/>
    </row>
    <row r="2362" spans="1:5" x14ac:dyDescent="0.25">
      <c r="A2362"/>
      <c r="B2362"/>
      <c r="C2362"/>
      <c r="D2362"/>
      <c r="E2362"/>
    </row>
    <row r="2363" spans="1:5" x14ac:dyDescent="0.25">
      <c r="A2363"/>
      <c r="B2363"/>
      <c r="C2363"/>
      <c r="D2363"/>
      <c r="E2363"/>
    </row>
    <row r="2364" spans="1:5" x14ac:dyDescent="0.25">
      <c r="A2364"/>
      <c r="B2364"/>
      <c r="C2364"/>
      <c r="D2364"/>
      <c r="E2364"/>
    </row>
    <row r="2365" spans="1:5" x14ac:dyDescent="0.25">
      <c r="A2365"/>
      <c r="B2365"/>
      <c r="C2365"/>
      <c r="D2365"/>
      <c r="E2365"/>
    </row>
    <row r="2366" spans="1:5" x14ac:dyDescent="0.25">
      <c r="A2366"/>
      <c r="B2366"/>
      <c r="C2366"/>
      <c r="D2366"/>
      <c r="E2366"/>
    </row>
    <row r="2367" spans="1:5" x14ac:dyDescent="0.25">
      <c r="A2367"/>
      <c r="B2367"/>
      <c r="C2367"/>
      <c r="D2367"/>
      <c r="E2367"/>
    </row>
    <row r="2368" spans="1:5" x14ac:dyDescent="0.25">
      <c r="A2368"/>
      <c r="B2368"/>
      <c r="C2368"/>
      <c r="D2368"/>
      <c r="E2368"/>
    </row>
    <row r="2369" spans="1:5" x14ac:dyDescent="0.25">
      <c r="A2369"/>
      <c r="B2369"/>
      <c r="C2369"/>
      <c r="D2369"/>
      <c r="E2369"/>
    </row>
    <row r="2370" spans="1:5" x14ac:dyDescent="0.25">
      <c r="A2370"/>
      <c r="B2370"/>
      <c r="C2370"/>
      <c r="D2370"/>
      <c r="E2370"/>
    </row>
    <row r="2371" spans="1:5" x14ac:dyDescent="0.25">
      <c r="A2371"/>
      <c r="B2371"/>
      <c r="C2371"/>
      <c r="D2371"/>
      <c r="E2371"/>
    </row>
    <row r="2372" spans="1:5" x14ac:dyDescent="0.25">
      <c r="A2372"/>
      <c r="B2372"/>
      <c r="C2372"/>
      <c r="D2372"/>
      <c r="E2372"/>
    </row>
    <row r="2373" spans="1:5" x14ac:dyDescent="0.25">
      <c r="A2373"/>
      <c r="B2373"/>
      <c r="C2373"/>
      <c r="D2373"/>
      <c r="E2373"/>
    </row>
    <row r="2374" spans="1:5" x14ac:dyDescent="0.25">
      <c r="A2374"/>
      <c r="B2374"/>
      <c r="C2374"/>
      <c r="D2374"/>
      <c r="E2374"/>
    </row>
    <row r="2375" spans="1:5" x14ac:dyDescent="0.25">
      <c r="A2375"/>
      <c r="B2375"/>
      <c r="C2375"/>
      <c r="D2375"/>
      <c r="E2375"/>
    </row>
    <row r="2376" spans="1:5" x14ac:dyDescent="0.25">
      <c r="A2376"/>
      <c r="B2376"/>
      <c r="C2376"/>
      <c r="D2376"/>
      <c r="E2376"/>
    </row>
    <row r="2377" spans="1:5" x14ac:dyDescent="0.25">
      <c r="A2377"/>
      <c r="B2377"/>
      <c r="C2377"/>
      <c r="D2377"/>
      <c r="E2377"/>
    </row>
    <row r="2378" spans="1:5" x14ac:dyDescent="0.25">
      <c r="A2378"/>
      <c r="B2378"/>
      <c r="C2378"/>
      <c r="D2378"/>
      <c r="E2378"/>
    </row>
    <row r="2379" spans="1:5" x14ac:dyDescent="0.25">
      <c r="A2379"/>
      <c r="B2379"/>
      <c r="C2379"/>
      <c r="D2379"/>
      <c r="E2379"/>
    </row>
    <row r="2380" spans="1:5" x14ac:dyDescent="0.25">
      <c r="A2380"/>
      <c r="B2380"/>
      <c r="C2380"/>
      <c r="D2380"/>
      <c r="E2380"/>
    </row>
    <row r="2381" spans="1:5" x14ac:dyDescent="0.25">
      <c r="A2381"/>
      <c r="B2381"/>
      <c r="C2381"/>
      <c r="D2381"/>
      <c r="E2381"/>
    </row>
    <row r="2382" spans="1:5" x14ac:dyDescent="0.25">
      <c r="A2382"/>
      <c r="B2382"/>
      <c r="C2382"/>
      <c r="D2382"/>
      <c r="E2382"/>
    </row>
    <row r="2383" spans="1:5" x14ac:dyDescent="0.25">
      <c r="A2383"/>
      <c r="B2383"/>
      <c r="C2383"/>
      <c r="D2383"/>
      <c r="E2383"/>
    </row>
    <row r="2384" spans="1:5" x14ac:dyDescent="0.25">
      <c r="A2384"/>
      <c r="B2384"/>
      <c r="C2384"/>
      <c r="D2384"/>
      <c r="E2384"/>
    </row>
    <row r="2385" spans="1:5" x14ac:dyDescent="0.25">
      <c r="A2385"/>
      <c r="B2385"/>
      <c r="C2385"/>
      <c r="D2385"/>
      <c r="E2385"/>
    </row>
    <row r="2386" spans="1:5" x14ac:dyDescent="0.25">
      <c r="A2386"/>
      <c r="B2386"/>
      <c r="C2386"/>
      <c r="D2386"/>
      <c r="E2386"/>
    </row>
    <row r="2387" spans="1:5" x14ac:dyDescent="0.25">
      <c r="A2387"/>
      <c r="B2387"/>
      <c r="C2387"/>
      <c r="D2387"/>
      <c r="E2387"/>
    </row>
    <row r="2388" spans="1:5" x14ac:dyDescent="0.25">
      <c r="A2388"/>
      <c r="B2388"/>
      <c r="C2388"/>
      <c r="D2388"/>
      <c r="E2388"/>
    </row>
    <row r="2389" spans="1:5" x14ac:dyDescent="0.25">
      <c r="A2389"/>
      <c r="B2389"/>
      <c r="C2389"/>
      <c r="D2389"/>
      <c r="E2389"/>
    </row>
    <row r="2390" spans="1:5" x14ac:dyDescent="0.25">
      <c r="A2390"/>
      <c r="B2390"/>
      <c r="C2390"/>
      <c r="D2390"/>
      <c r="E2390"/>
    </row>
    <row r="2391" spans="1:5" x14ac:dyDescent="0.25">
      <c r="A2391"/>
      <c r="B2391"/>
      <c r="C2391"/>
      <c r="D2391"/>
      <c r="E2391"/>
    </row>
    <row r="2392" spans="1:5" x14ac:dyDescent="0.25">
      <c r="A2392"/>
      <c r="B2392"/>
      <c r="C2392"/>
      <c r="D2392"/>
      <c r="E2392"/>
    </row>
    <row r="2393" spans="1:5" x14ac:dyDescent="0.25">
      <c r="A2393"/>
      <c r="B2393"/>
      <c r="C2393"/>
      <c r="D2393"/>
      <c r="E2393"/>
    </row>
    <row r="2394" spans="1:5" x14ac:dyDescent="0.25">
      <c r="A2394"/>
      <c r="B2394"/>
      <c r="C2394"/>
      <c r="D2394"/>
      <c r="E2394"/>
    </row>
    <row r="2395" spans="1:5" x14ac:dyDescent="0.25">
      <c r="A2395"/>
      <c r="B2395"/>
      <c r="C2395"/>
      <c r="D2395"/>
      <c r="E2395"/>
    </row>
    <row r="2396" spans="1:5" x14ac:dyDescent="0.25">
      <c r="A2396"/>
      <c r="B2396"/>
      <c r="C2396"/>
      <c r="D2396"/>
      <c r="E2396"/>
    </row>
    <row r="2397" spans="1:5" x14ac:dyDescent="0.25">
      <c r="A2397"/>
      <c r="B2397"/>
      <c r="C2397"/>
      <c r="D2397"/>
      <c r="E2397"/>
    </row>
    <row r="2398" spans="1:5" x14ac:dyDescent="0.25">
      <c r="A2398"/>
      <c r="B2398"/>
      <c r="C2398"/>
      <c r="D2398"/>
      <c r="E2398"/>
    </row>
    <row r="2399" spans="1:5" x14ac:dyDescent="0.25">
      <c r="A2399"/>
      <c r="B2399"/>
      <c r="C2399"/>
      <c r="D2399"/>
      <c r="E2399"/>
    </row>
    <row r="2400" spans="1:5" x14ac:dyDescent="0.25">
      <c r="A2400"/>
      <c r="B2400"/>
      <c r="C2400"/>
      <c r="D2400"/>
      <c r="E2400"/>
    </row>
    <row r="2401" spans="1:5" x14ac:dyDescent="0.25">
      <c r="A2401"/>
      <c r="B2401"/>
      <c r="C2401"/>
      <c r="D2401"/>
      <c r="E2401"/>
    </row>
    <row r="2402" spans="1:5" x14ac:dyDescent="0.25">
      <c r="A2402"/>
      <c r="B2402"/>
      <c r="C2402"/>
      <c r="D2402"/>
      <c r="E2402"/>
    </row>
    <row r="2403" spans="1:5" x14ac:dyDescent="0.25">
      <c r="A2403"/>
      <c r="B2403"/>
      <c r="C2403"/>
      <c r="D2403"/>
      <c r="E2403"/>
    </row>
    <row r="2404" spans="1:5" x14ac:dyDescent="0.25">
      <c r="A2404"/>
      <c r="B2404"/>
      <c r="C2404"/>
      <c r="D2404"/>
      <c r="E2404"/>
    </row>
    <row r="2405" spans="1:5" x14ac:dyDescent="0.25">
      <c r="A2405"/>
      <c r="B2405"/>
      <c r="C2405"/>
      <c r="D2405"/>
      <c r="E2405"/>
    </row>
    <row r="2406" spans="1:5" x14ac:dyDescent="0.25">
      <c r="A2406"/>
      <c r="B2406"/>
      <c r="C2406"/>
      <c r="D2406"/>
      <c r="E2406"/>
    </row>
    <row r="2407" spans="1:5" x14ac:dyDescent="0.25">
      <c r="A2407"/>
      <c r="B2407"/>
      <c r="C2407"/>
      <c r="D2407"/>
      <c r="E2407"/>
    </row>
    <row r="2408" spans="1:5" x14ac:dyDescent="0.25">
      <c r="A2408"/>
      <c r="B2408"/>
      <c r="C2408"/>
      <c r="D2408"/>
      <c r="E2408"/>
    </row>
    <row r="2409" spans="1:5" x14ac:dyDescent="0.25">
      <c r="A2409"/>
      <c r="B2409"/>
      <c r="C2409"/>
      <c r="D2409"/>
      <c r="E2409"/>
    </row>
    <row r="2410" spans="1:5" x14ac:dyDescent="0.25">
      <c r="A2410"/>
      <c r="B2410"/>
      <c r="C2410"/>
      <c r="D2410"/>
      <c r="E2410"/>
    </row>
    <row r="2411" spans="1:5" x14ac:dyDescent="0.25">
      <c r="A2411"/>
      <c r="B2411"/>
      <c r="C2411"/>
      <c r="D2411"/>
      <c r="E2411"/>
    </row>
    <row r="2412" spans="1:5" x14ac:dyDescent="0.25">
      <c r="A2412"/>
      <c r="B2412"/>
      <c r="C2412"/>
      <c r="D2412"/>
      <c r="E2412"/>
    </row>
    <row r="2413" spans="1:5" x14ac:dyDescent="0.25">
      <c r="A2413"/>
      <c r="B2413"/>
      <c r="C2413"/>
      <c r="D2413"/>
      <c r="E2413"/>
    </row>
    <row r="2414" spans="1:5" x14ac:dyDescent="0.25">
      <c r="A2414"/>
      <c r="B2414"/>
      <c r="C2414"/>
      <c r="D2414"/>
      <c r="E2414"/>
    </row>
    <row r="2415" spans="1:5" x14ac:dyDescent="0.25">
      <c r="A2415"/>
      <c r="B2415"/>
      <c r="C2415"/>
      <c r="D2415"/>
      <c r="E2415"/>
    </row>
    <row r="2416" spans="1:5" x14ac:dyDescent="0.25">
      <c r="A2416"/>
      <c r="B2416"/>
      <c r="C2416"/>
      <c r="D2416"/>
      <c r="E2416"/>
    </row>
    <row r="2417" spans="1:5" x14ac:dyDescent="0.25">
      <c r="A2417"/>
      <c r="B2417"/>
      <c r="C2417"/>
      <c r="D2417"/>
      <c r="E2417"/>
    </row>
    <row r="2418" spans="1:5" x14ac:dyDescent="0.25">
      <c r="A2418"/>
      <c r="B2418"/>
      <c r="C2418"/>
      <c r="D2418"/>
      <c r="E2418"/>
    </row>
    <row r="2419" spans="1:5" x14ac:dyDescent="0.25">
      <c r="A2419"/>
      <c r="B2419"/>
      <c r="C2419"/>
      <c r="D2419"/>
      <c r="E2419"/>
    </row>
    <row r="2420" spans="1:5" x14ac:dyDescent="0.25">
      <c r="A2420"/>
      <c r="B2420"/>
      <c r="C2420"/>
      <c r="D2420"/>
      <c r="E2420"/>
    </row>
    <row r="2421" spans="1:5" x14ac:dyDescent="0.25">
      <c r="A2421"/>
      <c r="B2421"/>
      <c r="C2421"/>
      <c r="D2421"/>
      <c r="E2421"/>
    </row>
    <row r="2422" spans="1:5" x14ac:dyDescent="0.25">
      <c r="A2422"/>
      <c r="B2422"/>
      <c r="C2422"/>
      <c r="D2422"/>
      <c r="E2422"/>
    </row>
    <row r="2423" spans="1:5" x14ac:dyDescent="0.25">
      <c r="A2423"/>
      <c r="B2423"/>
      <c r="C2423"/>
      <c r="D2423"/>
      <c r="E2423"/>
    </row>
    <row r="2424" spans="1:5" x14ac:dyDescent="0.25">
      <c r="A2424"/>
      <c r="B2424"/>
      <c r="C2424"/>
      <c r="D2424"/>
      <c r="E2424"/>
    </row>
    <row r="2425" spans="1:5" x14ac:dyDescent="0.25">
      <c r="A2425"/>
      <c r="B2425"/>
      <c r="C2425"/>
      <c r="D2425"/>
      <c r="E2425"/>
    </row>
    <row r="2426" spans="1:5" x14ac:dyDescent="0.25">
      <c r="A2426"/>
      <c r="B2426"/>
      <c r="C2426"/>
      <c r="D2426"/>
      <c r="E2426"/>
    </row>
    <row r="2427" spans="1:5" x14ac:dyDescent="0.25">
      <c r="A2427"/>
      <c r="B2427"/>
      <c r="C2427"/>
      <c r="D2427"/>
      <c r="E2427"/>
    </row>
    <row r="2428" spans="1:5" x14ac:dyDescent="0.25">
      <c r="A2428"/>
      <c r="B2428"/>
      <c r="C2428"/>
      <c r="D2428"/>
      <c r="E2428"/>
    </row>
    <row r="2429" spans="1:5" x14ac:dyDescent="0.25">
      <c r="A2429"/>
      <c r="B2429"/>
      <c r="C2429"/>
      <c r="D2429"/>
      <c r="E2429"/>
    </row>
    <row r="2430" spans="1:5" x14ac:dyDescent="0.25">
      <c r="A2430"/>
      <c r="B2430"/>
      <c r="C2430"/>
      <c r="D2430"/>
      <c r="E2430"/>
    </row>
    <row r="2431" spans="1:5" x14ac:dyDescent="0.25">
      <c r="A2431"/>
      <c r="B2431"/>
      <c r="C2431"/>
      <c r="D2431"/>
      <c r="E2431"/>
    </row>
    <row r="2432" spans="1:5" x14ac:dyDescent="0.25">
      <c r="A2432"/>
      <c r="B2432"/>
      <c r="C2432"/>
      <c r="D2432"/>
      <c r="E2432"/>
    </row>
    <row r="2433" spans="1:5" x14ac:dyDescent="0.25">
      <c r="A2433"/>
      <c r="B2433"/>
      <c r="C2433"/>
      <c r="D2433"/>
      <c r="E2433"/>
    </row>
    <row r="2434" spans="1:5" x14ac:dyDescent="0.25">
      <c r="A2434"/>
      <c r="B2434"/>
      <c r="C2434"/>
      <c r="D2434"/>
      <c r="E2434"/>
    </row>
    <row r="2435" spans="1:5" x14ac:dyDescent="0.25">
      <c r="A2435"/>
      <c r="B2435"/>
      <c r="C2435"/>
      <c r="D2435"/>
      <c r="E2435"/>
    </row>
    <row r="2436" spans="1:5" x14ac:dyDescent="0.25">
      <c r="A2436"/>
      <c r="B2436"/>
      <c r="C2436"/>
      <c r="D2436"/>
      <c r="E2436"/>
    </row>
    <row r="2437" spans="1:5" x14ac:dyDescent="0.25">
      <c r="A2437"/>
      <c r="B2437"/>
      <c r="C2437"/>
      <c r="D2437"/>
      <c r="E2437"/>
    </row>
    <row r="2438" spans="1:5" x14ac:dyDescent="0.25">
      <c r="A2438"/>
      <c r="B2438"/>
      <c r="C2438"/>
      <c r="D2438"/>
      <c r="E2438"/>
    </row>
    <row r="2439" spans="1:5" x14ac:dyDescent="0.25">
      <c r="A2439"/>
      <c r="B2439"/>
      <c r="C2439"/>
      <c r="D2439"/>
      <c r="E2439"/>
    </row>
    <row r="2440" spans="1:5" x14ac:dyDescent="0.25">
      <c r="A2440"/>
      <c r="B2440"/>
      <c r="C2440"/>
      <c r="D2440"/>
      <c r="E2440"/>
    </row>
    <row r="2441" spans="1:5" x14ac:dyDescent="0.25">
      <c r="A2441"/>
      <c r="B2441"/>
      <c r="C2441"/>
      <c r="D2441"/>
      <c r="E2441"/>
    </row>
    <row r="2442" spans="1:5" x14ac:dyDescent="0.25">
      <c r="A2442"/>
      <c r="B2442"/>
      <c r="C2442"/>
      <c r="D2442"/>
      <c r="E2442"/>
    </row>
    <row r="2443" spans="1:5" x14ac:dyDescent="0.25">
      <c r="A2443"/>
      <c r="B2443"/>
      <c r="C2443"/>
      <c r="D2443"/>
      <c r="E2443"/>
    </row>
    <row r="2444" spans="1:5" x14ac:dyDescent="0.25">
      <c r="A2444"/>
      <c r="B2444"/>
      <c r="C2444"/>
      <c r="D2444"/>
      <c r="E2444"/>
    </row>
    <row r="2445" spans="1:5" x14ac:dyDescent="0.25">
      <c r="A2445"/>
      <c r="B2445"/>
      <c r="C2445"/>
      <c r="D2445"/>
      <c r="E2445"/>
    </row>
    <row r="2446" spans="1:5" x14ac:dyDescent="0.25">
      <c r="A2446"/>
      <c r="B2446"/>
      <c r="C2446"/>
      <c r="D2446"/>
      <c r="E2446"/>
    </row>
    <row r="2447" spans="1:5" x14ac:dyDescent="0.25">
      <c r="A2447"/>
      <c r="B2447"/>
      <c r="C2447"/>
      <c r="D2447"/>
      <c r="E2447"/>
    </row>
    <row r="2448" spans="1:5" x14ac:dyDescent="0.25">
      <c r="A2448"/>
      <c r="B2448"/>
      <c r="C2448"/>
      <c r="D2448"/>
      <c r="E2448"/>
    </row>
    <row r="2449" spans="1:5" x14ac:dyDescent="0.25">
      <c r="A2449"/>
      <c r="B2449"/>
      <c r="C2449"/>
      <c r="D2449"/>
      <c r="E2449"/>
    </row>
    <row r="2450" spans="1:5" x14ac:dyDescent="0.25">
      <c r="A2450"/>
      <c r="B2450"/>
      <c r="C2450"/>
      <c r="D2450"/>
      <c r="E2450"/>
    </row>
    <row r="2451" spans="1:5" x14ac:dyDescent="0.25">
      <c r="A2451"/>
      <c r="B2451"/>
      <c r="C2451"/>
      <c r="D2451"/>
      <c r="E2451"/>
    </row>
    <row r="2452" spans="1:5" x14ac:dyDescent="0.25">
      <c r="A2452"/>
      <c r="B2452"/>
      <c r="C2452"/>
      <c r="D2452"/>
      <c r="E2452"/>
    </row>
    <row r="2453" spans="1:5" x14ac:dyDescent="0.25">
      <c r="A2453"/>
      <c r="B2453"/>
      <c r="C2453"/>
      <c r="D2453"/>
      <c r="E2453"/>
    </row>
    <row r="2454" spans="1:5" x14ac:dyDescent="0.25">
      <c r="A2454"/>
      <c r="B2454"/>
      <c r="C2454"/>
      <c r="D2454"/>
      <c r="E2454"/>
    </row>
    <row r="2455" spans="1:5" x14ac:dyDescent="0.25">
      <c r="A2455"/>
      <c r="B2455"/>
      <c r="C2455"/>
      <c r="D2455"/>
      <c r="E2455"/>
    </row>
    <row r="2456" spans="1:5" x14ac:dyDescent="0.25">
      <c r="A2456"/>
      <c r="B2456"/>
      <c r="C2456"/>
      <c r="D2456"/>
      <c r="E2456"/>
    </row>
    <row r="2457" spans="1:5" x14ac:dyDescent="0.25">
      <c r="A2457"/>
      <c r="B2457"/>
      <c r="C2457"/>
      <c r="D2457"/>
      <c r="E2457"/>
    </row>
    <row r="2458" spans="1:5" x14ac:dyDescent="0.25">
      <c r="A2458"/>
      <c r="B2458"/>
      <c r="C2458"/>
      <c r="D2458"/>
      <c r="E2458"/>
    </row>
    <row r="2459" spans="1:5" x14ac:dyDescent="0.25">
      <c r="A2459"/>
      <c r="B2459"/>
      <c r="C2459"/>
      <c r="D2459"/>
      <c r="E2459"/>
    </row>
    <row r="2460" spans="1:5" x14ac:dyDescent="0.25">
      <c r="A2460"/>
      <c r="B2460"/>
      <c r="C2460"/>
      <c r="D2460"/>
      <c r="E2460"/>
    </row>
    <row r="2461" spans="1:5" x14ac:dyDescent="0.25">
      <c r="A2461"/>
      <c r="B2461"/>
      <c r="C2461"/>
      <c r="D2461"/>
      <c r="E2461"/>
    </row>
    <row r="2462" spans="1:5" x14ac:dyDescent="0.25">
      <c r="A2462"/>
      <c r="B2462"/>
      <c r="C2462"/>
      <c r="D2462"/>
      <c r="E2462"/>
    </row>
    <row r="2463" spans="1:5" x14ac:dyDescent="0.25">
      <c r="A2463"/>
      <c r="B2463"/>
      <c r="C2463"/>
      <c r="D2463"/>
      <c r="E2463"/>
    </row>
    <row r="2464" spans="1:5" x14ac:dyDescent="0.25">
      <c r="A2464"/>
      <c r="B2464"/>
      <c r="C2464"/>
      <c r="D2464"/>
      <c r="E2464"/>
    </row>
    <row r="2465" spans="1:5" x14ac:dyDescent="0.25">
      <c r="A2465"/>
      <c r="B2465"/>
      <c r="C2465"/>
      <c r="D2465"/>
      <c r="E2465"/>
    </row>
    <row r="2466" spans="1:5" x14ac:dyDescent="0.25">
      <c r="A2466"/>
      <c r="B2466"/>
      <c r="C2466"/>
      <c r="D2466"/>
      <c r="E2466"/>
    </row>
    <row r="2467" spans="1:5" x14ac:dyDescent="0.25">
      <c r="A2467"/>
      <c r="B2467"/>
      <c r="C2467"/>
      <c r="D2467"/>
      <c r="E2467"/>
    </row>
    <row r="2468" spans="1:5" x14ac:dyDescent="0.25">
      <c r="A2468"/>
      <c r="B2468"/>
      <c r="C2468"/>
      <c r="D2468"/>
      <c r="E2468"/>
    </row>
    <row r="2469" spans="1:5" x14ac:dyDescent="0.25">
      <c r="A2469"/>
      <c r="B2469"/>
      <c r="C2469"/>
      <c r="D2469"/>
      <c r="E2469"/>
    </row>
    <row r="2470" spans="1:5" x14ac:dyDescent="0.25">
      <c r="A2470"/>
      <c r="B2470"/>
      <c r="C2470"/>
      <c r="D2470"/>
      <c r="E2470"/>
    </row>
    <row r="2471" spans="1:5" x14ac:dyDescent="0.25">
      <c r="A2471"/>
      <c r="B2471"/>
      <c r="C2471"/>
      <c r="D2471"/>
      <c r="E2471"/>
    </row>
    <row r="2472" spans="1:5" x14ac:dyDescent="0.25">
      <c r="A2472"/>
      <c r="B2472"/>
      <c r="C2472"/>
      <c r="D2472"/>
      <c r="E2472"/>
    </row>
    <row r="2473" spans="1:5" x14ac:dyDescent="0.25">
      <c r="A2473"/>
      <c r="B2473"/>
      <c r="C2473"/>
      <c r="D2473"/>
      <c r="E2473"/>
    </row>
    <row r="2474" spans="1:5" x14ac:dyDescent="0.25">
      <c r="A2474"/>
      <c r="B2474"/>
      <c r="C2474"/>
      <c r="D2474"/>
      <c r="E2474"/>
    </row>
    <row r="2475" spans="1:5" x14ac:dyDescent="0.25">
      <c r="A2475"/>
      <c r="B2475"/>
      <c r="C2475"/>
      <c r="D2475"/>
      <c r="E2475"/>
    </row>
    <row r="2476" spans="1:5" x14ac:dyDescent="0.25">
      <c r="A2476"/>
      <c r="B2476"/>
      <c r="C2476"/>
      <c r="D2476"/>
      <c r="E2476"/>
    </row>
    <row r="2477" spans="1:5" x14ac:dyDescent="0.25">
      <c r="A2477"/>
      <c r="B2477"/>
      <c r="C2477"/>
      <c r="D2477"/>
      <c r="E2477"/>
    </row>
    <row r="2478" spans="1:5" x14ac:dyDescent="0.25">
      <c r="A2478"/>
      <c r="B2478"/>
      <c r="C2478"/>
      <c r="D2478"/>
      <c r="E2478"/>
    </row>
    <row r="2479" spans="1:5" x14ac:dyDescent="0.25">
      <c r="A2479"/>
      <c r="B2479"/>
      <c r="C2479"/>
      <c r="D2479"/>
      <c r="E2479"/>
    </row>
    <row r="2480" spans="1:5" x14ac:dyDescent="0.25">
      <c r="A2480"/>
      <c r="B2480"/>
      <c r="C2480"/>
      <c r="D2480"/>
      <c r="E2480"/>
    </row>
    <row r="2481" spans="1:5" x14ac:dyDescent="0.25">
      <c r="A2481"/>
      <c r="B2481"/>
      <c r="C2481"/>
      <c r="D2481"/>
      <c r="E2481"/>
    </row>
    <row r="2482" spans="1:5" x14ac:dyDescent="0.25">
      <c r="A2482"/>
      <c r="B2482"/>
      <c r="C2482"/>
      <c r="D2482"/>
      <c r="E2482"/>
    </row>
    <row r="2483" spans="1:5" x14ac:dyDescent="0.25">
      <c r="A2483"/>
      <c r="B2483"/>
      <c r="C2483"/>
      <c r="D2483"/>
      <c r="E2483"/>
    </row>
    <row r="2484" spans="1:5" x14ac:dyDescent="0.25">
      <c r="A2484"/>
      <c r="B2484"/>
      <c r="C2484"/>
      <c r="D2484"/>
      <c r="E2484"/>
    </row>
    <row r="2485" spans="1:5" x14ac:dyDescent="0.25">
      <c r="A2485"/>
      <c r="B2485"/>
      <c r="C2485"/>
      <c r="D2485"/>
      <c r="E2485"/>
    </row>
    <row r="2486" spans="1:5" x14ac:dyDescent="0.25">
      <c r="A2486"/>
      <c r="B2486"/>
      <c r="C2486"/>
      <c r="D2486"/>
      <c r="E2486"/>
    </row>
    <row r="2487" spans="1:5" x14ac:dyDescent="0.25">
      <c r="A2487"/>
      <c r="B2487"/>
      <c r="C2487"/>
      <c r="D2487"/>
      <c r="E2487"/>
    </row>
    <row r="2488" spans="1:5" x14ac:dyDescent="0.25">
      <c r="A2488"/>
      <c r="B2488"/>
      <c r="C2488"/>
      <c r="D2488"/>
      <c r="E2488"/>
    </row>
    <row r="2489" spans="1:5" x14ac:dyDescent="0.25">
      <c r="A2489"/>
      <c r="B2489"/>
      <c r="C2489"/>
      <c r="D2489"/>
      <c r="E2489"/>
    </row>
    <row r="2490" spans="1:5" x14ac:dyDescent="0.25">
      <c r="A2490"/>
      <c r="B2490"/>
      <c r="C2490"/>
      <c r="D2490"/>
      <c r="E2490"/>
    </row>
    <row r="2491" spans="1:5" x14ac:dyDescent="0.25">
      <c r="A2491"/>
      <c r="B2491"/>
      <c r="C2491"/>
      <c r="D2491"/>
      <c r="E2491"/>
    </row>
    <row r="2492" spans="1:5" x14ac:dyDescent="0.25">
      <c r="A2492"/>
      <c r="B2492"/>
      <c r="C2492"/>
      <c r="D2492"/>
      <c r="E2492"/>
    </row>
    <row r="2493" spans="1:5" x14ac:dyDescent="0.25">
      <c r="A2493"/>
      <c r="B2493"/>
      <c r="C2493"/>
      <c r="D2493"/>
      <c r="E2493"/>
    </row>
    <row r="2494" spans="1:5" x14ac:dyDescent="0.25">
      <c r="A2494"/>
      <c r="B2494"/>
      <c r="C2494"/>
      <c r="D2494"/>
      <c r="E2494"/>
    </row>
    <row r="2495" spans="1:5" x14ac:dyDescent="0.25">
      <c r="A2495"/>
      <c r="B2495"/>
      <c r="C2495"/>
      <c r="D2495"/>
      <c r="E2495"/>
    </row>
    <row r="2496" spans="1:5" x14ac:dyDescent="0.25">
      <c r="A2496"/>
      <c r="B2496"/>
      <c r="C2496"/>
      <c r="D2496"/>
      <c r="E2496"/>
    </row>
    <row r="2497" spans="1:5" x14ac:dyDescent="0.25">
      <c r="A2497"/>
      <c r="B2497"/>
      <c r="C2497"/>
      <c r="D2497"/>
      <c r="E2497"/>
    </row>
    <row r="2498" spans="1:5" x14ac:dyDescent="0.25">
      <c r="A2498"/>
      <c r="B2498"/>
      <c r="C2498"/>
      <c r="D2498"/>
      <c r="E2498"/>
    </row>
    <row r="2499" spans="1:5" x14ac:dyDescent="0.25">
      <c r="A2499"/>
      <c r="B2499"/>
      <c r="C2499"/>
      <c r="D2499"/>
      <c r="E2499"/>
    </row>
    <row r="2500" spans="1:5" x14ac:dyDescent="0.25">
      <c r="A2500"/>
      <c r="B2500"/>
      <c r="C2500"/>
      <c r="D2500"/>
      <c r="E2500"/>
    </row>
    <row r="2501" spans="1:5" x14ac:dyDescent="0.25">
      <c r="A2501"/>
      <c r="B2501"/>
      <c r="C2501"/>
      <c r="D2501"/>
      <c r="E2501"/>
    </row>
    <row r="2502" spans="1:5" x14ac:dyDescent="0.25">
      <c r="A2502"/>
      <c r="B2502"/>
      <c r="C2502"/>
      <c r="D2502"/>
      <c r="E2502"/>
    </row>
    <row r="2503" spans="1:5" x14ac:dyDescent="0.25">
      <c r="A2503"/>
      <c r="B2503"/>
      <c r="C2503"/>
      <c r="D2503"/>
      <c r="E2503"/>
    </row>
    <row r="2504" spans="1:5" x14ac:dyDescent="0.25">
      <c r="A2504"/>
      <c r="B2504"/>
      <c r="C2504"/>
      <c r="D2504"/>
      <c r="E2504"/>
    </row>
    <row r="2505" spans="1:5" x14ac:dyDescent="0.25">
      <c r="A2505"/>
      <c r="B2505"/>
      <c r="C2505"/>
      <c r="D2505"/>
      <c r="E2505"/>
    </row>
    <row r="2506" spans="1:5" x14ac:dyDescent="0.25">
      <c r="A2506"/>
      <c r="B2506"/>
      <c r="C2506"/>
      <c r="D2506"/>
      <c r="E2506"/>
    </row>
    <row r="2507" spans="1:5" x14ac:dyDescent="0.25">
      <c r="A2507"/>
      <c r="B2507"/>
      <c r="C2507"/>
      <c r="D2507"/>
      <c r="E2507"/>
    </row>
    <row r="2508" spans="1:5" x14ac:dyDescent="0.25">
      <c r="A2508"/>
      <c r="B2508"/>
      <c r="C2508"/>
      <c r="D2508"/>
      <c r="E2508"/>
    </row>
    <row r="2509" spans="1:5" x14ac:dyDescent="0.25">
      <c r="A2509"/>
      <c r="B2509"/>
      <c r="C2509"/>
      <c r="D2509"/>
      <c r="E2509"/>
    </row>
    <row r="2510" spans="1:5" x14ac:dyDescent="0.25">
      <c r="A2510"/>
      <c r="B2510"/>
      <c r="C2510"/>
      <c r="D2510"/>
      <c r="E2510"/>
    </row>
    <row r="2511" spans="1:5" x14ac:dyDescent="0.25">
      <c r="A2511"/>
      <c r="B2511"/>
      <c r="C2511"/>
      <c r="D2511"/>
      <c r="E2511"/>
    </row>
    <row r="2512" spans="1:5" x14ac:dyDescent="0.25">
      <c r="A2512"/>
      <c r="B2512"/>
      <c r="C2512"/>
      <c r="D2512"/>
      <c r="E2512"/>
    </row>
    <row r="2513" spans="1:5" x14ac:dyDescent="0.25">
      <c r="A2513"/>
      <c r="B2513"/>
      <c r="C2513"/>
      <c r="D2513"/>
      <c r="E2513"/>
    </row>
    <row r="2514" spans="1:5" x14ac:dyDescent="0.25">
      <c r="A2514"/>
      <c r="B2514"/>
      <c r="C2514"/>
      <c r="D2514"/>
      <c r="E2514"/>
    </row>
    <row r="2515" spans="1:5" x14ac:dyDescent="0.25">
      <c r="A2515"/>
      <c r="B2515"/>
      <c r="C2515"/>
      <c r="D2515"/>
      <c r="E2515"/>
    </row>
    <row r="2516" spans="1:5" x14ac:dyDescent="0.25">
      <c r="A2516"/>
      <c r="B2516"/>
      <c r="C2516"/>
      <c r="D2516"/>
      <c r="E2516"/>
    </row>
    <row r="2517" spans="1:5" x14ac:dyDescent="0.25">
      <c r="A2517"/>
      <c r="B2517"/>
      <c r="C2517"/>
      <c r="D2517"/>
      <c r="E2517"/>
    </row>
    <row r="2518" spans="1:5" x14ac:dyDescent="0.25">
      <c r="A2518"/>
      <c r="B2518"/>
      <c r="C2518"/>
      <c r="D2518"/>
      <c r="E2518"/>
    </row>
    <row r="2519" spans="1:5" x14ac:dyDescent="0.25">
      <c r="A2519"/>
      <c r="B2519"/>
      <c r="C2519"/>
      <c r="D2519"/>
      <c r="E2519"/>
    </row>
    <row r="2520" spans="1:5" x14ac:dyDescent="0.25">
      <c r="A2520"/>
      <c r="B2520"/>
      <c r="C2520"/>
      <c r="D2520"/>
      <c r="E2520"/>
    </row>
    <row r="2521" spans="1:5" x14ac:dyDescent="0.25">
      <c r="A2521"/>
      <c r="B2521"/>
      <c r="C2521"/>
      <c r="D2521"/>
      <c r="E2521"/>
    </row>
    <row r="2522" spans="1:5" x14ac:dyDescent="0.25">
      <c r="A2522"/>
      <c r="B2522"/>
      <c r="C2522"/>
      <c r="D2522"/>
      <c r="E2522"/>
    </row>
    <row r="2523" spans="1:5" x14ac:dyDescent="0.25">
      <c r="A2523"/>
      <c r="B2523"/>
      <c r="C2523"/>
      <c r="D2523"/>
      <c r="E2523"/>
    </row>
    <row r="2524" spans="1:5" x14ac:dyDescent="0.25">
      <c r="A2524"/>
      <c r="B2524"/>
      <c r="C2524"/>
      <c r="D2524"/>
      <c r="E2524"/>
    </row>
    <row r="2525" spans="1:5" x14ac:dyDescent="0.25">
      <c r="A2525"/>
      <c r="B2525"/>
      <c r="C2525"/>
      <c r="D2525"/>
      <c r="E2525"/>
    </row>
    <row r="2526" spans="1:5" x14ac:dyDescent="0.25">
      <c r="A2526"/>
      <c r="B2526"/>
      <c r="C2526"/>
      <c r="D2526"/>
      <c r="E2526"/>
    </row>
    <row r="2527" spans="1:5" x14ac:dyDescent="0.25">
      <c r="A2527"/>
      <c r="B2527"/>
      <c r="C2527"/>
      <c r="D2527"/>
      <c r="E2527"/>
    </row>
    <row r="2528" spans="1:5" x14ac:dyDescent="0.25">
      <c r="A2528"/>
      <c r="B2528"/>
      <c r="C2528"/>
      <c r="D2528"/>
      <c r="E2528"/>
    </row>
    <row r="2529" spans="1:5" x14ac:dyDescent="0.25">
      <c r="A2529"/>
      <c r="B2529"/>
      <c r="C2529"/>
      <c r="D2529"/>
      <c r="E2529"/>
    </row>
    <row r="2530" spans="1:5" x14ac:dyDescent="0.25">
      <c r="A2530"/>
      <c r="B2530"/>
      <c r="C2530"/>
      <c r="D2530"/>
      <c r="E2530"/>
    </row>
    <row r="2531" spans="1:5" x14ac:dyDescent="0.25">
      <c r="A2531"/>
      <c r="B2531"/>
      <c r="C2531"/>
      <c r="D2531"/>
      <c r="E2531"/>
    </row>
    <row r="2532" spans="1:5" x14ac:dyDescent="0.25">
      <c r="A2532"/>
      <c r="B2532"/>
      <c r="C2532"/>
      <c r="D2532"/>
      <c r="E2532"/>
    </row>
    <row r="2533" spans="1:5" x14ac:dyDescent="0.25">
      <c r="A2533"/>
      <c r="B2533"/>
      <c r="C2533"/>
      <c r="D2533"/>
      <c r="E2533"/>
    </row>
    <row r="2534" spans="1:5" x14ac:dyDescent="0.25">
      <c r="A2534"/>
      <c r="B2534"/>
      <c r="C2534"/>
      <c r="D2534"/>
      <c r="E2534"/>
    </row>
    <row r="2535" spans="1:5" x14ac:dyDescent="0.25">
      <c r="A2535"/>
      <c r="B2535"/>
      <c r="C2535"/>
      <c r="D2535"/>
      <c r="E2535"/>
    </row>
    <row r="2536" spans="1:5" x14ac:dyDescent="0.25">
      <c r="A2536"/>
      <c r="B2536"/>
      <c r="C2536"/>
      <c r="D2536"/>
      <c r="E2536"/>
    </row>
    <row r="2537" spans="1:5" x14ac:dyDescent="0.25">
      <c r="A2537"/>
      <c r="B2537"/>
      <c r="C2537"/>
      <c r="D2537"/>
      <c r="E2537"/>
    </row>
    <row r="2538" spans="1:5" x14ac:dyDescent="0.25">
      <c r="A2538"/>
      <c r="B2538"/>
      <c r="C2538"/>
      <c r="D2538"/>
      <c r="E2538"/>
    </row>
    <row r="2539" spans="1:5" x14ac:dyDescent="0.25">
      <c r="A2539"/>
      <c r="B2539"/>
      <c r="C2539"/>
      <c r="D2539"/>
      <c r="E2539"/>
    </row>
    <row r="2540" spans="1:5" x14ac:dyDescent="0.25">
      <c r="A2540"/>
      <c r="B2540"/>
      <c r="C2540"/>
      <c r="D2540"/>
      <c r="E2540"/>
    </row>
    <row r="2541" spans="1:5" x14ac:dyDescent="0.25">
      <c r="A2541"/>
      <c r="B2541"/>
      <c r="C2541"/>
      <c r="D2541"/>
      <c r="E2541"/>
    </row>
    <row r="2542" spans="1:5" x14ac:dyDescent="0.25">
      <c r="A2542"/>
      <c r="B2542"/>
      <c r="C2542"/>
      <c r="D2542"/>
      <c r="E2542"/>
    </row>
    <row r="2543" spans="1:5" x14ac:dyDescent="0.25">
      <c r="A2543"/>
      <c r="B2543"/>
      <c r="C2543"/>
      <c r="D2543"/>
      <c r="E2543"/>
    </row>
    <row r="2544" spans="1:5" x14ac:dyDescent="0.25">
      <c r="A2544"/>
      <c r="B2544"/>
      <c r="C2544"/>
      <c r="D2544"/>
      <c r="E2544"/>
    </row>
    <row r="2545" spans="1:5" x14ac:dyDescent="0.25">
      <c r="A2545"/>
      <c r="B2545"/>
      <c r="C2545"/>
      <c r="D2545"/>
      <c r="E2545"/>
    </row>
    <row r="2546" spans="1:5" x14ac:dyDescent="0.25">
      <c r="A2546"/>
      <c r="B2546"/>
      <c r="C2546"/>
      <c r="D2546"/>
      <c r="E2546"/>
    </row>
    <row r="2547" spans="1:5" x14ac:dyDescent="0.25">
      <c r="A2547"/>
      <c r="B2547"/>
      <c r="C2547"/>
      <c r="D2547"/>
      <c r="E2547"/>
    </row>
    <row r="2548" spans="1:5" x14ac:dyDescent="0.25">
      <c r="A2548"/>
      <c r="B2548"/>
      <c r="C2548"/>
      <c r="D2548"/>
      <c r="E2548"/>
    </row>
    <row r="2549" spans="1:5" x14ac:dyDescent="0.25">
      <c r="A2549"/>
      <c r="B2549"/>
      <c r="C2549"/>
      <c r="D2549"/>
      <c r="E2549"/>
    </row>
    <row r="2550" spans="1:5" x14ac:dyDescent="0.25">
      <c r="A2550"/>
      <c r="B2550"/>
      <c r="C2550"/>
      <c r="D2550"/>
      <c r="E2550"/>
    </row>
    <row r="2551" spans="1:5" x14ac:dyDescent="0.25">
      <c r="A2551"/>
      <c r="B2551"/>
      <c r="C2551"/>
      <c r="D2551"/>
      <c r="E2551"/>
    </row>
    <row r="2552" spans="1:5" x14ac:dyDescent="0.25">
      <c r="A2552"/>
      <c r="B2552"/>
      <c r="C2552"/>
      <c r="D2552"/>
      <c r="E2552"/>
    </row>
    <row r="2553" spans="1:5" x14ac:dyDescent="0.25">
      <c r="A2553"/>
      <c r="B2553"/>
      <c r="C2553"/>
      <c r="D2553"/>
      <c r="E2553"/>
    </row>
    <row r="2554" spans="1:5" x14ac:dyDescent="0.25">
      <c r="A2554"/>
      <c r="B2554"/>
      <c r="C2554"/>
      <c r="D2554"/>
      <c r="E2554"/>
    </row>
    <row r="2555" spans="1:5" x14ac:dyDescent="0.25">
      <c r="A2555"/>
      <c r="B2555"/>
      <c r="C2555"/>
      <c r="D2555"/>
      <c r="E2555"/>
    </row>
    <row r="2556" spans="1:5" x14ac:dyDescent="0.25">
      <c r="A2556"/>
      <c r="B2556"/>
      <c r="C2556"/>
      <c r="D2556"/>
      <c r="E2556"/>
    </row>
    <row r="2557" spans="1:5" x14ac:dyDescent="0.25">
      <c r="A2557"/>
      <c r="B2557"/>
      <c r="C2557"/>
      <c r="D2557"/>
      <c r="E2557"/>
    </row>
    <row r="2558" spans="1:5" x14ac:dyDescent="0.25">
      <c r="A2558"/>
      <c r="B2558"/>
      <c r="C2558"/>
      <c r="D2558"/>
      <c r="E2558"/>
    </row>
    <row r="2559" spans="1:5" x14ac:dyDescent="0.25">
      <c r="A2559"/>
      <c r="B2559"/>
      <c r="C2559"/>
      <c r="D2559"/>
      <c r="E2559"/>
    </row>
    <row r="2560" spans="1:5" x14ac:dyDescent="0.25">
      <c r="A2560"/>
      <c r="B2560"/>
      <c r="C2560"/>
      <c r="D2560"/>
      <c r="E2560"/>
    </row>
    <row r="2561" spans="1:5" x14ac:dyDescent="0.25">
      <c r="A2561"/>
      <c r="B2561"/>
      <c r="C2561"/>
      <c r="D2561"/>
      <c r="E2561"/>
    </row>
    <row r="2562" spans="1:5" x14ac:dyDescent="0.25">
      <c r="A2562"/>
      <c r="B2562"/>
      <c r="C2562"/>
      <c r="D2562"/>
      <c r="E2562"/>
    </row>
    <row r="2563" spans="1:5" x14ac:dyDescent="0.25">
      <c r="A2563"/>
      <c r="B2563"/>
      <c r="C2563"/>
      <c r="D2563"/>
      <c r="E2563"/>
    </row>
    <row r="2564" spans="1:5" x14ac:dyDescent="0.25">
      <c r="A2564"/>
      <c r="B2564"/>
      <c r="C2564"/>
      <c r="D2564"/>
      <c r="E2564"/>
    </row>
    <row r="2565" spans="1:5" x14ac:dyDescent="0.25">
      <c r="A2565"/>
      <c r="B2565"/>
      <c r="C2565"/>
      <c r="D2565"/>
      <c r="E2565"/>
    </row>
    <row r="2566" spans="1:5" x14ac:dyDescent="0.25">
      <c r="A2566"/>
      <c r="B2566"/>
      <c r="C2566"/>
      <c r="D2566"/>
      <c r="E2566"/>
    </row>
    <row r="2567" spans="1:5" x14ac:dyDescent="0.25">
      <c r="A2567"/>
      <c r="B2567"/>
      <c r="C2567"/>
      <c r="D2567"/>
      <c r="E2567"/>
    </row>
    <row r="2568" spans="1:5" x14ac:dyDescent="0.25">
      <c r="A2568"/>
      <c r="B2568"/>
      <c r="C2568"/>
      <c r="D2568"/>
      <c r="E2568"/>
    </row>
    <row r="2569" spans="1:5" x14ac:dyDescent="0.25">
      <c r="A2569"/>
      <c r="B2569"/>
      <c r="C2569"/>
      <c r="D2569"/>
      <c r="E2569"/>
    </row>
    <row r="2570" spans="1:5" x14ac:dyDescent="0.25">
      <c r="A2570"/>
      <c r="B2570"/>
      <c r="C2570"/>
      <c r="D2570"/>
      <c r="E2570"/>
    </row>
    <row r="2571" spans="1:5" x14ac:dyDescent="0.25">
      <c r="A2571"/>
      <c r="B2571"/>
      <c r="C2571"/>
      <c r="D2571"/>
      <c r="E2571"/>
    </row>
    <row r="2572" spans="1:5" x14ac:dyDescent="0.25">
      <c r="A2572"/>
      <c r="B2572"/>
      <c r="C2572"/>
      <c r="D2572"/>
      <c r="E2572"/>
    </row>
    <row r="2573" spans="1:5" x14ac:dyDescent="0.25">
      <c r="A2573"/>
      <c r="B2573"/>
      <c r="C2573"/>
      <c r="D2573"/>
      <c r="E2573"/>
    </row>
    <row r="2574" spans="1:5" x14ac:dyDescent="0.25">
      <c r="A2574"/>
      <c r="B2574"/>
      <c r="C2574"/>
      <c r="D2574"/>
      <c r="E2574"/>
    </row>
    <row r="2575" spans="1:5" x14ac:dyDescent="0.25">
      <c r="A2575"/>
      <c r="B2575"/>
      <c r="C2575"/>
      <c r="D2575"/>
      <c r="E2575"/>
    </row>
    <row r="2576" spans="1:5" x14ac:dyDescent="0.25">
      <c r="A2576"/>
      <c r="B2576"/>
      <c r="C2576"/>
      <c r="D2576"/>
      <c r="E2576"/>
    </row>
    <row r="2577" spans="1:5" x14ac:dyDescent="0.25">
      <c r="A2577"/>
      <c r="B2577"/>
      <c r="C2577"/>
      <c r="D2577"/>
      <c r="E2577"/>
    </row>
    <row r="2578" spans="1:5" x14ac:dyDescent="0.25">
      <c r="A2578"/>
      <c r="B2578"/>
      <c r="C2578"/>
      <c r="D2578"/>
      <c r="E2578"/>
    </row>
    <row r="2579" spans="1:5" x14ac:dyDescent="0.25">
      <c r="A2579"/>
      <c r="B2579"/>
      <c r="C2579"/>
      <c r="D2579"/>
      <c r="E2579"/>
    </row>
    <row r="2580" spans="1:5" x14ac:dyDescent="0.25">
      <c r="A2580"/>
      <c r="B2580"/>
      <c r="C2580"/>
      <c r="D2580"/>
      <c r="E2580"/>
    </row>
    <row r="2581" spans="1:5" x14ac:dyDescent="0.25">
      <c r="A2581"/>
      <c r="B2581"/>
      <c r="C2581"/>
      <c r="D2581"/>
      <c r="E2581"/>
    </row>
    <row r="2582" spans="1:5" x14ac:dyDescent="0.25">
      <c r="A2582"/>
      <c r="B2582"/>
      <c r="C2582"/>
      <c r="D2582"/>
      <c r="E2582"/>
    </row>
    <row r="2583" spans="1:5" x14ac:dyDescent="0.25">
      <c r="A2583"/>
      <c r="B2583"/>
      <c r="C2583"/>
      <c r="D2583"/>
      <c r="E2583"/>
    </row>
    <row r="2584" spans="1:5" x14ac:dyDescent="0.25">
      <c r="A2584"/>
      <c r="B2584"/>
      <c r="C2584"/>
      <c r="D2584"/>
      <c r="E2584"/>
    </row>
    <row r="2585" spans="1:5" x14ac:dyDescent="0.25">
      <c r="A2585"/>
      <c r="B2585"/>
      <c r="C2585"/>
      <c r="D2585"/>
      <c r="E2585"/>
    </row>
    <row r="2586" spans="1:5" x14ac:dyDescent="0.25">
      <c r="A2586"/>
      <c r="B2586"/>
      <c r="C2586"/>
      <c r="D2586"/>
      <c r="E2586"/>
    </row>
    <row r="2587" spans="1:5" x14ac:dyDescent="0.25">
      <c r="A2587"/>
      <c r="B2587"/>
      <c r="C2587"/>
      <c r="D2587"/>
      <c r="E2587"/>
    </row>
    <row r="2588" spans="1:5" x14ac:dyDescent="0.25">
      <c r="A2588"/>
      <c r="B2588"/>
      <c r="C2588"/>
      <c r="D2588"/>
      <c r="E2588"/>
    </row>
    <row r="2589" spans="1:5" x14ac:dyDescent="0.25">
      <c r="A2589"/>
      <c r="B2589"/>
      <c r="C2589"/>
      <c r="D2589"/>
      <c r="E2589"/>
    </row>
    <row r="2590" spans="1:5" x14ac:dyDescent="0.25">
      <c r="A2590"/>
      <c r="B2590"/>
      <c r="C2590"/>
      <c r="D2590"/>
      <c r="E2590"/>
    </row>
    <row r="2591" spans="1:5" x14ac:dyDescent="0.25">
      <c r="A2591"/>
      <c r="B2591"/>
      <c r="C2591"/>
      <c r="D2591"/>
      <c r="E2591"/>
    </row>
    <row r="2592" spans="1:5" x14ac:dyDescent="0.25">
      <c r="A2592"/>
      <c r="B2592"/>
      <c r="C2592"/>
      <c r="D2592"/>
      <c r="E2592"/>
    </row>
    <row r="2593" spans="1:5" x14ac:dyDescent="0.25">
      <c r="A2593"/>
      <c r="B2593"/>
      <c r="C2593"/>
      <c r="D2593"/>
      <c r="E2593"/>
    </row>
    <row r="2594" spans="1:5" x14ac:dyDescent="0.25">
      <c r="A2594"/>
      <c r="B2594"/>
      <c r="C2594"/>
      <c r="D2594"/>
      <c r="E2594"/>
    </row>
    <row r="2595" spans="1:5" x14ac:dyDescent="0.25">
      <c r="A2595"/>
      <c r="B2595"/>
      <c r="C2595"/>
      <c r="D2595"/>
      <c r="E2595"/>
    </row>
    <row r="2596" spans="1:5" x14ac:dyDescent="0.25">
      <c r="A2596"/>
      <c r="B2596"/>
      <c r="C2596"/>
      <c r="D2596"/>
      <c r="E2596"/>
    </row>
    <row r="2597" spans="1:5" x14ac:dyDescent="0.25">
      <c r="A2597"/>
      <c r="B2597"/>
      <c r="C2597"/>
      <c r="D2597"/>
      <c r="E2597"/>
    </row>
    <row r="2598" spans="1:5" x14ac:dyDescent="0.25">
      <c r="A2598"/>
      <c r="B2598"/>
      <c r="C2598"/>
      <c r="D2598"/>
      <c r="E2598"/>
    </row>
    <row r="2599" spans="1:5" x14ac:dyDescent="0.25">
      <c r="A2599"/>
      <c r="B2599"/>
      <c r="C2599"/>
      <c r="D2599"/>
      <c r="E2599"/>
    </row>
    <row r="2600" spans="1:5" x14ac:dyDescent="0.25">
      <c r="A2600"/>
      <c r="B2600"/>
      <c r="C2600"/>
      <c r="D2600"/>
      <c r="E2600"/>
    </row>
    <row r="2601" spans="1:5" x14ac:dyDescent="0.25">
      <c r="A2601"/>
      <c r="B2601"/>
      <c r="C2601"/>
      <c r="D2601"/>
      <c r="E2601"/>
    </row>
    <row r="2602" spans="1:5" x14ac:dyDescent="0.25">
      <c r="A2602"/>
      <c r="B2602"/>
      <c r="C2602"/>
      <c r="D2602"/>
      <c r="E2602"/>
    </row>
    <row r="2603" spans="1:5" x14ac:dyDescent="0.25">
      <c r="A2603"/>
      <c r="B2603"/>
      <c r="C2603"/>
      <c r="D2603"/>
      <c r="E2603"/>
    </row>
    <row r="2604" spans="1:5" x14ac:dyDescent="0.25">
      <c r="A2604"/>
      <c r="B2604"/>
      <c r="C2604"/>
      <c r="D2604"/>
      <c r="E2604"/>
    </row>
    <row r="2605" spans="1:5" x14ac:dyDescent="0.25">
      <c r="A2605"/>
      <c r="B2605"/>
      <c r="C2605"/>
      <c r="D2605"/>
      <c r="E2605"/>
    </row>
    <row r="2606" spans="1:5" x14ac:dyDescent="0.25">
      <c r="A2606"/>
      <c r="B2606"/>
      <c r="C2606"/>
      <c r="D2606"/>
      <c r="E2606"/>
    </row>
    <row r="2607" spans="1:5" x14ac:dyDescent="0.25">
      <c r="A2607"/>
      <c r="B2607"/>
      <c r="C2607"/>
      <c r="D2607"/>
      <c r="E2607"/>
    </row>
    <row r="2608" spans="1:5" x14ac:dyDescent="0.25">
      <c r="A2608"/>
      <c r="B2608"/>
      <c r="C2608"/>
      <c r="D2608"/>
      <c r="E2608"/>
    </row>
    <row r="2609" spans="1:5" x14ac:dyDescent="0.25">
      <c r="A2609"/>
      <c r="B2609"/>
      <c r="C2609"/>
      <c r="D2609"/>
      <c r="E2609"/>
    </row>
    <row r="2610" spans="1:5" x14ac:dyDescent="0.25">
      <c r="A2610"/>
      <c r="B2610"/>
      <c r="C2610"/>
      <c r="D2610"/>
      <c r="E2610"/>
    </row>
    <row r="2611" spans="1:5" x14ac:dyDescent="0.25">
      <c r="A2611"/>
      <c r="B2611"/>
      <c r="C2611"/>
      <c r="D2611"/>
      <c r="E2611"/>
    </row>
    <row r="2612" spans="1:5" x14ac:dyDescent="0.25">
      <c r="A2612"/>
      <c r="B2612"/>
      <c r="C2612"/>
      <c r="D2612"/>
      <c r="E2612"/>
    </row>
    <row r="2613" spans="1:5" x14ac:dyDescent="0.25">
      <c r="A2613"/>
      <c r="B2613"/>
      <c r="C2613"/>
      <c r="D2613"/>
      <c r="E2613"/>
    </row>
    <row r="2614" spans="1:5" x14ac:dyDescent="0.25">
      <c r="A2614"/>
      <c r="B2614"/>
      <c r="C2614"/>
      <c r="D2614"/>
      <c r="E2614"/>
    </row>
    <row r="2615" spans="1:5" x14ac:dyDescent="0.25">
      <c r="A2615"/>
      <c r="B2615"/>
      <c r="C2615"/>
      <c r="D2615"/>
      <c r="E2615"/>
    </row>
    <row r="2616" spans="1:5" x14ac:dyDescent="0.25">
      <c r="A2616"/>
      <c r="B2616"/>
      <c r="C2616"/>
      <c r="D2616"/>
      <c r="E2616"/>
    </row>
    <row r="2617" spans="1:5" x14ac:dyDescent="0.25">
      <c r="A2617"/>
      <c r="B2617"/>
      <c r="C2617"/>
      <c r="D2617"/>
      <c r="E2617"/>
    </row>
    <row r="2618" spans="1:5" x14ac:dyDescent="0.25">
      <c r="A2618"/>
      <c r="B2618"/>
      <c r="C2618"/>
      <c r="D2618"/>
      <c r="E2618"/>
    </row>
    <row r="2619" spans="1:5" x14ac:dyDescent="0.25">
      <c r="A2619"/>
      <c r="B2619"/>
      <c r="C2619"/>
      <c r="D2619"/>
      <c r="E2619"/>
    </row>
    <row r="2620" spans="1:5" x14ac:dyDescent="0.25">
      <c r="A2620"/>
      <c r="B2620"/>
      <c r="C2620"/>
      <c r="D2620"/>
      <c r="E2620"/>
    </row>
    <row r="2621" spans="1:5" x14ac:dyDescent="0.25">
      <c r="A2621"/>
      <c r="B2621"/>
      <c r="C2621"/>
      <c r="D2621"/>
      <c r="E2621"/>
    </row>
    <row r="2622" spans="1:5" x14ac:dyDescent="0.25">
      <c r="A2622"/>
      <c r="B2622"/>
      <c r="C2622"/>
      <c r="D2622"/>
      <c r="E2622"/>
    </row>
    <row r="2623" spans="1:5" x14ac:dyDescent="0.25">
      <c r="A2623"/>
      <c r="B2623"/>
      <c r="C2623"/>
      <c r="D2623"/>
      <c r="E2623"/>
    </row>
    <row r="2624" spans="1:5" x14ac:dyDescent="0.25">
      <c r="A2624"/>
      <c r="B2624"/>
      <c r="C2624"/>
      <c r="D2624"/>
      <c r="E2624"/>
    </row>
    <row r="2625" spans="1:5" x14ac:dyDescent="0.25">
      <c r="A2625"/>
      <c r="B2625"/>
      <c r="C2625"/>
      <c r="D2625"/>
      <c r="E2625"/>
    </row>
    <row r="2626" spans="1:5" x14ac:dyDescent="0.25">
      <c r="A2626"/>
      <c r="B2626"/>
      <c r="C2626"/>
      <c r="D2626"/>
      <c r="E2626"/>
    </row>
    <row r="2627" spans="1:5" x14ac:dyDescent="0.25">
      <c r="A2627"/>
      <c r="B2627"/>
      <c r="C2627"/>
      <c r="D2627"/>
      <c r="E2627"/>
    </row>
    <row r="2628" spans="1:5" x14ac:dyDescent="0.25">
      <c r="A2628"/>
      <c r="B2628"/>
      <c r="C2628"/>
      <c r="D2628"/>
      <c r="E2628"/>
    </row>
    <row r="2629" spans="1:5" x14ac:dyDescent="0.25">
      <c r="A2629"/>
      <c r="B2629"/>
      <c r="C2629"/>
      <c r="D2629"/>
      <c r="E2629"/>
    </row>
    <row r="2630" spans="1:5" x14ac:dyDescent="0.25">
      <c r="A2630"/>
      <c r="B2630"/>
      <c r="C2630"/>
      <c r="D2630"/>
      <c r="E2630"/>
    </row>
    <row r="2631" spans="1:5" x14ac:dyDescent="0.25">
      <c r="A2631"/>
      <c r="B2631"/>
      <c r="C2631"/>
      <c r="D2631"/>
      <c r="E2631"/>
    </row>
    <row r="2632" spans="1:5" x14ac:dyDescent="0.25">
      <c r="A2632"/>
      <c r="B2632"/>
      <c r="C2632"/>
      <c r="D2632"/>
      <c r="E2632"/>
    </row>
    <row r="2633" spans="1:5" x14ac:dyDescent="0.25">
      <c r="A2633"/>
      <c r="B2633"/>
      <c r="C2633"/>
      <c r="D2633"/>
      <c r="E2633"/>
    </row>
    <row r="2634" spans="1:5" x14ac:dyDescent="0.25">
      <c r="A2634"/>
      <c r="B2634"/>
      <c r="C2634"/>
      <c r="D2634"/>
      <c r="E2634"/>
    </row>
    <row r="2635" spans="1:5" x14ac:dyDescent="0.25">
      <c r="A2635"/>
      <c r="B2635"/>
      <c r="C2635"/>
      <c r="D2635"/>
      <c r="E2635"/>
    </row>
    <row r="2636" spans="1:5" x14ac:dyDescent="0.25">
      <c r="A2636"/>
      <c r="B2636"/>
      <c r="C2636"/>
      <c r="D2636"/>
      <c r="E2636"/>
    </row>
    <row r="2637" spans="1:5" x14ac:dyDescent="0.25">
      <c r="A2637"/>
      <c r="B2637"/>
      <c r="C2637"/>
      <c r="D2637"/>
      <c r="E2637"/>
    </row>
    <row r="2638" spans="1:5" x14ac:dyDescent="0.25">
      <c r="A2638"/>
      <c r="B2638"/>
      <c r="C2638"/>
      <c r="D2638"/>
      <c r="E2638"/>
    </row>
    <row r="2639" spans="1:5" x14ac:dyDescent="0.25">
      <c r="A2639"/>
      <c r="B2639"/>
      <c r="C2639"/>
      <c r="D2639"/>
      <c r="E2639"/>
    </row>
    <row r="2640" spans="1:5" x14ac:dyDescent="0.25">
      <c r="A2640"/>
      <c r="B2640"/>
      <c r="C2640"/>
      <c r="D2640"/>
      <c r="E2640"/>
    </row>
    <row r="2641" spans="1:5" x14ac:dyDescent="0.25">
      <c r="A2641"/>
      <c r="B2641"/>
      <c r="C2641"/>
      <c r="D2641"/>
      <c r="E2641"/>
    </row>
    <row r="2642" spans="1:5" x14ac:dyDescent="0.25">
      <c r="A2642"/>
      <c r="B2642"/>
      <c r="C2642"/>
      <c r="D2642"/>
      <c r="E2642"/>
    </row>
    <row r="2643" spans="1:5" x14ac:dyDescent="0.25">
      <c r="A2643"/>
      <c r="B2643"/>
      <c r="C2643"/>
      <c r="D2643"/>
      <c r="E2643"/>
    </row>
    <row r="2644" spans="1:5" x14ac:dyDescent="0.25">
      <c r="A2644"/>
      <c r="B2644"/>
      <c r="C2644"/>
      <c r="D2644"/>
      <c r="E2644"/>
    </row>
    <row r="2645" spans="1:5" x14ac:dyDescent="0.25">
      <c r="A2645"/>
      <c r="B2645"/>
      <c r="C2645"/>
      <c r="D2645"/>
      <c r="E2645"/>
    </row>
    <row r="2646" spans="1:5" x14ac:dyDescent="0.25">
      <c r="A2646"/>
      <c r="B2646"/>
      <c r="C2646"/>
      <c r="D2646"/>
      <c r="E2646"/>
    </row>
    <row r="2647" spans="1:5" x14ac:dyDescent="0.25">
      <c r="A2647"/>
      <c r="B2647"/>
      <c r="C2647"/>
      <c r="D2647"/>
      <c r="E2647"/>
    </row>
    <row r="2648" spans="1:5" x14ac:dyDescent="0.25">
      <c r="A2648"/>
      <c r="B2648"/>
      <c r="C2648"/>
      <c r="D2648"/>
      <c r="E2648"/>
    </row>
    <row r="2649" spans="1:5" x14ac:dyDescent="0.25">
      <c r="A2649"/>
      <c r="B2649"/>
      <c r="C2649"/>
      <c r="D2649"/>
      <c r="E2649"/>
    </row>
    <row r="2650" spans="1:5" x14ac:dyDescent="0.25">
      <c r="A2650"/>
      <c r="B2650"/>
      <c r="C2650"/>
      <c r="D2650"/>
      <c r="E2650"/>
    </row>
    <row r="2651" spans="1:5" x14ac:dyDescent="0.25">
      <c r="A2651"/>
      <c r="B2651"/>
      <c r="C2651"/>
      <c r="D2651"/>
      <c r="E2651"/>
    </row>
    <row r="2652" spans="1:5" x14ac:dyDescent="0.25">
      <c r="A2652"/>
      <c r="B2652"/>
      <c r="C2652"/>
      <c r="D2652"/>
      <c r="E2652"/>
    </row>
    <row r="2653" spans="1:5" x14ac:dyDescent="0.25">
      <c r="A2653"/>
      <c r="B2653"/>
      <c r="C2653"/>
      <c r="D2653"/>
      <c r="E2653"/>
    </row>
    <row r="2654" spans="1:5" x14ac:dyDescent="0.25">
      <c r="A2654"/>
      <c r="B2654"/>
      <c r="C2654"/>
      <c r="D2654"/>
      <c r="E2654"/>
    </row>
    <row r="2655" spans="1:5" x14ac:dyDescent="0.25">
      <c r="A2655"/>
      <c r="B2655"/>
      <c r="C2655"/>
      <c r="D2655"/>
      <c r="E2655"/>
    </row>
    <row r="2656" spans="1:5" x14ac:dyDescent="0.25">
      <c r="A2656"/>
      <c r="B2656"/>
      <c r="C2656"/>
      <c r="D2656"/>
      <c r="E2656"/>
    </row>
    <row r="2657" spans="1:5" x14ac:dyDescent="0.25">
      <c r="A2657"/>
      <c r="B2657"/>
      <c r="C2657"/>
      <c r="D2657"/>
      <c r="E2657"/>
    </row>
    <row r="2658" spans="1:5" x14ac:dyDescent="0.25">
      <c r="A2658"/>
      <c r="B2658"/>
      <c r="C2658"/>
      <c r="D2658"/>
      <c r="E2658"/>
    </row>
    <row r="2659" spans="1:5" x14ac:dyDescent="0.25">
      <c r="A2659"/>
      <c r="B2659"/>
      <c r="C2659"/>
      <c r="D2659"/>
      <c r="E2659"/>
    </row>
    <row r="2660" spans="1:5" x14ac:dyDescent="0.25">
      <c r="A2660"/>
      <c r="B2660"/>
      <c r="C2660"/>
      <c r="D2660"/>
      <c r="E2660"/>
    </row>
    <row r="2661" spans="1:5" x14ac:dyDescent="0.25">
      <c r="A2661"/>
      <c r="B2661"/>
      <c r="C2661"/>
      <c r="D2661"/>
      <c r="E2661"/>
    </row>
    <row r="2662" spans="1:5" x14ac:dyDescent="0.25">
      <c r="A2662"/>
      <c r="B2662"/>
      <c r="C2662"/>
      <c r="D2662"/>
      <c r="E2662"/>
    </row>
    <row r="2663" spans="1:5" x14ac:dyDescent="0.25">
      <c r="A2663"/>
      <c r="B2663"/>
      <c r="C2663"/>
      <c r="D2663"/>
      <c r="E2663"/>
    </row>
    <row r="2664" spans="1:5" x14ac:dyDescent="0.25">
      <c r="A2664"/>
      <c r="B2664"/>
      <c r="C2664"/>
      <c r="D2664"/>
      <c r="E2664"/>
    </row>
    <row r="2665" spans="1:5" x14ac:dyDescent="0.25">
      <c r="A2665"/>
      <c r="B2665"/>
      <c r="C2665"/>
      <c r="D2665"/>
      <c r="E2665"/>
    </row>
    <row r="2666" spans="1:5" x14ac:dyDescent="0.25">
      <c r="A2666"/>
      <c r="B2666"/>
      <c r="C2666"/>
      <c r="D2666"/>
      <c r="E2666"/>
    </row>
    <row r="2667" spans="1:5" x14ac:dyDescent="0.25">
      <c r="A2667"/>
      <c r="B2667"/>
      <c r="C2667"/>
      <c r="D2667"/>
      <c r="E2667"/>
    </row>
    <row r="2668" spans="1:5" x14ac:dyDescent="0.25">
      <c r="A2668"/>
      <c r="B2668"/>
      <c r="C2668"/>
      <c r="D2668"/>
      <c r="E2668"/>
    </row>
    <row r="2669" spans="1:5" x14ac:dyDescent="0.25">
      <c r="A2669"/>
      <c r="B2669"/>
      <c r="C2669"/>
      <c r="D2669"/>
      <c r="E2669"/>
    </row>
    <row r="2670" spans="1:5" x14ac:dyDescent="0.25">
      <c r="A2670"/>
      <c r="B2670"/>
      <c r="C2670"/>
      <c r="D2670"/>
      <c r="E2670"/>
    </row>
    <row r="2671" spans="1:5" x14ac:dyDescent="0.25">
      <c r="A2671"/>
      <c r="B2671"/>
      <c r="C2671"/>
      <c r="D2671"/>
      <c r="E2671"/>
    </row>
    <row r="2672" spans="1:5" x14ac:dyDescent="0.25">
      <c r="A2672"/>
      <c r="B2672"/>
      <c r="C2672"/>
      <c r="D2672"/>
      <c r="E2672"/>
    </row>
    <row r="2673" spans="1:5" x14ac:dyDescent="0.25">
      <c r="A2673"/>
      <c r="B2673"/>
      <c r="C2673"/>
      <c r="D2673"/>
      <c r="E2673"/>
    </row>
    <row r="2674" spans="1:5" x14ac:dyDescent="0.25">
      <c r="A2674"/>
      <c r="B2674"/>
      <c r="C2674"/>
      <c r="D2674"/>
      <c r="E2674"/>
    </row>
    <row r="2675" spans="1:5" x14ac:dyDescent="0.25">
      <c r="A2675"/>
      <c r="B2675"/>
      <c r="C2675"/>
      <c r="D2675"/>
      <c r="E2675"/>
    </row>
    <row r="2676" spans="1:5" x14ac:dyDescent="0.25">
      <c r="A2676"/>
      <c r="B2676"/>
      <c r="C2676"/>
      <c r="D2676"/>
      <c r="E2676"/>
    </row>
    <row r="2677" spans="1:5" x14ac:dyDescent="0.25">
      <c r="A2677"/>
      <c r="B2677"/>
      <c r="C2677"/>
      <c r="D2677"/>
      <c r="E2677"/>
    </row>
    <row r="2678" spans="1:5" x14ac:dyDescent="0.25">
      <c r="A2678"/>
      <c r="B2678"/>
      <c r="C2678"/>
      <c r="D2678"/>
      <c r="E2678"/>
    </row>
    <row r="2679" spans="1:5" x14ac:dyDescent="0.25">
      <c r="A2679"/>
      <c r="B2679"/>
      <c r="C2679"/>
      <c r="D2679"/>
      <c r="E2679"/>
    </row>
    <row r="2680" spans="1:5" x14ac:dyDescent="0.25">
      <c r="A2680"/>
      <c r="B2680"/>
      <c r="C2680"/>
      <c r="D2680"/>
      <c r="E2680"/>
    </row>
    <row r="2681" spans="1:5" x14ac:dyDescent="0.25">
      <c r="A2681"/>
      <c r="B2681"/>
      <c r="C2681"/>
      <c r="D2681"/>
      <c r="E2681"/>
    </row>
    <row r="2682" spans="1:5" x14ac:dyDescent="0.25">
      <c r="A2682"/>
      <c r="B2682"/>
      <c r="C2682"/>
      <c r="D2682"/>
      <c r="E2682"/>
    </row>
    <row r="2683" spans="1:5" x14ac:dyDescent="0.25">
      <c r="A2683"/>
      <c r="B2683"/>
      <c r="C2683"/>
      <c r="D2683"/>
      <c r="E2683"/>
    </row>
    <row r="2684" spans="1:5" x14ac:dyDescent="0.25">
      <c r="A2684"/>
      <c r="B2684"/>
      <c r="C2684"/>
      <c r="D2684"/>
      <c r="E2684"/>
    </row>
    <row r="2685" spans="1:5" x14ac:dyDescent="0.25">
      <c r="A2685"/>
      <c r="B2685"/>
      <c r="C2685"/>
      <c r="D2685"/>
      <c r="E2685"/>
    </row>
    <row r="2686" spans="1:5" x14ac:dyDescent="0.25">
      <c r="A2686"/>
      <c r="B2686"/>
      <c r="C2686"/>
      <c r="D2686"/>
      <c r="E2686"/>
    </row>
    <row r="2687" spans="1:5" x14ac:dyDescent="0.25">
      <c r="A2687"/>
      <c r="B2687"/>
      <c r="C2687"/>
      <c r="D2687"/>
      <c r="E2687"/>
    </row>
    <row r="2688" spans="1:5" x14ac:dyDescent="0.25">
      <c r="A2688"/>
      <c r="B2688"/>
      <c r="C2688"/>
      <c r="D2688"/>
      <c r="E2688"/>
    </row>
    <row r="2689" spans="1:5" x14ac:dyDescent="0.25">
      <c r="A2689"/>
      <c r="B2689"/>
      <c r="C2689"/>
      <c r="D2689"/>
      <c r="E2689"/>
    </row>
    <row r="2690" spans="1:5" x14ac:dyDescent="0.25">
      <c r="A2690"/>
      <c r="B2690"/>
      <c r="C2690"/>
      <c r="D2690"/>
      <c r="E2690"/>
    </row>
    <row r="2691" spans="1:5" x14ac:dyDescent="0.25">
      <c r="A2691"/>
      <c r="B2691"/>
      <c r="C2691"/>
      <c r="D2691"/>
      <c r="E2691"/>
    </row>
    <row r="2692" spans="1:5" x14ac:dyDescent="0.25">
      <c r="A2692"/>
      <c r="B2692"/>
      <c r="C2692"/>
      <c r="D2692"/>
      <c r="E2692"/>
    </row>
    <row r="2693" spans="1:5" x14ac:dyDescent="0.25">
      <c r="A2693"/>
      <c r="B2693"/>
      <c r="C2693"/>
      <c r="D2693"/>
      <c r="E2693"/>
    </row>
    <row r="2694" spans="1:5" x14ac:dyDescent="0.25">
      <c r="A2694"/>
      <c r="B2694"/>
      <c r="C2694"/>
      <c r="D2694"/>
      <c r="E2694"/>
    </row>
    <row r="2695" spans="1:5" x14ac:dyDescent="0.25">
      <c r="A2695"/>
      <c r="B2695"/>
      <c r="C2695"/>
      <c r="D2695"/>
      <c r="E2695"/>
    </row>
    <row r="2696" spans="1:5" x14ac:dyDescent="0.25">
      <c r="A2696"/>
      <c r="B2696"/>
      <c r="C2696"/>
      <c r="D2696"/>
      <c r="E2696"/>
    </row>
    <row r="2697" spans="1:5" x14ac:dyDescent="0.25">
      <c r="A2697"/>
      <c r="B2697"/>
      <c r="C2697"/>
      <c r="D2697"/>
      <c r="E2697"/>
    </row>
    <row r="2698" spans="1:5" x14ac:dyDescent="0.25">
      <c r="A2698"/>
      <c r="B2698"/>
      <c r="C2698"/>
      <c r="D2698"/>
      <c r="E2698"/>
    </row>
    <row r="2699" spans="1:5" x14ac:dyDescent="0.25">
      <c r="A2699"/>
      <c r="B2699"/>
      <c r="C2699"/>
      <c r="D2699"/>
      <c r="E2699"/>
    </row>
    <row r="2700" spans="1:5" x14ac:dyDescent="0.25">
      <c r="A2700"/>
      <c r="B2700"/>
      <c r="C2700"/>
      <c r="D2700"/>
      <c r="E2700"/>
    </row>
    <row r="2701" spans="1:5" x14ac:dyDescent="0.25">
      <c r="A2701"/>
      <c r="B2701"/>
      <c r="C2701"/>
      <c r="D2701"/>
      <c r="E2701"/>
    </row>
    <row r="2702" spans="1:5" x14ac:dyDescent="0.25">
      <c r="A2702"/>
      <c r="B2702"/>
      <c r="C2702"/>
      <c r="D2702"/>
      <c r="E2702"/>
    </row>
    <row r="2703" spans="1:5" x14ac:dyDescent="0.25">
      <c r="A2703"/>
      <c r="B2703"/>
      <c r="C2703"/>
      <c r="D2703"/>
      <c r="E2703"/>
    </row>
    <row r="2704" spans="1:5" x14ac:dyDescent="0.25">
      <c r="A2704"/>
      <c r="B2704"/>
      <c r="C2704"/>
      <c r="D2704"/>
      <c r="E2704"/>
    </row>
    <row r="2705" spans="1:5" x14ac:dyDescent="0.25">
      <c r="A2705"/>
      <c r="B2705"/>
      <c r="C2705"/>
      <c r="D2705"/>
      <c r="E2705"/>
    </row>
    <row r="2706" spans="1:5" x14ac:dyDescent="0.25">
      <c r="A2706"/>
      <c r="B2706"/>
      <c r="C2706"/>
      <c r="D2706"/>
      <c r="E2706"/>
    </row>
    <row r="2707" spans="1:5" x14ac:dyDescent="0.25">
      <c r="A2707"/>
      <c r="B2707"/>
      <c r="C2707"/>
      <c r="D2707"/>
      <c r="E2707"/>
    </row>
    <row r="2708" spans="1:5" x14ac:dyDescent="0.25">
      <c r="A2708"/>
      <c r="B2708"/>
      <c r="C2708"/>
      <c r="D2708"/>
      <c r="E2708"/>
    </row>
    <row r="2709" spans="1:5" x14ac:dyDescent="0.25">
      <c r="A2709"/>
      <c r="B2709"/>
      <c r="C2709"/>
      <c r="D2709"/>
      <c r="E2709"/>
    </row>
    <row r="2710" spans="1:5" x14ac:dyDescent="0.25">
      <c r="A2710"/>
      <c r="B2710"/>
      <c r="C2710"/>
      <c r="D2710"/>
      <c r="E2710"/>
    </row>
    <row r="2711" spans="1:5" x14ac:dyDescent="0.25">
      <c r="A2711"/>
      <c r="B2711"/>
      <c r="C2711"/>
      <c r="D2711"/>
      <c r="E2711"/>
    </row>
    <row r="2712" spans="1:5" x14ac:dyDescent="0.25">
      <c r="A2712"/>
      <c r="B2712"/>
      <c r="C2712"/>
      <c r="D2712"/>
      <c r="E2712"/>
    </row>
    <row r="2713" spans="1:5" x14ac:dyDescent="0.25">
      <c r="A2713"/>
      <c r="B2713"/>
      <c r="C2713"/>
      <c r="D2713"/>
      <c r="E2713"/>
    </row>
    <row r="2714" spans="1:5" x14ac:dyDescent="0.25">
      <c r="A2714"/>
      <c r="B2714"/>
      <c r="C2714"/>
      <c r="D2714"/>
      <c r="E2714"/>
    </row>
    <row r="2715" spans="1:5" x14ac:dyDescent="0.25">
      <c r="A2715"/>
      <c r="B2715"/>
      <c r="C2715"/>
      <c r="D2715"/>
      <c r="E2715"/>
    </row>
    <row r="2716" spans="1:5" x14ac:dyDescent="0.25">
      <c r="A2716"/>
      <c r="B2716"/>
      <c r="C2716"/>
      <c r="D2716"/>
      <c r="E2716"/>
    </row>
    <row r="2717" spans="1:5" x14ac:dyDescent="0.25">
      <c r="A2717"/>
      <c r="B2717"/>
      <c r="C2717"/>
      <c r="D2717"/>
      <c r="E2717"/>
    </row>
    <row r="2718" spans="1:5" x14ac:dyDescent="0.25">
      <c r="A2718"/>
      <c r="B2718"/>
      <c r="C2718"/>
      <c r="D2718"/>
      <c r="E2718"/>
    </row>
    <row r="2719" spans="1:5" x14ac:dyDescent="0.25">
      <c r="A2719"/>
      <c r="B2719"/>
      <c r="C2719"/>
      <c r="D2719"/>
      <c r="E2719"/>
    </row>
    <row r="2720" spans="1:5" x14ac:dyDescent="0.25">
      <c r="A2720"/>
      <c r="B2720"/>
      <c r="C2720"/>
      <c r="D2720"/>
      <c r="E2720"/>
    </row>
    <row r="2721" spans="1:5" x14ac:dyDescent="0.25">
      <c r="A2721"/>
      <c r="B2721"/>
      <c r="C2721"/>
      <c r="D2721"/>
      <c r="E2721"/>
    </row>
    <row r="2722" spans="1:5" x14ac:dyDescent="0.25">
      <c r="A2722"/>
      <c r="B2722"/>
      <c r="C2722"/>
      <c r="D2722"/>
      <c r="E2722"/>
    </row>
    <row r="2723" spans="1:5" x14ac:dyDescent="0.25">
      <c r="A2723"/>
      <c r="B2723"/>
      <c r="C2723"/>
      <c r="D2723"/>
      <c r="E2723"/>
    </row>
    <row r="2724" spans="1:5" x14ac:dyDescent="0.25">
      <c r="A2724"/>
      <c r="B2724"/>
      <c r="C2724"/>
      <c r="D2724"/>
      <c r="E2724"/>
    </row>
    <row r="2725" spans="1:5" x14ac:dyDescent="0.25">
      <c r="A2725"/>
      <c r="B2725"/>
      <c r="C2725"/>
      <c r="D2725"/>
      <c r="E2725"/>
    </row>
    <row r="2726" spans="1:5" x14ac:dyDescent="0.25">
      <c r="A2726"/>
      <c r="B2726"/>
      <c r="C2726"/>
      <c r="D2726"/>
      <c r="E2726"/>
    </row>
    <row r="2727" spans="1:5" x14ac:dyDescent="0.25">
      <c r="A2727"/>
      <c r="B2727"/>
      <c r="C2727"/>
      <c r="D2727"/>
      <c r="E2727"/>
    </row>
    <row r="2728" spans="1:5" x14ac:dyDescent="0.25">
      <c r="A2728"/>
      <c r="B2728"/>
      <c r="C2728"/>
      <c r="D2728"/>
      <c r="E2728"/>
    </row>
    <row r="2729" spans="1:5" x14ac:dyDescent="0.25">
      <c r="A2729"/>
      <c r="B2729"/>
      <c r="C2729"/>
      <c r="D2729"/>
      <c r="E2729"/>
    </row>
    <row r="2730" spans="1:5" x14ac:dyDescent="0.25">
      <c r="A2730"/>
      <c r="B2730"/>
      <c r="C2730"/>
      <c r="D2730"/>
      <c r="E2730"/>
    </row>
    <row r="2731" spans="1:5" x14ac:dyDescent="0.25">
      <c r="A2731"/>
      <c r="B2731"/>
      <c r="C2731"/>
      <c r="D2731"/>
      <c r="E2731"/>
    </row>
    <row r="2732" spans="1:5" x14ac:dyDescent="0.25">
      <c r="A2732"/>
      <c r="B2732"/>
      <c r="C2732"/>
      <c r="D2732"/>
      <c r="E2732"/>
    </row>
    <row r="2733" spans="1:5" x14ac:dyDescent="0.25">
      <c r="A2733"/>
      <c r="B2733"/>
      <c r="C2733"/>
      <c r="D2733"/>
      <c r="E2733"/>
    </row>
    <row r="2734" spans="1:5" x14ac:dyDescent="0.25">
      <c r="A2734"/>
      <c r="B2734"/>
      <c r="C2734"/>
      <c r="D2734"/>
      <c r="E2734"/>
    </row>
    <row r="2735" spans="1:5" x14ac:dyDescent="0.25">
      <c r="A2735"/>
      <c r="B2735"/>
      <c r="C2735"/>
      <c r="D2735"/>
      <c r="E2735"/>
    </row>
    <row r="2736" spans="1:5" x14ac:dyDescent="0.25">
      <c r="A2736"/>
      <c r="B2736"/>
      <c r="C2736"/>
      <c r="D2736"/>
      <c r="E2736"/>
    </row>
    <row r="2737" spans="1:5" x14ac:dyDescent="0.25">
      <c r="A2737"/>
      <c r="B2737"/>
      <c r="C2737"/>
      <c r="D2737"/>
      <c r="E2737"/>
    </row>
    <row r="2738" spans="1:5" x14ac:dyDescent="0.25">
      <c r="A2738"/>
      <c r="B2738"/>
      <c r="C2738"/>
      <c r="D2738"/>
      <c r="E2738"/>
    </row>
    <row r="2739" spans="1:5" x14ac:dyDescent="0.25">
      <c r="A2739"/>
      <c r="B2739"/>
      <c r="C2739"/>
      <c r="D2739"/>
      <c r="E2739"/>
    </row>
    <row r="2740" spans="1:5" x14ac:dyDescent="0.25">
      <c r="A2740"/>
      <c r="B2740"/>
      <c r="C2740"/>
      <c r="D2740"/>
      <c r="E2740"/>
    </row>
    <row r="2741" spans="1:5" x14ac:dyDescent="0.25">
      <c r="A2741"/>
      <c r="B2741"/>
      <c r="C2741"/>
      <c r="D2741"/>
      <c r="E2741"/>
    </row>
    <row r="2742" spans="1:5" x14ac:dyDescent="0.25">
      <c r="A2742"/>
      <c r="B2742"/>
      <c r="C2742"/>
      <c r="D2742"/>
      <c r="E2742"/>
    </row>
    <row r="2743" spans="1:5" x14ac:dyDescent="0.25">
      <c r="A2743"/>
      <c r="B2743"/>
      <c r="C2743"/>
      <c r="D2743"/>
      <c r="E2743"/>
    </row>
    <row r="2744" spans="1:5" x14ac:dyDescent="0.25">
      <c r="A2744"/>
      <c r="B2744"/>
      <c r="C2744"/>
      <c r="D2744"/>
      <c r="E2744"/>
    </row>
    <row r="2745" spans="1:5" x14ac:dyDescent="0.25">
      <c r="A2745"/>
      <c r="B2745"/>
      <c r="C2745"/>
      <c r="D2745"/>
      <c r="E2745"/>
    </row>
    <row r="2746" spans="1:5" x14ac:dyDescent="0.25">
      <c r="A2746"/>
      <c r="B2746"/>
      <c r="C2746"/>
      <c r="D2746"/>
      <c r="E2746"/>
    </row>
    <row r="2747" spans="1:5" x14ac:dyDescent="0.25">
      <c r="A2747"/>
      <c r="B2747"/>
      <c r="C2747"/>
      <c r="D2747"/>
      <c r="E2747"/>
    </row>
    <row r="2748" spans="1:5" x14ac:dyDescent="0.25">
      <c r="A2748"/>
      <c r="B2748"/>
      <c r="C2748"/>
      <c r="D2748"/>
      <c r="E2748"/>
    </row>
    <row r="2749" spans="1:5" x14ac:dyDescent="0.25">
      <c r="A2749"/>
      <c r="B2749"/>
      <c r="C2749"/>
      <c r="D2749"/>
      <c r="E2749"/>
    </row>
    <row r="2750" spans="1:5" x14ac:dyDescent="0.25">
      <c r="A2750"/>
      <c r="B2750"/>
      <c r="C2750"/>
      <c r="D2750"/>
      <c r="E2750"/>
    </row>
    <row r="2751" spans="1:5" x14ac:dyDescent="0.25">
      <c r="A2751"/>
      <c r="B2751"/>
      <c r="C2751"/>
      <c r="D2751"/>
      <c r="E2751"/>
    </row>
    <row r="2752" spans="1:5" x14ac:dyDescent="0.25">
      <c r="A2752"/>
      <c r="B2752"/>
      <c r="C2752"/>
      <c r="D2752"/>
      <c r="E2752"/>
    </row>
    <row r="2753" spans="1:5" x14ac:dyDescent="0.25">
      <c r="A2753"/>
      <c r="B2753"/>
      <c r="C2753"/>
      <c r="D2753"/>
      <c r="E2753"/>
    </row>
    <row r="2754" spans="1:5" x14ac:dyDescent="0.25">
      <c r="A2754"/>
      <c r="B2754"/>
      <c r="C2754"/>
      <c r="D2754"/>
      <c r="E2754"/>
    </row>
    <row r="2755" spans="1:5" x14ac:dyDescent="0.25">
      <c r="A2755"/>
      <c r="B2755"/>
      <c r="C2755"/>
      <c r="D2755"/>
      <c r="E2755"/>
    </row>
    <row r="2756" spans="1:5" x14ac:dyDescent="0.25">
      <c r="A2756"/>
      <c r="B2756"/>
      <c r="C2756"/>
      <c r="D2756"/>
      <c r="E2756"/>
    </row>
    <row r="2757" spans="1:5" x14ac:dyDescent="0.25">
      <c r="A2757"/>
      <c r="B2757"/>
      <c r="C2757"/>
      <c r="D2757"/>
      <c r="E2757"/>
    </row>
    <row r="2758" spans="1:5" x14ac:dyDescent="0.25">
      <c r="A2758"/>
      <c r="B2758"/>
      <c r="C2758"/>
      <c r="D2758"/>
      <c r="E2758"/>
    </row>
    <row r="2759" spans="1:5" x14ac:dyDescent="0.25">
      <c r="A2759"/>
      <c r="B2759"/>
      <c r="C2759"/>
      <c r="D2759"/>
      <c r="E2759"/>
    </row>
    <row r="2760" spans="1:5" x14ac:dyDescent="0.25">
      <c r="A2760"/>
      <c r="B2760"/>
      <c r="C2760"/>
      <c r="D2760"/>
      <c r="E2760"/>
    </row>
    <row r="2761" spans="1:5" x14ac:dyDescent="0.25">
      <c r="A2761"/>
      <c r="B2761"/>
      <c r="C2761"/>
      <c r="D2761"/>
      <c r="E2761"/>
    </row>
    <row r="2762" spans="1:5" x14ac:dyDescent="0.25">
      <c r="A2762"/>
      <c r="B2762"/>
      <c r="C2762"/>
      <c r="D2762"/>
      <c r="E2762"/>
    </row>
    <row r="2763" spans="1:5" x14ac:dyDescent="0.25">
      <c r="A2763"/>
      <c r="B2763"/>
      <c r="C2763"/>
      <c r="D2763"/>
      <c r="E2763"/>
    </row>
    <row r="2764" spans="1:5" x14ac:dyDescent="0.25">
      <c r="A2764"/>
      <c r="B2764"/>
      <c r="C2764"/>
      <c r="D2764"/>
      <c r="E2764"/>
    </row>
    <row r="2765" spans="1:5" x14ac:dyDescent="0.25">
      <c r="A2765"/>
      <c r="B2765"/>
      <c r="C2765"/>
      <c r="D2765"/>
      <c r="E2765"/>
    </row>
    <row r="2766" spans="1:5" x14ac:dyDescent="0.25">
      <c r="A2766"/>
      <c r="B2766"/>
      <c r="C2766"/>
      <c r="D2766"/>
      <c r="E2766"/>
    </row>
    <row r="2767" spans="1:5" x14ac:dyDescent="0.25">
      <c r="A2767"/>
      <c r="B2767"/>
      <c r="C2767"/>
      <c r="D2767"/>
      <c r="E2767"/>
    </row>
    <row r="2768" spans="1:5" x14ac:dyDescent="0.25">
      <c r="A2768"/>
      <c r="B2768"/>
      <c r="C2768"/>
      <c r="D2768"/>
      <c r="E2768"/>
    </row>
    <row r="2769" spans="1:5" x14ac:dyDescent="0.25">
      <c r="A2769"/>
      <c r="B2769"/>
      <c r="C2769"/>
      <c r="D2769"/>
      <c r="E2769"/>
    </row>
    <row r="2770" spans="1:5" x14ac:dyDescent="0.25">
      <c r="A2770"/>
      <c r="B2770"/>
      <c r="C2770"/>
      <c r="D2770"/>
      <c r="E2770"/>
    </row>
    <row r="2771" spans="1:5" x14ac:dyDescent="0.25">
      <c r="A2771"/>
      <c r="B2771"/>
      <c r="C2771"/>
      <c r="D2771"/>
      <c r="E2771"/>
    </row>
    <row r="2772" spans="1:5" x14ac:dyDescent="0.25">
      <c r="A2772"/>
      <c r="B2772"/>
      <c r="C2772"/>
      <c r="D2772"/>
      <c r="E2772"/>
    </row>
    <row r="2773" spans="1:5" x14ac:dyDescent="0.25">
      <c r="A2773"/>
      <c r="B2773"/>
      <c r="C2773"/>
      <c r="D2773"/>
      <c r="E2773"/>
    </row>
    <row r="2774" spans="1:5" x14ac:dyDescent="0.25">
      <c r="A2774"/>
      <c r="B2774"/>
      <c r="C2774"/>
      <c r="D2774"/>
      <c r="E2774"/>
    </row>
    <row r="2775" spans="1:5" x14ac:dyDescent="0.25">
      <c r="A2775"/>
      <c r="B2775"/>
      <c r="C2775"/>
      <c r="D2775"/>
      <c r="E2775"/>
    </row>
    <row r="2776" spans="1:5" x14ac:dyDescent="0.25">
      <c r="A2776"/>
      <c r="B2776"/>
      <c r="C2776"/>
      <c r="D2776"/>
      <c r="E2776"/>
    </row>
    <row r="2777" spans="1:5" x14ac:dyDescent="0.25">
      <c r="A2777"/>
      <c r="B2777"/>
      <c r="C2777"/>
      <c r="D2777"/>
      <c r="E2777"/>
    </row>
    <row r="2778" spans="1:5" x14ac:dyDescent="0.25">
      <c r="A2778"/>
      <c r="B2778"/>
      <c r="C2778"/>
      <c r="D2778"/>
      <c r="E2778"/>
    </row>
    <row r="2779" spans="1:5" x14ac:dyDescent="0.25">
      <c r="A2779"/>
      <c r="B2779"/>
      <c r="C2779"/>
      <c r="D2779"/>
      <c r="E2779"/>
    </row>
    <row r="2780" spans="1:5" x14ac:dyDescent="0.25">
      <c r="A2780"/>
      <c r="B2780"/>
      <c r="C2780"/>
      <c r="D2780"/>
      <c r="E2780"/>
    </row>
    <row r="2781" spans="1:5" x14ac:dyDescent="0.25">
      <c r="A2781"/>
      <c r="B2781"/>
      <c r="C2781"/>
      <c r="D2781"/>
      <c r="E2781"/>
    </row>
    <row r="2782" spans="1:5" x14ac:dyDescent="0.25">
      <c r="A2782"/>
      <c r="B2782"/>
      <c r="C2782"/>
      <c r="D2782"/>
      <c r="E2782"/>
    </row>
    <row r="2783" spans="1:5" x14ac:dyDescent="0.25">
      <c r="A2783"/>
      <c r="B2783"/>
      <c r="C2783"/>
      <c r="D2783"/>
      <c r="E2783"/>
    </row>
    <row r="2784" spans="1:5" x14ac:dyDescent="0.25">
      <c r="A2784"/>
      <c r="B2784"/>
      <c r="C2784"/>
      <c r="D2784"/>
      <c r="E2784"/>
    </row>
    <row r="2785" spans="1:5" x14ac:dyDescent="0.25">
      <c r="A2785"/>
      <c r="B2785"/>
      <c r="C2785"/>
      <c r="D2785"/>
      <c r="E2785"/>
    </row>
    <row r="2786" spans="1:5" x14ac:dyDescent="0.25">
      <c r="A2786"/>
      <c r="B2786"/>
      <c r="C2786"/>
      <c r="D2786"/>
      <c r="E2786"/>
    </row>
    <row r="2787" spans="1:5" x14ac:dyDescent="0.25">
      <c r="A2787"/>
      <c r="B2787"/>
      <c r="C2787"/>
      <c r="D2787"/>
      <c r="E2787"/>
    </row>
    <row r="2788" spans="1:5" x14ac:dyDescent="0.25">
      <c r="A2788"/>
      <c r="B2788"/>
      <c r="C2788"/>
      <c r="D2788"/>
      <c r="E2788"/>
    </row>
    <row r="2789" spans="1:5" x14ac:dyDescent="0.25">
      <c r="A2789"/>
      <c r="B2789"/>
      <c r="C2789"/>
      <c r="D2789"/>
      <c r="E2789"/>
    </row>
    <row r="2790" spans="1:5" x14ac:dyDescent="0.25">
      <c r="A2790"/>
      <c r="B2790"/>
      <c r="C2790"/>
      <c r="D2790"/>
      <c r="E2790"/>
    </row>
    <row r="2791" spans="1:5" x14ac:dyDescent="0.25">
      <c r="A2791"/>
      <c r="B2791"/>
      <c r="C2791"/>
      <c r="D2791"/>
      <c r="E2791"/>
    </row>
    <row r="2792" spans="1:5" x14ac:dyDescent="0.25">
      <c r="A2792"/>
      <c r="B2792"/>
      <c r="C2792"/>
      <c r="D2792"/>
      <c r="E2792"/>
    </row>
    <row r="2793" spans="1:5" x14ac:dyDescent="0.25">
      <c r="A2793"/>
      <c r="B2793"/>
      <c r="C2793"/>
      <c r="D2793"/>
      <c r="E2793"/>
    </row>
    <row r="2794" spans="1:5" x14ac:dyDescent="0.25">
      <c r="A2794"/>
      <c r="B2794"/>
      <c r="C2794"/>
      <c r="D2794"/>
      <c r="E2794"/>
    </row>
    <row r="2795" spans="1:5" x14ac:dyDescent="0.25">
      <c r="A2795"/>
      <c r="B2795"/>
      <c r="C2795"/>
      <c r="D2795"/>
      <c r="E2795"/>
    </row>
    <row r="2796" spans="1:5" x14ac:dyDescent="0.25">
      <c r="A2796"/>
      <c r="B2796"/>
      <c r="C2796"/>
      <c r="D2796"/>
      <c r="E2796"/>
    </row>
    <row r="2797" spans="1:5" x14ac:dyDescent="0.25">
      <c r="A2797"/>
      <c r="B2797"/>
      <c r="C2797"/>
      <c r="D2797"/>
      <c r="E2797"/>
    </row>
    <row r="2798" spans="1:5" x14ac:dyDescent="0.25">
      <c r="A2798"/>
      <c r="B2798"/>
      <c r="C2798"/>
      <c r="D2798"/>
      <c r="E2798"/>
    </row>
    <row r="2799" spans="1:5" x14ac:dyDescent="0.25">
      <c r="A2799"/>
      <c r="B2799"/>
      <c r="C2799"/>
      <c r="D2799"/>
      <c r="E2799"/>
    </row>
    <row r="2800" spans="1:5" x14ac:dyDescent="0.25">
      <c r="A2800"/>
      <c r="B2800"/>
      <c r="C2800"/>
      <c r="D2800"/>
      <c r="E2800"/>
    </row>
    <row r="2801" spans="1:5" x14ac:dyDescent="0.25">
      <c r="A2801"/>
      <c r="B2801"/>
      <c r="C2801"/>
      <c r="D2801"/>
      <c r="E2801"/>
    </row>
    <row r="2802" spans="1:5" x14ac:dyDescent="0.25">
      <c r="A2802"/>
      <c r="B2802"/>
      <c r="C2802"/>
      <c r="D2802"/>
      <c r="E2802"/>
    </row>
    <row r="2803" spans="1:5" x14ac:dyDescent="0.25">
      <c r="A2803"/>
      <c r="B2803"/>
      <c r="C2803"/>
      <c r="D2803"/>
      <c r="E2803"/>
    </row>
    <row r="2804" spans="1:5" x14ac:dyDescent="0.25">
      <c r="A2804"/>
      <c r="B2804"/>
      <c r="C2804"/>
      <c r="D2804"/>
      <c r="E2804"/>
    </row>
    <row r="2805" spans="1:5" x14ac:dyDescent="0.25">
      <c r="A2805"/>
      <c r="B2805"/>
      <c r="C2805"/>
      <c r="D2805"/>
      <c r="E2805"/>
    </row>
    <row r="2806" spans="1:5" x14ac:dyDescent="0.25">
      <c r="A2806"/>
      <c r="B2806"/>
      <c r="C2806"/>
      <c r="D2806"/>
      <c r="E2806"/>
    </row>
    <row r="2807" spans="1:5" x14ac:dyDescent="0.25">
      <c r="A2807"/>
      <c r="B2807"/>
      <c r="C2807"/>
      <c r="D2807"/>
      <c r="E2807"/>
    </row>
    <row r="2808" spans="1:5" x14ac:dyDescent="0.25">
      <c r="A2808"/>
      <c r="B2808"/>
      <c r="C2808"/>
      <c r="D2808"/>
      <c r="E2808"/>
    </row>
    <row r="2809" spans="1:5" x14ac:dyDescent="0.25">
      <c r="A2809"/>
      <c r="B2809"/>
      <c r="C2809"/>
      <c r="D2809"/>
      <c r="E2809"/>
    </row>
    <row r="2810" spans="1:5" x14ac:dyDescent="0.25">
      <c r="A2810"/>
      <c r="B2810"/>
      <c r="C2810"/>
      <c r="D2810"/>
      <c r="E2810"/>
    </row>
    <row r="2811" spans="1:5" x14ac:dyDescent="0.25">
      <c r="A2811"/>
      <c r="B2811"/>
      <c r="C2811"/>
      <c r="D2811"/>
      <c r="E2811"/>
    </row>
    <row r="2812" spans="1:5" x14ac:dyDescent="0.25">
      <c r="A2812"/>
      <c r="B2812"/>
      <c r="C2812"/>
      <c r="D2812"/>
      <c r="E2812"/>
    </row>
    <row r="2813" spans="1:5" x14ac:dyDescent="0.25">
      <c r="A2813"/>
      <c r="B2813"/>
      <c r="C2813"/>
      <c r="D2813"/>
      <c r="E2813"/>
    </row>
    <row r="2814" spans="1:5" x14ac:dyDescent="0.25">
      <c r="A2814"/>
      <c r="B2814"/>
      <c r="C2814"/>
      <c r="D2814"/>
      <c r="E2814"/>
    </row>
    <row r="2815" spans="1:5" x14ac:dyDescent="0.25">
      <c r="A2815"/>
      <c r="B2815"/>
      <c r="C2815"/>
      <c r="D2815"/>
      <c r="E2815"/>
    </row>
    <row r="2816" spans="1:5" x14ac:dyDescent="0.25">
      <c r="A2816"/>
      <c r="B2816"/>
      <c r="C2816"/>
      <c r="D2816"/>
      <c r="E2816"/>
    </row>
    <row r="2817" spans="1:5" x14ac:dyDescent="0.25">
      <c r="A2817"/>
      <c r="B2817"/>
      <c r="C2817"/>
      <c r="D2817"/>
      <c r="E2817"/>
    </row>
    <row r="2818" spans="1:5" x14ac:dyDescent="0.25">
      <c r="A2818"/>
      <c r="B2818"/>
      <c r="C2818"/>
      <c r="D2818"/>
      <c r="E2818"/>
    </row>
    <row r="2819" spans="1:5" x14ac:dyDescent="0.25">
      <c r="A2819"/>
      <c r="B2819"/>
      <c r="C2819"/>
      <c r="D2819"/>
      <c r="E2819"/>
    </row>
    <row r="2820" spans="1:5" x14ac:dyDescent="0.25">
      <c r="A2820"/>
      <c r="B2820"/>
      <c r="C2820"/>
      <c r="D2820"/>
      <c r="E2820"/>
    </row>
    <row r="2821" spans="1:5" x14ac:dyDescent="0.25">
      <c r="A2821"/>
      <c r="B2821"/>
      <c r="C2821"/>
      <c r="D2821"/>
      <c r="E2821"/>
    </row>
    <row r="2822" spans="1:5" x14ac:dyDescent="0.25">
      <c r="A2822"/>
      <c r="B2822"/>
      <c r="C2822"/>
      <c r="D2822"/>
      <c r="E2822"/>
    </row>
    <row r="2823" spans="1:5" x14ac:dyDescent="0.25">
      <c r="A2823"/>
      <c r="B2823"/>
      <c r="C2823"/>
      <c r="D2823"/>
      <c r="E2823"/>
    </row>
    <row r="2824" spans="1:5" x14ac:dyDescent="0.25">
      <c r="A2824"/>
      <c r="B2824"/>
      <c r="C2824"/>
      <c r="D2824"/>
      <c r="E2824"/>
    </row>
    <row r="2825" spans="1:5" x14ac:dyDescent="0.25">
      <c r="A2825"/>
      <c r="B2825"/>
      <c r="C2825"/>
      <c r="D2825"/>
      <c r="E2825"/>
    </row>
    <row r="2826" spans="1:5" x14ac:dyDescent="0.25">
      <c r="A2826"/>
      <c r="B2826"/>
      <c r="C2826"/>
      <c r="D2826"/>
      <c r="E2826"/>
    </row>
    <row r="2827" spans="1:5" x14ac:dyDescent="0.25">
      <c r="A2827"/>
      <c r="B2827"/>
      <c r="C2827"/>
      <c r="D2827"/>
      <c r="E2827"/>
    </row>
    <row r="2828" spans="1:5" x14ac:dyDescent="0.25">
      <c r="A2828"/>
      <c r="B2828"/>
      <c r="C2828"/>
      <c r="D2828"/>
      <c r="E2828"/>
    </row>
    <row r="2829" spans="1:5" x14ac:dyDescent="0.25">
      <c r="A2829"/>
      <c r="B2829"/>
      <c r="C2829"/>
      <c r="D2829"/>
      <c r="E2829"/>
    </row>
    <row r="2830" spans="1:5" x14ac:dyDescent="0.25">
      <c r="A2830"/>
      <c r="B2830"/>
      <c r="C2830"/>
      <c r="D2830"/>
      <c r="E2830"/>
    </row>
    <row r="2831" spans="1:5" x14ac:dyDescent="0.25">
      <c r="A2831"/>
      <c r="B2831"/>
      <c r="C2831"/>
      <c r="D2831"/>
      <c r="E2831"/>
    </row>
    <row r="2832" spans="1:5" x14ac:dyDescent="0.25">
      <c r="A2832"/>
      <c r="B2832"/>
      <c r="C2832"/>
      <c r="D2832"/>
      <c r="E2832"/>
    </row>
    <row r="2833" spans="1:5" x14ac:dyDescent="0.25">
      <c r="A2833"/>
      <c r="B2833"/>
      <c r="C2833"/>
      <c r="D2833"/>
      <c r="E2833"/>
    </row>
    <row r="2834" spans="1:5" x14ac:dyDescent="0.25">
      <c r="A2834"/>
      <c r="B2834"/>
      <c r="C2834"/>
      <c r="D2834"/>
      <c r="E2834"/>
    </row>
    <row r="2835" spans="1:5" x14ac:dyDescent="0.25">
      <c r="A2835"/>
      <c r="B2835"/>
      <c r="C2835"/>
      <c r="D2835"/>
      <c r="E2835"/>
    </row>
    <row r="2836" spans="1:5" x14ac:dyDescent="0.25">
      <c r="A2836"/>
      <c r="B2836"/>
      <c r="C2836"/>
      <c r="D2836"/>
      <c r="E2836"/>
    </row>
    <row r="2837" spans="1:5" x14ac:dyDescent="0.25">
      <c r="A2837"/>
      <c r="B2837"/>
      <c r="C2837"/>
      <c r="D2837"/>
      <c r="E2837"/>
    </row>
    <row r="2838" spans="1:5" x14ac:dyDescent="0.25">
      <c r="A2838"/>
      <c r="B2838"/>
      <c r="C2838"/>
      <c r="D2838"/>
      <c r="E2838"/>
    </row>
    <row r="2839" spans="1:5" x14ac:dyDescent="0.25">
      <c r="A2839"/>
      <c r="B2839"/>
      <c r="C2839"/>
      <c r="D2839"/>
      <c r="E2839"/>
    </row>
    <row r="2840" spans="1:5" x14ac:dyDescent="0.25">
      <c r="A2840"/>
      <c r="B2840"/>
      <c r="C2840"/>
      <c r="D2840"/>
      <c r="E2840"/>
    </row>
    <row r="2841" spans="1:5" x14ac:dyDescent="0.25">
      <c r="A2841"/>
      <c r="B2841"/>
      <c r="C2841"/>
      <c r="D2841"/>
      <c r="E2841"/>
    </row>
    <row r="2842" spans="1:5" x14ac:dyDescent="0.25">
      <c r="A2842"/>
      <c r="B2842"/>
      <c r="C2842"/>
      <c r="D2842"/>
      <c r="E2842"/>
    </row>
    <row r="2843" spans="1:5" x14ac:dyDescent="0.25">
      <c r="A2843"/>
      <c r="B2843"/>
      <c r="C2843"/>
      <c r="D2843"/>
      <c r="E2843"/>
    </row>
    <row r="2844" spans="1:5" x14ac:dyDescent="0.25">
      <c r="A2844"/>
      <c r="B2844"/>
      <c r="C2844"/>
      <c r="D2844"/>
      <c r="E2844"/>
    </row>
    <row r="2845" spans="1:5" x14ac:dyDescent="0.25">
      <c r="A2845"/>
      <c r="B2845"/>
      <c r="C2845"/>
      <c r="D2845"/>
      <c r="E2845"/>
    </row>
    <row r="2846" spans="1:5" x14ac:dyDescent="0.25">
      <c r="A2846"/>
      <c r="B2846"/>
      <c r="C2846"/>
      <c r="D2846"/>
      <c r="E2846"/>
    </row>
    <row r="2847" spans="1:5" x14ac:dyDescent="0.25">
      <c r="A2847"/>
      <c r="B2847"/>
      <c r="C2847"/>
      <c r="D2847"/>
      <c r="E2847"/>
    </row>
    <row r="2848" spans="1:5" x14ac:dyDescent="0.25">
      <c r="A2848"/>
      <c r="B2848"/>
      <c r="C2848"/>
      <c r="D2848"/>
      <c r="E2848"/>
    </row>
    <row r="2849" spans="1:5" x14ac:dyDescent="0.25">
      <c r="A2849"/>
      <c r="B2849"/>
      <c r="C2849"/>
      <c r="D2849"/>
      <c r="E2849"/>
    </row>
    <row r="2850" spans="1:5" x14ac:dyDescent="0.25">
      <c r="A2850"/>
      <c r="B2850"/>
      <c r="C2850"/>
      <c r="D2850"/>
      <c r="E2850"/>
    </row>
    <row r="2851" spans="1:5" x14ac:dyDescent="0.25">
      <c r="A2851"/>
      <c r="B2851"/>
      <c r="C2851"/>
      <c r="D2851"/>
      <c r="E2851"/>
    </row>
    <row r="2852" spans="1:5" x14ac:dyDescent="0.25">
      <c r="A2852"/>
      <c r="B2852"/>
      <c r="C2852"/>
      <c r="D2852"/>
      <c r="E2852"/>
    </row>
    <row r="2853" spans="1:5" x14ac:dyDescent="0.25">
      <c r="A2853"/>
      <c r="B2853"/>
      <c r="C2853"/>
      <c r="D2853"/>
      <c r="E2853"/>
    </row>
    <row r="2854" spans="1:5" x14ac:dyDescent="0.25">
      <c r="A2854"/>
      <c r="B2854"/>
      <c r="C2854"/>
      <c r="D2854"/>
      <c r="E2854"/>
    </row>
    <row r="2855" spans="1:5" x14ac:dyDescent="0.25">
      <c r="A2855"/>
      <c r="B2855"/>
      <c r="C2855"/>
      <c r="D2855"/>
      <c r="E2855"/>
    </row>
    <row r="2856" spans="1:5" x14ac:dyDescent="0.25">
      <c r="A2856"/>
      <c r="B2856"/>
      <c r="C2856"/>
      <c r="D2856"/>
      <c r="E2856"/>
    </row>
    <row r="2857" spans="1:5" x14ac:dyDescent="0.25">
      <c r="A2857"/>
      <c r="B2857"/>
      <c r="C2857"/>
      <c r="D2857"/>
      <c r="E2857"/>
    </row>
    <row r="2858" spans="1:5" x14ac:dyDescent="0.25">
      <c r="A2858"/>
      <c r="B2858"/>
      <c r="C2858"/>
      <c r="D2858"/>
      <c r="E2858"/>
    </row>
    <row r="2859" spans="1:5" x14ac:dyDescent="0.25">
      <c r="A2859"/>
      <c r="B2859"/>
      <c r="C2859"/>
      <c r="D2859"/>
      <c r="E2859"/>
    </row>
    <row r="2860" spans="1:5" x14ac:dyDescent="0.25">
      <c r="A2860"/>
      <c r="B2860"/>
      <c r="C2860"/>
      <c r="D2860"/>
      <c r="E2860"/>
    </row>
    <row r="2861" spans="1:5" x14ac:dyDescent="0.25">
      <c r="A2861"/>
      <c r="B2861"/>
      <c r="C2861"/>
      <c r="D2861"/>
      <c r="E2861"/>
    </row>
    <row r="2862" spans="1:5" x14ac:dyDescent="0.25">
      <c r="A2862"/>
      <c r="B2862"/>
      <c r="C2862"/>
      <c r="D2862"/>
      <c r="E2862"/>
    </row>
    <row r="2863" spans="1:5" x14ac:dyDescent="0.25">
      <c r="A2863"/>
      <c r="B2863"/>
      <c r="C2863"/>
      <c r="D2863"/>
      <c r="E2863"/>
    </row>
    <row r="2864" spans="1:5" x14ac:dyDescent="0.25">
      <c r="A2864"/>
      <c r="B2864"/>
      <c r="C2864"/>
      <c r="D2864"/>
      <c r="E2864"/>
    </row>
    <row r="2865" spans="1:5" x14ac:dyDescent="0.25">
      <c r="A2865"/>
      <c r="B2865"/>
      <c r="C2865"/>
      <c r="D2865"/>
      <c r="E2865"/>
    </row>
    <row r="2866" spans="1:5" x14ac:dyDescent="0.25">
      <c r="A2866"/>
      <c r="B2866"/>
      <c r="C2866"/>
      <c r="D2866"/>
      <c r="E2866"/>
    </row>
    <row r="2867" spans="1:5" x14ac:dyDescent="0.25">
      <c r="A2867"/>
      <c r="B2867"/>
      <c r="C2867"/>
      <c r="D2867"/>
      <c r="E2867"/>
    </row>
    <row r="2868" spans="1:5" x14ac:dyDescent="0.25">
      <c r="A2868"/>
      <c r="B2868"/>
      <c r="C2868"/>
      <c r="D2868"/>
      <c r="E2868"/>
    </row>
    <row r="2869" spans="1:5" x14ac:dyDescent="0.25">
      <c r="A2869"/>
      <c r="B2869"/>
      <c r="C2869"/>
      <c r="D2869"/>
      <c r="E2869"/>
    </row>
    <row r="2870" spans="1:5" x14ac:dyDescent="0.25">
      <c r="A2870"/>
      <c r="B2870"/>
      <c r="C2870"/>
      <c r="D2870"/>
      <c r="E2870"/>
    </row>
    <row r="2871" spans="1:5" x14ac:dyDescent="0.25">
      <c r="A2871"/>
      <c r="B2871"/>
      <c r="C2871"/>
      <c r="D2871"/>
      <c r="E2871"/>
    </row>
    <row r="2872" spans="1:5" x14ac:dyDescent="0.25">
      <c r="A2872"/>
      <c r="B2872"/>
      <c r="C2872"/>
      <c r="D2872"/>
      <c r="E2872"/>
    </row>
    <row r="2873" spans="1:5" x14ac:dyDescent="0.25">
      <c r="A2873"/>
      <c r="B2873"/>
      <c r="C2873"/>
      <c r="D2873"/>
      <c r="E2873"/>
    </row>
    <row r="2874" spans="1:5" x14ac:dyDescent="0.25">
      <c r="A2874"/>
      <c r="B2874"/>
      <c r="C2874"/>
      <c r="D2874"/>
      <c r="E2874"/>
    </row>
    <row r="2875" spans="1:5" x14ac:dyDescent="0.25">
      <c r="A2875"/>
      <c r="B2875"/>
      <c r="C2875"/>
      <c r="D2875"/>
      <c r="E2875"/>
    </row>
    <row r="2876" spans="1:5" x14ac:dyDescent="0.25">
      <c r="A2876"/>
      <c r="B2876"/>
      <c r="C2876"/>
      <c r="D2876"/>
      <c r="E2876"/>
    </row>
    <row r="2877" spans="1:5" x14ac:dyDescent="0.25">
      <c r="A2877"/>
      <c r="B2877"/>
      <c r="C2877"/>
      <c r="D2877"/>
      <c r="E2877"/>
    </row>
    <row r="2878" spans="1:5" x14ac:dyDescent="0.25">
      <c r="A2878"/>
      <c r="B2878"/>
      <c r="C2878"/>
      <c r="D2878"/>
      <c r="E2878"/>
    </row>
    <row r="2879" spans="1:5" x14ac:dyDescent="0.25">
      <c r="A2879"/>
      <c r="B2879"/>
      <c r="C2879"/>
      <c r="D2879"/>
      <c r="E2879"/>
    </row>
    <row r="2880" spans="1:5" x14ac:dyDescent="0.25">
      <c r="A2880"/>
      <c r="B2880"/>
      <c r="C2880"/>
      <c r="D2880"/>
      <c r="E2880"/>
    </row>
    <row r="2881" spans="1:5" x14ac:dyDescent="0.25">
      <c r="A2881"/>
      <c r="B2881"/>
      <c r="C2881"/>
      <c r="D2881"/>
      <c r="E2881"/>
    </row>
    <row r="2882" spans="1:5" x14ac:dyDescent="0.25">
      <c r="A2882"/>
      <c r="B2882"/>
      <c r="C2882"/>
      <c r="D2882"/>
      <c r="E2882"/>
    </row>
    <row r="2883" spans="1:5" x14ac:dyDescent="0.25">
      <c r="A2883"/>
      <c r="B2883"/>
      <c r="C2883"/>
      <c r="D2883"/>
      <c r="E2883"/>
    </row>
    <row r="2884" spans="1:5" x14ac:dyDescent="0.25">
      <c r="A2884"/>
      <c r="B2884"/>
      <c r="C2884"/>
      <c r="D2884"/>
      <c r="E2884"/>
    </row>
    <row r="2885" spans="1:5" x14ac:dyDescent="0.25">
      <c r="A2885"/>
      <c r="B2885"/>
      <c r="C2885"/>
      <c r="D2885"/>
      <c r="E2885"/>
    </row>
    <row r="2886" spans="1:5" x14ac:dyDescent="0.25">
      <c r="A2886"/>
      <c r="B2886"/>
      <c r="C2886"/>
      <c r="D2886"/>
      <c r="E2886"/>
    </row>
    <row r="2887" spans="1:5" x14ac:dyDescent="0.25">
      <c r="A2887"/>
      <c r="B2887"/>
      <c r="C2887"/>
      <c r="D2887"/>
      <c r="E2887"/>
    </row>
    <row r="2888" spans="1:5" x14ac:dyDescent="0.25">
      <c r="A2888"/>
      <c r="B2888"/>
      <c r="C2888"/>
      <c r="D2888"/>
      <c r="E2888"/>
    </row>
    <row r="2889" spans="1:5" x14ac:dyDescent="0.25">
      <c r="A2889"/>
      <c r="B2889"/>
      <c r="C2889"/>
      <c r="D2889"/>
      <c r="E2889"/>
    </row>
    <row r="2890" spans="1:5" x14ac:dyDescent="0.25">
      <c r="A2890"/>
      <c r="B2890"/>
      <c r="C2890"/>
      <c r="D2890"/>
      <c r="E2890"/>
    </row>
    <row r="2891" spans="1:5" x14ac:dyDescent="0.25">
      <c r="A2891"/>
      <c r="B2891"/>
      <c r="C2891"/>
      <c r="D2891"/>
      <c r="E2891"/>
    </row>
    <row r="2892" spans="1:5" x14ac:dyDescent="0.25">
      <c r="A2892"/>
      <c r="B2892"/>
      <c r="C2892"/>
      <c r="D2892"/>
      <c r="E2892"/>
    </row>
    <row r="2893" spans="1:5" x14ac:dyDescent="0.25">
      <c r="A2893"/>
      <c r="B2893"/>
      <c r="C2893"/>
      <c r="D2893"/>
      <c r="E2893"/>
    </row>
    <row r="2894" spans="1:5" x14ac:dyDescent="0.25">
      <c r="A2894"/>
      <c r="B2894"/>
      <c r="C2894"/>
      <c r="D2894"/>
      <c r="E2894"/>
    </row>
    <row r="2895" spans="1:5" x14ac:dyDescent="0.25">
      <c r="A2895"/>
      <c r="B2895"/>
      <c r="C2895"/>
      <c r="D2895"/>
      <c r="E2895"/>
    </row>
    <row r="2896" spans="1:5" x14ac:dyDescent="0.25">
      <c r="A2896"/>
      <c r="B2896"/>
      <c r="C2896"/>
      <c r="D2896"/>
      <c r="E2896"/>
    </row>
    <row r="2897" spans="1:5" x14ac:dyDescent="0.25">
      <c r="A2897"/>
      <c r="B2897"/>
      <c r="C2897"/>
      <c r="D2897"/>
      <c r="E2897"/>
    </row>
    <row r="2898" spans="1:5" x14ac:dyDescent="0.25">
      <c r="A2898"/>
      <c r="B2898"/>
      <c r="C2898"/>
      <c r="D2898"/>
      <c r="E2898"/>
    </row>
    <row r="2899" spans="1:5" x14ac:dyDescent="0.25">
      <c r="A2899"/>
      <c r="B2899"/>
      <c r="C2899"/>
      <c r="D2899"/>
      <c r="E2899"/>
    </row>
    <row r="2900" spans="1:5" x14ac:dyDescent="0.25">
      <c r="A2900"/>
      <c r="B2900"/>
      <c r="C2900"/>
      <c r="D2900"/>
      <c r="E2900"/>
    </row>
    <row r="2901" spans="1:5" x14ac:dyDescent="0.25">
      <c r="A2901"/>
      <c r="B2901"/>
      <c r="C2901"/>
      <c r="D2901"/>
      <c r="E2901"/>
    </row>
    <row r="2902" spans="1:5" x14ac:dyDescent="0.25">
      <c r="A2902"/>
      <c r="B2902"/>
      <c r="C2902"/>
      <c r="D2902"/>
      <c r="E2902"/>
    </row>
    <row r="2903" spans="1:5" x14ac:dyDescent="0.25">
      <c r="A2903"/>
      <c r="B2903"/>
      <c r="C2903"/>
      <c r="D2903"/>
      <c r="E2903"/>
    </row>
    <row r="2904" spans="1:5" x14ac:dyDescent="0.25">
      <c r="A2904"/>
      <c r="B2904"/>
      <c r="C2904"/>
      <c r="D2904"/>
      <c r="E2904"/>
    </row>
    <row r="2905" spans="1:5" x14ac:dyDescent="0.25">
      <c r="A2905"/>
      <c r="B2905"/>
      <c r="C2905"/>
      <c r="D2905"/>
      <c r="E2905"/>
    </row>
    <row r="2906" spans="1:5" x14ac:dyDescent="0.25">
      <c r="A2906"/>
      <c r="B2906"/>
      <c r="C2906"/>
      <c r="D2906"/>
      <c r="E2906"/>
    </row>
    <row r="2907" spans="1:5" x14ac:dyDescent="0.25">
      <c r="A2907"/>
      <c r="B2907"/>
      <c r="C2907"/>
      <c r="D2907"/>
      <c r="E2907"/>
    </row>
    <row r="2908" spans="1:5" x14ac:dyDescent="0.25">
      <c r="A2908"/>
      <c r="B2908"/>
      <c r="C2908"/>
      <c r="D2908"/>
      <c r="E2908"/>
    </row>
    <row r="2909" spans="1:5" x14ac:dyDescent="0.25">
      <c r="A2909"/>
      <c r="B2909"/>
      <c r="C2909"/>
      <c r="D2909"/>
      <c r="E2909"/>
    </row>
    <row r="2910" spans="1:5" x14ac:dyDescent="0.25">
      <c r="A2910"/>
      <c r="B2910"/>
      <c r="C2910"/>
      <c r="D2910"/>
      <c r="E2910"/>
    </row>
    <row r="2911" spans="1:5" x14ac:dyDescent="0.25">
      <c r="A2911"/>
      <c r="B2911"/>
      <c r="C2911"/>
      <c r="D2911"/>
      <c r="E2911"/>
    </row>
    <row r="2912" spans="1:5" x14ac:dyDescent="0.25">
      <c r="A2912"/>
      <c r="B2912"/>
      <c r="C2912"/>
      <c r="D2912"/>
      <c r="E2912"/>
    </row>
    <row r="2913" spans="1:5" x14ac:dyDescent="0.25">
      <c r="A2913"/>
      <c r="B2913"/>
      <c r="C2913"/>
      <c r="D2913"/>
      <c r="E2913"/>
    </row>
    <row r="2914" spans="1:5" x14ac:dyDescent="0.25">
      <c r="A2914"/>
      <c r="B2914"/>
      <c r="C2914"/>
      <c r="D2914"/>
      <c r="E2914"/>
    </row>
    <row r="2915" spans="1:5" x14ac:dyDescent="0.25">
      <c r="A2915"/>
      <c r="B2915"/>
      <c r="C2915"/>
      <c r="D2915"/>
      <c r="E2915"/>
    </row>
    <row r="2916" spans="1:5" x14ac:dyDescent="0.25">
      <c r="A2916"/>
      <c r="B2916"/>
      <c r="C2916"/>
      <c r="D2916"/>
      <c r="E2916"/>
    </row>
    <row r="2917" spans="1:5" x14ac:dyDescent="0.25">
      <c r="A2917"/>
      <c r="B2917"/>
      <c r="C2917"/>
      <c r="D2917"/>
      <c r="E2917"/>
    </row>
    <row r="2918" spans="1:5" x14ac:dyDescent="0.25">
      <c r="A2918"/>
      <c r="B2918"/>
      <c r="C2918"/>
      <c r="D2918"/>
      <c r="E2918"/>
    </row>
    <row r="2919" spans="1:5" x14ac:dyDescent="0.25">
      <c r="A2919"/>
      <c r="B2919"/>
      <c r="C2919"/>
      <c r="D2919"/>
      <c r="E2919"/>
    </row>
    <row r="2920" spans="1:5" x14ac:dyDescent="0.25">
      <c r="A2920"/>
      <c r="B2920"/>
      <c r="C2920"/>
      <c r="D2920"/>
      <c r="E2920"/>
    </row>
    <row r="2921" spans="1:5" x14ac:dyDescent="0.25">
      <c r="A2921"/>
      <c r="B2921"/>
      <c r="C2921"/>
      <c r="D2921"/>
      <c r="E2921"/>
    </row>
    <row r="2922" spans="1:5" x14ac:dyDescent="0.25">
      <c r="A2922"/>
      <c r="B2922"/>
      <c r="C2922"/>
      <c r="D2922"/>
      <c r="E2922"/>
    </row>
    <row r="2923" spans="1:5" x14ac:dyDescent="0.25">
      <c r="A2923"/>
      <c r="B2923"/>
      <c r="C2923"/>
      <c r="D2923"/>
      <c r="E2923"/>
    </row>
    <row r="2924" spans="1:5" x14ac:dyDescent="0.25">
      <c r="A2924"/>
      <c r="B2924"/>
      <c r="C2924"/>
      <c r="D2924"/>
      <c r="E2924"/>
    </row>
    <row r="2925" spans="1:5" x14ac:dyDescent="0.25">
      <c r="A2925"/>
      <c r="B2925"/>
      <c r="C2925"/>
      <c r="D2925"/>
      <c r="E2925"/>
    </row>
    <row r="2926" spans="1:5" x14ac:dyDescent="0.25">
      <c r="A2926"/>
      <c r="B2926"/>
      <c r="C2926"/>
      <c r="D2926"/>
      <c r="E2926"/>
    </row>
    <row r="2927" spans="1:5" x14ac:dyDescent="0.25">
      <c r="A2927"/>
      <c r="B2927"/>
      <c r="C2927"/>
      <c r="D2927"/>
      <c r="E2927"/>
    </row>
    <row r="2928" spans="1:5" x14ac:dyDescent="0.25">
      <c r="A2928"/>
      <c r="B2928"/>
      <c r="C2928"/>
      <c r="D2928"/>
      <c r="E2928"/>
    </row>
    <row r="2929" spans="1:5" x14ac:dyDescent="0.25">
      <c r="A2929"/>
      <c r="B2929"/>
      <c r="C2929"/>
      <c r="D2929"/>
      <c r="E2929"/>
    </row>
    <row r="2930" spans="1:5" x14ac:dyDescent="0.25">
      <c r="A2930"/>
      <c r="B2930"/>
      <c r="C2930"/>
      <c r="D2930"/>
      <c r="E2930"/>
    </row>
    <row r="2931" spans="1:5" x14ac:dyDescent="0.25">
      <c r="A2931"/>
      <c r="B2931"/>
      <c r="C2931"/>
      <c r="D2931"/>
      <c r="E2931"/>
    </row>
    <row r="2932" spans="1:5" x14ac:dyDescent="0.25">
      <c r="A2932"/>
      <c r="B2932"/>
      <c r="C2932"/>
      <c r="D2932"/>
      <c r="E2932"/>
    </row>
    <row r="2933" spans="1:5" x14ac:dyDescent="0.25">
      <c r="A2933"/>
      <c r="B2933"/>
      <c r="C2933"/>
      <c r="D2933"/>
      <c r="E2933"/>
    </row>
    <row r="2934" spans="1:5" x14ac:dyDescent="0.25">
      <c r="A2934"/>
      <c r="B2934"/>
      <c r="C2934"/>
      <c r="D2934"/>
      <c r="E2934"/>
    </row>
    <row r="2935" spans="1:5" x14ac:dyDescent="0.25">
      <c r="A2935"/>
      <c r="B2935"/>
      <c r="C2935"/>
      <c r="D2935"/>
      <c r="E2935"/>
    </row>
    <row r="2936" spans="1:5" x14ac:dyDescent="0.25">
      <c r="A2936"/>
      <c r="B2936"/>
      <c r="C2936"/>
      <c r="D2936"/>
      <c r="E2936"/>
    </row>
    <row r="2937" spans="1:5" x14ac:dyDescent="0.25">
      <c r="A2937"/>
      <c r="B2937"/>
      <c r="C2937"/>
      <c r="D2937"/>
      <c r="E2937"/>
    </row>
    <row r="2938" spans="1:5" x14ac:dyDescent="0.25">
      <c r="A2938"/>
      <c r="B2938"/>
      <c r="C2938"/>
      <c r="D2938"/>
      <c r="E2938"/>
    </row>
    <row r="2939" spans="1:5" x14ac:dyDescent="0.25">
      <c r="A2939"/>
      <c r="B2939"/>
      <c r="C2939"/>
      <c r="D2939"/>
      <c r="E2939"/>
    </row>
    <row r="2940" spans="1:5" x14ac:dyDescent="0.25">
      <c r="A2940"/>
      <c r="B2940"/>
      <c r="C2940"/>
      <c r="D2940"/>
      <c r="E2940"/>
    </row>
    <row r="2941" spans="1:5" x14ac:dyDescent="0.25">
      <c r="A2941"/>
      <c r="B2941"/>
      <c r="C2941"/>
      <c r="D2941"/>
      <c r="E2941"/>
    </row>
    <row r="2942" spans="1:5" x14ac:dyDescent="0.25">
      <c r="A2942"/>
      <c r="B2942"/>
      <c r="C2942"/>
      <c r="D2942"/>
      <c r="E2942"/>
    </row>
    <row r="2943" spans="1:5" x14ac:dyDescent="0.25">
      <c r="A2943"/>
      <c r="B2943"/>
      <c r="C2943"/>
      <c r="D2943"/>
      <c r="E2943"/>
    </row>
    <row r="2944" spans="1:5" x14ac:dyDescent="0.25">
      <c r="A2944"/>
      <c r="B2944"/>
      <c r="C2944"/>
      <c r="D2944"/>
      <c r="E2944"/>
    </row>
    <row r="2945" spans="1:5" x14ac:dyDescent="0.25">
      <c r="A2945"/>
      <c r="B2945"/>
      <c r="C2945"/>
      <c r="D2945"/>
      <c r="E2945"/>
    </row>
    <row r="2946" spans="1:5" x14ac:dyDescent="0.25">
      <c r="A2946"/>
      <c r="B2946"/>
      <c r="C2946"/>
      <c r="D2946"/>
      <c r="E2946"/>
    </row>
    <row r="2947" spans="1:5" x14ac:dyDescent="0.25">
      <c r="A2947"/>
      <c r="B2947"/>
      <c r="C2947"/>
      <c r="D2947"/>
      <c r="E2947"/>
    </row>
    <row r="2948" spans="1:5" x14ac:dyDescent="0.25">
      <c r="A2948"/>
      <c r="B2948"/>
      <c r="C2948"/>
      <c r="D2948"/>
      <c r="E2948"/>
    </row>
    <row r="2949" spans="1:5" x14ac:dyDescent="0.25">
      <c r="A2949"/>
      <c r="B2949"/>
      <c r="C2949"/>
      <c r="D2949"/>
      <c r="E2949"/>
    </row>
    <row r="2950" spans="1:5" x14ac:dyDescent="0.25">
      <c r="A2950"/>
      <c r="B2950"/>
      <c r="C2950"/>
      <c r="D2950"/>
      <c r="E2950"/>
    </row>
    <row r="2951" spans="1:5" x14ac:dyDescent="0.25">
      <c r="A2951"/>
      <c r="B2951"/>
      <c r="C2951"/>
      <c r="D2951"/>
      <c r="E2951"/>
    </row>
    <row r="2952" spans="1:5" x14ac:dyDescent="0.25">
      <c r="A2952"/>
      <c r="B2952"/>
      <c r="C2952"/>
      <c r="D2952"/>
      <c r="E2952"/>
    </row>
    <row r="2953" spans="1:5" x14ac:dyDescent="0.25">
      <c r="A2953"/>
      <c r="B2953"/>
      <c r="C2953"/>
      <c r="D2953"/>
      <c r="E2953"/>
    </row>
    <row r="2954" spans="1:5" x14ac:dyDescent="0.25">
      <c r="A2954"/>
      <c r="B2954"/>
      <c r="C2954"/>
      <c r="D2954"/>
      <c r="E2954"/>
    </row>
    <row r="2955" spans="1:5" x14ac:dyDescent="0.25">
      <c r="A2955"/>
      <c r="B2955"/>
      <c r="C2955"/>
      <c r="D2955"/>
      <c r="E2955"/>
    </row>
    <row r="2956" spans="1:5" x14ac:dyDescent="0.25">
      <c r="A2956"/>
      <c r="B2956"/>
      <c r="C2956"/>
      <c r="D2956"/>
      <c r="E2956"/>
    </row>
    <row r="2957" spans="1:5" x14ac:dyDescent="0.25">
      <c r="A2957"/>
      <c r="B2957"/>
      <c r="C2957"/>
      <c r="D2957"/>
      <c r="E2957"/>
    </row>
    <row r="2958" spans="1:5" x14ac:dyDescent="0.25">
      <c r="A2958"/>
      <c r="B2958"/>
      <c r="C2958"/>
      <c r="D2958"/>
      <c r="E2958"/>
    </row>
    <row r="2959" spans="1:5" x14ac:dyDescent="0.25">
      <c r="A2959"/>
      <c r="B2959"/>
      <c r="C2959"/>
      <c r="D2959"/>
      <c r="E2959"/>
    </row>
    <row r="2960" spans="1:5" x14ac:dyDescent="0.25">
      <c r="A2960"/>
      <c r="B2960"/>
      <c r="C2960"/>
      <c r="D2960"/>
      <c r="E2960"/>
    </row>
    <row r="2961" spans="1:5" x14ac:dyDescent="0.25">
      <c r="A2961"/>
      <c r="B2961"/>
      <c r="C2961"/>
      <c r="D2961"/>
      <c r="E2961"/>
    </row>
    <row r="2962" spans="1:5" x14ac:dyDescent="0.25">
      <c r="A2962"/>
      <c r="B2962"/>
      <c r="C2962"/>
      <c r="D2962"/>
      <c r="E2962"/>
    </row>
    <row r="2963" spans="1:5" x14ac:dyDescent="0.25">
      <c r="A2963"/>
      <c r="B2963"/>
      <c r="C2963"/>
      <c r="D2963"/>
      <c r="E2963"/>
    </row>
    <row r="2964" spans="1:5" x14ac:dyDescent="0.25">
      <c r="A2964"/>
      <c r="B2964"/>
      <c r="C2964"/>
      <c r="D2964"/>
      <c r="E2964"/>
    </row>
    <row r="2965" spans="1:5" x14ac:dyDescent="0.25">
      <c r="A2965"/>
      <c r="B2965"/>
      <c r="C2965"/>
      <c r="D2965"/>
      <c r="E2965"/>
    </row>
    <row r="2966" spans="1:5" x14ac:dyDescent="0.25">
      <c r="A2966"/>
      <c r="B2966"/>
      <c r="C2966"/>
      <c r="D2966"/>
      <c r="E2966"/>
    </row>
    <row r="2967" spans="1:5" x14ac:dyDescent="0.25">
      <c r="A2967"/>
      <c r="B2967"/>
      <c r="C2967"/>
      <c r="D2967"/>
      <c r="E2967"/>
    </row>
    <row r="2968" spans="1:5" x14ac:dyDescent="0.25">
      <c r="A2968"/>
      <c r="B2968"/>
      <c r="C2968"/>
      <c r="D2968"/>
      <c r="E2968"/>
    </row>
    <row r="2969" spans="1:5" x14ac:dyDescent="0.25">
      <c r="A2969"/>
      <c r="B2969"/>
      <c r="C2969"/>
      <c r="D2969"/>
      <c r="E2969"/>
    </row>
    <row r="2970" spans="1:5" x14ac:dyDescent="0.25">
      <c r="A2970"/>
      <c r="B2970"/>
      <c r="C2970"/>
      <c r="D2970"/>
      <c r="E2970"/>
    </row>
    <row r="2971" spans="1:5" x14ac:dyDescent="0.25">
      <c r="A2971"/>
      <c r="B2971"/>
      <c r="C2971"/>
      <c r="D2971"/>
      <c r="E2971"/>
    </row>
    <row r="2972" spans="1:5" x14ac:dyDescent="0.25">
      <c r="A2972"/>
      <c r="B2972"/>
      <c r="C2972"/>
      <c r="D2972"/>
      <c r="E2972"/>
    </row>
    <row r="2973" spans="1:5" x14ac:dyDescent="0.25">
      <c r="A2973"/>
      <c r="B2973"/>
      <c r="C2973"/>
      <c r="D2973"/>
      <c r="E2973"/>
    </row>
    <row r="2974" spans="1:5" x14ac:dyDescent="0.25">
      <c r="A2974"/>
      <c r="B2974"/>
      <c r="C2974"/>
      <c r="D2974"/>
      <c r="E2974"/>
    </row>
    <row r="2975" spans="1:5" x14ac:dyDescent="0.25">
      <c r="A2975"/>
      <c r="B2975"/>
      <c r="C2975"/>
      <c r="D2975"/>
      <c r="E2975"/>
    </row>
    <row r="2976" spans="1:5" x14ac:dyDescent="0.25">
      <c r="A2976"/>
      <c r="B2976"/>
      <c r="C2976"/>
      <c r="D2976"/>
      <c r="E2976"/>
    </row>
    <row r="2977" spans="1:5" x14ac:dyDescent="0.25">
      <c r="A2977"/>
      <c r="B2977"/>
      <c r="C2977"/>
      <c r="D2977"/>
      <c r="E2977"/>
    </row>
    <row r="2978" spans="1:5" x14ac:dyDescent="0.25">
      <c r="A2978"/>
      <c r="B2978"/>
      <c r="C2978"/>
      <c r="D2978"/>
      <c r="E2978"/>
    </row>
    <row r="2979" spans="1:5" x14ac:dyDescent="0.25">
      <c r="A2979"/>
      <c r="B2979"/>
      <c r="C2979"/>
      <c r="D2979"/>
      <c r="E2979"/>
    </row>
    <row r="2980" spans="1:5" x14ac:dyDescent="0.25">
      <c r="A2980"/>
      <c r="B2980"/>
      <c r="C2980"/>
      <c r="D2980"/>
      <c r="E2980"/>
    </row>
    <row r="2981" spans="1:5" x14ac:dyDescent="0.25">
      <c r="A2981"/>
      <c r="B2981"/>
      <c r="C2981"/>
      <c r="D2981"/>
      <c r="E2981"/>
    </row>
    <row r="2982" spans="1:5" x14ac:dyDescent="0.25">
      <c r="A2982"/>
      <c r="B2982"/>
      <c r="C2982"/>
      <c r="D2982"/>
      <c r="E2982"/>
    </row>
    <row r="2983" spans="1:5" x14ac:dyDescent="0.25">
      <c r="A2983"/>
      <c r="B2983"/>
      <c r="C2983"/>
      <c r="D2983"/>
      <c r="E2983"/>
    </row>
    <row r="2984" spans="1:5" x14ac:dyDescent="0.25">
      <c r="A2984"/>
      <c r="B2984"/>
      <c r="C2984"/>
      <c r="D2984"/>
      <c r="E2984"/>
    </row>
    <row r="2985" spans="1:5" x14ac:dyDescent="0.25">
      <c r="A2985"/>
      <c r="B2985"/>
      <c r="C2985"/>
      <c r="D2985"/>
      <c r="E2985"/>
    </row>
    <row r="2986" spans="1:5" x14ac:dyDescent="0.25">
      <c r="A2986"/>
      <c r="B2986"/>
      <c r="C2986"/>
      <c r="D2986"/>
      <c r="E2986"/>
    </row>
    <row r="2987" spans="1:5" x14ac:dyDescent="0.25">
      <c r="A2987"/>
      <c r="B2987"/>
      <c r="C2987"/>
      <c r="D2987"/>
      <c r="E2987"/>
    </row>
    <row r="2988" spans="1:5" x14ac:dyDescent="0.25">
      <c r="A2988"/>
      <c r="B2988"/>
      <c r="C2988"/>
      <c r="D2988"/>
      <c r="E2988"/>
    </row>
    <row r="2989" spans="1:5" x14ac:dyDescent="0.25">
      <c r="A2989"/>
      <c r="B2989"/>
      <c r="C2989"/>
      <c r="D2989"/>
      <c r="E2989"/>
    </row>
    <row r="2990" spans="1:5" x14ac:dyDescent="0.25">
      <c r="A2990"/>
      <c r="B2990"/>
      <c r="C2990"/>
      <c r="D2990"/>
      <c r="E2990"/>
    </row>
    <row r="2991" spans="1:5" x14ac:dyDescent="0.25">
      <c r="A2991"/>
      <c r="B2991"/>
      <c r="C2991"/>
      <c r="D2991"/>
      <c r="E2991"/>
    </row>
    <row r="2992" spans="1:5" x14ac:dyDescent="0.25">
      <c r="A2992"/>
      <c r="B2992"/>
      <c r="C2992"/>
      <c r="D2992"/>
      <c r="E2992"/>
    </row>
    <row r="2993" spans="1:5" x14ac:dyDescent="0.25">
      <c r="A2993"/>
      <c r="B2993"/>
      <c r="C2993"/>
      <c r="D2993"/>
      <c r="E2993"/>
    </row>
    <row r="2994" spans="1:5" x14ac:dyDescent="0.25">
      <c r="A2994"/>
      <c r="B2994"/>
      <c r="C2994"/>
      <c r="D2994"/>
      <c r="E2994"/>
    </row>
    <row r="2995" spans="1:5" x14ac:dyDescent="0.25">
      <c r="A2995"/>
      <c r="B2995"/>
      <c r="C2995"/>
      <c r="D2995"/>
      <c r="E2995"/>
    </row>
    <row r="2996" spans="1:5" x14ac:dyDescent="0.25">
      <c r="A2996"/>
      <c r="B2996"/>
      <c r="C2996"/>
      <c r="D2996"/>
      <c r="E2996"/>
    </row>
    <row r="2997" spans="1:5" x14ac:dyDescent="0.25">
      <c r="A2997"/>
      <c r="B2997"/>
      <c r="C2997"/>
      <c r="D2997"/>
      <c r="E2997"/>
    </row>
    <row r="2998" spans="1:5" x14ac:dyDescent="0.25">
      <c r="A2998"/>
      <c r="B2998"/>
      <c r="C2998"/>
      <c r="D2998"/>
      <c r="E2998"/>
    </row>
    <row r="2999" spans="1:5" x14ac:dyDescent="0.25">
      <c r="A2999"/>
      <c r="B2999"/>
      <c r="C2999"/>
      <c r="D2999"/>
      <c r="E2999"/>
    </row>
    <row r="3000" spans="1:5" x14ac:dyDescent="0.25">
      <c r="A3000"/>
      <c r="B3000"/>
      <c r="C3000"/>
      <c r="D3000"/>
      <c r="E3000"/>
    </row>
    <row r="3001" spans="1:5" x14ac:dyDescent="0.25">
      <c r="A3001"/>
      <c r="B3001"/>
      <c r="C3001"/>
      <c r="D3001"/>
      <c r="E3001"/>
    </row>
    <row r="3002" spans="1:5" x14ac:dyDescent="0.25">
      <c r="A3002"/>
      <c r="B3002"/>
      <c r="C3002"/>
      <c r="D3002"/>
      <c r="E3002"/>
    </row>
    <row r="3003" spans="1:5" x14ac:dyDescent="0.25">
      <c r="A3003"/>
      <c r="B3003"/>
      <c r="C3003"/>
      <c r="D3003"/>
      <c r="E3003"/>
    </row>
    <row r="3004" spans="1:5" x14ac:dyDescent="0.25">
      <c r="A3004"/>
      <c r="B3004"/>
      <c r="C3004"/>
      <c r="D3004"/>
      <c r="E3004"/>
    </row>
    <row r="3005" spans="1:5" x14ac:dyDescent="0.25">
      <c r="A3005"/>
      <c r="B3005"/>
      <c r="C3005"/>
      <c r="D3005"/>
      <c r="E3005"/>
    </row>
    <row r="3006" spans="1:5" x14ac:dyDescent="0.25">
      <c r="A3006"/>
      <c r="B3006"/>
      <c r="C3006"/>
      <c r="D3006"/>
      <c r="E3006"/>
    </row>
    <row r="3007" spans="1:5" x14ac:dyDescent="0.25">
      <c r="A3007"/>
      <c r="B3007"/>
      <c r="C3007"/>
      <c r="D3007"/>
      <c r="E3007"/>
    </row>
    <row r="3008" spans="1:5" x14ac:dyDescent="0.25">
      <c r="A3008"/>
      <c r="B3008"/>
      <c r="C3008"/>
      <c r="D3008"/>
      <c r="E3008"/>
    </row>
    <row r="3009" spans="1:5" x14ac:dyDescent="0.25">
      <c r="A3009"/>
      <c r="B3009"/>
      <c r="C3009"/>
      <c r="D3009"/>
      <c r="E3009"/>
    </row>
    <row r="3010" spans="1:5" x14ac:dyDescent="0.25">
      <c r="A3010"/>
      <c r="B3010"/>
      <c r="C3010"/>
      <c r="D3010"/>
      <c r="E3010"/>
    </row>
    <row r="3011" spans="1:5" x14ac:dyDescent="0.25">
      <c r="A3011"/>
      <c r="B3011"/>
      <c r="C3011"/>
      <c r="D3011"/>
      <c r="E3011"/>
    </row>
    <row r="3012" spans="1:5" x14ac:dyDescent="0.25">
      <c r="A3012"/>
      <c r="B3012"/>
      <c r="C3012"/>
      <c r="D3012"/>
      <c r="E3012"/>
    </row>
    <row r="3013" spans="1:5" x14ac:dyDescent="0.25">
      <c r="A3013"/>
      <c r="B3013"/>
      <c r="C3013"/>
      <c r="D3013"/>
      <c r="E3013"/>
    </row>
    <row r="3014" spans="1:5" x14ac:dyDescent="0.25">
      <c r="A3014"/>
      <c r="B3014"/>
      <c r="C3014"/>
      <c r="D3014"/>
      <c r="E3014"/>
    </row>
    <row r="3015" spans="1:5" x14ac:dyDescent="0.25">
      <c r="A3015"/>
      <c r="B3015"/>
      <c r="C3015"/>
      <c r="D3015"/>
      <c r="E3015"/>
    </row>
    <row r="3016" spans="1:5" x14ac:dyDescent="0.25">
      <c r="A3016"/>
      <c r="B3016"/>
      <c r="C3016"/>
      <c r="D3016"/>
      <c r="E3016"/>
    </row>
    <row r="3017" spans="1:5" x14ac:dyDescent="0.25">
      <c r="A3017"/>
      <c r="B3017"/>
      <c r="C3017"/>
      <c r="D3017"/>
      <c r="E3017"/>
    </row>
    <row r="3018" spans="1:5" x14ac:dyDescent="0.25">
      <c r="A3018"/>
      <c r="B3018"/>
      <c r="C3018"/>
      <c r="D3018"/>
      <c r="E3018"/>
    </row>
    <row r="3019" spans="1:5" x14ac:dyDescent="0.25">
      <c r="A3019"/>
      <c r="B3019"/>
      <c r="C3019"/>
      <c r="D3019"/>
      <c r="E3019"/>
    </row>
    <row r="3020" spans="1:5" x14ac:dyDescent="0.25">
      <c r="A3020"/>
      <c r="B3020"/>
      <c r="C3020"/>
      <c r="D3020"/>
      <c r="E3020"/>
    </row>
    <row r="3021" spans="1:5" x14ac:dyDescent="0.25">
      <c r="A3021"/>
      <c r="B3021"/>
      <c r="C3021"/>
      <c r="D3021"/>
      <c r="E3021"/>
    </row>
    <row r="3022" spans="1:5" x14ac:dyDescent="0.25">
      <c r="A3022"/>
      <c r="B3022"/>
      <c r="C3022"/>
      <c r="D3022"/>
      <c r="E3022"/>
    </row>
    <row r="3023" spans="1:5" x14ac:dyDescent="0.25">
      <c r="A3023"/>
      <c r="B3023"/>
      <c r="C3023"/>
      <c r="D3023"/>
      <c r="E3023"/>
    </row>
    <row r="3024" spans="1:5" x14ac:dyDescent="0.25">
      <c r="A3024"/>
      <c r="B3024"/>
      <c r="C3024"/>
      <c r="D3024"/>
      <c r="E3024"/>
    </row>
    <row r="3025" spans="1:5" x14ac:dyDescent="0.25">
      <c r="A3025"/>
      <c r="B3025"/>
      <c r="C3025"/>
      <c r="D3025"/>
      <c r="E3025"/>
    </row>
    <row r="3026" spans="1:5" x14ac:dyDescent="0.25">
      <c r="A3026"/>
      <c r="B3026"/>
      <c r="C3026"/>
      <c r="D3026"/>
      <c r="E3026"/>
    </row>
    <row r="3027" spans="1:5" x14ac:dyDescent="0.25">
      <c r="A3027"/>
      <c r="B3027"/>
      <c r="C3027"/>
      <c r="D3027"/>
      <c r="E3027"/>
    </row>
    <row r="3028" spans="1:5" x14ac:dyDescent="0.25">
      <c r="A3028"/>
      <c r="B3028"/>
      <c r="C3028"/>
      <c r="D3028"/>
      <c r="E3028"/>
    </row>
    <row r="3029" spans="1:5" x14ac:dyDescent="0.25">
      <c r="A3029"/>
      <c r="B3029"/>
      <c r="C3029"/>
      <c r="D3029"/>
      <c r="E3029"/>
    </row>
    <row r="3030" spans="1:5" x14ac:dyDescent="0.25">
      <c r="A3030"/>
      <c r="B3030"/>
      <c r="C3030"/>
      <c r="D3030"/>
      <c r="E3030"/>
    </row>
    <row r="3031" spans="1:5" x14ac:dyDescent="0.25">
      <c r="A3031"/>
      <c r="B3031"/>
      <c r="C3031"/>
      <c r="D3031"/>
      <c r="E3031"/>
    </row>
    <row r="3032" spans="1:5" x14ac:dyDescent="0.25">
      <c r="A3032"/>
      <c r="B3032"/>
      <c r="C3032"/>
      <c r="D3032"/>
      <c r="E3032"/>
    </row>
    <row r="3033" spans="1:5" x14ac:dyDescent="0.25">
      <c r="A3033"/>
      <c r="B3033"/>
      <c r="C3033"/>
      <c r="D3033"/>
      <c r="E3033"/>
    </row>
    <row r="3034" spans="1:5" x14ac:dyDescent="0.25">
      <c r="A3034"/>
      <c r="B3034"/>
      <c r="C3034"/>
      <c r="D3034"/>
      <c r="E3034"/>
    </row>
    <row r="3035" spans="1:5" x14ac:dyDescent="0.25">
      <c r="A3035"/>
      <c r="B3035"/>
      <c r="C3035"/>
      <c r="D3035"/>
      <c r="E3035"/>
    </row>
    <row r="3036" spans="1:5" x14ac:dyDescent="0.25">
      <c r="A3036"/>
      <c r="B3036"/>
      <c r="C3036"/>
      <c r="D3036"/>
      <c r="E3036"/>
    </row>
    <row r="3037" spans="1:5" x14ac:dyDescent="0.25">
      <c r="A3037"/>
      <c r="B3037"/>
      <c r="C3037"/>
      <c r="D3037"/>
      <c r="E3037"/>
    </row>
    <row r="3038" spans="1:5" x14ac:dyDescent="0.25">
      <c r="A3038"/>
      <c r="B3038"/>
      <c r="C3038"/>
      <c r="D3038"/>
      <c r="E3038"/>
    </row>
    <row r="3039" spans="1:5" x14ac:dyDescent="0.25">
      <c r="A3039"/>
      <c r="B3039"/>
      <c r="C3039"/>
      <c r="D3039"/>
      <c r="E3039"/>
    </row>
    <row r="3040" spans="1:5" x14ac:dyDescent="0.25">
      <c r="A3040"/>
      <c r="B3040"/>
      <c r="C3040"/>
      <c r="D3040"/>
      <c r="E3040"/>
    </row>
    <row r="3041" spans="1:5" x14ac:dyDescent="0.25">
      <c r="A3041"/>
      <c r="B3041"/>
      <c r="C3041"/>
      <c r="D3041"/>
      <c r="E3041"/>
    </row>
    <row r="3042" spans="1:5" x14ac:dyDescent="0.25">
      <c r="A3042"/>
      <c r="B3042"/>
      <c r="C3042"/>
      <c r="D3042"/>
      <c r="E3042"/>
    </row>
    <row r="3043" spans="1:5" x14ac:dyDescent="0.25">
      <c r="A3043"/>
      <c r="B3043"/>
      <c r="C3043"/>
      <c r="D3043"/>
      <c r="E3043"/>
    </row>
    <row r="3044" spans="1:5" x14ac:dyDescent="0.25">
      <c r="A3044"/>
      <c r="B3044"/>
      <c r="C3044"/>
      <c r="D3044"/>
      <c r="E3044"/>
    </row>
    <row r="3045" spans="1:5" x14ac:dyDescent="0.25">
      <c r="A3045"/>
      <c r="B3045"/>
      <c r="C3045"/>
      <c r="D3045"/>
      <c r="E3045"/>
    </row>
    <row r="3046" spans="1:5" x14ac:dyDescent="0.25">
      <c r="A3046"/>
      <c r="B3046"/>
      <c r="C3046"/>
      <c r="D3046"/>
      <c r="E3046"/>
    </row>
    <row r="3047" spans="1:5" x14ac:dyDescent="0.25">
      <c r="A3047"/>
      <c r="B3047"/>
      <c r="C3047"/>
      <c r="D3047"/>
      <c r="E3047"/>
    </row>
    <row r="3048" spans="1:5" x14ac:dyDescent="0.25">
      <c r="A3048"/>
      <c r="B3048"/>
      <c r="C3048"/>
      <c r="D3048"/>
      <c r="E3048"/>
    </row>
    <row r="3049" spans="1:5" x14ac:dyDescent="0.25">
      <c r="A3049"/>
      <c r="B3049"/>
      <c r="C3049"/>
      <c r="D3049"/>
      <c r="E3049"/>
    </row>
    <row r="3050" spans="1:5" x14ac:dyDescent="0.25">
      <c r="A3050"/>
      <c r="B3050"/>
      <c r="C3050"/>
      <c r="D3050"/>
      <c r="E3050"/>
    </row>
    <row r="3051" spans="1:5" x14ac:dyDescent="0.25">
      <c r="A3051"/>
      <c r="B3051"/>
      <c r="C3051"/>
      <c r="D3051"/>
      <c r="E3051"/>
    </row>
    <row r="3052" spans="1:5" x14ac:dyDescent="0.25">
      <c r="A3052"/>
      <c r="B3052"/>
      <c r="C3052"/>
      <c r="D3052"/>
      <c r="E3052"/>
    </row>
    <row r="3053" spans="1:5" x14ac:dyDescent="0.25">
      <c r="A3053"/>
      <c r="B3053"/>
      <c r="C3053"/>
      <c r="D3053"/>
      <c r="E3053"/>
    </row>
    <row r="3054" spans="1:5" x14ac:dyDescent="0.25">
      <c r="A3054"/>
      <c r="B3054"/>
      <c r="C3054"/>
      <c r="D3054"/>
      <c r="E3054"/>
    </row>
    <row r="3055" spans="1:5" x14ac:dyDescent="0.25">
      <c r="A3055"/>
      <c r="B3055"/>
      <c r="C3055"/>
      <c r="D3055"/>
      <c r="E3055"/>
    </row>
    <row r="3056" spans="1:5" x14ac:dyDescent="0.25">
      <c r="A3056"/>
      <c r="B3056"/>
      <c r="C3056"/>
      <c r="D3056"/>
      <c r="E3056"/>
    </row>
    <row r="3057" spans="1:5" x14ac:dyDescent="0.25">
      <c r="A3057"/>
      <c r="B3057"/>
      <c r="C3057"/>
      <c r="D3057"/>
      <c r="E3057"/>
    </row>
    <row r="3058" spans="1:5" x14ac:dyDescent="0.25">
      <c r="A3058"/>
      <c r="B3058"/>
      <c r="C3058"/>
      <c r="D3058"/>
      <c r="E3058"/>
    </row>
    <row r="3059" spans="1:5" x14ac:dyDescent="0.25">
      <c r="A3059"/>
      <c r="B3059"/>
      <c r="C3059"/>
      <c r="D3059"/>
      <c r="E3059"/>
    </row>
    <row r="3060" spans="1:5" x14ac:dyDescent="0.25">
      <c r="A3060"/>
      <c r="B3060"/>
      <c r="C3060"/>
      <c r="D3060"/>
      <c r="E3060"/>
    </row>
    <row r="3061" spans="1:5" x14ac:dyDescent="0.25">
      <c r="A3061"/>
      <c r="B3061"/>
      <c r="C3061"/>
      <c r="D3061"/>
      <c r="E3061"/>
    </row>
    <row r="3062" spans="1:5" x14ac:dyDescent="0.25">
      <c r="A3062"/>
      <c r="B3062"/>
      <c r="C3062"/>
      <c r="D3062"/>
      <c r="E3062"/>
    </row>
    <row r="3063" spans="1:5" x14ac:dyDescent="0.25">
      <c r="A3063"/>
      <c r="B3063"/>
      <c r="C3063"/>
      <c r="D3063"/>
      <c r="E3063"/>
    </row>
    <row r="3064" spans="1:5" x14ac:dyDescent="0.25">
      <c r="A3064"/>
      <c r="B3064"/>
      <c r="C3064"/>
      <c r="D3064"/>
      <c r="E3064"/>
    </row>
    <row r="3065" spans="1:5" x14ac:dyDescent="0.25">
      <c r="A3065"/>
      <c r="B3065"/>
      <c r="C3065"/>
      <c r="D3065"/>
      <c r="E3065"/>
    </row>
    <row r="3066" spans="1:5" x14ac:dyDescent="0.25">
      <c r="A3066"/>
      <c r="B3066"/>
      <c r="C3066"/>
      <c r="D3066"/>
      <c r="E3066"/>
    </row>
    <row r="3067" spans="1:5" x14ac:dyDescent="0.25">
      <c r="A3067"/>
      <c r="B3067"/>
      <c r="C3067"/>
      <c r="D3067"/>
      <c r="E3067"/>
    </row>
    <row r="3068" spans="1:5" x14ac:dyDescent="0.25">
      <c r="A3068"/>
      <c r="B3068"/>
      <c r="C3068"/>
      <c r="D3068"/>
      <c r="E3068"/>
    </row>
    <row r="3069" spans="1:5" x14ac:dyDescent="0.25">
      <c r="A3069"/>
      <c r="B3069"/>
      <c r="C3069"/>
      <c r="D3069"/>
      <c r="E3069"/>
    </row>
    <row r="3070" spans="1:5" x14ac:dyDescent="0.25">
      <c r="A3070"/>
      <c r="B3070"/>
      <c r="C3070"/>
      <c r="D3070"/>
      <c r="E3070"/>
    </row>
    <row r="3071" spans="1:5" x14ac:dyDescent="0.25">
      <c r="A3071"/>
      <c r="B3071"/>
      <c r="C3071"/>
      <c r="D3071"/>
      <c r="E3071"/>
    </row>
    <row r="3072" spans="1:5" x14ac:dyDescent="0.25">
      <c r="A3072"/>
      <c r="B3072"/>
      <c r="C3072"/>
      <c r="D3072"/>
      <c r="E3072"/>
    </row>
    <row r="3073" spans="1:5" x14ac:dyDescent="0.25">
      <c r="A3073"/>
      <c r="B3073"/>
      <c r="C3073"/>
      <c r="D3073"/>
      <c r="E3073"/>
    </row>
    <row r="3074" spans="1:5" x14ac:dyDescent="0.25">
      <c r="A3074"/>
      <c r="B3074"/>
      <c r="C3074"/>
      <c r="D3074"/>
      <c r="E3074"/>
    </row>
    <row r="3075" spans="1:5" x14ac:dyDescent="0.25">
      <c r="A3075"/>
      <c r="B3075"/>
      <c r="C3075"/>
      <c r="D3075"/>
      <c r="E3075"/>
    </row>
    <row r="3076" spans="1:5" x14ac:dyDescent="0.25">
      <c r="A3076"/>
      <c r="B3076"/>
      <c r="C3076"/>
      <c r="D3076"/>
      <c r="E3076"/>
    </row>
    <row r="3077" spans="1:5" x14ac:dyDescent="0.25">
      <c r="A3077"/>
      <c r="B3077"/>
      <c r="C3077"/>
      <c r="D3077"/>
      <c r="E3077"/>
    </row>
    <row r="3078" spans="1:5" x14ac:dyDescent="0.25">
      <c r="A3078"/>
      <c r="B3078"/>
      <c r="C3078"/>
      <c r="D3078"/>
      <c r="E3078"/>
    </row>
    <row r="3079" spans="1:5" x14ac:dyDescent="0.25">
      <c r="A3079"/>
      <c r="B3079"/>
      <c r="C3079"/>
      <c r="D3079"/>
      <c r="E3079"/>
    </row>
    <row r="3080" spans="1:5" x14ac:dyDescent="0.25">
      <c r="A3080"/>
      <c r="B3080"/>
      <c r="C3080"/>
      <c r="D3080"/>
      <c r="E3080"/>
    </row>
    <row r="3081" spans="1:5" x14ac:dyDescent="0.25">
      <c r="A3081"/>
      <c r="B3081"/>
      <c r="C3081"/>
      <c r="D3081"/>
      <c r="E3081"/>
    </row>
    <row r="3082" spans="1:5" x14ac:dyDescent="0.25">
      <c r="A3082"/>
      <c r="B3082"/>
      <c r="C3082"/>
      <c r="D3082"/>
      <c r="E3082"/>
    </row>
    <row r="3083" spans="1:5" x14ac:dyDescent="0.25">
      <c r="A3083"/>
      <c r="B3083"/>
      <c r="C3083"/>
      <c r="D3083"/>
      <c r="E3083"/>
    </row>
    <row r="3084" spans="1:5" x14ac:dyDescent="0.25">
      <c r="A3084"/>
      <c r="B3084"/>
      <c r="C3084"/>
      <c r="D3084"/>
      <c r="E3084"/>
    </row>
    <row r="3085" spans="1:5" x14ac:dyDescent="0.25">
      <c r="A3085"/>
      <c r="B3085"/>
      <c r="C3085"/>
      <c r="D3085"/>
      <c r="E3085"/>
    </row>
    <row r="3086" spans="1:5" x14ac:dyDescent="0.25">
      <c r="A3086"/>
      <c r="B3086"/>
      <c r="C3086"/>
      <c r="D3086"/>
      <c r="E3086"/>
    </row>
    <row r="3087" spans="1:5" x14ac:dyDescent="0.25">
      <c r="A3087"/>
      <c r="B3087"/>
      <c r="C3087"/>
      <c r="D3087"/>
      <c r="E3087"/>
    </row>
    <row r="3088" spans="1:5" x14ac:dyDescent="0.25">
      <c r="A3088"/>
      <c r="B3088"/>
      <c r="C3088"/>
      <c r="D3088"/>
      <c r="E3088"/>
    </row>
    <row r="3089" spans="1:5" x14ac:dyDescent="0.25">
      <c r="A3089"/>
      <c r="B3089"/>
      <c r="C3089"/>
      <c r="D3089"/>
      <c r="E3089"/>
    </row>
    <row r="3090" spans="1:5" x14ac:dyDescent="0.25">
      <c r="A3090"/>
      <c r="B3090"/>
      <c r="C3090"/>
      <c r="D3090"/>
      <c r="E3090"/>
    </row>
    <row r="3091" spans="1:5" x14ac:dyDescent="0.25">
      <c r="A3091"/>
      <c r="B3091"/>
      <c r="C3091"/>
      <c r="D3091"/>
      <c r="E3091"/>
    </row>
    <row r="3092" spans="1:5" x14ac:dyDescent="0.25">
      <c r="A3092"/>
      <c r="B3092"/>
      <c r="C3092"/>
      <c r="D3092"/>
      <c r="E3092"/>
    </row>
    <row r="3093" spans="1:5" x14ac:dyDescent="0.25">
      <c r="A3093"/>
      <c r="B3093"/>
      <c r="C3093"/>
      <c r="D3093"/>
      <c r="E3093"/>
    </row>
    <row r="3094" spans="1:5" x14ac:dyDescent="0.25">
      <c r="A3094"/>
      <c r="B3094"/>
      <c r="C3094"/>
      <c r="D3094"/>
      <c r="E3094"/>
    </row>
    <row r="3095" spans="1:5" x14ac:dyDescent="0.25">
      <c r="A3095"/>
      <c r="B3095"/>
      <c r="C3095"/>
      <c r="D3095"/>
      <c r="E3095"/>
    </row>
    <row r="3096" spans="1:5" x14ac:dyDescent="0.25">
      <c r="A3096"/>
      <c r="B3096"/>
      <c r="C3096"/>
      <c r="D3096"/>
      <c r="E3096"/>
    </row>
    <row r="3097" spans="1:5" x14ac:dyDescent="0.25">
      <c r="A3097"/>
      <c r="B3097"/>
      <c r="C3097"/>
      <c r="D3097"/>
      <c r="E3097"/>
    </row>
    <row r="3098" spans="1:5" x14ac:dyDescent="0.25">
      <c r="A3098"/>
      <c r="B3098"/>
      <c r="C3098"/>
      <c r="D3098"/>
      <c r="E3098"/>
    </row>
    <row r="3099" spans="1:5" x14ac:dyDescent="0.25">
      <c r="A3099"/>
      <c r="B3099"/>
      <c r="C3099"/>
      <c r="D3099"/>
      <c r="E3099"/>
    </row>
    <row r="3100" spans="1:5" x14ac:dyDescent="0.25">
      <c r="A3100"/>
      <c r="B3100"/>
      <c r="C3100"/>
      <c r="D3100"/>
      <c r="E3100"/>
    </row>
    <row r="3101" spans="1:5" x14ac:dyDescent="0.25">
      <c r="A3101"/>
      <c r="B3101"/>
      <c r="C3101"/>
      <c r="D3101"/>
      <c r="E3101"/>
    </row>
    <row r="3102" spans="1:5" x14ac:dyDescent="0.25">
      <c r="A3102"/>
      <c r="B3102"/>
      <c r="C3102"/>
      <c r="D3102"/>
      <c r="E3102"/>
    </row>
    <row r="3103" spans="1:5" x14ac:dyDescent="0.25">
      <c r="A3103"/>
      <c r="B3103"/>
      <c r="C3103"/>
      <c r="D3103"/>
      <c r="E3103"/>
    </row>
    <row r="3104" spans="1:5" x14ac:dyDescent="0.25">
      <c r="A3104"/>
      <c r="B3104"/>
      <c r="C3104"/>
      <c r="D3104"/>
      <c r="E3104"/>
    </row>
    <row r="3105" spans="1:5" x14ac:dyDescent="0.25">
      <c r="A3105"/>
      <c r="B3105"/>
      <c r="C3105"/>
      <c r="D3105"/>
      <c r="E3105"/>
    </row>
    <row r="3106" spans="1:5" x14ac:dyDescent="0.25">
      <c r="A3106"/>
      <c r="B3106"/>
      <c r="C3106"/>
      <c r="D3106"/>
      <c r="E3106"/>
    </row>
    <row r="3107" spans="1:5" x14ac:dyDescent="0.25">
      <c r="A3107"/>
      <c r="B3107"/>
      <c r="C3107"/>
      <c r="D3107"/>
      <c r="E3107"/>
    </row>
    <row r="3108" spans="1:5" x14ac:dyDescent="0.25">
      <c r="A3108"/>
      <c r="B3108"/>
      <c r="C3108"/>
      <c r="D3108"/>
      <c r="E3108"/>
    </row>
    <row r="3109" spans="1:5" x14ac:dyDescent="0.25">
      <c r="A3109"/>
      <c r="B3109"/>
      <c r="C3109"/>
      <c r="D3109"/>
      <c r="E3109"/>
    </row>
    <row r="3110" spans="1:5" x14ac:dyDescent="0.25">
      <c r="A3110"/>
      <c r="B3110"/>
      <c r="C3110"/>
      <c r="D3110"/>
      <c r="E3110"/>
    </row>
    <row r="3111" spans="1:5" x14ac:dyDescent="0.25">
      <c r="A3111"/>
      <c r="B3111"/>
      <c r="C3111"/>
      <c r="D3111"/>
      <c r="E3111"/>
    </row>
    <row r="3112" spans="1:5" x14ac:dyDescent="0.25">
      <c r="A3112"/>
      <c r="B3112"/>
      <c r="C3112"/>
      <c r="D3112"/>
      <c r="E3112"/>
    </row>
    <row r="3113" spans="1:5" x14ac:dyDescent="0.25">
      <c r="A3113"/>
      <c r="B3113"/>
      <c r="C3113"/>
      <c r="D3113"/>
      <c r="E3113"/>
    </row>
    <row r="3114" spans="1:5" x14ac:dyDescent="0.25">
      <c r="A3114"/>
      <c r="B3114"/>
      <c r="C3114"/>
      <c r="D3114"/>
      <c r="E3114"/>
    </row>
    <row r="3115" spans="1:5" x14ac:dyDescent="0.25">
      <c r="A3115"/>
      <c r="B3115"/>
      <c r="C3115"/>
      <c r="D3115"/>
      <c r="E3115"/>
    </row>
    <row r="3116" spans="1:5" x14ac:dyDescent="0.25">
      <c r="A3116"/>
      <c r="B3116"/>
      <c r="C3116"/>
      <c r="D3116"/>
      <c r="E3116"/>
    </row>
    <row r="3117" spans="1:5" x14ac:dyDescent="0.25">
      <c r="A3117"/>
      <c r="B3117"/>
      <c r="C3117"/>
      <c r="D3117"/>
      <c r="E3117"/>
    </row>
    <row r="3118" spans="1:5" x14ac:dyDescent="0.25">
      <c r="A3118"/>
      <c r="B3118"/>
      <c r="C3118"/>
      <c r="D3118"/>
      <c r="E3118"/>
    </row>
    <row r="3119" spans="1:5" x14ac:dyDescent="0.25">
      <c r="A3119"/>
      <c r="B3119"/>
      <c r="C3119"/>
      <c r="D3119"/>
      <c r="E3119"/>
    </row>
    <row r="3120" spans="1:5" x14ac:dyDescent="0.25">
      <c r="A3120"/>
      <c r="B3120"/>
      <c r="C3120"/>
      <c r="D3120"/>
      <c r="E3120"/>
    </row>
    <row r="3121" spans="1:5" x14ac:dyDescent="0.25">
      <c r="A3121"/>
      <c r="B3121"/>
      <c r="C3121"/>
      <c r="D3121"/>
      <c r="E3121"/>
    </row>
    <row r="3122" spans="1:5" x14ac:dyDescent="0.25">
      <c r="A3122"/>
      <c r="B3122"/>
      <c r="C3122"/>
      <c r="D3122"/>
      <c r="E3122"/>
    </row>
    <row r="3123" spans="1:5" x14ac:dyDescent="0.25">
      <c r="A3123"/>
      <c r="B3123"/>
      <c r="C3123"/>
      <c r="D3123"/>
      <c r="E3123"/>
    </row>
    <row r="3124" spans="1:5" x14ac:dyDescent="0.25">
      <c r="A3124"/>
      <c r="B3124"/>
      <c r="C3124"/>
      <c r="D3124"/>
      <c r="E3124"/>
    </row>
    <row r="3125" spans="1:5" x14ac:dyDescent="0.25">
      <c r="A3125"/>
      <c r="B3125"/>
      <c r="C3125"/>
      <c r="D3125"/>
      <c r="E3125"/>
    </row>
    <row r="3126" spans="1:5" x14ac:dyDescent="0.25">
      <c r="A3126"/>
      <c r="B3126"/>
      <c r="C3126"/>
      <c r="D3126"/>
      <c r="E3126"/>
    </row>
    <row r="3127" spans="1:5" x14ac:dyDescent="0.25">
      <c r="A3127"/>
      <c r="B3127"/>
      <c r="C3127"/>
      <c r="D3127"/>
      <c r="E3127"/>
    </row>
    <row r="3128" spans="1:5" x14ac:dyDescent="0.25">
      <c r="A3128"/>
      <c r="B3128"/>
      <c r="C3128"/>
      <c r="D3128"/>
      <c r="E3128"/>
    </row>
    <row r="3129" spans="1:5" x14ac:dyDescent="0.25">
      <c r="A3129"/>
      <c r="B3129"/>
      <c r="C3129"/>
      <c r="D3129"/>
      <c r="E3129"/>
    </row>
    <row r="3130" spans="1:5" x14ac:dyDescent="0.25">
      <c r="A3130"/>
      <c r="B3130"/>
      <c r="C3130"/>
      <c r="D3130"/>
      <c r="E3130"/>
    </row>
    <row r="3131" spans="1:5" x14ac:dyDescent="0.25">
      <c r="A3131"/>
      <c r="B3131"/>
      <c r="C3131"/>
      <c r="D3131"/>
      <c r="E3131"/>
    </row>
    <row r="3132" spans="1:5" x14ac:dyDescent="0.25">
      <c r="A3132"/>
      <c r="B3132"/>
      <c r="C3132"/>
      <c r="D3132"/>
      <c r="E3132"/>
    </row>
    <row r="3133" spans="1:5" x14ac:dyDescent="0.25">
      <c r="A3133"/>
      <c r="B3133"/>
      <c r="C3133"/>
      <c r="D3133"/>
      <c r="E3133"/>
    </row>
    <row r="3134" spans="1:5" x14ac:dyDescent="0.25">
      <c r="A3134"/>
      <c r="B3134"/>
      <c r="C3134"/>
      <c r="D3134"/>
      <c r="E3134"/>
    </row>
    <row r="3135" spans="1:5" x14ac:dyDescent="0.25">
      <c r="A3135"/>
      <c r="B3135"/>
      <c r="C3135"/>
      <c r="D3135"/>
      <c r="E3135"/>
    </row>
    <row r="3136" spans="1:5" x14ac:dyDescent="0.25">
      <c r="A3136"/>
      <c r="B3136"/>
      <c r="C3136"/>
      <c r="D3136"/>
      <c r="E3136"/>
    </row>
    <row r="3137" spans="1:5" x14ac:dyDescent="0.25">
      <c r="A3137"/>
      <c r="B3137"/>
      <c r="C3137"/>
      <c r="D3137"/>
      <c r="E3137"/>
    </row>
    <row r="3138" spans="1:5" x14ac:dyDescent="0.25">
      <c r="A3138"/>
      <c r="B3138"/>
      <c r="C3138"/>
      <c r="D3138"/>
      <c r="E3138"/>
    </row>
    <row r="3139" spans="1:5" x14ac:dyDescent="0.25">
      <c r="A3139"/>
      <c r="B3139"/>
      <c r="C3139"/>
      <c r="D3139"/>
      <c r="E3139"/>
    </row>
    <row r="3140" spans="1:5" x14ac:dyDescent="0.25">
      <c r="A3140"/>
      <c r="B3140"/>
      <c r="C3140"/>
      <c r="D3140"/>
      <c r="E3140"/>
    </row>
    <row r="3141" spans="1:5" x14ac:dyDescent="0.25">
      <c r="A3141"/>
      <c r="B3141"/>
      <c r="C3141"/>
      <c r="D3141"/>
      <c r="E3141"/>
    </row>
    <row r="3142" spans="1:5" x14ac:dyDescent="0.25">
      <c r="A3142"/>
      <c r="B3142"/>
      <c r="C3142"/>
      <c r="D3142"/>
      <c r="E3142"/>
    </row>
    <row r="3143" spans="1:5" x14ac:dyDescent="0.25">
      <c r="A3143"/>
      <c r="B3143"/>
      <c r="C3143"/>
      <c r="D3143"/>
      <c r="E3143"/>
    </row>
    <row r="3144" spans="1:5" x14ac:dyDescent="0.25">
      <c r="A3144"/>
      <c r="B3144"/>
      <c r="C3144"/>
      <c r="D3144"/>
      <c r="E3144"/>
    </row>
    <row r="3145" spans="1:5" x14ac:dyDescent="0.25">
      <c r="A3145"/>
      <c r="B3145"/>
      <c r="C3145"/>
      <c r="D3145"/>
      <c r="E3145"/>
    </row>
    <row r="3146" spans="1:5" x14ac:dyDescent="0.25">
      <c r="A3146"/>
      <c r="B3146"/>
      <c r="C3146"/>
      <c r="D3146"/>
      <c r="E3146"/>
    </row>
    <row r="3147" spans="1:5" x14ac:dyDescent="0.25">
      <c r="A3147"/>
      <c r="B3147"/>
      <c r="C3147"/>
      <c r="D3147"/>
      <c r="E3147"/>
    </row>
    <row r="3148" spans="1:5" x14ac:dyDescent="0.25">
      <c r="A3148"/>
      <c r="B3148"/>
      <c r="C3148"/>
      <c r="D3148"/>
      <c r="E3148"/>
    </row>
    <row r="3149" spans="1:5" x14ac:dyDescent="0.25">
      <c r="A3149"/>
      <c r="B3149"/>
      <c r="C3149"/>
      <c r="D3149"/>
      <c r="E3149"/>
    </row>
    <row r="3150" spans="1:5" x14ac:dyDescent="0.25">
      <c r="A3150"/>
      <c r="B3150"/>
      <c r="C3150"/>
      <c r="D3150"/>
      <c r="E3150"/>
    </row>
    <row r="3151" spans="1:5" x14ac:dyDescent="0.25">
      <c r="A3151"/>
      <c r="B3151"/>
      <c r="C3151"/>
      <c r="D3151"/>
      <c r="E3151"/>
    </row>
    <row r="3152" spans="1:5" x14ac:dyDescent="0.25">
      <c r="A3152"/>
      <c r="B3152"/>
      <c r="C3152"/>
      <c r="D3152"/>
      <c r="E3152"/>
    </row>
    <row r="3153" spans="1:5" x14ac:dyDescent="0.25">
      <c r="A3153"/>
      <c r="B3153"/>
      <c r="C3153"/>
      <c r="D3153"/>
      <c r="E3153"/>
    </row>
    <row r="3154" spans="1:5" x14ac:dyDescent="0.25">
      <c r="A3154"/>
      <c r="B3154"/>
      <c r="C3154"/>
      <c r="D3154"/>
      <c r="E3154"/>
    </row>
    <row r="3155" spans="1:5" x14ac:dyDescent="0.25">
      <c r="A3155"/>
      <c r="B3155"/>
      <c r="C3155"/>
      <c r="D3155"/>
      <c r="E3155"/>
    </row>
    <row r="3156" spans="1:5" x14ac:dyDescent="0.25">
      <c r="A3156"/>
      <c r="B3156"/>
      <c r="C3156"/>
      <c r="D3156"/>
      <c r="E3156"/>
    </row>
    <row r="3157" spans="1:5" x14ac:dyDescent="0.25">
      <c r="A3157"/>
      <c r="B3157"/>
      <c r="C3157"/>
      <c r="D3157"/>
      <c r="E3157"/>
    </row>
    <row r="3158" spans="1:5" x14ac:dyDescent="0.25">
      <c r="A3158"/>
      <c r="B3158"/>
      <c r="C3158"/>
      <c r="D3158"/>
      <c r="E3158"/>
    </row>
    <row r="3159" spans="1:5" x14ac:dyDescent="0.25">
      <c r="A3159"/>
      <c r="B3159"/>
      <c r="C3159"/>
      <c r="D3159"/>
      <c r="E3159"/>
    </row>
    <row r="3160" spans="1:5" x14ac:dyDescent="0.25">
      <c r="A3160"/>
      <c r="B3160"/>
      <c r="C3160"/>
      <c r="D3160"/>
      <c r="E3160"/>
    </row>
    <row r="3161" spans="1:5" x14ac:dyDescent="0.25">
      <c r="A3161"/>
      <c r="B3161"/>
      <c r="C3161"/>
      <c r="D3161"/>
      <c r="E3161"/>
    </row>
    <row r="3162" spans="1:5" x14ac:dyDescent="0.25">
      <c r="A3162"/>
      <c r="B3162"/>
      <c r="C3162"/>
      <c r="D3162"/>
      <c r="E3162"/>
    </row>
    <row r="3163" spans="1:5" x14ac:dyDescent="0.25">
      <c r="A3163"/>
      <c r="B3163"/>
      <c r="C3163"/>
      <c r="D3163"/>
      <c r="E3163"/>
    </row>
    <row r="3164" spans="1:5" x14ac:dyDescent="0.25">
      <c r="A3164"/>
      <c r="B3164"/>
      <c r="C3164"/>
      <c r="D3164"/>
      <c r="E3164"/>
    </row>
    <row r="3165" spans="1:5" x14ac:dyDescent="0.25">
      <c r="A3165"/>
      <c r="B3165"/>
      <c r="C3165"/>
      <c r="D3165"/>
      <c r="E3165"/>
    </row>
    <row r="3166" spans="1:5" x14ac:dyDescent="0.25">
      <c r="A3166"/>
      <c r="B3166"/>
      <c r="C3166"/>
      <c r="D3166"/>
      <c r="E3166"/>
    </row>
    <row r="3167" spans="1:5" x14ac:dyDescent="0.25">
      <c r="A3167"/>
      <c r="B3167"/>
      <c r="C3167"/>
      <c r="D3167"/>
      <c r="E3167"/>
    </row>
    <row r="3168" spans="1:5" x14ac:dyDescent="0.25">
      <c r="A3168"/>
      <c r="B3168"/>
      <c r="C3168"/>
      <c r="D3168"/>
      <c r="E3168"/>
    </row>
    <row r="3169" spans="1:5" x14ac:dyDescent="0.25">
      <c r="A3169"/>
      <c r="B3169"/>
      <c r="C3169"/>
      <c r="D3169"/>
      <c r="E3169"/>
    </row>
    <row r="3170" spans="1:5" x14ac:dyDescent="0.25">
      <c r="A3170"/>
      <c r="B3170"/>
      <c r="C3170"/>
      <c r="D3170"/>
      <c r="E3170"/>
    </row>
    <row r="3171" spans="1:5" x14ac:dyDescent="0.25">
      <c r="A3171"/>
      <c r="B3171"/>
      <c r="C3171"/>
      <c r="D3171"/>
      <c r="E3171"/>
    </row>
    <row r="3172" spans="1:5" x14ac:dyDescent="0.25">
      <c r="A3172"/>
      <c r="B3172"/>
      <c r="C3172"/>
      <c r="D3172"/>
      <c r="E3172"/>
    </row>
    <row r="3173" spans="1:5" x14ac:dyDescent="0.25">
      <c r="A3173"/>
      <c r="B3173"/>
      <c r="C3173"/>
      <c r="D3173"/>
      <c r="E3173"/>
    </row>
    <row r="3174" spans="1:5" x14ac:dyDescent="0.25">
      <c r="A3174"/>
      <c r="B3174"/>
      <c r="C3174"/>
      <c r="D3174"/>
      <c r="E3174"/>
    </row>
    <row r="3175" spans="1:5" x14ac:dyDescent="0.25">
      <c r="A3175"/>
      <c r="B3175"/>
      <c r="C3175"/>
      <c r="D3175"/>
      <c r="E3175"/>
    </row>
    <row r="3176" spans="1:5" x14ac:dyDescent="0.25">
      <c r="A3176"/>
      <c r="B3176"/>
      <c r="C3176"/>
      <c r="D3176"/>
      <c r="E3176"/>
    </row>
    <row r="3177" spans="1:5" x14ac:dyDescent="0.25">
      <c r="A3177"/>
      <c r="B3177"/>
      <c r="C3177"/>
      <c r="D3177"/>
      <c r="E3177"/>
    </row>
    <row r="3178" spans="1:5" x14ac:dyDescent="0.25">
      <c r="A3178"/>
      <c r="B3178"/>
      <c r="C3178"/>
      <c r="D3178"/>
      <c r="E3178"/>
    </row>
    <row r="3179" spans="1:5" x14ac:dyDescent="0.25">
      <c r="A3179"/>
      <c r="B3179"/>
      <c r="C3179"/>
      <c r="D3179"/>
      <c r="E3179"/>
    </row>
    <row r="3180" spans="1:5" x14ac:dyDescent="0.25">
      <c r="A3180"/>
      <c r="B3180"/>
      <c r="C3180"/>
      <c r="D3180"/>
      <c r="E3180"/>
    </row>
    <row r="3181" spans="1:5" x14ac:dyDescent="0.25">
      <c r="A3181"/>
      <c r="B3181"/>
      <c r="C3181"/>
      <c r="D3181"/>
      <c r="E3181"/>
    </row>
    <row r="3182" spans="1:5" x14ac:dyDescent="0.25">
      <c r="A3182"/>
      <c r="B3182"/>
      <c r="C3182"/>
      <c r="D3182"/>
      <c r="E3182"/>
    </row>
    <row r="3183" spans="1:5" x14ac:dyDescent="0.25">
      <c r="A3183"/>
      <c r="B3183"/>
      <c r="C3183"/>
      <c r="D3183"/>
      <c r="E3183"/>
    </row>
    <row r="3184" spans="1:5" x14ac:dyDescent="0.25">
      <c r="A3184"/>
      <c r="B3184"/>
      <c r="C3184"/>
      <c r="D3184"/>
      <c r="E3184"/>
    </row>
    <row r="3185" spans="1:5" x14ac:dyDescent="0.25">
      <c r="A3185"/>
      <c r="B3185"/>
      <c r="C3185"/>
      <c r="D3185"/>
      <c r="E3185"/>
    </row>
    <row r="3186" spans="1:5" x14ac:dyDescent="0.25">
      <c r="A3186"/>
      <c r="B3186"/>
      <c r="C3186"/>
      <c r="D3186"/>
      <c r="E3186"/>
    </row>
    <row r="3187" spans="1:5" x14ac:dyDescent="0.25">
      <c r="A3187"/>
      <c r="B3187"/>
      <c r="C3187"/>
      <c r="D3187"/>
      <c r="E3187"/>
    </row>
    <row r="3188" spans="1:5" x14ac:dyDescent="0.25">
      <c r="A3188"/>
      <c r="B3188"/>
      <c r="C3188"/>
      <c r="D3188"/>
      <c r="E3188"/>
    </row>
    <row r="3189" spans="1:5" x14ac:dyDescent="0.25">
      <c r="A3189"/>
      <c r="B3189"/>
      <c r="C3189"/>
      <c r="D3189"/>
      <c r="E3189"/>
    </row>
    <row r="3190" spans="1:5" x14ac:dyDescent="0.25">
      <c r="A3190"/>
      <c r="B3190"/>
      <c r="C3190"/>
      <c r="D3190"/>
      <c r="E3190"/>
    </row>
    <row r="3191" spans="1:5" x14ac:dyDescent="0.25">
      <c r="A3191"/>
      <c r="B3191"/>
      <c r="C3191"/>
      <c r="D3191"/>
      <c r="E3191"/>
    </row>
    <row r="3192" spans="1:5" x14ac:dyDescent="0.25">
      <c r="A3192"/>
      <c r="B3192"/>
      <c r="C3192"/>
      <c r="D3192"/>
      <c r="E3192"/>
    </row>
    <row r="3193" spans="1:5" x14ac:dyDescent="0.25">
      <c r="A3193"/>
      <c r="B3193"/>
      <c r="C3193"/>
      <c r="D3193"/>
      <c r="E3193"/>
    </row>
    <row r="3194" spans="1:5" x14ac:dyDescent="0.25">
      <c r="A3194"/>
      <c r="B3194"/>
      <c r="C3194"/>
      <c r="D3194"/>
      <c r="E3194"/>
    </row>
    <row r="3195" spans="1:5" x14ac:dyDescent="0.25">
      <c r="A3195"/>
      <c r="B3195"/>
      <c r="C3195"/>
      <c r="D3195"/>
      <c r="E3195"/>
    </row>
    <row r="3196" spans="1:5" x14ac:dyDescent="0.25">
      <c r="A3196"/>
      <c r="B3196"/>
      <c r="C3196"/>
      <c r="D3196"/>
      <c r="E3196"/>
    </row>
    <row r="3197" spans="1:5" x14ac:dyDescent="0.25">
      <c r="A3197"/>
      <c r="B3197"/>
      <c r="C3197"/>
      <c r="D3197"/>
      <c r="E3197"/>
    </row>
    <row r="3198" spans="1:5" x14ac:dyDescent="0.25">
      <c r="A3198"/>
      <c r="B3198"/>
      <c r="C3198"/>
      <c r="D3198"/>
      <c r="E3198"/>
    </row>
    <row r="3199" spans="1:5" x14ac:dyDescent="0.25">
      <c r="A3199"/>
      <c r="B3199"/>
      <c r="C3199"/>
      <c r="D3199"/>
      <c r="E3199"/>
    </row>
    <row r="3200" spans="1:5" x14ac:dyDescent="0.25">
      <c r="A3200"/>
      <c r="B3200"/>
      <c r="C3200"/>
      <c r="D3200"/>
      <c r="E3200"/>
    </row>
    <row r="3201" spans="1:5" x14ac:dyDescent="0.25">
      <c r="A3201"/>
      <c r="B3201"/>
      <c r="C3201"/>
      <c r="D3201"/>
      <c r="E3201"/>
    </row>
    <row r="3202" spans="1:5" x14ac:dyDescent="0.25">
      <c r="A3202"/>
      <c r="B3202"/>
      <c r="C3202"/>
      <c r="D3202"/>
      <c r="E3202"/>
    </row>
    <row r="3203" spans="1:5" x14ac:dyDescent="0.25">
      <c r="A3203"/>
      <c r="B3203"/>
      <c r="C3203"/>
      <c r="D3203"/>
      <c r="E3203"/>
    </row>
    <row r="3204" spans="1:5" x14ac:dyDescent="0.25">
      <c r="A3204"/>
      <c r="B3204"/>
      <c r="C3204"/>
      <c r="D3204"/>
      <c r="E3204"/>
    </row>
    <row r="3205" spans="1:5" x14ac:dyDescent="0.25">
      <c r="A3205"/>
      <c r="B3205"/>
      <c r="C3205"/>
      <c r="D3205"/>
      <c r="E3205"/>
    </row>
    <row r="3206" spans="1:5" x14ac:dyDescent="0.25">
      <c r="A3206"/>
      <c r="B3206"/>
      <c r="C3206"/>
      <c r="D3206"/>
      <c r="E3206"/>
    </row>
    <row r="3207" spans="1:5" x14ac:dyDescent="0.25">
      <c r="A3207"/>
      <c r="B3207"/>
      <c r="C3207"/>
      <c r="D3207"/>
      <c r="E3207"/>
    </row>
    <row r="3208" spans="1:5" x14ac:dyDescent="0.25">
      <c r="A3208"/>
      <c r="B3208"/>
      <c r="C3208"/>
      <c r="D3208"/>
      <c r="E3208"/>
    </row>
    <row r="3209" spans="1:5" x14ac:dyDescent="0.25">
      <c r="A3209"/>
      <c r="B3209"/>
      <c r="C3209"/>
      <c r="D3209"/>
      <c r="E3209"/>
    </row>
    <row r="3210" spans="1:5" x14ac:dyDescent="0.25">
      <c r="A3210"/>
      <c r="B3210"/>
      <c r="C3210"/>
      <c r="D3210"/>
      <c r="E3210"/>
    </row>
    <row r="3211" spans="1:5" x14ac:dyDescent="0.25">
      <c r="A3211"/>
      <c r="B3211"/>
      <c r="C3211"/>
      <c r="D3211"/>
      <c r="E3211"/>
    </row>
    <row r="3212" spans="1:5" x14ac:dyDescent="0.25">
      <c r="A3212"/>
      <c r="B3212"/>
      <c r="C3212"/>
      <c r="D3212"/>
      <c r="E3212"/>
    </row>
    <row r="3213" spans="1:5" x14ac:dyDescent="0.25">
      <c r="A3213"/>
      <c r="B3213"/>
      <c r="C3213"/>
      <c r="D3213"/>
      <c r="E3213"/>
    </row>
    <row r="3214" spans="1:5" x14ac:dyDescent="0.25">
      <c r="A3214"/>
      <c r="B3214"/>
      <c r="C3214"/>
      <c r="D3214"/>
      <c r="E3214"/>
    </row>
    <row r="3215" spans="1:5" x14ac:dyDescent="0.25">
      <c r="A3215"/>
      <c r="B3215"/>
      <c r="C3215"/>
      <c r="D3215"/>
      <c r="E3215"/>
    </row>
    <row r="3216" spans="1:5" x14ac:dyDescent="0.25">
      <c r="A3216"/>
      <c r="B3216"/>
      <c r="C3216"/>
      <c r="D3216"/>
      <c r="E3216"/>
    </row>
    <row r="3217" spans="1:5" x14ac:dyDescent="0.25">
      <c r="A3217"/>
      <c r="B3217"/>
      <c r="C3217"/>
      <c r="D3217"/>
      <c r="E3217"/>
    </row>
    <row r="3218" spans="1:5" x14ac:dyDescent="0.25">
      <c r="A3218"/>
      <c r="B3218"/>
      <c r="C3218"/>
      <c r="D3218"/>
      <c r="E3218"/>
    </row>
    <row r="3219" spans="1:5" x14ac:dyDescent="0.25">
      <c r="A3219"/>
      <c r="B3219"/>
      <c r="C3219"/>
      <c r="D3219"/>
      <c r="E3219"/>
    </row>
    <row r="3220" spans="1:5" x14ac:dyDescent="0.25">
      <c r="A3220"/>
      <c r="B3220"/>
      <c r="C3220"/>
      <c r="D3220"/>
      <c r="E3220"/>
    </row>
    <row r="3221" spans="1:5" x14ac:dyDescent="0.25">
      <c r="A3221"/>
      <c r="B3221"/>
      <c r="C3221"/>
      <c r="D3221"/>
      <c r="E3221"/>
    </row>
    <row r="3222" spans="1:5" x14ac:dyDescent="0.25">
      <c r="A3222"/>
      <c r="B3222"/>
      <c r="C3222"/>
      <c r="D3222"/>
      <c r="E3222"/>
    </row>
    <row r="3223" spans="1:5" x14ac:dyDescent="0.25">
      <c r="A3223"/>
      <c r="B3223"/>
      <c r="C3223"/>
      <c r="D3223"/>
      <c r="E3223"/>
    </row>
    <row r="3224" spans="1:5" x14ac:dyDescent="0.25">
      <c r="A3224"/>
      <c r="B3224"/>
      <c r="C3224"/>
      <c r="D3224"/>
      <c r="E3224"/>
    </row>
    <row r="3225" spans="1:5" x14ac:dyDescent="0.25">
      <c r="A3225"/>
      <c r="B3225"/>
      <c r="C3225"/>
      <c r="D3225"/>
      <c r="E3225"/>
    </row>
    <row r="3226" spans="1:5" x14ac:dyDescent="0.25">
      <c r="A3226"/>
      <c r="B3226"/>
      <c r="C3226"/>
      <c r="D3226"/>
      <c r="E3226"/>
    </row>
    <row r="3227" spans="1:5" x14ac:dyDescent="0.25">
      <c r="A3227"/>
      <c r="B3227"/>
      <c r="C3227"/>
      <c r="D3227"/>
      <c r="E3227"/>
    </row>
    <row r="3228" spans="1:5" x14ac:dyDescent="0.25">
      <c r="A3228"/>
      <c r="B3228"/>
      <c r="C3228"/>
      <c r="D3228"/>
      <c r="E3228"/>
    </row>
    <row r="3229" spans="1:5" x14ac:dyDescent="0.25">
      <c r="A3229"/>
      <c r="B3229"/>
      <c r="C3229"/>
      <c r="D3229"/>
      <c r="E3229"/>
    </row>
    <row r="3230" spans="1:5" x14ac:dyDescent="0.25">
      <c r="A3230"/>
      <c r="B3230"/>
      <c r="C3230"/>
      <c r="D3230"/>
      <c r="E3230"/>
    </row>
    <row r="3231" spans="1:5" x14ac:dyDescent="0.25">
      <c r="A3231"/>
      <c r="B3231"/>
      <c r="C3231"/>
      <c r="D3231"/>
      <c r="E3231"/>
    </row>
    <row r="3232" spans="1:5" x14ac:dyDescent="0.25">
      <c r="A3232"/>
      <c r="B3232"/>
      <c r="C3232"/>
      <c r="D3232"/>
      <c r="E3232"/>
    </row>
    <row r="3233" spans="1:5" x14ac:dyDescent="0.25">
      <c r="A3233"/>
      <c r="B3233"/>
      <c r="C3233"/>
      <c r="D3233"/>
      <c r="E3233"/>
    </row>
    <row r="3234" spans="1:5" x14ac:dyDescent="0.25">
      <c r="A3234"/>
      <c r="B3234"/>
      <c r="C3234"/>
      <c r="D3234"/>
      <c r="E3234"/>
    </row>
    <row r="3235" spans="1:5" x14ac:dyDescent="0.25">
      <c r="A3235"/>
      <c r="B3235"/>
      <c r="C3235"/>
      <c r="D3235"/>
      <c r="E3235"/>
    </row>
    <row r="3236" spans="1:5" x14ac:dyDescent="0.25">
      <c r="A3236"/>
      <c r="B3236"/>
      <c r="C3236"/>
      <c r="D3236"/>
      <c r="E3236"/>
    </row>
    <row r="3237" spans="1:5" x14ac:dyDescent="0.25">
      <c r="A3237"/>
      <c r="B3237"/>
      <c r="C3237"/>
      <c r="D3237"/>
      <c r="E3237"/>
    </row>
    <row r="3238" spans="1:5" x14ac:dyDescent="0.25">
      <c r="A3238"/>
      <c r="B3238"/>
      <c r="C3238"/>
      <c r="D3238"/>
      <c r="E3238"/>
    </row>
    <row r="3239" spans="1:5" x14ac:dyDescent="0.25">
      <c r="A3239"/>
      <c r="B3239"/>
      <c r="C3239"/>
      <c r="D3239"/>
      <c r="E3239"/>
    </row>
    <row r="3240" spans="1:5" x14ac:dyDescent="0.25">
      <c r="A3240"/>
      <c r="B3240"/>
      <c r="C3240"/>
      <c r="D3240"/>
      <c r="E3240"/>
    </row>
    <row r="3241" spans="1:5" x14ac:dyDescent="0.25">
      <c r="A3241"/>
      <c r="B3241"/>
      <c r="C3241"/>
      <c r="D3241"/>
      <c r="E3241"/>
    </row>
    <row r="3242" spans="1:5" x14ac:dyDescent="0.25">
      <c r="A3242"/>
      <c r="B3242"/>
      <c r="C3242"/>
      <c r="D3242"/>
      <c r="E3242"/>
    </row>
    <row r="3243" spans="1:5" x14ac:dyDescent="0.25">
      <c r="A3243"/>
      <c r="B3243"/>
      <c r="C3243"/>
      <c r="D3243"/>
      <c r="E3243"/>
    </row>
    <row r="3244" spans="1:5" x14ac:dyDescent="0.25">
      <c r="A3244"/>
      <c r="B3244"/>
      <c r="C3244"/>
      <c r="D3244"/>
      <c r="E3244"/>
    </row>
    <row r="3245" spans="1:5" x14ac:dyDescent="0.25">
      <c r="A3245"/>
      <c r="B3245"/>
      <c r="C3245"/>
      <c r="D3245"/>
      <c r="E3245"/>
    </row>
    <row r="3246" spans="1:5" x14ac:dyDescent="0.25">
      <c r="A3246"/>
      <c r="B3246"/>
      <c r="C3246"/>
      <c r="D3246"/>
      <c r="E3246"/>
    </row>
    <row r="3247" spans="1:5" x14ac:dyDescent="0.25">
      <c r="A3247"/>
      <c r="B3247"/>
      <c r="C3247"/>
      <c r="D3247"/>
      <c r="E3247"/>
    </row>
    <row r="3248" spans="1:5" x14ac:dyDescent="0.25">
      <c r="A3248"/>
      <c r="B3248"/>
      <c r="C3248"/>
      <c r="D3248"/>
      <c r="E3248"/>
    </row>
    <row r="3249" spans="1:5" x14ac:dyDescent="0.25">
      <c r="A3249"/>
      <c r="B3249"/>
      <c r="C3249"/>
      <c r="D3249"/>
      <c r="E3249"/>
    </row>
    <row r="3250" spans="1:5" x14ac:dyDescent="0.25">
      <c r="A3250"/>
      <c r="B3250"/>
      <c r="C3250"/>
      <c r="D3250"/>
      <c r="E3250"/>
    </row>
    <row r="3251" spans="1:5" x14ac:dyDescent="0.25">
      <c r="A3251"/>
      <c r="B3251"/>
      <c r="C3251"/>
      <c r="D3251"/>
      <c r="E3251"/>
    </row>
    <row r="3252" spans="1:5" x14ac:dyDescent="0.25">
      <c r="A3252"/>
      <c r="B3252"/>
      <c r="C3252"/>
      <c r="D3252"/>
      <c r="E3252"/>
    </row>
    <row r="3253" spans="1:5" x14ac:dyDescent="0.25">
      <c r="A3253"/>
      <c r="B3253"/>
      <c r="C3253"/>
      <c r="D3253"/>
      <c r="E3253"/>
    </row>
    <row r="3254" spans="1:5" x14ac:dyDescent="0.25">
      <c r="A3254"/>
      <c r="B3254"/>
      <c r="C3254"/>
      <c r="D3254"/>
      <c r="E3254"/>
    </row>
    <row r="3255" spans="1:5" x14ac:dyDescent="0.25">
      <c r="A3255"/>
      <c r="B3255"/>
      <c r="C3255"/>
      <c r="D3255"/>
      <c r="E3255"/>
    </row>
    <row r="3256" spans="1:5" x14ac:dyDescent="0.25">
      <c r="A3256"/>
      <c r="B3256"/>
      <c r="C3256"/>
      <c r="D3256"/>
      <c r="E3256"/>
    </row>
    <row r="3257" spans="1:5" x14ac:dyDescent="0.25">
      <c r="A3257"/>
      <c r="B3257"/>
      <c r="C3257"/>
      <c r="D3257"/>
      <c r="E3257"/>
    </row>
    <row r="3258" spans="1:5" x14ac:dyDescent="0.25">
      <c r="A3258"/>
      <c r="B3258"/>
      <c r="C3258"/>
      <c r="D3258"/>
      <c r="E3258"/>
    </row>
    <row r="3259" spans="1:5" x14ac:dyDescent="0.25">
      <c r="A3259"/>
      <c r="B3259"/>
      <c r="C3259"/>
      <c r="D3259"/>
      <c r="E3259"/>
    </row>
    <row r="3260" spans="1:5" x14ac:dyDescent="0.25">
      <c r="A3260"/>
      <c r="B3260"/>
      <c r="C3260"/>
      <c r="D3260"/>
      <c r="E3260"/>
    </row>
    <row r="3261" spans="1:5" x14ac:dyDescent="0.25">
      <c r="A3261"/>
      <c r="B3261"/>
      <c r="C3261"/>
      <c r="D3261"/>
      <c r="E3261"/>
    </row>
    <row r="3262" spans="1:5" x14ac:dyDescent="0.25">
      <c r="A3262"/>
      <c r="B3262"/>
      <c r="C3262"/>
      <c r="D3262"/>
      <c r="E3262"/>
    </row>
    <row r="3263" spans="1:5" x14ac:dyDescent="0.25">
      <c r="A3263"/>
      <c r="B3263"/>
      <c r="C3263"/>
      <c r="D3263"/>
      <c r="E3263"/>
    </row>
    <row r="3264" spans="1:5" x14ac:dyDescent="0.25">
      <c r="A3264"/>
      <c r="B3264"/>
      <c r="C3264"/>
      <c r="D3264"/>
      <c r="E3264"/>
    </row>
    <row r="3265" spans="1:5" x14ac:dyDescent="0.25">
      <c r="A3265"/>
      <c r="B3265"/>
      <c r="C3265"/>
      <c r="D3265"/>
      <c r="E3265"/>
    </row>
    <row r="3266" spans="1:5" x14ac:dyDescent="0.25">
      <c r="A3266"/>
      <c r="B3266"/>
      <c r="C3266"/>
      <c r="D3266"/>
      <c r="E3266"/>
    </row>
    <row r="3267" spans="1:5" x14ac:dyDescent="0.25">
      <c r="A3267"/>
      <c r="B3267"/>
      <c r="C3267"/>
      <c r="D3267"/>
      <c r="E3267"/>
    </row>
    <row r="3268" spans="1:5" x14ac:dyDescent="0.25">
      <c r="A3268"/>
      <c r="B3268"/>
      <c r="C3268"/>
      <c r="D3268"/>
      <c r="E3268"/>
    </row>
    <row r="3269" spans="1:5" x14ac:dyDescent="0.25">
      <c r="A3269"/>
      <c r="B3269"/>
      <c r="C3269"/>
      <c r="D3269"/>
      <c r="E3269"/>
    </row>
    <row r="3270" spans="1:5" x14ac:dyDescent="0.25">
      <c r="A3270"/>
      <c r="B3270"/>
      <c r="C3270"/>
      <c r="D3270"/>
      <c r="E3270"/>
    </row>
    <row r="3271" spans="1:5" x14ac:dyDescent="0.25">
      <c r="A3271"/>
      <c r="B3271"/>
      <c r="C3271"/>
      <c r="D3271"/>
      <c r="E3271"/>
    </row>
    <row r="3272" spans="1:5" x14ac:dyDescent="0.25">
      <c r="A3272"/>
      <c r="B3272"/>
      <c r="C3272"/>
      <c r="D3272"/>
      <c r="E3272"/>
    </row>
    <row r="3273" spans="1:5" x14ac:dyDescent="0.25">
      <c r="A3273"/>
      <c r="B3273"/>
      <c r="C3273"/>
      <c r="D3273"/>
      <c r="E3273"/>
    </row>
    <row r="3274" spans="1:5" x14ac:dyDescent="0.25">
      <c r="A3274"/>
      <c r="B3274"/>
      <c r="C3274"/>
      <c r="D3274"/>
      <c r="E3274"/>
    </row>
    <row r="3275" spans="1:5" x14ac:dyDescent="0.25">
      <c r="A3275"/>
      <c r="B3275"/>
      <c r="C3275"/>
      <c r="D3275"/>
      <c r="E3275"/>
    </row>
    <row r="3276" spans="1:5" x14ac:dyDescent="0.25">
      <c r="A3276"/>
      <c r="B3276"/>
      <c r="C3276"/>
      <c r="D3276"/>
      <c r="E3276"/>
    </row>
    <row r="3277" spans="1:5" x14ac:dyDescent="0.25">
      <c r="A3277"/>
      <c r="B3277"/>
      <c r="C3277"/>
      <c r="D3277"/>
      <c r="E3277"/>
    </row>
    <row r="3278" spans="1:5" x14ac:dyDescent="0.25">
      <c r="A3278"/>
      <c r="B3278"/>
      <c r="C3278"/>
      <c r="D3278"/>
      <c r="E3278"/>
    </row>
    <row r="3279" spans="1:5" x14ac:dyDescent="0.25">
      <c r="A3279"/>
      <c r="B3279"/>
      <c r="C3279"/>
      <c r="D3279"/>
      <c r="E3279"/>
    </row>
    <row r="3280" spans="1:5" x14ac:dyDescent="0.25">
      <c r="A3280"/>
      <c r="B3280"/>
      <c r="C3280"/>
      <c r="D3280"/>
      <c r="E3280"/>
    </row>
    <row r="3281" spans="1:5" x14ac:dyDescent="0.25">
      <c r="A3281"/>
      <c r="B3281"/>
      <c r="C3281"/>
      <c r="D3281"/>
      <c r="E3281"/>
    </row>
    <row r="3282" spans="1:5" x14ac:dyDescent="0.25">
      <c r="A3282"/>
      <c r="B3282"/>
      <c r="C3282"/>
      <c r="D3282"/>
      <c r="E3282"/>
    </row>
    <row r="3283" spans="1:5" x14ac:dyDescent="0.25">
      <c r="A3283"/>
      <c r="B3283"/>
      <c r="C3283"/>
      <c r="D3283"/>
      <c r="E3283"/>
    </row>
    <row r="3284" spans="1:5" x14ac:dyDescent="0.25">
      <c r="A3284"/>
      <c r="B3284"/>
      <c r="C3284"/>
      <c r="D3284"/>
      <c r="E3284"/>
    </row>
    <row r="3285" spans="1:5" x14ac:dyDescent="0.25">
      <c r="A3285"/>
      <c r="B3285"/>
      <c r="C3285"/>
      <c r="D3285"/>
      <c r="E3285"/>
    </row>
    <row r="3286" spans="1:5" x14ac:dyDescent="0.25">
      <c r="A3286"/>
      <c r="B3286"/>
      <c r="C3286"/>
      <c r="D3286"/>
      <c r="E3286"/>
    </row>
    <row r="3287" spans="1:5" x14ac:dyDescent="0.25">
      <c r="A3287"/>
      <c r="B3287"/>
      <c r="C3287"/>
      <c r="D3287"/>
      <c r="E3287"/>
    </row>
    <row r="3288" spans="1:5" x14ac:dyDescent="0.25">
      <c r="A3288"/>
      <c r="B3288"/>
      <c r="C3288"/>
      <c r="D3288"/>
      <c r="E3288"/>
    </row>
    <row r="3289" spans="1:5" x14ac:dyDescent="0.25">
      <c r="A3289"/>
      <c r="B3289"/>
      <c r="C3289"/>
      <c r="D3289"/>
      <c r="E3289"/>
    </row>
    <row r="3290" spans="1:5" x14ac:dyDescent="0.25">
      <c r="A3290"/>
      <c r="B3290"/>
      <c r="C3290"/>
      <c r="D3290"/>
      <c r="E3290"/>
    </row>
    <row r="3291" spans="1:5" x14ac:dyDescent="0.25">
      <c r="A3291"/>
      <c r="B3291"/>
      <c r="C3291"/>
      <c r="D3291"/>
      <c r="E3291"/>
    </row>
    <row r="3292" spans="1:5" x14ac:dyDescent="0.25">
      <c r="A3292"/>
      <c r="B3292"/>
      <c r="C3292"/>
      <c r="D3292"/>
      <c r="E3292"/>
    </row>
    <row r="3293" spans="1:5" x14ac:dyDescent="0.25">
      <c r="A3293"/>
      <c r="B3293"/>
      <c r="C3293"/>
      <c r="D3293"/>
      <c r="E3293"/>
    </row>
    <row r="3294" spans="1:5" x14ac:dyDescent="0.25">
      <c r="A3294"/>
      <c r="B3294"/>
      <c r="C3294"/>
      <c r="D3294"/>
      <c r="E3294"/>
    </row>
    <row r="3295" spans="1:5" x14ac:dyDescent="0.25">
      <c r="A3295"/>
      <c r="B3295"/>
      <c r="C3295"/>
      <c r="D3295"/>
      <c r="E3295"/>
    </row>
    <row r="3296" spans="1:5" x14ac:dyDescent="0.25">
      <c r="A3296"/>
      <c r="B3296"/>
      <c r="C3296"/>
      <c r="D3296"/>
      <c r="E3296"/>
    </row>
    <row r="3297" spans="1:5" x14ac:dyDescent="0.25">
      <c r="A3297"/>
      <c r="B3297"/>
      <c r="C3297"/>
      <c r="D3297"/>
      <c r="E3297"/>
    </row>
    <row r="3298" spans="1:5" x14ac:dyDescent="0.25">
      <c r="A3298"/>
      <c r="B3298"/>
      <c r="C3298"/>
      <c r="D3298"/>
      <c r="E3298"/>
    </row>
    <row r="3299" spans="1:5" x14ac:dyDescent="0.25">
      <c r="A3299"/>
      <c r="B3299"/>
      <c r="C3299"/>
      <c r="D3299"/>
      <c r="E3299"/>
    </row>
    <row r="3300" spans="1:5" x14ac:dyDescent="0.25">
      <c r="A3300"/>
      <c r="B3300"/>
      <c r="C3300"/>
      <c r="D3300"/>
      <c r="E3300"/>
    </row>
    <row r="3301" spans="1:5" x14ac:dyDescent="0.25">
      <c r="A3301"/>
      <c r="B3301"/>
      <c r="C3301"/>
      <c r="D3301"/>
      <c r="E3301"/>
    </row>
    <row r="3302" spans="1:5" x14ac:dyDescent="0.25">
      <c r="A3302"/>
      <c r="B3302"/>
      <c r="C3302"/>
      <c r="D3302"/>
      <c r="E3302"/>
    </row>
    <row r="3303" spans="1:5" x14ac:dyDescent="0.25">
      <c r="A3303"/>
      <c r="B3303"/>
      <c r="C3303"/>
      <c r="D3303"/>
      <c r="E3303"/>
    </row>
    <row r="3304" spans="1:5" x14ac:dyDescent="0.25">
      <c r="A3304"/>
      <c r="B3304"/>
      <c r="C3304"/>
      <c r="D3304"/>
      <c r="E3304"/>
    </row>
    <row r="3305" spans="1:5" x14ac:dyDescent="0.25">
      <c r="A3305"/>
      <c r="B3305"/>
      <c r="C3305"/>
      <c r="D3305"/>
      <c r="E3305"/>
    </row>
    <row r="3306" spans="1:5" x14ac:dyDescent="0.25">
      <c r="A3306"/>
      <c r="B3306"/>
      <c r="C3306"/>
      <c r="D3306"/>
      <c r="E3306"/>
    </row>
    <row r="3307" spans="1:5" x14ac:dyDescent="0.25">
      <c r="A3307"/>
      <c r="B3307"/>
      <c r="C3307"/>
      <c r="D3307"/>
      <c r="E3307"/>
    </row>
    <row r="3308" spans="1:5" x14ac:dyDescent="0.25">
      <c r="A3308"/>
      <c r="B3308"/>
      <c r="C3308"/>
      <c r="D3308"/>
      <c r="E3308"/>
    </row>
    <row r="3309" spans="1:5" x14ac:dyDescent="0.25">
      <c r="A3309"/>
      <c r="B3309"/>
      <c r="C3309"/>
      <c r="D3309"/>
      <c r="E3309"/>
    </row>
    <row r="3310" spans="1:5" x14ac:dyDescent="0.25">
      <c r="A3310"/>
      <c r="B3310"/>
      <c r="C3310"/>
      <c r="D3310"/>
      <c r="E3310"/>
    </row>
    <row r="3311" spans="1:5" x14ac:dyDescent="0.25">
      <c r="A3311"/>
      <c r="B3311"/>
      <c r="C3311"/>
      <c r="D3311"/>
      <c r="E3311"/>
    </row>
    <row r="3312" spans="1:5" x14ac:dyDescent="0.25">
      <c r="A3312"/>
      <c r="B3312"/>
      <c r="C3312"/>
      <c r="D3312"/>
      <c r="E3312"/>
    </row>
    <row r="3313" spans="1:5" x14ac:dyDescent="0.25">
      <c r="A3313"/>
      <c r="B3313"/>
      <c r="C3313"/>
      <c r="D3313"/>
      <c r="E3313"/>
    </row>
    <row r="3314" spans="1:5" x14ac:dyDescent="0.25">
      <c r="A3314"/>
      <c r="B3314"/>
      <c r="C3314"/>
      <c r="D3314"/>
      <c r="E3314"/>
    </row>
    <row r="3315" spans="1:5" x14ac:dyDescent="0.25">
      <c r="A3315"/>
      <c r="B3315"/>
      <c r="C3315"/>
      <c r="D3315"/>
      <c r="E3315"/>
    </row>
    <row r="3316" spans="1:5" x14ac:dyDescent="0.25">
      <c r="A3316"/>
      <c r="B3316"/>
      <c r="C3316"/>
      <c r="D3316"/>
      <c r="E3316"/>
    </row>
    <row r="3317" spans="1:5" x14ac:dyDescent="0.25">
      <c r="A3317"/>
      <c r="B3317"/>
      <c r="C3317"/>
      <c r="D3317"/>
      <c r="E3317"/>
    </row>
    <row r="3318" spans="1:5" x14ac:dyDescent="0.25">
      <c r="A3318"/>
      <c r="B3318"/>
      <c r="C3318"/>
      <c r="D3318"/>
      <c r="E3318"/>
    </row>
    <row r="3319" spans="1:5" x14ac:dyDescent="0.25">
      <c r="A3319"/>
      <c r="B3319"/>
      <c r="C3319"/>
      <c r="D3319"/>
      <c r="E3319"/>
    </row>
    <row r="3320" spans="1:5" x14ac:dyDescent="0.25">
      <c r="A3320"/>
      <c r="B3320"/>
      <c r="C3320"/>
      <c r="D3320"/>
      <c r="E3320"/>
    </row>
    <row r="3321" spans="1:5" x14ac:dyDescent="0.25">
      <c r="A3321"/>
      <c r="B3321"/>
      <c r="C3321"/>
      <c r="D3321"/>
      <c r="E3321"/>
    </row>
    <row r="3322" spans="1:5" x14ac:dyDescent="0.25">
      <c r="A3322"/>
      <c r="B3322"/>
      <c r="C3322"/>
      <c r="D3322"/>
      <c r="E3322"/>
    </row>
    <row r="3323" spans="1:5" x14ac:dyDescent="0.25">
      <c r="A3323"/>
      <c r="B3323"/>
      <c r="C3323"/>
      <c r="D3323"/>
      <c r="E3323"/>
    </row>
    <row r="3324" spans="1:5" x14ac:dyDescent="0.25">
      <c r="A3324"/>
      <c r="B3324"/>
      <c r="C3324"/>
      <c r="D3324"/>
      <c r="E3324"/>
    </row>
    <row r="3325" spans="1:5" x14ac:dyDescent="0.25">
      <c r="A3325"/>
      <c r="B3325"/>
      <c r="C3325"/>
      <c r="D3325"/>
      <c r="E3325"/>
    </row>
    <row r="3326" spans="1:5" x14ac:dyDescent="0.25">
      <c r="A3326"/>
      <c r="B3326"/>
      <c r="C3326"/>
      <c r="D3326"/>
      <c r="E3326"/>
    </row>
    <row r="3327" spans="1:5" x14ac:dyDescent="0.25">
      <c r="A3327"/>
      <c r="B3327"/>
      <c r="C3327"/>
      <c r="D3327"/>
      <c r="E3327"/>
    </row>
    <row r="3328" spans="1:5" x14ac:dyDescent="0.25">
      <c r="A3328"/>
      <c r="B3328"/>
      <c r="C3328"/>
      <c r="D3328"/>
      <c r="E3328"/>
    </row>
    <row r="3329" spans="1:5" x14ac:dyDescent="0.25">
      <c r="A3329"/>
      <c r="B3329"/>
      <c r="C3329"/>
      <c r="D3329"/>
      <c r="E3329"/>
    </row>
    <row r="3330" spans="1:5" x14ac:dyDescent="0.25">
      <c r="A3330"/>
      <c r="B3330"/>
      <c r="C3330"/>
      <c r="D3330"/>
      <c r="E3330"/>
    </row>
    <row r="3331" spans="1:5" x14ac:dyDescent="0.25">
      <c r="A3331"/>
      <c r="B3331"/>
      <c r="C3331"/>
      <c r="D3331"/>
      <c r="E3331"/>
    </row>
    <row r="3332" spans="1:5" x14ac:dyDescent="0.25">
      <c r="A3332"/>
      <c r="B3332"/>
      <c r="C3332"/>
      <c r="D3332"/>
      <c r="E3332"/>
    </row>
    <row r="3333" spans="1:5" x14ac:dyDescent="0.25">
      <c r="A3333"/>
      <c r="B3333"/>
      <c r="C3333"/>
      <c r="D3333"/>
      <c r="E3333"/>
    </row>
    <row r="3334" spans="1:5" x14ac:dyDescent="0.25">
      <c r="A3334"/>
      <c r="B3334"/>
      <c r="C3334"/>
      <c r="D3334"/>
      <c r="E3334"/>
    </row>
    <row r="3335" spans="1:5" x14ac:dyDescent="0.25">
      <c r="A3335"/>
      <c r="B3335"/>
      <c r="C3335"/>
      <c r="D3335"/>
      <c r="E3335"/>
    </row>
    <row r="3336" spans="1:5" x14ac:dyDescent="0.25">
      <c r="A3336"/>
      <c r="B3336"/>
      <c r="C3336"/>
      <c r="D3336"/>
      <c r="E3336"/>
    </row>
    <row r="3337" spans="1:5" x14ac:dyDescent="0.25">
      <c r="A3337"/>
      <c r="B3337"/>
      <c r="C3337"/>
      <c r="D3337"/>
      <c r="E3337"/>
    </row>
    <row r="3338" spans="1:5" x14ac:dyDescent="0.25">
      <c r="A3338"/>
      <c r="B3338"/>
      <c r="C3338"/>
      <c r="D3338"/>
      <c r="E3338"/>
    </row>
    <row r="3339" spans="1:5" x14ac:dyDescent="0.25">
      <c r="A3339"/>
      <c r="B3339"/>
      <c r="C3339"/>
      <c r="D3339"/>
      <c r="E3339"/>
    </row>
    <row r="3340" spans="1:5" x14ac:dyDescent="0.25">
      <c r="A3340"/>
      <c r="B3340"/>
      <c r="C3340"/>
      <c r="D3340"/>
      <c r="E3340"/>
    </row>
    <row r="3341" spans="1:5" x14ac:dyDescent="0.25">
      <c r="A3341"/>
      <c r="B3341"/>
      <c r="C3341"/>
      <c r="D3341"/>
      <c r="E3341"/>
    </row>
    <row r="3342" spans="1:5" x14ac:dyDescent="0.25">
      <c r="A3342"/>
      <c r="B3342"/>
      <c r="C3342"/>
      <c r="D3342"/>
      <c r="E3342"/>
    </row>
    <row r="3343" spans="1:5" x14ac:dyDescent="0.25">
      <c r="A3343"/>
      <c r="B3343"/>
      <c r="C3343"/>
      <c r="D3343"/>
      <c r="E3343"/>
    </row>
    <row r="3344" spans="1:5" x14ac:dyDescent="0.25">
      <c r="A3344"/>
      <c r="B3344"/>
      <c r="C3344"/>
      <c r="D3344"/>
      <c r="E3344"/>
    </row>
    <row r="3345" spans="1:5" x14ac:dyDescent="0.25">
      <c r="A3345"/>
      <c r="B3345"/>
      <c r="C3345"/>
      <c r="D3345"/>
      <c r="E3345"/>
    </row>
    <row r="3346" spans="1:5" x14ac:dyDescent="0.25">
      <c r="A3346"/>
      <c r="B3346"/>
      <c r="C3346"/>
      <c r="D3346"/>
      <c r="E3346"/>
    </row>
    <row r="3347" spans="1:5" x14ac:dyDescent="0.25">
      <c r="A3347"/>
      <c r="B3347"/>
      <c r="C3347"/>
      <c r="D3347"/>
      <c r="E3347"/>
    </row>
    <row r="3348" spans="1:5" x14ac:dyDescent="0.25">
      <c r="A3348"/>
      <c r="B3348"/>
      <c r="C3348"/>
      <c r="D3348"/>
      <c r="E3348"/>
    </row>
    <row r="3349" spans="1:5" x14ac:dyDescent="0.25">
      <c r="A3349"/>
      <c r="B3349"/>
      <c r="C3349"/>
      <c r="D3349"/>
      <c r="E3349"/>
    </row>
    <row r="3350" spans="1:5" x14ac:dyDescent="0.25">
      <c r="A3350"/>
      <c r="B3350"/>
      <c r="C3350"/>
      <c r="D3350"/>
      <c r="E3350"/>
    </row>
    <row r="3351" spans="1:5" x14ac:dyDescent="0.25">
      <c r="A3351"/>
      <c r="B3351"/>
      <c r="C3351"/>
      <c r="D3351"/>
      <c r="E3351"/>
    </row>
    <row r="3352" spans="1:5" x14ac:dyDescent="0.25">
      <c r="A3352"/>
      <c r="B3352"/>
      <c r="C3352"/>
      <c r="D3352"/>
      <c r="E3352"/>
    </row>
    <row r="3353" spans="1:5" x14ac:dyDescent="0.25">
      <c r="A3353"/>
      <c r="B3353"/>
      <c r="C3353"/>
      <c r="D3353"/>
      <c r="E3353"/>
    </row>
    <row r="3354" spans="1:5" x14ac:dyDescent="0.25">
      <c r="A3354"/>
      <c r="B3354"/>
      <c r="C3354"/>
      <c r="D3354"/>
      <c r="E3354"/>
    </row>
    <row r="3355" spans="1:5" x14ac:dyDescent="0.25">
      <c r="A3355"/>
      <c r="B3355"/>
      <c r="C3355"/>
      <c r="D3355"/>
      <c r="E3355"/>
    </row>
    <row r="3356" spans="1:5" x14ac:dyDescent="0.25">
      <c r="A3356"/>
      <c r="B3356"/>
      <c r="C3356"/>
      <c r="D3356"/>
      <c r="E3356"/>
    </row>
    <row r="3357" spans="1:5" x14ac:dyDescent="0.25">
      <c r="A3357"/>
      <c r="B3357"/>
      <c r="C3357"/>
      <c r="D3357"/>
      <c r="E3357"/>
    </row>
    <row r="3358" spans="1:5" x14ac:dyDescent="0.25">
      <c r="A3358"/>
      <c r="B3358"/>
      <c r="C3358"/>
      <c r="D3358"/>
      <c r="E3358"/>
    </row>
    <row r="3359" spans="1:5" x14ac:dyDescent="0.25">
      <c r="A3359"/>
      <c r="B3359"/>
      <c r="C3359"/>
      <c r="D3359"/>
      <c r="E3359"/>
    </row>
    <row r="3360" spans="1:5" x14ac:dyDescent="0.25">
      <c r="A3360"/>
      <c r="B3360"/>
      <c r="C3360"/>
      <c r="D3360"/>
      <c r="E3360"/>
    </row>
    <row r="3361" spans="1:5" x14ac:dyDescent="0.25">
      <c r="A3361"/>
      <c r="B3361"/>
      <c r="C3361"/>
      <c r="D3361"/>
      <c r="E3361"/>
    </row>
    <row r="3362" spans="1:5" x14ac:dyDescent="0.25">
      <c r="A3362"/>
      <c r="B3362"/>
      <c r="C3362"/>
      <c r="D3362"/>
      <c r="E3362"/>
    </row>
    <row r="3363" spans="1:5" x14ac:dyDescent="0.25">
      <c r="A3363"/>
      <c r="B3363"/>
      <c r="C3363"/>
      <c r="D3363"/>
      <c r="E3363"/>
    </row>
    <row r="3364" spans="1:5" x14ac:dyDescent="0.25">
      <c r="A3364"/>
      <c r="B3364"/>
      <c r="C3364"/>
      <c r="D3364"/>
      <c r="E3364"/>
    </row>
    <row r="3365" spans="1:5" x14ac:dyDescent="0.25">
      <c r="A3365"/>
      <c r="B3365"/>
      <c r="C3365"/>
      <c r="D3365"/>
      <c r="E3365"/>
    </row>
    <row r="3366" spans="1:5" x14ac:dyDescent="0.25">
      <c r="A3366"/>
      <c r="B3366"/>
      <c r="C3366"/>
      <c r="D3366"/>
      <c r="E3366"/>
    </row>
    <row r="3367" spans="1:5" x14ac:dyDescent="0.25">
      <c r="A3367"/>
      <c r="B3367"/>
      <c r="C3367"/>
      <c r="D3367"/>
      <c r="E3367"/>
    </row>
    <row r="3368" spans="1:5" x14ac:dyDescent="0.25">
      <c r="A3368"/>
      <c r="B3368"/>
      <c r="C3368"/>
      <c r="D3368"/>
      <c r="E3368"/>
    </row>
    <row r="3369" spans="1:5" x14ac:dyDescent="0.25">
      <c r="A3369"/>
      <c r="B3369"/>
      <c r="C3369"/>
      <c r="D3369"/>
      <c r="E3369"/>
    </row>
    <row r="3370" spans="1:5" x14ac:dyDescent="0.25">
      <c r="A3370"/>
      <c r="B3370"/>
      <c r="C3370"/>
      <c r="D3370"/>
      <c r="E3370"/>
    </row>
    <row r="3371" spans="1:5" x14ac:dyDescent="0.25">
      <c r="A3371"/>
      <c r="B3371"/>
      <c r="C3371"/>
      <c r="D3371"/>
      <c r="E3371"/>
    </row>
    <row r="3372" spans="1:5" x14ac:dyDescent="0.25">
      <c r="A3372"/>
      <c r="B3372"/>
      <c r="C3372"/>
      <c r="D3372"/>
      <c r="E3372"/>
    </row>
    <row r="3373" spans="1:5" x14ac:dyDescent="0.25">
      <c r="A3373"/>
      <c r="B3373"/>
      <c r="C3373"/>
      <c r="D3373"/>
      <c r="E3373"/>
    </row>
    <row r="3374" spans="1:5" x14ac:dyDescent="0.25">
      <c r="A3374"/>
      <c r="B3374"/>
      <c r="C3374"/>
      <c r="D3374"/>
      <c r="E3374"/>
    </row>
    <row r="3375" spans="1:5" x14ac:dyDescent="0.25">
      <c r="A3375"/>
      <c r="B3375"/>
      <c r="C3375"/>
      <c r="D3375"/>
      <c r="E3375"/>
    </row>
    <row r="3376" spans="1:5" x14ac:dyDescent="0.25">
      <c r="A3376"/>
      <c r="B3376"/>
      <c r="C3376"/>
      <c r="D3376"/>
      <c r="E3376"/>
    </row>
    <row r="3377" spans="1:5" x14ac:dyDescent="0.25">
      <c r="A3377"/>
      <c r="B3377"/>
      <c r="C3377"/>
      <c r="D3377"/>
      <c r="E3377"/>
    </row>
    <row r="3378" spans="1:5" x14ac:dyDescent="0.25">
      <c r="A3378"/>
      <c r="B3378"/>
      <c r="C3378"/>
      <c r="D3378"/>
      <c r="E3378"/>
    </row>
    <row r="3379" spans="1:5" x14ac:dyDescent="0.25">
      <c r="A3379"/>
      <c r="B3379"/>
      <c r="C3379"/>
      <c r="D3379"/>
      <c r="E3379"/>
    </row>
    <row r="3380" spans="1:5" x14ac:dyDescent="0.25">
      <c r="A3380"/>
      <c r="B3380"/>
      <c r="C3380"/>
      <c r="D3380"/>
      <c r="E3380"/>
    </row>
    <row r="3381" spans="1:5" x14ac:dyDescent="0.25">
      <c r="A3381"/>
      <c r="B3381"/>
      <c r="C3381"/>
      <c r="D3381"/>
      <c r="E3381"/>
    </row>
    <row r="3382" spans="1:5" x14ac:dyDescent="0.25">
      <c r="A3382"/>
      <c r="B3382"/>
      <c r="C3382"/>
      <c r="D3382"/>
      <c r="E3382"/>
    </row>
    <row r="3383" spans="1:5" x14ac:dyDescent="0.25">
      <c r="A3383"/>
      <c r="B3383"/>
      <c r="C3383"/>
      <c r="D3383"/>
      <c r="E3383"/>
    </row>
    <row r="3384" spans="1:5" x14ac:dyDescent="0.25">
      <c r="A3384"/>
      <c r="B3384"/>
      <c r="C3384"/>
      <c r="D3384"/>
      <c r="E3384"/>
    </row>
    <row r="3385" spans="1:5" x14ac:dyDescent="0.25">
      <c r="A3385"/>
      <c r="B3385"/>
      <c r="C3385"/>
      <c r="D3385"/>
      <c r="E3385"/>
    </row>
    <row r="3386" spans="1:5" x14ac:dyDescent="0.25">
      <c r="A3386"/>
      <c r="B3386"/>
      <c r="C3386"/>
      <c r="D3386"/>
      <c r="E3386"/>
    </row>
    <row r="3387" spans="1:5" x14ac:dyDescent="0.25">
      <c r="A3387"/>
      <c r="B3387"/>
      <c r="C3387"/>
      <c r="D3387"/>
      <c r="E3387"/>
    </row>
    <row r="3388" spans="1:5" x14ac:dyDescent="0.25">
      <c r="A3388"/>
      <c r="B3388"/>
      <c r="C3388"/>
      <c r="D3388"/>
      <c r="E3388"/>
    </row>
    <row r="3389" spans="1:5" x14ac:dyDescent="0.25">
      <c r="A3389"/>
      <c r="B3389"/>
      <c r="C3389"/>
      <c r="D3389"/>
      <c r="E3389"/>
    </row>
    <row r="3390" spans="1:5" x14ac:dyDescent="0.25">
      <c r="A3390"/>
      <c r="B3390"/>
      <c r="C3390"/>
      <c r="D3390"/>
      <c r="E3390"/>
    </row>
    <row r="3391" spans="1:5" x14ac:dyDescent="0.25">
      <c r="A3391"/>
      <c r="B3391"/>
      <c r="C3391"/>
      <c r="D3391"/>
      <c r="E3391"/>
    </row>
    <row r="3392" spans="1:5" x14ac:dyDescent="0.25">
      <c r="A3392"/>
      <c r="B3392"/>
      <c r="C3392"/>
      <c r="D3392"/>
      <c r="E3392"/>
    </row>
    <row r="3393" spans="1:5" x14ac:dyDescent="0.25">
      <c r="A3393"/>
      <c r="B3393"/>
      <c r="C3393"/>
      <c r="D3393"/>
      <c r="E3393"/>
    </row>
    <row r="3394" spans="1:5" x14ac:dyDescent="0.25">
      <c r="A3394"/>
      <c r="B3394"/>
      <c r="C3394"/>
      <c r="D3394"/>
      <c r="E3394"/>
    </row>
    <row r="3395" spans="1:5" x14ac:dyDescent="0.25">
      <c r="A3395"/>
      <c r="B3395"/>
      <c r="C3395"/>
      <c r="D3395"/>
      <c r="E3395"/>
    </row>
    <row r="3396" spans="1:5" x14ac:dyDescent="0.25">
      <c r="A3396"/>
      <c r="B3396"/>
      <c r="C3396"/>
      <c r="D3396"/>
      <c r="E3396"/>
    </row>
    <row r="3397" spans="1:5" x14ac:dyDescent="0.25">
      <c r="A3397"/>
      <c r="B3397"/>
      <c r="C3397"/>
      <c r="D3397"/>
      <c r="E3397"/>
    </row>
    <row r="3398" spans="1:5" x14ac:dyDescent="0.25">
      <c r="A3398"/>
      <c r="B3398"/>
      <c r="C3398"/>
      <c r="D3398"/>
      <c r="E3398"/>
    </row>
    <row r="3399" spans="1:5" x14ac:dyDescent="0.25">
      <c r="A3399"/>
      <c r="B3399"/>
      <c r="C3399"/>
      <c r="D3399"/>
      <c r="E3399"/>
    </row>
    <row r="3400" spans="1:5" x14ac:dyDescent="0.25">
      <c r="A3400"/>
      <c r="B3400"/>
      <c r="C3400"/>
      <c r="D3400"/>
      <c r="E3400"/>
    </row>
    <row r="3401" spans="1:5" x14ac:dyDescent="0.25">
      <c r="A3401"/>
      <c r="B3401"/>
      <c r="C3401"/>
      <c r="D3401"/>
      <c r="E3401"/>
    </row>
    <row r="3402" spans="1:5" x14ac:dyDescent="0.25">
      <c r="A3402"/>
      <c r="B3402"/>
      <c r="C3402"/>
      <c r="D3402"/>
      <c r="E3402"/>
    </row>
    <row r="3403" spans="1:5" x14ac:dyDescent="0.25">
      <c r="A3403"/>
      <c r="B3403"/>
      <c r="C3403"/>
      <c r="D3403"/>
      <c r="E3403"/>
    </row>
    <row r="3404" spans="1:5" x14ac:dyDescent="0.25">
      <c r="A3404"/>
      <c r="B3404"/>
      <c r="C3404"/>
      <c r="D3404"/>
      <c r="E3404"/>
    </row>
    <row r="3405" spans="1:5" x14ac:dyDescent="0.25">
      <c r="A3405"/>
      <c r="B3405"/>
      <c r="C3405"/>
      <c r="D3405"/>
      <c r="E3405"/>
    </row>
    <row r="3406" spans="1:5" x14ac:dyDescent="0.25">
      <c r="A3406"/>
      <c r="B3406"/>
      <c r="C3406"/>
      <c r="D3406"/>
      <c r="E3406"/>
    </row>
    <row r="3407" spans="1:5" x14ac:dyDescent="0.25">
      <c r="A3407"/>
      <c r="B3407"/>
      <c r="C3407"/>
      <c r="D3407"/>
      <c r="E3407"/>
    </row>
    <row r="3408" spans="1:5" x14ac:dyDescent="0.25">
      <c r="A3408"/>
      <c r="B3408"/>
      <c r="C3408"/>
      <c r="D3408"/>
      <c r="E3408"/>
    </row>
    <row r="3409" spans="1:5" x14ac:dyDescent="0.25">
      <c r="A3409"/>
      <c r="B3409"/>
      <c r="C3409"/>
      <c r="D3409"/>
      <c r="E3409"/>
    </row>
    <row r="3410" spans="1:5" x14ac:dyDescent="0.25">
      <c r="A3410"/>
      <c r="B3410"/>
      <c r="C3410"/>
      <c r="D3410"/>
      <c r="E3410"/>
    </row>
    <row r="3411" spans="1:5" x14ac:dyDescent="0.25">
      <c r="A3411"/>
      <c r="B3411"/>
      <c r="C3411"/>
      <c r="D3411"/>
      <c r="E3411"/>
    </row>
    <row r="3412" spans="1:5" x14ac:dyDescent="0.25">
      <c r="A3412"/>
      <c r="B3412"/>
      <c r="C3412"/>
      <c r="D3412"/>
      <c r="E3412"/>
    </row>
    <row r="3413" spans="1:5" x14ac:dyDescent="0.25">
      <c r="A3413"/>
      <c r="B3413"/>
      <c r="C3413"/>
      <c r="D3413"/>
      <c r="E3413"/>
    </row>
    <row r="3414" spans="1:5" x14ac:dyDescent="0.25">
      <c r="A3414"/>
      <c r="B3414"/>
      <c r="C3414"/>
      <c r="D3414"/>
      <c r="E3414"/>
    </row>
    <row r="3415" spans="1:5" x14ac:dyDescent="0.25">
      <c r="A3415"/>
      <c r="B3415"/>
      <c r="C3415"/>
      <c r="D3415"/>
      <c r="E3415"/>
    </row>
    <row r="3416" spans="1:5" x14ac:dyDescent="0.25">
      <c r="A3416"/>
      <c r="B3416"/>
      <c r="C3416"/>
      <c r="D3416"/>
      <c r="E3416"/>
    </row>
    <row r="3417" spans="1:5" x14ac:dyDescent="0.25">
      <c r="A3417"/>
      <c r="B3417"/>
      <c r="C3417"/>
      <c r="D3417"/>
      <c r="E3417"/>
    </row>
    <row r="3418" spans="1:5" x14ac:dyDescent="0.25">
      <c r="A3418"/>
      <c r="B3418"/>
      <c r="C3418"/>
      <c r="D3418"/>
      <c r="E3418"/>
    </row>
    <row r="3419" spans="1:5" x14ac:dyDescent="0.25">
      <c r="A3419"/>
      <c r="B3419"/>
      <c r="C3419"/>
      <c r="D3419"/>
      <c r="E3419"/>
    </row>
    <row r="3420" spans="1:5" x14ac:dyDescent="0.25">
      <c r="A3420"/>
      <c r="B3420"/>
      <c r="C3420"/>
      <c r="D3420"/>
      <c r="E3420"/>
    </row>
    <row r="3421" spans="1:5" x14ac:dyDescent="0.25">
      <c r="A3421"/>
      <c r="B3421"/>
      <c r="C3421"/>
      <c r="D3421"/>
      <c r="E3421"/>
    </row>
    <row r="3422" spans="1:5" x14ac:dyDescent="0.25">
      <c r="A3422"/>
      <c r="B3422"/>
      <c r="C3422"/>
      <c r="D3422"/>
      <c r="E3422"/>
    </row>
    <row r="3423" spans="1:5" x14ac:dyDescent="0.25">
      <c r="A3423"/>
      <c r="B3423"/>
      <c r="C3423"/>
      <c r="D3423"/>
      <c r="E3423"/>
    </row>
    <row r="3424" spans="1:5" x14ac:dyDescent="0.25">
      <c r="A3424"/>
      <c r="B3424"/>
      <c r="C3424"/>
      <c r="D3424"/>
      <c r="E3424"/>
    </row>
    <row r="3425" spans="1:5" x14ac:dyDescent="0.25">
      <c r="A3425"/>
      <c r="B3425"/>
      <c r="C3425"/>
      <c r="D3425"/>
      <c r="E3425"/>
    </row>
    <row r="3426" spans="1:5" x14ac:dyDescent="0.25">
      <c r="A3426"/>
      <c r="B3426"/>
      <c r="C3426"/>
      <c r="D3426"/>
      <c r="E3426"/>
    </row>
    <row r="3427" spans="1:5" x14ac:dyDescent="0.25">
      <c r="A3427"/>
      <c r="B3427"/>
      <c r="C3427"/>
      <c r="D3427"/>
      <c r="E3427"/>
    </row>
    <row r="3428" spans="1:5" x14ac:dyDescent="0.25">
      <c r="A3428"/>
      <c r="B3428"/>
      <c r="C3428"/>
      <c r="D3428"/>
      <c r="E3428"/>
    </row>
    <row r="3429" spans="1:5" x14ac:dyDescent="0.25">
      <c r="A3429"/>
      <c r="B3429"/>
      <c r="C3429"/>
      <c r="D3429"/>
      <c r="E3429"/>
    </row>
    <row r="3430" spans="1:5" x14ac:dyDescent="0.25">
      <c r="A3430"/>
      <c r="B3430"/>
      <c r="C3430"/>
      <c r="D3430"/>
      <c r="E3430"/>
    </row>
    <row r="3431" spans="1:5" x14ac:dyDescent="0.25">
      <c r="A3431"/>
      <c r="B3431"/>
      <c r="C3431"/>
      <c r="D3431"/>
      <c r="E3431"/>
    </row>
    <row r="3432" spans="1:5" x14ac:dyDescent="0.25">
      <c r="A3432"/>
      <c r="B3432"/>
      <c r="C3432"/>
      <c r="D3432"/>
      <c r="E3432"/>
    </row>
    <row r="3433" spans="1:5" x14ac:dyDescent="0.25">
      <c r="A3433"/>
      <c r="B3433"/>
      <c r="C3433"/>
      <c r="D3433"/>
      <c r="E3433"/>
    </row>
    <row r="3434" spans="1:5" x14ac:dyDescent="0.25">
      <c r="A3434"/>
      <c r="B3434"/>
      <c r="C3434"/>
      <c r="D3434"/>
      <c r="E3434"/>
    </row>
    <row r="3435" spans="1:5" x14ac:dyDescent="0.25">
      <c r="A3435"/>
      <c r="B3435"/>
      <c r="C3435"/>
      <c r="D3435"/>
      <c r="E3435"/>
    </row>
    <row r="3436" spans="1:5" x14ac:dyDescent="0.25">
      <c r="A3436"/>
      <c r="B3436"/>
      <c r="C3436"/>
      <c r="D3436"/>
      <c r="E3436"/>
    </row>
    <row r="3437" spans="1:5" x14ac:dyDescent="0.25">
      <c r="A3437"/>
      <c r="B3437"/>
      <c r="C3437"/>
      <c r="D3437"/>
      <c r="E3437"/>
    </row>
    <row r="3438" spans="1:5" x14ac:dyDescent="0.25">
      <c r="A3438"/>
      <c r="B3438"/>
      <c r="C3438"/>
      <c r="D3438"/>
      <c r="E3438"/>
    </row>
    <row r="3439" spans="1:5" x14ac:dyDescent="0.25">
      <c r="A3439"/>
      <c r="B3439"/>
      <c r="C3439"/>
      <c r="D3439"/>
      <c r="E3439"/>
    </row>
    <row r="3440" spans="1:5" x14ac:dyDescent="0.25">
      <c r="A3440"/>
      <c r="B3440"/>
      <c r="C3440"/>
      <c r="D3440"/>
      <c r="E3440"/>
    </row>
    <row r="3441" spans="1:5" x14ac:dyDescent="0.25">
      <c r="A3441"/>
      <c r="B3441"/>
      <c r="C3441"/>
      <c r="D3441"/>
      <c r="E3441"/>
    </row>
    <row r="3442" spans="1:5" x14ac:dyDescent="0.25">
      <c r="A3442"/>
      <c r="B3442"/>
      <c r="C3442"/>
      <c r="D3442"/>
      <c r="E3442"/>
    </row>
    <row r="3443" spans="1:5" x14ac:dyDescent="0.25">
      <c r="A3443"/>
      <c r="B3443"/>
      <c r="C3443"/>
      <c r="D3443"/>
      <c r="E3443"/>
    </row>
    <row r="3444" spans="1:5" x14ac:dyDescent="0.25">
      <c r="A3444"/>
      <c r="B3444"/>
      <c r="C3444"/>
      <c r="D3444"/>
      <c r="E3444"/>
    </row>
    <row r="3445" spans="1:5" x14ac:dyDescent="0.25">
      <c r="A3445"/>
      <c r="B3445"/>
      <c r="C3445"/>
      <c r="D3445"/>
      <c r="E3445"/>
    </row>
    <row r="3446" spans="1:5" x14ac:dyDescent="0.25">
      <c r="A3446"/>
      <c r="B3446"/>
      <c r="C3446"/>
      <c r="D3446"/>
      <c r="E3446"/>
    </row>
    <row r="3447" spans="1:5" x14ac:dyDescent="0.25">
      <c r="A3447"/>
      <c r="B3447"/>
      <c r="C3447"/>
      <c r="D3447"/>
      <c r="E3447"/>
    </row>
    <row r="3448" spans="1:5" x14ac:dyDescent="0.25">
      <c r="A3448"/>
      <c r="B3448"/>
      <c r="C3448"/>
      <c r="D3448"/>
      <c r="E3448"/>
    </row>
    <row r="3449" spans="1:5" x14ac:dyDescent="0.25">
      <c r="A3449"/>
      <c r="B3449"/>
      <c r="C3449"/>
      <c r="D3449"/>
      <c r="E3449"/>
    </row>
    <row r="3450" spans="1:5" x14ac:dyDescent="0.25">
      <c r="A3450"/>
      <c r="B3450"/>
      <c r="C3450"/>
      <c r="D3450"/>
      <c r="E3450"/>
    </row>
    <row r="3451" spans="1:5" x14ac:dyDescent="0.25">
      <c r="A3451"/>
      <c r="B3451"/>
      <c r="C3451"/>
      <c r="D3451"/>
      <c r="E3451"/>
    </row>
    <row r="3452" spans="1:5" x14ac:dyDescent="0.25">
      <c r="A3452"/>
      <c r="B3452"/>
      <c r="C3452"/>
      <c r="D3452"/>
      <c r="E3452"/>
    </row>
    <row r="3453" spans="1:5" x14ac:dyDescent="0.25">
      <c r="A3453"/>
      <c r="B3453"/>
      <c r="C3453"/>
      <c r="D3453"/>
      <c r="E3453"/>
    </row>
    <row r="3454" spans="1:5" x14ac:dyDescent="0.25">
      <c r="A3454"/>
      <c r="B3454"/>
      <c r="C3454"/>
      <c r="D3454"/>
      <c r="E3454"/>
    </row>
    <row r="3455" spans="1:5" x14ac:dyDescent="0.25">
      <c r="A3455"/>
      <c r="B3455"/>
      <c r="C3455"/>
      <c r="D3455"/>
      <c r="E3455"/>
    </row>
    <row r="3456" spans="1:5" x14ac:dyDescent="0.25">
      <c r="A3456"/>
      <c r="B3456"/>
      <c r="C3456"/>
      <c r="D3456"/>
      <c r="E3456"/>
    </row>
    <row r="3457" spans="1:5" x14ac:dyDescent="0.25">
      <c r="A3457"/>
      <c r="B3457"/>
      <c r="C3457"/>
      <c r="D3457"/>
      <c r="E3457"/>
    </row>
    <row r="3458" spans="1:5" x14ac:dyDescent="0.25">
      <c r="A3458"/>
      <c r="B3458"/>
      <c r="C3458"/>
      <c r="D3458"/>
      <c r="E3458"/>
    </row>
    <row r="3459" spans="1:5" x14ac:dyDescent="0.25">
      <c r="A3459"/>
      <c r="B3459"/>
      <c r="C3459"/>
      <c r="D3459"/>
      <c r="E3459"/>
    </row>
    <row r="3460" spans="1:5" x14ac:dyDescent="0.25">
      <c r="A3460"/>
      <c r="B3460"/>
      <c r="C3460"/>
      <c r="D3460"/>
      <c r="E3460"/>
    </row>
    <row r="3461" spans="1:5" x14ac:dyDescent="0.25">
      <c r="A3461"/>
      <c r="B3461"/>
      <c r="C3461"/>
      <c r="D3461"/>
      <c r="E3461"/>
    </row>
    <row r="3462" spans="1:5" x14ac:dyDescent="0.25">
      <c r="A3462"/>
      <c r="B3462"/>
      <c r="C3462"/>
      <c r="D3462"/>
      <c r="E3462"/>
    </row>
    <row r="3463" spans="1:5" x14ac:dyDescent="0.25">
      <c r="A3463"/>
      <c r="B3463"/>
      <c r="C3463"/>
      <c r="D3463"/>
      <c r="E3463"/>
    </row>
    <row r="3464" spans="1:5" x14ac:dyDescent="0.25">
      <c r="A3464"/>
      <c r="B3464"/>
      <c r="C3464"/>
      <c r="D3464"/>
      <c r="E3464"/>
    </row>
    <row r="3465" spans="1:5" x14ac:dyDescent="0.25">
      <c r="A3465"/>
      <c r="B3465"/>
      <c r="C3465"/>
      <c r="D3465"/>
      <c r="E3465"/>
    </row>
    <row r="3466" spans="1:5" x14ac:dyDescent="0.25">
      <c r="A3466"/>
      <c r="B3466"/>
      <c r="C3466"/>
      <c r="D3466"/>
      <c r="E3466"/>
    </row>
    <row r="3467" spans="1:5" x14ac:dyDescent="0.25">
      <c r="A3467"/>
      <c r="B3467"/>
      <c r="C3467"/>
      <c r="D3467"/>
      <c r="E3467"/>
    </row>
    <row r="3468" spans="1:5" x14ac:dyDescent="0.25">
      <c r="A3468"/>
      <c r="B3468"/>
      <c r="C3468"/>
      <c r="D3468"/>
      <c r="E3468"/>
    </row>
    <row r="3469" spans="1:5" x14ac:dyDescent="0.25">
      <c r="A3469"/>
      <c r="B3469"/>
      <c r="C3469"/>
      <c r="D3469"/>
      <c r="E3469"/>
    </row>
    <row r="3470" spans="1:5" x14ac:dyDescent="0.25">
      <c r="A3470"/>
      <c r="B3470"/>
      <c r="C3470"/>
      <c r="D3470"/>
      <c r="E3470"/>
    </row>
    <row r="3471" spans="1:5" x14ac:dyDescent="0.25">
      <c r="A3471"/>
      <c r="B3471"/>
      <c r="C3471"/>
      <c r="D3471"/>
      <c r="E3471"/>
    </row>
    <row r="3472" spans="1:5" x14ac:dyDescent="0.25">
      <c r="A3472"/>
      <c r="B3472"/>
      <c r="C3472"/>
      <c r="D3472"/>
      <c r="E3472"/>
    </row>
    <row r="3473" spans="1:5" x14ac:dyDescent="0.25">
      <c r="A3473"/>
      <c r="B3473"/>
      <c r="C3473"/>
      <c r="D3473"/>
      <c r="E3473"/>
    </row>
    <row r="3474" spans="1:5" x14ac:dyDescent="0.25">
      <c r="A3474"/>
      <c r="B3474"/>
      <c r="C3474"/>
      <c r="D3474"/>
      <c r="E3474"/>
    </row>
    <row r="3475" spans="1:5" x14ac:dyDescent="0.25">
      <c r="A3475"/>
      <c r="B3475"/>
      <c r="C3475"/>
      <c r="D3475"/>
      <c r="E3475"/>
    </row>
    <row r="3476" spans="1:5" x14ac:dyDescent="0.25">
      <c r="A3476"/>
      <c r="B3476"/>
      <c r="C3476"/>
      <c r="D3476"/>
      <c r="E3476"/>
    </row>
    <row r="3477" spans="1:5" x14ac:dyDescent="0.25">
      <c r="A3477"/>
      <c r="B3477"/>
      <c r="C3477"/>
      <c r="D3477"/>
      <c r="E3477"/>
    </row>
    <row r="3478" spans="1:5" x14ac:dyDescent="0.25">
      <c r="A3478"/>
      <c r="B3478"/>
      <c r="C3478"/>
      <c r="D3478"/>
      <c r="E3478"/>
    </row>
    <row r="3479" spans="1:5" x14ac:dyDescent="0.25">
      <c r="A3479"/>
      <c r="B3479"/>
      <c r="C3479"/>
      <c r="D3479"/>
      <c r="E3479"/>
    </row>
    <row r="3480" spans="1:5" x14ac:dyDescent="0.25">
      <c r="A3480"/>
      <c r="B3480"/>
      <c r="C3480"/>
      <c r="D3480"/>
      <c r="E3480"/>
    </row>
    <row r="3481" spans="1:5" x14ac:dyDescent="0.25">
      <c r="A3481"/>
      <c r="B3481"/>
      <c r="C3481"/>
      <c r="D3481"/>
      <c r="E3481"/>
    </row>
    <row r="3482" spans="1:5" x14ac:dyDescent="0.25">
      <c r="A3482"/>
      <c r="B3482"/>
      <c r="C3482"/>
      <c r="D3482"/>
      <c r="E3482"/>
    </row>
    <row r="3483" spans="1:5" x14ac:dyDescent="0.25">
      <c r="A3483"/>
      <c r="B3483"/>
      <c r="C3483"/>
      <c r="D3483"/>
      <c r="E3483"/>
    </row>
    <row r="3484" spans="1:5" x14ac:dyDescent="0.25">
      <c r="A3484"/>
      <c r="B3484"/>
      <c r="C3484"/>
      <c r="D3484"/>
      <c r="E3484"/>
    </row>
    <row r="3485" spans="1:5" x14ac:dyDescent="0.25">
      <c r="A3485"/>
      <c r="B3485"/>
      <c r="C3485"/>
      <c r="D3485"/>
      <c r="E3485"/>
    </row>
    <row r="3486" spans="1:5" x14ac:dyDescent="0.25">
      <c r="A3486"/>
      <c r="B3486"/>
      <c r="C3486"/>
      <c r="D3486"/>
      <c r="E3486"/>
    </row>
    <row r="3487" spans="1:5" x14ac:dyDescent="0.25">
      <c r="A3487"/>
      <c r="B3487"/>
      <c r="C3487"/>
      <c r="D3487"/>
      <c r="E3487"/>
    </row>
    <row r="3488" spans="1:5" x14ac:dyDescent="0.25">
      <c r="A3488"/>
      <c r="B3488"/>
      <c r="C3488"/>
      <c r="D3488"/>
      <c r="E3488"/>
    </row>
    <row r="3489" spans="1:5" x14ac:dyDescent="0.25">
      <c r="A3489"/>
      <c r="B3489"/>
      <c r="C3489"/>
      <c r="D3489"/>
      <c r="E3489"/>
    </row>
    <row r="3490" spans="1:5" x14ac:dyDescent="0.25">
      <c r="A3490"/>
      <c r="B3490"/>
      <c r="C3490"/>
      <c r="D3490"/>
      <c r="E3490"/>
    </row>
    <row r="3491" spans="1:5" x14ac:dyDescent="0.25">
      <c r="A3491"/>
      <c r="B3491"/>
      <c r="C3491"/>
      <c r="D3491"/>
      <c r="E3491"/>
    </row>
    <row r="3492" spans="1:5" x14ac:dyDescent="0.25">
      <c r="A3492"/>
      <c r="B3492"/>
      <c r="C3492"/>
      <c r="D3492"/>
      <c r="E3492"/>
    </row>
    <row r="3493" spans="1:5" x14ac:dyDescent="0.25">
      <c r="A3493"/>
      <c r="B3493"/>
      <c r="C3493"/>
      <c r="D3493"/>
      <c r="E3493"/>
    </row>
    <row r="3494" spans="1:5" x14ac:dyDescent="0.25">
      <c r="A3494"/>
      <c r="B3494"/>
      <c r="C3494"/>
      <c r="D3494"/>
      <c r="E3494"/>
    </row>
    <row r="3495" spans="1:5" x14ac:dyDescent="0.25">
      <c r="A3495"/>
      <c r="B3495"/>
      <c r="C3495"/>
      <c r="D3495"/>
      <c r="E3495"/>
    </row>
    <row r="3496" spans="1:5" x14ac:dyDescent="0.25">
      <c r="A3496"/>
      <c r="B3496"/>
      <c r="C3496"/>
      <c r="D3496"/>
      <c r="E3496"/>
    </row>
    <row r="3497" spans="1:5" x14ac:dyDescent="0.25">
      <c r="A3497"/>
      <c r="B3497"/>
      <c r="C3497"/>
      <c r="D3497"/>
      <c r="E3497"/>
    </row>
    <row r="3498" spans="1:5" x14ac:dyDescent="0.25">
      <c r="A3498"/>
      <c r="B3498"/>
      <c r="C3498"/>
      <c r="D3498"/>
      <c r="E3498"/>
    </row>
    <row r="3499" spans="1:5" x14ac:dyDescent="0.25">
      <c r="A3499"/>
      <c r="B3499"/>
      <c r="C3499"/>
      <c r="D3499"/>
      <c r="E3499"/>
    </row>
    <row r="3500" spans="1:5" x14ac:dyDescent="0.25">
      <c r="A3500"/>
      <c r="B3500"/>
      <c r="C3500"/>
      <c r="D3500"/>
      <c r="E3500"/>
    </row>
    <row r="3501" spans="1:5" x14ac:dyDescent="0.25">
      <c r="A3501"/>
      <c r="B3501"/>
      <c r="C3501"/>
      <c r="D3501"/>
      <c r="E3501"/>
    </row>
    <row r="3502" spans="1:5" x14ac:dyDescent="0.25">
      <c r="A3502"/>
      <c r="B3502"/>
      <c r="C3502"/>
      <c r="D3502"/>
      <c r="E3502"/>
    </row>
    <row r="3503" spans="1:5" x14ac:dyDescent="0.25">
      <c r="A3503"/>
      <c r="B3503"/>
      <c r="C3503"/>
      <c r="D3503"/>
      <c r="E3503"/>
    </row>
    <row r="3504" spans="1:5" x14ac:dyDescent="0.25">
      <c r="A3504"/>
      <c r="B3504"/>
      <c r="C3504"/>
      <c r="D3504"/>
      <c r="E3504"/>
    </row>
    <row r="3505" spans="1:5" x14ac:dyDescent="0.25">
      <c r="A3505"/>
      <c r="B3505"/>
      <c r="C3505"/>
      <c r="D3505"/>
      <c r="E3505"/>
    </row>
    <row r="3506" spans="1:5" x14ac:dyDescent="0.25">
      <c r="A3506"/>
      <c r="B3506"/>
      <c r="C3506"/>
      <c r="D3506"/>
      <c r="E3506"/>
    </row>
    <row r="3507" spans="1:5" x14ac:dyDescent="0.25">
      <c r="A3507"/>
      <c r="B3507"/>
      <c r="C3507"/>
      <c r="D3507"/>
      <c r="E3507"/>
    </row>
    <row r="3508" spans="1:5" x14ac:dyDescent="0.25">
      <c r="A3508"/>
      <c r="B3508"/>
      <c r="C3508"/>
      <c r="D3508"/>
      <c r="E3508"/>
    </row>
    <row r="3509" spans="1:5" x14ac:dyDescent="0.25">
      <c r="A3509"/>
      <c r="B3509"/>
      <c r="C3509"/>
      <c r="D3509"/>
      <c r="E3509"/>
    </row>
    <row r="3510" spans="1:5" x14ac:dyDescent="0.25">
      <c r="A3510"/>
      <c r="B3510"/>
      <c r="C3510"/>
      <c r="D3510"/>
      <c r="E3510"/>
    </row>
    <row r="3511" spans="1:5" x14ac:dyDescent="0.25">
      <c r="A3511"/>
      <c r="B3511"/>
      <c r="C3511"/>
      <c r="D3511"/>
      <c r="E3511"/>
    </row>
    <row r="3512" spans="1:5" x14ac:dyDescent="0.25">
      <c r="A3512"/>
      <c r="B3512"/>
      <c r="C3512"/>
      <c r="D3512"/>
      <c r="E3512"/>
    </row>
    <row r="3513" spans="1:5" x14ac:dyDescent="0.25">
      <c r="A3513"/>
      <c r="B3513"/>
      <c r="C3513"/>
      <c r="D3513"/>
      <c r="E3513"/>
    </row>
    <row r="3514" spans="1:5" x14ac:dyDescent="0.25">
      <c r="A3514"/>
      <c r="B3514"/>
      <c r="C3514"/>
      <c r="D3514"/>
      <c r="E3514"/>
    </row>
    <row r="3515" spans="1:5" x14ac:dyDescent="0.25">
      <c r="A3515"/>
      <c r="B3515"/>
      <c r="C3515"/>
      <c r="D3515"/>
      <c r="E3515"/>
    </row>
    <row r="3516" spans="1:5" x14ac:dyDescent="0.25">
      <c r="A3516"/>
      <c r="B3516"/>
      <c r="C3516"/>
      <c r="D3516"/>
      <c r="E3516"/>
    </row>
    <row r="3517" spans="1:5" x14ac:dyDescent="0.25">
      <c r="A3517"/>
      <c r="B3517"/>
      <c r="C3517"/>
      <c r="D3517"/>
      <c r="E3517"/>
    </row>
    <row r="3518" spans="1:5" x14ac:dyDescent="0.25">
      <c r="A3518"/>
      <c r="B3518"/>
      <c r="C3518"/>
      <c r="D3518"/>
      <c r="E3518"/>
    </row>
    <row r="3519" spans="1:5" x14ac:dyDescent="0.25">
      <c r="A3519"/>
      <c r="B3519"/>
      <c r="C3519"/>
      <c r="D3519"/>
      <c r="E3519"/>
    </row>
    <row r="3520" spans="1:5" x14ac:dyDescent="0.25">
      <c r="A3520"/>
      <c r="B3520"/>
      <c r="C3520"/>
      <c r="D3520"/>
      <c r="E3520"/>
    </row>
    <row r="3521" spans="1:5" x14ac:dyDescent="0.25">
      <c r="A3521"/>
      <c r="B3521"/>
      <c r="C3521"/>
      <c r="D3521"/>
      <c r="E3521"/>
    </row>
    <row r="3522" spans="1:5" x14ac:dyDescent="0.25">
      <c r="A3522"/>
      <c r="B3522"/>
      <c r="C3522"/>
      <c r="D3522"/>
      <c r="E3522"/>
    </row>
    <row r="3523" spans="1:5" x14ac:dyDescent="0.25">
      <c r="A3523"/>
      <c r="B3523"/>
      <c r="C3523"/>
      <c r="D3523"/>
      <c r="E3523"/>
    </row>
    <row r="3524" spans="1:5" x14ac:dyDescent="0.25">
      <c r="A3524"/>
      <c r="B3524"/>
      <c r="C3524"/>
      <c r="D3524"/>
      <c r="E3524"/>
    </row>
    <row r="3525" spans="1:5" x14ac:dyDescent="0.25">
      <c r="A3525"/>
      <c r="B3525"/>
      <c r="C3525"/>
      <c r="D3525"/>
      <c r="E3525"/>
    </row>
    <row r="3526" spans="1:5" x14ac:dyDescent="0.25">
      <c r="A3526"/>
      <c r="B3526"/>
      <c r="C3526"/>
      <c r="D3526"/>
      <c r="E3526"/>
    </row>
    <row r="3527" spans="1:5" x14ac:dyDescent="0.25">
      <c r="A3527"/>
      <c r="B3527"/>
      <c r="C3527"/>
      <c r="D3527"/>
      <c r="E3527"/>
    </row>
    <row r="3528" spans="1:5" x14ac:dyDescent="0.25">
      <c r="A3528"/>
      <c r="B3528"/>
      <c r="C3528"/>
      <c r="D3528"/>
      <c r="E3528"/>
    </row>
    <row r="3529" spans="1:5" x14ac:dyDescent="0.25">
      <c r="A3529"/>
      <c r="B3529"/>
      <c r="C3529"/>
      <c r="D3529"/>
      <c r="E3529"/>
    </row>
    <row r="3530" spans="1:5" x14ac:dyDescent="0.25">
      <c r="A3530"/>
      <c r="B3530"/>
      <c r="C3530"/>
      <c r="D3530"/>
      <c r="E3530"/>
    </row>
    <row r="3531" spans="1:5" x14ac:dyDescent="0.25">
      <c r="A3531"/>
      <c r="B3531"/>
      <c r="C3531"/>
      <c r="D3531"/>
      <c r="E3531"/>
    </row>
    <row r="3532" spans="1:5" x14ac:dyDescent="0.25">
      <c r="A3532"/>
      <c r="B3532"/>
      <c r="C3532"/>
      <c r="D3532"/>
      <c r="E3532"/>
    </row>
    <row r="3533" spans="1:5" x14ac:dyDescent="0.25">
      <c r="A3533"/>
      <c r="B3533"/>
      <c r="C3533"/>
      <c r="D3533"/>
      <c r="E3533"/>
    </row>
    <row r="3534" spans="1:5" x14ac:dyDescent="0.25">
      <c r="A3534"/>
      <c r="B3534"/>
      <c r="C3534"/>
      <c r="D3534"/>
      <c r="E3534"/>
    </row>
    <row r="3535" spans="1:5" x14ac:dyDescent="0.25">
      <c r="A3535"/>
      <c r="B3535"/>
      <c r="C3535"/>
      <c r="D3535"/>
      <c r="E3535"/>
    </row>
    <row r="3536" spans="1:5" x14ac:dyDescent="0.25">
      <c r="A3536"/>
      <c r="B3536"/>
      <c r="C3536"/>
      <c r="D3536"/>
      <c r="E3536"/>
    </row>
    <row r="3537" spans="1:5" x14ac:dyDescent="0.25">
      <c r="A3537"/>
      <c r="B3537"/>
      <c r="C3537"/>
      <c r="D3537"/>
      <c r="E3537"/>
    </row>
    <row r="3538" spans="1:5" x14ac:dyDescent="0.25">
      <c r="A3538"/>
      <c r="B3538"/>
      <c r="C3538"/>
      <c r="D3538"/>
      <c r="E3538"/>
    </row>
    <row r="3539" spans="1:5" x14ac:dyDescent="0.25">
      <c r="A3539"/>
      <c r="B3539"/>
      <c r="C3539"/>
      <c r="D3539"/>
      <c r="E3539"/>
    </row>
    <row r="3540" spans="1:5" x14ac:dyDescent="0.25">
      <c r="A3540"/>
      <c r="B3540"/>
      <c r="C3540"/>
      <c r="D3540"/>
      <c r="E3540"/>
    </row>
    <row r="3541" spans="1:5" x14ac:dyDescent="0.25">
      <c r="A3541"/>
      <c r="B3541"/>
      <c r="C3541"/>
      <c r="D3541"/>
      <c r="E3541"/>
    </row>
    <row r="3542" spans="1:5" x14ac:dyDescent="0.25">
      <c r="A3542"/>
      <c r="B3542"/>
      <c r="C3542"/>
      <c r="D3542"/>
      <c r="E3542"/>
    </row>
    <row r="3543" spans="1:5" x14ac:dyDescent="0.25">
      <c r="A3543"/>
      <c r="B3543"/>
      <c r="C3543"/>
      <c r="D3543"/>
      <c r="E3543"/>
    </row>
    <row r="3544" spans="1:5" x14ac:dyDescent="0.25">
      <c r="A3544"/>
      <c r="B3544"/>
      <c r="C3544"/>
      <c r="D3544"/>
      <c r="E3544"/>
    </row>
    <row r="3545" spans="1:5" x14ac:dyDescent="0.25">
      <c r="A3545"/>
      <c r="B3545"/>
      <c r="C3545"/>
      <c r="D3545"/>
      <c r="E3545"/>
    </row>
    <row r="3546" spans="1:5" x14ac:dyDescent="0.25">
      <c r="A3546"/>
      <c r="B3546"/>
      <c r="C3546"/>
      <c r="D3546"/>
      <c r="E3546"/>
    </row>
    <row r="3547" spans="1:5" x14ac:dyDescent="0.25">
      <c r="A3547"/>
      <c r="B3547"/>
      <c r="C3547"/>
      <c r="D3547"/>
      <c r="E3547"/>
    </row>
    <row r="3548" spans="1:5" x14ac:dyDescent="0.25">
      <c r="A3548"/>
      <c r="B3548"/>
      <c r="C3548"/>
      <c r="D3548"/>
      <c r="E3548"/>
    </row>
    <row r="3549" spans="1:5" x14ac:dyDescent="0.25">
      <c r="A3549"/>
      <c r="B3549"/>
      <c r="C3549"/>
      <c r="D3549"/>
      <c r="E3549"/>
    </row>
    <row r="3550" spans="1:5" x14ac:dyDescent="0.25">
      <c r="A3550"/>
      <c r="B3550"/>
      <c r="C3550"/>
      <c r="D3550"/>
      <c r="E3550"/>
    </row>
    <row r="3551" spans="1:5" x14ac:dyDescent="0.25">
      <c r="A3551"/>
      <c r="B3551"/>
      <c r="C3551"/>
      <c r="D3551"/>
      <c r="E3551"/>
    </row>
    <row r="3552" spans="1:5" x14ac:dyDescent="0.25">
      <c r="A3552"/>
      <c r="B3552"/>
      <c r="C3552"/>
      <c r="D3552"/>
      <c r="E3552"/>
    </row>
    <row r="3553" spans="1:5" x14ac:dyDescent="0.25">
      <c r="A3553"/>
      <c r="B3553"/>
      <c r="C3553"/>
      <c r="D3553"/>
      <c r="E3553"/>
    </row>
    <row r="3554" spans="1:5" x14ac:dyDescent="0.25">
      <c r="A3554"/>
      <c r="B3554"/>
      <c r="C3554"/>
      <c r="D3554"/>
      <c r="E3554"/>
    </row>
    <row r="3555" spans="1:5" x14ac:dyDescent="0.25">
      <c r="A3555"/>
      <c r="B3555"/>
      <c r="C3555"/>
      <c r="D3555"/>
      <c r="E3555"/>
    </row>
    <row r="3556" spans="1:5" x14ac:dyDescent="0.25">
      <c r="A3556"/>
      <c r="B3556"/>
      <c r="C3556"/>
      <c r="D3556"/>
      <c r="E3556"/>
    </row>
    <row r="3557" spans="1:5" x14ac:dyDescent="0.25">
      <c r="A3557"/>
      <c r="B3557"/>
      <c r="C3557"/>
      <c r="D3557"/>
      <c r="E3557"/>
    </row>
    <row r="3558" spans="1:5" x14ac:dyDescent="0.25">
      <c r="A3558"/>
      <c r="B3558"/>
      <c r="C3558"/>
      <c r="D3558"/>
      <c r="E3558"/>
    </row>
    <row r="3559" spans="1:5" x14ac:dyDescent="0.25">
      <c r="A3559"/>
      <c r="B3559"/>
      <c r="C3559"/>
      <c r="D3559"/>
      <c r="E3559"/>
    </row>
    <row r="3560" spans="1:5" x14ac:dyDescent="0.25">
      <c r="A3560"/>
      <c r="B3560"/>
      <c r="C3560"/>
      <c r="D3560"/>
      <c r="E3560"/>
    </row>
    <row r="3561" spans="1:5" x14ac:dyDescent="0.25">
      <c r="A3561"/>
      <c r="B3561"/>
      <c r="C3561"/>
      <c r="D3561"/>
      <c r="E3561"/>
    </row>
    <row r="3562" spans="1:5" x14ac:dyDescent="0.25">
      <c r="A3562"/>
      <c r="B3562"/>
      <c r="C3562"/>
      <c r="D3562"/>
      <c r="E3562"/>
    </row>
    <row r="3563" spans="1:5" x14ac:dyDescent="0.25">
      <c r="A3563"/>
      <c r="B3563"/>
      <c r="C3563"/>
      <c r="D3563"/>
      <c r="E3563"/>
    </row>
    <row r="3564" spans="1:5" x14ac:dyDescent="0.25">
      <c r="A3564"/>
      <c r="B3564"/>
      <c r="C3564"/>
      <c r="D3564"/>
      <c r="E3564"/>
    </row>
    <row r="3565" spans="1:5" x14ac:dyDescent="0.25">
      <c r="A3565"/>
      <c r="B3565"/>
      <c r="C3565"/>
      <c r="D3565"/>
      <c r="E3565"/>
    </row>
    <row r="3566" spans="1:5" x14ac:dyDescent="0.25">
      <c r="A3566"/>
      <c r="B3566"/>
      <c r="C3566"/>
      <c r="D3566"/>
      <c r="E3566"/>
    </row>
    <row r="3567" spans="1:5" x14ac:dyDescent="0.25">
      <c r="A3567"/>
      <c r="B3567"/>
      <c r="C3567"/>
      <c r="D3567"/>
      <c r="E3567"/>
    </row>
    <row r="3568" spans="1:5" x14ac:dyDescent="0.25">
      <c r="A3568"/>
      <c r="B3568"/>
      <c r="C3568"/>
      <c r="D3568"/>
      <c r="E3568"/>
    </row>
    <row r="3569" spans="1:5" x14ac:dyDescent="0.25">
      <c r="A3569"/>
      <c r="B3569"/>
      <c r="C3569"/>
      <c r="D3569"/>
      <c r="E3569"/>
    </row>
    <row r="3570" spans="1:5" x14ac:dyDescent="0.25">
      <c r="A3570"/>
      <c r="B3570"/>
      <c r="C3570"/>
      <c r="D3570"/>
      <c r="E3570"/>
    </row>
    <row r="3571" spans="1:5" x14ac:dyDescent="0.25">
      <c r="A3571"/>
      <c r="B3571"/>
      <c r="C3571"/>
      <c r="D3571"/>
      <c r="E3571"/>
    </row>
    <row r="3572" spans="1:5" x14ac:dyDescent="0.25">
      <c r="A3572"/>
      <c r="B3572"/>
      <c r="C3572"/>
      <c r="D3572"/>
      <c r="E3572"/>
    </row>
    <row r="3573" spans="1:5" x14ac:dyDescent="0.25">
      <c r="A3573"/>
      <c r="B3573"/>
      <c r="C3573"/>
      <c r="D3573"/>
      <c r="E3573"/>
    </row>
    <row r="3574" spans="1:5" x14ac:dyDescent="0.25">
      <c r="A3574"/>
      <c r="B3574"/>
      <c r="C3574"/>
      <c r="D3574"/>
      <c r="E3574"/>
    </row>
    <row r="3575" spans="1:5" x14ac:dyDescent="0.25">
      <c r="A3575"/>
      <c r="B3575"/>
      <c r="C3575"/>
      <c r="D3575"/>
      <c r="E3575"/>
    </row>
    <row r="3576" spans="1:5" x14ac:dyDescent="0.25">
      <c r="A3576"/>
      <c r="B3576"/>
      <c r="C3576"/>
      <c r="D3576"/>
      <c r="E3576"/>
    </row>
    <row r="3577" spans="1:5" x14ac:dyDescent="0.25">
      <c r="A3577"/>
      <c r="B3577"/>
      <c r="C3577"/>
      <c r="D3577"/>
      <c r="E3577"/>
    </row>
    <row r="3578" spans="1:5" x14ac:dyDescent="0.25">
      <c r="A3578"/>
      <c r="B3578"/>
      <c r="C3578"/>
      <c r="D3578"/>
      <c r="E3578"/>
    </row>
    <row r="3579" spans="1:5" x14ac:dyDescent="0.25">
      <c r="A3579"/>
      <c r="B3579"/>
      <c r="C3579"/>
      <c r="D3579"/>
      <c r="E3579"/>
    </row>
    <row r="3580" spans="1:5" x14ac:dyDescent="0.25">
      <c r="A3580"/>
      <c r="B3580"/>
      <c r="C3580"/>
      <c r="D3580"/>
      <c r="E3580"/>
    </row>
    <row r="3581" spans="1:5" x14ac:dyDescent="0.25">
      <c r="A3581"/>
      <c r="B3581"/>
      <c r="C3581"/>
      <c r="D3581"/>
      <c r="E3581"/>
    </row>
    <row r="3582" spans="1:5" x14ac:dyDescent="0.25">
      <c r="A3582"/>
      <c r="B3582"/>
      <c r="C3582"/>
      <c r="D3582"/>
      <c r="E3582"/>
    </row>
    <row r="3583" spans="1:5" x14ac:dyDescent="0.25">
      <c r="A3583"/>
      <c r="B3583"/>
      <c r="C3583"/>
      <c r="D3583"/>
      <c r="E3583"/>
    </row>
    <row r="3584" spans="1:5" x14ac:dyDescent="0.25">
      <c r="A3584"/>
      <c r="B3584"/>
      <c r="C3584"/>
      <c r="D3584"/>
      <c r="E3584"/>
    </row>
    <row r="3585" spans="1:5" x14ac:dyDescent="0.25">
      <c r="A3585"/>
      <c r="B3585"/>
      <c r="C3585"/>
      <c r="D3585"/>
      <c r="E3585"/>
    </row>
    <row r="3586" spans="1:5" x14ac:dyDescent="0.25">
      <c r="A3586"/>
      <c r="B3586"/>
      <c r="C3586"/>
      <c r="D3586"/>
      <c r="E3586"/>
    </row>
    <row r="3587" spans="1:5" x14ac:dyDescent="0.25">
      <c r="A3587"/>
      <c r="B3587"/>
      <c r="C3587"/>
      <c r="D3587"/>
      <c r="E3587"/>
    </row>
    <row r="3588" spans="1:5" x14ac:dyDescent="0.25">
      <c r="A3588"/>
      <c r="B3588"/>
      <c r="C3588"/>
      <c r="D3588"/>
      <c r="E3588"/>
    </row>
    <row r="3589" spans="1:5" x14ac:dyDescent="0.25">
      <c r="A3589"/>
      <c r="B3589"/>
      <c r="C3589"/>
      <c r="D3589"/>
      <c r="E3589"/>
    </row>
    <row r="3590" spans="1:5" x14ac:dyDescent="0.25">
      <c r="A3590"/>
      <c r="B3590"/>
      <c r="C3590"/>
      <c r="D3590"/>
      <c r="E3590"/>
    </row>
    <row r="3591" spans="1:5" x14ac:dyDescent="0.25">
      <c r="A3591"/>
      <c r="B3591"/>
      <c r="C3591"/>
      <c r="D3591"/>
      <c r="E3591"/>
    </row>
    <row r="3592" spans="1:5" x14ac:dyDescent="0.25">
      <c r="A3592"/>
      <c r="B3592"/>
      <c r="C3592"/>
      <c r="D3592"/>
      <c r="E3592"/>
    </row>
    <row r="3593" spans="1:5" x14ac:dyDescent="0.25">
      <c r="A3593"/>
      <c r="B3593"/>
      <c r="C3593"/>
      <c r="D3593"/>
      <c r="E3593"/>
    </row>
    <row r="3594" spans="1:5" x14ac:dyDescent="0.25">
      <c r="A3594"/>
      <c r="B3594"/>
      <c r="C3594"/>
      <c r="D3594"/>
      <c r="E3594"/>
    </row>
    <row r="3595" spans="1:5" x14ac:dyDescent="0.25">
      <c r="A3595"/>
      <c r="B3595"/>
      <c r="C3595"/>
      <c r="D3595"/>
      <c r="E3595"/>
    </row>
    <row r="3596" spans="1:5" x14ac:dyDescent="0.25">
      <c r="A3596"/>
      <c r="B3596"/>
      <c r="C3596"/>
      <c r="D3596"/>
      <c r="E3596"/>
    </row>
    <row r="3597" spans="1:5" x14ac:dyDescent="0.25">
      <c r="A3597"/>
      <c r="B3597"/>
      <c r="C3597"/>
      <c r="D3597"/>
      <c r="E3597"/>
    </row>
    <row r="3598" spans="1:5" x14ac:dyDescent="0.25">
      <c r="A3598"/>
      <c r="B3598"/>
      <c r="C3598"/>
      <c r="D3598"/>
      <c r="E3598"/>
    </row>
    <row r="3599" spans="1:5" x14ac:dyDescent="0.25">
      <c r="A3599"/>
      <c r="B3599"/>
      <c r="C3599"/>
      <c r="D3599"/>
      <c r="E3599"/>
    </row>
    <row r="3600" spans="1:5" x14ac:dyDescent="0.25">
      <c r="A3600"/>
      <c r="B3600"/>
      <c r="C3600"/>
      <c r="D3600"/>
      <c r="E3600"/>
    </row>
    <row r="3601" spans="1:5" x14ac:dyDescent="0.25">
      <c r="A3601"/>
      <c r="B3601"/>
      <c r="C3601"/>
      <c r="D3601"/>
      <c r="E3601"/>
    </row>
    <row r="3602" spans="1:5" x14ac:dyDescent="0.25">
      <c r="A3602"/>
      <c r="B3602"/>
      <c r="C3602"/>
      <c r="D3602"/>
      <c r="E3602"/>
    </row>
    <row r="3603" spans="1:5" x14ac:dyDescent="0.25">
      <c r="A3603"/>
      <c r="B3603"/>
      <c r="C3603"/>
      <c r="D3603"/>
      <c r="E3603"/>
    </row>
    <row r="3604" spans="1:5" x14ac:dyDescent="0.25">
      <c r="A3604"/>
      <c r="B3604"/>
      <c r="C3604"/>
      <c r="D3604"/>
      <c r="E3604"/>
    </row>
    <row r="3605" spans="1:5" x14ac:dyDescent="0.25">
      <c r="A3605"/>
      <c r="B3605"/>
      <c r="C3605"/>
      <c r="D3605"/>
      <c r="E3605"/>
    </row>
    <row r="3606" spans="1:5" x14ac:dyDescent="0.25">
      <c r="A3606"/>
      <c r="B3606"/>
      <c r="C3606"/>
      <c r="D3606"/>
      <c r="E3606"/>
    </row>
    <row r="3607" spans="1:5" x14ac:dyDescent="0.25">
      <c r="A3607"/>
      <c r="B3607"/>
      <c r="C3607"/>
      <c r="D3607"/>
      <c r="E3607"/>
    </row>
    <row r="3608" spans="1:5" x14ac:dyDescent="0.25">
      <c r="A3608"/>
      <c r="B3608"/>
      <c r="C3608"/>
      <c r="D3608"/>
      <c r="E3608"/>
    </row>
    <row r="3609" spans="1:5" x14ac:dyDescent="0.25">
      <c r="A3609"/>
      <c r="B3609"/>
      <c r="C3609"/>
      <c r="D3609"/>
      <c r="E3609"/>
    </row>
    <row r="3610" spans="1:5" x14ac:dyDescent="0.25">
      <c r="A3610"/>
      <c r="B3610"/>
      <c r="C3610"/>
      <c r="D3610"/>
      <c r="E3610"/>
    </row>
    <row r="3611" spans="1:5" x14ac:dyDescent="0.25">
      <c r="A3611"/>
      <c r="B3611"/>
      <c r="C3611"/>
      <c r="D3611"/>
      <c r="E3611"/>
    </row>
    <row r="3612" spans="1:5" x14ac:dyDescent="0.25">
      <c r="A3612"/>
      <c r="B3612"/>
      <c r="C3612"/>
      <c r="D3612"/>
      <c r="E3612"/>
    </row>
    <row r="3613" spans="1:5" x14ac:dyDescent="0.25">
      <c r="A3613"/>
      <c r="B3613"/>
      <c r="C3613"/>
      <c r="D3613"/>
      <c r="E3613"/>
    </row>
    <row r="3614" spans="1:5" x14ac:dyDescent="0.25">
      <c r="A3614"/>
      <c r="B3614"/>
      <c r="C3614"/>
      <c r="D3614"/>
      <c r="E3614"/>
    </row>
    <row r="3615" spans="1:5" x14ac:dyDescent="0.25">
      <c r="A3615"/>
      <c r="B3615"/>
      <c r="C3615"/>
      <c r="D3615"/>
      <c r="E3615"/>
    </row>
    <row r="3616" spans="1:5" x14ac:dyDescent="0.25">
      <c r="A3616"/>
      <c r="B3616"/>
      <c r="C3616"/>
      <c r="D3616"/>
      <c r="E3616"/>
    </row>
    <row r="3617" spans="1:5" x14ac:dyDescent="0.25">
      <c r="A3617"/>
      <c r="B3617"/>
      <c r="C3617"/>
      <c r="D3617"/>
      <c r="E3617"/>
    </row>
    <row r="3618" spans="1:5" x14ac:dyDescent="0.25">
      <c r="A3618"/>
      <c r="B3618"/>
      <c r="C3618"/>
      <c r="D3618"/>
      <c r="E3618"/>
    </row>
    <row r="3619" spans="1:5" x14ac:dyDescent="0.25">
      <c r="A3619"/>
      <c r="B3619"/>
      <c r="C3619"/>
      <c r="D3619"/>
      <c r="E3619"/>
    </row>
    <row r="3620" spans="1:5" x14ac:dyDescent="0.25">
      <c r="A3620"/>
      <c r="B3620"/>
      <c r="C3620"/>
      <c r="D3620"/>
      <c r="E3620"/>
    </row>
    <row r="3621" spans="1:5" x14ac:dyDescent="0.25">
      <c r="A3621"/>
      <c r="B3621"/>
      <c r="C3621"/>
      <c r="D3621"/>
      <c r="E3621"/>
    </row>
    <row r="3622" spans="1:5" x14ac:dyDescent="0.25">
      <c r="A3622"/>
      <c r="B3622"/>
      <c r="C3622"/>
      <c r="D3622"/>
      <c r="E3622"/>
    </row>
    <row r="3623" spans="1:5" x14ac:dyDescent="0.25">
      <c r="A3623"/>
      <c r="B3623"/>
      <c r="C3623"/>
      <c r="D3623"/>
      <c r="E3623"/>
    </row>
    <row r="3624" spans="1:5" x14ac:dyDescent="0.25">
      <c r="A3624"/>
      <c r="B3624"/>
      <c r="C3624"/>
      <c r="D3624"/>
      <c r="E3624"/>
    </row>
    <row r="3625" spans="1:5" x14ac:dyDescent="0.25">
      <c r="A3625"/>
      <c r="B3625"/>
      <c r="C3625"/>
      <c r="D3625"/>
      <c r="E3625"/>
    </row>
    <row r="3626" spans="1:5" x14ac:dyDescent="0.25">
      <c r="A3626"/>
      <c r="B3626"/>
      <c r="C3626"/>
      <c r="D3626"/>
      <c r="E3626"/>
    </row>
    <row r="3627" spans="1:5" x14ac:dyDescent="0.25">
      <c r="A3627"/>
      <c r="B3627"/>
      <c r="C3627"/>
      <c r="D3627"/>
      <c r="E3627"/>
    </row>
    <row r="3628" spans="1:5" x14ac:dyDescent="0.25">
      <c r="A3628"/>
      <c r="B3628"/>
      <c r="C3628"/>
      <c r="D3628"/>
      <c r="E3628"/>
    </row>
    <row r="3629" spans="1:5" x14ac:dyDescent="0.25">
      <c r="A3629"/>
      <c r="B3629"/>
      <c r="C3629"/>
      <c r="D3629"/>
      <c r="E3629"/>
    </row>
    <row r="3630" spans="1:5" x14ac:dyDescent="0.25">
      <c r="A3630"/>
      <c r="B3630"/>
      <c r="C3630"/>
      <c r="D3630"/>
      <c r="E3630"/>
    </row>
    <row r="3631" spans="1:5" x14ac:dyDescent="0.25">
      <c r="A3631"/>
      <c r="B3631"/>
      <c r="C3631"/>
      <c r="D3631"/>
      <c r="E3631"/>
    </row>
    <row r="3632" spans="1:5" x14ac:dyDescent="0.25">
      <c r="A3632"/>
      <c r="B3632"/>
      <c r="C3632"/>
      <c r="D3632"/>
      <c r="E3632"/>
    </row>
    <row r="3633" spans="1:5" x14ac:dyDescent="0.25">
      <c r="A3633"/>
      <c r="B3633"/>
      <c r="C3633"/>
      <c r="D3633"/>
      <c r="E3633"/>
    </row>
    <row r="3634" spans="1:5" x14ac:dyDescent="0.25">
      <c r="A3634"/>
      <c r="B3634"/>
      <c r="C3634"/>
      <c r="D3634"/>
      <c r="E3634"/>
    </row>
    <row r="3635" spans="1:5" x14ac:dyDescent="0.25">
      <c r="A3635"/>
      <c r="B3635"/>
      <c r="C3635"/>
      <c r="D3635"/>
      <c r="E3635"/>
    </row>
    <row r="3636" spans="1:5" x14ac:dyDescent="0.25">
      <c r="A3636"/>
      <c r="B3636"/>
      <c r="C3636"/>
      <c r="D3636"/>
      <c r="E3636"/>
    </row>
    <row r="3637" spans="1:5" x14ac:dyDescent="0.25">
      <c r="A3637"/>
      <c r="B3637"/>
      <c r="C3637"/>
      <c r="D3637"/>
      <c r="E3637"/>
    </row>
    <row r="3638" spans="1:5" x14ac:dyDescent="0.25">
      <c r="A3638"/>
      <c r="B3638"/>
      <c r="C3638"/>
      <c r="D3638"/>
      <c r="E3638"/>
    </row>
    <row r="3639" spans="1:5" x14ac:dyDescent="0.25">
      <c r="A3639"/>
      <c r="B3639"/>
      <c r="C3639"/>
      <c r="D3639"/>
      <c r="E3639"/>
    </row>
    <row r="3640" spans="1:5" x14ac:dyDescent="0.25">
      <c r="A3640"/>
      <c r="B3640"/>
      <c r="C3640"/>
      <c r="D3640"/>
      <c r="E3640"/>
    </row>
    <row r="3641" spans="1:5" x14ac:dyDescent="0.25">
      <c r="A3641"/>
      <c r="B3641"/>
      <c r="C3641"/>
      <c r="D3641"/>
      <c r="E3641"/>
    </row>
    <row r="3642" spans="1:5" x14ac:dyDescent="0.25">
      <c r="A3642"/>
      <c r="B3642"/>
      <c r="C3642"/>
      <c r="D3642"/>
      <c r="E3642"/>
    </row>
    <row r="3643" spans="1:5" x14ac:dyDescent="0.25">
      <c r="A3643"/>
      <c r="B3643"/>
      <c r="C3643"/>
      <c r="D3643"/>
      <c r="E3643"/>
    </row>
    <row r="3644" spans="1:5" x14ac:dyDescent="0.25">
      <c r="A3644"/>
      <c r="B3644"/>
      <c r="C3644"/>
      <c r="D3644"/>
      <c r="E3644"/>
    </row>
    <row r="3645" spans="1:5" x14ac:dyDescent="0.25">
      <c r="A3645"/>
      <c r="B3645"/>
      <c r="C3645"/>
      <c r="D3645"/>
      <c r="E3645"/>
    </row>
    <row r="3646" spans="1:5" x14ac:dyDescent="0.25">
      <c r="A3646"/>
      <c r="B3646"/>
      <c r="C3646"/>
      <c r="D3646"/>
      <c r="E3646"/>
    </row>
    <row r="3647" spans="1:5" x14ac:dyDescent="0.25">
      <c r="A3647"/>
      <c r="B3647"/>
      <c r="C3647"/>
      <c r="D3647"/>
      <c r="E3647"/>
    </row>
    <row r="3648" spans="1:5" x14ac:dyDescent="0.25">
      <c r="A3648"/>
      <c r="B3648"/>
      <c r="C3648"/>
      <c r="D3648"/>
      <c r="E3648"/>
    </row>
    <row r="3649" spans="1:5" x14ac:dyDescent="0.25">
      <c r="A3649"/>
      <c r="B3649"/>
      <c r="C3649"/>
      <c r="D3649"/>
      <c r="E3649"/>
    </row>
    <row r="3650" spans="1:5" x14ac:dyDescent="0.25">
      <c r="A3650"/>
      <c r="B3650"/>
      <c r="C3650"/>
      <c r="D3650"/>
      <c r="E3650"/>
    </row>
    <row r="3651" spans="1:5" x14ac:dyDescent="0.25">
      <c r="A3651"/>
      <c r="B3651"/>
      <c r="C3651"/>
      <c r="D3651"/>
      <c r="E3651"/>
    </row>
    <row r="3652" spans="1:5" x14ac:dyDescent="0.25">
      <c r="A3652"/>
      <c r="B3652"/>
      <c r="C3652"/>
      <c r="D3652"/>
      <c r="E3652"/>
    </row>
    <row r="3653" spans="1:5" x14ac:dyDescent="0.25">
      <c r="A3653"/>
      <c r="B3653"/>
      <c r="C3653"/>
      <c r="D3653"/>
      <c r="E3653"/>
    </row>
    <row r="3654" spans="1:5" x14ac:dyDescent="0.25">
      <c r="A3654"/>
      <c r="B3654"/>
      <c r="C3654"/>
      <c r="D3654"/>
      <c r="E3654"/>
    </row>
    <row r="3655" spans="1:5" x14ac:dyDescent="0.25">
      <c r="A3655"/>
      <c r="B3655"/>
      <c r="C3655"/>
      <c r="D3655"/>
      <c r="E3655"/>
    </row>
    <row r="3656" spans="1:5" x14ac:dyDescent="0.25">
      <c r="A3656"/>
      <c r="B3656"/>
      <c r="C3656"/>
      <c r="D3656"/>
      <c r="E3656"/>
    </row>
    <row r="3657" spans="1:5" x14ac:dyDescent="0.25">
      <c r="A3657"/>
      <c r="B3657"/>
      <c r="C3657"/>
      <c r="D3657"/>
      <c r="E3657"/>
    </row>
    <row r="3658" spans="1:5" x14ac:dyDescent="0.25">
      <c r="A3658"/>
      <c r="B3658"/>
      <c r="C3658"/>
      <c r="D3658"/>
      <c r="E3658"/>
    </row>
    <row r="3659" spans="1:5" x14ac:dyDescent="0.25">
      <c r="A3659"/>
      <c r="B3659"/>
      <c r="C3659"/>
      <c r="D3659"/>
      <c r="E3659"/>
    </row>
    <row r="3660" spans="1:5" x14ac:dyDescent="0.25">
      <c r="A3660"/>
      <c r="B3660"/>
      <c r="C3660"/>
      <c r="D3660"/>
      <c r="E3660"/>
    </row>
    <row r="3661" spans="1:5" x14ac:dyDescent="0.25">
      <c r="A3661"/>
      <c r="B3661"/>
      <c r="C3661"/>
      <c r="D3661"/>
      <c r="E3661"/>
    </row>
    <row r="3662" spans="1:5" x14ac:dyDescent="0.25">
      <c r="A3662"/>
      <c r="B3662"/>
      <c r="C3662"/>
      <c r="D3662"/>
      <c r="E3662"/>
    </row>
    <row r="3663" spans="1:5" x14ac:dyDescent="0.25">
      <c r="A3663"/>
      <c r="B3663"/>
      <c r="C3663"/>
      <c r="D3663"/>
      <c r="E3663"/>
    </row>
    <row r="3664" spans="1:5" x14ac:dyDescent="0.25">
      <c r="A3664"/>
      <c r="B3664"/>
      <c r="C3664"/>
      <c r="D3664"/>
      <c r="E3664"/>
    </row>
    <row r="3665" spans="1:5" x14ac:dyDescent="0.25">
      <c r="A3665"/>
      <c r="B3665"/>
      <c r="C3665"/>
      <c r="D3665"/>
      <c r="E3665"/>
    </row>
    <row r="3666" spans="1:5" x14ac:dyDescent="0.25">
      <c r="A3666"/>
      <c r="B3666"/>
      <c r="C3666"/>
      <c r="D3666"/>
      <c r="E3666"/>
    </row>
    <row r="3667" spans="1:5" x14ac:dyDescent="0.25">
      <c r="A3667"/>
      <c r="B3667"/>
      <c r="C3667"/>
      <c r="D3667"/>
      <c r="E3667"/>
    </row>
    <row r="3668" spans="1:5" x14ac:dyDescent="0.25">
      <c r="A3668"/>
      <c r="B3668"/>
      <c r="C3668"/>
      <c r="D3668"/>
      <c r="E3668"/>
    </row>
    <row r="3669" spans="1:5" x14ac:dyDescent="0.25">
      <c r="A3669"/>
      <c r="B3669"/>
      <c r="C3669"/>
      <c r="D3669"/>
      <c r="E3669"/>
    </row>
    <row r="3670" spans="1:5" x14ac:dyDescent="0.25">
      <c r="A3670"/>
      <c r="B3670"/>
      <c r="C3670"/>
      <c r="D3670"/>
      <c r="E3670"/>
    </row>
    <row r="3671" spans="1:5" x14ac:dyDescent="0.25">
      <c r="A3671"/>
      <c r="B3671"/>
      <c r="C3671"/>
      <c r="D3671"/>
      <c r="E3671"/>
    </row>
    <row r="3672" spans="1:5" x14ac:dyDescent="0.25">
      <c r="A3672"/>
      <c r="B3672"/>
      <c r="C3672"/>
      <c r="D3672"/>
      <c r="E3672"/>
    </row>
    <row r="3673" spans="1:5" x14ac:dyDescent="0.25">
      <c r="A3673"/>
      <c r="B3673"/>
      <c r="C3673"/>
      <c r="D3673"/>
      <c r="E3673"/>
    </row>
    <row r="3674" spans="1:5" x14ac:dyDescent="0.25">
      <c r="A3674"/>
      <c r="B3674"/>
      <c r="C3674"/>
      <c r="D3674"/>
      <c r="E3674"/>
    </row>
    <row r="3675" spans="1:5" x14ac:dyDescent="0.25">
      <c r="A3675"/>
      <c r="B3675"/>
      <c r="C3675"/>
      <c r="D3675"/>
      <c r="E3675"/>
    </row>
    <row r="3676" spans="1:5" x14ac:dyDescent="0.25">
      <c r="A3676"/>
      <c r="B3676"/>
      <c r="C3676"/>
      <c r="D3676"/>
      <c r="E3676"/>
    </row>
    <row r="3677" spans="1:5" x14ac:dyDescent="0.25">
      <c r="A3677"/>
      <c r="B3677"/>
      <c r="C3677"/>
      <c r="D3677"/>
      <c r="E3677"/>
    </row>
    <row r="3678" spans="1:5" x14ac:dyDescent="0.25">
      <c r="A3678"/>
      <c r="B3678"/>
      <c r="C3678"/>
      <c r="D3678"/>
      <c r="E3678"/>
    </row>
    <row r="3679" spans="1:5" x14ac:dyDescent="0.25">
      <c r="A3679"/>
      <c r="B3679"/>
      <c r="C3679"/>
      <c r="D3679"/>
      <c r="E3679"/>
    </row>
    <row r="3680" spans="1:5" x14ac:dyDescent="0.25">
      <c r="A3680"/>
      <c r="B3680"/>
      <c r="C3680"/>
      <c r="D3680"/>
      <c r="E3680"/>
    </row>
    <row r="3681" spans="1:5" x14ac:dyDescent="0.25">
      <c r="A3681"/>
      <c r="B3681"/>
      <c r="C3681"/>
      <c r="D3681"/>
      <c r="E3681"/>
    </row>
    <row r="3682" spans="1:5" x14ac:dyDescent="0.25">
      <c r="A3682"/>
      <c r="B3682"/>
      <c r="C3682"/>
      <c r="D3682"/>
      <c r="E3682"/>
    </row>
    <row r="3683" spans="1:5" x14ac:dyDescent="0.25">
      <c r="A3683"/>
      <c r="B3683"/>
      <c r="C3683"/>
      <c r="D3683"/>
      <c r="E3683"/>
    </row>
    <row r="3684" spans="1:5" x14ac:dyDescent="0.25">
      <c r="A3684"/>
      <c r="B3684"/>
      <c r="C3684"/>
      <c r="D3684"/>
      <c r="E3684"/>
    </row>
    <row r="3685" spans="1:5" x14ac:dyDescent="0.25">
      <c r="A3685"/>
      <c r="B3685"/>
      <c r="C3685"/>
      <c r="D3685"/>
      <c r="E3685"/>
    </row>
    <row r="3686" spans="1:5" x14ac:dyDescent="0.25">
      <c r="A3686"/>
      <c r="B3686"/>
      <c r="C3686"/>
      <c r="D3686"/>
      <c r="E3686"/>
    </row>
    <row r="3687" spans="1:5" x14ac:dyDescent="0.25">
      <c r="A3687"/>
      <c r="B3687"/>
      <c r="C3687"/>
      <c r="D3687"/>
      <c r="E3687"/>
    </row>
    <row r="3688" spans="1:5" x14ac:dyDescent="0.25">
      <c r="A3688"/>
      <c r="B3688"/>
      <c r="C3688"/>
      <c r="D3688"/>
      <c r="E3688"/>
    </row>
    <row r="3689" spans="1:5" x14ac:dyDescent="0.25">
      <c r="A3689"/>
      <c r="B3689"/>
      <c r="C3689"/>
      <c r="D3689"/>
      <c r="E3689"/>
    </row>
    <row r="3690" spans="1:5" x14ac:dyDescent="0.25">
      <c r="A3690"/>
      <c r="B3690"/>
      <c r="C3690"/>
      <c r="D3690"/>
      <c r="E3690"/>
    </row>
    <row r="3691" spans="1:5" x14ac:dyDescent="0.25">
      <c r="A3691"/>
      <c r="B3691"/>
      <c r="C3691"/>
      <c r="D3691"/>
      <c r="E3691"/>
    </row>
    <row r="3692" spans="1:5" x14ac:dyDescent="0.25">
      <c r="A3692"/>
      <c r="B3692"/>
      <c r="C3692"/>
      <c r="D3692"/>
      <c r="E3692"/>
    </row>
    <row r="3693" spans="1:5" x14ac:dyDescent="0.25">
      <c r="A3693"/>
      <c r="B3693"/>
      <c r="C3693"/>
      <c r="D3693"/>
      <c r="E3693"/>
    </row>
    <row r="3694" spans="1:5" x14ac:dyDescent="0.25">
      <c r="A3694"/>
      <c r="B3694"/>
      <c r="C3694"/>
      <c r="D3694"/>
      <c r="E3694"/>
    </row>
    <row r="3695" spans="1:5" x14ac:dyDescent="0.25">
      <c r="A3695"/>
      <c r="B3695"/>
      <c r="C3695"/>
      <c r="D3695"/>
      <c r="E3695"/>
    </row>
    <row r="3696" spans="1:5" x14ac:dyDescent="0.25">
      <c r="A3696"/>
      <c r="B3696"/>
      <c r="C3696"/>
      <c r="D3696"/>
      <c r="E3696"/>
    </row>
    <row r="3697" spans="1:5" x14ac:dyDescent="0.25">
      <c r="A3697"/>
      <c r="B3697"/>
      <c r="C3697"/>
      <c r="D3697"/>
      <c r="E3697"/>
    </row>
    <row r="3698" spans="1:5" x14ac:dyDescent="0.25">
      <c r="A3698"/>
      <c r="B3698"/>
      <c r="C3698"/>
      <c r="D3698"/>
      <c r="E3698"/>
    </row>
    <row r="3699" spans="1:5" x14ac:dyDescent="0.25">
      <c r="A3699"/>
      <c r="B3699"/>
      <c r="C3699"/>
      <c r="D3699"/>
      <c r="E3699"/>
    </row>
    <row r="3700" spans="1:5" x14ac:dyDescent="0.25">
      <c r="A3700"/>
      <c r="B3700"/>
      <c r="C3700"/>
      <c r="D3700"/>
      <c r="E3700"/>
    </row>
    <row r="3701" spans="1:5" x14ac:dyDescent="0.25">
      <c r="A3701"/>
      <c r="B3701"/>
      <c r="C3701"/>
      <c r="D3701"/>
      <c r="E3701"/>
    </row>
    <row r="3702" spans="1:5" x14ac:dyDescent="0.25">
      <c r="A3702"/>
      <c r="B3702"/>
      <c r="C3702"/>
      <c r="D3702"/>
      <c r="E3702"/>
    </row>
    <row r="3703" spans="1:5" x14ac:dyDescent="0.25">
      <c r="A3703"/>
      <c r="B3703"/>
      <c r="C3703"/>
      <c r="D3703"/>
      <c r="E3703"/>
    </row>
    <row r="3704" spans="1:5" x14ac:dyDescent="0.25">
      <c r="A3704"/>
      <c r="B3704"/>
      <c r="C3704"/>
      <c r="D3704"/>
      <c r="E3704"/>
    </row>
    <row r="3705" spans="1:5" x14ac:dyDescent="0.25">
      <c r="A3705"/>
      <c r="B3705"/>
      <c r="C3705"/>
      <c r="D3705"/>
      <c r="E3705"/>
    </row>
    <row r="3706" spans="1:5" x14ac:dyDescent="0.25">
      <c r="A3706"/>
      <c r="B3706"/>
      <c r="C3706"/>
      <c r="D3706"/>
      <c r="E3706"/>
    </row>
    <row r="3707" spans="1:5" x14ac:dyDescent="0.25">
      <c r="A3707"/>
      <c r="B3707"/>
      <c r="C3707"/>
      <c r="D3707"/>
      <c r="E3707"/>
    </row>
    <row r="3708" spans="1:5" x14ac:dyDescent="0.25">
      <c r="A3708"/>
      <c r="B3708"/>
      <c r="C3708"/>
      <c r="D3708"/>
      <c r="E3708"/>
    </row>
    <row r="3709" spans="1:5" x14ac:dyDescent="0.25">
      <c r="A3709"/>
      <c r="B3709"/>
      <c r="C3709"/>
      <c r="D3709"/>
      <c r="E3709"/>
    </row>
    <row r="3710" spans="1:5" x14ac:dyDescent="0.25">
      <c r="A3710"/>
      <c r="B3710"/>
      <c r="C3710"/>
      <c r="D3710"/>
      <c r="E3710"/>
    </row>
    <row r="3711" spans="1:5" x14ac:dyDescent="0.25">
      <c r="A3711"/>
      <c r="B3711"/>
      <c r="C3711"/>
      <c r="D3711"/>
      <c r="E3711"/>
    </row>
    <row r="3712" spans="1:5" x14ac:dyDescent="0.25">
      <c r="A3712"/>
      <c r="B3712"/>
      <c r="C3712"/>
      <c r="D3712"/>
      <c r="E3712"/>
    </row>
    <row r="3713" spans="1:5" x14ac:dyDescent="0.25">
      <c r="A3713"/>
      <c r="B3713"/>
      <c r="C3713"/>
      <c r="D3713"/>
      <c r="E3713"/>
    </row>
    <row r="3714" spans="1:5" x14ac:dyDescent="0.25">
      <c r="A3714"/>
      <c r="B3714"/>
      <c r="C3714"/>
      <c r="D3714"/>
      <c r="E3714"/>
    </row>
    <row r="3715" spans="1:5" x14ac:dyDescent="0.25">
      <c r="A3715"/>
      <c r="B3715"/>
      <c r="C3715"/>
      <c r="D3715"/>
      <c r="E3715"/>
    </row>
    <row r="3716" spans="1:5" x14ac:dyDescent="0.25">
      <c r="A3716"/>
      <c r="B3716"/>
      <c r="C3716"/>
      <c r="D3716"/>
      <c r="E3716"/>
    </row>
    <row r="3717" spans="1:5" x14ac:dyDescent="0.25">
      <c r="A3717"/>
      <c r="B3717"/>
      <c r="C3717"/>
      <c r="D3717"/>
      <c r="E3717"/>
    </row>
    <row r="3718" spans="1:5" x14ac:dyDescent="0.25">
      <c r="A3718"/>
      <c r="B3718"/>
      <c r="C3718"/>
      <c r="D3718"/>
      <c r="E3718"/>
    </row>
    <row r="3719" spans="1:5" x14ac:dyDescent="0.25">
      <c r="A3719"/>
      <c r="B3719"/>
      <c r="C3719"/>
      <c r="D3719"/>
      <c r="E3719"/>
    </row>
    <row r="3720" spans="1:5" x14ac:dyDescent="0.25">
      <c r="A3720"/>
      <c r="B3720"/>
      <c r="C3720"/>
      <c r="D3720"/>
      <c r="E3720"/>
    </row>
    <row r="3721" spans="1:5" x14ac:dyDescent="0.25">
      <c r="A3721"/>
      <c r="B3721"/>
      <c r="C3721"/>
      <c r="D3721"/>
      <c r="E3721"/>
    </row>
    <row r="3722" spans="1:5" x14ac:dyDescent="0.25">
      <c r="A3722"/>
      <c r="B3722"/>
      <c r="C3722"/>
      <c r="D3722"/>
      <c r="E3722"/>
    </row>
    <row r="3723" spans="1:5" x14ac:dyDescent="0.25">
      <c r="A3723"/>
      <c r="B3723"/>
      <c r="C3723"/>
      <c r="D3723"/>
      <c r="E3723"/>
    </row>
    <row r="3724" spans="1:5" x14ac:dyDescent="0.25">
      <c r="A3724"/>
      <c r="B3724"/>
      <c r="C3724"/>
      <c r="D3724"/>
      <c r="E3724"/>
    </row>
    <row r="3725" spans="1:5" x14ac:dyDescent="0.25">
      <c r="A3725"/>
      <c r="B3725"/>
      <c r="C3725"/>
      <c r="D3725"/>
      <c r="E3725"/>
    </row>
    <row r="3726" spans="1:5" x14ac:dyDescent="0.25">
      <c r="A3726"/>
      <c r="B3726"/>
      <c r="C3726"/>
      <c r="D3726"/>
      <c r="E3726"/>
    </row>
    <row r="3727" spans="1:5" x14ac:dyDescent="0.25">
      <c r="A3727"/>
      <c r="B3727"/>
      <c r="C3727"/>
      <c r="D3727"/>
      <c r="E3727"/>
    </row>
    <row r="3728" spans="1:5" x14ac:dyDescent="0.25">
      <c r="A3728"/>
      <c r="B3728"/>
      <c r="C3728"/>
      <c r="D3728"/>
      <c r="E3728"/>
    </row>
    <row r="3729" spans="1:5" x14ac:dyDescent="0.25">
      <c r="A3729"/>
      <c r="B3729"/>
      <c r="C3729"/>
      <c r="D3729"/>
      <c r="E3729"/>
    </row>
    <row r="3730" spans="1:5" x14ac:dyDescent="0.25">
      <c r="A3730"/>
      <c r="B3730"/>
      <c r="C3730"/>
      <c r="D3730"/>
      <c r="E3730"/>
    </row>
    <row r="3731" spans="1:5" x14ac:dyDescent="0.25">
      <c r="A3731"/>
      <c r="B3731"/>
      <c r="C3731"/>
      <c r="D3731"/>
      <c r="E3731"/>
    </row>
    <row r="3732" spans="1:5" x14ac:dyDescent="0.25">
      <c r="A3732"/>
      <c r="B3732"/>
      <c r="C3732"/>
      <c r="D3732"/>
      <c r="E3732"/>
    </row>
    <row r="3733" spans="1:5" x14ac:dyDescent="0.25">
      <c r="A3733"/>
      <c r="B3733"/>
      <c r="C3733"/>
      <c r="D3733"/>
      <c r="E3733"/>
    </row>
    <row r="3734" spans="1:5" x14ac:dyDescent="0.25">
      <c r="A3734"/>
      <c r="B3734"/>
      <c r="C3734"/>
      <c r="D3734"/>
      <c r="E3734"/>
    </row>
    <row r="3735" spans="1:5" x14ac:dyDescent="0.25">
      <c r="A3735"/>
      <c r="B3735"/>
      <c r="C3735"/>
      <c r="D3735"/>
      <c r="E3735"/>
    </row>
    <row r="3736" spans="1:5" x14ac:dyDescent="0.25">
      <c r="A3736"/>
      <c r="B3736"/>
      <c r="C3736"/>
      <c r="D3736"/>
      <c r="E3736"/>
    </row>
    <row r="3737" spans="1:5" x14ac:dyDescent="0.25">
      <c r="A3737"/>
      <c r="B3737"/>
      <c r="C3737"/>
      <c r="D3737"/>
      <c r="E3737"/>
    </row>
    <row r="3738" spans="1:5" x14ac:dyDescent="0.25">
      <c r="A3738"/>
      <c r="B3738"/>
      <c r="C3738"/>
      <c r="D3738"/>
      <c r="E3738"/>
    </row>
    <row r="3739" spans="1:5" x14ac:dyDescent="0.25">
      <c r="A3739"/>
      <c r="B3739"/>
      <c r="C3739"/>
      <c r="D3739"/>
      <c r="E3739"/>
    </row>
    <row r="3740" spans="1:5" x14ac:dyDescent="0.25">
      <c r="A3740"/>
      <c r="B3740"/>
      <c r="C3740"/>
      <c r="D3740"/>
      <c r="E3740"/>
    </row>
    <row r="3741" spans="1:5" x14ac:dyDescent="0.25">
      <c r="A3741"/>
      <c r="B3741"/>
      <c r="C3741"/>
      <c r="D3741"/>
      <c r="E3741"/>
    </row>
    <row r="3742" spans="1:5" x14ac:dyDescent="0.25">
      <c r="A3742"/>
      <c r="B3742"/>
      <c r="C3742"/>
      <c r="D3742"/>
      <c r="E3742"/>
    </row>
    <row r="3743" spans="1:5" x14ac:dyDescent="0.25">
      <c r="A3743"/>
      <c r="B3743"/>
      <c r="C3743"/>
      <c r="D3743"/>
      <c r="E3743"/>
    </row>
    <row r="3744" spans="1:5" x14ac:dyDescent="0.25">
      <c r="A3744"/>
      <c r="B3744"/>
      <c r="C3744"/>
      <c r="D3744"/>
      <c r="E3744"/>
    </row>
    <row r="3745" spans="1:5" x14ac:dyDescent="0.25">
      <c r="A3745"/>
      <c r="B3745"/>
      <c r="C3745"/>
      <c r="D3745"/>
      <c r="E3745"/>
    </row>
    <row r="3746" spans="1:5" x14ac:dyDescent="0.25">
      <c r="A3746"/>
      <c r="B3746"/>
      <c r="C3746"/>
      <c r="D3746"/>
      <c r="E3746"/>
    </row>
    <row r="3747" spans="1:5" x14ac:dyDescent="0.25">
      <c r="A3747"/>
      <c r="B3747"/>
      <c r="C3747"/>
      <c r="D3747"/>
      <c r="E3747"/>
    </row>
    <row r="3748" spans="1:5" x14ac:dyDescent="0.25">
      <c r="A3748"/>
      <c r="B3748"/>
      <c r="C3748"/>
      <c r="D3748"/>
      <c r="E3748"/>
    </row>
    <row r="3749" spans="1:5" x14ac:dyDescent="0.25">
      <c r="A3749"/>
      <c r="B3749"/>
      <c r="C3749"/>
      <c r="D3749"/>
      <c r="E3749"/>
    </row>
    <row r="3750" spans="1:5" x14ac:dyDescent="0.25">
      <c r="A3750"/>
      <c r="B3750"/>
      <c r="C3750"/>
      <c r="D3750"/>
      <c r="E3750"/>
    </row>
    <row r="3751" spans="1:5" x14ac:dyDescent="0.25">
      <c r="A3751"/>
      <c r="B3751"/>
      <c r="C3751"/>
      <c r="D3751"/>
      <c r="E3751"/>
    </row>
    <row r="3752" spans="1:5" x14ac:dyDescent="0.25">
      <c r="A3752"/>
      <c r="B3752"/>
      <c r="C3752"/>
      <c r="D3752"/>
      <c r="E3752"/>
    </row>
    <row r="3753" spans="1:5" x14ac:dyDescent="0.25">
      <c r="A3753"/>
      <c r="B3753"/>
      <c r="C3753"/>
      <c r="D3753"/>
      <c r="E3753"/>
    </row>
    <row r="3754" spans="1:5" x14ac:dyDescent="0.25">
      <c r="A3754"/>
      <c r="B3754"/>
      <c r="C3754"/>
      <c r="D3754"/>
      <c r="E3754"/>
    </row>
    <row r="3755" spans="1:5" x14ac:dyDescent="0.25">
      <c r="A3755"/>
      <c r="B3755"/>
      <c r="C3755"/>
      <c r="D3755"/>
      <c r="E3755"/>
    </row>
    <row r="3756" spans="1:5" x14ac:dyDescent="0.25">
      <c r="A3756"/>
      <c r="B3756"/>
      <c r="C3756"/>
      <c r="D3756"/>
      <c r="E3756"/>
    </row>
    <row r="3757" spans="1:5" x14ac:dyDescent="0.25">
      <c r="A3757"/>
      <c r="B3757"/>
      <c r="C3757"/>
      <c r="D3757"/>
      <c r="E3757"/>
    </row>
    <row r="3758" spans="1:5" x14ac:dyDescent="0.25">
      <c r="A3758"/>
      <c r="B3758"/>
      <c r="C3758"/>
      <c r="D3758"/>
      <c r="E3758"/>
    </row>
    <row r="3759" spans="1:5" x14ac:dyDescent="0.25">
      <c r="A3759"/>
      <c r="B3759"/>
      <c r="C3759"/>
      <c r="D3759"/>
      <c r="E3759"/>
    </row>
    <row r="3760" spans="1:5" x14ac:dyDescent="0.25">
      <c r="A3760"/>
      <c r="B3760"/>
      <c r="C3760"/>
      <c r="D3760"/>
      <c r="E3760"/>
    </row>
    <row r="3761" spans="1:5" x14ac:dyDescent="0.25">
      <c r="A3761"/>
      <c r="B3761"/>
      <c r="C3761"/>
      <c r="D3761"/>
      <c r="E3761"/>
    </row>
    <row r="3762" spans="1:5" x14ac:dyDescent="0.25">
      <c r="A3762"/>
      <c r="B3762"/>
      <c r="C3762"/>
      <c r="D3762"/>
      <c r="E3762"/>
    </row>
    <row r="3763" spans="1:5" x14ac:dyDescent="0.25">
      <c r="A3763"/>
      <c r="B3763"/>
      <c r="C3763"/>
      <c r="D3763"/>
      <c r="E3763"/>
    </row>
    <row r="3764" spans="1:5" x14ac:dyDescent="0.25">
      <c r="A3764"/>
      <c r="B3764"/>
      <c r="C3764"/>
      <c r="D3764"/>
      <c r="E3764"/>
    </row>
    <row r="3765" spans="1:5" x14ac:dyDescent="0.25">
      <c r="A3765"/>
      <c r="B3765"/>
      <c r="C3765"/>
      <c r="D3765"/>
      <c r="E3765"/>
    </row>
    <row r="3766" spans="1:5" x14ac:dyDescent="0.25">
      <c r="A3766"/>
      <c r="B3766"/>
      <c r="C3766"/>
      <c r="D3766"/>
      <c r="E3766"/>
    </row>
    <row r="3767" spans="1:5" x14ac:dyDescent="0.25">
      <c r="A3767"/>
      <c r="B3767"/>
      <c r="C3767"/>
      <c r="D3767"/>
      <c r="E3767"/>
    </row>
    <row r="3768" spans="1:5" x14ac:dyDescent="0.25">
      <c r="A3768"/>
      <c r="B3768"/>
      <c r="C3768"/>
      <c r="D3768"/>
      <c r="E3768"/>
    </row>
    <row r="3769" spans="1:5" x14ac:dyDescent="0.25">
      <c r="A3769"/>
      <c r="B3769"/>
      <c r="C3769"/>
      <c r="D3769"/>
      <c r="E3769"/>
    </row>
    <row r="3770" spans="1:5" x14ac:dyDescent="0.25">
      <c r="A3770"/>
      <c r="B3770"/>
      <c r="C3770"/>
      <c r="D3770"/>
      <c r="E3770"/>
    </row>
    <row r="3771" spans="1:5" x14ac:dyDescent="0.25">
      <c r="A3771"/>
      <c r="B3771"/>
      <c r="C3771"/>
      <c r="D3771"/>
      <c r="E3771"/>
    </row>
    <row r="3772" spans="1:5" x14ac:dyDescent="0.25">
      <c r="A3772"/>
      <c r="B3772"/>
      <c r="C3772"/>
      <c r="D3772"/>
      <c r="E3772"/>
    </row>
    <row r="3773" spans="1:5" x14ac:dyDescent="0.25">
      <c r="A3773"/>
      <c r="B3773"/>
      <c r="C3773"/>
      <c r="D3773"/>
      <c r="E3773"/>
    </row>
    <row r="3774" spans="1:5" x14ac:dyDescent="0.25">
      <c r="A3774"/>
      <c r="B3774"/>
      <c r="C3774"/>
      <c r="D3774"/>
      <c r="E3774"/>
    </row>
    <row r="3775" spans="1:5" x14ac:dyDescent="0.25">
      <c r="A3775"/>
      <c r="B3775"/>
      <c r="C3775"/>
      <c r="D3775"/>
      <c r="E3775"/>
    </row>
    <row r="3776" spans="1:5" x14ac:dyDescent="0.25">
      <c r="A3776"/>
      <c r="B3776"/>
      <c r="C3776"/>
      <c r="D3776"/>
      <c r="E3776"/>
    </row>
    <row r="3777" spans="1:5" x14ac:dyDescent="0.25">
      <c r="A3777"/>
      <c r="B3777"/>
      <c r="C3777"/>
      <c r="D3777"/>
      <c r="E3777"/>
    </row>
    <row r="3778" spans="1:5" x14ac:dyDescent="0.25">
      <c r="A3778"/>
      <c r="B3778"/>
      <c r="C3778"/>
      <c r="D3778"/>
      <c r="E3778"/>
    </row>
    <row r="3779" spans="1:5" x14ac:dyDescent="0.25">
      <c r="A3779"/>
      <c r="B3779"/>
      <c r="C3779"/>
      <c r="D3779"/>
      <c r="E3779"/>
    </row>
    <row r="3780" spans="1:5" x14ac:dyDescent="0.25">
      <c r="A3780"/>
      <c r="B3780"/>
      <c r="C3780"/>
      <c r="D3780"/>
      <c r="E3780"/>
    </row>
    <row r="3781" spans="1:5" x14ac:dyDescent="0.25">
      <c r="A3781"/>
      <c r="B3781"/>
      <c r="C3781"/>
      <c r="D3781"/>
      <c r="E3781"/>
    </row>
    <row r="3782" spans="1:5" x14ac:dyDescent="0.25">
      <c r="A3782"/>
      <c r="B3782"/>
      <c r="C3782"/>
      <c r="D3782"/>
      <c r="E3782"/>
    </row>
    <row r="3783" spans="1:5" x14ac:dyDescent="0.25">
      <c r="A3783"/>
      <c r="B3783"/>
      <c r="C3783"/>
      <c r="D3783"/>
      <c r="E3783"/>
    </row>
    <row r="3784" spans="1:5" x14ac:dyDescent="0.25">
      <c r="A3784"/>
      <c r="B3784"/>
      <c r="C3784"/>
      <c r="D3784"/>
      <c r="E3784"/>
    </row>
    <row r="3785" spans="1:5" x14ac:dyDescent="0.25">
      <c r="A3785"/>
      <c r="B3785"/>
      <c r="C3785"/>
      <c r="D3785"/>
      <c r="E3785"/>
    </row>
    <row r="3786" spans="1:5" x14ac:dyDescent="0.25">
      <c r="A3786"/>
      <c r="B3786"/>
      <c r="C3786"/>
      <c r="D3786"/>
      <c r="E3786"/>
    </row>
    <row r="3787" spans="1:5" x14ac:dyDescent="0.25">
      <c r="A3787"/>
      <c r="B3787"/>
      <c r="C3787"/>
      <c r="D3787"/>
      <c r="E3787"/>
    </row>
    <row r="3788" spans="1:5" x14ac:dyDescent="0.25">
      <c r="A3788"/>
      <c r="B3788"/>
      <c r="C3788"/>
      <c r="D3788"/>
      <c r="E3788"/>
    </row>
    <row r="3789" spans="1:5" x14ac:dyDescent="0.25">
      <c r="A3789"/>
      <c r="B3789"/>
      <c r="C3789"/>
      <c r="D3789"/>
      <c r="E3789"/>
    </row>
    <row r="3790" spans="1:5" x14ac:dyDescent="0.25">
      <c r="A3790"/>
      <c r="B3790"/>
      <c r="C3790"/>
      <c r="D3790"/>
      <c r="E3790"/>
    </row>
    <row r="3791" spans="1:5" x14ac:dyDescent="0.25">
      <c r="A3791"/>
      <c r="B3791"/>
      <c r="C3791"/>
      <c r="D3791"/>
      <c r="E3791"/>
    </row>
    <row r="3792" spans="1:5" x14ac:dyDescent="0.25">
      <c r="A3792"/>
      <c r="B3792"/>
      <c r="C3792"/>
      <c r="D3792"/>
      <c r="E3792"/>
    </row>
    <row r="3793" spans="1:5" x14ac:dyDescent="0.25">
      <c r="A3793"/>
      <c r="B3793"/>
      <c r="C3793"/>
      <c r="D3793"/>
      <c r="E3793"/>
    </row>
    <row r="3794" spans="1:5" x14ac:dyDescent="0.25">
      <c r="A3794"/>
      <c r="B3794"/>
      <c r="C3794"/>
      <c r="D3794"/>
      <c r="E3794"/>
    </row>
    <row r="3795" spans="1:5" x14ac:dyDescent="0.25">
      <c r="A3795"/>
      <c r="B3795"/>
      <c r="C3795"/>
      <c r="D3795"/>
      <c r="E3795"/>
    </row>
    <row r="3796" spans="1:5" x14ac:dyDescent="0.25">
      <c r="A3796"/>
      <c r="B3796"/>
      <c r="C3796"/>
      <c r="D3796"/>
      <c r="E3796"/>
    </row>
    <row r="3797" spans="1:5" x14ac:dyDescent="0.25">
      <c r="A3797"/>
      <c r="B3797"/>
      <c r="C3797"/>
      <c r="D3797"/>
      <c r="E3797"/>
    </row>
    <row r="3798" spans="1:5" x14ac:dyDescent="0.25">
      <c r="A3798"/>
      <c r="B3798"/>
      <c r="C3798"/>
      <c r="D3798"/>
      <c r="E3798"/>
    </row>
    <row r="3799" spans="1:5" x14ac:dyDescent="0.25">
      <c r="A3799"/>
      <c r="B3799"/>
      <c r="C3799"/>
      <c r="D3799"/>
      <c r="E3799"/>
    </row>
    <row r="3800" spans="1:5" x14ac:dyDescent="0.25">
      <c r="A3800"/>
      <c r="B3800"/>
      <c r="C3800"/>
      <c r="D3800"/>
      <c r="E3800"/>
    </row>
    <row r="3801" spans="1:5" x14ac:dyDescent="0.25">
      <c r="A3801"/>
      <c r="B3801"/>
      <c r="C3801"/>
      <c r="D3801"/>
      <c r="E3801"/>
    </row>
    <row r="3802" spans="1:5" x14ac:dyDescent="0.25">
      <c r="A3802"/>
      <c r="B3802"/>
      <c r="C3802"/>
      <c r="D3802"/>
      <c r="E3802"/>
    </row>
    <row r="3803" spans="1:5" x14ac:dyDescent="0.25">
      <c r="A3803"/>
      <c r="B3803"/>
      <c r="C3803"/>
      <c r="D3803"/>
      <c r="E3803"/>
    </row>
    <row r="3804" spans="1:5" x14ac:dyDescent="0.25">
      <c r="A3804"/>
      <c r="B3804"/>
      <c r="C3804"/>
      <c r="D3804"/>
      <c r="E3804"/>
    </row>
    <row r="3805" spans="1:5" x14ac:dyDescent="0.25">
      <c r="A3805"/>
      <c r="B3805"/>
      <c r="C3805"/>
      <c r="D3805"/>
      <c r="E3805"/>
    </row>
    <row r="3806" spans="1:5" x14ac:dyDescent="0.25">
      <c r="A3806"/>
      <c r="B3806"/>
      <c r="C3806"/>
      <c r="D3806"/>
      <c r="E3806"/>
    </row>
    <row r="3807" spans="1:5" x14ac:dyDescent="0.25">
      <c r="A3807"/>
      <c r="B3807"/>
      <c r="C3807"/>
      <c r="D3807"/>
      <c r="E3807"/>
    </row>
    <row r="3808" spans="1:5" x14ac:dyDescent="0.25">
      <c r="A3808"/>
      <c r="B3808"/>
      <c r="C3808"/>
      <c r="D3808"/>
      <c r="E3808"/>
    </row>
    <row r="3809" spans="1:5" x14ac:dyDescent="0.25">
      <c r="A3809"/>
      <c r="B3809"/>
      <c r="C3809"/>
      <c r="D3809"/>
      <c r="E3809"/>
    </row>
    <row r="3810" spans="1:5" x14ac:dyDescent="0.25">
      <c r="A3810"/>
      <c r="B3810"/>
      <c r="C3810"/>
      <c r="D3810"/>
      <c r="E3810"/>
    </row>
    <row r="3811" spans="1:5" x14ac:dyDescent="0.25">
      <c r="A3811"/>
      <c r="B3811"/>
      <c r="C3811"/>
      <c r="D3811"/>
      <c r="E3811"/>
    </row>
    <row r="3812" spans="1:5" x14ac:dyDescent="0.25">
      <c r="A3812"/>
      <c r="B3812"/>
      <c r="C3812"/>
      <c r="D3812"/>
      <c r="E3812"/>
    </row>
    <row r="3813" spans="1:5" x14ac:dyDescent="0.25">
      <c r="A3813"/>
      <c r="B3813"/>
      <c r="C3813"/>
      <c r="D3813"/>
      <c r="E3813"/>
    </row>
    <row r="3814" spans="1:5" x14ac:dyDescent="0.25">
      <c r="A3814"/>
      <c r="B3814"/>
      <c r="C3814"/>
      <c r="D3814"/>
      <c r="E3814"/>
    </row>
    <row r="3815" spans="1:5" x14ac:dyDescent="0.25">
      <c r="A3815"/>
      <c r="B3815"/>
      <c r="C3815"/>
      <c r="D3815"/>
      <c r="E3815"/>
    </row>
    <row r="3816" spans="1:5" x14ac:dyDescent="0.25">
      <c r="A3816"/>
      <c r="B3816"/>
      <c r="C3816"/>
      <c r="D3816"/>
      <c r="E3816"/>
    </row>
    <row r="3817" spans="1:5" x14ac:dyDescent="0.25">
      <c r="A3817"/>
      <c r="B3817"/>
      <c r="C3817"/>
      <c r="D3817"/>
      <c r="E3817"/>
    </row>
    <row r="3818" spans="1:5" x14ac:dyDescent="0.25">
      <c r="A3818"/>
      <c r="B3818"/>
      <c r="C3818"/>
      <c r="D3818"/>
      <c r="E3818"/>
    </row>
    <row r="3819" spans="1:5" x14ac:dyDescent="0.25">
      <c r="A3819"/>
      <c r="B3819"/>
      <c r="C3819"/>
      <c r="D3819"/>
      <c r="E3819"/>
    </row>
    <row r="3820" spans="1:5" x14ac:dyDescent="0.25">
      <c r="A3820"/>
      <c r="B3820"/>
      <c r="C3820"/>
      <c r="D3820"/>
      <c r="E3820"/>
    </row>
    <row r="3821" spans="1:5" x14ac:dyDescent="0.25">
      <c r="A3821"/>
      <c r="B3821"/>
      <c r="C3821"/>
      <c r="D3821"/>
      <c r="E3821"/>
    </row>
    <row r="3822" spans="1:5" x14ac:dyDescent="0.25">
      <c r="A3822"/>
      <c r="B3822"/>
      <c r="C3822"/>
      <c r="D3822"/>
      <c r="E3822"/>
    </row>
    <row r="3823" spans="1:5" x14ac:dyDescent="0.25">
      <c r="A3823"/>
      <c r="B3823"/>
      <c r="C3823"/>
      <c r="D3823"/>
      <c r="E3823"/>
    </row>
    <row r="3824" spans="1:5" x14ac:dyDescent="0.25">
      <c r="A3824"/>
      <c r="B3824"/>
      <c r="C3824"/>
      <c r="D3824"/>
      <c r="E3824"/>
    </row>
    <row r="3825" spans="1:5" x14ac:dyDescent="0.25">
      <c r="A3825"/>
      <c r="B3825"/>
      <c r="C3825"/>
      <c r="D3825"/>
      <c r="E3825"/>
    </row>
    <row r="3826" spans="1:5" x14ac:dyDescent="0.25">
      <c r="A3826"/>
      <c r="B3826"/>
      <c r="C3826"/>
      <c r="D3826"/>
      <c r="E3826"/>
    </row>
    <row r="3827" spans="1:5" x14ac:dyDescent="0.25">
      <c r="A3827"/>
      <c r="B3827"/>
      <c r="C3827"/>
      <c r="D3827"/>
      <c r="E3827"/>
    </row>
    <row r="3828" spans="1:5" x14ac:dyDescent="0.25">
      <c r="A3828"/>
      <c r="B3828"/>
      <c r="C3828"/>
      <c r="D3828"/>
      <c r="E3828"/>
    </row>
    <row r="3829" spans="1:5" x14ac:dyDescent="0.25">
      <c r="A3829"/>
      <c r="B3829"/>
      <c r="C3829"/>
      <c r="D3829"/>
      <c r="E3829"/>
    </row>
    <row r="3830" spans="1:5" x14ac:dyDescent="0.25">
      <c r="A3830"/>
      <c r="B3830"/>
      <c r="C3830"/>
      <c r="D3830"/>
      <c r="E3830"/>
    </row>
    <row r="3831" spans="1:5" x14ac:dyDescent="0.25">
      <c r="A3831"/>
      <c r="B3831"/>
      <c r="C3831"/>
      <c r="D3831"/>
      <c r="E3831"/>
    </row>
    <row r="3832" spans="1:5" x14ac:dyDescent="0.25">
      <c r="A3832"/>
      <c r="B3832"/>
      <c r="C3832"/>
      <c r="D3832"/>
      <c r="E3832"/>
    </row>
    <row r="3833" spans="1:5" x14ac:dyDescent="0.25">
      <c r="A3833"/>
      <c r="B3833"/>
      <c r="C3833"/>
      <c r="D3833"/>
      <c r="E3833"/>
    </row>
    <row r="3834" spans="1:5" x14ac:dyDescent="0.25">
      <c r="A3834"/>
      <c r="B3834"/>
      <c r="C3834"/>
      <c r="D3834"/>
      <c r="E3834"/>
    </row>
    <row r="3835" spans="1:5" x14ac:dyDescent="0.25">
      <c r="A3835"/>
      <c r="B3835"/>
      <c r="C3835"/>
      <c r="D3835"/>
      <c r="E3835"/>
    </row>
    <row r="3836" spans="1:5" x14ac:dyDescent="0.25">
      <c r="A3836"/>
      <c r="B3836"/>
      <c r="C3836"/>
      <c r="D3836"/>
      <c r="E3836"/>
    </row>
    <row r="3837" spans="1:5" x14ac:dyDescent="0.25">
      <c r="A3837"/>
      <c r="B3837"/>
      <c r="C3837"/>
      <c r="D3837"/>
      <c r="E3837"/>
    </row>
    <row r="3838" spans="1:5" x14ac:dyDescent="0.25">
      <c r="A3838"/>
      <c r="B3838"/>
      <c r="C3838"/>
      <c r="D3838"/>
      <c r="E3838"/>
    </row>
    <row r="3839" spans="1:5" x14ac:dyDescent="0.25">
      <c r="A3839"/>
      <c r="B3839"/>
      <c r="C3839"/>
      <c r="D3839"/>
      <c r="E3839"/>
    </row>
    <row r="3840" spans="1:5" x14ac:dyDescent="0.25">
      <c r="A3840"/>
      <c r="B3840"/>
      <c r="C3840"/>
      <c r="D3840"/>
      <c r="E3840"/>
    </row>
    <row r="3841" spans="1:5" x14ac:dyDescent="0.25">
      <c r="A3841"/>
      <c r="B3841"/>
      <c r="C3841"/>
      <c r="D3841"/>
      <c r="E3841"/>
    </row>
    <row r="3842" spans="1:5" x14ac:dyDescent="0.25">
      <c r="A3842"/>
      <c r="B3842"/>
      <c r="C3842"/>
      <c r="D3842"/>
      <c r="E3842"/>
    </row>
    <row r="3843" spans="1:5" x14ac:dyDescent="0.25">
      <c r="A3843"/>
      <c r="B3843"/>
      <c r="C3843"/>
      <c r="D3843"/>
      <c r="E3843"/>
    </row>
    <row r="3844" spans="1:5" x14ac:dyDescent="0.25">
      <c r="A3844"/>
      <c r="B3844"/>
      <c r="C3844"/>
      <c r="D3844"/>
      <c r="E3844"/>
    </row>
    <row r="3845" spans="1:5" x14ac:dyDescent="0.25">
      <c r="A3845"/>
      <c r="B3845"/>
      <c r="C3845"/>
      <c r="D3845"/>
      <c r="E3845"/>
    </row>
    <row r="3846" spans="1:5" x14ac:dyDescent="0.25">
      <c r="A3846"/>
      <c r="B3846"/>
      <c r="C3846"/>
      <c r="D3846"/>
      <c r="E3846"/>
    </row>
    <row r="3847" spans="1:5" x14ac:dyDescent="0.25">
      <c r="A3847"/>
      <c r="B3847"/>
      <c r="C3847"/>
      <c r="D3847"/>
      <c r="E3847"/>
    </row>
    <row r="3848" spans="1:5" x14ac:dyDescent="0.25">
      <c r="A3848"/>
      <c r="B3848"/>
      <c r="C3848"/>
      <c r="D3848"/>
      <c r="E3848"/>
    </row>
    <row r="3849" spans="1:5" x14ac:dyDescent="0.25">
      <c r="A3849"/>
      <c r="B3849"/>
      <c r="C3849"/>
      <c r="D3849"/>
      <c r="E3849"/>
    </row>
    <row r="3850" spans="1:5" x14ac:dyDescent="0.25">
      <c r="A3850"/>
      <c r="B3850"/>
      <c r="C3850"/>
      <c r="D3850"/>
      <c r="E3850"/>
    </row>
    <row r="3851" spans="1:5" x14ac:dyDescent="0.25">
      <c r="A3851"/>
      <c r="B3851"/>
      <c r="C3851"/>
      <c r="D3851"/>
      <c r="E3851"/>
    </row>
    <row r="3852" spans="1:5" x14ac:dyDescent="0.25">
      <c r="A3852"/>
      <c r="B3852"/>
      <c r="C3852"/>
      <c r="D3852"/>
      <c r="E3852"/>
    </row>
    <row r="3853" spans="1:5" x14ac:dyDescent="0.25">
      <c r="A3853"/>
      <c r="B3853"/>
      <c r="C3853"/>
      <c r="D3853"/>
      <c r="E3853"/>
    </row>
    <row r="3854" spans="1:5" x14ac:dyDescent="0.25">
      <c r="A3854"/>
      <c r="B3854"/>
      <c r="C3854"/>
      <c r="D3854"/>
      <c r="E3854"/>
    </row>
    <row r="3855" spans="1:5" x14ac:dyDescent="0.25">
      <c r="A3855"/>
      <c r="B3855"/>
      <c r="C3855"/>
      <c r="D3855"/>
      <c r="E3855"/>
    </row>
    <row r="3856" spans="1:5" x14ac:dyDescent="0.25">
      <c r="A3856"/>
      <c r="B3856"/>
      <c r="C3856"/>
      <c r="D3856"/>
      <c r="E3856"/>
    </row>
    <row r="3857" spans="1:5" x14ac:dyDescent="0.25">
      <c r="A3857"/>
      <c r="B3857"/>
      <c r="C3857"/>
      <c r="D3857"/>
      <c r="E3857"/>
    </row>
    <row r="3858" spans="1:5" x14ac:dyDescent="0.25">
      <c r="A3858"/>
      <c r="B3858"/>
      <c r="C3858"/>
      <c r="D3858"/>
      <c r="E3858"/>
    </row>
    <row r="3859" spans="1:5" x14ac:dyDescent="0.25">
      <c r="A3859"/>
      <c r="B3859"/>
      <c r="C3859"/>
      <c r="D3859"/>
      <c r="E3859"/>
    </row>
    <row r="3860" spans="1:5" x14ac:dyDescent="0.25">
      <c r="A3860"/>
      <c r="B3860"/>
      <c r="C3860"/>
      <c r="D3860"/>
      <c r="E3860"/>
    </row>
    <row r="3861" spans="1:5" x14ac:dyDescent="0.25">
      <c r="A3861"/>
      <c r="B3861"/>
      <c r="C3861"/>
      <c r="D3861"/>
      <c r="E3861"/>
    </row>
    <row r="3862" spans="1:5" x14ac:dyDescent="0.25">
      <c r="A3862"/>
      <c r="B3862"/>
      <c r="C3862"/>
      <c r="D3862"/>
      <c r="E3862"/>
    </row>
    <row r="3863" spans="1:5" x14ac:dyDescent="0.25">
      <c r="A3863"/>
      <c r="B3863"/>
      <c r="C3863"/>
      <c r="D3863"/>
      <c r="E3863"/>
    </row>
    <row r="3864" spans="1:5" x14ac:dyDescent="0.25">
      <c r="A3864"/>
      <c r="B3864"/>
      <c r="C3864"/>
      <c r="D3864"/>
      <c r="E3864"/>
    </row>
    <row r="3865" spans="1:5" x14ac:dyDescent="0.25">
      <c r="A3865"/>
      <c r="B3865"/>
      <c r="C3865"/>
      <c r="D3865"/>
      <c r="E3865"/>
    </row>
    <row r="3866" spans="1:5" x14ac:dyDescent="0.25">
      <c r="A3866"/>
      <c r="B3866"/>
      <c r="C3866"/>
      <c r="D3866"/>
      <c r="E3866"/>
    </row>
    <row r="3867" spans="1:5" x14ac:dyDescent="0.25">
      <c r="A3867"/>
      <c r="B3867"/>
      <c r="C3867"/>
      <c r="D3867"/>
      <c r="E3867"/>
    </row>
    <row r="3868" spans="1:5" x14ac:dyDescent="0.25">
      <c r="A3868"/>
      <c r="B3868"/>
      <c r="C3868"/>
      <c r="D3868"/>
      <c r="E3868"/>
    </row>
    <row r="3869" spans="1:5" x14ac:dyDescent="0.25">
      <c r="A3869"/>
      <c r="B3869"/>
      <c r="C3869"/>
      <c r="D3869"/>
      <c r="E3869"/>
    </row>
    <row r="3870" spans="1:5" x14ac:dyDescent="0.25">
      <c r="A3870"/>
      <c r="B3870"/>
      <c r="C3870"/>
      <c r="D3870"/>
      <c r="E3870"/>
    </row>
    <row r="3871" spans="1:5" x14ac:dyDescent="0.25">
      <c r="A3871"/>
      <c r="B3871"/>
      <c r="C3871"/>
      <c r="D3871"/>
      <c r="E3871"/>
    </row>
    <row r="3872" spans="1:5" x14ac:dyDescent="0.25">
      <c r="A3872"/>
      <c r="B3872"/>
      <c r="C3872"/>
      <c r="D3872"/>
      <c r="E3872"/>
    </row>
    <row r="3873" spans="1:5" x14ac:dyDescent="0.25">
      <c r="A3873"/>
      <c r="B3873"/>
      <c r="C3873"/>
      <c r="D3873"/>
      <c r="E3873"/>
    </row>
    <row r="3874" spans="1:5" x14ac:dyDescent="0.25">
      <c r="A3874"/>
      <c r="B3874"/>
      <c r="C3874"/>
      <c r="D3874"/>
      <c r="E3874"/>
    </row>
    <row r="3875" spans="1:5" x14ac:dyDescent="0.25">
      <c r="A3875"/>
      <c r="B3875"/>
      <c r="C3875"/>
      <c r="D3875"/>
      <c r="E3875"/>
    </row>
    <row r="3876" spans="1:5" x14ac:dyDescent="0.25">
      <c r="A3876"/>
      <c r="B3876"/>
      <c r="C3876"/>
      <c r="D3876"/>
      <c r="E3876"/>
    </row>
    <row r="3877" spans="1:5" x14ac:dyDescent="0.25">
      <c r="A3877"/>
      <c r="B3877"/>
      <c r="C3877"/>
      <c r="D3877"/>
      <c r="E3877"/>
    </row>
    <row r="3878" spans="1:5" x14ac:dyDescent="0.25">
      <c r="A3878"/>
      <c r="B3878"/>
      <c r="C3878"/>
      <c r="D3878"/>
      <c r="E3878"/>
    </row>
    <row r="3879" spans="1:5" x14ac:dyDescent="0.25">
      <c r="A3879"/>
      <c r="B3879"/>
      <c r="C3879"/>
      <c r="D3879"/>
      <c r="E3879"/>
    </row>
    <row r="3880" spans="1:5" x14ac:dyDescent="0.25">
      <c r="A3880"/>
      <c r="B3880"/>
      <c r="C3880"/>
      <c r="D3880"/>
      <c r="E3880"/>
    </row>
    <row r="3881" spans="1:5" x14ac:dyDescent="0.25">
      <c r="A3881"/>
      <c r="B3881"/>
      <c r="C3881"/>
      <c r="D3881"/>
      <c r="E3881"/>
    </row>
    <row r="3882" spans="1:5" x14ac:dyDescent="0.25">
      <c r="A3882"/>
      <c r="B3882"/>
      <c r="C3882"/>
      <c r="D3882"/>
      <c r="E3882"/>
    </row>
    <row r="3883" spans="1:5" x14ac:dyDescent="0.25">
      <c r="A3883"/>
      <c r="B3883"/>
      <c r="C3883"/>
      <c r="D3883"/>
      <c r="E3883"/>
    </row>
    <row r="3884" spans="1:5" x14ac:dyDescent="0.25">
      <c r="A3884"/>
      <c r="B3884"/>
      <c r="C3884"/>
      <c r="D3884"/>
      <c r="E3884"/>
    </row>
    <row r="3885" spans="1:5" x14ac:dyDescent="0.25">
      <c r="A3885"/>
      <c r="B3885"/>
      <c r="C3885"/>
      <c r="D3885"/>
      <c r="E3885"/>
    </row>
    <row r="3886" spans="1:5" x14ac:dyDescent="0.25">
      <c r="A3886"/>
      <c r="B3886"/>
      <c r="C3886"/>
      <c r="D3886"/>
      <c r="E3886"/>
    </row>
    <row r="3887" spans="1:5" x14ac:dyDescent="0.25">
      <c r="A3887"/>
      <c r="B3887"/>
      <c r="C3887"/>
      <c r="D3887"/>
      <c r="E3887"/>
    </row>
    <row r="3888" spans="1:5" x14ac:dyDescent="0.25">
      <c r="A3888"/>
      <c r="B3888"/>
      <c r="C3888"/>
      <c r="D3888"/>
      <c r="E3888"/>
    </row>
    <row r="3889" spans="1:5" x14ac:dyDescent="0.25">
      <c r="A3889"/>
      <c r="B3889"/>
      <c r="C3889"/>
      <c r="D3889"/>
      <c r="E3889"/>
    </row>
    <row r="3890" spans="1:5" x14ac:dyDescent="0.25">
      <c r="A3890"/>
      <c r="B3890"/>
      <c r="C3890"/>
      <c r="D3890"/>
      <c r="E3890"/>
    </row>
    <row r="3891" spans="1:5" x14ac:dyDescent="0.25">
      <c r="A3891"/>
      <c r="B3891"/>
      <c r="C3891"/>
      <c r="D3891"/>
      <c r="E3891"/>
    </row>
    <row r="3892" spans="1:5" x14ac:dyDescent="0.25">
      <c r="A3892"/>
      <c r="B3892"/>
      <c r="C3892"/>
      <c r="D3892"/>
      <c r="E3892"/>
    </row>
    <row r="3893" spans="1:5" x14ac:dyDescent="0.25">
      <c r="A3893"/>
      <c r="B3893"/>
      <c r="C3893"/>
      <c r="D3893"/>
      <c r="E3893"/>
    </row>
    <row r="3894" spans="1:5" x14ac:dyDescent="0.25">
      <c r="A3894"/>
      <c r="B3894"/>
      <c r="C3894"/>
      <c r="D3894"/>
      <c r="E3894"/>
    </row>
    <row r="3895" spans="1:5" x14ac:dyDescent="0.25">
      <c r="A3895"/>
      <c r="B3895"/>
      <c r="C3895"/>
      <c r="D3895"/>
      <c r="E3895"/>
    </row>
    <row r="3896" spans="1:5" x14ac:dyDescent="0.25">
      <c r="A3896"/>
      <c r="B3896"/>
      <c r="C3896"/>
      <c r="D3896"/>
      <c r="E3896"/>
    </row>
    <row r="3897" spans="1:5" x14ac:dyDescent="0.25">
      <c r="A3897"/>
      <c r="B3897"/>
      <c r="C3897"/>
      <c r="D3897"/>
      <c r="E3897"/>
    </row>
    <row r="3898" spans="1:5" x14ac:dyDescent="0.25">
      <c r="A3898"/>
      <c r="B3898"/>
      <c r="C3898"/>
      <c r="D3898"/>
      <c r="E3898"/>
    </row>
    <row r="3899" spans="1:5" x14ac:dyDescent="0.25">
      <c r="A3899"/>
      <c r="B3899"/>
      <c r="C3899"/>
      <c r="D3899"/>
      <c r="E3899"/>
    </row>
    <row r="3900" spans="1:5" x14ac:dyDescent="0.25">
      <c r="A3900"/>
      <c r="B3900"/>
      <c r="C3900"/>
      <c r="D3900"/>
      <c r="E3900"/>
    </row>
    <row r="3901" spans="1:5" x14ac:dyDescent="0.25">
      <c r="A3901"/>
      <c r="B3901"/>
      <c r="C3901"/>
      <c r="D3901"/>
      <c r="E3901"/>
    </row>
    <row r="3902" spans="1:5" x14ac:dyDescent="0.25">
      <c r="A3902"/>
      <c r="B3902"/>
      <c r="C3902"/>
      <c r="D3902"/>
      <c r="E3902"/>
    </row>
    <row r="3903" spans="1:5" x14ac:dyDescent="0.25">
      <c r="A3903"/>
      <c r="B3903"/>
      <c r="C3903"/>
      <c r="D3903"/>
      <c r="E3903"/>
    </row>
    <row r="3904" spans="1:5" x14ac:dyDescent="0.25">
      <c r="A3904"/>
      <c r="B3904"/>
      <c r="C3904"/>
      <c r="D3904"/>
      <c r="E3904"/>
    </row>
    <row r="3905" spans="1:5" x14ac:dyDescent="0.25">
      <c r="A3905"/>
      <c r="B3905"/>
      <c r="C3905"/>
      <c r="D3905"/>
      <c r="E3905"/>
    </row>
    <row r="3906" spans="1:5" x14ac:dyDescent="0.25">
      <c r="A3906"/>
      <c r="B3906"/>
      <c r="C3906"/>
      <c r="D3906"/>
      <c r="E3906"/>
    </row>
    <row r="3907" spans="1:5" x14ac:dyDescent="0.25">
      <c r="A3907"/>
      <c r="B3907"/>
      <c r="C3907"/>
      <c r="D3907"/>
      <c r="E3907"/>
    </row>
    <row r="3908" spans="1:5" x14ac:dyDescent="0.25">
      <c r="A3908"/>
      <c r="B3908"/>
      <c r="C3908"/>
      <c r="D3908"/>
      <c r="E3908"/>
    </row>
    <row r="3909" spans="1:5" x14ac:dyDescent="0.25">
      <c r="A3909"/>
      <c r="B3909"/>
      <c r="C3909"/>
      <c r="D3909"/>
      <c r="E3909"/>
    </row>
    <row r="3910" spans="1:5" x14ac:dyDescent="0.25">
      <c r="A3910"/>
      <c r="B3910"/>
      <c r="C3910"/>
      <c r="D3910"/>
      <c r="E3910"/>
    </row>
    <row r="3911" spans="1:5" x14ac:dyDescent="0.25">
      <c r="A3911"/>
      <c r="B3911"/>
      <c r="C3911"/>
      <c r="D3911"/>
      <c r="E3911"/>
    </row>
    <row r="3912" spans="1:5" x14ac:dyDescent="0.25">
      <c r="A3912"/>
      <c r="B3912"/>
      <c r="C3912"/>
      <c r="D3912"/>
      <c r="E3912"/>
    </row>
    <row r="3913" spans="1:5" x14ac:dyDescent="0.25">
      <c r="A3913"/>
      <c r="B3913"/>
      <c r="C3913"/>
      <c r="D3913"/>
      <c r="E3913"/>
    </row>
    <row r="3914" spans="1:5" x14ac:dyDescent="0.25">
      <c r="A3914"/>
      <c r="B3914"/>
      <c r="C3914"/>
      <c r="D3914"/>
      <c r="E3914"/>
    </row>
    <row r="3915" spans="1:5" x14ac:dyDescent="0.25">
      <c r="A3915"/>
      <c r="B3915"/>
      <c r="C3915"/>
      <c r="D3915"/>
      <c r="E3915"/>
    </row>
    <row r="3916" spans="1:5" x14ac:dyDescent="0.25">
      <c r="A3916"/>
      <c r="B3916"/>
      <c r="C3916"/>
      <c r="D3916"/>
      <c r="E3916"/>
    </row>
    <row r="3917" spans="1:5" x14ac:dyDescent="0.25">
      <c r="A3917"/>
      <c r="B3917"/>
      <c r="C3917"/>
      <c r="D3917"/>
      <c r="E3917"/>
    </row>
    <row r="3918" spans="1:5" x14ac:dyDescent="0.25">
      <c r="A3918"/>
      <c r="B3918"/>
      <c r="C3918"/>
      <c r="D3918"/>
      <c r="E3918"/>
    </row>
    <row r="3919" spans="1:5" x14ac:dyDescent="0.25">
      <c r="A3919"/>
      <c r="B3919"/>
      <c r="C3919"/>
      <c r="D3919"/>
      <c r="E3919"/>
    </row>
    <row r="3920" spans="1:5" x14ac:dyDescent="0.25">
      <c r="A3920"/>
      <c r="B3920"/>
      <c r="C3920"/>
      <c r="D3920"/>
      <c r="E3920"/>
    </row>
    <row r="3921" spans="1:5" x14ac:dyDescent="0.25">
      <c r="A3921"/>
      <c r="B3921"/>
      <c r="C3921"/>
      <c r="D3921"/>
      <c r="E3921"/>
    </row>
    <row r="3922" spans="1:5" x14ac:dyDescent="0.25">
      <c r="A3922"/>
      <c r="B3922"/>
      <c r="C3922"/>
      <c r="D3922"/>
      <c r="E3922"/>
    </row>
    <row r="3923" spans="1:5" x14ac:dyDescent="0.25">
      <c r="A3923"/>
      <c r="B3923"/>
      <c r="C3923"/>
      <c r="D3923"/>
      <c r="E3923"/>
    </row>
    <row r="3924" spans="1:5" x14ac:dyDescent="0.25">
      <c r="A3924"/>
      <c r="B3924"/>
      <c r="C3924"/>
      <c r="D3924"/>
      <c r="E3924"/>
    </row>
    <row r="3925" spans="1:5" x14ac:dyDescent="0.25">
      <c r="A3925"/>
      <c r="B3925"/>
      <c r="C3925"/>
      <c r="D3925"/>
      <c r="E3925"/>
    </row>
    <row r="3926" spans="1:5" x14ac:dyDescent="0.25">
      <c r="A3926"/>
      <c r="B3926"/>
      <c r="C3926"/>
      <c r="D3926"/>
      <c r="E3926"/>
    </row>
    <row r="3927" spans="1:5" x14ac:dyDescent="0.25">
      <c r="A3927"/>
      <c r="B3927"/>
      <c r="C3927"/>
      <c r="D3927"/>
      <c r="E3927"/>
    </row>
    <row r="3928" spans="1:5" x14ac:dyDescent="0.25">
      <c r="A3928"/>
      <c r="B3928"/>
      <c r="C3928"/>
      <c r="D3928"/>
      <c r="E3928"/>
    </row>
    <row r="3929" spans="1:5" x14ac:dyDescent="0.25">
      <c r="A3929"/>
      <c r="B3929"/>
      <c r="C3929"/>
      <c r="D3929"/>
      <c r="E3929"/>
    </row>
    <row r="3930" spans="1:5" x14ac:dyDescent="0.25">
      <c r="A3930"/>
      <c r="B3930"/>
      <c r="C3930"/>
      <c r="D3930"/>
      <c r="E3930"/>
    </row>
    <row r="3931" spans="1:5" x14ac:dyDescent="0.25">
      <c r="A3931"/>
      <c r="B3931"/>
      <c r="C3931"/>
      <c r="D3931"/>
      <c r="E3931"/>
    </row>
    <row r="3932" spans="1:5" x14ac:dyDescent="0.25">
      <c r="A3932"/>
      <c r="B3932"/>
      <c r="C3932"/>
      <c r="D3932"/>
      <c r="E3932"/>
    </row>
    <row r="3933" spans="1:5" x14ac:dyDescent="0.25">
      <c r="A3933"/>
      <c r="B3933"/>
      <c r="C3933"/>
      <c r="D3933"/>
      <c r="E3933"/>
    </row>
    <row r="3934" spans="1:5" x14ac:dyDescent="0.25">
      <c r="A3934"/>
      <c r="B3934"/>
      <c r="C3934"/>
      <c r="D3934"/>
      <c r="E3934"/>
    </row>
    <row r="3935" spans="1:5" x14ac:dyDescent="0.25">
      <c r="A3935"/>
      <c r="B3935"/>
      <c r="C3935"/>
      <c r="D3935"/>
      <c r="E3935"/>
    </row>
    <row r="3936" spans="1:5" x14ac:dyDescent="0.25">
      <c r="A3936"/>
      <c r="B3936"/>
      <c r="C3936"/>
      <c r="D3936"/>
      <c r="E3936"/>
    </row>
    <row r="3937" spans="1:5" x14ac:dyDescent="0.25">
      <c r="A3937"/>
      <c r="B3937"/>
      <c r="C3937"/>
      <c r="D3937"/>
      <c r="E3937"/>
    </row>
    <row r="3938" spans="1:5" x14ac:dyDescent="0.25">
      <c r="A3938"/>
      <c r="B3938"/>
      <c r="C3938"/>
      <c r="D3938"/>
      <c r="E3938"/>
    </row>
    <row r="3939" spans="1:5" x14ac:dyDescent="0.25">
      <c r="A3939"/>
      <c r="B3939"/>
      <c r="C3939"/>
      <c r="D3939"/>
      <c r="E3939"/>
    </row>
    <row r="3940" spans="1:5" x14ac:dyDescent="0.25">
      <c r="A3940"/>
      <c r="B3940"/>
      <c r="C3940"/>
      <c r="D3940"/>
      <c r="E3940"/>
    </row>
    <row r="3941" spans="1:5" x14ac:dyDescent="0.25">
      <c r="A3941"/>
      <c r="B3941"/>
      <c r="C3941"/>
      <c r="D3941"/>
      <c r="E3941"/>
    </row>
    <row r="3942" spans="1:5" x14ac:dyDescent="0.25">
      <c r="A3942"/>
      <c r="B3942"/>
      <c r="C3942"/>
      <c r="D3942"/>
      <c r="E3942"/>
    </row>
    <row r="3943" spans="1:5" x14ac:dyDescent="0.25">
      <c r="A3943"/>
      <c r="B3943"/>
      <c r="C3943"/>
      <c r="D3943"/>
      <c r="E3943"/>
    </row>
    <row r="3944" spans="1:5" x14ac:dyDescent="0.25">
      <c r="A3944"/>
      <c r="B3944"/>
      <c r="C3944"/>
      <c r="D3944"/>
      <c r="E3944"/>
    </row>
    <row r="3945" spans="1:5" x14ac:dyDescent="0.25">
      <c r="A3945"/>
      <c r="B3945"/>
      <c r="C3945"/>
      <c r="D3945"/>
      <c r="E3945"/>
    </row>
    <row r="3946" spans="1:5" x14ac:dyDescent="0.25">
      <c r="A3946"/>
      <c r="B3946"/>
      <c r="C3946"/>
      <c r="D3946"/>
      <c r="E3946"/>
    </row>
    <row r="3947" spans="1:5" x14ac:dyDescent="0.25">
      <c r="A3947"/>
      <c r="B3947"/>
      <c r="C3947"/>
      <c r="D3947"/>
      <c r="E3947"/>
    </row>
    <row r="3948" spans="1:5" x14ac:dyDescent="0.25">
      <c r="A3948"/>
      <c r="B3948"/>
      <c r="C3948"/>
      <c r="D3948"/>
      <c r="E3948"/>
    </row>
    <row r="3949" spans="1:5" x14ac:dyDescent="0.25">
      <c r="A3949"/>
      <c r="B3949"/>
      <c r="C3949"/>
      <c r="D3949"/>
      <c r="E3949"/>
    </row>
    <row r="3950" spans="1:5" x14ac:dyDescent="0.25">
      <c r="A3950"/>
      <c r="B3950"/>
      <c r="C3950"/>
      <c r="D3950"/>
      <c r="E3950"/>
    </row>
    <row r="3951" spans="1:5" x14ac:dyDescent="0.25">
      <c r="A3951"/>
      <c r="B3951"/>
      <c r="C3951"/>
      <c r="D3951"/>
      <c r="E3951"/>
    </row>
    <row r="3952" spans="1:5" x14ac:dyDescent="0.25">
      <c r="A3952"/>
      <c r="B3952"/>
      <c r="C3952"/>
      <c r="D3952"/>
      <c r="E3952"/>
    </row>
    <row r="3953" spans="1:5" x14ac:dyDescent="0.25">
      <c r="A3953"/>
      <c r="B3953"/>
      <c r="C3953"/>
      <c r="D3953"/>
      <c r="E3953"/>
    </row>
    <row r="3954" spans="1:5" x14ac:dyDescent="0.25">
      <c r="A3954"/>
      <c r="B3954"/>
      <c r="C3954"/>
      <c r="D3954"/>
      <c r="E3954"/>
    </row>
    <row r="3955" spans="1:5" x14ac:dyDescent="0.25">
      <c r="A3955"/>
      <c r="B3955"/>
      <c r="C3955"/>
      <c r="D3955"/>
      <c r="E3955"/>
    </row>
    <row r="3956" spans="1:5" x14ac:dyDescent="0.25">
      <c r="A3956"/>
      <c r="B3956"/>
      <c r="C3956"/>
      <c r="D3956"/>
      <c r="E3956"/>
    </row>
    <row r="3957" spans="1:5" x14ac:dyDescent="0.25">
      <c r="A3957"/>
      <c r="B3957"/>
      <c r="C3957"/>
      <c r="D3957"/>
      <c r="E3957"/>
    </row>
    <row r="3958" spans="1:5" x14ac:dyDescent="0.25">
      <c r="A3958"/>
      <c r="B3958"/>
      <c r="C3958"/>
      <c r="D3958"/>
      <c r="E3958"/>
    </row>
    <row r="3959" spans="1:5" x14ac:dyDescent="0.25">
      <c r="A3959"/>
      <c r="B3959"/>
      <c r="C3959"/>
      <c r="D3959"/>
      <c r="E3959"/>
    </row>
    <row r="3960" spans="1:5" x14ac:dyDescent="0.25">
      <c r="A3960"/>
      <c r="B3960"/>
      <c r="C3960"/>
      <c r="D3960"/>
      <c r="E3960"/>
    </row>
    <row r="3961" spans="1:5" x14ac:dyDescent="0.25">
      <c r="A3961"/>
      <c r="B3961"/>
      <c r="C3961"/>
      <c r="D3961"/>
      <c r="E3961"/>
    </row>
    <row r="3962" spans="1:5" x14ac:dyDescent="0.25">
      <c r="A3962"/>
      <c r="B3962"/>
      <c r="C3962"/>
      <c r="D3962"/>
      <c r="E3962"/>
    </row>
    <row r="3963" spans="1:5" x14ac:dyDescent="0.25">
      <c r="A3963"/>
      <c r="B3963"/>
      <c r="C3963"/>
      <c r="D3963"/>
      <c r="E3963"/>
    </row>
    <row r="3964" spans="1:5" x14ac:dyDescent="0.25">
      <c r="A3964"/>
      <c r="B3964"/>
      <c r="C3964"/>
      <c r="D3964"/>
      <c r="E3964"/>
    </row>
    <row r="3965" spans="1:5" x14ac:dyDescent="0.25">
      <c r="A3965"/>
      <c r="B3965"/>
      <c r="C3965"/>
      <c r="D3965"/>
      <c r="E3965"/>
    </row>
    <row r="3966" spans="1:5" x14ac:dyDescent="0.25">
      <c r="A3966"/>
      <c r="B3966"/>
      <c r="C3966"/>
      <c r="D3966"/>
      <c r="E3966"/>
    </row>
    <row r="3967" spans="1:5" x14ac:dyDescent="0.25">
      <c r="A3967"/>
      <c r="B3967"/>
      <c r="C3967"/>
      <c r="D3967"/>
      <c r="E3967"/>
    </row>
    <row r="3968" spans="1:5" x14ac:dyDescent="0.25">
      <c r="A3968"/>
      <c r="B3968"/>
      <c r="C3968"/>
      <c r="D3968"/>
      <c r="E3968"/>
    </row>
    <row r="3969" spans="1:5" x14ac:dyDescent="0.25">
      <c r="A3969"/>
      <c r="B3969"/>
      <c r="C3969"/>
      <c r="D3969"/>
      <c r="E3969"/>
    </row>
    <row r="3970" spans="1:5" x14ac:dyDescent="0.25">
      <c r="A3970"/>
      <c r="B3970"/>
      <c r="C3970"/>
      <c r="D3970"/>
      <c r="E3970"/>
    </row>
    <row r="3971" spans="1:5" x14ac:dyDescent="0.25">
      <c r="A3971"/>
      <c r="B3971"/>
      <c r="C3971"/>
      <c r="D3971"/>
      <c r="E3971"/>
    </row>
    <row r="3972" spans="1:5" x14ac:dyDescent="0.25">
      <c r="A3972"/>
      <c r="B3972"/>
      <c r="C3972"/>
      <c r="D3972"/>
      <c r="E3972"/>
    </row>
    <row r="3973" spans="1:5" x14ac:dyDescent="0.25">
      <c r="A3973"/>
      <c r="B3973"/>
      <c r="C3973"/>
      <c r="D3973"/>
      <c r="E3973"/>
    </row>
    <row r="3974" spans="1:5" x14ac:dyDescent="0.25">
      <c r="A3974"/>
      <c r="B3974"/>
      <c r="C3974"/>
      <c r="D3974"/>
      <c r="E3974"/>
    </row>
    <row r="3975" spans="1:5" x14ac:dyDescent="0.25">
      <c r="A3975"/>
      <c r="B3975"/>
      <c r="C3975"/>
      <c r="D3975"/>
      <c r="E3975"/>
    </row>
    <row r="3976" spans="1:5" x14ac:dyDescent="0.25">
      <c r="A3976"/>
      <c r="B3976"/>
      <c r="C3976"/>
      <c r="D3976"/>
      <c r="E3976"/>
    </row>
    <row r="3977" spans="1:5" x14ac:dyDescent="0.25">
      <c r="A3977"/>
      <c r="B3977"/>
      <c r="C3977"/>
      <c r="D3977"/>
      <c r="E3977"/>
    </row>
    <row r="3978" spans="1:5" x14ac:dyDescent="0.25">
      <c r="A3978"/>
      <c r="B3978"/>
      <c r="C3978"/>
      <c r="D3978"/>
      <c r="E3978"/>
    </row>
    <row r="3979" spans="1:5" x14ac:dyDescent="0.25">
      <c r="A3979"/>
      <c r="B3979"/>
      <c r="C3979"/>
      <c r="D3979"/>
      <c r="E3979"/>
    </row>
    <row r="3980" spans="1:5" x14ac:dyDescent="0.25">
      <c r="A3980"/>
      <c r="B3980"/>
      <c r="C3980"/>
      <c r="D3980"/>
      <c r="E3980"/>
    </row>
    <row r="3981" spans="1:5" x14ac:dyDescent="0.25">
      <c r="A3981"/>
      <c r="B3981"/>
      <c r="C3981"/>
      <c r="D3981"/>
      <c r="E3981"/>
    </row>
    <row r="3982" spans="1:5" x14ac:dyDescent="0.25">
      <c r="A3982"/>
      <c r="B3982"/>
      <c r="C3982"/>
      <c r="D3982"/>
      <c r="E3982"/>
    </row>
    <row r="3983" spans="1:5" x14ac:dyDescent="0.25">
      <c r="A3983"/>
      <c r="B3983"/>
      <c r="C3983"/>
      <c r="D3983"/>
      <c r="E3983"/>
    </row>
    <row r="3984" spans="1:5" x14ac:dyDescent="0.25">
      <c r="A3984"/>
      <c r="B3984"/>
      <c r="C3984"/>
      <c r="D3984"/>
      <c r="E3984"/>
    </row>
    <row r="3985" spans="1:5" x14ac:dyDescent="0.25">
      <c r="A3985"/>
      <c r="B3985"/>
      <c r="C3985"/>
      <c r="D3985"/>
      <c r="E3985"/>
    </row>
    <row r="3986" spans="1:5" x14ac:dyDescent="0.25">
      <c r="A3986"/>
      <c r="B3986"/>
      <c r="C3986"/>
      <c r="D3986"/>
      <c r="E3986"/>
    </row>
    <row r="3987" spans="1:5" x14ac:dyDescent="0.25">
      <c r="A3987"/>
      <c r="B3987"/>
      <c r="C3987"/>
      <c r="D3987"/>
      <c r="E3987"/>
    </row>
    <row r="3988" spans="1:5" x14ac:dyDescent="0.25">
      <c r="A3988"/>
      <c r="B3988"/>
      <c r="C3988"/>
      <c r="D3988"/>
      <c r="E3988"/>
    </row>
    <row r="3989" spans="1:5" x14ac:dyDescent="0.25">
      <c r="A3989"/>
      <c r="B3989"/>
      <c r="C3989"/>
      <c r="D3989"/>
      <c r="E3989"/>
    </row>
    <row r="3990" spans="1:5" x14ac:dyDescent="0.25">
      <c r="A3990"/>
      <c r="B3990"/>
      <c r="C3990"/>
      <c r="D3990"/>
      <c r="E3990"/>
    </row>
    <row r="3991" spans="1:5" x14ac:dyDescent="0.25">
      <c r="A3991"/>
      <c r="B3991"/>
      <c r="C3991"/>
      <c r="D3991"/>
      <c r="E3991"/>
    </row>
    <row r="3992" spans="1:5" x14ac:dyDescent="0.25">
      <c r="A3992"/>
      <c r="B3992"/>
      <c r="C3992"/>
      <c r="D3992"/>
      <c r="E3992"/>
    </row>
    <row r="3993" spans="1:5" x14ac:dyDescent="0.25">
      <c r="A3993"/>
      <c r="B3993"/>
      <c r="C3993"/>
      <c r="D3993"/>
      <c r="E3993"/>
    </row>
    <row r="3994" spans="1:5" x14ac:dyDescent="0.25">
      <c r="A3994"/>
      <c r="B3994"/>
      <c r="C3994"/>
      <c r="D3994"/>
      <c r="E3994"/>
    </row>
    <row r="3995" spans="1:5" x14ac:dyDescent="0.25">
      <c r="A3995"/>
      <c r="B3995"/>
      <c r="C3995"/>
      <c r="D3995"/>
      <c r="E3995"/>
    </row>
    <row r="3996" spans="1:5" x14ac:dyDescent="0.25">
      <c r="A3996"/>
      <c r="B3996"/>
      <c r="C3996"/>
      <c r="D3996"/>
      <c r="E3996"/>
    </row>
    <row r="3997" spans="1:5" x14ac:dyDescent="0.25">
      <c r="A3997"/>
      <c r="B3997"/>
      <c r="C3997"/>
      <c r="D3997"/>
      <c r="E3997"/>
    </row>
    <row r="3998" spans="1:5" x14ac:dyDescent="0.25">
      <c r="A3998"/>
      <c r="B3998"/>
      <c r="C3998"/>
      <c r="D3998"/>
      <c r="E3998"/>
    </row>
    <row r="3999" spans="1:5" x14ac:dyDescent="0.25">
      <c r="A3999"/>
      <c r="B3999"/>
      <c r="C3999"/>
      <c r="D3999"/>
      <c r="E3999"/>
    </row>
    <row r="4000" spans="1:5" x14ac:dyDescent="0.25">
      <c r="A4000"/>
      <c r="B4000"/>
      <c r="C4000"/>
      <c r="D4000"/>
      <c r="E4000"/>
    </row>
    <row r="4001" spans="1:5" x14ac:dyDescent="0.25">
      <c r="A4001"/>
      <c r="B4001"/>
      <c r="C4001"/>
      <c r="D4001"/>
      <c r="E4001"/>
    </row>
    <row r="4002" spans="1:5" x14ac:dyDescent="0.25">
      <c r="A4002"/>
      <c r="B4002"/>
      <c r="C4002"/>
      <c r="D4002"/>
      <c r="E4002"/>
    </row>
    <row r="4003" spans="1:5" x14ac:dyDescent="0.25">
      <c r="A4003"/>
      <c r="B4003"/>
      <c r="C4003"/>
      <c r="D4003"/>
      <c r="E4003"/>
    </row>
    <row r="4004" spans="1:5" x14ac:dyDescent="0.25">
      <c r="A4004"/>
      <c r="B4004"/>
      <c r="C4004"/>
      <c r="D4004"/>
      <c r="E4004"/>
    </row>
    <row r="4005" spans="1:5" x14ac:dyDescent="0.25">
      <c r="A4005"/>
      <c r="B4005"/>
      <c r="C4005"/>
      <c r="D4005"/>
      <c r="E4005"/>
    </row>
    <row r="4006" spans="1:5" x14ac:dyDescent="0.25">
      <c r="A4006"/>
      <c r="B4006"/>
      <c r="C4006"/>
      <c r="D4006"/>
      <c r="E4006"/>
    </row>
    <row r="4007" spans="1:5" x14ac:dyDescent="0.25">
      <c r="A4007"/>
      <c r="B4007"/>
      <c r="C4007"/>
      <c r="D4007"/>
      <c r="E4007"/>
    </row>
    <row r="4008" spans="1:5" x14ac:dyDescent="0.25">
      <c r="A4008"/>
      <c r="B4008"/>
      <c r="C4008"/>
      <c r="D4008"/>
      <c r="E4008"/>
    </row>
    <row r="4009" spans="1:5" x14ac:dyDescent="0.25">
      <c r="A4009"/>
      <c r="B4009"/>
      <c r="C4009"/>
      <c r="D4009"/>
      <c r="E4009"/>
    </row>
    <row r="4010" spans="1:5" x14ac:dyDescent="0.25">
      <c r="A4010"/>
      <c r="B4010"/>
      <c r="C4010"/>
      <c r="D4010"/>
      <c r="E4010"/>
    </row>
    <row r="4011" spans="1:5" x14ac:dyDescent="0.25">
      <c r="A4011"/>
      <c r="B4011"/>
      <c r="C4011"/>
      <c r="D4011"/>
      <c r="E4011"/>
    </row>
    <row r="4012" spans="1:5" x14ac:dyDescent="0.25">
      <c r="A4012"/>
      <c r="B4012"/>
      <c r="C4012"/>
      <c r="D4012"/>
      <c r="E4012"/>
    </row>
    <row r="4013" spans="1:5" x14ac:dyDescent="0.25">
      <c r="A4013"/>
      <c r="B4013"/>
      <c r="C4013"/>
      <c r="D4013"/>
      <c r="E4013"/>
    </row>
    <row r="4014" spans="1:5" x14ac:dyDescent="0.25">
      <c r="A4014"/>
      <c r="B4014"/>
      <c r="C4014"/>
      <c r="D4014"/>
      <c r="E4014"/>
    </row>
    <row r="4015" spans="1:5" x14ac:dyDescent="0.25">
      <c r="A4015"/>
      <c r="B4015"/>
      <c r="C4015"/>
      <c r="D4015"/>
      <c r="E4015"/>
    </row>
    <row r="4016" spans="1:5" x14ac:dyDescent="0.25">
      <c r="A4016"/>
      <c r="B4016"/>
      <c r="C4016"/>
      <c r="D4016"/>
      <c r="E4016"/>
    </row>
    <row r="4017" spans="1:5" x14ac:dyDescent="0.25">
      <c r="A4017"/>
      <c r="B4017"/>
      <c r="C4017"/>
      <c r="D4017"/>
      <c r="E4017"/>
    </row>
    <row r="4018" spans="1:5" x14ac:dyDescent="0.25">
      <c r="A4018"/>
      <c r="B4018"/>
      <c r="C4018"/>
      <c r="D4018"/>
      <c r="E4018"/>
    </row>
    <row r="4019" spans="1:5" x14ac:dyDescent="0.25">
      <c r="A4019"/>
      <c r="B4019"/>
      <c r="C4019"/>
      <c r="D4019"/>
      <c r="E4019"/>
    </row>
    <row r="4020" spans="1:5" x14ac:dyDescent="0.25">
      <c r="A4020"/>
      <c r="B4020"/>
      <c r="C4020"/>
      <c r="D4020"/>
      <c r="E4020"/>
    </row>
    <row r="4021" spans="1:5" x14ac:dyDescent="0.25">
      <c r="A4021"/>
      <c r="B4021"/>
      <c r="C4021"/>
      <c r="D4021"/>
      <c r="E4021"/>
    </row>
    <row r="4022" spans="1:5" x14ac:dyDescent="0.25">
      <c r="A4022"/>
      <c r="B4022"/>
      <c r="C4022"/>
      <c r="D4022"/>
      <c r="E4022"/>
    </row>
    <row r="4023" spans="1:5" x14ac:dyDescent="0.25">
      <c r="A4023"/>
      <c r="B4023"/>
      <c r="C4023"/>
      <c r="D4023"/>
      <c r="E4023"/>
    </row>
    <row r="4024" spans="1:5" x14ac:dyDescent="0.25">
      <c r="A4024"/>
      <c r="B4024"/>
      <c r="C4024"/>
      <c r="D4024"/>
      <c r="E4024"/>
    </row>
    <row r="4025" spans="1:5" x14ac:dyDescent="0.25">
      <c r="A4025"/>
      <c r="B4025"/>
      <c r="C4025"/>
      <c r="D4025"/>
      <c r="E4025"/>
    </row>
    <row r="4026" spans="1:5" x14ac:dyDescent="0.25">
      <c r="A4026"/>
      <c r="B4026"/>
      <c r="C4026"/>
      <c r="D4026"/>
      <c r="E4026"/>
    </row>
    <row r="4027" spans="1:5" x14ac:dyDescent="0.25">
      <c r="A4027"/>
      <c r="B4027"/>
      <c r="C4027"/>
      <c r="D4027"/>
      <c r="E4027"/>
    </row>
    <row r="4028" spans="1:5" x14ac:dyDescent="0.25">
      <c r="A4028"/>
      <c r="B4028"/>
      <c r="C4028"/>
      <c r="D4028"/>
      <c r="E4028"/>
    </row>
    <row r="4029" spans="1:5" x14ac:dyDescent="0.25">
      <c r="A4029"/>
      <c r="B4029"/>
      <c r="C4029"/>
      <c r="D4029"/>
      <c r="E4029"/>
    </row>
    <row r="4030" spans="1:5" x14ac:dyDescent="0.25">
      <c r="A4030"/>
      <c r="B4030"/>
      <c r="C4030"/>
      <c r="D4030"/>
      <c r="E4030"/>
    </row>
    <row r="4031" spans="1:5" x14ac:dyDescent="0.25">
      <c r="A4031"/>
      <c r="B4031"/>
      <c r="C4031"/>
      <c r="D4031"/>
      <c r="E4031"/>
    </row>
    <row r="4032" spans="1:5" x14ac:dyDescent="0.25">
      <c r="A4032"/>
      <c r="B4032"/>
      <c r="C4032"/>
      <c r="D4032"/>
      <c r="E4032"/>
    </row>
    <row r="4033" spans="1:5" x14ac:dyDescent="0.25">
      <c r="A4033"/>
      <c r="B4033"/>
      <c r="C4033"/>
      <c r="D4033"/>
      <c r="E4033"/>
    </row>
    <row r="4034" spans="1:5" x14ac:dyDescent="0.25">
      <c r="A4034"/>
      <c r="B4034"/>
      <c r="C4034"/>
      <c r="D4034"/>
      <c r="E4034"/>
    </row>
    <row r="4035" spans="1:5" x14ac:dyDescent="0.25">
      <c r="A4035"/>
      <c r="B4035"/>
      <c r="C4035"/>
      <c r="D4035"/>
      <c r="E4035"/>
    </row>
    <row r="4036" spans="1:5" x14ac:dyDescent="0.25">
      <c r="A4036"/>
      <c r="B4036"/>
      <c r="C4036"/>
      <c r="D4036"/>
      <c r="E4036"/>
    </row>
    <row r="4037" spans="1:5" x14ac:dyDescent="0.25">
      <c r="A4037"/>
      <c r="B4037"/>
      <c r="C4037"/>
      <c r="D4037"/>
      <c r="E4037"/>
    </row>
    <row r="4038" spans="1:5" x14ac:dyDescent="0.25">
      <c r="A4038"/>
      <c r="B4038"/>
      <c r="C4038"/>
      <c r="D4038"/>
      <c r="E4038"/>
    </row>
    <row r="4039" spans="1:5" x14ac:dyDescent="0.25">
      <c r="A4039"/>
      <c r="B4039"/>
      <c r="C4039"/>
      <c r="D4039"/>
      <c r="E4039"/>
    </row>
    <row r="4040" spans="1:5" x14ac:dyDescent="0.25">
      <c r="A4040"/>
      <c r="B4040"/>
      <c r="C4040"/>
      <c r="D4040"/>
      <c r="E4040"/>
    </row>
    <row r="4041" spans="1:5" x14ac:dyDescent="0.25">
      <c r="A4041"/>
      <c r="B4041"/>
      <c r="C4041"/>
      <c r="D4041"/>
      <c r="E4041"/>
    </row>
    <row r="4042" spans="1:5" x14ac:dyDescent="0.25">
      <c r="A4042"/>
      <c r="B4042"/>
      <c r="C4042"/>
      <c r="D4042"/>
      <c r="E4042"/>
    </row>
    <row r="4043" spans="1:5" x14ac:dyDescent="0.25">
      <c r="A4043"/>
      <c r="B4043"/>
      <c r="C4043"/>
      <c r="D4043"/>
      <c r="E4043"/>
    </row>
    <row r="4044" spans="1:5" x14ac:dyDescent="0.25">
      <c r="A4044"/>
      <c r="B4044"/>
      <c r="C4044"/>
      <c r="D4044"/>
      <c r="E4044"/>
    </row>
    <row r="4045" spans="1:5" x14ac:dyDescent="0.25">
      <c r="A4045"/>
      <c r="B4045"/>
      <c r="C4045"/>
      <c r="D4045"/>
      <c r="E4045"/>
    </row>
    <row r="4046" spans="1:5" x14ac:dyDescent="0.25">
      <c r="A4046"/>
      <c r="B4046"/>
      <c r="C4046"/>
      <c r="D4046"/>
      <c r="E4046"/>
    </row>
    <row r="4047" spans="1:5" x14ac:dyDescent="0.25">
      <c r="A4047"/>
      <c r="B4047"/>
      <c r="C4047"/>
      <c r="D4047"/>
      <c r="E4047"/>
    </row>
    <row r="4048" spans="1:5" x14ac:dyDescent="0.25">
      <c r="A4048"/>
      <c r="B4048"/>
      <c r="C4048"/>
      <c r="D4048"/>
      <c r="E4048"/>
    </row>
    <row r="4049" spans="1:5" x14ac:dyDescent="0.25">
      <c r="A4049"/>
      <c r="B4049"/>
      <c r="C4049"/>
      <c r="D4049"/>
      <c r="E4049"/>
    </row>
    <row r="4050" spans="1:5" x14ac:dyDescent="0.25">
      <c r="A4050"/>
      <c r="B4050"/>
      <c r="C4050"/>
      <c r="D4050"/>
      <c r="E4050"/>
    </row>
    <row r="4051" spans="1:5" x14ac:dyDescent="0.25">
      <c r="A4051"/>
      <c r="B4051"/>
      <c r="C4051"/>
      <c r="D4051"/>
      <c r="E4051"/>
    </row>
    <row r="4052" spans="1:5" x14ac:dyDescent="0.25">
      <c r="A4052"/>
      <c r="B4052"/>
      <c r="C4052"/>
      <c r="D4052"/>
      <c r="E4052"/>
    </row>
    <row r="4053" spans="1:5" x14ac:dyDescent="0.25">
      <c r="A4053"/>
      <c r="B4053"/>
      <c r="C4053"/>
      <c r="D4053"/>
      <c r="E4053"/>
    </row>
    <row r="4054" spans="1:5" x14ac:dyDescent="0.25">
      <c r="A4054"/>
      <c r="B4054"/>
      <c r="C4054"/>
      <c r="D4054"/>
      <c r="E4054"/>
    </row>
    <row r="4055" spans="1:5" x14ac:dyDescent="0.25">
      <c r="A4055"/>
      <c r="B4055"/>
      <c r="C4055"/>
      <c r="D4055"/>
      <c r="E4055"/>
    </row>
    <row r="4056" spans="1:5" x14ac:dyDescent="0.25">
      <c r="A4056"/>
      <c r="B4056"/>
      <c r="C4056"/>
      <c r="D4056"/>
      <c r="E4056"/>
    </row>
    <row r="4057" spans="1:5" x14ac:dyDescent="0.25">
      <c r="A4057"/>
      <c r="B4057"/>
      <c r="C4057"/>
      <c r="D4057"/>
      <c r="E4057"/>
    </row>
    <row r="4058" spans="1:5" x14ac:dyDescent="0.25">
      <c r="A4058"/>
      <c r="B4058"/>
      <c r="C4058"/>
      <c r="D4058"/>
      <c r="E4058"/>
    </row>
    <row r="4059" spans="1:5" x14ac:dyDescent="0.25">
      <c r="A4059"/>
      <c r="B4059"/>
      <c r="C4059"/>
      <c r="D4059"/>
      <c r="E4059"/>
    </row>
    <row r="4060" spans="1:5" x14ac:dyDescent="0.25">
      <c r="A4060"/>
      <c r="B4060"/>
      <c r="C4060"/>
      <c r="D4060"/>
      <c r="E4060"/>
    </row>
    <row r="4061" spans="1:5" x14ac:dyDescent="0.25">
      <c r="A4061"/>
      <c r="B4061"/>
      <c r="C4061"/>
      <c r="D4061"/>
      <c r="E4061"/>
    </row>
    <row r="4062" spans="1:5" x14ac:dyDescent="0.25">
      <c r="A4062"/>
      <c r="B4062"/>
      <c r="C4062"/>
      <c r="D4062"/>
      <c r="E4062"/>
    </row>
    <row r="4063" spans="1:5" x14ac:dyDescent="0.25">
      <c r="A4063"/>
      <c r="B4063"/>
      <c r="C4063"/>
      <c r="D4063"/>
      <c r="E4063"/>
    </row>
    <row r="4064" spans="1:5" x14ac:dyDescent="0.25">
      <c r="A4064"/>
      <c r="B4064"/>
      <c r="C4064"/>
      <c r="D4064"/>
      <c r="E4064"/>
    </row>
    <row r="4065" spans="1:5" x14ac:dyDescent="0.25">
      <c r="A4065"/>
      <c r="B4065"/>
      <c r="C4065"/>
      <c r="D4065"/>
      <c r="E4065"/>
    </row>
    <row r="4066" spans="1:5" x14ac:dyDescent="0.25">
      <c r="A4066"/>
      <c r="B4066"/>
      <c r="C4066"/>
      <c r="D4066"/>
      <c r="E4066"/>
    </row>
    <row r="4067" spans="1:5" x14ac:dyDescent="0.25">
      <c r="A4067"/>
      <c r="B4067"/>
      <c r="C4067"/>
      <c r="D4067"/>
      <c r="E4067"/>
    </row>
    <row r="4068" spans="1:5" x14ac:dyDescent="0.25">
      <c r="A4068"/>
      <c r="B4068"/>
      <c r="C4068"/>
      <c r="D4068"/>
      <c r="E4068"/>
    </row>
    <row r="4069" spans="1:5" x14ac:dyDescent="0.25">
      <c r="A4069"/>
      <c r="B4069"/>
      <c r="C4069"/>
      <c r="D4069"/>
      <c r="E4069"/>
    </row>
    <row r="4070" spans="1:5" x14ac:dyDescent="0.25">
      <c r="A4070"/>
      <c r="B4070"/>
      <c r="C4070"/>
      <c r="D4070"/>
      <c r="E4070"/>
    </row>
    <row r="4071" spans="1:5" x14ac:dyDescent="0.25">
      <c r="A4071"/>
      <c r="B4071"/>
      <c r="C4071"/>
      <c r="D4071"/>
      <c r="E4071"/>
    </row>
    <row r="4072" spans="1:5" x14ac:dyDescent="0.25">
      <c r="A4072"/>
      <c r="B4072"/>
      <c r="C4072"/>
      <c r="D4072"/>
      <c r="E4072"/>
    </row>
    <row r="4073" spans="1:5" x14ac:dyDescent="0.25">
      <c r="A4073"/>
      <c r="B4073"/>
      <c r="C4073"/>
      <c r="D4073"/>
      <c r="E4073"/>
    </row>
    <row r="4074" spans="1:5" x14ac:dyDescent="0.25">
      <c r="A4074"/>
      <c r="B4074"/>
      <c r="C4074"/>
      <c r="D4074"/>
      <c r="E4074"/>
    </row>
    <row r="4075" spans="1:5" x14ac:dyDescent="0.25">
      <c r="A4075"/>
      <c r="B4075"/>
      <c r="C4075"/>
      <c r="D4075"/>
      <c r="E4075"/>
    </row>
    <row r="4076" spans="1:5" x14ac:dyDescent="0.25">
      <c r="A4076"/>
      <c r="B4076"/>
      <c r="C4076"/>
      <c r="D4076"/>
      <c r="E4076"/>
    </row>
    <row r="4077" spans="1:5" x14ac:dyDescent="0.25">
      <c r="A4077"/>
      <c r="B4077"/>
      <c r="C4077"/>
      <c r="D4077"/>
      <c r="E4077"/>
    </row>
    <row r="4078" spans="1:5" x14ac:dyDescent="0.25">
      <c r="A4078"/>
      <c r="B4078"/>
      <c r="C4078"/>
      <c r="D4078"/>
      <c r="E4078"/>
    </row>
    <row r="4079" spans="1:5" x14ac:dyDescent="0.25">
      <c r="A4079"/>
      <c r="B4079"/>
      <c r="C4079"/>
      <c r="D4079"/>
      <c r="E4079"/>
    </row>
    <row r="4080" spans="1:5" x14ac:dyDescent="0.25">
      <c r="A4080"/>
      <c r="B4080"/>
      <c r="C4080"/>
      <c r="D4080"/>
      <c r="E4080"/>
    </row>
    <row r="4081" spans="1:5" x14ac:dyDescent="0.25">
      <c r="A4081"/>
      <c r="B4081"/>
      <c r="C4081"/>
      <c r="D4081"/>
      <c r="E4081"/>
    </row>
    <row r="4082" spans="1:5" x14ac:dyDescent="0.25">
      <c r="A4082"/>
      <c r="B4082"/>
      <c r="C4082"/>
      <c r="D4082"/>
      <c r="E4082"/>
    </row>
    <row r="4083" spans="1:5" x14ac:dyDescent="0.25">
      <c r="A4083"/>
      <c r="B4083"/>
      <c r="C4083"/>
      <c r="D4083"/>
      <c r="E4083"/>
    </row>
    <row r="4084" spans="1:5" x14ac:dyDescent="0.25">
      <c r="A4084"/>
      <c r="B4084"/>
      <c r="C4084"/>
      <c r="D4084"/>
      <c r="E4084"/>
    </row>
    <row r="4085" spans="1:5" x14ac:dyDescent="0.25">
      <c r="A4085"/>
      <c r="B4085"/>
      <c r="C4085"/>
      <c r="D4085"/>
      <c r="E4085"/>
    </row>
    <row r="4086" spans="1:5" x14ac:dyDescent="0.25">
      <c r="A4086"/>
      <c r="B4086"/>
      <c r="C4086"/>
      <c r="D4086"/>
      <c r="E4086"/>
    </row>
    <row r="4087" spans="1:5" x14ac:dyDescent="0.25">
      <c r="A4087"/>
      <c r="B4087"/>
      <c r="C4087"/>
      <c r="D4087"/>
      <c r="E4087"/>
    </row>
    <row r="4088" spans="1:5" x14ac:dyDescent="0.25">
      <c r="A4088"/>
      <c r="B4088"/>
      <c r="C4088"/>
      <c r="D4088"/>
      <c r="E4088"/>
    </row>
    <row r="4089" spans="1:5" x14ac:dyDescent="0.25">
      <c r="A4089"/>
      <c r="B4089"/>
      <c r="C4089"/>
      <c r="D4089"/>
      <c r="E4089"/>
    </row>
    <row r="4090" spans="1:5" x14ac:dyDescent="0.25">
      <c r="A4090"/>
      <c r="B4090"/>
      <c r="C4090"/>
      <c r="D4090"/>
      <c r="E4090"/>
    </row>
    <row r="4091" spans="1:5" x14ac:dyDescent="0.25">
      <c r="A4091"/>
      <c r="B4091"/>
      <c r="C4091"/>
      <c r="D4091"/>
      <c r="E4091"/>
    </row>
    <row r="4092" spans="1:5" x14ac:dyDescent="0.25">
      <c r="A4092"/>
      <c r="B4092"/>
      <c r="C4092"/>
      <c r="D4092"/>
      <c r="E4092"/>
    </row>
    <row r="4093" spans="1:5" x14ac:dyDescent="0.25">
      <c r="A4093"/>
      <c r="B4093"/>
      <c r="C4093"/>
      <c r="D4093"/>
      <c r="E4093"/>
    </row>
    <row r="4094" spans="1:5" x14ac:dyDescent="0.25">
      <c r="A4094"/>
      <c r="B4094"/>
      <c r="C4094"/>
      <c r="D4094"/>
      <c r="E4094"/>
    </row>
    <row r="4095" spans="1:5" x14ac:dyDescent="0.25">
      <c r="A4095"/>
      <c r="B4095"/>
      <c r="C4095"/>
      <c r="D4095"/>
      <c r="E4095"/>
    </row>
    <row r="4096" spans="1:5" x14ac:dyDescent="0.25">
      <c r="A4096"/>
      <c r="B4096"/>
      <c r="C4096"/>
      <c r="D4096"/>
      <c r="E4096"/>
    </row>
    <row r="4097" spans="1:5" x14ac:dyDescent="0.25">
      <c r="A4097"/>
      <c r="B4097"/>
      <c r="C4097"/>
      <c r="D4097"/>
      <c r="E4097"/>
    </row>
    <row r="4098" spans="1:5" x14ac:dyDescent="0.25">
      <c r="A4098"/>
      <c r="B4098"/>
      <c r="C4098"/>
      <c r="D4098"/>
      <c r="E4098"/>
    </row>
    <row r="4099" spans="1:5" x14ac:dyDescent="0.25">
      <c r="A4099"/>
      <c r="B4099"/>
      <c r="C4099"/>
      <c r="D4099"/>
      <c r="E4099"/>
    </row>
    <row r="4100" spans="1:5" x14ac:dyDescent="0.25">
      <c r="A4100"/>
      <c r="B4100"/>
      <c r="C4100"/>
      <c r="D4100"/>
      <c r="E4100"/>
    </row>
    <row r="4101" spans="1:5" x14ac:dyDescent="0.25">
      <c r="A4101"/>
      <c r="B4101"/>
      <c r="C4101"/>
      <c r="D4101"/>
      <c r="E4101"/>
    </row>
    <row r="4102" spans="1:5" x14ac:dyDescent="0.25">
      <c r="A4102"/>
      <c r="B4102"/>
      <c r="C4102"/>
      <c r="D4102"/>
      <c r="E4102"/>
    </row>
    <row r="4103" spans="1:5" x14ac:dyDescent="0.25">
      <c r="A4103"/>
      <c r="B4103"/>
      <c r="C4103"/>
      <c r="D4103"/>
      <c r="E4103"/>
    </row>
    <row r="4104" spans="1:5" x14ac:dyDescent="0.25">
      <c r="A4104"/>
      <c r="B4104"/>
      <c r="C4104"/>
      <c r="D4104"/>
      <c r="E4104"/>
    </row>
    <row r="4105" spans="1:5" x14ac:dyDescent="0.25">
      <c r="A4105"/>
      <c r="B4105"/>
      <c r="C4105"/>
      <c r="D4105"/>
      <c r="E4105"/>
    </row>
    <row r="4106" spans="1:5" x14ac:dyDescent="0.25">
      <c r="A4106"/>
      <c r="B4106"/>
      <c r="C4106"/>
      <c r="D4106"/>
      <c r="E4106"/>
    </row>
    <row r="4107" spans="1:5" x14ac:dyDescent="0.25">
      <c r="A4107"/>
      <c r="B4107"/>
      <c r="C4107"/>
      <c r="D4107"/>
      <c r="E4107"/>
    </row>
    <row r="4108" spans="1:5" x14ac:dyDescent="0.25">
      <c r="A4108"/>
      <c r="B4108"/>
      <c r="C4108"/>
      <c r="D4108"/>
      <c r="E4108"/>
    </row>
    <row r="4109" spans="1:5" x14ac:dyDescent="0.25">
      <c r="A4109"/>
      <c r="B4109"/>
      <c r="C4109"/>
      <c r="D4109"/>
      <c r="E4109"/>
    </row>
    <row r="4110" spans="1:5" x14ac:dyDescent="0.25">
      <c r="A4110"/>
      <c r="B4110"/>
      <c r="C4110"/>
      <c r="D4110"/>
      <c r="E4110"/>
    </row>
    <row r="4111" spans="1:5" x14ac:dyDescent="0.25">
      <c r="A4111"/>
      <c r="B4111"/>
      <c r="C4111"/>
      <c r="D4111"/>
      <c r="E4111"/>
    </row>
    <row r="4112" spans="1:5" x14ac:dyDescent="0.25">
      <c r="A4112"/>
      <c r="B4112"/>
      <c r="C4112"/>
      <c r="D4112"/>
      <c r="E4112"/>
    </row>
    <row r="4113" spans="1:5" x14ac:dyDescent="0.25">
      <c r="A4113"/>
      <c r="B4113"/>
      <c r="C4113"/>
      <c r="D4113"/>
      <c r="E4113"/>
    </row>
    <row r="4114" spans="1:5" x14ac:dyDescent="0.25">
      <c r="A4114"/>
      <c r="B4114"/>
      <c r="C4114"/>
      <c r="D4114"/>
      <c r="E4114"/>
    </row>
    <row r="4115" spans="1:5" x14ac:dyDescent="0.25">
      <c r="A4115"/>
      <c r="B4115"/>
      <c r="C4115"/>
      <c r="D4115"/>
      <c r="E4115"/>
    </row>
    <row r="4116" spans="1:5" x14ac:dyDescent="0.25">
      <c r="A4116"/>
      <c r="B4116"/>
      <c r="C4116"/>
      <c r="D4116"/>
      <c r="E4116"/>
    </row>
    <row r="4117" spans="1:5" x14ac:dyDescent="0.25">
      <c r="A4117"/>
      <c r="B4117"/>
      <c r="C4117"/>
      <c r="D4117"/>
      <c r="E4117"/>
    </row>
    <row r="4118" spans="1:5" x14ac:dyDescent="0.25">
      <c r="A4118"/>
      <c r="B4118"/>
      <c r="C4118"/>
      <c r="D4118"/>
      <c r="E4118"/>
    </row>
    <row r="4119" spans="1:5" x14ac:dyDescent="0.25">
      <c r="A4119"/>
      <c r="B4119"/>
      <c r="C4119"/>
      <c r="D4119"/>
      <c r="E4119"/>
    </row>
    <row r="4120" spans="1:5" x14ac:dyDescent="0.25">
      <c r="A4120"/>
      <c r="B4120"/>
      <c r="C4120"/>
      <c r="D4120"/>
      <c r="E4120"/>
    </row>
    <row r="4121" spans="1:5" x14ac:dyDescent="0.25">
      <c r="A4121"/>
      <c r="B4121"/>
      <c r="C4121"/>
      <c r="D4121"/>
      <c r="E4121"/>
    </row>
    <row r="4122" spans="1:5" x14ac:dyDescent="0.25">
      <c r="A4122"/>
      <c r="B4122"/>
      <c r="C4122"/>
      <c r="D4122"/>
      <c r="E4122"/>
    </row>
    <row r="4123" spans="1:5" x14ac:dyDescent="0.25">
      <c r="A4123"/>
      <c r="B4123"/>
      <c r="C4123"/>
      <c r="D4123"/>
      <c r="E4123"/>
    </row>
    <row r="4124" spans="1:5" x14ac:dyDescent="0.25">
      <c r="A4124"/>
      <c r="B4124"/>
      <c r="C4124"/>
      <c r="D4124"/>
      <c r="E4124"/>
    </row>
    <row r="4125" spans="1:5" x14ac:dyDescent="0.25">
      <c r="A4125"/>
      <c r="B4125"/>
      <c r="C4125"/>
      <c r="D4125"/>
      <c r="E4125"/>
    </row>
    <row r="4126" spans="1:5" x14ac:dyDescent="0.25">
      <c r="A4126"/>
      <c r="B4126"/>
      <c r="C4126"/>
      <c r="D4126"/>
      <c r="E4126"/>
    </row>
    <row r="4127" spans="1:5" x14ac:dyDescent="0.25">
      <c r="A4127"/>
      <c r="B4127"/>
      <c r="C4127"/>
      <c r="D4127"/>
      <c r="E4127"/>
    </row>
    <row r="4128" spans="1:5" x14ac:dyDescent="0.25">
      <c r="A4128"/>
      <c r="B4128"/>
      <c r="C4128"/>
      <c r="D4128"/>
      <c r="E4128"/>
    </row>
    <row r="4129" spans="1:5" x14ac:dyDescent="0.25">
      <c r="A4129"/>
      <c r="B4129"/>
      <c r="C4129"/>
      <c r="D4129"/>
      <c r="E4129"/>
    </row>
    <row r="4130" spans="1:5" x14ac:dyDescent="0.25">
      <c r="A4130"/>
      <c r="B4130"/>
      <c r="C4130"/>
      <c r="D4130"/>
      <c r="E4130"/>
    </row>
    <row r="4131" spans="1:5" x14ac:dyDescent="0.25">
      <c r="A4131"/>
      <c r="B4131"/>
      <c r="C4131"/>
      <c r="D4131"/>
      <c r="E4131"/>
    </row>
    <row r="4132" spans="1:5" x14ac:dyDescent="0.25">
      <c r="A4132"/>
      <c r="B4132"/>
      <c r="C4132"/>
      <c r="D4132"/>
      <c r="E4132"/>
    </row>
    <row r="4133" spans="1:5" x14ac:dyDescent="0.25">
      <c r="A4133"/>
      <c r="B4133"/>
      <c r="C4133"/>
      <c r="D4133"/>
      <c r="E4133"/>
    </row>
    <row r="4134" spans="1:5" x14ac:dyDescent="0.25">
      <c r="A4134"/>
      <c r="B4134"/>
      <c r="C4134"/>
      <c r="D4134"/>
      <c r="E4134"/>
    </row>
    <row r="4135" spans="1:5" x14ac:dyDescent="0.25">
      <c r="A4135"/>
      <c r="B4135"/>
      <c r="C4135"/>
      <c r="D4135"/>
      <c r="E4135"/>
    </row>
    <row r="4136" spans="1:5" x14ac:dyDescent="0.25">
      <c r="A4136"/>
      <c r="B4136"/>
      <c r="C4136"/>
      <c r="D4136"/>
      <c r="E4136"/>
    </row>
    <row r="4137" spans="1:5" x14ac:dyDescent="0.25">
      <c r="A4137"/>
      <c r="B4137"/>
      <c r="C4137"/>
      <c r="D4137"/>
      <c r="E4137"/>
    </row>
    <row r="4138" spans="1:5" x14ac:dyDescent="0.25">
      <c r="A4138"/>
      <c r="B4138"/>
      <c r="C4138"/>
      <c r="D4138"/>
      <c r="E4138"/>
    </row>
    <row r="4139" spans="1:5" x14ac:dyDescent="0.25">
      <c r="A4139"/>
      <c r="B4139"/>
      <c r="C4139"/>
      <c r="D4139"/>
      <c r="E4139"/>
    </row>
    <row r="4140" spans="1:5" x14ac:dyDescent="0.25">
      <c r="A4140"/>
      <c r="B4140"/>
      <c r="C4140"/>
      <c r="D4140"/>
      <c r="E4140"/>
    </row>
    <row r="4141" spans="1:5" x14ac:dyDescent="0.25">
      <c r="A4141"/>
      <c r="B4141"/>
      <c r="C4141"/>
      <c r="D4141"/>
      <c r="E4141"/>
    </row>
    <row r="4142" spans="1:5" x14ac:dyDescent="0.25">
      <c r="A4142"/>
      <c r="B4142"/>
      <c r="C4142"/>
      <c r="D4142"/>
      <c r="E4142"/>
    </row>
    <row r="4143" spans="1:5" x14ac:dyDescent="0.25">
      <c r="A4143"/>
      <c r="B4143"/>
      <c r="C4143"/>
      <c r="D4143"/>
      <c r="E4143"/>
    </row>
    <row r="4144" spans="1:5" x14ac:dyDescent="0.25">
      <c r="A4144"/>
      <c r="B4144"/>
      <c r="C4144"/>
      <c r="D4144"/>
      <c r="E4144"/>
    </row>
    <row r="4145" spans="1:5" x14ac:dyDescent="0.25">
      <c r="A4145"/>
      <c r="B4145"/>
      <c r="C4145"/>
      <c r="D4145"/>
      <c r="E4145"/>
    </row>
    <row r="4146" spans="1:5" x14ac:dyDescent="0.25">
      <c r="A4146"/>
      <c r="B4146"/>
      <c r="C4146"/>
      <c r="D4146"/>
      <c r="E4146"/>
    </row>
    <row r="4147" spans="1:5" x14ac:dyDescent="0.25">
      <c r="A4147"/>
      <c r="B4147"/>
      <c r="C4147"/>
      <c r="D4147"/>
      <c r="E4147"/>
    </row>
    <row r="4148" spans="1:5" x14ac:dyDescent="0.25">
      <c r="A4148"/>
      <c r="B4148"/>
      <c r="C4148"/>
      <c r="D4148"/>
      <c r="E4148"/>
    </row>
    <row r="4149" spans="1:5" x14ac:dyDescent="0.25">
      <c r="A4149"/>
      <c r="B4149"/>
      <c r="C4149"/>
      <c r="D4149"/>
      <c r="E4149"/>
    </row>
    <row r="4150" spans="1:5" x14ac:dyDescent="0.25">
      <c r="A4150"/>
      <c r="B4150"/>
      <c r="C4150"/>
      <c r="D4150"/>
      <c r="E4150"/>
    </row>
    <row r="4151" spans="1:5" x14ac:dyDescent="0.25">
      <c r="A4151"/>
      <c r="B4151"/>
      <c r="C4151"/>
      <c r="D4151"/>
      <c r="E4151"/>
    </row>
    <row r="4152" spans="1:5" x14ac:dyDescent="0.25">
      <c r="A4152"/>
      <c r="B4152"/>
      <c r="C4152"/>
      <c r="D4152"/>
      <c r="E4152"/>
    </row>
    <row r="4153" spans="1:5" x14ac:dyDescent="0.25">
      <c r="A4153"/>
      <c r="B4153"/>
      <c r="C4153"/>
      <c r="D4153"/>
      <c r="E4153"/>
    </row>
    <row r="4154" spans="1:5" x14ac:dyDescent="0.25">
      <c r="A4154"/>
      <c r="B4154"/>
      <c r="C4154"/>
      <c r="D4154"/>
      <c r="E4154"/>
    </row>
    <row r="4155" spans="1:5" x14ac:dyDescent="0.25">
      <c r="A4155"/>
      <c r="B4155"/>
      <c r="C4155"/>
      <c r="D4155"/>
      <c r="E4155"/>
    </row>
    <row r="4156" spans="1:5" x14ac:dyDescent="0.25">
      <c r="A4156"/>
      <c r="B4156"/>
      <c r="C4156"/>
      <c r="D4156"/>
      <c r="E4156"/>
    </row>
    <row r="4157" spans="1:5" x14ac:dyDescent="0.25">
      <c r="A4157"/>
      <c r="B4157"/>
      <c r="C4157"/>
      <c r="D4157"/>
      <c r="E4157"/>
    </row>
    <row r="4158" spans="1:5" x14ac:dyDescent="0.25">
      <c r="A4158"/>
      <c r="B4158"/>
      <c r="C4158"/>
      <c r="D4158"/>
      <c r="E4158"/>
    </row>
    <row r="4159" spans="1:5" x14ac:dyDescent="0.25">
      <c r="A4159"/>
      <c r="B4159"/>
      <c r="C4159"/>
      <c r="D4159"/>
      <c r="E4159"/>
    </row>
    <row r="4160" spans="1:5" x14ac:dyDescent="0.25">
      <c r="A4160"/>
      <c r="B4160"/>
      <c r="C4160"/>
      <c r="D4160"/>
      <c r="E4160"/>
    </row>
    <row r="4161" spans="1:5" x14ac:dyDescent="0.25">
      <c r="A4161"/>
      <c r="B4161"/>
      <c r="C4161"/>
      <c r="D4161"/>
      <c r="E4161"/>
    </row>
    <row r="4162" spans="1:5" x14ac:dyDescent="0.25">
      <c r="A4162"/>
      <c r="B4162"/>
      <c r="C4162"/>
      <c r="D4162"/>
      <c r="E4162"/>
    </row>
    <row r="4163" spans="1:5" x14ac:dyDescent="0.25">
      <c r="A4163"/>
      <c r="B4163"/>
      <c r="C4163"/>
      <c r="D4163"/>
      <c r="E4163"/>
    </row>
    <row r="4164" spans="1:5" x14ac:dyDescent="0.25">
      <c r="A4164"/>
      <c r="B4164"/>
      <c r="C4164"/>
      <c r="D4164"/>
      <c r="E4164"/>
    </row>
    <row r="4165" spans="1:5" x14ac:dyDescent="0.25">
      <c r="A4165"/>
      <c r="B4165"/>
      <c r="C4165"/>
      <c r="D4165"/>
      <c r="E4165"/>
    </row>
    <row r="4166" spans="1:5" x14ac:dyDescent="0.25">
      <c r="A4166"/>
      <c r="B4166"/>
      <c r="C4166"/>
      <c r="D4166"/>
      <c r="E4166"/>
    </row>
    <row r="4167" spans="1:5" x14ac:dyDescent="0.25">
      <c r="A4167"/>
      <c r="B4167"/>
      <c r="C4167"/>
      <c r="D4167"/>
      <c r="E4167"/>
    </row>
    <row r="4168" spans="1:5" x14ac:dyDescent="0.25">
      <c r="A4168"/>
      <c r="B4168"/>
      <c r="C4168"/>
      <c r="D4168"/>
      <c r="E4168"/>
    </row>
    <row r="4169" spans="1:5" x14ac:dyDescent="0.25">
      <c r="A4169"/>
      <c r="B4169"/>
      <c r="C4169"/>
      <c r="D4169"/>
      <c r="E4169"/>
    </row>
    <row r="4170" spans="1:5" x14ac:dyDescent="0.25">
      <c r="A4170"/>
      <c r="B4170"/>
      <c r="C4170"/>
      <c r="D4170"/>
      <c r="E4170"/>
    </row>
    <row r="4171" spans="1:5" x14ac:dyDescent="0.25">
      <c r="A4171"/>
      <c r="B4171"/>
      <c r="C4171"/>
      <c r="D4171"/>
      <c r="E4171"/>
    </row>
    <row r="4172" spans="1:5" x14ac:dyDescent="0.25">
      <c r="A4172"/>
      <c r="B4172"/>
      <c r="C4172"/>
      <c r="D4172"/>
      <c r="E4172"/>
    </row>
    <row r="4173" spans="1:5" x14ac:dyDescent="0.25">
      <c r="A4173"/>
      <c r="B4173"/>
      <c r="C4173"/>
      <c r="D4173"/>
      <c r="E4173"/>
    </row>
    <row r="4174" spans="1:5" x14ac:dyDescent="0.25">
      <c r="A4174"/>
      <c r="B4174"/>
      <c r="C4174"/>
      <c r="D4174"/>
      <c r="E4174"/>
    </row>
    <row r="4175" spans="1:5" x14ac:dyDescent="0.25">
      <c r="A4175"/>
      <c r="B4175"/>
      <c r="C4175"/>
      <c r="D4175"/>
      <c r="E4175"/>
    </row>
    <row r="4176" spans="1:5" x14ac:dyDescent="0.25">
      <c r="A4176"/>
      <c r="B4176"/>
      <c r="C4176"/>
      <c r="D4176"/>
      <c r="E4176"/>
    </row>
    <row r="4177" spans="1:5" x14ac:dyDescent="0.25">
      <c r="A4177"/>
      <c r="B4177"/>
      <c r="C4177"/>
      <c r="D4177"/>
      <c r="E4177"/>
    </row>
    <row r="4178" spans="1:5" x14ac:dyDescent="0.25">
      <c r="A4178"/>
      <c r="B4178"/>
      <c r="C4178"/>
      <c r="D4178"/>
      <c r="E4178"/>
    </row>
    <row r="4179" spans="1:5" x14ac:dyDescent="0.25">
      <c r="A4179"/>
      <c r="B4179"/>
      <c r="C4179"/>
      <c r="D4179"/>
      <c r="E4179"/>
    </row>
    <row r="4180" spans="1:5" x14ac:dyDescent="0.25">
      <c r="A4180"/>
      <c r="B4180"/>
      <c r="C4180"/>
      <c r="D4180"/>
      <c r="E4180"/>
    </row>
    <row r="4181" spans="1:5" x14ac:dyDescent="0.25">
      <c r="A4181"/>
      <c r="B4181"/>
      <c r="C4181"/>
      <c r="D4181"/>
      <c r="E4181"/>
    </row>
    <row r="4182" spans="1:5" x14ac:dyDescent="0.25">
      <c r="A4182"/>
      <c r="B4182"/>
      <c r="C4182"/>
      <c r="D4182"/>
      <c r="E4182"/>
    </row>
    <row r="4183" spans="1:5" x14ac:dyDescent="0.25">
      <c r="A4183"/>
      <c r="B4183"/>
      <c r="C4183"/>
      <c r="D4183"/>
      <c r="E4183"/>
    </row>
    <row r="4184" spans="1:5" x14ac:dyDescent="0.25">
      <c r="A4184"/>
      <c r="B4184"/>
      <c r="C4184"/>
      <c r="D4184"/>
      <c r="E4184"/>
    </row>
    <row r="4185" spans="1:5" x14ac:dyDescent="0.25">
      <c r="A4185"/>
      <c r="B4185"/>
      <c r="C4185"/>
      <c r="D4185"/>
      <c r="E4185"/>
    </row>
    <row r="4186" spans="1:5" x14ac:dyDescent="0.25">
      <c r="A4186"/>
      <c r="B4186"/>
      <c r="C4186"/>
      <c r="D4186"/>
      <c r="E4186"/>
    </row>
    <row r="4187" spans="1:5" x14ac:dyDescent="0.25">
      <c r="A4187"/>
      <c r="B4187"/>
      <c r="C4187"/>
      <c r="D4187"/>
      <c r="E4187"/>
    </row>
    <row r="4188" spans="1:5" x14ac:dyDescent="0.25">
      <c r="A4188"/>
      <c r="B4188"/>
      <c r="C4188"/>
      <c r="D4188"/>
      <c r="E4188"/>
    </row>
    <row r="4189" spans="1:5" x14ac:dyDescent="0.25">
      <c r="A4189"/>
      <c r="B4189"/>
      <c r="C4189"/>
      <c r="D4189"/>
      <c r="E4189"/>
    </row>
    <row r="4190" spans="1:5" x14ac:dyDescent="0.25">
      <c r="A4190"/>
      <c r="B4190"/>
      <c r="C4190"/>
      <c r="D4190"/>
      <c r="E4190"/>
    </row>
    <row r="4191" spans="1:5" x14ac:dyDescent="0.25">
      <c r="A4191"/>
      <c r="B4191"/>
      <c r="C4191"/>
      <c r="D4191"/>
      <c r="E4191"/>
    </row>
    <row r="4192" spans="1:5" x14ac:dyDescent="0.25">
      <c r="A4192"/>
      <c r="B4192"/>
      <c r="C4192"/>
      <c r="D4192"/>
      <c r="E4192"/>
    </row>
    <row r="4193" spans="1:5" x14ac:dyDescent="0.25">
      <c r="A4193"/>
      <c r="B4193"/>
      <c r="C4193"/>
      <c r="D4193"/>
      <c r="E4193"/>
    </row>
    <row r="4194" spans="1:5" x14ac:dyDescent="0.25">
      <c r="A4194"/>
      <c r="B4194"/>
      <c r="C4194"/>
      <c r="D4194"/>
      <c r="E4194"/>
    </row>
    <row r="4195" spans="1:5" x14ac:dyDescent="0.25">
      <c r="A4195"/>
      <c r="B4195"/>
      <c r="C4195"/>
      <c r="D4195"/>
      <c r="E4195"/>
    </row>
    <row r="4196" spans="1:5" x14ac:dyDescent="0.25">
      <c r="A4196"/>
      <c r="B4196"/>
      <c r="C4196"/>
      <c r="D4196"/>
      <c r="E4196"/>
    </row>
    <row r="4197" spans="1:5" x14ac:dyDescent="0.25">
      <c r="A4197"/>
      <c r="B4197"/>
      <c r="C4197"/>
      <c r="D4197"/>
      <c r="E4197"/>
    </row>
    <row r="4198" spans="1:5" x14ac:dyDescent="0.25">
      <c r="A4198"/>
      <c r="B4198"/>
      <c r="C4198"/>
      <c r="D4198"/>
      <c r="E4198"/>
    </row>
    <row r="4199" spans="1:5" x14ac:dyDescent="0.25">
      <c r="A4199"/>
      <c r="B4199"/>
      <c r="C4199"/>
      <c r="D4199"/>
      <c r="E4199"/>
    </row>
    <row r="4200" spans="1:5" x14ac:dyDescent="0.25">
      <c r="A4200"/>
      <c r="B4200"/>
      <c r="C4200"/>
      <c r="D4200"/>
      <c r="E4200"/>
    </row>
    <row r="4201" spans="1:5" x14ac:dyDescent="0.25">
      <c r="A4201"/>
      <c r="B4201"/>
      <c r="C4201"/>
      <c r="D4201"/>
      <c r="E4201"/>
    </row>
    <row r="4202" spans="1:5" x14ac:dyDescent="0.25">
      <c r="A4202"/>
      <c r="B4202"/>
      <c r="C4202"/>
      <c r="D4202"/>
      <c r="E4202"/>
    </row>
    <row r="4203" spans="1:5" x14ac:dyDescent="0.25">
      <c r="A4203"/>
      <c r="B4203"/>
      <c r="C4203"/>
      <c r="D4203"/>
      <c r="E4203"/>
    </row>
    <row r="4204" spans="1:5" x14ac:dyDescent="0.25">
      <c r="A4204"/>
      <c r="B4204"/>
      <c r="C4204"/>
      <c r="D4204"/>
      <c r="E4204"/>
    </row>
    <row r="4205" spans="1:5" x14ac:dyDescent="0.25">
      <c r="A4205"/>
      <c r="B4205"/>
      <c r="C4205"/>
      <c r="D4205"/>
      <c r="E4205"/>
    </row>
    <row r="4206" spans="1:5" x14ac:dyDescent="0.25">
      <c r="A4206"/>
      <c r="B4206"/>
      <c r="C4206"/>
      <c r="D4206"/>
      <c r="E4206"/>
    </row>
    <row r="4207" spans="1:5" x14ac:dyDescent="0.25">
      <c r="A4207"/>
      <c r="B4207"/>
      <c r="C4207"/>
      <c r="D4207"/>
      <c r="E4207"/>
    </row>
    <row r="4208" spans="1:5" x14ac:dyDescent="0.25">
      <c r="A4208"/>
      <c r="B4208"/>
      <c r="C4208"/>
      <c r="D4208"/>
      <c r="E4208"/>
    </row>
    <row r="4209" spans="1:5" x14ac:dyDescent="0.25">
      <c r="A4209"/>
      <c r="B4209"/>
      <c r="C4209"/>
      <c r="D4209"/>
      <c r="E4209"/>
    </row>
    <row r="4210" spans="1:5" x14ac:dyDescent="0.25">
      <c r="A4210"/>
      <c r="B4210"/>
      <c r="C4210"/>
      <c r="D4210"/>
      <c r="E4210"/>
    </row>
    <row r="4211" spans="1:5" x14ac:dyDescent="0.25">
      <c r="A4211"/>
      <c r="B4211"/>
      <c r="C4211"/>
      <c r="D4211"/>
      <c r="E4211"/>
    </row>
    <row r="4212" spans="1:5" x14ac:dyDescent="0.25">
      <c r="A4212"/>
      <c r="B4212"/>
      <c r="C4212"/>
      <c r="D4212"/>
      <c r="E4212"/>
    </row>
    <row r="4213" spans="1:5" x14ac:dyDescent="0.25">
      <c r="A4213"/>
      <c r="B4213"/>
      <c r="C4213"/>
      <c r="D4213"/>
      <c r="E4213"/>
    </row>
    <row r="4214" spans="1:5" x14ac:dyDescent="0.25">
      <c r="A4214"/>
      <c r="B4214"/>
      <c r="C4214"/>
      <c r="D4214"/>
      <c r="E4214"/>
    </row>
    <row r="4215" spans="1:5" x14ac:dyDescent="0.25">
      <c r="A4215"/>
      <c r="B4215"/>
      <c r="C4215"/>
      <c r="D4215"/>
      <c r="E4215"/>
    </row>
    <row r="4216" spans="1:5" x14ac:dyDescent="0.25">
      <c r="A4216"/>
      <c r="B4216"/>
      <c r="C4216"/>
      <c r="D4216"/>
      <c r="E4216"/>
    </row>
    <row r="4217" spans="1:5" x14ac:dyDescent="0.25">
      <c r="A4217"/>
      <c r="B4217"/>
      <c r="C4217"/>
      <c r="D4217"/>
      <c r="E4217"/>
    </row>
    <row r="4218" spans="1:5" x14ac:dyDescent="0.25">
      <c r="A4218"/>
      <c r="B4218"/>
      <c r="C4218"/>
      <c r="D4218"/>
      <c r="E4218"/>
    </row>
    <row r="4219" spans="1:5" x14ac:dyDescent="0.25">
      <c r="A4219"/>
      <c r="B4219"/>
      <c r="C4219"/>
      <c r="D4219"/>
      <c r="E4219"/>
    </row>
    <row r="4220" spans="1:5" x14ac:dyDescent="0.25">
      <c r="A4220"/>
      <c r="B4220"/>
      <c r="C4220"/>
      <c r="D4220"/>
      <c r="E4220"/>
    </row>
    <row r="4221" spans="1:5" x14ac:dyDescent="0.25">
      <c r="A4221"/>
      <c r="B4221"/>
      <c r="C4221"/>
      <c r="D4221"/>
      <c r="E4221"/>
    </row>
    <row r="4222" spans="1:5" x14ac:dyDescent="0.25">
      <c r="A4222"/>
      <c r="B4222"/>
      <c r="C4222"/>
      <c r="D4222"/>
      <c r="E4222"/>
    </row>
    <row r="4223" spans="1:5" x14ac:dyDescent="0.25">
      <c r="A4223"/>
      <c r="B4223"/>
      <c r="C4223"/>
      <c r="D4223"/>
      <c r="E4223"/>
    </row>
    <row r="4224" spans="1:5" x14ac:dyDescent="0.25">
      <c r="A4224"/>
      <c r="B4224"/>
      <c r="C4224"/>
      <c r="D4224"/>
      <c r="E4224"/>
    </row>
    <row r="4225" spans="1:5" x14ac:dyDescent="0.25">
      <c r="A4225"/>
      <c r="B4225"/>
      <c r="C4225"/>
      <c r="D4225"/>
      <c r="E4225"/>
    </row>
    <row r="4226" spans="1:5" x14ac:dyDescent="0.25">
      <c r="A4226"/>
      <c r="B4226"/>
      <c r="C4226"/>
      <c r="D4226"/>
      <c r="E4226"/>
    </row>
    <row r="4227" spans="1:5" x14ac:dyDescent="0.25">
      <c r="A4227"/>
      <c r="B4227"/>
      <c r="C4227"/>
      <c r="D4227"/>
      <c r="E4227"/>
    </row>
    <row r="4228" spans="1:5" x14ac:dyDescent="0.25">
      <c r="A4228"/>
      <c r="B4228"/>
      <c r="C4228"/>
      <c r="D4228"/>
      <c r="E4228"/>
    </row>
    <row r="4229" spans="1:5" x14ac:dyDescent="0.25">
      <c r="A4229"/>
      <c r="B4229"/>
      <c r="C4229"/>
      <c r="D4229"/>
      <c r="E4229"/>
    </row>
    <row r="4230" spans="1:5" x14ac:dyDescent="0.25">
      <c r="A4230"/>
      <c r="B4230"/>
      <c r="C4230"/>
      <c r="D4230"/>
      <c r="E4230"/>
    </row>
    <row r="4231" spans="1:5" x14ac:dyDescent="0.25">
      <c r="A4231"/>
      <c r="B4231"/>
      <c r="C4231"/>
      <c r="D4231"/>
      <c r="E4231"/>
    </row>
    <row r="4232" spans="1:5" x14ac:dyDescent="0.25">
      <c r="A4232"/>
      <c r="B4232"/>
      <c r="C4232"/>
      <c r="D4232"/>
      <c r="E4232"/>
    </row>
    <row r="4233" spans="1:5" x14ac:dyDescent="0.25">
      <c r="A4233"/>
      <c r="B4233"/>
      <c r="C4233"/>
      <c r="D4233"/>
      <c r="E4233"/>
    </row>
    <row r="4234" spans="1:5" x14ac:dyDescent="0.25">
      <c r="A4234"/>
      <c r="B4234"/>
      <c r="C4234"/>
      <c r="D4234"/>
      <c r="E4234"/>
    </row>
    <row r="4235" spans="1:5" x14ac:dyDescent="0.25">
      <c r="A4235"/>
      <c r="B4235"/>
      <c r="C4235"/>
      <c r="D4235"/>
      <c r="E4235"/>
    </row>
    <row r="4236" spans="1:5" x14ac:dyDescent="0.25">
      <c r="A4236"/>
      <c r="B4236"/>
      <c r="C4236"/>
      <c r="D4236"/>
      <c r="E4236"/>
    </row>
    <row r="4237" spans="1:5" x14ac:dyDescent="0.25">
      <c r="A4237"/>
      <c r="B4237"/>
      <c r="C4237"/>
      <c r="D4237"/>
      <c r="E4237"/>
    </row>
    <row r="4238" spans="1:5" x14ac:dyDescent="0.25">
      <c r="A4238"/>
      <c r="B4238"/>
      <c r="C4238"/>
      <c r="D4238"/>
      <c r="E4238"/>
    </row>
    <row r="4239" spans="1:5" x14ac:dyDescent="0.25">
      <c r="A4239"/>
      <c r="B4239"/>
      <c r="C4239"/>
      <c r="D4239"/>
      <c r="E4239"/>
    </row>
    <row r="4240" spans="1:5" x14ac:dyDescent="0.25">
      <c r="A4240"/>
      <c r="B4240"/>
      <c r="C4240"/>
      <c r="D4240"/>
      <c r="E4240"/>
    </row>
    <row r="4241" spans="1:5" x14ac:dyDescent="0.25">
      <c r="A4241"/>
      <c r="B4241"/>
      <c r="C4241"/>
      <c r="D4241"/>
      <c r="E4241"/>
    </row>
    <row r="4242" spans="1:5" x14ac:dyDescent="0.25">
      <c r="A4242"/>
      <c r="B4242"/>
      <c r="C4242"/>
      <c r="D4242"/>
      <c r="E4242"/>
    </row>
    <row r="4243" spans="1:5" x14ac:dyDescent="0.25">
      <c r="A4243"/>
      <c r="B4243"/>
      <c r="C4243"/>
      <c r="D4243"/>
      <c r="E4243"/>
    </row>
    <row r="4244" spans="1:5" x14ac:dyDescent="0.25">
      <c r="A4244"/>
      <c r="B4244"/>
      <c r="C4244"/>
      <c r="D4244"/>
      <c r="E4244"/>
    </row>
    <row r="4245" spans="1:5" x14ac:dyDescent="0.25">
      <c r="A4245"/>
      <c r="B4245"/>
      <c r="C4245"/>
      <c r="D4245"/>
      <c r="E4245"/>
    </row>
    <row r="4246" spans="1:5" x14ac:dyDescent="0.25">
      <c r="A4246"/>
      <c r="B4246"/>
      <c r="C4246"/>
      <c r="D4246"/>
      <c r="E4246"/>
    </row>
    <row r="4247" spans="1:5" x14ac:dyDescent="0.25">
      <c r="A4247"/>
      <c r="B4247"/>
      <c r="C4247"/>
      <c r="D4247"/>
      <c r="E4247"/>
    </row>
    <row r="4248" spans="1:5" x14ac:dyDescent="0.25">
      <c r="A4248"/>
      <c r="B4248"/>
      <c r="C4248"/>
      <c r="D4248"/>
      <c r="E4248"/>
    </row>
    <row r="4249" spans="1:5" x14ac:dyDescent="0.25">
      <c r="A4249"/>
      <c r="B4249"/>
      <c r="C4249"/>
      <c r="D4249"/>
      <c r="E4249"/>
    </row>
    <row r="4250" spans="1:5" x14ac:dyDescent="0.25">
      <c r="A4250"/>
      <c r="B4250"/>
      <c r="C4250"/>
      <c r="D4250"/>
      <c r="E4250"/>
    </row>
    <row r="4251" spans="1:5" x14ac:dyDescent="0.25">
      <c r="A4251"/>
      <c r="B4251"/>
      <c r="C4251"/>
      <c r="D4251"/>
      <c r="E4251"/>
    </row>
    <row r="4252" spans="1:5" x14ac:dyDescent="0.25">
      <c r="A4252"/>
      <c r="B4252"/>
      <c r="C4252"/>
      <c r="D4252"/>
      <c r="E4252"/>
    </row>
    <row r="4253" spans="1:5" x14ac:dyDescent="0.25">
      <c r="A4253"/>
      <c r="B4253"/>
      <c r="C4253"/>
      <c r="D4253"/>
      <c r="E4253"/>
    </row>
    <row r="4254" spans="1:5" x14ac:dyDescent="0.25">
      <c r="A4254"/>
      <c r="B4254"/>
      <c r="C4254"/>
      <c r="D4254"/>
      <c r="E4254"/>
    </row>
    <row r="4255" spans="1:5" x14ac:dyDescent="0.25">
      <c r="A4255"/>
      <c r="B4255"/>
      <c r="C4255"/>
      <c r="D4255"/>
      <c r="E4255"/>
    </row>
    <row r="4256" spans="1:5" x14ac:dyDescent="0.25">
      <c r="A4256"/>
      <c r="B4256"/>
      <c r="C4256"/>
      <c r="D4256"/>
      <c r="E4256"/>
    </row>
    <row r="4257" spans="1:5" x14ac:dyDescent="0.25">
      <c r="A4257"/>
      <c r="B4257"/>
      <c r="C4257"/>
      <c r="D4257"/>
      <c r="E4257"/>
    </row>
    <row r="4258" spans="1:5" x14ac:dyDescent="0.25">
      <c r="A4258"/>
      <c r="B4258"/>
      <c r="C4258"/>
      <c r="D4258"/>
      <c r="E4258"/>
    </row>
    <row r="4259" spans="1:5" x14ac:dyDescent="0.25">
      <c r="A4259"/>
      <c r="B4259"/>
      <c r="C4259"/>
      <c r="D4259"/>
      <c r="E4259"/>
    </row>
    <row r="4260" spans="1:5" x14ac:dyDescent="0.25">
      <c r="A4260"/>
      <c r="B4260"/>
      <c r="C4260"/>
      <c r="D4260"/>
      <c r="E4260"/>
    </row>
    <row r="4261" spans="1:5" x14ac:dyDescent="0.25">
      <c r="A4261"/>
      <c r="B4261"/>
      <c r="C4261"/>
      <c r="D4261"/>
      <c r="E4261"/>
    </row>
    <row r="4262" spans="1:5" x14ac:dyDescent="0.25">
      <c r="A4262"/>
      <c r="B4262"/>
      <c r="C4262"/>
      <c r="D4262"/>
      <c r="E4262"/>
    </row>
    <row r="4263" spans="1:5" x14ac:dyDescent="0.25">
      <c r="A4263"/>
      <c r="B4263"/>
      <c r="C4263"/>
      <c r="D4263"/>
      <c r="E4263"/>
    </row>
    <row r="4264" spans="1:5" x14ac:dyDescent="0.25">
      <c r="A4264"/>
      <c r="B4264"/>
      <c r="C4264"/>
      <c r="D4264"/>
      <c r="E4264"/>
    </row>
    <row r="4265" spans="1:5" x14ac:dyDescent="0.25">
      <c r="A4265"/>
      <c r="B4265"/>
      <c r="C4265"/>
      <c r="D4265"/>
      <c r="E4265"/>
    </row>
    <row r="4266" spans="1:5" x14ac:dyDescent="0.25">
      <c r="A4266"/>
      <c r="B4266"/>
      <c r="C4266"/>
      <c r="D4266"/>
      <c r="E4266"/>
    </row>
    <row r="4267" spans="1:5" x14ac:dyDescent="0.25">
      <c r="A4267"/>
      <c r="B4267"/>
      <c r="C4267"/>
      <c r="D4267"/>
      <c r="E4267"/>
    </row>
    <row r="4268" spans="1:5" x14ac:dyDescent="0.25">
      <c r="A4268"/>
      <c r="B4268"/>
      <c r="C4268"/>
      <c r="D4268"/>
      <c r="E4268"/>
    </row>
    <row r="4269" spans="1:5" x14ac:dyDescent="0.25">
      <c r="A4269"/>
      <c r="B4269"/>
      <c r="C4269"/>
      <c r="D4269"/>
      <c r="E4269"/>
    </row>
    <row r="4270" spans="1:5" x14ac:dyDescent="0.25">
      <c r="A4270"/>
      <c r="B4270"/>
      <c r="C4270"/>
      <c r="D4270"/>
      <c r="E4270"/>
    </row>
    <row r="4271" spans="1:5" x14ac:dyDescent="0.25">
      <c r="A4271"/>
      <c r="B4271"/>
      <c r="C4271"/>
      <c r="D4271"/>
      <c r="E4271"/>
    </row>
    <row r="4272" spans="1:5" x14ac:dyDescent="0.25">
      <c r="A4272"/>
      <c r="B4272"/>
      <c r="C4272"/>
      <c r="D4272"/>
      <c r="E4272"/>
    </row>
    <row r="4273" spans="1:5" x14ac:dyDescent="0.25">
      <c r="A4273"/>
      <c r="B4273"/>
      <c r="C4273"/>
      <c r="D4273"/>
      <c r="E4273"/>
    </row>
    <row r="4274" spans="1:5" x14ac:dyDescent="0.25">
      <c r="A4274"/>
      <c r="B4274"/>
      <c r="C4274"/>
      <c r="D4274"/>
      <c r="E4274"/>
    </row>
    <row r="4275" spans="1:5" x14ac:dyDescent="0.25">
      <c r="A4275"/>
      <c r="B4275"/>
      <c r="C4275"/>
      <c r="D4275"/>
      <c r="E4275"/>
    </row>
    <row r="4276" spans="1:5" x14ac:dyDescent="0.25">
      <c r="A4276"/>
      <c r="B4276"/>
      <c r="C4276"/>
      <c r="D4276"/>
      <c r="E4276"/>
    </row>
    <row r="4277" spans="1:5" x14ac:dyDescent="0.25">
      <c r="A4277"/>
      <c r="B4277"/>
      <c r="C4277"/>
      <c r="D4277"/>
      <c r="E4277"/>
    </row>
    <row r="4278" spans="1:5" x14ac:dyDescent="0.25">
      <c r="A4278"/>
      <c r="B4278"/>
      <c r="C4278"/>
      <c r="D4278"/>
      <c r="E4278"/>
    </row>
    <row r="4279" spans="1:5" x14ac:dyDescent="0.25">
      <c r="A4279"/>
      <c r="B4279"/>
      <c r="C4279"/>
      <c r="D4279"/>
      <c r="E4279"/>
    </row>
    <row r="4280" spans="1:5" x14ac:dyDescent="0.25">
      <c r="A4280"/>
      <c r="B4280"/>
      <c r="C4280"/>
      <c r="D4280"/>
      <c r="E4280"/>
    </row>
    <row r="4281" spans="1:5" x14ac:dyDescent="0.25">
      <c r="A4281"/>
      <c r="B4281"/>
      <c r="C4281"/>
      <c r="D4281"/>
      <c r="E4281"/>
    </row>
    <row r="4282" spans="1:5" x14ac:dyDescent="0.25">
      <c r="A4282"/>
      <c r="B4282"/>
      <c r="C4282"/>
      <c r="D4282"/>
      <c r="E4282"/>
    </row>
    <row r="4283" spans="1:5" x14ac:dyDescent="0.25">
      <c r="A4283"/>
      <c r="B4283"/>
      <c r="C4283"/>
      <c r="D4283"/>
      <c r="E4283"/>
    </row>
    <row r="4284" spans="1:5" x14ac:dyDescent="0.25">
      <c r="A4284"/>
      <c r="B4284"/>
      <c r="C4284"/>
      <c r="D4284"/>
      <c r="E4284"/>
    </row>
    <row r="4285" spans="1:5" x14ac:dyDescent="0.25">
      <c r="A4285"/>
      <c r="B4285"/>
      <c r="C4285"/>
      <c r="D4285"/>
      <c r="E4285"/>
    </row>
    <row r="4286" spans="1:5" x14ac:dyDescent="0.25">
      <c r="A4286"/>
      <c r="B4286"/>
      <c r="C4286"/>
      <c r="D4286"/>
      <c r="E4286"/>
    </row>
    <row r="4287" spans="1:5" x14ac:dyDescent="0.25">
      <c r="A4287"/>
      <c r="B4287"/>
      <c r="C4287"/>
      <c r="D4287"/>
      <c r="E4287"/>
    </row>
    <row r="4288" spans="1:5" x14ac:dyDescent="0.25">
      <c r="A4288"/>
      <c r="B4288"/>
      <c r="C4288"/>
      <c r="D4288"/>
      <c r="E4288"/>
    </row>
    <row r="4289" spans="1:5" x14ac:dyDescent="0.25">
      <c r="A4289"/>
      <c r="B4289"/>
      <c r="C4289"/>
      <c r="D4289"/>
      <c r="E4289"/>
    </row>
    <row r="4290" spans="1:5" x14ac:dyDescent="0.25">
      <c r="A4290"/>
      <c r="B4290"/>
      <c r="C4290"/>
      <c r="D4290"/>
      <c r="E4290"/>
    </row>
    <row r="4291" spans="1:5" x14ac:dyDescent="0.25">
      <c r="A4291"/>
      <c r="B4291"/>
      <c r="C4291"/>
      <c r="D4291"/>
      <c r="E4291"/>
    </row>
    <row r="4292" spans="1:5" x14ac:dyDescent="0.25">
      <c r="A4292"/>
      <c r="B4292"/>
      <c r="C4292"/>
      <c r="D4292"/>
      <c r="E4292"/>
    </row>
    <row r="4293" spans="1:5" x14ac:dyDescent="0.25">
      <c r="A4293"/>
      <c r="B4293"/>
      <c r="C4293"/>
      <c r="D4293"/>
      <c r="E4293"/>
    </row>
    <row r="4294" spans="1:5" x14ac:dyDescent="0.25">
      <c r="A4294"/>
      <c r="B4294"/>
      <c r="C4294"/>
      <c r="D4294"/>
      <c r="E4294"/>
    </row>
    <row r="4295" spans="1:5" x14ac:dyDescent="0.25">
      <c r="A4295"/>
      <c r="B4295"/>
      <c r="C4295"/>
      <c r="D4295"/>
      <c r="E4295"/>
    </row>
    <row r="4296" spans="1:5" x14ac:dyDescent="0.25">
      <c r="A4296"/>
      <c r="B4296"/>
      <c r="C4296"/>
      <c r="D4296"/>
      <c r="E4296"/>
    </row>
    <row r="4297" spans="1:5" x14ac:dyDescent="0.25">
      <c r="A4297"/>
      <c r="B4297"/>
      <c r="C4297"/>
      <c r="D4297"/>
      <c r="E4297"/>
    </row>
    <row r="4298" spans="1:5" x14ac:dyDescent="0.25">
      <c r="A4298"/>
      <c r="B4298"/>
      <c r="C4298"/>
      <c r="D4298"/>
      <c r="E4298"/>
    </row>
    <row r="4299" spans="1:5" x14ac:dyDescent="0.25">
      <c r="A4299"/>
      <c r="B4299"/>
      <c r="C4299"/>
      <c r="D4299"/>
      <c r="E4299"/>
    </row>
    <row r="4300" spans="1:5" x14ac:dyDescent="0.25">
      <c r="A4300"/>
      <c r="B4300"/>
      <c r="C4300"/>
      <c r="D4300"/>
      <c r="E4300"/>
    </row>
    <row r="4301" spans="1:5" x14ac:dyDescent="0.25">
      <c r="A4301"/>
      <c r="B4301"/>
      <c r="C4301"/>
      <c r="D4301"/>
      <c r="E4301"/>
    </row>
    <row r="4302" spans="1:5" x14ac:dyDescent="0.25">
      <c r="A4302"/>
      <c r="B4302"/>
      <c r="C4302"/>
      <c r="D4302"/>
      <c r="E4302"/>
    </row>
    <row r="4303" spans="1:5" x14ac:dyDescent="0.25">
      <c r="A4303"/>
      <c r="B4303"/>
      <c r="C4303"/>
      <c r="D4303"/>
      <c r="E4303"/>
    </row>
    <row r="4304" spans="1:5" x14ac:dyDescent="0.25">
      <c r="A4304"/>
      <c r="B4304"/>
      <c r="C4304"/>
      <c r="D4304"/>
      <c r="E4304"/>
    </row>
    <row r="4305" spans="1:5" x14ac:dyDescent="0.25">
      <c r="A4305"/>
      <c r="B4305"/>
      <c r="C4305"/>
      <c r="D4305"/>
      <c r="E4305"/>
    </row>
    <row r="4306" spans="1:5" x14ac:dyDescent="0.25">
      <c r="A4306"/>
      <c r="B4306"/>
      <c r="C4306"/>
      <c r="D4306"/>
      <c r="E4306"/>
    </row>
    <row r="4307" spans="1:5" x14ac:dyDescent="0.25">
      <c r="A4307"/>
      <c r="B4307"/>
      <c r="C4307"/>
      <c r="D4307"/>
      <c r="E4307"/>
    </row>
    <row r="4308" spans="1:5" x14ac:dyDescent="0.25">
      <c r="A4308"/>
      <c r="B4308"/>
      <c r="C4308"/>
      <c r="D4308"/>
      <c r="E4308"/>
    </row>
    <row r="4309" spans="1:5" x14ac:dyDescent="0.25">
      <c r="A4309"/>
      <c r="B4309"/>
      <c r="C4309"/>
      <c r="D4309"/>
      <c r="E4309"/>
    </row>
    <row r="4310" spans="1:5" x14ac:dyDescent="0.25">
      <c r="A4310"/>
      <c r="B4310"/>
      <c r="C4310"/>
      <c r="D4310"/>
      <c r="E4310"/>
    </row>
    <row r="4311" spans="1:5" x14ac:dyDescent="0.25">
      <c r="A4311"/>
      <c r="B4311"/>
      <c r="C4311"/>
      <c r="D4311"/>
      <c r="E4311"/>
    </row>
    <row r="4312" spans="1:5" x14ac:dyDescent="0.25">
      <c r="A4312"/>
      <c r="B4312"/>
      <c r="C4312"/>
      <c r="D4312"/>
      <c r="E4312"/>
    </row>
    <row r="4313" spans="1:5" x14ac:dyDescent="0.25">
      <c r="A4313"/>
      <c r="B4313"/>
      <c r="C4313"/>
      <c r="D4313"/>
      <c r="E4313"/>
    </row>
    <row r="4314" spans="1:5" x14ac:dyDescent="0.25">
      <c r="A4314"/>
      <c r="B4314"/>
      <c r="C4314"/>
      <c r="D4314"/>
      <c r="E4314"/>
    </row>
    <row r="4315" spans="1:5" x14ac:dyDescent="0.25">
      <c r="A4315"/>
      <c r="B4315"/>
      <c r="C4315"/>
      <c r="D4315"/>
      <c r="E4315"/>
    </row>
    <row r="4316" spans="1:5" x14ac:dyDescent="0.25">
      <c r="A4316"/>
      <c r="B4316"/>
      <c r="C4316"/>
      <c r="D4316"/>
      <c r="E4316"/>
    </row>
    <row r="4317" spans="1:5" x14ac:dyDescent="0.25">
      <c r="A4317"/>
      <c r="B4317"/>
      <c r="C4317"/>
      <c r="D4317"/>
      <c r="E4317"/>
    </row>
    <row r="4318" spans="1:5" x14ac:dyDescent="0.25">
      <c r="A4318"/>
      <c r="B4318"/>
      <c r="C4318"/>
      <c r="D4318"/>
      <c r="E4318"/>
    </row>
    <row r="4319" spans="1:5" x14ac:dyDescent="0.25">
      <c r="A4319"/>
      <c r="B4319"/>
      <c r="C4319"/>
      <c r="D4319"/>
      <c r="E4319"/>
    </row>
    <row r="4320" spans="1:5" x14ac:dyDescent="0.25">
      <c r="A4320"/>
      <c r="B4320"/>
      <c r="C4320"/>
      <c r="D4320"/>
      <c r="E4320"/>
    </row>
    <row r="4321" spans="1:5" x14ac:dyDescent="0.25">
      <c r="A4321"/>
      <c r="B4321"/>
      <c r="C4321"/>
      <c r="D4321"/>
      <c r="E4321"/>
    </row>
    <row r="4322" spans="1:5" x14ac:dyDescent="0.25">
      <c r="A4322"/>
      <c r="B4322"/>
      <c r="C4322"/>
      <c r="D4322"/>
      <c r="E4322"/>
    </row>
    <row r="4323" spans="1:5" x14ac:dyDescent="0.25">
      <c r="A4323"/>
      <c r="B4323"/>
      <c r="C4323"/>
      <c r="D4323"/>
      <c r="E4323"/>
    </row>
    <row r="4324" spans="1:5" x14ac:dyDescent="0.25">
      <c r="A4324"/>
      <c r="B4324"/>
      <c r="C4324"/>
      <c r="D4324"/>
      <c r="E4324"/>
    </row>
    <row r="4325" spans="1:5" x14ac:dyDescent="0.25">
      <c r="A4325"/>
      <c r="B4325"/>
      <c r="C4325"/>
      <c r="D4325"/>
      <c r="E4325"/>
    </row>
    <row r="4326" spans="1:5" x14ac:dyDescent="0.25">
      <c r="A4326"/>
      <c r="B4326"/>
      <c r="C4326"/>
      <c r="D4326"/>
      <c r="E4326"/>
    </row>
    <row r="4327" spans="1:5" x14ac:dyDescent="0.25">
      <c r="A4327"/>
      <c r="B4327"/>
      <c r="C4327"/>
      <c r="D4327"/>
      <c r="E4327"/>
    </row>
    <row r="4328" spans="1:5" x14ac:dyDescent="0.25">
      <c r="A4328"/>
      <c r="B4328"/>
      <c r="C4328"/>
      <c r="D4328"/>
      <c r="E4328"/>
    </row>
    <row r="4329" spans="1:5" x14ac:dyDescent="0.25">
      <c r="A4329"/>
      <c r="B4329"/>
      <c r="C4329"/>
      <c r="D4329"/>
      <c r="E4329"/>
    </row>
    <row r="4330" spans="1:5" x14ac:dyDescent="0.25">
      <c r="A4330"/>
      <c r="B4330"/>
      <c r="C4330"/>
      <c r="D4330"/>
      <c r="E4330"/>
    </row>
    <row r="4331" spans="1:5" x14ac:dyDescent="0.25">
      <c r="A4331"/>
      <c r="B4331"/>
      <c r="C4331"/>
      <c r="D4331"/>
      <c r="E4331"/>
    </row>
    <row r="4332" spans="1:5" x14ac:dyDescent="0.25">
      <c r="A4332"/>
      <c r="B4332"/>
      <c r="C4332"/>
      <c r="D4332"/>
      <c r="E4332"/>
    </row>
    <row r="4333" spans="1:5" x14ac:dyDescent="0.25">
      <c r="A4333"/>
      <c r="B4333"/>
      <c r="C4333"/>
      <c r="D4333"/>
      <c r="E4333"/>
    </row>
    <row r="4334" spans="1:5" x14ac:dyDescent="0.25">
      <c r="A4334"/>
      <c r="B4334"/>
      <c r="C4334"/>
      <c r="D4334"/>
      <c r="E4334"/>
    </row>
    <row r="4335" spans="1:5" x14ac:dyDescent="0.25">
      <c r="A4335"/>
      <c r="B4335"/>
      <c r="C4335"/>
      <c r="D4335"/>
      <c r="E4335"/>
    </row>
    <row r="4336" spans="1:5" x14ac:dyDescent="0.25">
      <c r="A4336"/>
      <c r="B4336"/>
      <c r="C4336"/>
      <c r="D4336"/>
      <c r="E4336"/>
    </row>
    <row r="4337" spans="1:5" x14ac:dyDescent="0.25">
      <c r="A4337"/>
      <c r="B4337"/>
      <c r="C4337"/>
      <c r="D4337"/>
      <c r="E4337"/>
    </row>
    <row r="4338" spans="1:5" x14ac:dyDescent="0.25">
      <c r="A4338"/>
      <c r="B4338"/>
      <c r="C4338"/>
      <c r="D4338"/>
      <c r="E4338"/>
    </row>
    <row r="4339" spans="1:5" x14ac:dyDescent="0.25">
      <c r="A4339"/>
      <c r="B4339"/>
      <c r="C4339"/>
      <c r="D4339"/>
      <c r="E4339"/>
    </row>
    <row r="4340" spans="1:5" x14ac:dyDescent="0.25">
      <c r="A4340"/>
      <c r="B4340"/>
      <c r="C4340"/>
      <c r="D4340"/>
      <c r="E4340"/>
    </row>
    <row r="4341" spans="1:5" x14ac:dyDescent="0.25">
      <c r="A4341"/>
      <c r="B4341"/>
      <c r="C4341"/>
      <c r="D4341"/>
      <c r="E4341"/>
    </row>
    <row r="4342" spans="1:5" x14ac:dyDescent="0.25">
      <c r="A4342"/>
      <c r="B4342"/>
      <c r="C4342"/>
      <c r="D4342"/>
      <c r="E4342"/>
    </row>
    <row r="4343" spans="1:5" x14ac:dyDescent="0.25">
      <c r="A4343"/>
      <c r="B4343"/>
      <c r="C4343"/>
      <c r="D4343"/>
      <c r="E4343"/>
    </row>
    <row r="4344" spans="1:5" x14ac:dyDescent="0.25">
      <c r="A4344"/>
      <c r="B4344"/>
      <c r="C4344"/>
      <c r="D4344"/>
      <c r="E4344"/>
    </row>
    <row r="4345" spans="1:5" x14ac:dyDescent="0.25">
      <c r="A4345"/>
      <c r="B4345"/>
      <c r="C4345"/>
      <c r="D4345"/>
      <c r="E4345"/>
    </row>
    <row r="4346" spans="1:5" x14ac:dyDescent="0.25">
      <c r="A4346"/>
      <c r="B4346"/>
      <c r="C4346"/>
      <c r="D4346"/>
      <c r="E4346"/>
    </row>
    <row r="4347" spans="1:5" x14ac:dyDescent="0.25">
      <c r="A4347"/>
      <c r="B4347"/>
      <c r="C4347"/>
      <c r="D4347"/>
      <c r="E4347"/>
    </row>
    <row r="4348" spans="1:5" x14ac:dyDescent="0.25">
      <c r="A4348"/>
      <c r="B4348"/>
      <c r="C4348"/>
      <c r="D4348"/>
      <c r="E4348"/>
    </row>
    <row r="4349" spans="1:5" x14ac:dyDescent="0.25">
      <c r="A4349"/>
      <c r="B4349"/>
      <c r="C4349"/>
      <c r="D4349"/>
      <c r="E4349"/>
    </row>
    <row r="4350" spans="1:5" x14ac:dyDescent="0.25">
      <c r="A4350"/>
      <c r="B4350"/>
      <c r="C4350"/>
      <c r="D4350"/>
      <c r="E4350"/>
    </row>
    <row r="4351" spans="1:5" x14ac:dyDescent="0.25">
      <c r="A4351"/>
      <c r="B4351"/>
      <c r="C4351"/>
      <c r="D4351"/>
      <c r="E4351"/>
    </row>
    <row r="4352" spans="1:5" x14ac:dyDescent="0.25">
      <c r="A4352"/>
      <c r="B4352"/>
      <c r="C4352"/>
      <c r="D4352"/>
      <c r="E4352"/>
    </row>
    <row r="4353" spans="1:5" x14ac:dyDescent="0.25">
      <c r="A4353"/>
      <c r="B4353"/>
      <c r="C4353"/>
      <c r="D4353"/>
      <c r="E4353"/>
    </row>
    <row r="4354" spans="1:5" x14ac:dyDescent="0.25">
      <c r="A4354"/>
      <c r="B4354"/>
      <c r="C4354"/>
      <c r="D4354"/>
      <c r="E4354"/>
    </row>
    <row r="4355" spans="1:5" x14ac:dyDescent="0.25">
      <c r="A4355"/>
      <c r="B4355"/>
      <c r="C4355"/>
      <c r="D4355"/>
      <c r="E4355"/>
    </row>
    <row r="4356" spans="1:5" x14ac:dyDescent="0.25">
      <c r="A4356"/>
      <c r="B4356"/>
      <c r="C4356"/>
      <c r="D4356"/>
      <c r="E4356"/>
    </row>
    <row r="4357" spans="1:5" x14ac:dyDescent="0.25">
      <c r="A4357"/>
      <c r="B4357"/>
      <c r="C4357"/>
      <c r="D4357"/>
      <c r="E4357"/>
    </row>
    <row r="4358" spans="1:5" x14ac:dyDescent="0.25">
      <c r="A4358"/>
      <c r="B4358"/>
      <c r="C4358"/>
      <c r="D4358"/>
      <c r="E4358"/>
    </row>
    <row r="4359" spans="1:5" x14ac:dyDescent="0.25">
      <c r="A4359"/>
      <c r="B4359"/>
      <c r="C4359"/>
      <c r="D4359"/>
      <c r="E4359"/>
    </row>
    <row r="4360" spans="1:5" x14ac:dyDescent="0.25">
      <c r="A4360"/>
      <c r="B4360"/>
      <c r="C4360"/>
      <c r="D4360"/>
      <c r="E4360"/>
    </row>
    <row r="4361" spans="1:5" x14ac:dyDescent="0.25">
      <c r="A4361"/>
      <c r="B4361"/>
      <c r="C4361"/>
      <c r="D4361"/>
      <c r="E4361"/>
    </row>
    <row r="4362" spans="1:5" x14ac:dyDescent="0.25">
      <c r="A4362"/>
      <c r="B4362"/>
      <c r="C4362"/>
      <c r="D4362"/>
      <c r="E4362"/>
    </row>
    <row r="4363" spans="1:5" x14ac:dyDescent="0.25">
      <c r="A4363"/>
      <c r="B4363"/>
      <c r="C4363"/>
      <c r="D4363"/>
      <c r="E4363"/>
    </row>
    <row r="4364" spans="1:5" x14ac:dyDescent="0.25">
      <c r="A4364"/>
      <c r="B4364"/>
      <c r="C4364"/>
      <c r="D4364"/>
      <c r="E4364"/>
    </row>
    <row r="4365" spans="1:5" x14ac:dyDescent="0.25">
      <c r="A4365"/>
      <c r="B4365"/>
      <c r="C4365"/>
      <c r="D4365"/>
      <c r="E4365"/>
    </row>
    <row r="4366" spans="1:5" x14ac:dyDescent="0.25">
      <c r="A4366"/>
      <c r="B4366"/>
      <c r="C4366"/>
      <c r="D4366"/>
      <c r="E4366"/>
    </row>
    <row r="4367" spans="1:5" x14ac:dyDescent="0.25">
      <c r="A4367"/>
      <c r="B4367"/>
      <c r="C4367"/>
      <c r="D4367"/>
      <c r="E4367"/>
    </row>
    <row r="4368" spans="1:5" x14ac:dyDescent="0.25">
      <c r="A4368"/>
      <c r="B4368"/>
      <c r="C4368"/>
      <c r="D4368"/>
      <c r="E4368"/>
    </row>
    <row r="4369" spans="1:5" x14ac:dyDescent="0.25">
      <c r="A4369"/>
      <c r="B4369"/>
      <c r="C4369"/>
      <c r="D4369"/>
      <c r="E4369"/>
    </row>
    <row r="4370" spans="1:5" x14ac:dyDescent="0.25">
      <c r="A4370"/>
      <c r="B4370"/>
      <c r="C4370"/>
      <c r="D4370"/>
      <c r="E4370"/>
    </row>
    <row r="4371" spans="1:5" x14ac:dyDescent="0.25">
      <c r="A4371"/>
      <c r="B4371"/>
      <c r="C4371"/>
      <c r="D4371"/>
      <c r="E4371"/>
    </row>
    <row r="4372" spans="1:5" x14ac:dyDescent="0.25">
      <c r="A4372"/>
      <c r="B4372"/>
      <c r="C4372"/>
      <c r="D4372"/>
      <c r="E4372"/>
    </row>
    <row r="4373" spans="1:5" x14ac:dyDescent="0.25">
      <c r="A4373"/>
      <c r="B4373"/>
      <c r="C4373"/>
      <c r="D4373"/>
      <c r="E4373"/>
    </row>
    <row r="4374" spans="1:5" x14ac:dyDescent="0.25">
      <c r="A4374"/>
      <c r="B4374"/>
      <c r="C4374"/>
      <c r="D4374"/>
      <c r="E4374"/>
    </row>
    <row r="4375" spans="1:5" x14ac:dyDescent="0.25">
      <c r="A4375"/>
      <c r="B4375"/>
      <c r="C4375"/>
      <c r="D4375"/>
      <c r="E4375"/>
    </row>
    <row r="4376" spans="1:5" x14ac:dyDescent="0.25">
      <c r="A4376"/>
      <c r="B4376"/>
      <c r="C4376"/>
      <c r="D4376"/>
      <c r="E4376"/>
    </row>
    <row r="4377" spans="1:5" x14ac:dyDescent="0.25">
      <c r="A4377"/>
      <c r="B4377"/>
      <c r="C4377"/>
      <c r="D4377"/>
      <c r="E4377"/>
    </row>
    <row r="4378" spans="1:5" x14ac:dyDescent="0.25">
      <c r="A4378"/>
      <c r="B4378"/>
      <c r="C4378"/>
      <c r="D4378"/>
      <c r="E4378"/>
    </row>
    <row r="4379" spans="1:5" x14ac:dyDescent="0.25">
      <c r="A4379"/>
      <c r="B4379"/>
      <c r="C4379"/>
      <c r="D4379"/>
      <c r="E4379"/>
    </row>
    <row r="4380" spans="1:5" x14ac:dyDescent="0.25">
      <c r="A4380"/>
      <c r="B4380"/>
      <c r="C4380"/>
      <c r="D4380"/>
      <c r="E4380"/>
    </row>
    <row r="4381" spans="1:5" x14ac:dyDescent="0.25">
      <c r="A4381"/>
      <c r="B4381"/>
      <c r="C4381"/>
      <c r="D4381"/>
      <c r="E4381"/>
    </row>
    <row r="4382" spans="1:5" x14ac:dyDescent="0.25">
      <c r="A4382"/>
      <c r="B4382"/>
      <c r="C4382"/>
      <c r="D4382"/>
      <c r="E4382"/>
    </row>
    <row r="4383" spans="1:5" x14ac:dyDescent="0.25">
      <c r="A4383"/>
      <c r="B4383"/>
      <c r="C4383"/>
      <c r="D4383"/>
      <c r="E4383"/>
    </row>
    <row r="4384" spans="1:5" x14ac:dyDescent="0.25">
      <c r="A4384"/>
      <c r="B4384"/>
      <c r="C4384"/>
      <c r="D4384"/>
      <c r="E4384"/>
    </row>
    <row r="4385" spans="1:5" x14ac:dyDescent="0.25">
      <c r="A4385"/>
      <c r="B4385"/>
      <c r="C4385"/>
      <c r="D4385"/>
      <c r="E4385"/>
    </row>
    <row r="4386" spans="1:5" x14ac:dyDescent="0.25">
      <c r="A4386"/>
      <c r="B4386"/>
      <c r="C4386"/>
      <c r="D4386"/>
      <c r="E4386"/>
    </row>
    <row r="4387" spans="1:5" x14ac:dyDescent="0.25">
      <c r="A4387"/>
      <c r="B4387"/>
      <c r="C4387"/>
      <c r="D4387"/>
      <c r="E4387"/>
    </row>
    <row r="4388" spans="1:5" x14ac:dyDescent="0.25">
      <c r="A4388"/>
      <c r="B4388"/>
      <c r="C4388"/>
      <c r="D4388"/>
      <c r="E4388"/>
    </row>
    <row r="4389" spans="1:5" x14ac:dyDescent="0.25">
      <c r="A4389"/>
      <c r="B4389"/>
      <c r="C4389"/>
      <c r="D4389"/>
      <c r="E4389"/>
    </row>
    <row r="4390" spans="1:5" x14ac:dyDescent="0.25">
      <c r="A4390"/>
      <c r="B4390"/>
      <c r="C4390"/>
      <c r="D4390"/>
      <c r="E4390"/>
    </row>
    <row r="4391" spans="1:5" x14ac:dyDescent="0.25">
      <c r="A4391"/>
      <c r="B4391"/>
      <c r="C4391"/>
      <c r="D4391"/>
      <c r="E4391"/>
    </row>
    <row r="4392" spans="1:5" x14ac:dyDescent="0.25">
      <c r="A4392"/>
      <c r="B4392"/>
      <c r="C4392"/>
      <c r="D4392"/>
      <c r="E4392"/>
    </row>
    <row r="4393" spans="1:5" x14ac:dyDescent="0.25">
      <c r="A4393"/>
      <c r="B4393"/>
      <c r="C4393"/>
      <c r="D4393"/>
      <c r="E4393"/>
    </row>
    <row r="4394" spans="1:5" x14ac:dyDescent="0.25">
      <c r="A4394"/>
      <c r="B4394"/>
      <c r="C4394"/>
      <c r="D4394"/>
      <c r="E4394"/>
    </row>
    <row r="4395" spans="1:5" x14ac:dyDescent="0.25">
      <c r="A4395"/>
      <c r="B4395"/>
      <c r="C4395"/>
      <c r="D4395"/>
      <c r="E4395"/>
    </row>
    <row r="4396" spans="1:5" x14ac:dyDescent="0.25">
      <c r="A4396"/>
      <c r="B4396"/>
      <c r="C4396"/>
      <c r="D4396"/>
      <c r="E4396"/>
    </row>
    <row r="4397" spans="1:5" x14ac:dyDescent="0.25">
      <c r="A4397"/>
      <c r="B4397"/>
      <c r="C4397"/>
      <c r="D4397"/>
      <c r="E4397"/>
    </row>
    <row r="4398" spans="1:5" x14ac:dyDescent="0.25">
      <c r="A4398"/>
      <c r="B4398"/>
      <c r="C4398"/>
      <c r="D4398"/>
      <c r="E4398"/>
    </row>
    <row r="4399" spans="1:5" x14ac:dyDescent="0.25">
      <c r="A4399"/>
      <c r="B4399"/>
      <c r="C4399"/>
      <c r="D4399"/>
      <c r="E4399"/>
    </row>
    <row r="4400" spans="1:5" x14ac:dyDescent="0.25">
      <c r="A4400"/>
      <c r="B4400"/>
      <c r="C4400"/>
      <c r="D4400"/>
      <c r="E4400"/>
    </row>
    <row r="4401" spans="1:5" x14ac:dyDescent="0.25">
      <c r="A4401"/>
      <c r="B4401"/>
      <c r="C4401"/>
      <c r="D4401"/>
      <c r="E4401"/>
    </row>
    <row r="4402" spans="1:5" x14ac:dyDescent="0.25">
      <c r="A4402"/>
      <c r="B4402"/>
      <c r="C4402"/>
      <c r="D4402"/>
      <c r="E4402"/>
    </row>
    <row r="4403" spans="1:5" x14ac:dyDescent="0.25">
      <c r="A4403"/>
      <c r="B4403"/>
      <c r="C4403"/>
      <c r="D4403"/>
      <c r="E4403"/>
    </row>
    <row r="4404" spans="1:5" x14ac:dyDescent="0.25">
      <c r="A4404"/>
      <c r="B4404"/>
      <c r="C4404"/>
      <c r="D4404"/>
      <c r="E4404"/>
    </row>
    <row r="4405" spans="1:5" x14ac:dyDescent="0.25">
      <c r="A4405"/>
      <c r="B4405"/>
      <c r="C4405"/>
      <c r="D4405"/>
      <c r="E4405"/>
    </row>
    <row r="4406" spans="1:5" x14ac:dyDescent="0.25">
      <c r="A4406"/>
      <c r="B4406"/>
      <c r="C4406"/>
      <c r="D4406"/>
      <c r="E4406"/>
    </row>
    <row r="4407" spans="1:5" x14ac:dyDescent="0.25">
      <c r="A4407"/>
      <c r="B4407"/>
      <c r="C4407"/>
      <c r="D4407"/>
      <c r="E4407"/>
    </row>
    <row r="4408" spans="1:5" x14ac:dyDescent="0.25">
      <c r="A4408"/>
      <c r="B4408"/>
      <c r="C4408"/>
      <c r="D4408"/>
      <c r="E4408"/>
    </row>
    <row r="4409" spans="1:5" x14ac:dyDescent="0.25">
      <c r="A4409"/>
      <c r="B4409"/>
      <c r="C4409"/>
      <c r="D4409"/>
      <c r="E4409"/>
    </row>
    <row r="4410" spans="1:5" x14ac:dyDescent="0.25">
      <c r="A4410"/>
      <c r="B4410"/>
      <c r="C4410"/>
      <c r="D4410"/>
      <c r="E4410"/>
    </row>
    <row r="4411" spans="1:5" x14ac:dyDescent="0.25">
      <c r="A4411"/>
      <c r="B4411"/>
      <c r="C4411"/>
      <c r="D4411"/>
      <c r="E4411"/>
    </row>
    <row r="4412" spans="1:5" x14ac:dyDescent="0.25">
      <c r="A4412"/>
      <c r="B4412"/>
      <c r="C4412"/>
      <c r="D4412"/>
      <c r="E4412"/>
    </row>
    <row r="4413" spans="1:5" x14ac:dyDescent="0.25">
      <c r="A4413"/>
      <c r="B4413"/>
      <c r="C4413"/>
      <c r="D4413"/>
      <c r="E4413"/>
    </row>
    <row r="4414" spans="1:5" x14ac:dyDescent="0.25">
      <c r="A4414"/>
      <c r="B4414"/>
      <c r="C4414"/>
      <c r="D4414"/>
      <c r="E4414"/>
    </row>
    <row r="4415" spans="1:5" x14ac:dyDescent="0.25">
      <c r="A4415"/>
      <c r="B4415"/>
      <c r="C4415"/>
      <c r="D4415"/>
      <c r="E4415"/>
    </row>
    <row r="4416" spans="1:5" x14ac:dyDescent="0.25">
      <c r="A4416"/>
      <c r="B4416"/>
      <c r="C4416"/>
      <c r="D4416"/>
      <c r="E4416"/>
    </row>
    <row r="4417" spans="1:5" x14ac:dyDescent="0.25">
      <c r="A4417"/>
      <c r="B4417"/>
      <c r="C4417"/>
      <c r="D4417"/>
      <c r="E4417"/>
    </row>
    <row r="4418" spans="1:5" x14ac:dyDescent="0.25">
      <c r="A4418"/>
      <c r="B4418"/>
      <c r="C4418"/>
      <c r="D4418"/>
      <c r="E4418"/>
    </row>
    <row r="4419" spans="1:5" x14ac:dyDescent="0.25">
      <c r="A4419"/>
      <c r="B4419"/>
      <c r="C4419"/>
      <c r="D4419"/>
      <c r="E4419"/>
    </row>
    <row r="4420" spans="1:5" x14ac:dyDescent="0.25">
      <c r="A4420"/>
      <c r="B4420"/>
      <c r="C4420"/>
      <c r="D4420"/>
      <c r="E4420"/>
    </row>
    <row r="4421" spans="1:5" x14ac:dyDescent="0.25">
      <c r="A4421"/>
      <c r="B4421"/>
      <c r="C4421"/>
      <c r="D4421"/>
      <c r="E4421"/>
    </row>
    <row r="4422" spans="1:5" x14ac:dyDescent="0.25">
      <c r="A4422"/>
      <c r="B4422"/>
      <c r="C4422"/>
      <c r="D4422"/>
      <c r="E4422"/>
    </row>
    <row r="4423" spans="1:5" x14ac:dyDescent="0.25">
      <c r="A4423"/>
      <c r="B4423"/>
      <c r="C4423"/>
      <c r="D4423"/>
      <c r="E4423"/>
    </row>
    <row r="4424" spans="1:5" x14ac:dyDescent="0.25">
      <c r="A4424"/>
      <c r="B4424"/>
      <c r="C4424"/>
      <c r="D4424"/>
      <c r="E4424"/>
    </row>
    <row r="4425" spans="1:5" x14ac:dyDescent="0.25">
      <c r="A4425"/>
      <c r="B4425"/>
      <c r="C4425"/>
      <c r="D4425"/>
      <c r="E4425"/>
    </row>
    <row r="4426" spans="1:5" x14ac:dyDescent="0.25">
      <c r="A4426"/>
      <c r="B4426"/>
      <c r="C4426"/>
      <c r="D4426"/>
      <c r="E4426"/>
    </row>
    <row r="4427" spans="1:5" x14ac:dyDescent="0.25">
      <c r="A4427"/>
      <c r="B4427"/>
      <c r="C4427"/>
      <c r="D4427"/>
      <c r="E4427"/>
    </row>
    <row r="4428" spans="1:5" x14ac:dyDescent="0.25">
      <c r="A4428"/>
      <c r="B4428"/>
      <c r="C4428"/>
      <c r="D4428"/>
      <c r="E4428"/>
    </row>
    <row r="4429" spans="1:5" x14ac:dyDescent="0.25">
      <c r="A4429"/>
      <c r="B4429"/>
      <c r="C4429"/>
      <c r="D4429"/>
      <c r="E4429"/>
    </row>
    <row r="4430" spans="1:5" x14ac:dyDescent="0.25">
      <c r="A4430"/>
      <c r="B4430"/>
      <c r="C4430"/>
      <c r="D4430"/>
      <c r="E4430"/>
    </row>
    <row r="4431" spans="1:5" x14ac:dyDescent="0.25">
      <c r="A4431"/>
      <c r="B4431"/>
      <c r="C4431"/>
      <c r="D4431"/>
      <c r="E4431"/>
    </row>
    <row r="4432" spans="1:5" x14ac:dyDescent="0.25">
      <c r="A4432"/>
      <c r="B4432"/>
      <c r="C4432"/>
      <c r="D4432"/>
      <c r="E4432"/>
    </row>
    <row r="4433" spans="1:5" x14ac:dyDescent="0.25">
      <c r="A4433"/>
      <c r="B4433"/>
      <c r="C4433"/>
      <c r="D4433"/>
      <c r="E4433"/>
    </row>
    <row r="4434" spans="1:5" x14ac:dyDescent="0.25">
      <c r="A4434"/>
      <c r="B4434"/>
      <c r="C4434"/>
      <c r="D4434"/>
      <c r="E4434"/>
    </row>
    <row r="4435" spans="1:5" x14ac:dyDescent="0.25">
      <c r="A4435"/>
      <c r="B4435"/>
      <c r="C4435"/>
      <c r="D4435"/>
      <c r="E4435"/>
    </row>
    <row r="4436" spans="1:5" x14ac:dyDescent="0.25">
      <c r="A4436"/>
      <c r="B4436"/>
      <c r="C4436"/>
      <c r="D4436"/>
      <c r="E4436"/>
    </row>
    <row r="4437" spans="1:5" x14ac:dyDescent="0.25">
      <c r="A4437"/>
      <c r="B4437"/>
      <c r="C4437"/>
      <c r="D4437"/>
      <c r="E4437"/>
    </row>
    <row r="4438" spans="1:5" x14ac:dyDescent="0.25">
      <c r="A4438"/>
      <c r="B4438"/>
      <c r="C4438"/>
      <c r="D4438"/>
      <c r="E4438"/>
    </row>
    <row r="4439" spans="1:5" x14ac:dyDescent="0.25">
      <c r="A4439"/>
      <c r="B4439"/>
      <c r="C4439"/>
      <c r="D4439"/>
      <c r="E4439"/>
    </row>
    <row r="4440" spans="1:5" x14ac:dyDescent="0.25">
      <c r="A4440"/>
      <c r="B4440"/>
      <c r="C4440"/>
      <c r="D4440"/>
      <c r="E4440"/>
    </row>
    <row r="4441" spans="1:5" x14ac:dyDescent="0.25">
      <c r="A4441"/>
      <c r="B4441"/>
      <c r="C4441"/>
      <c r="D4441"/>
      <c r="E4441"/>
    </row>
    <row r="4442" spans="1:5" x14ac:dyDescent="0.25">
      <c r="A4442"/>
      <c r="B4442"/>
      <c r="C4442"/>
      <c r="D4442"/>
      <c r="E4442"/>
    </row>
    <row r="4443" spans="1:5" x14ac:dyDescent="0.25">
      <c r="A4443"/>
      <c r="B4443"/>
      <c r="C4443"/>
      <c r="D4443"/>
      <c r="E4443"/>
    </row>
    <row r="4444" spans="1:5" x14ac:dyDescent="0.25">
      <c r="A4444"/>
      <c r="B4444"/>
      <c r="C4444"/>
      <c r="D4444"/>
      <c r="E4444"/>
    </row>
    <row r="4445" spans="1:5" x14ac:dyDescent="0.25">
      <c r="A4445"/>
      <c r="B4445"/>
      <c r="C4445"/>
      <c r="D4445"/>
      <c r="E4445"/>
    </row>
    <row r="4446" spans="1:5" x14ac:dyDescent="0.25">
      <c r="A4446"/>
      <c r="B4446"/>
      <c r="C4446"/>
      <c r="D4446"/>
      <c r="E4446"/>
    </row>
    <row r="4447" spans="1:5" x14ac:dyDescent="0.25">
      <c r="A4447"/>
      <c r="B4447"/>
      <c r="C4447"/>
      <c r="D4447"/>
      <c r="E4447"/>
    </row>
    <row r="4448" spans="1:5" x14ac:dyDescent="0.25">
      <c r="A4448"/>
      <c r="B4448"/>
      <c r="C4448"/>
      <c r="D4448"/>
      <c r="E4448"/>
    </row>
    <row r="4449" spans="1:5" x14ac:dyDescent="0.25">
      <c r="A4449"/>
      <c r="B4449"/>
      <c r="C4449"/>
      <c r="D4449"/>
      <c r="E4449"/>
    </row>
    <row r="4450" spans="1:5" x14ac:dyDescent="0.25">
      <c r="A4450"/>
      <c r="B4450"/>
      <c r="C4450"/>
      <c r="D4450"/>
      <c r="E4450"/>
    </row>
    <row r="4451" spans="1:5" x14ac:dyDescent="0.25">
      <c r="A4451"/>
      <c r="B4451"/>
      <c r="C4451"/>
      <c r="D4451"/>
      <c r="E4451"/>
    </row>
    <row r="4452" spans="1:5" x14ac:dyDescent="0.25">
      <c r="A4452"/>
      <c r="B4452"/>
      <c r="C4452"/>
      <c r="D4452"/>
      <c r="E4452"/>
    </row>
    <row r="4453" spans="1:5" x14ac:dyDescent="0.25">
      <c r="A4453"/>
      <c r="B4453"/>
      <c r="C4453"/>
      <c r="D4453"/>
      <c r="E4453"/>
    </row>
    <row r="4454" spans="1:5" x14ac:dyDescent="0.25">
      <c r="A4454"/>
      <c r="B4454"/>
      <c r="C4454"/>
      <c r="D4454"/>
      <c r="E4454"/>
    </row>
    <row r="4455" spans="1:5" x14ac:dyDescent="0.25">
      <c r="A4455"/>
      <c r="B4455"/>
      <c r="C4455"/>
      <c r="D4455"/>
      <c r="E4455"/>
    </row>
    <row r="4456" spans="1:5" x14ac:dyDescent="0.25">
      <c r="A4456"/>
      <c r="B4456"/>
      <c r="C4456"/>
      <c r="D4456"/>
      <c r="E4456"/>
    </row>
    <row r="4457" spans="1:5" x14ac:dyDescent="0.25">
      <c r="A4457"/>
      <c r="B4457"/>
      <c r="C4457"/>
      <c r="D4457"/>
      <c r="E4457"/>
    </row>
    <row r="4458" spans="1:5" x14ac:dyDescent="0.25">
      <c r="A4458"/>
      <c r="B4458"/>
      <c r="C4458"/>
      <c r="D4458"/>
      <c r="E4458"/>
    </row>
    <row r="4459" spans="1:5" x14ac:dyDescent="0.25">
      <c r="A4459"/>
      <c r="B4459"/>
      <c r="C4459"/>
      <c r="D4459"/>
      <c r="E4459"/>
    </row>
    <row r="4460" spans="1:5" x14ac:dyDescent="0.25">
      <c r="A4460"/>
      <c r="B4460"/>
      <c r="C4460"/>
      <c r="D4460"/>
      <c r="E4460"/>
    </row>
    <row r="4461" spans="1:5" x14ac:dyDescent="0.25">
      <c r="A4461"/>
      <c r="B4461"/>
      <c r="C4461"/>
      <c r="D4461"/>
      <c r="E4461"/>
    </row>
    <row r="4462" spans="1:5" x14ac:dyDescent="0.25">
      <c r="A4462"/>
      <c r="B4462"/>
      <c r="C4462"/>
      <c r="D4462"/>
      <c r="E4462"/>
    </row>
    <row r="4463" spans="1:5" x14ac:dyDescent="0.25">
      <c r="A4463"/>
      <c r="B4463"/>
      <c r="C4463"/>
      <c r="D4463"/>
      <c r="E4463"/>
    </row>
    <row r="4464" spans="1:5" x14ac:dyDescent="0.25">
      <c r="A4464"/>
      <c r="B4464"/>
      <c r="C4464"/>
      <c r="D4464"/>
      <c r="E4464"/>
    </row>
    <row r="4465" spans="1:5" x14ac:dyDescent="0.25">
      <c r="A4465"/>
      <c r="B4465"/>
      <c r="C4465"/>
      <c r="D4465"/>
      <c r="E4465"/>
    </row>
    <row r="4466" spans="1:5" x14ac:dyDescent="0.25">
      <c r="A4466"/>
      <c r="B4466"/>
      <c r="C4466"/>
      <c r="D4466"/>
      <c r="E4466"/>
    </row>
    <row r="4467" spans="1:5" x14ac:dyDescent="0.25">
      <c r="A4467"/>
      <c r="B4467"/>
      <c r="C4467"/>
      <c r="D4467"/>
      <c r="E4467"/>
    </row>
    <row r="4468" spans="1:5" x14ac:dyDescent="0.25">
      <c r="A4468"/>
      <c r="B4468"/>
      <c r="C4468"/>
      <c r="D4468"/>
      <c r="E4468"/>
    </row>
    <row r="4469" spans="1:5" x14ac:dyDescent="0.25">
      <c r="A4469"/>
      <c r="B4469"/>
      <c r="C4469"/>
      <c r="D4469"/>
      <c r="E4469"/>
    </row>
    <row r="4470" spans="1:5" x14ac:dyDescent="0.25">
      <c r="A4470"/>
      <c r="B4470"/>
      <c r="C4470"/>
      <c r="D4470"/>
      <c r="E4470"/>
    </row>
    <row r="4471" spans="1:5" x14ac:dyDescent="0.25">
      <c r="A4471"/>
      <c r="B4471"/>
      <c r="C4471"/>
      <c r="D4471"/>
      <c r="E4471"/>
    </row>
    <row r="4472" spans="1:5" x14ac:dyDescent="0.25">
      <c r="A4472"/>
      <c r="B4472"/>
      <c r="C4472"/>
      <c r="D4472"/>
      <c r="E4472"/>
    </row>
    <row r="4473" spans="1:5" x14ac:dyDescent="0.25">
      <c r="A4473"/>
      <c r="B4473"/>
      <c r="C4473"/>
      <c r="D4473"/>
      <c r="E4473"/>
    </row>
    <row r="4474" spans="1:5" x14ac:dyDescent="0.25">
      <c r="A4474"/>
      <c r="B4474"/>
      <c r="C4474"/>
      <c r="D4474"/>
      <c r="E4474"/>
    </row>
    <row r="4475" spans="1:5" x14ac:dyDescent="0.25">
      <c r="A4475"/>
      <c r="B4475"/>
      <c r="C4475"/>
      <c r="D4475"/>
      <c r="E4475"/>
    </row>
    <row r="4476" spans="1:5" x14ac:dyDescent="0.25">
      <c r="A4476"/>
      <c r="B4476"/>
      <c r="C4476"/>
      <c r="D4476"/>
      <c r="E4476"/>
    </row>
    <row r="4477" spans="1:5" x14ac:dyDescent="0.25">
      <c r="A4477"/>
      <c r="B4477"/>
      <c r="C4477"/>
      <c r="D4477"/>
      <c r="E4477"/>
    </row>
    <row r="4478" spans="1:5" x14ac:dyDescent="0.25">
      <c r="A4478"/>
      <c r="B4478"/>
      <c r="C4478"/>
      <c r="D4478"/>
      <c r="E4478"/>
    </row>
    <row r="4479" spans="1:5" x14ac:dyDescent="0.25">
      <c r="A4479"/>
      <c r="B4479"/>
      <c r="C4479"/>
      <c r="D4479"/>
      <c r="E4479"/>
    </row>
    <row r="4480" spans="1:5" x14ac:dyDescent="0.25">
      <c r="A4480"/>
      <c r="B4480"/>
      <c r="C4480"/>
      <c r="D4480"/>
      <c r="E4480"/>
    </row>
    <row r="4481" spans="1:5" x14ac:dyDescent="0.25">
      <c r="A4481"/>
      <c r="B4481"/>
      <c r="C4481"/>
      <c r="D4481"/>
      <c r="E4481"/>
    </row>
    <row r="4482" spans="1:5" x14ac:dyDescent="0.25">
      <c r="A4482"/>
      <c r="B4482"/>
      <c r="C4482"/>
      <c r="D4482"/>
      <c r="E4482"/>
    </row>
    <row r="4483" spans="1:5" x14ac:dyDescent="0.25">
      <c r="A4483"/>
      <c r="B4483"/>
      <c r="C4483"/>
      <c r="D4483"/>
      <c r="E4483"/>
    </row>
    <row r="4484" spans="1:5" x14ac:dyDescent="0.25">
      <c r="A4484"/>
      <c r="B4484"/>
      <c r="C4484"/>
      <c r="D4484"/>
      <c r="E4484"/>
    </row>
    <row r="4485" spans="1:5" x14ac:dyDescent="0.25">
      <c r="A4485"/>
      <c r="B4485"/>
      <c r="C4485"/>
      <c r="D4485"/>
      <c r="E4485"/>
    </row>
    <row r="4486" spans="1:5" x14ac:dyDescent="0.25">
      <c r="A4486"/>
      <c r="B4486"/>
      <c r="C4486"/>
      <c r="D4486"/>
      <c r="E4486"/>
    </row>
    <row r="4487" spans="1:5" x14ac:dyDescent="0.25">
      <c r="A4487"/>
      <c r="B4487"/>
      <c r="C4487"/>
      <c r="D4487"/>
      <c r="E4487"/>
    </row>
    <row r="4488" spans="1:5" x14ac:dyDescent="0.25">
      <c r="A4488"/>
      <c r="B4488"/>
      <c r="C4488"/>
      <c r="D4488"/>
      <c r="E4488"/>
    </row>
    <row r="4489" spans="1:5" x14ac:dyDescent="0.25">
      <c r="A4489"/>
      <c r="B4489"/>
      <c r="C4489"/>
      <c r="D4489"/>
      <c r="E4489"/>
    </row>
    <row r="4490" spans="1:5" x14ac:dyDescent="0.25">
      <c r="A4490"/>
      <c r="B4490"/>
      <c r="C4490"/>
      <c r="D4490"/>
      <c r="E4490"/>
    </row>
    <row r="4491" spans="1:5" x14ac:dyDescent="0.25">
      <c r="A4491"/>
      <c r="B4491"/>
      <c r="C4491"/>
      <c r="D4491"/>
      <c r="E4491"/>
    </row>
    <row r="4492" spans="1:5" x14ac:dyDescent="0.25">
      <c r="A4492"/>
      <c r="B4492"/>
      <c r="C4492"/>
      <c r="D4492"/>
      <c r="E4492"/>
    </row>
    <row r="4493" spans="1:5" x14ac:dyDescent="0.25">
      <c r="A4493"/>
      <c r="B4493"/>
      <c r="C4493"/>
      <c r="D4493"/>
      <c r="E4493"/>
    </row>
    <row r="4494" spans="1:5" x14ac:dyDescent="0.25">
      <c r="A4494"/>
      <c r="B4494"/>
      <c r="C4494"/>
      <c r="D4494"/>
      <c r="E4494"/>
    </row>
    <row r="4495" spans="1:5" x14ac:dyDescent="0.25">
      <c r="A4495"/>
      <c r="B4495"/>
      <c r="C4495"/>
      <c r="D4495"/>
      <c r="E4495"/>
    </row>
    <row r="4496" spans="1:5" x14ac:dyDescent="0.25">
      <c r="A4496"/>
      <c r="B4496"/>
      <c r="C4496"/>
      <c r="D4496"/>
      <c r="E4496"/>
    </row>
    <row r="4497" spans="1:5" x14ac:dyDescent="0.25">
      <c r="A4497"/>
      <c r="B4497"/>
      <c r="C4497"/>
      <c r="D4497"/>
      <c r="E4497"/>
    </row>
    <row r="4498" spans="1:5" x14ac:dyDescent="0.25">
      <c r="A4498"/>
      <c r="B4498"/>
      <c r="C4498"/>
      <c r="D4498"/>
      <c r="E4498"/>
    </row>
    <row r="4499" spans="1:5" x14ac:dyDescent="0.25">
      <c r="A4499"/>
      <c r="B4499"/>
      <c r="C4499"/>
      <c r="D4499"/>
      <c r="E4499"/>
    </row>
    <row r="4500" spans="1:5" x14ac:dyDescent="0.25">
      <c r="A4500"/>
      <c r="B4500"/>
      <c r="C4500"/>
      <c r="D4500"/>
      <c r="E4500"/>
    </row>
    <row r="4501" spans="1:5" x14ac:dyDescent="0.25">
      <c r="A4501"/>
      <c r="B4501"/>
      <c r="C4501"/>
      <c r="D4501"/>
      <c r="E4501"/>
    </row>
    <row r="4502" spans="1:5" x14ac:dyDescent="0.25">
      <c r="A4502"/>
      <c r="B4502"/>
      <c r="C4502"/>
      <c r="D4502"/>
      <c r="E4502"/>
    </row>
    <row r="4503" spans="1:5" x14ac:dyDescent="0.25">
      <c r="A4503"/>
      <c r="B4503"/>
      <c r="C4503"/>
      <c r="D4503"/>
      <c r="E4503"/>
    </row>
    <row r="4504" spans="1:5" x14ac:dyDescent="0.25">
      <c r="A4504"/>
      <c r="B4504"/>
      <c r="C4504"/>
      <c r="D4504"/>
      <c r="E4504"/>
    </row>
    <row r="4505" spans="1:5" x14ac:dyDescent="0.25">
      <c r="A4505"/>
      <c r="B4505"/>
      <c r="C4505"/>
      <c r="D4505"/>
      <c r="E4505"/>
    </row>
    <row r="4506" spans="1:5" x14ac:dyDescent="0.25">
      <c r="A4506"/>
      <c r="B4506"/>
      <c r="C4506"/>
      <c r="D4506"/>
      <c r="E4506"/>
    </row>
    <row r="4507" spans="1:5" x14ac:dyDescent="0.25">
      <c r="A4507"/>
      <c r="B4507"/>
      <c r="C4507"/>
      <c r="D4507"/>
      <c r="E4507"/>
    </row>
    <row r="4508" spans="1:5" x14ac:dyDescent="0.25">
      <c r="A4508"/>
      <c r="B4508"/>
      <c r="C4508"/>
      <c r="D4508"/>
      <c r="E4508"/>
    </row>
    <row r="4509" spans="1:5" x14ac:dyDescent="0.25">
      <c r="A4509"/>
      <c r="B4509"/>
      <c r="C4509"/>
      <c r="D4509"/>
      <c r="E4509"/>
    </row>
    <row r="4510" spans="1:5" x14ac:dyDescent="0.25">
      <c r="A4510"/>
      <c r="B4510"/>
      <c r="C4510"/>
      <c r="D4510"/>
      <c r="E4510"/>
    </row>
    <row r="4511" spans="1:5" x14ac:dyDescent="0.25">
      <c r="A4511"/>
      <c r="B4511"/>
      <c r="C4511"/>
      <c r="D4511"/>
      <c r="E4511"/>
    </row>
    <row r="4512" spans="1:5" x14ac:dyDescent="0.25">
      <c r="A4512"/>
      <c r="B4512"/>
      <c r="C4512"/>
      <c r="D4512"/>
      <c r="E4512"/>
    </row>
    <row r="4513" spans="1:5" x14ac:dyDescent="0.25">
      <c r="A4513"/>
      <c r="B4513"/>
      <c r="C4513"/>
      <c r="D4513"/>
      <c r="E4513"/>
    </row>
    <row r="4514" spans="1:5" x14ac:dyDescent="0.25">
      <c r="A4514"/>
      <c r="B4514"/>
      <c r="C4514"/>
      <c r="D4514"/>
      <c r="E4514"/>
    </row>
    <row r="4515" spans="1:5" x14ac:dyDescent="0.25">
      <c r="A4515"/>
      <c r="B4515"/>
      <c r="C4515"/>
      <c r="D4515"/>
      <c r="E4515"/>
    </row>
    <row r="4516" spans="1:5" x14ac:dyDescent="0.25">
      <c r="A4516"/>
      <c r="B4516"/>
      <c r="C4516"/>
      <c r="D4516"/>
      <c r="E4516"/>
    </row>
    <row r="4517" spans="1:5" x14ac:dyDescent="0.25">
      <c r="A4517"/>
      <c r="B4517"/>
      <c r="C4517"/>
      <c r="D4517"/>
      <c r="E4517"/>
    </row>
    <row r="4518" spans="1:5" x14ac:dyDescent="0.25">
      <c r="A4518"/>
      <c r="B4518"/>
      <c r="C4518"/>
      <c r="D4518"/>
      <c r="E4518"/>
    </row>
    <row r="4519" spans="1:5" x14ac:dyDescent="0.25">
      <c r="A4519"/>
      <c r="B4519"/>
      <c r="C4519"/>
      <c r="D4519"/>
      <c r="E4519"/>
    </row>
    <row r="4520" spans="1:5" x14ac:dyDescent="0.25">
      <c r="A4520"/>
      <c r="B4520"/>
      <c r="C4520"/>
      <c r="D4520"/>
      <c r="E4520"/>
    </row>
    <row r="4521" spans="1:5" x14ac:dyDescent="0.25">
      <c r="A4521"/>
      <c r="B4521"/>
      <c r="C4521"/>
      <c r="D4521"/>
      <c r="E4521"/>
    </row>
    <row r="4522" spans="1:5" x14ac:dyDescent="0.25">
      <c r="A4522"/>
      <c r="B4522"/>
      <c r="C4522"/>
      <c r="D4522"/>
      <c r="E4522"/>
    </row>
    <row r="4523" spans="1:5" x14ac:dyDescent="0.25">
      <c r="A4523"/>
      <c r="B4523"/>
      <c r="C4523"/>
      <c r="D4523"/>
      <c r="E4523"/>
    </row>
    <row r="4524" spans="1:5" x14ac:dyDescent="0.25">
      <c r="A4524"/>
      <c r="B4524"/>
      <c r="C4524"/>
      <c r="D4524"/>
      <c r="E4524"/>
    </row>
    <row r="4525" spans="1:5" x14ac:dyDescent="0.25">
      <c r="A4525"/>
      <c r="B4525"/>
      <c r="C4525"/>
      <c r="D4525"/>
      <c r="E4525"/>
    </row>
    <row r="4526" spans="1:5" x14ac:dyDescent="0.25">
      <c r="A4526"/>
      <c r="B4526"/>
      <c r="C4526"/>
      <c r="D4526"/>
      <c r="E4526"/>
    </row>
    <row r="4527" spans="1:5" x14ac:dyDescent="0.25">
      <c r="A4527"/>
      <c r="B4527"/>
      <c r="C4527"/>
      <c r="D4527"/>
      <c r="E4527"/>
    </row>
    <row r="4528" spans="1:5" x14ac:dyDescent="0.25">
      <c r="A4528"/>
      <c r="B4528"/>
      <c r="C4528"/>
      <c r="D4528"/>
      <c r="E4528"/>
    </row>
    <row r="4529" spans="1:5" x14ac:dyDescent="0.25">
      <c r="A4529"/>
      <c r="B4529"/>
      <c r="C4529"/>
      <c r="D4529"/>
      <c r="E4529"/>
    </row>
    <row r="4530" spans="1:5" x14ac:dyDescent="0.25">
      <c r="A4530"/>
      <c r="B4530"/>
      <c r="C4530"/>
      <c r="D4530"/>
      <c r="E4530"/>
    </row>
    <row r="4531" spans="1:5" x14ac:dyDescent="0.25">
      <c r="A4531"/>
      <c r="B4531"/>
      <c r="C4531"/>
      <c r="D4531"/>
      <c r="E4531"/>
    </row>
    <row r="4532" spans="1:5" x14ac:dyDescent="0.25">
      <c r="A4532"/>
      <c r="B4532"/>
      <c r="C4532"/>
      <c r="D4532"/>
      <c r="E4532"/>
    </row>
    <row r="4533" spans="1:5" x14ac:dyDescent="0.25">
      <c r="A4533"/>
      <c r="B4533"/>
      <c r="C4533"/>
      <c r="D4533"/>
      <c r="E4533"/>
    </row>
    <row r="4534" spans="1:5" x14ac:dyDescent="0.25">
      <c r="A4534"/>
      <c r="B4534"/>
      <c r="C4534"/>
      <c r="D4534"/>
      <c r="E4534"/>
    </row>
    <row r="4535" spans="1:5" x14ac:dyDescent="0.25">
      <c r="A4535"/>
      <c r="B4535"/>
      <c r="C4535"/>
      <c r="D4535"/>
      <c r="E4535"/>
    </row>
    <row r="4536" spans="1:5" x14ac:dyDescent="0.25">
      <c r="A4536"/>
      <c r="B4536"/>
      <c r="C4536"/>
      <c r="D4536"/>
      <c r="E4536"/>
    </row>
    <row r="4537" spans="1:5" x14ac:dyDescent="0.25">
      <c r="A4537"/>
      <c r="B4537"/>
      <c r="C4537"/>
      <c r="D4537"/>
      <c r="E4537"/>
    </row>
    <row r="4538" spans="1:5" x14ac:dyDescent="0.25">
      <c r="A4538"/>
      <c r="B4538"/>
      <c r="C4538"/>
      <c r="D4538"/>
      <c r="E4538"/>
    </row>
    <row r="4539" spans="1:5" x14ac:dyDescent="0.25">
      <c r="A4539"/>
      <c r="B4539"/>
      <c r="C4539"/>
      <c r="D4539"/>
      <c r="E4539"/>
    </row>
    <row r="4540" spans="1:5" x14ac:dyDescent="0.25">
      <c r="A4540"/>
      <c r="B4540"/>
      <c r="C4540"/>
      <c r="D4540"/>
      <c r="E4540"/>
    </row>
    <row r="4541" spans="1:5" x14ac:dyDescent="0.25">
      <c r="A4541"/>
      <c r="B4541"/>
      <c r="C4541"/>
      <c r="D4541"/>
      <c r="E4541"/>
    </row>
    <row r="4542" spans="1:5" x14ac:dyDescent="0.25">
      <c r="A4542"/>
      <c r="B4542"/>
      <c r="C4542"/>
      <c r="D4542"/>
      <c r="E4542"/>
    </row>
    <row r="4543" spans="1:5" x14ac:dyDescent="0.25">
      <c r="A4543"/>
      <c r="B4543"/>
      <c r="C4543"/>
      <c r="D4543"/>
      <c r="E4543"/>
    </row>
    <row r="4544" spans="1:5" x14ac:dyDescent="0.25">
      <c r="A4544"/>
      <c r="B4544"/>
      <c r="C4544"/>
      <c r="D4544"/>
      <c r="E4544"/>
    </row>
    <row r="4545" spans="1:5" x14ac:dyDescent="0.25">
      <c r="A4545"/>
      <c r="B4545"/>
      <c r="C4545"/>
      <c r="D4545"/>
      <c r="E4545"/>
    </row>
    <row r="4546" spans="1:5" x14ac:dyDescent="0.25">
      <c r="A4546"/>
      <c r="B4546"/>
      <c r="C4546"/>
      <c r="D4546"/>
      <c r="E4546"/>
    </row>
    <row r="4547" spans="1:5" x14ac:dyDescent="0.25">
      <c r="A4547"/>
      <c r="B4547"/>
      <c r="C4547"/>
      <c r="D4547"/>
      <c r="E4547"/>
    </row>
    <row r="4548" spans="1:5" x14ac:dyDescent="0.25">
      <c r="A4548"/>
      <c r="B4548"/>
      <c r="C4548"/>
      <c r="D4548"/>
      <c r="E4548"/>
    </row>
    <row r="4549" spans="1:5" x14ac:dyDescent="0.25">
      <c r="A4549"/>
      <c r="B4549"/>
      <c r="C4549"/>
      <c r="D4549"/>
      <c r="E4549"/>
    </row>
    <row r="4550" spans="1:5" x14ac:dyDescent="0.25">
      <c r="A4550"/>
      <c r="B4550"/>
      <c r="C4550"/>
      <c r="D4550"/>
      <c r="E4550"/>
    </row>
    <row r="4551" spans="1:5" x14ac:dyDescent="0.25">
      <c r="A4551"/>
      <c r="B4551"/>
      <c r="C4551"/>
      <c r="D4551"/>
      <c r="E4551"/>
    </row>
    <row r="4552" spans="1:5" x14ac:dyDescent="0.25">
      <c r="A4552"/>
      <c r="B4552"/>
      <c r="C4552"/>
      <c r="D4552"/>
      <c r="E4552"/>
    </row>
    <row r="4553" spans="1:5" x14ac:dyDescent="0.25">
      <c r="A4553"/>
      <c r="B4553"/>
      <c r="C4553"/>
      <c r="D4553"/>
      <c r="E4553"/>
    </row>
    <row r="4554" spans="1:5" x14ac:dyDescent="0.25">
      <c r="A4554"/>
      <c r="B4554"/>
      <c r="C4554"/>
      <c r="D4554"/>
      <c r="E4554"/>
    </row>
    <row r="4555" spans="1:5" x14ac:dyDescent="0.25">
      <c r="A4555"/>
      <c r="B4555"/>
      <c r="C4555"/>
      <c r="D4555"/>
      <c r="E4555"/>
    </row>
    <row r="4556" spans="1:5" x14ac:dyDescent="0.25">
      <c r="A4556"/>
      <c r="B4556"/>
      <c r="C4556"/>
      <c r="D4556"/>
      <c r="E4556"/>
    </row>
    <row r="4557" spans="1:5" x14ac:dyDescent="0.25">
      <c r="A4557"/>
      <c r="B4557"/>
      <c r="C4557"/>
      <c r="D4557"/>
      <c r="E4557"/>
    </row>
    <row r="4558" spans="1:5" x14ac:dyDescent="0.25">
      <c r="A4558"/>
      <c r="B4558"/>
      <c r="C4558"/>
      <c r="D4558"/>
      <c r="E4558"/>
    </row>
    <row r="4559" spans="1:5" x14ac:dyDescent="0.25">
      <c r="A4559"/>
      <c r="B4559"/>
      <c r="C4559"/>
      <c r="D4559"/>
      <c r="E4559"/>
    </row>
    <row r="4560" spans="1:5" x14ac:dyDescent="0.25">
      <c r="A4560"/>
      <c r="B4560"/>
      <c r="C4560"/>
      <c r="D4560"/>
      <c r="E4560"/>
    </row>
    <row r="4561" spans="1:5" x14ac:dyDescent="0.25">
      <c r="A4561"/>
      <c r="B4561"/>
      <c r="C4561"/>
      <c r="D4561"/>
      <c r="E4561"/>
    </row>
    <row r="4562" spans="1:5" x14ac:dyDescent="0.25">
      <c r="A4562"/>
      <c r="B4562"/>
      <c r="C4562"/>
      <c r="D4562"/>
      <c r="E4562"/>
    </row>
    <row r="4563" spans="1:5" x14ac:dyDescent="0.25">
      <c r="A4563"/>
      <c r="B4563"/>
      <c r="C4563"/>
      <c r="D4563"/>
      <c r="E4563"/>
    </row>
    <row r="4564" spans="1:5" x14ac:dyDescent="0.25">
      <c r="A4564"/>
      <c r="B4564"/>
      <c r="C4564"/>
      <c r="D4564"/>
      <c r="E4564"/>
    </row>
    <row r="4565" spans="1:5" x14ac:dyDescent="0.25">
      <c r="A4565"/>
      <c r="B4565"/>
      <c r="C4565"/>
      <c r="D4565"/>
      <c r="E4565"/>
    </row>
    <row r="4566" spans="1:5" x14ac:dyDescent="0.25">
      <c r="A4566"/>
      <c r="B4566"/>
      <c r="C4566"/>
      <c r="D4566"/>
      <c r="E4566"/>
    </row>
    <row r="4567" spans="1:5" x14ac:dyDescent="0.25">
      <c r="A4567"/>
      <c r="B4567"/>
      <c r="C4567"/>
      <c r="D4567"/>
      <c r="E4567"/>
    </row>
    <row r="4568" spans="1:5" x14ac:dyDescent="0.25">
      <c r="A4568"/>
      <c r="B4568"/>
      <c r="C4568"/>
      <c r="D4568"/>
      <c r="E4568"/>
    </row>
    <row r="4569" spans="1:5" x14ac:dyDescent="0.25">
      <c r="A4569"/>
      <c r="B4569"/>
      <c r="C4569"/>
      <c r="D4569"/>
      <c r="E4569"/>
    </row>
    <row r="4570" spans="1:5" x14ac:dyDescent="0.25">
      <c r="A4570"/>
      <c r="B4570"/>
      <c r="C4570"/>
      <c r="D4570"/>
      <c r="E4570"/>
    </row>
    <row r="4571" spans="1:5" x14ac:dyDescent="0.25">
      <c r="A4571"/>
      <c r="B4571"/>
      <c r="C4571"/>
      <c r="D4571"/>
      <c r="E4571"/>
    </row>
    <row r="4572" spans="1:5" x14ac:dyDescent="0.25">
      <c r="A4572"/>
      <c r="B4572"/>
      <c r="C4572"/>
      <c r="D4572"/>
      <c r="E4572"/>
    </row>
    <row r="4573" spans="1:5" x14ac:dyDescent="0.25">
      <c r="A4573"/>
      <c r="B4573"/>
      <c r="C4573"/>
      <c r="D4573"/>
      <c r="E4573"/>
    </row>
    <row r="4574" spans="1:5" x14ac:dyDescent="0.25">
      <c r="A4574"/>
      <c r="B4574"/>
      <c r="C4574"/>
      <c r="D4574"/>
      <c r="E4574"/>
    </row>
    <row r="4575" spans="1:5" x14ac:dyDescent="0.25">
      <c r="A4575"/>
      <c r="B4575"/>
      <c r="C4575"/>
      <c r="D4575"/>
      <c r="E4575"/>
    </row>
    <row r="4576" spans="1:5" x14ac:dyDescent="0.25">
      <c r="A4576"/>
      <c r="B4576"/>
      <c r="C4576"/>
      <c r="D4576"/>
      <c r="E4576"/>
    </row>
    <row r="4577" spans="1:5" x14ac:dyDescent="0.25">
      <c r="A4577"/>
      <c r="B4577"/>
      <c r="C4577"/>
      <c r="D4577"/>
      <c r="E4577"/>
    </row>
    <row r="4578" spans="1:5" x14ac:dyDescent="0.25">
      <c r="A4578"/>
      <c r="B4578"/>
      <c r="C4578"/>
      <c r="D4578"/>
      <c r="E4578"/>
    </row>
    <row r="4579" spans="1:5" x14ac:dyDescent="0.25">
      <c r="A4579"/>
      <c r="B4579"/>
      <c r="C4579"/>
      <c r="D4579"/>
      <c r="E4579"/>
    </row>
    <row r="4580" spans="1:5" x14ac:dyDescent="0.25">
      <c r="A4580"/>
      <c r="B4580"/>
      <c r="C4580"/>
      <c r="D4580"/>
      <c r="E4580"/>
    </row>
    <row r="4581" spans="1:5" x14ac:dyDescent="0.25">
      <c r="A4581"/>
      <c r="B4581"/>
      <c r="C4581"/>
      <c r="D4581"/>
      <c r="E4581"/>
    </row>
    <row r="4582" spans="1:5" x14ac:dyDescent="0.25">
      <c r="A4582"/>
      <c r="B4582"/>
      <c r="C4582"/>
      <c r="D4582"/>
      <c r="E4582"/>
    </row>
    <row r="4583" spans="1:5" x14ac:dyDescent="0.25">
      <c r="A4583"/>
      <c r="B4583"/>
      <c r="C4583"/>
      <c r="D4583"/>
      <c r="E4583"/>
    </row>
    <row r="4584" spans="1:5" x14ac:dyDescent="0.25">
      <c r="A4584"/>
      <c r="B4584"/>
      <c r="C4584"/>
      <c r="D4584"/>
      <c r="E4584"/>
    </row>
    <row r="4585" spans="1:5" x14ac:dyDescent="0.25">
      <c r="A4585"/>
      <c r="B4585"/>
      <c r="C4585"/>
      <c r="D4585"/>
      <c r="E4585"/>
    </row>
    <row r="4586" spans="1:5" x14ac:dyDescent="0.25">
      <c r="A4586"/>
      <c r="B4586"/>
      <c r="C4586"/>
      <c r="D4586"/>
      <c r="E4586"/>
    </row>
    <row r="4587" spans="1:5" x14ac:dyDescent="0.25">
      <c r="A4587"/>
      <c r="B4587"/>
      <c r="C4587"/>
      <c r="D4587"/>
      <c r="E4587"/>
    </row>
    <row r="4588" spans="1:5" x14ac:dyDescent="0.25">
      <c r="A4588"/>
      <c r="B4588"/>
      <c r="C4588"/>
      <c r="D4588"/>
      <c r="E4588"/>
    </row>
    <row r="4589" spans="1:5" x14ac:dyDescent="0.25">
      <c r="A4589"/>
      <c r="B4589"/>
      <c r="C4589"/>
      <c r="D4589"/>
      <c r="E4589"/>
    </row>
    <row r="4590" spans="1:5" x14ac:dyDescent="0.25">
      <c r="A4590"/>
      <c r="B4590"/>
      <c r="C4590"/>
      <c r="D4590"/>
      <c r="E4590"/>
    </row>
    <row r="4591" spans="1:5" x14ac:dyDescent="0.25">
      <c r="A4591"/>
      <c r="B4591"/>
      <c r="C4591"/>
      <c r="D4591"/>
      <c r="E4591"/>
    </row>
    <row r="4592" spans="1:5" x14ac:dyDescent="0.25">
      <c r="A4592"/>
      <c r="B4592"/>
      <c r="C4592"/>
      <c r="D4592"/>
      <c r="E4592"/>
    </row>
    <row r="4593" spans="1:5" x14ac:dyDescent="0.25">
      <c r="A4593"/>
      <c r="B4593"/>
      <c r="C4593"/>
      <c r="D4593"/>
      <c r="E4593"/>
    </row>
    <row r="4594" spans="1:5" x14ac:dyDescent="0.25">
      <c r="A4594"/>
      <c r="B4594"/>
      <c r="C4594"/>
      <c r="D4594"/>
      <c r="E4594"/>
    </row>
    <row r="4595" spans="1:5" x14ac:dyDescent="0.25">
      <c r="A4595"/>
      <c r="B4595"/>
      <c r="C4595"/>
      <c r="D4595"/>
      <c r="E4595"/>
    </row>
    <row r="4596" spans="1:5" x14ac:dyDescent="0.25">
      <c r="A4596"/>
      <c r="B4596"/>
      <c r="C4596"/>
      <c r="D4596"/>
      <c r="E4596"/>
    </row>
    <row r="4597" spans="1:5" x14ac:dyDescent="0.25">
      <c r="A4597"/>
      <c r="B4597"/>
      <c r="C4597"/>
      <c r="D4597"/>
      <c r="E4597"/>
    </row>
    <row r="4598" spans="1:5" x14ac:dyDescent="0.25">
      <c r="A4598"/>
      <c r="B4598"/>
      <c r="C4598"/>
      <c r="D4598"/>
      <c r="E4598"/>
    </row>
    <row r="4599" spans="1:5" x14ac:dyDescent="0.25">
      <c r="A4599"/>
      <c r="B4599"/>
      <c r="C4599"/>
      <c r="D4599"/>
      <c r="E4599"/>
    </row>
    <row r="4600" spans="1:5" x14ac:dyDescent="0.25">
      <c r="A4600"/>
      <c r="B4600"/>
      <c r="C4600"/>
      <c r="D4600"/>
      <c r="E4600"/>
    </row>
    <row r="4601" spans="1:5" x14ac:dyDescent="0.25">
      <c r="A4601"/>
      <c r="B4601"/>
      <c r="C4601"/>
      <c r="D4601"/>
      <c r="E4601"/>
    </row>
    <row r="4602" spans="1:5" x14ac:dyDescent="0.25">
      <c r="A4602"/>
      <c r="B4602"/>
      <c r="C4602"/>
      <c r="D4602"/>
      <c r="E4602"/>
    </row>
    <row r="4603" spans="1:5" x14ac:dyDescent="0.25">
      <c r="A4603"/>
      <c r="B4603"/>
      <c r="C4603"/>
      <c r="D4603"/>
      <c r="E4603"/>
    </row>
    <row r="4604" spans="1:5" x14ac:dyDescent="0.25">
      <c r="A4604"/>
      <c r="B4604"/>
      <c r="C4604"/>
      <c r="D4604"/>
      <c r="E4604"/>
    </row>
    <row r="4605" spans="1:5" x14ac:dyDescent="0.25">
      <c r="A4605"/>
      <c r="B4605"/>
      <c r="C4605"/>
      <c r="D4605"/>
      <c r="E4605"/>
    </row>
    <row r="4606" spans="1:5" x14ac:dyDescent="0.25">
      <c r="A4606"/>
      <c r="B4606"/>
      <c r="C4606"/>
      <c r="D4606"/>
      <c r="E4606"/>
    </row>
    <row r="4607" spans="1:5" x14ac:dyDescent="0.25">
      <c r="A4607"/>
      <c r="B4607"/>
      <c r="C4607"/>
      <c r="D4607"/>
      <c r="E4607"/>
    </row>
    <row r="4608" spans="1:5" x14ac:dyDescent="0.25">
      <c r="A4608"/>
      <c r="B4608"/>
      <c r="C4608"/>
      <c r="D4608"/>
      <c r="E4608"/>
    </row>
    <row r="4609" spans="1:5" x14ac:dyDescent="0.25">
      <c r="A4609"/>
      <c r="B4609"/>
      <c r="C4609"/>
      <c r="D4609"/>
      <c r="E4609"/>
    </row>
    <row r="4610" spans="1:5" x14ac:dyDescent="0.25">
      <c r="A4610"/>
      <c r="B4610"/>
      <c r="C4610"/>
      <c r="D4610"/>
      <c r="E4610"/>
    </row>
    <row r="4611" spans="1:5" x14ac:dyDescent="0.25">
      <c r="A4611"/>
      <c r="B4611"/>
      <c r="C4611"/>
      <c r="D4611"/>
      <c r="E4611"/>
    </row>
    <row r="4612" spans="1:5" x14ac:dyDescent="0.25">
      <c r="A4612"/>
      <c r="B4612"/>
      <c r="C4612"/>
      <c r="D4612"/>
      <c r="E4612"/>
    </row>
    <row r="4613" spans="1:5" x14ac:dyDescent="0.25">
      <c r="A4613"/>
      <c r="B4613"/>
      <c r="C4613"/>
      <c r="D4613"/>
      <c r="E4613"/>
    </row>
    <row r="4614" spans="1:5" x14ac:dyDescent="0.25">
      <c r="A4614"/>
      <c r="B4614"/>
      <c r="C4614"/>
      <c r="D4614"/>
      <c r="E4614"/>
    </row>
    <row r="4615" spans="1:5" x14ac:dyDescent="0.25">
      <c r="A4615"/>
      <c r="B4615"/>
      <c r="C4615"/>
      <c r="D4615"/>
      <c r="E4615"/>
    </row>
    <row r="4616" spans="1:5" x14ac:dyDescent="0.25">
      <c r="A4616"/>
      <c r="B4616"/>
      <c r="C4616"/>
      <c r="D4616"/>
      <c r="E4616"/>
    </row>
    <row r="4617" spans="1:5" x14ac:dyDescent="0.25">
      <c r="A4617"/>
      <c r="B4617"/>
      <c r="C4617"/>
      <c r="D4617"/>
      <c r="E4617"/>
    </row>
    <row r="4618" spans="1:5" x14ac:dyDescent="0.25">
      <c r="A4618"/>
      <c r="B4618"/>
      <c r="C4618"/>
      <c r="D4618"/>
      <c r="E4618"/>
    </row>
    <row r="4619" spans="1:5" x14ac:dyDescent="0.25">
      <c r="A4619"/>
      <c r="B4619"/>
      <c r="C4619"/>
      <c r="D4619"/>
      <c r="E4619"/>
    </row>
    <row r="4620" spans="1:5" x14ac:dyDescent="0.25">
      <c r="A4620"/>
      <c r="B4620"/>
      <c r="C4620"/>
      <c r="D4620"/>
      <c r="E4620"/>
    </row>
    <row r="4621" spans="1:5" x14ac:dyDescent="0.25">
      <c r="A4621"/>
      <c r="B4621"/>
      <c r="C4621"/>
      <c r="D4621"/>
      <c r="E4621"/>
    </row>
    <row r="4622" spans="1:5" x14ac:dyDescent="0.25">
      <c r="A4622"/>
      <c r="B4622"/>
      <c r="C4622"/>
      <c r="D4622"/>
      <c r="E4622"/>
    </row>
    <row r="4623" spans="1:5" x14ac:dyDescent="0.25">
      <c r="A4623"/>
      <c r="B4623"/>
      <c r="C4623"/>
      <c r="D4623"/>
      <c r="E4623"/>
    </row>
    <row r="4624" spans="1:5" x14ac:dyDescent="0.25">
      <c r="A4624"/>
      <c r="B4624"/>
      <c r="C4624"/>
      <c r="D4624"/>
      <c r="E4624"/>
    </row>
    <row r="4625" spans="1:5" x14ac:dyDescent="0.25">
      <c r="A4625"/>
      <c r="B4625"/>
      <c r="C4625"/>
      <c r="D4625"/>
      <c r="E4625"/>
    </row>
    <row r="4626" spans="1:5" x14ac:dyDescent="0.25">
      <c r="A4626"/>
      <c r="B4626"/>
      <c r="C4626"/>
      <c r="D4626"/>
      <c r="E4626"/>
    </row>
    <row r="4627" spans="1:5" x14ac:dyDescent="0.25">
      <c r="A4627"/>
      <c r="B4627"/>
      <c r="C4627"/>
      <c r="D4627"/>
      <c r="E4627"/>
    </row>
    <row r="4628" spans="1:5" x14ac:dyDescent="0.25">
      <c r="A4628"/>
      <c r="B4628"/>
      <c r="C4628"/>
      <c r="D4628"/>
      <c r="E4628"/>
    </row>
    <row r="4629" spans="1:5" x14ac:dyDescent="0.25">
      <c r="A4629"/>
      <c r="B4629"/>
      <c r="C4629"/>
      <c r="D4629"/>
      <c r="E4629"/>
    </row>
    <row r="4630" spans="1:5" x14ac:dyDescent="0.25">
      <c r="A4630"/>
      <c r="B4630"/>
      <c r="C4630"/>
      <c r="D4630"/>
      <c r="E4630"/>
    </row>
    <row r="4631" spans="1:5" x14ac:dyDescent="0.25">
      <c r="A4631"/>
      <c r="B4631"/>
      <c r="C4631"/>
      <c r="D4631"/>
      <c r="E4631"/>
    </row>
    <row r="4632" spans="1:5" x14ac:dyDescent="0.25">
      <c r="A4632"/>
      <c r="B4632"/>
      <c r="C4632"/>
      <c r="D4632"/>
      <c r="E4632"/>
    </row>
    <row r="4633" spans="1:5" x14ac:dyDescent="0.25">
      <c r="A4633"/>
      <c r="B4633"/>
      <c r="C4633"/>
      <c r="D4633"/>
      <c r="E4633"/>
    </row>
    <row r="4634" spans="1:5" x14ac:dyDescent="0.25">
      <c r="A4634"/>
      <c r="B4634"/>
      <c r="C4634"/>
      <c r="D4634"/>
      <c r="E4634"/>
    </row>
    <row r="4635" spans="1:5" x14ac:dyDescent="0.25">
      <c r="A4635"/>
      <c r="B4635"/>
      <c r="C4635"/>
      <c r="D4635"/>
      <c r="E4635"/>
    </row>
    <row r="4636" spans="1:5" x14ac:dyDescent="0.25">
      <c r="A4636"/>
      <c r="B4636"/>
      <c r="C4636"/>
      <c r="D4636"/>
      <c r="E4636"/>
    </row>
    <row r="4637" spans="1:5" x14ac:dyDescent="0.25">
      <c r="A4637"/>
      <c r="B4637"/>
      <c r="C4637"/>
      <c r="D4637"/>
      <c r="E4637"/>
    </row>
    <row r="4638" spans="1:5" x14ac:dyDescent="0.25">
      <c r="A4638"/>
      <c r="B4638"/>
      <c r="C4638"/>
      <c r="D4638"/>
      <c r="E4638"/>
    </row>
    <row r="4639" spans="1:5" x14ac:dyDescent="0.25">
      <c r="A4639"/>
      <c r="B4639"/>
      <c r="C4639"/>
      <c r="D4639"/>
      <c r="E4639"/>
    </row>
    <row r="4640" spans="1:5" x14ac:dyDescent="0.25">
      <c r="A4640"/>
      <c r="B4640"/>
      <c r="C4640"/>
      <c r="D4640"/>
      <c r="E4640"/>
    </row>
    <row r="4641" spans="1:5" x14ac:dyDescent="0.25">
      <c r="A4641"/>
      <c r="B4641"/>
      <c r="C4641"/>
      <c r="D4641"/>
      <c r="E4641"/>
    </row>
    <row r="4642" spans="1:5" x14ac:dyDescent="0.25">
      <c r="A4642"/>
      <c r="B4642"/>
      <c r="C4642"/>
      <c r="D4642"/>
      <c r="E4642"/>
    </row>
    <row r="4643" spans="1:5" x14ac:dyDescent="0.25">
      <c r="A4643"/>
      <c r="B4643"/>
      <c r="C4643"/>
      <c r="D4643"/>
      <c r="E4643"/>
    </row>
    <row r="4644" spans="1:5" x14ac:dyDescent="0.25">
      <c r="A4644"/>
      <c r="B4644"/>
      <c r="C4644"/>
      <c r="D4644"/>
      <c r="E4644"/>
    </row>
    <row r="4645" spans="1:5" x14ac:dyDescent="0.25">
      <c r="A4645"/>
      <c r="B4645"/>
      <c r="C4645"/>
      <c r="D4645"/>
      <c r="E4645"/>
    </row>
    <row r="4646" spans="1:5" x14ac:dyDescent="0.25">
      <c r="A4646"/>
      <c r="B4646"/>
      <c r="C4646"/>
      <c r="D4646"/>
      <c r="E4646"/>
    </row>
    <row r="4647" spans="1:5" x14ac:dyDescent="0.25">
      <c r="A4647"/>
      <c r="B4647"/>
      <c r="C4647"/>
      <c r="D4647"/>
      <c r="E4647"/>
    </row>
    <row r="4648" spans="1:5" x14ac:dyDescent="0.25">
      <c r="A4648"/>
      <c r="B4648"/>
      <c r="C4648"/>
      <c r="D4648"/>
      <c r="E4648"/>
    </row>
    <row r="4649" spans="1:5" x14ac:dyDescent="0.25">
      <c r="A4649"/>
      <c r="B4649"/>
      <c r="C4649"/>
      <c r="D4649"/>
      <c r="E4649"/>
    </row>
    <row r="4650" spans="1:5" x14ac:dyDescent="0.25">
      <c r="A4650"/>
      <c r="B4650"/>
      <c r="C4650"/>
      <c r="D4650"/>
      <c r="E4650"/>
    </row>
    <row r="4651" spans="1:5" x14ac:dyDescent="0.25">
      <c r="A4651"/>
      <c r="B4651"/>
      <c r="C4651"/>
      <c r="D4651"/>
      <c r="E4651"/>
    </row>
    <row r="4652" spans="1:5" x14ac:dyDescent="0.25">
      <c r="A4652"/>
      <c r="B4652"/>
      <c r="C4652"/>
      <c r="D4652"/>
      <c r="E4652"/>
    </row>
    <row r="4653" spans="1:5" x14ac:dyDescent="0.25">
      <c r="A4653"/>
      <c r="B4653"/>
      <c r="C4653"/>
      <c r="D4653"/>
      <c r="E4653"/>
    </row>
    <row r="4654" spans="1:5" x14ac:dyDescent="0.25">
      <c r="A4654"/>
      <c r="B4654"/>
      <c r="C4654"/>
      <c r="D4654"/>
      <c r="E4654"/>
    </row>
    <row r="4655" spans="1:5" x14ac:dyDescent="0.25">
      <c r="A4655"/>
      <c r="B4655"/>
      <c r="C4655"/>
      <c r="D4655"/>
      <c r="E4655"/>
    </row>
    <row r="4656" spans="1:5" x14ac:dyDescent="0.25">
      <c r="A4656"/>
      <c r="B4656"/>
      <c r="C4656"/>
      <c r="D4656"/>
      <c r="E4656"/>
    </row>
    <row r="4657" spans="1:5" x14ac:dyDescent="0.25">
      <c r="A4657"/>
      <c r="B4657"/>
      <c r="C4657"/>
      <c r="D4657"/>
      <c r="E4657"/>
    </row>
    <row r="4658" spans="1:5" x14ac:dyDescent="0.25">
      <c r="A4658"/>
      <c r="B4658"/>
      <c r="C4658"/>
      <c r="D4658"/>
      <c r="E4658"/>
    </row>
    <row r="4659" spans="1:5" x14ac:dyDescent="0.25">
      <c r="A4659"/>
      <c r="B4659"/>
      <c r="C4659"/>
      <c r="D4659"/>
      <c r="E4659"/>
    </row>
    <row r="4660" spans="1:5" x14ac:dyDescent="0.25">
      <c r="A4660"/>
      <c r="B4660"/>
      <c r="C4660"/>
      <c r="D4660"/>
      <c r="E4660"/>
    </row>
    <row r="4661" spans="1:5" x14ac:dyDescent="0.25">
      <c r="A4661"/>
      <c r="B4661"/>
      <c r="C4661"/>
      <c r="D4661"/>
      <c r="E4661"/>
    </row>
    <row r="4662" spans="1:5" x14ac:dyDescent="0.25">
      <c r="A4662"/>
      <c r="B4662"/>
      <c r="C4662"/>
      <c r="D4662"/>
      <c r="E4662"/>
    </row>
    <row r="4663" spans="1:5" x14ac:dyDescent="0.25">
      <c r="A4663"/>
      <c r="B4663"/>
      <c r="C4663"/>
      <c r="D4663"/>
      <c r="E4663"/>
    </row>
    <row r="4664" spans="1:5" x14ac:dyDescent="0.25">
      <c r="A4664"/>
      <c r="B4664"/>
      <c r="C4664"/>
      <c r="D4664"/>
      <c r="E4664"/>
    </row>
    <row r="4665" spans="1:5" x14ac:dyDescent="0.25">
      <c r="A4665"/>
      <c r="B4665"/>
      <c r="C4665"/>
      <c r="D4665"/>
      <c r="E4665"/>
    </row>
    <row r="4666" spans="1:5" x14ac:dyDescent="0.25">
      <c r="A4666"/>
      <c r="B4666"/>
      <c r="C4666"/>
      <c r="D4666"/>
      <c r="E4666"/>
    </row>
    <row r="4667" spans="1:5" x14ac:dyDescent="0.25">
      <c r="A4667"/>
      <c r="B4667"/>
      <c r="C4667"/>
      <c r="D4667"/>
      <c r="E4667"/>
    </row>
    <row r="4668" spans="1:5" x14ac:dyDescent="0.25">
      <c r="A4668"/>
      <c r="B4668"/>
      <c r="C4668"/>
      <c r="D4668"/>
      <c r="E4668"/>
    </row>
    <row r="4669" spans="1:5" x14ac:dyDescent="0.25">
      <c r="A4669"/>
      <c r="B4669"/>
      <c r="C4669"/>
      <c r="D4669"/>
      <c r="E4669"/>
    </row>
    <row r="4670" spans="1:5" x14ac:dyDescent="0.25">
      <c r="A4670"/>
      <c r="B4670"/>
      <c r="C4670"/>
      <c r="D4670"/>
      <c r="E4670"/>
    </row>
    <row r="4671" spans="1:5" x14ac:dyDescent="0.25">
      <c r="A4671"/>
      <c r="B4671"/>
      <c r="C4671"/>
      <c r="D4671"/>
      <c r="E4671"/>
    </row>
    <row r="4672" spans="1:5" x14ac:dyDescent="0.25">
      <c r="A4672"/>
      <c r="B4672"/>
      <c r="C4672"/>
      <c r="D4672"/>
      <c r="E4672"/>
    </row>
    <row r="4673" spans="1:5" x14ac:dyDescent="0.25">
      <c r="A4673"/>
      <c r="B4673"/>
      <c r="C4673"/>
      <c r="D4673"/>
      <c r="E4673"/>
    </row>
    <row r="4674" spans="1:5" x14ac:dyDescent="0.25">
      <c r="A4674"/>
      <c r="B4674"/>
      <c r="C4674"/>
      <c r="D4674"/>
      <c r="E4674"/>
    </row>
    <row r="4675" spans="1:5" x14ac:dyDescent="0.25">
      <c r="A4675"/>
      <c r="B4675"/>
      <c r="C4675"/>
      <c r="D4675"/>
      <c r="E4675"/>
    </row>
    <row r="4676" spans="1:5" x14ac:dyDescent="0.25">
      <c r="A4676"/>
      <c r="B4676"/>
      <c r="C4676"/>
      <c r="D4676"/>
      <c r="E4676"/>
    </row>
    <row r="4677" spans="1:5" x14ac:dyDescent="0.25">
      <c r="A4677"/>
      <c r="B4677"/>
      <c r="C4677"/>
      <c r="D4677"/>
      <c r="E4677"/>
    </row>
    <row r="4678" spans="1:5" x14ac:dyDescent="0.25">
      <c r="A4678"/>
      <c r="B4678"/>
      <c r="C4678"/>
      <c r="D4678"/>
      <c r="E4678"/>
    </row>
    <row r="4679" spans="1:5" x14ac:dyDescent="0.25">
      <c r="A4679"/>
      <c r="B4679"/>
      <c r="C4679"/>
      <c r="D4679"/>
      <c r="E4679"/>
    </row>
    <row r="4680" spans="1:5" x14ac:dyDescent="0.25">
      <c r="A4680"/>
      <c r="B4680"/>
      <c r="C4680"/>
      <c r="D4680"/>
      <c r="E4680"/>
    </row>
    <row r="4681" spans="1:5" x14ac:dyDescent="0.25">
      <c r="A4681"/>
      <c r="B4681"/>
      <c r="C4681"/>
      <c r="D4681"/>
      <c r="E4681"/>
    </row>
    <row r="4682" spans="1:5" x14ac:dyDescent="0.25">
      <c r="A4682"/>
      <c r="B4682"/>
      <c r="C4682"/>
      <c r="D4682"/>
      <c r="E4682"/>
    </row>
    <row r="4683" spans="1:5" x14ac:dyDescent="0.25">
      <c r="A4683"/>
      <c r="B4683"/>
      <c r="C4683"/>
      <c r="D4683"/>
      <c r="E4683"/>
    </row>
    <row r="4684" spans="1:5" x14ac:dyDescent="0.25">
      <c r="A4684"/>
      <c r="B4684"/>
      <c r="C4684"/>
      <c r="D4684"/>
      <c r="E4684"/>
    </row>
    <row r="4685" spans="1:5" x14ac:dyDescent="0.25">
      <c r="A4685"/>
      <c r="B4685"/>
      <c r="C4685"/>
      <c r="D4685"/>
      <c r="E4685"/>
    </row>
    <row r="4686" spans="1:5" x14ac:dyDescent="0.25">
      <c r="A4686"/>
      <c r="B4686"/>
      <c r="C4686"/>
      <c r="D4686"/>
      <c r="E4686"/>
    </row>
    <row r="4687" spans="1:5" x14ac:dyDescent="0.25">
      <c r="A4687"/>
      <c r="B4687"/>
      <c r="C4687"/>
      <c r="D4687"/>
      <c r="E4687"/>
    </row>
    <row r="4688" spans="1:5" x14ac:dyDescent="0.25">
      <c r="A4688"/>
      <c r="B4688"/>
      <c r="C4688"/>
      <c r="D4688"/>
      <c r="E4688"/>
    </row>
    <row r="4689" spans="1:5" x14ac:dyDescent="0.25">
      <c r="A4689"/>
      <c r="B4689"/>
      <c r="C4689"/>
      <c r="D4689"/>
      <c r="E4689"/>
    </row>
    <row r="4690" spans="1:5" x14ac:dyDescent="0.25">
      <c r="A4690"/>
      <c r="B4690"/>
      <c r="C4690"/>
      <c r="D4690"/>
      <c r="E4690"/>
    </row>
    <row r="4691" spans="1:5" x14ac:dyDescent="0.25">
      <c r="A4691"/>
      <c r="B4691"/>
      <c r="C4691"/>
      <c r="D4691"/>
      <c r="E4691"/>
    </row>
    <row r="4692" spans="1:5" x14ac:dyDescent="0.25">
      <c r="A4692"/>
      <c r="B4692"/>
      <c r="C4692"/>
      <c r="D4692"/>
      <c r="E4692"/>
    </row>
    <row r="4693" spans="1:5" x14ac:dyDescent="0.25">
      <c r="A4693"/>
      <c r="B4693"/>
      <c r="C4693"/>
      <c r="D4693"/>
      <c r="E4693"/>
    </row>
    <row r="4694" spans="1:5" x14ac:dyDescent="0.25">
      <c r="A4694"/>
      <c r="B4694"/>
      <c r="C4694"/>
      <c r="D4694"/>
      <c r="E4694"/>
    </row>
    <row r="4695" spans="1:5" x14ac:dyDescent="0.25">
      <c r="A4695"/>
      <c r="B4695"/>
      <c r="C4695"/>
      <c r="D4695"/>
      <c r="E4695"/>
    </row>
    <row r="4696" spans="1:5" x14ac:dyDescent="0.25">
      <c r="A4696"/>
      <c r="B4696"/>
      <c r="C4696"/>
      <c r="D4696"/>
      <c r="E4696"/>
    </row>
    <row r="4697" spans="1:5" x14ac:dyDescent="0.25">
      <c r="A4697"/>
      <c r="B4697"/>
      <c r="C4697"/>
      <c r="D4697"/>
      <c r="E4697"/>
    </row>
    <row r="4698" spans="1:5" x14ac:dyDescent="0.25">
      <c r="A4698"/>
      <c r="B4698"/>
      <c r="C4698"/>
      <c r="D4698"/>
      <c r="E4698"/>
    </row>
    <row r="4699" spans="1:5" x14ac:dyDescent="0.25">
      <c r="A4699"/>
      <c r="B4699"/>
      <c r="C4699"/>
      <c r="D4699"/>
      <c r="E4699"/>
    </row>
    <row r="4700" spans="1:5" x14ac:dyDescent="0.25">
      <c r="A4700"/>
      <c r="B4700"/>
      <c r="C4700"/>
      <c r="D4700"/>
      <c r="E4700"/>
    </row>
    <row r="4701" spans="1:5" x14ac:dyDescent="0.25">
      <c r="A4701"/>
      <c r="B4701"/>
      <c r="C4701"/>
      <c r="D4701"/>
      <c r="E4701"/>
    </row>
    <row r="4702" spans="1:5" x14ac:dyDescent="0.25">
      <c r="A4702"/>
      <c r="B4702"/>
      <c r="C4702"/>
      <c r="D4702"/>
      <c r="E4702"/>
    </row>
    <row r="4703" spans="1:5" x14ac:dyDescent="0.25">
      <c r="A4703"/>
      <c r="B4703"/>
      <c r="C4703"/>
      <c r="D4703"/>
      <c r="E4703"/>
    </row>
    <row r="4704" spans="1:5" x14ac:dyDescent="0.25">
      <c r="A4704"/>
      <c r="B4704"/>
      <c r="C4704"/>
      <c r="D4704"/>
      <c r="E4704"/>
    </row>
    <row r="4705" spans="1:5" x14ac:dyDescent="0.25">
      <c r="A4705"/>
      <c r="B4705"/>
      <c r="C4705"/>
      <c r="D4705"/>
      <c r="E4705"/>
    </row>
    <row r="4706" spans="1:5" x14ac:dyDescent="0.25">
      <c r="A4706"/>
      <c r="B4706"/>
      <c r="C4706"/>
      <c r="D4706"/>
      <c r="E4706"/>
    </row>
    <row r="4707" spans="1:5" x14ac:dyDescent="0.25">
      <c r="A4707"/>
      <c r="B4707"/>
      <c r="C4707"/>
      <c r="D4707"/>
      <c r="E4707"/>
    </row>
    <row r="4708" spans="1:5" x14ac:dyDescent="0.25">
      <c r="A4708"/>
      <c r="B4708"/>
      <c r="C4708"/>
      <c r="D4708"/>
      <c r="E4708"/>
    </row>
    <row r="4709" spans="1:5" x14ac:dyDescent="0.25">
      <c r="A4709"/>
      <c r="B4709"/>
      <c r="C4709"/>
      <c r="D4709"/>
      <c r="E4709"/>
    </row>
    <row r="4710" spans="1:5" x14ac:dyDescent="0.25">
      <c r="A4710"/>
      <c r="B4710"/>
      <c r="C4710"/>
      <c r="D4710"/>
      <c r="E4710"/>
    </row>
    <row r="4711" spans="1:5" x14ac:dyDescent="0.25">
      <c r="A4711"/>
      <c r="B4711"/>
      <c r="C4711"/>
      <c r="D4711"/>
      <c r="E4711"/>
    </row>
    <row r="4712" spans="1:5" x14ac:dyDescent="0.25">
      <c r="A4712"/>
      <c r="B4712"/>
      <c r="C4712"/>
      <c r="D4712"/>
      <c r="E4712"/>
    </row>
    <row r="4713" spans="1:5" x14ac:dyDescent="0.25">
      <c r="A4713"/>
      <c r="B4713"/>
      <c r="C4713"/>
      <c r="D4713"/>
      <c r="E4713"/>
    </row>
    <row r="4714" spans="1:5" x14ac:dyDescent="0.25">
      <c r="A4714"/>
      <c r="B4714"/>
      <c r="C4714"/>
      <c r="D4714"/>
      <c r="E4714"/>
    </row>
    <row r="4715" spans="1:5" x14ac:dyDescent="0.25">
      <c r="A4715"/>
      <c r="B4715"/>
      <c r="C4715"/>
      <c r="D4715"/>
      <c r="E4715"/>
    </row>
    <row r="4716" spans="1:5" x14ac:dyDescent="0.25">
      <c r="A4716"/>
      <c r="B4716"/>
      <c r="C4716"/>
      <c r="D4716"/>
      <c r="E4716"/>
    </row>
    <row r="4717" spans="1:5" x14ac:dyDescent="0.25">
      <c r="A4717"/>
      <c r="B4717"/>
      <c r="C4717"/>
      <c r="D4717"/>
      <c r="E4717"/>
    </row>
    <row r="4718" spans="1:5" x14ac:dyDescent="0.25">
      <c r="A4718"/>
      <c r="B4718"/>
      <c r="C4718"/>
      <c r="D4718"/>
      <c r="E4718"/>
    </row>
    <row r="4719" spans="1:5" x14ac:dyDescent="0.25">
      <c r="A4719"/>
      <c r="B4719"/>
      <c r="C4719"/>
      <c r="D4719"/>
      <c r="E4719"/>
    </row>
    <row r="4720" spans="1:5" x14ac:dyDescent="0.25">
      <c r="A4720"/>
      <c r="B4720"/>
      <c r="C4720"/>
      <c r="D4720"/>
      <c r="E4720"/>
    </row>
    <row r="4721" spans="1:5" x14ac:dyDescent="0.25">
      <c r="A4721"/>
      <c r="B4721"/>
      <c r="C4721"/>
      <c r="D4721"/>
      <c r="E4721"/>
    </row>
    <row r="4722" spans="1:5" x14ac:dyDescent="0.25">
      <c r="A4722"/>
      <c r="B4722"/>
      <c r="C4722"/>
      <c r="D4722"/>
      <c r="E4722"/>
    </row>
    <row r="4723" spans="1:5" x14ac:dyDescent="0.25">
      <c r="A4723"/>
      <c r="B4723"/>
      <c r="C4723"/>
      <c r="D4723"/>
      <c r="E4723"/>
    </row>
    <row r="4724" spans="1:5" x14ac:dyDescent="0.25">
      <c r="A4724"/>
      <c r="B4724"/>
      <c r="C4724"/>
      <c r="D4724"/>
      <c r="E4724"/>
    </row>
    <row r="4725" spans="1:5" x14ac:dyDescent="0.25">
      <c r="A4725"/>
      <c r="B4725"/>
      <c r="C4725"/>
      <c r="D4725"/>
      <c r="E4725"/>
    </row>
    <row r="4726" spans="1:5" x14ac:dyDescent="0.25">
      <c r="A4726"/>
      <c r="B4726"/>
      <c r="C4726"/>
      <c r="D4726"/>
      <c r="E4726"/>
    </row>
    <row r="4727" spans="1:5" x14ac:dyDescent="0.25">
      <c r="A4727"/>
      <c r="B4727"/>
      <c r="C4727"/>
      <c r="D4727"/>
      <c r="E4727"/>
    </row>
    <row r="4728" spans="1:5" x14ac:dyDescent="0.25">
      <c r="A4728"/>
      <c r="B4728"/>
      <c r="C4728"/>
      <c r="D4728"/>
      <c r="E4728"/>
    </row>
    <row r="4729" spans="1:5" x14ac:dyDescent="0.25">
      <c r="A4729"/>
      <c r="B4729"/>
      <c r="C4729"/>
      <c r="D4729"/>
      <c r="E4729"/>
    </row>
    <row r="4730" spans="1:5" x14ac:dyDescent="0.25">
      <c r="A4730"/>
      <c r="B4730"/>
      <c r="C4730"/>
      <c r="D4730"/>
      <c r="E4730"/>
    </row>
    <row r="4731" spans="1:5" x14ac:dyDescent="0.25">
      <c r="A4731"/>
      <c r="B4731"/>
      <c r="C4731"/>
      <c r="D4731"/>
      <c r="E4731"/>
    </row>
    <row r="4732" spans="1:5" x14ac:dyDescent="0.25">
      <c r="A4732"/>
      <c r="B4732"/>
      <c r="C4732"/>
      <c r="D4732"/>
      <c r="E4732"/>
    </row>
    <row r="4733" spans="1:5" x14ac:dyDescent="0.25">
      <c r="A4733"/>
      <c r="B4733"/>
      <c r="C4733"/>
      <c r="D4733"/>
      <c r="E4733"/>
    </row>
    <row r="4734" spans="1:5" x14ac:dyDescent="0.25">
      <c r="A4734"/>
      <c r="B4734"/>
      <c r="C4734"/>
      <c r="D4734"/>
      <c r="E4734"/>
    </row>
    <row r="4735" spans="1:5" x14ac:dyDescent="0.25">
      <c r="A4735"/>
      <c r="B4735"/>
      <c r="C4735"/>
      <c r="D4735"/>
      <c r="E4735"/>
    </row>
    <row r="4736" spans="1:5" x14ac:dyDescent="0.25">
      <c r="A4736"/>
      <c r="B4736"/>
      <c r="C4736"/>
      <c r="D4736"/>
      <c r="E4736"/>
    </row>
    <row r="4737" spans="1:5" x14ac:dyDescent="0.25">
      <c r="A4737"/>
      <c r="B4737"/>
      <c r="C4737"/>
      <c r="D4737"/>
      <c r="E4737"/>
    </row>
    <row r="4738" spans="1:5" x14ac:dyDescent="0.25">
      <c r="A4738"/>
      <c r="B4738"/>
      <c r="C4738"/>
      <c r="D4738"/>
      <c r="E4738"/>
    </row>
    <row r="4739" spans="1:5" x14ac:dyDescent="0.25">
      <c r="A4739"/>
      <c r="B4739"/>
      <c r="C4739"/>
      <c r="D4739"/>
      <c r="E4739"/>
    </row>
    <row r="4740" spans="1:5" x14ac:dyDescent="0.25">
      <c r="A4740"/>
      <c r="B4740"/>
      <c r="C4740"/>
      <c r="D4740"/>
      <c r="E4740"/>
    </row>
    <row r="4741" spans="1:5" x14ac:dyDescent="0.25">
      <c r="A4741"/>
      <c r="B4741"/>
      <c r="C4741"/>
      <c r="D4741"/>
      <c r="E4741"/>
    </row>
    <row r="4742" spans="1:5" x14ac:dyDescent="0.25">
      <c r="A4742"/>
      <c r="B4742"/>
      <c r="C4742"/>
      <c r="D4742"/>
      <c r="E4742"/>
    </row>
    <row r="4743" spans="1:5" x14ac:dyDescent="0.25">
      <c r="A4743"/>
      <c r="B4743"/>
      <c r="C4743"/>
      <c r="D4743"/>
      <c r="E4743"/>
    </row>
    <row r="4744" spans="1:5" x14ac:dyDescent="0.25">
      <c r="A4744"/>
      <c r="B4744"/>
      <c r="C4744"/>
      <c r="D4744"/>
      <c r="E4744"/>
    </row>
    <row r="4745" spans="1:5" x14ac:dyDescent="0.25">
      <c r="A4745"/>
      <c r="B4745"/>
      <c r="C4745"/>
      <c r="D4745"/>
      <c r="E4745"/>
    </row>
    <row r="4746" spans="1:5" x14ac:dyDescent="0.25">
      <c r="A4746"/>
      <c r="B4746"/>
      <c r="C4746"/>
      <c r="D4746"/>
      <c r="E4746"/>
    </row>
    <row r="4747" spans="1:5" x14ac:dyDescent="0.25">
      <c r="A4747"/>
      <c r="B4747"/>
      <c r="C4747"/>
      <c r="D4747"/>
      <c r="E4747"/>
    </row>
    <row r="4748" spans="1:5" x14ac:dyDescent="0.25">
      <c r="A4748"/>
      <c r="B4748"/>
      <c r="C4748"/>
      <c r="D4748"/>
      <c r="E4748"/>
    </row>
    <row r="4749" spans="1:5" x14ac:dyDescent="0.25">
      <c r="A4749"/>
      <c r="B4749"/>
      <c r="C4749"/>
      <c r="D4749"/>
      <c r="E4749"/>
    </row>
    <row r="4750" spans="1:5" x14ac:dyDescent="0.25">
      <c r="A4750"/>
      <c r="B4750"/>
      <c r="C4750"/>
      <c r="D4750"/>
      <c r="E4750"/>
    </row>
    <row r="4751" spans="1:5" x14ac:dyDescent="0.25">
      <c r="A4751"/>
      <c r="B4751"/>
      <c r="C4751"/>
      <c r="D4751"/>
      <c r="E4751"/>
    </row>
    <row r="4752" spans="1:5" x14ac:dyDescent="0.25">
      <c r="A4752"/>
      <c r="B4752"/>
      <c r="C4752"/>
      <c r="D4752"/>
      <c r="E4752"/>
    </row>
    <row r="4753" spans="1:5" x14ac:dyDescent="0.25">
      <c r="A4753"/>
      <c r="B4753"/>
      <c r="C4753"/>
      <c r="D4753"/>
      <c r="E4753"/>
    </row>
    <row r="4754" spans="1:5" x14ac:dyDescent="0.25">
      <c r="A4754"/>
      <c r="B4754"/>
      <c r="C4754"/>
      <c r="D4754"/>
      <c r="E4754"/>
    </row>
    <row r="4755" spans="1:5" x14ac:dyDescent="0.25">
      <c r="A4755"/>
      <c r="B4755"/>
      <c r="C4755"/>
      <c r="D4755"/>
      <c r="E4755"/>
    </row>
    <row r="4756" spans="1:5" x14ac:dyDescent="0.25">
      <c r="A4756"/>
      <c r="B4756"/>
      <c r="C4756"/>
      <c r="D4756"/>
      <c r="E4756"/>
    </row>
    <row r="4757" spans="1:5" x14ac:dyDescent="0.25">
      <c r="A4757"/>
      <c r="B4757"/>
      <c r="C4757"/>
      <c r="D4757"/>
      <c r="E4757"/>
    </row>
    <row r="4758" spans="1:5" x14ac:dyDescent="0.25">
      <c r="A4758"/>
      <c r="B4758"/>
      <c r="C4758"/>
      <c r="D4758"/>
      <c r="E4758"/>
    </row>
    <row r="4759" spans="1:5" x14ac:dyDescent="0.25">
      <c r="A4759"/>
      <c r="B4759"/>
      <c r="C4759"/>
      <c r="D4759"/>
      <c r="E4759"/>
    </row>
    <row r="4760" spans="1:5" x14ac:dyDescent="0.25">
      <c r="A4760"/>
      <c r="B4760"/>
      <c r="C4760"/>
      <c r="D4760"/>
      <c r="E4760"/>
    </row>
    <row r="4761" spans="1:5" x14ac:dyDescent="0.25">
      <c r="A4761"/>
      <c r="B4761"/>
      <c r="C4761"/>
      <c r="D4761"/>
      <c r="E4761"/>
    </row>
    <row r="4762" spans="1:5" x14ac:dyDescent="0.25">
      <c r="A4762"/>
      <c r="B4762"/>
      <c r="C4762"/>
      <c r="D4762"/>
      <c r="E4762"/>
    </row>
    <row r="4763" spans="1:5" x14ac:dyDescent="0.25">
      <c r="A4763"/>
      <c r="B4763"/>
      <c r="C4763"/>
      <c r="D4763"/>
      <c r="E4763"/>
    </row>
    <row r="4764" spans="1:5" x14ac:dyDescent="0.25">
      <c r="A4764"/>
      <c r="B4764"/>
      <c r="C4764"/>
      <c r="D4764"/>
      <c r="E4764"/>
    </row>
    <row r="4765" spans="1:5" x14ac:dyDescent="0.25">
      <c r="A4765"/>
      <c r="B4765"/>
      <c r="C4765"/>
      <c r="D4765"/>
      <c r="E4765"/>
    </row>
    <row r="4766" spans="1:5" x14ac:dyDescent="0.25">
      <c r="A4766"/>
      <c r="B4766"/>
      <c r="C4766"/>
      <c r="D4766"/>
      <c r="E4766"/>
    </row>
    <row r="4767" spans="1:5" x14ac:dyDescent="0.25">
      <c r="A4767"/>
      <c r="B4767"/>
      <c r="C4767"/>
      <c r="D4767"/>
      <c r="E4767"/>
    </row>
    <row r="4768" spans="1:5" x14ac:dyDescent="0.25">
      <c r="A4768"/>
      <c r="B4768"/>
      <c r="C4768"/>
      <c r="D4768"/>
      <c r="E4768"/>
    </row>
    <row r="4769" spans="1:5" x14ac:dyDescent="0.25">
      <c r="A4769"/>
      <c r="B4769"/>
      <c r="C4769"/>
      <c r="D4769"/>
      <c r="E4769"/>
    </row>
    <row r="4770" spans="1:5" x14ac:dyDescent="0.25">
      <c r="A4770"/>
      <c r="B4770"/>
      <c r="C4770"/>
      <c r="D4770"/>
      <c r="E4770"/>
    </row>
    <row r="4771" spans="1:5" x14ac:dyDescent="0.25">
      <c r="A4771"/>
      <c r="B4771"/>
      <c r="C4771"/>
      <c r="D4771"/>
      <c r="E4771"/>
    </row>
    <row r="4772" spans="1:5" x14ac:dyDescent="0.25">
      <c r="A4772"/>
      <c r="B4772"/>
      <c r="C4772"/>
      <c r="D4772"/>
      <c r="E4772"/>
    </row>
    <row r="4773" spans="1:5" x14ac:dyDescent="0.25">
      <c r="A4773"/>
      <c r="B4773"/>
      <c r="C4773"/>
      <c r="D4773"/>
      <c r="E4773"/>
    </row>
    <row r="4774" spans="1:5" x14ac:dyDescent="0.25">
      <c r="A4774"/>
      <c r="B4774"/>
      <c r="C4774"/>
      <c r="D4774"/>
      <c r="E4774"/>
    </row>
    <row r="4775" spans="1:5" x14ac:dyDescent="0.25">
      <c r="A4775"/>
      <c r="B4775"/>
      <c r="C4775"/>
      <c r="D4775"/>
      <c r="E4775"/>
    </row>
    <row r="4776" spans="1:5" x14ac:dyDescent="0.25">
      <c r="A4776"/>
      <c r="B4776"/>
      <c r="C4776"/>
      <c r="D4776"/>
      <c r="E4776"/>
    </row>
    <row r="4777" spans="1:5" x14ac:dyDescent="0.25">
      <c r="A4777"/>
      <c r="B4777"/>
      <c r="C4777"/>
      <c r="D4777"/>
      <c r="E4777"/>
    </row>
    <row r="4778" spans="1:5" x14ac:dyDescent="0.25">
      <c r="A4778"/>
      <c r="B4778"/>
      <c r="C4778"/>
      <c r="D4778"/>
      <c r="E4778"/>
    </row>
    <row r="4779" spans="1:5" x14ac:dyDescent="0.25">
      <c r="A4779"/>
      <c r="B4779"/>
      <c r="C4779"/>
      <c r="D4779"/>
      <c r="E4779"/>
    </row>
    <row r="4780" spans="1:5" x14ac:dyDescent="0.25">
      <c r="A4780"/>
      <c r="B4780"/>
      <c r="C4780"/>
      <c r="D4780"/>
      <c r="E4780"/>
    </row>
    <row r="4781" spans="1:5" x14ac:dyDescent="0.25">
      <c r="A4781"/>
      <c r="B4781"/>
      <c r="C4781"/>
      <c r="D4781"/>
      <c r="E4781"/>
    </row>
    <row r="4782" spans="1:5" x14ac:dyDescent="0.25">
      <c r="A4782"/>
      <c r="B4782"/>
      <c r="C4782"/>
      <c r="D4782"/>
      <c r="E4782"/>
    </row>
    <row r="4783" spans="1:5" x14ac:dyDescent="0.25">
      <c r="A4783"/>
      <c r="B4783"/>
      <c r="C4783"/>
      <c r="D4783"/>
      <c r="E4783"/>
    </row>
    <row r="4784" spans="1:5" x14ac:dyDescent="0.25">
      <c r="A4784"/>
      <c r="B4784"/>
      <c r="C4784"/>
      <c r="D4784"/>
      <c r="E4784"/>
    </row>
    <row r="4785" spans="1:5" x14ac:dyDescent="0.25">
      <c r="A4785"/>
      <c r="B4785"/>
      <c r="C4785"/>
      <c r="D4785"/>
      <c r="E4785"/>
    </row>
    <row r="4786" spans="1:5" x14ac:dyDescent="0.25">
      <c r="A4786"/>
      <c r="B4786"/>
      <c r="C4786"/>
      <c r="D4786"/>
      <c r="E4786"/>
    </row>
    <row r="4787" spans="1:5" x14ac:dyDescent="0.25">
      <c r="A4787"/>
      <c r="B4787"/>
      <c r="C4787"/>
      <c r="D4787"/>
      <c r="E4787"/>
    </row>
    <row r="4788" spans="1:5" x14ac:dyDescent="0.25">
      <c r="A4788"/>
      <c r="B4788"/>
      <c r="C4788"/>
      <c r="D4788"/>
      <c r="E4788"/>
    </row>
    <row r="4789" spans="1:5" x14ac:dyDescent="0.25">
      <c r="A4789"/>
      <c r="B4789"/>
      <c r="C4789"/>
      <c r="D4789"/>
      <c r="E4789"/>
    </row>
    <row r="4790" spans="1:5" x14ac:dyDescent="0.25">
      <c r="A4790"/>
      <c r="B4790"/>
      <c r="C4790"/>
      <c r="D4790"/>
      <c r="E4790"/>
    </row>
    <row r="4791" spans="1:5" x14ac:dyDescent="0.25">
      <c r="A4791"/>
      <c r="B4791"/>
      <c r="C4791"/>
      <c r="D4791"/>
      <c r="E4791"/>
    </row>
    <row r="4792" spans="1:5" x14ac:dyDescent="0.25">
      <c r="A4792"/>
      <c r="B4792"/>
      <c r="C4792"/>
      <c r="D4792"/>
      <c r="E4792"/>
    </row>
    <row r="4793" spans="1:5" x14ac:dyDescent="0.25">
      <c r="A4793"/>
      <c r="B4793"/>
      <c r="C4793"/>
      <c r="D4793"/>
      <c r="E4793"/>
    </row>
    <row r="4794" spans="1:5" x14ac:dyDescent="0.25">
      <c r="A4794"/>
      <c r="B4794"/>
      <c r="C4794"/>
      <c r="D4794"/>
      <c r="E4794"/>
    </row>
    <row r="4795" spans="1:5" x14ac:dyDescent="0.25">
      <c r="A4795"/>
      <c r="B4795"/>
      <c r="C4795"/>
      <c r="D4795"/>
      <c r="E4795"/>
    </row>
    <row r="4796" spans="1:5" x14ac:dyDescent="0.25">
      <c r="A4796"/>
      <c r="B4796"/>
      <c r="C4796"/>
      <c r="D4796"/>
      <c r="E4796"/>
    </row>
    <row r="4797" spans="1:5" x14ac:dyDescent="0.25">
      <c r="A4797"/>
      <c r="B4797"/>
      <c r="C4797"/>
      <c r="D4797"/>
      <c r="E4797"/>
    </row>
    <row r="4798" spans="1:5" x14ac:dyDescent="0.25">
      <c r="A4798"/>
      <c r="B4798"/>
      <c r="C4798"/>
      <c r="D4798"/>
      <c r="E4798"/>
    </row>
    <row r="4799" spans="1:5" x14ac:dyDescent="0.25">
      <c r="A4799"/>
      <c r="B4799"/>
      <c r="C4799"/>
      <c r="D4799"/>
      <c r="E4799"/>
    </row>
    <row r="4800" spans="1:5" x14ac:dyDescent="0.25">
      <c r="A4800"/>
      <c r="B4800"/>
      <c r="C4800"/>
      <c r="D4800"/>
      <c r="E4800"/>
    </row>
    <row r="4801" spans="1:5" x14ac:dyDescent="0.25">
      <c r="A4801"/>
      <c r="B4801"/>
      <c r="C4801"/>
      <c r="D4801"/>
      <c r="E4801"/>
    </row>
    <row r="4802" spans="1:5" x14ac:dyDescent="0.25">
      <c r="A4802"/>
      <c r="B4802"/>
      <c r="C4802"/>
      <c r="D4802"/>
      <c r="E4802"/>
    </row>
    <row r="4803" spans="1:5" x14ac:dyDescent="0.25">
      <c r="A4803"/>
      <c r="B4803"/>
      <c r="C4803"/>
      <c r="D4803"/>
      <c r="E4803"/>
    </row>
    <row r="4804" spans="1:5" x14ac:dyDescent="0.25">
      <c r="A4804"/>
      <c r="B4804"/>
      <c r="C4804"/>
      <c r="D4804"/>
      <c r="E4804"/>
    </row>
    <row r="4805" spans="1:5" x14ac:dyDescent="0.25">
      <c r="A4805"/>
      <c r="B4805"/>
      <c r="C4805"/>
      <c r="D4805"/>
      <c r="E4805"/>
    </row>
    <row r="4806" spans="1:5" x14ac:dyDescent="0.25">
      <c r="A4806"/>
      <c r="B4806"/>
      <c r="C4806"/>
      <c r="D4806"/>
      <c r="E4806"/>
    </row>
    <row r="4807" spans="1:5" x14ac:dyDescent="0.25">
      <c r="A4807"/>
      <c r="B4807"/>
      <c r="C4807"/>
      <c r="D4807"/>
      <c r="E4807"/>
    </row>
    <row r="4808" spans="1:5" x14ac:dyDescent="0.25">
      <c r="A4808"/>
      <c r="B4808"/>
      <c r="C4808"/>
      <c r="D4808"/>
      <c r="E4808"/>
    </row>
    <row r="4809" spans="1:5" x14ac:dyDescent="0.25">
      <c r="A4809"/>
      <c r="B4809"/>
      <c r="C4809"/>
      <c r="D4809"/>
      <c r="E4809"/>
    </row>
    <row r="4810" spans="1:5" x14ac:dyDescent="0.25">
      <c r="A4810"/>
      <c r="B4810"/>
      <c r="C4810"/>
      <c r="D4810"/>
      <c r="E4810"/>
    </row>
    <row r="4811" spans="1:5" x14ac:dyDescent="0.25">
      <c r="A4811"/>
      <c r="B4811"/>
      <c r="C4811"/>
      <c r="D4811"/>
      <c r="E4811"/>
    </row>
    <row r="4812" spans="1:5" x14ac:dyDescent="0.25">
      <c r="A4812"/>
      <c r="B4812"/>
      <c r="C4812"/>
      <c r="D4812"/>
      <c r="E4812"/>
    </row>
    <row r="4813" spans="1:5" x14ac:dyDescent="0.25">
      <c r="A4813"/>
      <c r="B4813"/>
      <c r="C4813"/>
      <c r="D4813"/>
      <c r="E4813"/>
    </row>
    <row r="4814" spans="1:5" x14ac:dyDescent="0.25">
      <c r="A4814"/>
      <c r="B4814"/>
      <c r="C4814"/>
      <c r="D4814"/>
      <c r="E4814"/>
    </row>
    <row r="4815" spans="1:5" x14ac:dyDescent="0.25">
      <c r="A4815"/>
      <c r="B4815"/>
      <c r="C4815"/>
      <c r="D4815"/>
      <c r="E4815"/>
    </row>
    <row r="4816" spans="1:5" x14ac:dyDescent="0.25">
      <c r="A4816"/>
      <c r="B4816"/>
      <c r="C4816"/>
      <c r="D4816"/>
      <c r="E4816"/>
    </row>
    <row r="4817" spans="1:5" x14ac:dyDescent="0.25">
      <c r="A4817"/>
      <c r="B4817"/>
      <c r="C4817"/>
      <c r="D4817"/>
      <c r="E4817"/>
    </row>
    <row r="4818" spans="1:5" x14ac:dyDescent="0.25">
      <c r="A4818"/>
      <c r="B4818"/>
      <c r="C4818"/>
      <c r="D4818"/>
      <c r="E4818"/>
    </row>
    <row r="4819" spans="1:5" x14ac:dyDescent="0.25">
      <c r="A4819"/>
      <c r="B4819"/>
      <c r="C4819"/>
      <c r="D4819"/>
      <c r="E4819"/>
    </row>
    <row r="4820" spans="1:5" x14ac:dyDescent="0.25">
      <c r="A4820"/>
      <c r="B4820"/>
      <c r="C4820"/>
      <c r="D4820"/>
      <c r="E4820"/>
    </row>
    <row r="4821" spans="1:5" x14ac:dyDescent="0.25">
      <c r="A4821"/>
      <c r="B4821"/>
      <c r="C4821"/>
      <c r="D4821"/>
      <c r="E4821"/>
    </row>
    <row r="4822" spans="1:5" x14ac:dyDescent="0.25">
      <c r="A4822"/>
      <c r="B4822"/>
      <c r="C4822"/>
      <c r="D4822"/>
      <c r="E4822"/>
    </row>
    <row r="4823" spans="1:5" x14ac:dyDescent="0.25">
      <c r="A4823"/>
      <c r="B4823"/>
      <c r="C4823"/>
      <c r="D4823"/>
      <c r="E4823"/>
    </row>
    <row r="4824" spans="1:5" x14ac:dyDescent="0.25">
      <c r="A4824"/>
      <c r="B4824"/>
      <c r="C4824"/>
      <c r="D4824"/>
      <c r="E4824"/>
    </row>
    <row r="4825" spans="1:5" x14ac:dyDescent="0.25">
      <c r="A4825"/>
      <c r="B4825"/>
      <c r="C4825"/>
      <c r="D4825"/>
      <c r="E4825"/>
    </row>
    <row r="4826" spans="1:5" x14ac:dyDescent="0.25">
      <c r="A4826"/>
      <c r="B4826"/>
      <c r="C4826"/>
      <c r="D4826"/>
      <c r="E4826"/>
    </row>
    <row r="4827" spans="1:5" x14ac:dyDescent="0.25">
      <c r="A4827"/>
      <c r="B4827"/>
      <c r="C4827"/>
      <c r="D4827"/>
      <c r="E4827"/>
    </row>
    <row r="4828" spans="1:5" x14ac:dyDescent="0.25">
      <c r="A4828"/>
      <c r="B4828"/>
      <c r="C4828"/>
      <c r="D4828"/>
      <c r="E4828"/>
    </row>
    <row r="4829" spans="1:5" x14ac:dyDescent="0.25">
      <c r="A4829"/>
      <c r="B4829"/>
      <c r="C4829"/>
      <c r="D4829"/>
      <c r="E4829"/>
    </row>
    <row r="4830" spans="1:5" x14ac:dyDescent="0.25">
      <c r="A4830"/>
      <c r="B4830"/>
      <c r="C4830"/>
      <c r="D4830"/>
      <c r="E4830"/>
    </row>
    <row r="4831" spans="1:5" x14ac:dyDescent="0.25">
      <c r="A4831"/>
      <c r="B4831"/>
      <c r="C4831"/>
      <c r="D4831"/>
      <c r="E4831"/>
    </row>
    <row r="4832" spans="1:5" x14ac:dyDescent="0.25">
      <c r="A4832"/>
      <c r="B4832"/>
      <c r="C4832"/>
      <c r="D4832"/>
      <c r="E4832"/>
    </row>
    <row r="4833" spans="1:5" x14ac:dyDescent="0.25">
      <c r="A4833"/>
      <c r="B4833"/>
      <c r="C4833"/>
      <c r="D4833"/>
      <c r="E4833"/>
    </row>
    <row r="4834" spans="1:5" x14ac:dyDescent="0.25">
      <c r="A4834"/>
      <c r="B4834"/>
      <c r="C4834"/>
      <c r="D4834"/>
      <c r="E4834"/>
    </row>
    <row r="4835" spans="1:5" x14ac:dyDescent="0.25">
      <c r="A4835"/>
      <c r="B4835"/>
      <c r="C4835"/>
      <c r="D4835"/>
      <c r="E4835"/>
    </row>
    <row r="4836" spans="1:5" x14ac:dyDescent="0.25">
      <c r="A4836"/>
      <c r="B4836"/>
      <c r="C4836"/>
      <c r="D4836"/>
      <c r="E4836"/>
    </row>
    <row r="4837" spans="1:5" x14ac:dyDescent="0.25">
      <c r="A4837"/>
      <c r="B4837"/>
      <c r="C4837"/>
      <c r="D4837"/>
      <c r="E4837"/>
    </row>
    <row r="4838" spans="1:5" x14ac:dyDescent="0.25">
      <c r="A4838"/>
      <c r="B4838"/>
      <c r="C4838"/>
      <c r="D4838"/>
      <c r="E4838"/>
    </row>
    <row r="4839" spans="1:5" x14ac:dyDescent="0.25">
      <c r="A4839"/>
      <c r="B4839"/>
      <c r="C4839"/>
      <c r="D4839"/>
      <c r="E4839"/>
    </row>
    <row r="4840" spans="1:5" x14ac:dyDescent="0.25">
      <c r="A4840"/>
      <c r="B4840"/>
      <c r="C4840"/>
      <c r="D4840"/>
      <c r="E4840"/>
    </row>
    <row r="4841" spans="1:5" x14ac:dyDescent="0.25">
      <c r="A4841"/>
      <c r="B4841"/>
      <c r="C4841"/>
      <c r="D4841"/>
      <c r="E4841"/>
    </row>
    <row r="4842" spans="1:5" x14ac:dyDescent="0.25">
      <c r="A4842"/>
      <c r="B4842"/>
      <c r="C4842"/>
      <c r="D4842"/>
      <c r="E4842"/>
    </row>
    <row r="4843" spans="1:5" x14ac:dyDescent="0.25">
      <c r="A4843"/>
      <c r="B4843"/>
      <c r="C4843"/>
      <c r="D4843"/>
      <c r="E4843"/>
    </row>
    <row r="4844" spans="1:5" x14ac:dyDescent="0.25">
      <c r="A4844"/>
      <c r="B4844"/>
      <c r="C4844"/>
      <c r="D4844"/>
      <c r="E4844"/>
    </row>
    <row r="4845" spans="1:5" x14ac:dyDescent="0.25">
      <c r="A4845"/>
      <c r="B4845"/>
      <c r="C4845"/>
      <c r="D4845"/>
      <c r="E4845"/>
    </row>
    <row r="4846" spans="1:5" x14ac:dyDescent="0.25">
      <c r="A4846"/>
      <c r="B4846"/>
      <c r="C4846"/>
      <c r="D4846"/>
      <c r="E4846"/>
    </row>
    <row r="4847" spans="1:5" x14ac:dyDescent="0.25">
      <c r="A4847"/>
      <c r="B4847"/>
      <c r="C4847"/>
      <c r="D4847"/>
      <c r="E4847"/>
    </row>
    <row r="4848" spans="1:5" x14ac:dyDescent="0.25">
      <c r="A4848"/>
      <c r="B4848"/>
      <c r="C4848"/>
      <c r="D4848"/>
      <c r="E4848"/>
    </row>
    <row r="4849" spans="1:5" x14ac:dyDescent="0.25">
      <c r="A4849"/>
      <c r="B4849"/>
      <c r="C4849"/>
      <c r="D4849"/>
      <c r="E4849"/>
    </row>
    <row r="4850" spans="1:5" x14ac:dyDescent="0.25">
      <c r="A4850"/>
      <c r="B4850"/>
      <c r="C4850"/>
      <c r="D4850"/>
      <c r="E4850"/>
    </row>
    <row r="4851" spans="1:5" x14ac:dyDescent="0.25">
      <c r="A4851"/>
      <c r="B4851"/>
      <c r="C4851"/>
      <c r="D4851"/>
      <c r="E4851"/>
    </row>
    <row r="4852" spans="1:5" x14ac:dyDescent="0.25">
      <c r="A4852"/>
      <c r="B4852"/>
      <c r="C4852"/>
      <c r="D4852"/>
      <c r="E4852"/>
    </row>
    <row r="4853" spans="1:5" x14ac:dyDescent="0.25">
      <c r="A4853"/>
      <c r="B4853"/>
      <c r="C4853"/>
      <c r="D4853"/>
      <c r="E4853"/>
    </row>
    <row r="4854" spans="1:5" x14ac:dyDescent="0.25">
      <c r="A4854"/>
      <c r="B4854"/>
      <c r="C4854"/>
      <c r="D4854"/>
      <c r="E4854"/>
    </row>
    <row r="4855" spans="1:5" x14ac:dyDescent="0.25">
      <c r="A4855"/>
      <c r="B4855"/>
      <c r="C4855"/>
      <c r="D4855"/>
      <c r="E4855"/>
    </row>
    <row r="4856" spans="1:5" x14ac:dyDescent="0.25">
      <c r="A4856"/>
      <c r="B4856"/>
      <c r="C4856"/>
      <c r="D4856"/>
      <c r="E4856"/>
    </row>
    <row r="4857" spans="1:5" x14ac:dyDescent="0.25">
      <c r="A4857"/>
      <c r="B4857"/>
      <c r="C4857"/>
      <c r="D4857"/>
      <c r="E4857"/>
    </row>
    <row r="4858" spans="1:5" x14ac:dyDescent="0.25">
      <c r="A4858"/>
      <c r="B4858"/>
      <c r="C4858"/>
      <c r="D4858"/>
      <c r="E4858"/>
    </row>
    <row r="4859" spans="1:5" x14ac:dyDescent="0.25">
      <c r="A4859"/>
      <c r="B4859"/>
      <c r="C4859"/>
      <c r="D4859"/>
      <c r="E4859"/>
    </row>
    <row r="4860" spans="1:5" x14ac:dyDescent="0.25">
      <c r="A4860"/>
      <c r="B4860"/>
      <c r="C4860"/>
      <c r="D4860"/>
      <c r="E4860"/>
    </row>
    <row r="4861" spans="1:5" x14ac:dyDescent="0.25">
      <c r="A4861"/>
      <c r="B4861"/>
      <c r="C4861"/>
      <c r="D4861"/>
      <c r="E4861"/>
    </row>
    <row r="4862" spans="1:5" x14ac:dyDescent="0.25">
      <c r="A4862"/>
      <c r="B4862"/>
      <c r="C4862"/>
      <c r="D4862"/>
      <c r="E4862"/>
    </row>
    <row r="4863" spans="1:5" x14ac:dyDescent="0.25">
      <c r="A4863"/>
      <c r="B4863"/>
      <c r="C4863"/>
      <c r="D4863"/>
      <c r="E4863"/>
    </row>
    <row r="4864" spans="1:5" x14ac:dyDescent="0.25">
      <c r="A4864"/>
      <c r="B4864"/>
      <c r="C4864"/>
      <c r="D4864"/>
      <c r="E4864"/>
    </row>
    <row r="4865" spans="1:5" x14ac:dyDescent="0.25">
      <c r="A4865"/>
      <c r="B4865"/>
      <c r="C4865"/>
      <c r="D4865"/>
      <c r="E4865"/>
    </row>
    <row r="4866" spans="1:5" x14ac:dyDescent="0.25">
      <c r="A4866"/>
      <c r="B4866"/>
      <c r="C4866"/>
      <c r="D4866"/>
      <c r="E4866"/>
    </row>
    <row r="4867" spans="1:5" x14ac:dyDescent="0.25">
      <c r="A4867"/>
      <c r="B4867"/>
      <c r="C4867"/>
      <c r="D4867"/>
      <c r="E4867"/>
    </row>
    <row r="4868" spans="1:5" x14ac:dyDescent="0.25">
      <c r="A4868"/>
      <c r="B4868"/>
      <c r="C4868"/>
      <c r="D4868"/>
      <c r="E4868"/>
    </row>
    <row r="4869" spans="1:5" x14ac:dyDescent="0.25">
      <c r="A4869"/>
      <c r="B4869"/>
      <c r="C4869"/>
      <c r="D4869"/>
      <c r="E4869"/>
    </row>
    <row r="4870" spans="1:5" x14ac:dyDescent="0.25">
      <c r="A4870"/>
      <c r="B4870"/>
      <c r="C4870"/>
      <c r="D4870"/>
      <c r="E4870"/>
    </row>
    <row r="4871" spans="1:5" x14ac:dyDescent="0.25">
      <c r="A4871"/>
      <c r="B4871"/>
      <c r="C4871"/>
      <c r="D4871"/>
      <c r="E4871"/>
    </row>
    <row r="4872" spans="1:5" x14ac:dyDescent="0.25">
      <c r="A4872"/>
      <c r="B4872"/>
      <c r="C4872"/>
      <c r="D4872"/>
      <c r="E4872"/>
    </row>
    <row r="4873" spans="1:5" x14ac:dyDescent="0.25">
      <c r="A4873"/>
      <c r="B4873"/>
      <c r="C4873"/>
      <c r="D4873"/>
      <c r="E4873"/>
    </row>
    <row r="4874" spans="1:5" x14ac:dyDescent="0.25">
      <c r="A4874"/>
      <c r="B4874"/>
      <c r="C4874"/>
      <c r="D4874"/>
      <c r="E4874"/>
    </row>
    <row r="4875" spans="1:5" x14ac:dyDescent="0.25">
      <c r="A4875"/>
      <c r="B4875"/>
      <c r="C4875"/>
      <c r="D4875"/>
      <c r="E4875"/>
    </row>
    <row r="4876" spans="1:5" x14ac:dyDescent="0.25">
      <c r="A4876"/>
      <c r="B4876"/>
      <c r="C4876"/>
      <c r="D4876"/>
      <c r="E4876"/>
    </row>
    <row r="4877" spans="1:5" x14ac:dyDescent="0.25">
      <c r="A4877"/>
      <c r="B4877"/>
      <c r="C4877"/>
      <c r="D4877"/>
      <c r="E4877"/>
    </row>
    <row r="4878" spans="1:5" x14ac:dyDescent="0.25">
      <c r="A4878"/>
      <c r="B4878"/>
      <c r="C4878"/>
      <c r="D4878"/>
      <c r="E4878"/>
    </row>
    <row r="4879" spans="1:5" x14ac:dyDescent="0.25">
      <c r="A4879"/>
      <c r="B4879"/>
      <c r="C4879"/>
      <c r="D4879"/>
      <c r="E4879"/>
    </row>
    <row r="4880" spans="1:5" x14ac:dyDescent="0.25">
      <c r="A4880"/>
      <c r="B4880"/>
      <c r="C4880"/>
      <c r="D4880"/>
      <c r="E4880"/>
    </row>
    <row r="4881" spans="1:5" x14ac:dyDescent="0.25">
      <c r="A4881"/>
      <c r="B4881"/>
      <c r="C4881"/>
      <c r="D4881"/>
      <c r="E4881"/>
    </row>
    <row r="4882" spans="1:5" x14ac:dyDescent="0.25">
      <c r="A4882"/>
      <c r="B4882"/>
      <c r="C4882"/>
      <c r="D4882"/>
      <c r="E4882"/>
    </row>
    <row r="4883" spans="1:5" x14ac:dyDescent="0.25">
      <c r="A4883"/>
      <c r="B4883"/>
      <c r="C4883"/>
      <c r="D4883"/>
      <c r="E4883"/>
    </row>
    <row r="4884" spans="1:5" x14ac:dyDescent="0.25">
      <c r="A4884"/>
      <c r="B4884"/>
      <c r="C4884"/>
      <c r="D4884"/>
      <c r="E4884"/>
    </row>
    <row r="4885" spans="1:5" x14ac:dyDescent="0.25">
      <c r="A4885"/>
      <c r="B4885"/>
      <c r="C4885"/>
      <c r="D4885"/>
      <c r="E4885"/>
    </row>
    <row r="4886" spans="1:5" x14ac:dyDescent="0.25">
      <c r="A4886"/>
      <c r="B4886"/>
      <c r="C4886"/>
      <c r="D4886"/>
      <c r="E4886"/>
    </row>
    <row r="4887" spans="1:5" x14ac:dyDescent="0.25">
      <c r="A4887"/>
      <c r="B4887"/>
      <c r="C4887"/>
      <c r="D4887"/>
      <c r="E4887"/>
    </row>
    <row r="4888" spans="1:5" x14ac:dyDescent="0.25">
      <c r="A4888"/>
      <c r="B4888"/>
      <c r="C4888"/>
      <c r="D4888"/>
      <c r="E4888"/>
    </row>
    <row r="4889" spans="1:5" x14ac:dyDescent="0.25">
      <c r="A4889"/>
      <c r="B4889"/>
      <c r="C4889"/>
      <c r="D4889"/>
      <c r="E4889"/>
    </row>
    <row r="4890" spans="1:5" x14ac:dyDescent="0.25">
      <c r="A4890"/>
      <c r="B4890"/>
      <c r="C4890"/>
      <c r="D4890"/>
      <c r="E4890"/>
    </row>
    <row r="4891" spans="1:5" x14ac:dyDescent="0.25">
      <c r="A4891"/>
      <c r="B4891"/>
      <c r="C4891"/>
      <c r="D4891"/>
      <c r="E4891"/>
    </row>
    <row r="4892" spans="1:5" x14ac:dyDescent="0.25">
      <c r="A4892"/>
      <c r="B4892"/>
      <c r="C4892"/>
      <c r="D4892"/>
      <c r="E4892"/>
    </row>
    <row r="4893" spans="1:5" x14ac:dyDescent="0.25">
      <c r="A4893"/>
      <c r="B4893"/>
      <c r="C4893"/>
      <c r="D4893"/>
      <c r="E4893"/>
    </row>
    <row r="4894" spans="1:5" x14ac:dyDescent="0.25">
      <c r="A4894"/>
      <c r="B4894"/>
      <c r="C4894"/>
      <c r="D4894"/>
      <c r="E4894"/>
    </row>
    <row r="4895" spans="1:5" x14ac:dyDescent="0.25">
      <c r="A4895"/>
      <c r="B4895"/>
      <c r="C4895"/>
      <c r="D4895"/>
      <c r="E4895"/>
    </row>
    <row r="4896" spans="1:5" x14ac:dyDescent="0.25">
      <c r="A4896"/>
      <c r="B4896"/>
      <c r="C4896"/>
      <c r="D4896"/>
      <c r="E4896"/>
    </row>
    <row r="4897" spans="1:5" x14ac:dyDescent="0.25">
      <c r="A4897"/>
      <c r="B4897"/>
      <c r="C4897"/>
      <c r="D4897"/>
      <c r="E4897"/>
    </row>
    <row r="4898" spans="1:5" x14ac:dyDescent="0.25">
      <c r="A4898"/>
      <c r="B4898"/>
      <c r="C4898"/>
      <c r="D4898"/>
      <c r="E4898"/>
    </row>
    <row r="4899" spans="1:5" x14ac:dyDescent="0.25">
      <c r="A4899"/>
      <c r="B4899"/>
      <c r="C4899"/>
      <c r="D4899"/>
      <c r="E4899"/>
    </row>
    <row r="4900" spans="1:5" x14ac:dyDescent="0.25">
      <c r="A4900"/>
      <c r="B4900"/>
      <c r="C4900"/>
      <c r="D4900"/>
      <c r="E4900"/>
    </row>
    <row r="4901" spans="1:5" x14ac:dyDescent="0.25">
      <c r="A4901"/>
      <c r="B4901"/>
      <c r="C4901"/>
      <c r="D4901"/>
      <c r="E4901"/>
    </row>
    <row r="4902" spans="1:5" x14ac:dyDescent="0.25">
      <c r="A4902"/>
      <c r="B4902"/>
      <c r="C4902"/>
      <c r="D4902"/>
      <c r="E4902"/>
    </row>
    <row r="4903" spans="1:5" x14ac:dyDescent="0.25">
      <c r="A4903"/>
      <c r="B4903"/>
      <c r="C4903"/>
      <c r="D4903"/>
      <c r="E4903"/>
    </row>
    <row r="4904" spans="1:5" x14ac:dyDescent="0.25">
      <c r="A4904"/>
      <c r="B4904"/>
      <c r="C4904"/>
      <c r="D4904"/>
      <c r="E4904"/>
    </row>
    <row r="4905" spans="1:5" x14ac:dyDescent="0.25">
      <c r="A4905"/>
      <c r="B4905"/>
      <c r="C4905"/>
      <c r="D4905"/>
      <c r="E4905"/>
    </row>
    <row r="4906" spans="1:5" x14ac:dyDescent="0.25">
      <c r="A4906"/>
      <c r="B4906"/>
      <c r="C4906"/>
      <c r="D4906"/>
      <c r="E4906"/>
    </row>
    <row r="4907" spans="1:5" x14ac:dyDescent="0.25">
      <c r="A4907"/>
      <c r="B4907"/>
      <c r="C4907"/>
      <c r="D4907"/>
      <c r="E4907"/>
    </row>
    <row r="4908" spans="1:5" x14ac:dyDescent="0.25">
      <c r="A4908"/>
      <c r="B4908"/>
      <c r="C4908"/>
      <c r="D4908"/>
      <c r="E4908"/>
    </row>
    <row r="4909" spans="1:5" x14ac:dyDescent="0.25">
      <c r="A4909"/>
      <c r="B4909"/>
      <c r="C4909"/>
      <c r="D4909"/>
      <c r="E4909"/>
    </row>
    <row r="4910" spans="1:5" x14ac:dyDescent="0.25">
      <c r="A4910"/>
      <c r="B4910"/>
      <c r="C4910"/>
      <c r="D4910"/>
      <c r="E4910"/>
    </row>
    <row r="4911" spans="1:5" x14ac:dyDescent="0.25">
      <c r="A4911"/>
      <c r="B4911"/>
      <c r="C4911"/>
      <c r="D4911"/>
      <c r="E4911"/>
    </row>
    <row r="4912" spans="1:5" x14ac:dyDescent="0.25">
      <c r="A4912"/>
      <c r="B4912"/>
      <c r="C4912"/>
      <c r="D4912"/>
      <c r="E4912"/>
    </row>
    <row r="4913" spans="1:5" x14ac:dyDescent="0.25">
      <c r="A4913"/>
      <c r="B4913"/>
      <c r="C4913"/>
      <c r="D4913"/>
      <c r="E4913"/>
    </row>
    <row r="4914" spans="1:5" x14ac:dyDescent="0.25">
      <c r="A4914"/>
      <c r="B4914"/>
      <c r="C4914"/>
      <c r="D4914"/>
      <c r="E4914"/>
    </row>
    <row r="4915" spans="1:5" x14ac:dyDescent="0.25">
      <c r="A4915"/>
      <c r="B4915"/>
      <c r="C4915"/>
      <c r="D4915"/>
      <c r="E4915"/>
    </row>
    <row r="4916" spans="1:5" x14ac:dyDescent="0.25">
      <c r="A4916"/>
      <c r="B4916"/>
      <c r="C4916"/>
      <c r="D4916"/>
      <c r="E4916"/>
    </row>
    <row r="4917" spans="1:5" x14ac:dyDescent="0.25">
      <c r="A4917"/>
      <c r="B4917"/>
      <c r="C4917"/>
      <c r="D4917"/>
      <c r="E4917"/>
    </row>
    <row r="4918" spans="1:5" x14ac:dyDescent="0.25">
      <c r="A4918"/>
      <c r="B4918"/>
      <c r="C4918"/>
      <c r="D4918"/>
      <c r="E4918"/>
    </row>
    <row r="4919" spans="1:5" x14ac:dyDescent="0.25">
      <c r="A4919"/>
      <c r="B4919"/>
      <c r="C4919"/>
      <c r="D4919"/>
      <c r="E4919"/>
    </row>
    <row r="4920" spans="1:5" x14ac:dyDescent="0.25">
      <c r="A4920"/>
      <c r="B4920"/>
      <c r="C4920"/>
      <c r="D4920"/>
      <c r="E4920"/>
    </row>
    <row r="4921" spans="1:5" x14ac:dyDescent="0.25">
      <c r="A4921"/>
      <c r="B4921"/>
      <c r="C4921"/>
      <c r="D4921"/>
      <c r="E4921"/>
    </row>
    <row r="4922" spans="1:5" x14ac:dyDescent="0.25">
      <c r="A4922"/>
      <c r="B4922"/>
      <c r="C4922"/>
      <c r="D4922"/>
      <c r="E4922"/>
    </row>
    <row r="4923" spans="1:5" x14ac:dyDescent="0.25">
      <c r="A4923"/>
      <c r="B4923"/>
      <c r="C4923"/>
      <c r="D4923"/>
      <c r="E4923"/>
    </row>
    <row r="4924" spans="1:5" x14ac:dyDescent="0.25">
      <c r="A4924"/>
      <c r="B4924"/>
      <c r="C4924"/>
      <c r="D4924"/>
      <c r="E4924"/>
    </row>
    <row r="4925" spans="1:5" x14ac:dyDescent="0.25">
      <c r="A4925"/>
      <c r="B4925"/>
      <c r="C4925"/>
      <c r="D4925"/>
      <c r="E4925"/>
    </row>
    <row r="4926" spans="1:5" x14ac:dyDescent="0.25">
      <c r="A4926"/>
      <c r="B4926"/>
      <c r="C4926"/>
      <c r="D4926"/>
      <c r="E4926"/>
    </row>
    <row r="4927" spans="1:5" x14ac:dyDescent="0.25">
      <c r="A4927"/>
      <c r="B4927"/>
      <c r="C4927"/>
      <c r="D4927"/>
      <c r="E4927"/>
    </row>
    <row r="4928" spans="1:5" x14ac:dyDescent="0.25">
      <c r="A4928"/>
      <c r="B4928"/>
      <c r="C4928"/>
      <c r="D4928"/>
      <c r="E4928"/>
    </row>
    <row r="4929" spans="1:5" x14ac:dyDescent="0.25">
      <c r="A4929"/>
      <c r="B4929"/>
      <c r="C4929"/>
      <c r="D4929"/>
      <c r="E4929"/>
    </row>
    <row r="4930" spans="1:5" x14ac:dyDescent="0.25">
      <c r="A4930"/>
      <c r="B4930"/>
      <c r="C4930"/>
      <c r="D4930"/>
      <c r="E4930"/>
    </row>
    <row r="4931" spans="1:5" x14ac:dyDescent="0.25">
      <c r="A4931"/>
      <c r="B4931"/>
      <c r="C4931"/>
      <c r="D4931"/>
      <c r="E4931"/>
    </row>
    <row r="4932" spans="1:5" x14ac:dyDescent="0.25">
      <c r="A4932"/>
      <c r="B4932"/>
      <c r="C4932"/>
      <c r="D4932"/>
      <c r="E4932"/>
    </row>
    <row r="4933" spans="1:5" x14ac:dyDescent="0.25">
      <c r="A4933"/>
      <c r="B4933"/>
      <c r="C4933"/>
      <c r="D4933"/>
      <c r="E4933"/>
    </row>
    <row r="4934" spans="1:5" x14ac:dyDescent="0.25">
      <c r="A4934"/>
      <c r="B4934"/>
      <c r="C4934"/>
      <c r="D4934"/>
      <c r="E4934"/>
    </row>
    <row r="4935" spans="1:5" x14ac:dyDescent="0.25">
      <c r="A4935"/>
      <c r="B4935"/>
      <c r="C4935"/>
      <c r="D4935"/>
      <c r="E4935"/>
    </row>
    <row r="4936" spans="1:5" x14ac:dyDescent="0.25">
      <c r="A4936"/>
      <c r="B4936"/>
      <c r="C4936"/>
      <c r="D4936"/>
      <c r="E4936"/>
    </row>
    <row r="4937" spans="1:5" x14ac:dyDescent="0.25">
      <c r="A4937"/>
      <c r="B4937"/>
      <c r="C4937"/>
      <c r="D4937"/>
      <c r="E4937"/>
    </row>
    <row r="4938" spans="1:5" x14ac:dyDescent="0.25">
      <c r="A4938"/>
      <c r="B4938"/>
      <c r="C4938"/>
      <c r="D4938"/>
      <c r="E4938"/>
    </row>
    <row r="4939" spans="1:5" x14ac:dyDescent="0.25">
      <c r="A4939"/>
      <c r="B4939"/>
      <c r="C4939"/>
      <c r="D4939"/>
      <c r="E4939"/>
    </row>
    <row r="4940" spans="1:5" x14ac:dyDescent="0.25">
      <c r="A4940"/>
      <c r="B4940"/>
      <c r="C4940"/>
      <c r="D4940"/>
      <c r="E4940"/>
    </row>
    <row r="4941" spans="1:5" x14ac:dyDescent="0.25">
      <c r="A4941"/>
      <c r="B4941"/>
      <c r="C4941"/>
      <c r="D4941"/>
      <c r="E4941"/>
    </row>
    <row r="4942" spans="1:5" x14ac:dyDescent="0.25">
      <c r="A4942"/>
      <c r="B4942"/>
      <c r="C4942"/>
      <c r="D4942"/>
      <c r="E4942"/>
    </row>
    <row r="4943" spans="1:5" x14ac:dyDescent="0.25">
      <c r="A4943"/>
      <c r="B4943"/>
      <c r="C4943"/>
      <c r="D4943"/>
      <c r="E4943"/>
    </row>
    <row r="4944" spans="1:5" x14ac:dyDescent="0.25">
      <c r="A4944"/>
      <c r="B4944"/>
      <c r="C4944"/>
      <c r="D4944"/>
      <c r="E4944"/>
    </row>
    <row r="4945" spans="1:5" x14ac:dyDescent="0.25">
      <c r="A4945"/>
      <c r="B4945"/>
      <c r="C4945"/>
      <c r="D4945"/>
      <c r="E4945"/>
    </row>
    <row r="4946" spans="1:5" x14ac:dyDescent="0.25">
      <c r="A4946"/>
      <c r="B4946"/>
      <c r="C4946"/>
      <c r="D4946"/>
      <c r="E4946"/>
    </row>
    <row r="4947" spans="1:5" x14ac:dyDescent="0.25">
      <c r="A4947"/>
      <c r="B4947"/>
      <c r="C4947"/>
      <c r="D4947"/>
      <c r="E4947"/>
    </row>
    <row r="4948" spans="1:5" x14ac:dyDescent="0.25">
      <c r="A4948"/>
      <c r="B4948"/>
      <c r="C4948"/>
      <c r="D4948"/>
      <c r="E4948"/>
    </row>
    <row r="4949" spans="1:5" x14ac:dyDescent="0.25">
      <c r="A4949"/>
      <c r="B4949"/>
      <c r="C4949"/>
      <c r="D4949"/>
      <c r="E4949"/>
    </row>
    <row r="4950" spans="1:5" x14ac:dyDescent="0.25">
      <c r="A4950"/>
      <c r="B4950"/>
      <c r="C4950"/>
      <c r="D4950"/>
      <c r="E4950"/>
    </row>
    <row r="4951" spans="1:5" x14ac:dyDescent="0.25">
      <c r="A4951"/>
      <c r="B4951"/>
      <c r="C4951"/>
      <c r="D4951"/>
      <c r="E4951"/>
    </row>
    <row r="4952" spans="1:5" x14ac:dyDescent="0.25">
      <c r="A4952"/>
      <c r="B4952"/>
      <c r="C4952"/>
      <c r="D4952"/>
      <c r="E4952"/>
    </row>
    <row r="4953" spans="1:5" x14ac:dyDescent="0.25">
      <c r="A4953"/>
      <c r="B4953"/>
      <c r="C4953"/>
      <c r="D4953"/>
      <c r="E4953"/>
    </row>
    <row r="4954" spans="1:5" x14ac:dyDescent="0.25">
      <c r="A4954"/>
      <c r="B4954"/>
      <c r="C4954"/>
      <c r="D4954"/>
      <c r="E4954"/>
    </row>
    <row r="4955" spans="1:5" x14ac:dyDescent="0.25">
      <c r="A4955"/>
      <c r="B4955"/>
      <c r="C4955"/>
      <c r="D4955"/>
      <c r="E4955"/>
    </row>
    <row r="4956" spans="1:5" x14ac:dyDescent="0.25">
      <c r="A4956"/>
      <c r="B4956"/>
      <c r="C4956"/>
      <c r="D4956"/>
      <c r="E4956"/>
    </row>
    <row r="4957" spans="1:5" x14ac:dyDescent="0.25">
      <c r="A4957"/>
      <c r="B4957"/>
      <c r="C4957"/>
      <c r="D4957"/>
      <c r="E4957"/>
    </row>
    <row r="4958" spans="1:5" x14ac:dyDescent="0.25">
      <c r="A4958"/>
      <c r="B4958"/>
      <c r="C4958"/>
      <c r="D4958"/>
      <c r="E4958"/>
    </row>
    <row r="4959" spans="1:5" x14ac:dyDescent="0.25">
      <c r="A4959"/>
      <c r="B4959"/>
      <c r="C4959"/>
      <c r="D4959"/>
      <c r="E4959"/>
    </row>
    <row r="4960" spans="1:5" x14ac:dyDescent="0.25">
      <c r="A4960"/>
      <c r="B4960"/>
      <c r="C4960"/>
      <c r="D4960"/>
      <c r="E4960"/>
    </row>
    <row r="4961" spans="1:5" x14ac:dyDescent="0.25">
      <c r="A4961"/>
      <c r="B4961"/>
      <c r="C4961"/>
      <c r="D4961"/>
      <c r="E4961"/>
    </row>
    <row r="4962" spans="1:5" x14ac:dyDescent="0.25">
      <c r="A4962"/>
      <c r="B4962"/>
      <c r="C4962"/>
      <c r="D4962"/>
      <c r="E4962"/>
    </row>
    <row r="4963" spans="1:5" x14ac:dyDescent="0.25">
      <c r="A4963"/>
      <c r="B4963"/>
      <c r="C4963"/>
      <c r="D4963"/>
      <c r="E4963"/>
    </row>
    <row r="4964" spans="1:5" x14ac:dyDescent="0.25">
      <c r="A4964"/>
      <c r="B4964"/>
      <c r="C4964"/>
      <c r="D4964"/>
      <c r="E4964"/>
    </row>
    <row r="4965" spans="1:5" x14ac:dyDescent="0.25">
      <c r="A4965"/>
      <c r="B4965"/>
      <c r="C4965"/>
      <c r="D4965"/>
      <c r="E4965"/>
    </row>
    <row r="4966" spans="1:5" x14ac:dyDescent="0.25">
      <c r="A4966"/>
      <c r="B4966"/>
      <c r="C4966"/>
      <c r="D4966"/>
      <c r="E4966"/>
    </row>
    <row r="4967" spans="1:5" x14ac:dyDescent="0.25">
      <c r="A4967"/>
      <c r="B4967"/>
      <c r="C4967"/>
      <c r="D4967"/>
      <c r="E4967"/>
    </row>
    <row r="4968" spans="1:5" x14ac:dyDescent="0.25">
      <c r="A4968"/>
      <c r="B4968"/>
      <c r="C4968"/>
      <c r="D4968"/>
      <c r="E4968"/>
    </row>
    <row r="4969" spans="1:5" x14ac:dyDescent="0.25">
      <c r="A4969"/>
      <c r="B4969"/>
      <c r="C4969"/>
      <c r="D4969"/>
      <c r="E4969"/>
    </row>
    <row r="4970" spans="1:5" x14ac:dyDescent="0.25">
      <c r="A4970"/>
      <c r="B4970"/>
      <c r="C4970"/>
      <c r="D4970"/>
      <c r="E4970"/>
    </row>
    <row r="4971" spans="1:5" x14ac:dyDescent="0.25">
      <c r="A4971"/>
      <c r="B4971"/>
      <c r="C4971"/>
      <c r="D4971"/>
      <c r="E4971"/>
    </row>
    <row r="4972" spans="1:5" x14ac:dyDescent="0.25">
      <c r="A4972"/>
      <c r="B4972"/>
      <c r="C4972"/>
      <c r="D4972"/>
      <c r="E4972"/>
    </row>
    <row r="4973" spans="1:5" x14ac:dyDescent="0.25">
      <c r="A4973"/>
      <c r="B4973"/>
      <c r="C4973"/>
      <c r="D4973"/>
      <c r="E4973"/>
    </row>
    <row r="4974" spans="1:5" x14ac:dyDescent="0.25">
      <c r="A4974"/>
      <c r="B4974"/>
      <c r="C4974"/>
      <c r="D4974"/>
      <c r="E4974"/>
    </row>
    <row r="4975" spans="1:5" x14ac:dyDescent="0.25">
      <c r="A4975"/>
      <c r="B4975"/>
      <c r="C4975"/>
      <c r="D4975"/>
      <c r="E4975"/>
    </row>
    <row r="4976" spans="1:5" x14ac:dyDescent="0.25">
      <c r="A4976"/>
      <c r="B4976"/>
      <c r="C4976"/>
      <c r="D4976"/>
      <c r="E4976"/>
    </row>
    <row r="4977" spans="1:5" x14ac:dyDescent="0.25">
      <c r="A4977"/>
      <c r="B4977"/>
      <c r="C4977"/>
      <c r="D4977"/>
      <c r="E4977"/>
    </row>
    <row r="4978" spans="1:5" x14ac:dyDescent="0.25">
      <c r="A4978"/>
      <c r="B4978"/>
      <c r="C4978"/>
      <c r="D4978"/>
      <c r="E4978"/>
    </row>
    <row r="4979" spans="1:5" x14ac:dyDescent="0.25">
      <c r="A4979"/>
      <c r="B4979"/>
      <c r="C4979"/>
      <c r="D4979"/>
      <c r="E4979"/>
    </row>
    <row r="4980" spans="1:5" x14ac:dyDescent="0.25">
      <c r="A4980"/>
      <c r="B4980"/>
      <c r="C4980"/>
      <c r="D4980"/>
      <c r="E4980"/>
    </row>
    <row r="4981" spans="1:5" x14ac:dyDescent="0.25">
      <c r="A4981"/>
      <c r="B4981"/>
      <c r="C4981"/>
      <c r="D4981"/>
      <c r="E4981"/>
    </row>
    <row r="4982" spans="1:5" x14ac:dyDescent="0.25">
      <c r="A4982"/>
      <c r="B4982"/>
      <c r="C4982"/>
      <c r="D4982"/>
      <c r="E4982"/>
    </row>
    <row r="4983" spans="1:5" x14ac:dyDescent="0.25">
      <c r="A4983"/>
      <c r="B4983"/>
      <c r="C4983"/>
      <c r="D4983"/>
      <c r="E4983"/>
    </row>
    <row r="4984" spans="1:5" x14ac:dyDescent="0.25">
      <c r="A4984"/>
      <c r="B4984"/>
      <c r="C4984"/>
      <c r="D4984"/>
      <c r="E4984"/>
    </row>
    <row r="4985" spans="1:5" x14ac:dyDescent="0.25">
      <c r="A4985"/>
      <c r="B4985"/>
      <c r="C4985"/>
      <c r="D4985"/>
      <c r="E4985"/>
    </row>
    <row r="4986" spans="1:5" x14ac:dyDescent="0.25">
      <c r="A4986"/>
      <c r="B4986"/>
      <c r="C4986"/>
      <c r="D4986"/>
      <c r="E4986"/>
    </row>
    <row r="4987" spans="1:5" x14ac:dyDescent="0.25">
      <c r="A4987"/>
      <c r="B4987"/>
      <c r="C4987"/>
      <c r="D4987"/>
      <c r="E4987"/>
    </row>
    <row r="4988" spans="1:5" x14ac:dyDescent="0.25">
      <c r="A4988"/>
      <c r="B4988"/>
      <c r="C4988"/>
      <c r="D4988"/>
      <c r="E4988"/>
    </row>
    <row r="4989" spans="1:5" x14ac:dyDescent="0.25">
      <c r="A4989"/>
      <c r="B4989"/>
      <c r="C4989"/>
      <c r="D4989"/>
      <c r="E4989"/>
    </row>
    <row r="4990" spans="1:5" x14ac:dyDescent="0.25">
      <c r="A4990"/>
      <c r="B4990"/>
      <c r="C4990"/>
      <c r="D4990"/>
      <c r="E4990"/>
    </row>
    <row r="4991" spans="1:5" x14ac:dyDescent="0.25">
      <c r="A4991"/>
      <c r="B4991"/>
      <c r="C4991"/>
      <c r="D4991"/>
      <c r="E4991"/>
    </row>
    <row r="4992" spans="1:5" x14ac:dyDescent="0.25">
      <c r="A4992"/>
      <c r="B4992"/>
      <c r="C4992"/>
      <c r="D4992"/>
      <c r="E4992"/>
    </row>
    <row r="4993" spans="1:5" x14ac:dyDescent="0.25">
      <c r="A4993"/>
      <c r="B4993"/>
      <c r="C4993"/>
      <c r="D4993"/>
      <c r="E4993"/>
    </row>
    <row r="4994" spans="1:5" x14ac:dyDescent="0.25">
      <c r="A4994"/>
      <c r="B4994"/>
      <c r="C4994"/>
      <c r="D4994"/>
      <c r="E4994"/>
    </row>
    <row r="4995" spans="1:5" x14ac:dyDescent="0.25">
      <c r="A4995"/>
      <c r="B4995"/>
      <c r="C4995"/>
      <c r="D4995"/>
      <c r="E4995"/>
    </row>
    <row r="4996" spans="1:5" x14ac:dyDescent="0.25">
      <c r="A4996"/>
      <c r="B4996"/>
      <c r="C4996"/>
      <c r="D4996"/>
      <c r="E4996"/>
    </row>
    <row r="4997" spans="1:5" x14ac:dyDescent="0.25">
      <c r="A4997"/>
      <c r="B4997"/>
      <c r="C4997"/>
      <c r="D4997"/>
      <c r="E4997"/>
    </row>
    <row r="4998" spans="1:5" x14ac:dyDescent="0.25">
      <c r="A4998"/>
      <c r="B4998"/>
      <c r="C4998"/>
      <c r="D4998"/>
      <c r="E4998"/>
    </row>
    <row r="4999" spans="1:5" x14ac:dyDescent="0.25">
      <c r="A4999"/>
      <c r="B4999"/>
      <c r="C4999"/>
      <c r="D4999"/>
      <c r="E4999"/>
    </row>
    <row r="5000" spans="1:5" x14ac:dyDescent="0.25">
      <c r="A5000"/>
      <c r="B5000"/>
      <c r="C5000"/>
      <c r="D5000"/>
      <c r="E5000"/>
    </row>
    <row r="5001" spans="1:5" x14ac:dyDescent="0.25">
      <c r="A5001"/>
      <c r="B5001"/>
      <c r="C5001"/>
      <c r="D5001"/>
      <c r="E5001"/>
    </row>
    <row r="5002" spans="1:5" x14ac:dyDescent="0.25">
      <c r="A5002"/>
      <c r="B5002"/>
      <c r="C5002"/>
      <c r="D5002"/>
      <c r="E5002"/>
    </row>
    <row r="5003" spans="1:5" x14ac:dyDescent="0.25">
      <c r="A5003"/>
      <c r="B5003"/>
      <c r="C5003"/>
      <c r="D5003"/>
      <c r="E5003"/>
    </row>
    <row r="5004" spans="1:5" x14ac:dyDescent="0.25">
      <c r="A5004"/>
      <c r="B5004"/>
      <c r="C5004"/>
      <c r="D5004"/>
      <c r="E5004"/>
    </row>
    <row r="5005" spans="1:5" x14ac:dyDescent="0.25">
      <c r="A5005"/>
      <c r="B5005"/>
      <c r="C5005"/>
      <c r="D5005"/>
      <c r="E5005"/>
    </row>
    <row r="5006" spans="1:5" x14ac:dyDescent="0.25">
      <c r="A5006"/>
      <c r="B5006"/>
      <c r="C5006"/>
      <c r="D5006"/>
      <c r="E5006"/>
    </row>
    <row r="5007" spans="1:5" x14ac:dyDescent="0.25">
      <c r="A5007"/>
      <c r="B5007"/>
      <c r="C5007"/>
      <c r="D5007"/>
      <c r="E5007"/>
    </row>
    <row r="5008" spans="1:5" x14ac:dyDescent="0.25">
      <c r="A5008"/>
      <c r="B5008"/>
      <c r="C5008"/>
      <c r="D5008"/>
      <c r="E5008"/>
    </row>
    <row r="5009" spans="1:5" x14ac:dyDescent="0.25">
      <c r="A5009"/>
      <c r="B5009"/>
      <c r="C5009"/>
      <c r="D5009"/>
      <c r="E5009"/>
    </row>
    <row r="5010" spans="1:5" x14ac:dyDescent="0.25">
      <c r="A5010"/>
      <c r="B5010"/>
      <c r="C5010"/>
      <c r="D5010"/>
      <c r="E5010"/>
    </row>
    <row r="5011" spans="1:5" x14ac:dyDescent="0.25">
      <c r="A5011"/>
      <c r="B5011"/>
      <c r="C5011"/>
      <c r="D5011"/>
      <c r="E5011"/>
    </row>
    <row r="5012" spans="1:5" x14ac:dyDescent="0.25">
      <c r="A5012"/>
      <c r="B5012"/>
      <c r="C5012"/>
      <c r="D5012"/>
      <c r="E5012"/>
    </row>
    <row r="5013" spans="1:5" x14ac:dyDescent="0.25">
      <c r="A5013"/>
      <c r="B5013"/>
      <c r="C5013"/>
      <c r="D5013"/>
      <c r="E5013"/>
    </row>
    <row r="5014" spans="1:5" x14ac:dyDescent="0.25">
      <c r="A5014"/>
      <c r="B5014"/>
      <c r="C5014"/>
      <c r="D5014"/>
      <c r="E5014"/>
    </row>
    <row r="5015" spans="1:5" x14ac:dyDescent="0.25">
      <c r="A5015"/>
      <c r="B5015"/>
      <c r="C5015"/>
      <c r="D5015"/>
      <c r="E5015"/>
    </row>
    <row r="5016" spans="1:5" x14ac:dyDescent="0.25">
      <c r="A5016"/>
      <c r="B5016"/>
      <c r="C5016"/>
      <c r="D5016"/>
      <c r="E5016"/>
    </row>
    <row r="5017" spans="1:5" x14ac:dyDescent="0.25">
      <c r="A5017"/>
      <c r="B5017"/>
      <c r="C5017"/>
      <c r="D5017"/>
      <c r="E5017"/>
    </row>
    <row r="5018" spans="1:5" x14ac:dyDescent="0.25">
      <c r="A5018"/>
      <c r="B5018"/>
      <c r="C5018"/>
      <c r="D5018"/>
      <c r="E5018"/>
    </row>
    <row r="5019" spans="1:5" x14ac:dyDescent="0.25">
      <c r="A5019"/>
      <c r="B5019"/>
      <c r="C5019"/>
      <c r="D5019"/>
      <c r="E5019"/>
    </row>
    <row r="5020" spans="1:5" x14ac:dyDescent="0.25">
      <c r="A5020"/>
      <c r="B5020"/>
      <c r="C5020"/>
      <c r="D5020"/>
      <c r="E5020"/>
    </row>
    <row r="5021" spans="1:5" x14ac:dyDescent="0.25">
      <c r="A5021"/>
      <c r="B5021"/>
      <c r="C5021"/>
      <c r="D5021"/>
      <c r="E5021"/>
    </row>
    <row r="5022" spans="1:5" x14ac:dyDescent="0.25">
      <c r="A5022"/>
      <c r="B5022"/>
      <c r="C5022"/>
      <c r="D5022"/>
      <c r="E5022"/>
    </row>
    <row r="5023" spans="1:5" x14ac:dyDescent="0.25">
      <c r="A5023"/>
      <c r="B5023"/>
      <c r="C5023"/>
      <c r="D5023"/>
      <c r="E5023"/>
    </row>
    <row r="5024" spans="1:5" x14ac:dyDescent="0.25">
      <c r="A5024"/>
      <c r="B5024"/>
      <c r="C5024"/>
      <c r="D5024"/>
      <c r="E5024"/>
    </row>
    <row r="5025" spans="1:5" x14ac:dyDescent="0.25">
      <c r="A5025"/>
      <c r="B5025"/>
      <c r="C5025"/>
      <c r="D5025"/>
      <c r="E5025"/>
    </row>
    <row r="5026" spans="1:5" x14ac:dyDescent="0.25">
      <c r="A5026"/>
      <c r="B5026"/>
      <c r="C5026"/>
      <c r="D5026"/>
      <c r="E5026"/>
    </row>
    <row r="5027" spans="1:5" x14ac:dyDescent="0.25">
      <c r="A5027"/>
      <c r="B5027"/>
      <c r="C5027"/>
      <c r="D5027"/>
      <c r="E5027"/>
    </row>
    <row r="5028" spans="1:5" x14ac:dyDescent="0.25">
      <c r="A5028"/>
      <c r="B5028"/>
      <c r="C5028"/>
      <c r="D5028"/>
      <c r="E5028"/>
    </row>
    <row r="5029" spans="1:5" x14ac:dyDescent="0.25">
      <c r="A5029"/>
      <c r="B5029"/>
      <c r="C5029"/>
      <c r="D5029"/>
      <c r="E5029"/>
    </row>
    <row r="5030" spans="1:5" x14ac:dyDescent="0.25">
      <c r="A5030"/>
      <c r="B5030"/>
      <c r="C5030"/>
      <c r="D5030"/>
      <c r="E5030"/>
    </row>
    <row r="5031" spans="1:5" x14ac:dyDescent="0.25">
      <c r="A5031"/>
      <c r="B5031"/>
      <c r="C5031"/>
      <c r="D5031"/>
      <c r="E5031"/>
    </row>
    <row r="5032" spans="1:5" x14ac:dyDescent="0.25">
      <c r="A5032"/>
      <c r="B5032"/>
      <c r="C5032"/>
      <c r="D5032"/>
      <c r="E5032"/>
    </row>
    <row r="5033" spans="1:5" x14ac:dyDescent="0.25">
      <c r="A5033"/>
      <c r="B5033"/>
      <c r="C5033"/>
      <c r="D5033"/>
      <c r="E5033"/>
    </row>
    <row r="5034" spans="1:5" x14ac:dyDescent="0.25">
      <c r="A5034"/>
      <c r="B5034"/>
      <c r="C5034"/>
      <c r="D5034"/>
      <c r="E5034"/>
    </row>
    <row r="5035" spans="1:5" x14ac:dyDescent="0.25">
      <c r="A5035"/>
      <c r="B5035"/>
      <c r="C5035"/>
      <c r="D5035"/>
      <c r="E5035"/>
    </row>
    <row r="5036" spans="1:5" x14ac:dyDescent="0.25">
      <c r="A5036"/>
      <c r="B5036"/>
      <c r="C5036"/>
      <c r="D5036"/>
      <c r="E5036"/>
    </row>
    <row r="5037" spans="1:5" x14ac:dyDescent="0.25">
      <c r="A5037"/>
      <c r="B5037"/>
      <c r="C5037"/>
      <c r="D5037"/>
      <c r="E5037"/>
    </row>
    <row r="5038" spans="1:5" x14ac:dyDescent="0.25">
      <c r="A5038"/>
      <c r="B5038"/>
      <c r="C5038"/>
      <c r="D5038"/>
      <c r="E5038"/>
    </row>
    <row r="5039" spans="1:5" x14ac:dyDescent="0.25">
      <c r="A5039"/>
      <c r="B5039"/>
      <c r="C5039"/>
      <c r="D5039"/>
      <c r="E5039"/>
    </row>
    <row r="5040" spans="1:5" x14ac:dyDescent="0.25">
      <c r="A5040"/>
      <c r="B5040"/>
      <c r="C5040"/>
      <c r="D5040"/>
      <c r="E5040"/>
    </row>
    <row r="5041" spans="1:5" x14ac:dyDescent="0.25">
      <c r="A5041"/>
      <c r="B5041"/>
      <c r="C5041"/>
      <c r="D5041"/>
      <c r="E5041"/>
    </row>
    <row r="5042" spans="1:5" x14ac:dyDescent="0.25">
      <c r="A5042"/>
      <c r="B5042"/>
      <c r="C5042"/>
      <c r="D5042"/>
      <c r="E5042"/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  <row r="6989" spans="1:5" x14ac:dyDescent="0.25">
      <c r="A6989"/>
      <c r="B6989"/>
      <c r="C6989"/>
      <c r="D6989"/>
      <c r="E6989"/>
    </row>
    <row r="6990" spans="1:5" x14ac:dyDescent="0.25">
      <c r="A6990"/>
      <c r="B6990"/>
      <c r="C6990"/>
      <c r="D6990"/>
      <c r="E6990"/>
    </row>
    <row r="6991" spans="1:5" x14ac:dyDescent="0.25">
      <c r="A6991"/>
      <c r="B6991"/>
      <c r="C6991"/>
      <c r="D6991"/>
      <c r="E6991"/>
    </row>
    <row r="6992" spans="1:5" x14ac:dyDescent="0.25">
      <c r="A6992"/>
      <c r="B6992"/>
      <c r="C6992"/>
      <c r="D6992"/>
      <c r="E6992"/>
    </row>
    <row r="6993" spans="1:5" x14ac:dyDescent="0.25">
      <c r="A6993"/>
      <c r="B6993"/>
      <c r="C6993"/>
      <c r="D6993"/>
      <c r="E6993"/>
    </row>
    <row r="6994" spans="1:5" x14ac:dyDescent="0.25">
      <c r="A6994"/>
      <c r="B6994"/>
      <c r="C6994"/>
      <c r="D6994"/>
      <c r="E6994"/>
    </row>
    <row r="6995" spans="1:5" x14ac:dyDescent="0.25">
      <c r="A6995"/>
      <c r="B6995"/>
      <c r="C6995"/>
      <c r="D6995"/>
      <c r="E6995"/>
    </row>
    <row r="6996" spans="1:5" x14ac:dyDescent="0.25">
      <c r="A6996"/>
      <c r="B6996"/>
      <c r="C6996"/>
      <c r="D6996"/>
      <c r="E6996"/>
    </row>
    <row r="6997" spans="1:5" x14ac:dyDescent="0.25">
      <c r="A6997"/>
      <c r="B6997"/>
      <c r="C6997"/>
      <c r="D6997"/>
      <c r="E6997"/>
    </row>
    <row r="6998" spans="1:5" x14ac:dyDescent="0.25">
      <c r="A6998"/>
      <c r="B6998"/>
      <c r="C6998"/>
      <c r="D6998"/>
      <c r="E6998"/>
    </row>
    <row r="6999" spans="1:5" x14ac:dyDescent="0.25">
      <c r="A6999"/>
      <c r="B6999"/>
      <c r="C6999"/>
      <c r="D6999"/>
      <c r="E6999"/>
    </row>
    <row r="7000" spans="1:5" x14ac:dyDescent="0.25">
      <c r="A7000"/>
      <c r="B7000"/>
      <c r="C7000"/>
      <c r="D7000"/>
      <c r="E7000"/>
    </row>
    <row r="7001" spans="1:5" x14ac:dyDescent="0.25">
      <c r="A7001"/>
      <c r="B7001"/>
      <c r="C7001"/>
      <c r="D7001"/>
      <c r="E7001"/>
    </row>
    <row r="7002" spans="1:5" x14ac:dyDescent="0.25">
      <c r="A7002"/>
      <c r="B7002"/>
      <c r="C7002"/>
      <c r="D7002"/>
      <c r="E7002"/>
    </row>
    <row r="7003" spans="1:5" x14ac:dyDescent="0.25">
      <c r="A7003"/>
      <c r="B7003"/>
      <c r="C7003"/>
      <c r="D7003"/>
      <c r="E7003"/>
    </row>
    <row r="7004" spans="1:5" x14ac:dyDescent="0.25">
      <c r="A7004"/>
      <c r="B7004"/>
      <c r="C7004"/>
      <c r="D7004"/>
      <c r="E7004"/>
    </row>
    <row r="7005" spans="1:5" x14ac:dyDescent="0.25">
      <c r="A7005"/>
      <c r="B7005"/>
      <c r="C7005"/>
      <c r="D7005"/>
      <c r="E7005"/>
    </row>
    <row r="7006" spans="1:5" x14ac:dyDescent="0.25">
      <c r="A7006"/>
      <c r="B7006"/>
      <c r="C7006"/>
      <c r="D7006"/>
      <c r="E7006"/>
    </row>
    <row r="7007" spans="1:5" x14ac:dyDescent="0.25">
      <c r="A7007"/>
      <c r="B7007"/>
      <c r="C7007"/>
      <c r="D7007"/>
      <c r="E7007"/>
    </row>
    <row r="7008" spans="1:5" x14ac:dyDescent="0.25">
      <c r="A7008"/>
      <c r="B7008"/>
      <c r="C7008"/>
      <c r="D7008"/>
      <c r="E7008"/>
    </row>
    <row r="7009" spans="1:5" x14ac:dyDescent="0.25">
      <c r="A7009"/>
      <c r="B7009"/>
      <c r="C7009"/>
      <c r="D7009"/>
      <c r="E7009"/>
    </row>
    <row r="7010" spans="1:5" x14ac:dyDescent="0.25">
      <c r="A7010"/>
      <c r="B7010"/>
      <c r="C7010"/>
      <c r="D7010"/>
      <c r="E7010"/>
    </row>
    <row r="7011" spans="1:5" x14ac:dyDescent="0.25">
      <c r="A7011"/>
      <c r="B7011"/>
      <c r="C7011"/>
      <c r="D7011"/>
      <c r="E7011"/>
    </row>
    <row r="7012" spans="1:5" x14ac:dyDescent="0.25">
      <c r="A7012"/>
      <c r="B7012"/>
      <c r="C7012"/>
      <c r="D7012"/>
      <c r="E7012"/>
    </row>
    <row r="7013" spans="1:5" x14ac:dyDescent="0.25">
      <c r="A7013"/>
      <c r="B7013"/>
      <c r="C7013"/>
      <c r="D7013"/>
      <c r="E7013"/>
    </row>
    <row r="7014" spans="1:5" x14ac:dyDescent="0.25">
      <c r="A7014"/>
      <c r="B7014"/>
      <c r="C7014"/>
      <c r="D7014"/>
      <c r="E7014"/>
    </row>
    <row r="7015" spans="1:5" x14ac:dyDescent="0.25">
      <c r="A7015"/>
      <c r="B7015"/>
      <c r="C7015"/>
      <c r="D7015"/>
      <c r="E7015"/>
    </row>
    <row r="7016" spans="1:5" x14ac:dyDescent="0.25">
      <c r="A7016"/>
      <c r="B7016"/>
      <c r="C7016"/>
      <c r="D7016"/>
      <c r="E7016"/>
    </row>
    <row r="7017" spans="1:5" x14ac:dyDescent="0.25">
      <c r="A7017"/>
      <c r="B7017"/>
      <c r="C7017"/>
      <c r="D7017"/>
      <c r="E7017"/>
    </row>
    <row r="7018" spans="1:5" x14ac:dyDescent="0.25">
      <c r="A7018"/>
      <c r="B7018"/>
      <c r="C7018"/>
      <c r="D7018"/>
      <c r="E7018"/>
    </row>
    <row r="7019" spans="1:5" x14ac:dyDescent="0.25">
      <c r="A7019"/>
      <c r="B7019"/>
      <c r="C7019"/>
      <c r="D7019"/>
      <c r="E7019"/>
    </row>
    <row r="7020" spans="1:5" x14ac:dyDescent="0.25">
      <c r="A7020"/>
      <c r="B7020"/>
      <c r="C7020"/>
      <c r="D7020"/>
      <c r="E7020"/>
    </row>
    <row r="7021" spans="1:5" x14ac:dyDescent="0.25">
      <c r="A7021"/>
      <c r="B7021"/>
      <c r="C7021"/>
      <c r="D7021"/>
      <c r="E7021"/>
    </row>
    <row r="7022" spans="1:5" x14ac:dyDescent="0.25">
      <c r="A7022"/>
      <c r="B7022"/>
      <c r="C7022"/>
      <c r="D7022"/>
      <c r="E7022"/>
    </row>
    <row r="7023" spans="1:5" x14ac:dyDescent="0.25">
      <c r="A7023"/>
      <c r="B7023"/>
      <c r="C7023"/>
      <c r="D7023"/>
      <c r="E7023"/>
    </row>
    <row r="7024" spans="1:5" x14ac:dyDescent="0.25">
      <c r="A7024"/>
      <c r="B7024"/>
      <c r="C7024"/>
      <c r="D7024"/>
      <c r="E7024"/>
    </row>
    <row r="7025" spans="1:5" x14ac:dyDescent="0.25">
      <c r="A7025"/>
      <c r="B7025"/>
      <c r="C7025"/>
      <c r="D7025"/>
      <c r="E7025"/>
    </row>
    <row r="7026" spans="1:5" x14ac:dyDescent="0.25">
      <c r="A7026"/>
      <c r="B7026"/>
      <c r="C7026"/>
      <c r="D7026"/>
      <c r="E7026"/>
    </row>
    <row r="7027" spans="1:5" x14ac:dyDescent="0.25">
      <c r="A7027"/>
      <c r="B7027"/>
      <c r="C7027"/>
      <c r="D7027"/>
      <c r="E7027"/>
    </row>
    <row r="7028" spans="1:5" x14ac:dyDescent="0.25">
      <c r="A7028"/>
      <c r="B7028"/>
      <c r="C7028"/>
      <c r="D7028"/>
      <c r="E7028"/>
    </row>
    <row r="7029" spans="1:5" x14ac:dyDescent="0.25">
      <c r="A7029"/>
      <c r="B7029"/>
      <c r="C7029"/>
      <c r="D7029"/>
      <c r="E7029"/>
    </row>
    <row r="7030" spans="1:5" x14ac:dyDescent="0.25">
      <c r="A7030"/>
      <c r="B7030"/>
      <c r="C7030"/>
      <c r="D7030"/>
      <c r="E7030"/>
    </row>
    <row r="7031" spans="1:5" x14ac:dyDescent="0.25">
      <c r="A7031"/>
      <c r="B7031"/>
      <c r="C7031"/>
      <c r="D7031"/>
      <c r="E7031"/>
    </row>
    <row r="7032" spans="1:5" x14ac:dyDescent="0.25">
      <c r="A7032"/>
      <c r="B7032"/>
      <c r="C7032"/>
      <c r="D7032"/>
      <c r="E7032"/>
    </row>
    <row r="7033" spans="1:5" x14ac:dyDescent="0.25">
      <c r="A7033"/>
      <c r="B7033"/>
      <c r="C7033"/>
      <c r="D7033"/>
      <c r="E7033"/>
    </row>
    <row r="7034" spans="1:5" x14ac:dyDescent="0.25">
      <c r="A7034"/>
      <c r="B7034"/>
      <c r="C7034"/>
      <c r="D7034"/>
      <c r="E7034"/>
    </row>
    <row r="7035" spans="1:5" x14ac:dyDescent="0.25">
      <c r="A7035"/>
      <c r="B7035"/>
      <c r="C7035"/>
      <c r="D7035"/>
      <c r="E7035"/>
    </row>
    <row r="7036" spans="1:5" x14ac:dyDescent="0.25">
      <c r="A7036"/>
      <c r="B7036"/>
      <c r="C7036"/>
      <c r="D7036"/>
      <c r="E7036"/>
    </row>
    <row r="7037" spans="1:5" x14ac:dyDescent="0.25">
      <c r="A7037"/>
      <c r="B7037"/>
      <c r="C7037"/>
      <c r="D7037"/>
      <c r="E7037"/>
    </row>
    <row r="7038" spans="1:5" x14ac:dyDescent="0.25">
      <c r="A7038"/>
      <c r="B7038"/>
      <c r="C7038"/>
      <c r="D7038"/>
      <c r="E7038"/>
    </row>
    <row r="7039" spans="1:5" x14ac:dyDescent="0.25">
      <c r="A7039"/>
      <c r="B7039"/>
      <c r="C7039"/>
      <c r="D7039"/>
      <c r="E7039"/>
    </row>
    <row r="7040" spans="1:5" x14ac:dyDescent="0.25">
      <c r="A7040"/>
      <c r="B7040"/>
      <c r="C7040"/>
      <c r="D7040"/>
      <c r="E7040"/>
    </row>
    <row r="7041" spans="1:5" x14ac:dyDescent="0.25">
      <c r="A7041"/>
      <c r="B7041"/>
      <c r="C7041"/>
      <c r="D7041"/>
      <c r="E7041"/>
    </row>
    <row r="7042" spans="1:5" x14ac:dyDescent="0.25">
      <c r="A7042"/>
      <c r="B7042"/>
      <c r="C7042"/>
      <c r="D7042"/>
      <c r="E7042"/>
    </row>
    <row r="7043" spans="1:5" x14ac:dyDescent="0.25">
      <c r="A7043"/>
      <c r="B7043"/>
      <c r="C7043"/>
      <c r="D7043"/>
      <c r="E7043"/>
    </row>
    <row r="7044" spans="1:5" x14ac:dyDescent="0.25">
      <c r="A7044"/>
      <c r="B7044"/>
      <c r="C7044"/>
      <c r="D7044"/>
      <c r="E7044"/>
    </row>
    <row r="7045" spans="1:5" x14ac:dyDescent="0.25">
      <c r="A7045"/>
      <c r="B7045"/>
      <c r="C7045"/>
      <c r="D7045"/>
      <c r="E7045"/>
    </row>
    <row r="7046" spans="1:5" x14ac:dyDescent="0.25">
      <c r="A7046"/>
      <c r="B7046"/>
      <c r="C7046"/>
      <c r="D7046"/>
      <c r="E7046"/>
    </row>
    <row r="7047" spans="1:5" x14ac:dyDescent="0.25">
      <c r="A7047"/>
      <c r="B7047"/>
      <c r="C7047"/>
      <c r="D7047"/>
      <c r="E7047"/>
    </row>
    <row r="7048" spans="1:5" x14ac:dyDescent="0.25">
      <c r="A7048"/>
      <c r="B7048"/>
      <c r="C7048"/>
      <c r="D7048"/>
      <c r="E7048"/>
    </row>
    <row r="7049" spans="1:5" x14ac:dyDescent="0.25">
      <c r="A7049"/>
      <c r="B7049"/>
      <c r="C7049"/>
      <c r="D7049"/>
      <c r="E7049"/>
    </row>
    <row r="7050" spans="1:5" x14ac:dyDescent="0.25">
      <c r="A7050"/>
      <c r="B7050"/>
      <c r="C7050"/>
      <c r="D7050"/>
      <c r="E7050"/>
    </row>
    <row r="7051" spans="1:5" x14ac:dyDescent="0.25">
      <c r="A7051"/>
      <c r="B7051"/>
      <c r="C7051"/>
      <c r="D7051"/>
      <c r="E7051"/>
    </row>
    <row r="7052" spans="1:5" x14ac:dyDescent="0.25">
      <c r="A7052"/>
      <c r="B7052"/>
      <c r="C7052"/>
      <c r="D7052"/>
      <c r="E7052"/>
    </row>
    <row r="7053" spans="1:5" x14ac:dyDescent="0.25">
      <c r="A7053"/>
      <c r="B7053"/>
      <c r="C7053"/>
      <c r="D7053"/>
      <c r="E7053"/>
    </row>
    <row r="7054" spans="1:5" x14ac:dyDescent="0.25">
      <c r="A7054"/>
      <c r="B7054"/>
      <c r="C7054"/>
      <c r="D7054"/>
      <c r="E7054"/>
    </row>
    <row r="7055" spans="1:5" x14ac:dyDescent="0.25">
      <c r="A7055"/>
      <c r="B7055"/>
      <c r="C7055"/>
      <c r="D7055"/>
      <c r="E7055"/>
    </row>
    <row r="7056" spans="1:5" x14ac:dyDescent="0.25">
      <c r="A7056"/>
      <c r="B7056"/>
      <c r="C7056"/>
      <c r="D7056"/>
      <c r="E7056"/>
    </row>
    <row r="7057" spans="1:5" x14ac:dyDescent="0.25">
      <c r="A7057"/>
      <c r="B7057"/>
      <c r="C7057"/>
      <c r="D7057"/>
      <c r="E7057"/>
    </row>
    <row r="7058" spans="1:5" x14ac:dyDescent="0.25">
      <c r="A7058"/>
      <c r="B7058"/>
      <c r="C7058"/>
      <c r="D7058"/>
      <c r="E7058"/>
    </row>
    <row r="7059" spans="1:5" x14ac:dyDescent="0.25">
      <c r="A7059"/>
      <c r="B7059"/>
      <c r="C7059"/>
      <c r="D7059"/>
      <c r="E7059"/>
    </row>
    <row r="7060" spans="1:5" x14ac:dyDescent="0.25">
      <c r="A7060"/>
      <c r="B7060"/>
      <c r="C7060"/>
      <c r="D7060"/>
      <c r="E7060"/>
    </row>
    <row r="7061" spans="1:5" x14ac:dyDescent="0.25">
      <c r="A7061"/>
      <c r="B7061"/>
      <c r="C7061"/>
      <c r="D7061"/>
      <c r="E7061"/>
    </row>
    <row r="7062" spans="1:5" x14ac:dyDescent="0.25">
      <c r="A7062"/>
      <c r="B7062"/>
      <c r="C7062"/>
      <c r="D7062"/>
      <c r="E7062"/>
    </row>
    <row r="7063" spans="1:5" x14ac:dyDescent="0.25">
      <c r="A7063"/>
      <c r="B7063"/>
      <c r="C7063"/>
      <c r="D7063"/>
      <c r="E7063"/>
    </row>
    <row r="7064" spans="1:5" x14ac:dyDescent="0.25">
      <c r="A7064"/>
      <c r="B7064"/>
      <c r="C7064"/>
      <c r="D7064"/>
      <c r="E7064"/>
    </row>
    <row r="7065" spans="1:5" x14ac:dyDescent="0.25">
      <c r="A7065"/>
      <c r="B7065"/>
      <c r="C7065"/>
      <c r="D7065"/>
      <c r="E7065"/>
    </row>
    <row r="7066" spans="1:5" x14ac:dyDescent="0.25">
      <c r="A7066"/>
      <c r="B7066"/>
      <c r="C7066"/>
      <c r="D7066"/>
      <c r="E7066"/>
    </row>
    <row r="7067" spans="1:5" x14ac:dyDescent="0.25">
      <c r="A7067"/>
      <c r="B7067"/>
      <c r="C7067"/>
      <c r="D7067"/>
      <c r="E7067"/>
    </row>
    <row r="7068" spans="1:5" x14ac:dyDescent="0.25">
      <c r="A7068"/>
      <c r="B7068"/>
      <c r="C7068"/>
      <c r="D7068"/>
      <c r="E7068"/>
    </row>
    <row r="7069" spans="1:5" x14ac:dyDescent="0.25">
      <c r="A7069"/>
      <c r="B7069"/>
      <c r="C7069"/>
      <c r="D7069"/>
      <c r="E7069"/>
    </row>
    <row r="7070" spans="1:5" x14ac:dyDescent="0.25">
      <c r="A7070"/>
      <c r="B7070"/>
      <c r="C7070"/>
      <c r="D7070"/>
      <c r="E7070"/>
    </row>
    <row r="7071" spans="1:5" x14ac:dyDescent="0.25">
      <c r="A7071"/>
      <c r="B7071"/>
      <c r="C7071"/>
      <c r="D7071"/>
      <c r="E7071"/>
    </row>
    <row r="7072" spans="1:5" x14ac:dyDescent="0.25">
      <c r="A7072"/>
      <c r="B7072"/>
      <c r="C7072"/>
      <c r="D7072"/>
      <c r="E7072"/>
    </row>
    <row r="7073" spans="1:5" x14ac:dyDescent="0.25">
      <c r="A7073"/>
      <c r="B7073"/>
      <c r="C7073"/>
      <c r="D7073"/>
      <c r="E7073"/>
    </row>
    <row r="7074" spans="1:5" x14ac:dyDescent="0.25">
      <c r="A7074"/>
      <c r="B7074"/>
      <c r="C7074"/>
      <c r="D7074"/>
      <c r="E7074"/>
    </row>
    <row r="7075" spans="1:5" x14ac:dyDescent="0.25">
      <c r="A7075"/>
      <c r="B7075"/>
      <c r="C7075"/>
      <c r="D7075"/>
      <c r="E7075"/>
    </row>
    <row r="7076" spans="1:5" x14ac:dyDescent="0.25">
      <c r="A7076"/>
      <c r="B7076"/>
      <c r="C7076"/>
      <c r="D7076"/>
      <c r="E7076"/>
    </row>
    <row r="7077" spans="1:5" x14ac:dyDescent="0.25">
      <c r="A7077"/>
      <c r="B7077"/>
      <c r="C7077"/>
      <c r="D7077"/>
      <c r="E7077"/>
    </row>
    <row r="7078" spans="1:5" x14ac:dyDescent="0.25">
      <c r="A7078"/>
      <c r="B7078"/>
      <c r="C7078"/>
      <c r="D7078"/>
      <c r="E7078"/>
    </row>
    <row r="7079" spans="1:5" x14ac:dyDescent="0.25">
      <c r="A7079"/>
      <c r="B7079"/>
      <c r="C7079"/>
      <c r="D7079"/>
      <c r="E7079"/>
    </row>
    <row r="7080" spans="1:5" x14ac:dyDescent="0.25">
      <c r="A7080"/>
      <c r="B7080"/>
      <c r="C7080"/>
      <c r="D7080"/>
      <c r="E7080"/>
    </row>
    <row r="7081" spans="1:5" x14ac:dyDescent="0.25">
      <c r="A7081"/>
      <c r="B7081"/>
      <c r="C7081"/>
      <c r="D7081"/>
      <c r="E7081"/>
    </row>
    <row r="7082" spans="1:5" x14ac:dyDescent="0.25">
      <c r="A7082"/>
      <c r="B7082"/>
      <c r="C7082"/>
      <c r="D7082"/>
      <c r="E7082"/>
    </row>
    <row r="7083" spans="1:5" x14ac:dyDescent="0.25">
      <c r="A7083"/>
      <c r="B7083"/>
      <c r="C7083"/>
      <c r="D7083"/>
      <c r="E7083"/>
    </row>
    <row r="7084" spans="1:5" x14ac:dyDescent="0.25">
      <c r="A7084"/>
      <c r="B7084"/>
      <c r="C7084"/>
      <c r="D7084"/>
      <c r="E7084"/>
    </row>
    <row r="7085" spans="1:5" x14ac:dyDescent="0.25">
      <c r="A7085"/>
      <c r="B7085"/>
      <c r="C7085"/>
      <c r="D7085"/>
      <c r="E7085"/>
    </row>
    <row r="7086" spans="1:5" x14ac:dyDescent="0.25">
      <c r="A7086"/>
      <c r="B7086"/>
      <c r="C7086"/>
      <c r="D7086"/>
      <c r="E7086"/>
    </row>
    <row r="7087" spans="1:5" x14ac:dyDescent="0.25">
      <c r="A7087"/>
      <c r="B7087"/>
      <c r="C7087"/>
      <c r="D7087"/>
      <c r="E7087"/>
    </row>
    <row r="7088" spans="1:5" x14ac:dyDescent="0.25">
      <c r="A7088"/>
      <c r="B7088"/>
      <c r="C7088"/>
      <c r="D7088"/>
      <c r="E7088"/>
    </row>
    <row r="7089" spans="1:5" x14ac:dyDescent="0.25">
      <c r="A7089"/>
      <c r="B7089"/>
      <c r="C7089"/>
      <c r="D7089"/>
      <c r="E7089"/>
    </row>
    <row r="7090" spans="1:5" x14ac:dyDescent="0.25">
      <c r="A7090"/>
      <c r="B7090"/>
      <c r="C7090"/>
      <c r="D7090"/>
      <c r="E7090"/>
    </row>
    <row r="7091" spans="1:5" x14ac:dyDescent="0.25">
      <c r="A7091"/>
      <c r="B7091"/>
      <c r="C7091"/>
      <c r="D7091"/>
      <c r="E7091"/>
    </row>
    <row r="7092" spans="1:5" x14ac:dyDescent="0.25">
      <c r="A7092"/>
      <c r="B7092"/>
      <c r="C7092"/>
      <c r="D7092"/>
      <c r="E7092"/>
    </row>
    <row r="7093" spans="1:5" x14ac:dyDescent="0.25">
      <c r="A7093"/>
      <c r="B7093"/>
      <c r="C7093"/>
      <c r="D7093"/>
      <c r="E7093"/>
    </row>
    <row r="7094" spans="1:5" x14ac:dyDescent="0.25">
      <c r="A7094"/>
      <c r="B7094"/>
      <c r="C7094"/>
      <c r="D7094"/>
      <c r="E7094"/>
    </row>
    <row r="7095" spans="1:5" x14ac:dyDescent="0.25">
      <c r="A7095"/>
      <c r="B7095"/>
      <c r="C7095"/>
      <c r="D7095"/>
      <c r="E7095"/>
    </row>
    <row r="7096" spans="1:5" x14ac:dyDescent="0.25">
      <c r="A7096"/>
      <c r="B7096"/>
      <c r="C7096"/>
      <c r="D7096"/>
      <c r="E7096"/>
    </row>
    <row r="7097" spans="1:5" x14ac:dyDescent="0.25">
      <c r="A7097"/>
      <c r="B7097"/>
      <c r="C7097"/>
      <c r="D7097"/>
      <c r="E7097"/>
    </row>
    <row r="7098" spans="1:5" x14ac:dyDescent="0.25">
      <c r="A7098"/>
      <c r="B7098"/>
      <c r="C7098"/>
      <c r="D7098"/>
      <c r="E7098"/>
    </row>
    <row r="7099" spans="1:5" x14ac:dyDescent="0.25">
      <c r="A7099"/>
      <c r="B7099"/>
      <c r="C7099"/>
      <c r="D7099"/>
      <c r="E7099"/>
    </row>
    <row r="7100" spans="1:5" x14ac:dyDescent="0.25">
      <c r="A7100"/>
      <c r="B7100"/>
      <c r="C7100"/>
      <c r="D7100"/>
      <c r="E7100"/>
    </row>
    <row r="7101" spans="1:5" x14ac:dyDescent="0.25">
      <c r="A7101"/>
      <c r="B7101"/>
      <c r="C7101"/>
      <c r="D7101"/>
      <c r="E7101"/>
    </row>
    <row r="7102" spans="1:5" x14ac:dyDescent="0.25">
      <c r="A7102"/>
      <c r="B7102"/>
      <c r="C7102"/>
      <c r="D7102"/>
      <c r="E7102"/>
    </row>
    <row r="7103" spans="1:5" x14ac:dyDescent="0.25">
      <c r="A7103"/>
      <c r="B7103"/>
      <c r="C7103"/>
      <c r="D7103"/>
      <c r="E7103"/>
    </row>
    <row r="7104" spans="1:5" x14ac:dyDescent="0.25">
      <c r="A7104"/>
      <c r="B7104"/>
      <c r="C7104"/>
      <c r="D7104"/>
      <c r="E7104"/>
    </row>
    <row r="7105" spans="1:5" x14ac:dyDescent="0.25">
      <c r="A7105"/>
      <c r="B7105"/>
      <c r="C7105"/>
      <c r="D7105"/>
      <c r="E7105"/>
    </row>
    <row r="7106" spans="1:5" x14ac:dyDescent="0.25">
      <c r="A7106"/>
      <c r="B7106"/>
      <c r="C7106"/>
      <c r="D7106"/>
      <c r="E7106"/>
    </row>
    <row r="7107" spans="1:5" x14ac:dyDescent="0.25">
      <c r="A7107"/>
      <c r="B7107"/>
      <c r="C7107"/>
      <c r="D7107"/>
      <c r="E7107"/>
    </row>
    <row r="7108" spans="1:5" x14ac:dyDescent="0.25">
      <c r="A7108"/>
      <c r="B7108"/>
      <c r="C7108"/>
      <c r="D7108"/>
      <c r="E7108"/>
    </row>
    <row r="7109" spans="1:5" x14ac:dyDescent="0.25">
      <c r="A7109"/>
      <c r="B7109"/>
      <c r="C7109"/>
      <c r="D7109"/>
      <c r="E7109"/>
    </row>
    <row r="7110" spans="1:5" x14ac:dyDescent="0.25">
      <c r="A7110"/>
      <c r="B7110"/>
      <c r="C7110"/>
      <c r="D7110"/>
      <c r="E7110"/>
    </row>
    <row r="7111" spans="1:5" x14ac:dyDescent="0.25">
      <c r="A7111"/>
      <c r="B7111"/>
      <c r="C7111"/>
      <c r="D7111"/>
      <c r="E7111"/>
    </row>
    <row r="7112" spans="1:5" x14ac:dyDescent="0.25">
      <c r="A7112"/>
      <c r="B7112"/>
      <c r="C7112"/>
      <c r="D7112"/>
      <c r="E7112"/>
    </row>
    <row r="7113" spans="1:5" x14ac:dyDescent="0.25">
      <c r="A7113"/>
      <c r="B7113"/>
      <c r="C7113"/>
      <c r="D7113"/>
      <c r="E7113"/>
    </row>
    <row r="7114" spans="1:5" x14ac:dyDescent="0.25">
      <c r="A7114"/>
      <c r="B7114"/>
      <c r="C7114"/>
      <c r="D7114"/>
      <c r="E7114"/>
    </row>
    <row r="7115" spans="1:5" x14ac:dyDescent="0.25">
      <c r="A7115"/>
      <c r="B7115"/>
      <c r="C7115"/>
      <c r="D7115"/>
      <c r="E7115"/>
    </row>
    <row r="7116" spans="1:5" x14ac:dyDescent="0.25">
      <c r="A7116"/>
      <c r="B7116"/>
      <c r="C7116"/>
      <c r="D7116"/>
      <c r="E7116"/>
    </row>
    <row r="7117" spans="1:5" x14ac:dyDescent="0.25">
      <c r="A7117"/>
      <c r="B7117"/>
      <c r="C7117"/>
      <c r="D7117"/>
      <c r="E7117"/>
    </row>
    <row r="7118" spans="1:5" x14ac:dyDescent="0.25">
      <c r="A7118"/>
      <c r="B7118"/>
      <c r="C7118"/>
      <c r="D7118"/>
      <c r="E7118"/>
    </row>
    <row r="7119" spans="1:5" x14ac:dyDescent="0.25">
      <c r="A7119"/>
      <c r="B7119"/>
      <c r="C7119"/>
      <c r="D7119"/>
      <c r="E7119"/>
    </row>
    <row r="7120" spans="1:5" x14ac:dyDescent="0.25">
      <c r="A7120"/>
      <c r="B7120"/>
      <c r="C7120"/>
      <c r="D7120"/>
      <c r="E7120"/>
    </row>
    <row r="7121" spans="1:5" x14ac:dyDescent="0.25">
      <c r="A7121"/>
      <c r="B7121"/>
      <c r="C7121"/>
      <c r="D7121"/>
      <c r="E7121"/>
    </row>
    <row r="7122" spans="1:5" x14ac:dyDescent="0.25">
      <c r="A7122"/>
      <c r="B7122"/>
      <c r="C7122"/>
      <c r="D7122"/>
      <c r="E7122"/>
    </row>
    <row r="7123" spans="1:5" x14ac:dyDescent="0.25">
      <c r="A7123"/>
      <c r="B7123"/>
      <c r="C7123"/>
      <c r="D7123"/>
      <c r="E7123"/>
    </row>
    <row r="7124" spans="1:5" x14ac:dyDescent="0.25">
      <c r="A7124"/>
      <c r="B7124"/>
      <c r="C7124"/>
      <c r="D7124"/>
      <c r="E7124"/>
    </row>
    <row r="7125" spans="1:5" x14ac:dyDescent="0.25">
      <c r="A7125"/>
      <c r="B7125"/>
      <c r="C7125"/>
      <c r="D7125"/>
      <c r="E7125"/>
    </row>
    <row r="7126" spans="1:5" x14ac:dyDescent="0.25">
      <c r="A7126"/>
      <c r="B7126"/>
      <c r="C7126"/>
      <c r="D7126"/>
      <c r="E7126"/>
    </row>
    <row r="7127" spans="1:5" x14ac:dyDescent="0.25">
      <c r="A7127"/>
      <c r="B7127"/>
      <c r="C7127"/>
      <c r="D7127"/>
      <c r="E7127"/>
    </row>
    <row r="7128" spans="1:5" x14ac:dyDescent="0.25">
      <c r="A7128"/>
      <c r="B7128"/>
      <c r="C7128"/>
      <c r="D7128"/>
      <c r="E7128"/>
    </row>
    <row r="7129" spans="1:5" x14ac:dyDescent="0.25">
      <c r="A7129"/>
      <c r="B7129"/>
      <c r="C7129"/>
      <c r="D7129"/>
      <c r="E7129"/>
    </row>
    <row r="7130" spans="1:5" x14ac:dyDescent="0.25">
      <c r="A7130"/>
      <c r="B7130"/>
      <c r="C7130"/>
      <c r="D7130"/>
      <c r="E7130"/>
    </row>
    <row r="7131" spans="1:5" x14ac:dyDescent="0.25">
      <c r="A7131"/>
      <c r="B7131"/>
      <c r="C7131"/>
      <c r="D7131"/>
      <c r="E7131"/>
    </row>
    <row r="7132" spans="1:5" x14ac:dyDescent="0.25">
      <c r="A7132"/>
      <c r="B7132"/>
      <c r="C7132"/>
      <c r="D7132"/>
      <c r="E7132"/>
    </row>
    <row r="7133" spans="1:5" x14ac:dyDescent="0.25">
      <c r="A7133"/>
      <c r="B7133"/>
      <c r="C7133"/>
      <c r="D7133"/>
      <c r="E7133"/>
    </row>
    <row r="7134" spans="1:5" x14ac:dyDescent="0.25">
      <c r="A7134"/>
      <c r="B7134"/>
      <c r="C7134"/>
      <c r="D7134"/>
      <c r="E7134"/>
    </row>
    <row r="7135" spans="1:5" x14ac:dyDescent="0.25">
      <c r="A7135"/>
      <c r="B7135"/>
      <c r="C7135"/>
      <c r="D7135"/>
      <c r="E7135"/>
    </row>
    <row r="7136" spans="1:5" x14ac:dyDescent="0.25">
      <c r="A7136"/>
      <c r="B7136"/>
      <c r="C7136"/>
      <c r="D7136"/>
      <c r="E7136"/>
    </row>
    <row r="7137" spans="1:5" x14ac:dyDescent="0.25">
      <c r="A7137"/>
      <c r="B7137"/>
      <c r="C7137"/>
      <c r="D7137"/>
      <c r="E7137"/>
    </row>
    <row r="7138" spans="1:5" x14ac:dyDescent="0.25">
      <c r="A7138"/>
      <c r="B7138"/>
      <c r="C7138"/>
      <c r="D7138"/>
      <c r="E7138"/>
    </row>
    <row r="7139" spans="1:5" x14ac:dyDescent="0.25">
      <c r="A7139"/>
      <c r="B7139"/>
      <c r="C7139"/>
      <c r="D7139"/>
      <c r="E7139"/>
    </row>
    <row r="7140" spans="1:5" x14ac:dyDescent="0.25">
      <c r="A7140"/>
      <c r="B7140"/>
      <c r="C7140"/>
      <c r="D7140"/>
      <c r="E7140"/>
    </row>
    <row r="7141" spans="1:5" x14ac:dyDescent="0.25">
      <c r="A7141"/>
      <c r="B7141"/>
      <c r="C7141"/>
      <c r="D7141"/>
      <c r="E7141"/>
    </row>
    <row r="7142" spans="1:5" x14ac:dyDescent="0.25">
      <c r="A7142"/>
      <c r="B7142"/>
      <c r="C7142"/>
      <c r="D7142"/>
      <c r="E7142"/>
    </row>
    <row r="7143" spans="1:5" x14ac:dyDescent="0.25">
      <c r="A7143"/>
      <c r="B7143"/>
      <c r="C7143"/>
      <c r="D7143"/>
      <c r="E7143"/>
    </row>
    <row r="7144" spans="1:5" x14ac:dyDescent="0.25">
      <c r="A7144"/>
      <c r="B7144"/>
      <c r="C7144"/>
      <c r="D7144"/>
      <c r="E7144"/>
    </row>
    <row r="7145" spans="1:5" x14ac:dyDescent="0.25">
      <c r="A7145"/>
      <c r="B7145"/>
      <c r="C7145"/>
      <c r="D7145"/>
      <c r="E7145"/>
    </row>
    <row r="7146" spans="1:5" x14ac:dyDescent="0.25">
      <c r="A7146"/>
      <c r="B7146"/>
      <c r="C7146"/>
      <c r="D7146"/>
      <c r="E7146"/>
    </row>
    <row r="7147" spans="1:5" x14ac:dyDescent="0.25">
      <c r="A7147"/>
      <c r="B7147"/>
      <c r="C7147"/>
      <c r="D7147"/>
      <c r="E7147"/>
    </row>
    <row r="7148" spans="1:5" x14ac:dyDescent="0.25">
      <c r="A7148"/>
      <c r="B7148"/>
      <c r="C7148"/>
      <c r="D7148"/>
      <c r="E7148"/>
    </row>
    <row r="7149" spans="1:5" x14ac:dyDescent="0.25">
      <c r="A7149"/>
      <c r="B7149"/>
      <c r="C7149"/>
      <c r="D7149"/>
      <c r="E7149"/>
    </row>
    <row r="7150" spans="1:5" x14ac:dyDescent="0.25">
      <c r="A7150"/>
      <c r="B7150"/>
      <c r="C7150"/>
      <c r="D7150"/>
      <c r="E7150"/>
    </row>
    <row r="7151" spans="1:5" x14ac:dyDescent="0.25">
      <c r="A7151"/>
      <c r="B7151"/>
      <c r="C7151"/>
      <c r="D7151"/>
      <c r="E7151"/>
    </row>
    <row r="7152" spans="1:5" x14ac:dyDescent="0.25">
      <c r="A7152"/>
      <c r="B7152"/>
      <c r="C7152"/>
      <c r="D7152"/>
      <c r="E7152"/>
    </row>
    <row r="7153" spans="1:5" x14ac:dyDescent="0.25">
      <c r="A7153"/>
      <c r="B7153"/>
      <c r="C7153"/>
      <c r="D7153"/>
      <c r="E7153"/>
    </row>
    <row r="7154" spans="1:5" x14ac:dyDescent="0.25">
      <c r="A7154"/>
      <c r="B7154"/>
      <c r="C7154"/>
      <c r="D7154"/>
      <c r="E7154"/>
    </row>
    <row r="7155" spans="1:5" x14ac:dyDescent="0.25">
      <c r="A7155"/>
      <c r="B7155"/>
      <c r="C7155"/>
      <c r="D7155"/>
      <c r="E7155"/>
    </row>
    <row r="7156" spans="1:5" x14ac:dyDescent="0.25">
      <c r="A7156"/>
      <c r="B7156"/>
      <c r="C7156"/>
      <c r="D7156"/>
      <c r="E7156"/>
    </row>
    <row r="7157" spans="1:5" x14ac:dyDescent="0.25">
      <c r="A7157"/>
      <c r="B7157"/>
      <c r="C7157"/>
      <c r="D7157"/>
      <c r="E7157"/>
    </row>
    <row r="7158" spans="1:5" x14ac:dyDescent="0.25">
      <c r="A7158"/>
      <c r="B7158"/>
      <c r="C7158"/>
      <c r="D7158"/>
      <c r="E7158"/>
    </row>
    <row r="7159" spans="1:5" x14ac:dyDescent="0.25">
      <c r="A7159"/>
      <c r="B7159"/>
      <c r="C7159"/>
      <c r="D7159"/>
      <c r="E7159"/>
    </row>
    <row r="7160" spans="1:5" x14ac:dyDescent="0.25">
      <c r="A7160"/>
      <c r="B7160"/>
      <c r="C7160"/>
      <c r="D7160"/>
      <c r="E7160"/>
    </row>
    <row r="7161" spans="1:5" x14ac:dyDescent="0.25">
      <c r="A7161"/>
      <c r="B7161"/>
      <c r="C7161"/>
      <c r="D7161"/>
      <c r="E7161"/>
    </row>
    <row r="7162" spans="1:5" x14ac:dyDescent="0.25">
      <c r="A7162"/>
      <c r="B7162"/>
      <c r="C7162"/>
      <c r="D7162"/>
      <c r="E7162"/>
    </row>
    <row r="7163" spans="1:5" x14ac:dyDescent="0.25">
      <c r="A7163"/>
      <c r="B7163"/>
      <c r="C7163"/>
      <c r="D7163"/>
      <c r="E7163"/>
    </row>
    <row r="7164" spans="1:5" x14ac:dyDescent="0.25">
      <c r="A7164"/>
      <c r="B7164"/>
      <c r="C7164"/>
      <c r="D7164"/>
      <c r="E7164"/>
    </row>
    <row r="7165" spans="1:5" x14ac:dyDescent="0.25">
      <c r="A7165"/>
      <c r="B7165"/>
      <c r="C7165"/>
      <c r="D7165"/>
      <c r="E7165"/>
    </row>
    <row r="7166" spans="1:5" x14ac:dyDescent="0.25">
      <c r="A7166"/>
      <c r="B7166"/>
      <c r="C7166"/>
      <c r="D7166"/>
      <c r="E7166"/>
    </row>
    <row r="7167" spans="1:5" x14ac:dyDescent="0.25">
      <c r="A7167"/>
      <c r="B7167"/>
      <c r="C7167"/>
      <c r="D7167"/>
      <c r="E7167"/>
    </row>
    <row r="7168" spans="1:5" x14ac:dyDescent="0.25">
      <c r="A7168"/>
      <c r="B7168"/>
      <c r="C7168"/>
      <c r="D7168"/>
      <c r="E7168"/>
    </row>
    <row r="7169" spans="1:5" x14ac:dyDescent="0.25">
      <c r="A7169"/>
      <c r="B7169"/>
      <c r="C7169"/>
      <c r="D7169"/>
      <c r="E7169"/>
    </row>
    <row r="7170" spans="1:5" x14ac:dyDescent="0.25">
      <c r="A7170"/>
      <c r="B7170"/>
      <c r="C7170"/>
      <c r="D7170"/>
      <c r="E7170"/>
    </row>
    <row r="7171" spans="1:5" x14ac:dyDescent="0.25">
      <c r="A7171"/>
      <c r="B7171"/>
      <c r="C7171"/>
      <c r="D7171"/>
      <c r="E7171"/>
    </row>
    <row r="7172" spans="1:5" x14ac:dyDescent="0.25">
      <c r="A7172"/>
      <c r="B7172"/>
      <c r="C7172"/>
      <c r="D7172"/>
      <c r="E7172"/>
    </row>
    <row r="7173" spans="1:5" x14ac:dyDescent="0.25">
      <c r="A7173"/>
      <c r="B7173"/>
      <c r="C7173"/>
      <c r="D7173"/>
      <c r="E7173"/>
    </row>
    <row r="7174" spans="1:5" x14ac:dyDescent="0.25">
      <c r="A7174"/>
      <c r="B7174"/>
      <c r="C7174"/>
      <c r="D7174"/>
      <c r="E7174"/>
    </row>
    <row r="7175" spans="1:5" x14ac:dyDescent="0.25">
      <c r="A7175"/>
      <c r="B7175"/>
      <c r="C7175"/>
      <c r="D7175"/>
      <c r="E7175"/>
    </row>
    <row r="7176" spans="1:5" x14ac:dyDescent="0.25">
      <c r="A7176"/>
      <c r="B7176"/>
      <c r="C7176"/>
      <c r="D7176"/>
      <c r="E7176"/>
    </row>
    <row r="7177" spans="1:5" x14ac:dyDescent="0.25">
      <c r="A7177"/>
      <c r="B7177"/>
      <c r="C7177"/>
      <c r="D7177"/>
      <c r="E7177"/>
    </row>
    <row r="7178" spans="1:5" x14ac:dyDescent="0.25">
      <c r="A7178"/>
      <c r="B7178"/>
      <c r="C7178"/>
      <c r="D7178"/>
      <c r="E7178"/>
    </row>
    <row r="7179" spans="1:5" x14ac:dyDescent="0.25">
      <c r="A7179"/>
      <c r="B7179"/>
      <c r="C7179"/>
      <c r="D7179"/>
      <c r="E7179"/>
    </row>
    <row r="7180" spans="1:5" x14ac:dyDescent="0.25">
      <c r="A7180"/>
      <c r="B7180"/>
      <c r="C7180"/>
      <c r="D7180"/>
      <c r="E7180"/>
    </row>
    <row r="7181" spans="1:5" x14ac:dyDescent="0.25">
      <c r="A7181"/>
      <c r="B7181"/>
      <c r="C7181"/>
      <c r="D7181"/>
      <c r="E7181"/>
    </row>
    <row r="7182" spans="1:5" x14ac:dyDescent="0.25">
      <c r="A7182"/>
      <c r="B7182"/>
      <c r="C7182"/>
      <c r="D7182"/>
      <c r="E7182"/>
    </row>
    <row r="7183" spans="1:5" x14ac:dyDescent="0.25">
      <c r="A7183"/>
      <c r="B7183"/>
      <c r="C7183"/>
      <c r="D7183"/>
      <c r="E7183"/>
    </row>
    <row r="7184" spans="1:5" x14ac:dyDescent="0.25">
      <c r="A7184"/>
      <c r="B7184"/>
      <c r="C7184"/>
      <c r="D7184"/>
      <c r="E7184"/>
    </row>
    <row r="7185" spans="1:5" x14ac:dyDescent="0.25">
      <c r="A7185"/>
      <c r="B7185"/>
      <c r="C7185"/>
      <c r="D7185"/>
      <c r="E7185"/>
    </row>
    <row r="7186" spans="1:5" x14ac:dyDescent="0.25">
      <c r="A7186"/>
      <c r="B7186"/>
      <c r="C7186"/>
      <c r="D7186"/>
      <c r="E7186"/>
    </row>
    <row r="7187" spans="1:5" x14ac:dyDescent="0.25">
      <c r="A7187"/>
      <c r="B7187"/>
      <c r="C7187"/>
      <c r="D7187"/>
      <c r="E7187"/>
    </row>
    <row r="7188" spans="1:5" x14ac:dyDescent="0.25">
      <c r="A7188"/>
      <c r="B7188"/>
      <c r="C7188"/>
      <c r="D7188"/>
      <c r="E7188"/>
    </row>
    <row r="7189" spans="1:5" x14ac:dyDescent="0.25">
      <c r="A7189"/>
      <c r="B7189"/>
      <c r="C7189"/>
      <c r="D7189"/>
      <c r="E7189"/>
    </row>
    <row r="7190" spans="1:5" x14ac:dyDescent="0.25">
      <c r="A7190"/>
      <c r="B7190"/>
      <c r="C7190"/>
      <c r="D7190"/>
      <c r="E7190"/>
    </row>
    <row r="7191" spans="1:5" x14ac:dyDescent="0.25">
      <c r="A7191"/>
      <c r="B7191"/>
      <c r="C7191"/>
      <c r="D7191"/>
      <c r="E7191"/>
    </row>
    <row r="7192" spans="1:5" x14ac:dyDescent="0.25">
      <c r="A7192"/>
      <c r="B7192"/>
      <c r="C7192"/>
      <c r="D7192"/>
      <c r="E7192"/>
    </row>
    <row r="7193" spans="1:5" x14ac:dyDescent="0.25">
      <c r="A7193"/>
      <c r="B7193"/>
      <c r="C7193"/>
      <c r="D7193"/>
      <c r="E7193"/>
    </row>
    <row r="7194" spans="1:5" x14ac:dyDescent="0.25">
      <c r="A7194"/>
      <c r="B7194"/>
      <c r="C7194"/>
      <c r="D7194"/>
      <c r="E7194"/>
    </row>
    <row r="7195" spans="1:5" x14ac:dyDescent="0.25">
      <c r="A7195"/>
      <c r="B7195"/>
      <c r="C7195"/>
      <c r="D7195"/>
      <c r="E7195"/>
    </row>
    <row r="7196" spans="1:5" x14ac:dyDescent="0.25">
      <c r="A7196"/>
      <c r="B7196"/>
      <c r="C7196"/>
      <c r="D7196"/>
      <c r="E7196"/>
    </row>
    <row r="7197" spans="1:5" x14ac:dyDescent="0.25">
      <c r="A7197"/>
      <c r="B7197"/>
      <c r="C7197"/>
      <c r="D7197"/>
      <c r="E7197"/>
    </row>
    <row r="7198" spans="1:5" x14ac:dyDescent="0.25">
      <c r="A7198"/>
      <c r="B7198"/>
      <c r="C7198"/>
      <c r="D7198"/>
      <c r="E7198"/>
    </row>
    <row r="7199" spans="1:5" x14ac:dyDescent="0.25">
      <c r="A7199"/>
      <c r="B7199"/>
      <c r="C7199"/>
      <c r="D7199"/>
      <c r="E7199"/>
    </row>
    <row r="7200" spans="1:5" x14ac:dyDescent="0.25">
      <c r="A7200"/>
      <c r="B7200"/>
      <c r="C7200"/>
      <c r="D7200"/>
      <c r="E7200"/>
    </row>
    <row r="7201" spans="1:5" x14ac:dyDescent="0.25">
      <c r="A7201"/>
      <c r="B7201"/>
      <c r="C7201"/>
      <c r="D7201"/>
      <c r="E7201"/>
    </row>
    <row r="7202" spans="1:5" x14ac:dyDescent="0.25">
      <c r="A7202"/>
      <c r="B7202"/>
      <c r="C7202"/>
      <c r="D7202"/>
      <c r="E7202"/>
    </row>
    <row r="7203" spans="1:5" x14ac:dyDescent="0.25">
      <c r="A7203"/>
      <c r="B7203"/>
      <c r="C7203"/>
      <c r="D7203"/>
      <c r="E7203"/>
    </row>
    <row r="7204" spans="1:5" x14ac:dyDescent="0.25">
      <c r="A7204"/>
      <c r="B7204"/>
      <c r="C7204"/>
      <c r="D7204"/>
      <c r="E7204"/>
    </row>
    <row r="7205" spans="1:5" x14ac:dyDescent="0.25">
      <c r="A7205"/>
      <c r="B7205"/>
      <c r="C7205"/>
      <c r="D7205"/>
      <c r="E7205"/>
    </row>
    <row r="7206" spans="1:5" x14ac:dyDescent="0.25">
      <c r="A7206"/>
      <c r="B7206"/>
      <c r="C7206"/>
      <c r="D7206"/>
      <c r="E7206"/>
    </row>
    <row r="7207" spans="1:5" x14ac:dyDescent="0.25">
      <c r="A7207"/>
      <c r="B7207"/>
      <c r="C7207"/>
      <c r="D7207"/>
      <c r="E7207"/>
    </row>
    <row r="7208" spans="1:5" x14ac:dyDescent="0.25">
      <c r="A7208"/>
      <c r="B7208"/>
      <c r="C7208"/>
      <c r="D7208"/>
      <c r="E7208"/>
    </row>
    <row r="7209" spans="1:5" x14ac:dyDescent="0.25">
      <c r="A7209"/>
      <c r="B7209"/>
      <c r="C7209"/>
      <c r="D7209"/>
      <c r="E7209"/>
    </row>
    <row r="7210" spans="1:5" x14ac:dyDescent="0.25">
      <c r="A7210"/>
      <c r="B7210"/>
      <c r="C7210"/>
      <c r="D7210"/>
      <c r="E7210"/>
    </row>
    <row r="7211" spans="1:5" x14ac:dyDescent="0.25">
      <c r="A7211"/>
      <c r="B7211"/>
      <c r="C7211"/>
      <c r="D7211"/>
      <c r="E7211"/>
    </row>
    <row r="7212" spans="1:5" x14ac:dyDescent="0.25">
      <c r="A7212"/>
      <c r="B7212"/>
      <c r="C7212"/>
      <c r="D7212"/>
      <c r="E7212"/>
    </row>
    <row r="7213" spans="1:5" x14ac:dyDescent="0.25">
      <c r="A7213"/>
      <c r="B7213"/>
      <c r="C7213"/>
      <c r="D7213"/>
      <c r="E7213"/>
    </row>
    <row r="7214" spans="1:5" x14ac:dyDescent="0.25">
      <c r="A7214"/>
      <c r="B7214"/>
      <c r="C7214"/>
      <c r="D7214"/>
      <c r="E7214"/>
    </row>
    <row r="7215" spans="1:5" x14ac:dyDescent="0.25">
      <c r="A7215"/>
      <c r="B7215"/>
      <c r="C7215"/>
      <c r="D7215"/>
      <c r="E7215"/>
    </row>
    <row r="7216" spans="1:5" x14ac:dyDescent="0.25">
      <c r="A7216"/>
      <c r="B7216"/>
      <c r="C7216"/>
      <c r="D7216"/>
      <c r="E7216"/>
    </row>
    <row r="7217" spans="1:5" x14ac:dyDescent="0.25">
      <c r="A7217"/>
      <c r="B7217"/>
      <c r="C7217"/>
      <c r="D7217"/>
      <c r="E7217"/>
    </row>
    <row r="7218" spans="1:5" x14ac:dyDescent="0.25">
      <c r="A7218"/>
      <c r="B7218"/>
      <c r="C7218"/>
      <c r="D7218"/>
      <c r="E7218"/>
    </row>
    <row r="7219" spans="1:5" x14ac:dyDescent="0.25">
      <c r="A7219"/>
      <c r="B7219"/>
      <c r="C7219"/>
      <c r="D7219"/>
      <c r="E7219"/>
    </row>
    <row r="7220" spans="1:5" x14ac:dyDescent="0.25">
      <c r="A7220"/>
      <c r="B7220"/>
      <c r="C7220"/>
      <c r="D7220"/>
      <c r="E7220"/>
    </row>
    <row r="7221" spans="1:5" x14ac:dyDescent="0.25">
      <c r="A7221"/>
      <c r="B7221"/>
      <c r="C7221"/>
      <c r="D7221"/>
      <c r="E7221"/>
    </row>
    <row r="7222" spans="1:5" x14ac:dyDescent="0.25">
      <c r="A7222"/>
      <c r="B7222"/>
      <c r="C7222"/>
      <c r="D7222"/>
      <c r="E7222"/>
    </row>
    <row r="7223" spans="1:5" x14ac:dyDescent="0.25">
      <c r="A7223"/>
      <c r="B7223"/>
      <c r="C7223"/>
      <c r="D7223"/>
      <c r="E7223"/>
    </row>
    <row r="7224" spans="1:5" x14ac:dyDescent="0.25">
      <c r="A7224"/>
      <c r="B7224"/>
      <c r="C7224"/>
      <c r="D7224"/>
      <c r="E7224"/>
    </row>
    <row r="7225" spans="1:5" x14ac:dyDescent="0.25">
      <c r="A7225"/>
      <c r="B7225"/>
      <c r="C7225"/>
      <c r="D7225"/>
      <c r="E7225"/>
    </row>
    <row r="7226" spans="1:5" x14ac:dyDescent="0.25">
      <c r="A7226"/>
      <c r="B7226"/>
      <c r="C7226"/>
      <c r="D7226"/>
      <c r="E7226"/>
    </row>
    <row r="7227" spans="1:5" x14ac:dyDescent="0.25">
      <c r="A7227"/>
      <c r="B7227"/>
      <c r="C7227"/>
      <c r="D7227"/>
      <c r="E7227"/>
    </row>
    <row r="7228" spans="1:5" x14ac:dyDescent="0.25">
      <c r="A7228"/>
      <c r="B7228"/>
      <c r="C7228"/>
      <c r="D7228"/>
      <c r="E7228"/>
    </row>
    <row r="7229" spans="1:5" x14ac:dyDescent="0.25">
      <c r="A7229"/>
      <c r="B7229"/>
      <c r="C7229"/>
      <c r="D7229"/>
      <c r="E7229"/>
    </row>
    <row r="7230" spans="1:5" x14ac:dyDescent="0.25">
      <c r="A7230"/>
      <c r="B7230"/>
      <c r="C7230"/>
      <c r="D7230"/>
      <c r="E7230"/>
    </row>
    <row r="7231" spans="1:5" x14ac:dyDescent="0.25">
      <c r="A7231"/>
      <c r="B7231"/>
      <c r="C7231"/>
      <c r="D7231"/>
      <c r="E7231"/>
    </row>
    <row r="7232" spans="1:5" x14ac:dyDescent="0.25">
      <c r="A7232"/>
      <c r="B7232"/>
      <c r="C7232"/>
      <c r="D7232"/>
      <c r="E7232"/>
    </row>
    <row r="7233" spans="1:5" x14ac:dyDescent="0.25">
      <c r="A7233"/>
      <c r="B7233"/>
      <c r="C7233"/>
      <c r="D7233"/>
      <c r="E7233"/>
    </row>
    <row r="7234" spans="1:5" x14ac:dyDescent="0.25">
      <c r="A7234"/>
      <c r="B7234"/>
      <c r="C7234"/>
      <c r="D7234"/>
      <c r="E7234"/>
    </row>
    <row r="7235" spans="1:5" x14ac:dyDescent="0.25">
      <c r="A7235"/>
      <c r="B7235"/>
      <c r="C7235"/>
      <c r="D7235"/>
      <c r="E7235"/>
    </row>
    <row r="7236" spans="1:5" x14ac:dyDescent="0.25">
      <c r="A7236"/>
      <c r="B7236"/>
      <c r="C7236"/>
      <c r="D7236"/>
      <c r="E7236"/>
    </row>
    <row r="7237" spans="1:5" x14ac:dyDescent="0.25">
      <c r="A7237"/>
      <c r="B7237"/>
      <c r="C7237"/>
      <c r="D7237"/>
      <c r="E7237"/>
    </row>
    <row r="7238" spans="1:5" x14ac:dyDescent="0.25">
      <c r="A7238"/>
      <c r="B7238"/>
      <c r="C7238"/>
      <c r="D7238"/>
      <c r="E7238"/>
    </row>
    <row r="7239" spans="1:5" x14ac:dyDescent="0.25">
      <c r="A7239"/>
      <c r="B7239"/>
      <c r="C7239"/>
      <c r="D7239"/>
      <c r="E7239"/>
    </row>
    <row r="7240" spans="1:5" x14ac:dyDescent="0.25">
      <c r="A7240"/>
      <c r="B7240"/>
      <c r="C7240"/>
      <c r="D7240"/>
      <c r="E7240"/>
    </row>
    <row r="7241" spans="1:5" x14ac:dyDescent="0.25">
      <c r="A7241"/>
      <c r="B7241"/>
      <c r="C7241"/>
      <c r="D7241"/>
      <c r="E7241"/>
    </row>
    <row r="7242" spans="1:5" x14ac:dyDescent="0.25">
      <c r="A7242"/>
      <c r="B7242"/>
      <c r="C7242"/>
      <c r="D7242"/>
      <c r="E7242"/>
    </row>
    <row r="7243" spans="1:5" x14ac:dyDescent="0.25">
      <c r="A7243"/>
      <c r="B7243"/>
      <c r="C7243"/>
      <c r="D7243"/>
      <c r="E7243"/>
    </row>
    <row r="7244" spans="1:5" x14ac:dyDescent="0.25">
      <c r="A7244"/>
      <c r="B7244"/>
      <c r="C7244"/>
      <c r="D7244"/>
      <c r="E7244"/>
    </row>
    <row r="7245" spans="1:5" x14ac:dyDescent="0.25">
      <c r="A7245"/>
      <c r="B7245"/>
      <c r="C7245"/>
      <c r="D7245"/>
      <c r="E7245"/>
    </row>
    <row r="7246" spans="1:5" x14ac:dyDescent="0.25">
      <c r="A7246"/>
      <c r="B7246"/>
      <c r="C7246"/>
      <c r="D7246"/>
      <c r="E7246"/>
    </row>
    <row r="7247" spans="1:5" x14ac:dyDescent="0.25">
      <c r="A7247"/>
      <c r="B7247"/>
      <c r="C7247"/>
      <c r="D7247"/>
      <c r="E7247"/>
    </row>
    <row r="7248" spans="1:5" x14ac:dyDescent="0.25">
      <c r="A7248"/>
      <c r="B7248"/>
      <c r="C7248"/>
      <c r="D7248"/>
      <c r="E7248"/>
    </row>
    <row r="7249" spans="1:5" x14ac:dyDescent="0.25">
      <c r="A7249"/>
      <c r="B7249"/>
      <c r="C7249"/>
      <c r="D7249"/>
      <c r="E7249"/>
    </row>
    <row r="7250" spans="1:5" x14ac:dyDescent="0.25">
      <c r="A7250"/>
      <c r="B7250"/>
      <c r="C7250"/>
      <c r="D7250"/>
      <c r="E7250"/>
    </row>
    <row r="7251" spans="1:5" x14ac:dyDescent="0.25">
      <c r="A7251"/>
      <c r="B7251"/>
      <c r="C7251"/>
      <c r="D7251"/>
      <c r="E7251"/>
    </row>
    <row r="7252" spans="1:5" x14ac:dyDescent="0.25">
      <c r="A7252"/>
      <c r="B7252"/>
      <c r="C7252"/>
      <c r="D7252"/>
      <c r="E7252"/>
    </row>
    <row r="7253" spans="1:5" x14ac:dyDescent="0.25">
      <c r="A7253"/>
      <c r="B7253"/>
      <c r="C7253"/>
      <c r="D7253"/>
      <c r="E7253"/>
    </row>
    <row r="7254" spans="1:5" x14ac:dyDescent="0.25">
      <c r="A7254"/>
      <c r="B7254"/>
      <c r="C7254"/>
      <c r="D7254"/>
      <c r="E7254"/>
    </row>
    <row r="7255" spans="1:5" x14ac:dyDescent="0.25">
      <c r="A7255"/>
      <c r="B7255"/>
      <c r="C7255"/>
      <c r="D7255"/>
      <c r="E7255"/>
    </row>
    <row r="7256" spans="1:5" x14ac:dyDescent="0.25">
      <c r="A7256"/>
      <c r="B7256"/>
      <c r="C7256"/>
      <c r="D7256"/>
      <c r="E7256"/>
    </row>
    <row r="7257" spans="1:5" x14ac:dyDescent="0.25">
      <c r="A7257"/>
      <c r="B7257"/>
      <c r="C7257"/>
      <c r="D7257"/>
      <c r="E7257"/>
    </row>
    <row r="7258" spans="1:5" x14ac:dyDescent="0.25">
      <c r="A7258"/>
      <c r="B7258"/>
      <c r="C7258"/>
      <c r="D7258"/>
      <c r="E7258"/>
    </row>
    <row r="7259" spans="1:5" x14ac:dyDescent="0.25">
      <c r="A7259"/>
      <c r="B7259"/>
      <c r="C7259"/>
      <c r="D7259"/>
      <c r="E7259"/>
    </row>
    <row r="7260" spans="1:5" x14ac:dyDescent="0.25">
      <c r="A7260"/>
      <c r="B7260"/>
      <c r="C7260"/>
      <c r="D7260"/>
      <c r="E7260"/>
    </row>
    <row r="7261" spans="1:5" x14ac:dyDescent="0.25">
      <c r="A7261"/>
      <c r="B7261"/>
      <c r="C7261"/>
      <c r="D7261"/>
      <c r="E7261"/>
    </row>
    <row r="7262" spans="1:5" x14ac:dyDescent="0.25">
      <c r="A7262"/>
      <c r="B7262"/>
      <c r="C7262"/>
      <c r="D7262"/>
      <c r="E7262"/>
    </row>
    <row r="7263" spans="1:5" x14ac:dyDescent="0.25">
      <c r="A7263"/>
      <c r="B7263"/>
      <c r="C7263"/>
      <c r="D7263"/>
      <c r="E7263"/>
    </row>
    <row r="7264" spans="1:5" x14ac:dyDescent="0.25">
      <c r="A7264"/>
      <c r="B7264"/>
      <c r="C7264"/>
      <c r="D7264"/>
      <c r="E7264"/>
    </row>
    <row r="7265" spans="1:5" x14ac:dyDescent="0.25">
      <c r="A7265"/>
      <c r="B7265"/>
      <c r="C7265"/>
      <c r="D7265"/>
      <c r="E7265"/>
    </row>
    <row r="7266" spans="1:5" x14ac:dyDescent="0.25">
      <c r="A7266"/>
      <c r="B7266"/>
      <c r="C7266"/>
      <c r="D7266"/>
      <c r="E7266"/>
    </row>
    <row r="7267" spans="1:5" x14ac:dyDescent="0.25">
      <c r="A7267"/>
      <c r="B7267"/>
      <c r="C7267"/>
      <c r="D7267"/>
      <c r="E7267"/>
    </row>
    <row r="7268" spans="1:5" x14ac:dyDescent="0.25">
      <c r="A7268"/>
      <c r="B7268"/>
      <c r="C7268"/>
      <c r="D7268"/>
      <c r="E7268"/>
    </row>
    <row r="7269" spans="1:5" x14ac:dyDescent="0.25">
      <c r="A7269"/>
      <c r="B7269"/>
      <c r="C7269"/>
      <c r="D7269"/>
      <c r="E7269"/>
    </row>
    <row r="7270" spans="1:5" x14ac:dyDescent="0.25">
      <c r="A7270"/>
      <c r="B7270"/>
      <c r="C7270"/>
      <c r="D7270"/>
      <c r="E7270"/>
    </row>
    <row r="7271" spans="1:5" x14ac:dyDescent="0.25">
      <c r="A7271"/>
      <c r="B7271"/>
      <c r="C7271"/>
      <c r="D7271"/>
      <c r="E7271"/>
    </row>
    <row r="7272" spans="1:5" x14ac:dyDescent="0.25">
      <c r="A7272"/>
      <c r="B7272"/>
      <c r="C7272"/>
      <c r="D7272"/>
      <c r="E7272"/>
    </row>
    <row r="7273" spans="1:5" x14ac:dyDescent="0.25">
      <c r="A7273"/>
      <c r="B7273"/>
      <c r="C7273"/>
      <c r="D7273"/>
      <c r="E7273"/>
    </row>
    <row r="7274" spans="1:5" x14ac:dyDescent="0.25">
      <c r="A7274"/>
      <c r="B7274"/>
      <c r="C7274"/>
      <c r="D7274"/>
      <c r="E7274"/>
    </row>
    <row r="7275" spans="1:5" x14ac:dyDescent="0.25">
      <c r="A7275"/>
      <c r="B7275"/>
      <c r="C7275"/>
      <c r="D7275"/>
      <c r="E7275"/>
    </row>
    <row r="7276" spans="1:5" x14ac:dyDescent="0.25">
      <c r="A7276"/>
      <c r="B7276"/>
      <c r="C7276"/>
      <c r="D7276"/>
      <c r="E7276"/>
    </row>
    <row r="7277" spans="1:5" x14ac:dyDescent="0.25">
      <c r="A7277"/>
      <c r="B7277"/>
      <c r="C7277"/>
      <c r="D7277"/>
      <c r="E7277"/>
    </row>
    <row r="7278" spans="1:5" x14ac:dyDescent="0.25">
      <c r="A7278"/>
      <c r="B7278"/>
      <c r="C7278"/>
      <c r="D7278"/>
      <c r="E7278"/>
    </row>
    <row r="7279" spans="1:5" x14ac:dyDescent="0.25">
      <c r="A7279"/>
      <c r="B7279"/>
      <c r="C7279"/>
      <c r="D7279"/>
      <c r="E7279"/>
    </row>
    <row r="7280" spans="1:5" x14ac:dyDescent="0.25">
      <c r="A7280"/>
      <c r="B7280"/>
      <c r="C7280"/>
      <c r="D7280"/>
      <c r="E7280"/>
    </row>
    <row r="7281" spans="1:5" x14ac:dyDescent="0.25">
      <c r="A7281"/>
      <c r="B7281"/>
      <c r="C7281"/>
      <c r="D7281"/>
      <c r="E7281"/>
    </row>
    <row r="7282" spans="1:5" x14ac:dyDescent="0.25">
      <c r="A7282"/>
      <c r="B7282"/>
      <c r="C7282"/>
      <c r="D7282"/>
      <c r="E7282"/>
    </row>
    <row r="7283" spans="1:5" x14ac:dyDescent="0.25">
      <c r="A7283"/>
      <c r="B7283"/>
      <c r="C7283"/>
      <c r="D7283"/>
      <c r="E7283"/>
    </row>
    <row r="7284" spans="1:5" x14ac:dyDescent="0.25">
      <c r="A7284"/>
      <c r="B7284"/>
      <c r="C7284"/>
      <c r="D7284"/>
      <c r="E7284"/>
    </row>
    <row r="7285" spans="1:5" x14ac:dyDescent="0.25">
      <c r="A7285"/>
      <c r="B7285"/>
      <c r="C7285"/>
      <c r="D7285"/>
      <c r="E7285"/>
    </row>
    <row r="7286" spans="1:5" x14ac:dyDescent="0.25">
      <c r="A7286"/>
      <c r="B7286"/>
      <c r="C7286"/>
      <c r="D7286"/>
      <c r="E7286"/>
    </row>
    <row r="7287" spans="1:5" x14ac:dyDescent="0.25">
      <c r="A7287"/>
      <c r="B7287"/>
      <c r="C7287"/>
      <c r="D7287"/>
      <c r="E7287"/>
    </row>
    <row r="7288" spans="1:5" x14ac:dyDescent="0.25">
      <c r="A7288"/>
      <c r="B7288"/>
      <c r="C7288"/>
      <c r="D7288"/>
      <c r="E7288"/>
    </row>
    <row r="7289" spans="1:5" x14ac:dyDescent="0.25">
      <c r="A7289"/>
      <c r="B7289"/>
      <c r="C7289"/>
      <c r="D7289"/>
      <c r="E7289"/>
    </row>
    <row r="7290" spans="1:5" x14ac:dyDescent="0.25">
      <c r="A7290"/>
      <c r="B7290"/>
      <c r="C7290"/>
      <c r="D7290"/>
      <c r="E7290"/>
    </row>
    <row r="7291" spans="1:5" x14ac:dyDescent="0.25">
      <c r="A7291"/>
      <c r="B7291"/>
      <c r="C7291"/>
      <c r="D7291"/>
      <c r="E7291"/>
    </row>
    <row r="7292" spans="1:5" x14ac:dyDescent="0.25">
      <c r="A7292"/>
      <c r="B7292"/>
      <c r="C7292"/>
      <c r="D7292"/>
      <c r="E7292"/>
    </row>
    <row r="7293" spans="1:5" x14ac:dyDescent="0.25">
      <c r="A7293"/>
      <c r="B7293"/>
      <c r="C7293"/>
      <c r="D7293"/>
      <c r="E7293"/>
    </row>
    <row r="7294" spans="1:5" x14ac:dyDescent="0.25">
      <c r="A7294"/>
      <c r="B7294"/>
      <c r="C7294"/>
      <c r="D7294"/>
      <c r="E7294"/>
    </row>
    <row r="7295" spans="1:5" x14ac:dyDescent="0.25">
      <c r="A7295"/>
      <c r="B7295"/>
      <c r="C7295"/>
      <c r="D7295"/>
      <c r="E7295"/>
    </row>
    <row r="7296" spans="1:5" x14ac:dyDescent="0.25">
      <c r="A7296"/>
      <c r="B7296"/>
      <c r="C7296"/>
      <c r="D7296"/>
      <c r="E7296"/>
    </row>
    <row r="7297" spans="1:5" x14ac:dyDescent="0.25">
      <c r="A7297"/>
      <c r="B7297"/>
      <c r="C7297"/>
      <c r="D7297"/>
      <c r="E7297"/>
    </row>
    <row r="7298" spans="1:5" x14ac:dyDescent="0.25">
      <c r="A7298"/>
      <c r="B7298"/>
      <c r="C7298"/>
      <c r="D7298"/>
      <c r="E7298"/>
    </row>
    <row r="7299" spans="1:5" x14ac:dyDescent="0.25">
      <c r="A7299"/>
      <c r="B7299"/>
      <c r="C7299"/>
      <c r="D7299"/>
      <c r="E7299"/>
    </row>
    <row r="7300" spans="1:5" x14ac:dyDescent="0.25">
      <c r="A7300"/>
      <c r="B7300"/>
      <c r="C7300"/>
      <c r="D7300"/>
      <c r="E7300"/>
    </row>
    <row r="7301" spans="1:5" x14ac:dyDescent="0.25">
      <c r="A7301"/>
      <c r="B7301"/>
      <c r="C7301"/>
      <c r="D7301"/>
      <c r="E7301"/>
    </row>
    <row r="7302" spans="1:5" x14ac:dyDescent="0.25">
      <c r="A7302"/>
      <c r="B7302"/>
      <c r="C7302"/>
      <c r="D7302"/>
      <c r="E7302"/>
    </row>
    <row r="7303" spans="1:5" x14ac:dyDescent="0.25">
      <c r="A7303"/>
      <c r="B7303"/>
      <c r="C7303"/>
      <c r="D7303"/>
      <c r="E7303"/>
    </row>
    <row r="7304" spans="1:5" x14ac:dyDescent="0.25">
      <c r="A7304"/>
      <c r="B7304"/>
      <c r="C7304"/>
      <c r="D7304"/>
      <c r="E7304"/>
    </row>
    <row r="7305" spans="1:5" x14ac:dyDescent="0.25">
      <c r="A7305"/>
      <c r="B7305"/>
      <c r="C7305"/>
      <c r="D7305"/>
      <c r="E7305"/>
    </row>
    <row r="7306" spans="1:5" x14ac:dyDescent="0.25">
      <c r="A7306"/>
      <c r="B7306"/>
      <c r="C7306"/>
      <c r="D7306"/>
      <c r="E7306"/>
    </row>
    <row r="7307" spans="1:5" x14ac:dyDescent="0.25">
      <c r="A7307"/>
      <c r="B7307"/>
      <c r="C7307"/>
      <c r="D7307"/>
      <c r="E7307"/>
    </row>
    <row r="7308" spans="1:5" x14ac:dyDescent="0.25">
      <c r="A7308"/>
      <c r="B7308"/>
      <c r="C7308"/>
      <c r="D7308"/>
      <c r="E7308"/>
    </row>
    <row r="7309" spans="1:5" x14ac:dyDescent="0.25">
      <c r="A7309"/>
      <c r="B7309"/>
      <c r="C7309"/>
      <c r="D7309"/>
      <c r="E7309"/>
    </row>
    <row r="7310" spans="1:5" x14ac:dyDescent="0.25">
      <c r="A7310"/>
      <c r="B7310"/>
      <c r="C7310"/>
      <c r="D7310"/>
      <c r="E7310"/>
    </row>
    <row r="7311" spans="1:5" x14ac:dyDescent="0.25">
      <c r="A7311"/>
      <c r="B7311"/>
      <c r="C7311"/>
      <c r="D7311"/>
      <c r="E7311"/>
    </row>
    <row r="7312" spans="1:5" x14ac:dyDescent="0.25">
      <c r="A7312"/>
      <c r="B7312"/>
      <c r="C7312"/>
      <c r="D7312"/>
      <c r="E7312"/>
    </row>
    <row r="7313" spans="1:5" x14ac:dyDescent="0.25">
      <c r="A7313"/>
      <c r="B7313"/>
      <c r="C7313"/>
      <c r="D7313"/>
      <c r="E7313"/>
    </row>
    <row r="7314" spans="1:5" x14ac:dyDescent="0.25">
      <c r="A7314"/>
      <c r="B7314"/>
      <c r="C7314"/>
      <c r="D7314"/>
      <c r="E7314"/>
    </row>
    <row r="7315" spans="1:5" x14ac:dyDescent="0.25">
      <c r="A7315"/>
      <c r="B7315"/>
      <c r="C7315"/>
      <c r="D7315"/>
      <c r="E7315"/>
    </row>
    <row r="7316" spans="1:5" x14ac:dyDescent="0.25">
      <c r="A7316"/>
      <c r="B7316"/>
      <c r="C7316"/>
      <c r="D7316"/>
      <c r="E7316"/>
    </row>
    <row r="7317" spans="1:5" x14ac:dyDescent="0.25">
      <c r="A7317"/>
      <c r="B7317"/>
      <c r="C7317"/>
      <c r="D7317"/>
      <c r="E7317"/>
    </row>
    <row r="7318" spans="1:5" x14ac:dyDescent="0.25">
      <c r="A7318"/>
      <c r="B7318"/>
      <c r="C7318"/>
      <c r="D7318"/>
      <c r="E7318"/>
    </row>
    <row r="7319" spans="1:5" x14ac:dyDescent="0.25">
      <c r="A7319"/>
      <c r="B7319"/>
      <c r="C7319"/>
      <c r="D7319"/>
      <c r="E7319"/>
    </row>
    <row r="7320" spans="1:5" x14ac:dyDescent="0.25">
      <c r="A7320"/>
      <c r="B7320"/>
      <c r="C7320"/>
      <c r="D7320"/>
      <c r="E7320"/>
    </row>
    <row r="7321" spans="1:5" x14ac:dyDescent="0.25">
      <c r="A7321"/>
      <c r="B7321"/>
      <c r="C7321"/>
      <c r="D7321"/>
      <c r="E7321"/>
    </row>
    <row r="7322" spans="1:5" x14ac:dyDescent="0.25">
      <c r="A7322"/>
      <c r="B7322"/>
      <c r="C7322"/>
      <c r="D7322"/>
      <c r="E7322"/>
    </row>
    <row r="7323" spans="1:5" x14ac:dyDescent="0.25">
      <c r="A7323"/>
      <c r="B7323"/>
      <c r="C7323"/>
      <c r="D7323"/>
      <c r="E7323"/>
    </row>
    <row r="7324" spans="1:5" x14ac:dyDescent="0.25">
      <c r="A7324"/>
      <c r="B7324"/>
      <c r="C7324"/>
      <c r="D7324"/>
      <c r="E7324"/>
    </row>
    <row r="7325" spans="1:5" x14ac:dyDescent="0.25">
      <c r="A7325"/>
      <c r="B7325"/>
      <c r="C7325"/>
      <c r="D7325"/>
      <c r="E7325"/>
    </row>
    <row r="7326" spans="1:5" x14ac:dyDescent="0.25">
      <c r="A7326"/>
      <c r="B7326"/>
      <c r="C7326"/>
      <c r="D7326"/>
      <c r="E7326"/>
    </row>
    <row r="7327" spans="1:5" x14ac:dyDescent="0.25">
      <c r="A7327"/>
      <c r="B7327"/>
      <c r="C7327"/>
      <c r="D7327"/>
      <c r="E7327"/>
    </row>
    <row r="7328" spans="1:5" x14ac:dyDescent="0.25">
      <c r="A7328"/>
      <c r="B7328"/>
      <c r="C7328"/>
      <c r="D7328"/>
      <c r="E7328"/>
    </row>
    <row r="7329" spans="1:5" x14ac:dyDescent="0.25">
      <c r="A7329"/>
      <c r="B7329"/>
      <c r="C7329"/>
      <c r="D7329"/>
      <c r="E7329"/>
    </row>
    <row r="7330" spans="1:5" x14ac:dyDescent="0.25">
      <c r="A7330"/>
      <c r="B7330"/>
      <c r="C7330"/>
      <c r="D7330"/>
      <c r="E7330"/>
    </row>
    <row r="7331" spans="1:5" x14ac:dyDescent="0.25">
      <c r="A7331"/>
      <c r="B7331"/>
      <c r="C7331"/>
      <c r="D7331"/>
      <c r="E7331"/>
    </row>
    <row r="7332" spans="1:5" x14ac:dyDescent="0.25">
      <c r="A7332"/>
      <c r="B7332"/>
      <c r="C7332"/>
      <c r="D7332"/>
      <c r="E7332"/>
    </row>
    <row r="7333" spans="1:5" x14ac:dyDescent="0.25">
      <c r="A7333"/>
      <c r="B7333"/>
      <c r="C7333"/>
      <c r="D7333"/>
      <c r="E7333"/>
    </row>
    <row r="7334" spans="1:5" x14ac:dyDescent="0.25">
      <c r="A7334"/>
      <c r="B7334"/>
      <c r="C7334"/>
      <c r="D7334"/>
      <c r="E7334"/>
    </row>
    <row r="7335" spans="1:5" x14ac:dyDescent="0.25">
      <c r="A7335"/>
      <c r="B7335"/>
      <c r="C7335"/>
      <c r="D7335"/>
      <c r="E7335"/>
    </row>
    <row r="7336" spans="1:5" x14ac:dyDescent="0.25">
      <c r="A7336"/>
      <c r="B7336"/>
      <c r="C7336"/>
      <c r="D7336"/>
      <c r="E7336"/>
    </row>
    <row r="7337" spans="1:5" x14ac:dyDescent="0.25">
      <c r="A7337"/>
      <c r="B7337"/>
      <c r="C7337"/>
      <c r="D7337"/>
      <c r="E7337"/>
    </row>
    <row r="7338" spans="1:5" x14ac:dyDescent="0.25">
      <c r="A7338"/>
      <c r="B7338"/>
      <c r="C7338"/>
      <c r="D7338"/>
      <c r="E7338"/>
    </row>
    <row r="7339" spans="1:5" x14ac:dyDescent="0.25">
      <c r="A7339"/>
      <c r="B7339"/>
      <c r="C7339"/>
      <c r="D7339"/>
      <c r="E7339"/>
    </row>
    <row r="7340" spans="1:5" x14ac:dyDescent="0.25">
      <c r="A7340"/>
      <c r="B7340"/>
      <c r="C7340"/>
      <c r="D7340"/>
      <c r="E7340"/>
    </row>
    <row r="7341" spans="1:5" x14ac:dyDescent="0.25">
      <c r="A7341"/>
      <c r="B7341"/>
      <c r="C7341"/>
      <c r="D7341"/>
      <c r="E7341"/>
    </row>
    <row r="7342" spans="1:5" x14ac:dyDescent="0.25">
      <c r="A7342"/>
      <c r="B7342"/>
      <c r="C7342"/>
      <c r="D7342"/>
      <c r="E7342"/>
    </row>
    <row r="7343" spans="1:5" x14ac:dyDescent="0.25">
      <c r="A7343"/>
      <c r="B7343"/>
      <c r="C7343"/>
      <c r="D7343"/>
      <c r="E7343"/>
    </row>
    <row r="7344" spans="1:5" x14ac:dyDescent="0.25">
      <c r="A7344"/>
      <c r="B7344"/>
      <c r="C7344"/>
      <c r="D7344"/>
      <c r="E7344"/>
    </row>
    <row r="7345" spans="1:5" x14ac:dyDescent="0.25">
      <c r="A7345"/>
      <c r="B7345"/>
      <c r="C7345"/>
      <c r="D7345"/>
      <c r="E7345"/>
    </row>
    <row r="7346" spans="1:5" x14ac:dyDescent="0.25">
      <c r="A7346"/>
      <c r="B7346"/>
      <c r="C7346"/>
      <c r="D7346"/>
      <c r="E7346"/>
    </row>
    <row r="7347" spans="1:5" x14ac:dyDescent="0.25">
      <c r="A7347"/>
      <c r="B7347"/>
      <c r="C7347"/>
      <c r="D7347"/>
      <c r="E7347"/>
    </row>
    <row r="7348" spans="1:5" x14ac:dyDescent="0.25">
      <c r="A7348"/>
      <c r="B7348"/>
      <c r="C7348"/>
      <c r="D7348"/>
      <c r="E7348"/>
    </row>
    <row r="7349" spans="1:5" x14ac:dyDescent="0.25">
      <c r="A7349"/>
      <c r="B7349"/>
      <c r="C7349"/>
      <c r="D7349"/>
      <c r="E7349"/>
    </row>
    <row r="7350" spans="1:5" x14ac:dyDescent="0.25">
      <c r="A7350"/>
      <c r="B7350"/>
      <c r="C7350"/>
      <c r="D7350"/>
      <c r="E7350"/>
    </row>
    <row r="7351" spans="1:5" x14ac:dyDescent="0.25">
      <c r="A7351"/>
      <c r="B7351"/>
      <c r="C7351"/>
      <c r="D7351"/>
      <c r="E7351"/>
    </row>
    <row r="7352" spans="1:5" x14ac:dyDescent="0.25">
      <c r="A7352"/>
      <c r="B7352"/>
      <c r="C7352"/>
      <c r="D7352"/>
      <c r="E7352"/>
    </row>
    <row r="7353" spans="1:5" x14ac:dyDescent="0.25">
      <c r="A7353"/>
      <c r="B7353"/>
      <c r="C7353"/>
      <c r="D7353"/>
      <c r="E7353"/>
    </row>
    <row r="7354" spans="1:5" x14ac:dyDescent="0.25">
      <c r="A7354"/>
      <c r="B7354"/>
      <c r="C7354"/>
      <c r="D7354"/>
      <c r="E7354"/>
    </row>
    <row r="7355" spans="1:5" x14ac:dyDescent="0.25">
      <c r="A7355"/>
      <c r="B7355"/>
      <c r="C7355"/>
      <c r="D7355"/>
      <c r="E7355"/>
    </row>
    <row r="7356" spans="1:5" x14ac:dyDescent="0.25">
      <c r="A7356"/>
      <c r="B7356"/>
      <c r="C7356"/>
      <c r="D7356"/>
      <c r="E7356"/>
    </row>
    <row r="7357" spans="1:5" x14ac:dyDescent="0.25">
      <c r="A7357"/>
      <c r="B7357"/>
      <c r="C7357"/>
      <c r="D7357"/>
      <c r="E7357"/>
    </row>
    <row r="7358" spans="1:5" x14ac:dyDescent="0.25">
      <c r="A7358"/>
      <c r="B7358"/>
      <c r="C7358"/>
      <c r="D7358"/>
      <c r="E7358"/>
    </row>
    <row r="7359" spans="1:5" x14ac:dyDescent="0.25">
      <c r="A7359"/>
      <c r="B7359"/>
      <c r="C7359"/>
      <c r="D7359"/>
      <c r="E7359"/>
    </row>
    <row r="7360" spans="1:5" x14ac:dyDescent="0.25">
      <c r="A7360"/>
      <c r="B7360"/>
      <c r="C7360"/>
      <c r="D7360"/>
      <c r="E7360"/>
    </row>
    <row r="7361" spans="1:5" x14ac:dyDescent="0.25">
      <c r="A7361"/>
      <c r="B7361"/>
      <c r="C7361"/>
      <c r="D7361"/>
      <c r="E7361"/>
    </row>
    <row r="7362" spans="1:5" x14ac:dyDescent="0.25">
      <c r="A7362"/>
      <c r="B7362"/>
      <c r="C7362"/>
      <c r="D7362"/>
      <c r="E7362"/>
    </row>
    <row r="7363" spans="1:5" x14ac:dyDescent="0.25">
      <c r="A7363"/>
      <c r="B7363"/>
      <c r="C7363"/>
      <c r="D7363"/>
      <c r="E7363"/>
    </row>
    <row r="7364" spans="1:5" x14ac:dyDescent="0.25">
      <c r="A7364"/>
      <c r="B7364"/>
      <c r="C7364"/>
      <c r="D7364"/>
      <c r="E7364"/>
    </row>
    <row r="7365" spans="1:5" x14ac:dyDescent="0.25">
      <c r="A7365"/>
      <c r="B7365"/>
      <c r="C7365"/>
      <c r="D7365"/>
      <c r="E7365"/>
    </row>
    <row r="7366" spans="1:5" x14ac:dyDescent="0.25">
      <c r="A7366"/>
      <c r="B7366"/>
      <c r="C7366"/>
      <c r="D7366"/>
      <c r="E7366"/>
    </row>
    <row r="7367" spans="1:5" x14ac:dyDescent="0.25">
      <c r="A7367"/>
      <c r="B7367"/>
      <c r="C7367"/>
      <c r="D7367"/>
      <c r="E7367"/>
    </row>
    <row r="7368" spans="1:5" x14ac:dyDescent="0.25">
      <c r="A7368"/>
      <c r="B7368"/>
      <c r="C7368"/>
      <c r="D7368"/>
      <c r="E7368"/>
    </row>
    <row r="7369" spans="1:5" x14ac:dyDescent="0.25">
      <c r="A7369"/>
      <c r="B7369"/>
      <c r="C7369"/>
      <c r="D7369"/>
      <c r="E7369"/>
    </row>
    <row r="7370" spans="1:5" x14ac:dyDescent="0.25">
      <c r="A7370"/>
      <c r="B7370"/>
      <c r="C7370"/>
      <c r="D7370"/>
      <c r="E7370"/>
    </row>
    <row r="7371" spans="1:5" x14ac:dyDescent="0.25">
      <c r="A7371"/>
      <c r="B7371"/>
      <c r="C7371"/>
      <c r="D7371"/>
      <c r="E7371"/>
    </row>
    <row r="7372" spans="1:5" x14ac:dyDescent="0.25">
      <c r="A7372"/>
      <c r="B7372"/>
      <c r="C7372"/>
      <c r="D7372"/>
      <c r="E7372"/>
    </row>
    <row r="7373" spans="1:5" x14ac:dyDescent="0.25">
      <c r="A7373"/>
      <c r="B7373"/>
      <c r="C7373"/>
      <c r="D7373"/>
      <c r="E7373"/>
    </row>
    <row r="7374" spans="1:5" x14ac:dyDescent="0.25">
      <c r="A7374"/>
      <c r="B7374"/>
      <c r="C7374"/>
      <c r="D7374"/>
      <c r="E7374"/>
    </row>
    <row r="7375" spans="1:5" x14ac:dyDescent="0.25">
      <c r="A7375"/>
      <c r="B7375"/>
      <c r="C7375"/>
      <c r="D7375"/>
      <c r="E7375"/>
    </row>
    <row r="7376" spans="1:5" x14ac:dyDescent="0.25">
      <c r="A7376"/>
      <c r="B7376"/>
      <c r="C7376"/>
      <c r="D7376"/>
      <c r="E7376"/>
    </row>
    <row r="7377" spans="1:5" x14ac:dyDescent="0.25">
      <c r="A7377"/>
      <c r="B7377"/>
      <c r="C7377"/>
      <c r="D7377"/>
      <c r="E7377"/>
    </row>
    <row r="7378" spans="1:5" x14ac:dyDescent="0.25">
      <c r="A7378"/>
      <c r="B7378"/>
      <c r="C7378"/>
      <c r="D7378"/>
      <c r="E7378"/>
    </row>
    <row r="7379" spans="1:5" x14ac:dyDescent="0.25">
      <c r="A7379"/>
      <c r="B7379"/>
      <c r="C7379"/>
      <c r="D7379"/>
      <c r="E7379"/>
    </row>
    <row r="7380" spans="1:5" x14ac:dyDescent="0.25">
      <c r="A7380"/>
      <c r="B7380"/>
      <c r="C7380"/>
      <c r="D7380"/>
      <c r="E7380"/>
    </row>
    <row r="7381" spans="1:5" x14ac:dyDescent="0.25">
      <c r="A7381"/>
      <c r="B7381"/>
      <c r="C7381"/>
      <c r="D7381"/>
      <c r="E7381"/>
    </row>
    <row r="7382" spans="1:5" x14ac:dyDescent="0.25">
      <c r="A7382"/>
      <c r="B7382"/>
      <c r="C7382"/>
      <c r="D7382"/>
      <c r="E7382"/>
    </row>
    <row r="7383" spans="1:5" x14ac:dyDescent="0.25">
      <c r="A7383"/>
      <c r="B7383"/>
      <c r="C7383"/>
      <c r="D7383"/>
      <c r="E7383"/>
    </row>
    <row r="7384" spans="1:5" x14ac:dyDescent="0.25">
      <c r="A7384"/>
      <c r="B7384"/>
      <c r="C7384"/>
      <c r="D7384"/>
      <c r="E7384"/>
    </row>
    <row r="7385" spans="1:5" x14ac:dyDescent="0.25">
      <c r="A7385"/>
      <c r="B7385"/>
      <c r="C7385"/>
      <c r="D7385"/>
      <c r="E7385"/>
    </row>
    <row r="7386" spans="1:5" x14ac:dyDescent="0.25">
      <c r="A7386"/>
      <c r="B7386"/>
      <c r="C7386"/>
      <c r="D7386"/>
      <c r="E7386"/>
    </row>
    <row r="7387" spans="1:5" x14ac:dyDescent="0.25">
      <c r="A7387"/>
      <c r="B7387"/>
      <c r="C7387"/>
      <c r="D7387"/>
      <c r="E7387"/>
    </row>
    <row r="7388" spans="1:5" x14ac:dyDescent="0.25">
      <c r="A7388"/>
      <c r="B7388"/>
      <c r="C7388"/>
      <c r="D7388"/>
      <c r="E7388"/>
    </row>
    <row r="7389" spans="1:5" x14ac:dyDescent="0.25">
      <c r="A7389"/>
      <c r="B7389"/>
      <c r="C7389"/>
      <c r="D7389"/>
      <c r="E7389"/>
    </row>
    <row r="7390" spans="1:5" x14ac:dyDescent="0.25">
      <c r="A7390"/>
      <c r="B7390"/>
      <c r="C7390"/>
      <c r="D7390"/>
      <c r="E7390"/>
    </row>
    <row r="7391" spans="1:5" x14ac:dyDescent="0.25">
      <c r="A7391"/>
      <c r="B7391"/>
      <c r="C7391"/>
      <c r="D7391"/>
      <c r="E7391"/>
    </row>
    <row r="7392" spans="1:5" x14ac:dyDescent="0.25">
      <c r="A7392"/>
      <c r="B7392"/>
      <c r="C7392"/>
      <c r="D7392"/>
      <c r="E7392"/>
    </row>
    <row r="7393" spans="1:5" x14ac:dyDescent="0.25">
      <c r="A7393"/>
      <c r="B7393"/>
      <c r="C7393"/>
      <c r="D7393"/>
      <c r="E7393"/>
    </row>
    <row r="7394" spans="1:5" x14ac:dyDescent="0.25">
      <c r="A7394"/>
      <c r="B7394"/>
      <c r="C7394"/>
      <c r="D7394"/>
      <c r="E7394"/>
    </row>
    <row r="7395" spans="1:5" x14ac:dyDescent="0.25">
      <c r="A7395"/>
      <c r="B7395"/>
      <c r="C7395"/>
      <c r="D7395"/>
      <c r="E7395"/>
    </row>
    <row r="7396" spans="1:5" x14ac:dyDescent="0.25">
      <c r="A7396"/>
      <c r="B7396"/>
      <c r="C7396"/>
      <c r="D7396"/>
      <c r="E7396"/>
    </row>
    <row r="7397" spans="1:5" x14ac:dyDescent="0.25">
      <c r="A7397"/>
      <c r="B7397"/>
      <c r="C7397"/>
      <c r="D7397"/>
      <c r="E7397"/>
    </row>
    <row r="7398" spans="1:5" x14ac:dyDescent="0.25">
      <c r="A7398"/>
      <c r="B7398"/>
      <c r="C7398"/>
      <c r="D7398"/>
      <c r="E7398"/>
    </row>
    <row r="7399" spans="1:5" x14ac:dyDescent="0.25">
      <c r="A7399"/>
      <c r="B7399"/>
      <c r="C7399"/>
      <c r="D7399"/>
      <c r="E7399"/>
    </row>
    <row r="7400" spans="1:5" x14ac:dyDescent="0.25">
      <c r="A7400"/>
      <c r="B7400"/>
      <c r="C7400"/>
      <c r="D7400"/>
      <c r="E7400"/>
    </row>
    <row r="7401" spans="1:5" x14ac:dyDescent="0.25">
      <c r="A7401"/>
      <c r="B7401"/>
      <c r="C7401"/>
      <c r="D7401"/>
      <c r="E7401"/>
    </row>
    <row r="7402" spans="1:5" x14ac:dyDescent="0.25">
      <c r="A7402"/>
      <c r="B7402"/>
      <c r="C7402"/>
      <c r="D7402"/>
      <c r="E7402"/>
    </row>
    <row r="7403" spans="1:5" x14ac:dyDescent="0.25">
      <c r="A7403"/>
      <c r="B7403"/>
      <c r="C7403"/>
      <c r="D7403"/>
      <c r="E7403"/>
    </row>
    <row r="7404" spans="1:5" x14ac:dyDescent="0.25">
      <c r="A7404"/>
      <c r="B7404"/>
      <c r="C7404"/>
      <c r="D7404"/>
      <c r="E7404"/>
    </row>
    <row r="7405" spans="1:5" x14ac:dyDescent="0.25">
      <c r="A7405"/>
      <c r="B7405"/>
      <c r="C7405"/>
      <c r="D7405"/>
      <c r="E7405"/>
    </row>
    <row r="7406" spans="1:5" x14ac:dyDescent="0.25">
      <c r="A7406"/>
      <c r="B7406"/>
      <c r="C7406"/>
      <c r="D7406"/>
      <c r="E7406"/>
    </row>
    <row r="7407" spans="1:5" x14ac:dyDescent="0.25">
      <c r="A7407"/>
      <c r="B7407"/>
      <c r="C7407"/>
      <c r="D7407"/>
      <c r="E7407"/>
    </row>
    <row r="7408" spans="1:5" x14ac:dyDescent="0.25">
      <c r="A7408"/>
      <c r="B7408"/>
      <c r="C7408"/>
      <c r="D7408"/>
      <c r="E7408"/>
    </row>
    <row r="7409" spans="1:5" x14ac:dyDescent="0.25">
      <c r="A7409"/>
      <c r="B7409"/>
      <c r="C7409"/>
      <c r="D7409"/>
      <c r="E7409"/>
    </row>
    <row r="7410" spans="1:5" x14ac:dyDescent="0.25">
      <c r="A7410"/>
      <c r="B7410"/>
      <c r="C7410"/>
      <c r="D7410"/>
      <c r="E7410"/>
    </row>
    <row r="7411" spans="1:5" x14ac:dyDescent="0.25">
      <c r="A7411"/>
      <c r="B7411"/>
      <c r="C7411"/>
      <c r="D7411"/>
      <c r="E7411"/>
    </row>
    <row r="7412" spans="1:5" x14ac:dyDescent="0.25">
      <c r="A7412"/>
      <c r="B7412"/>
      <c r="C7412"/>
      <c r="D7412"/>
      <c r="E7412"/>
    </row>
    <row r="7413" spans="1:5" x14ac:dyDescent="0.25">
      <c r="A7413"/>
      <c r="B7413"/>
      <c r="C7413"/>
      <c r="D7413"/>
      <c r="E7413"/>
    </row>
    <row r="7414" spans="1:5" x14ac:dyDescent="0.25">
      <c r="A7414"/>
      <c r="B7414"/>
      <c r="C7414"/>
      <c r="D7414"/>
      <c r="E7414"/>
    </row>
    <row r="7415" spans="1:5" x14ac:dyDescent="0.25">
      <c r="A7415"/>
      <c r="B7415"/>
      <c r="C7415"/>
      <c r="D7415"/>
      <c r="E7415"/>
    </row>
    <row r="7416" spans="1:5" x14ac:dyDescent="0.25">
      <c r="A7416"/>
      <c r="B7416"/>
      <c r="C7416"/>
      <c r="D7416"/>
      <c r="E7416"/>
    </row>
    <row r="7417" spans="1:5" x14ac:dyDescent="0.25">
      <c r="A7417"/>
      <c r="B7417"/>
      <c r="C7417"/>
      <c r="D7417"/>
      <c r="E7417"/>
    </row>
    <row r="7418" spans="1:5" x14ac:dyDescent="0.25">
      <c r="A7418"/>
      <c r="B7418"/>
      <c r="C7418"/>
      <c r="D7418"/>
      <c r="E7418"/>
    </row>
    <row r="7419" spans="1:5" x14ac:dyDescent="0.25">
      <c r="A7419"/>
      <c r="B7419"/>
      <c r="C7419"/>
      <c r="D7419"/>
      <c r="E7419"/>
    </row>
    <row r="7420" spans="1:5" x14ac:dyDescent="0.25">
      <c r="A7420"/>
      <c r="B7420"/>
      <c r="C7420"/>
      <c r="D7420"/>
      <c r="E7420"/>
    </row>
    <row r="7421" spans="1:5" x14ac:dyDescent="0.25">
      <c r="A7421"/>
      <c r="B7421"/>
      <c r="C7421"/>
      <c r="D7421"/>
      <c r="E7421"/>
    </row>
    <row r="7422" spans="1:5" x14ac:dyDescent="0.25">
      <c r="A7422"/>
      <c r="B7422"/>
      <c r="C7422"/>
      <c r="D7422"/>
      <c r="E7422"/>
    </row>
    <row r="7423" spans="1:5" x14ac:dyDescent="0.25">
      <c r="A7423"/>
      <c r="B7423"/>
      <c r="C7423"/>
      <c r="D7423"/>
      <c r="E7423"/>
    </row>
    <row r="7424" spans="1:5" x14ac:dyDescent="0.25">
      <c r="A7424"/>
      <c r="B7424"/>
      <c r="C7424"/>
      <c r="D7424"/>
      <c r="E7424"/>
    </row>
    <row r="7425" spans="1:5" x14ac:dyDescent="0.25">
      <c r="A7425"/>
      <c r="B7425"/>
      <c r="C7425"/>
      <c r="D7425"/>
      <c r="E7425"/>
    </row>
    <row r="7426" spans="1:5" x14ac:dyDescent="0.25">
      <c r="A7426"/>
      <c r="B7426"/>
      <c r="C7426"/>
      <c r="D7426"/>
      <c r="E7426"/>
    </row>
    <row r="7427" spans="1:5" x14ac:dyDescent="0.25">
      <c r="A7427"/>
      <c r="B7427"/>
      <c r="C7427"/>
      <c r="D7427"/>
      <c r="E7427"/>
    </row>
    <row r="7428" spans="1:5" x14ac:dyDescent="0.25">
      <c r="A7428"/>
      <c r="B7428"/>
      <c r="C7428"/>
      <c r="D7428"/>
      <c r="E7428"/>
    </row>
    <row r="7429" spans="1:5" x14ac:dyDescent="0.25">
      <c r="A7429"/>
      <c r="B7429"/>
      <c r="C7429"/>
      <c r="D7429"/>
      <c r="E7429"/>
    </row>
    <row r="7430" spans="1:5" x14ac:dyDescent="0.25">
      <c r="A7430"/>
      <c r="B7430"/>
      <c r="C7430"/>
      <c r="D7430"/>
      <c r="E7430"/>
    </row>
    <row r="7431" spans="1:5" x14ac:dyDescent="0.25">
      <c r="A7431"/>
      <c r="B7431"/>
      <c r="C7431"/>
      <c r="D7431"/>
      <c r="E7431"/>
    </row>
    <row r="7432" spans="1:5" x14ac:dyDescent="0.25">
      <c r="A7432"/>
      <c r="B7432"/>
      <c r="C7432"/>
      <c r="D7432"/>
      <c r="E7432"/>
    </row>
    <row r="7433" spans="1:5" x14ac:dyDescent="0.25">
      <c r="A7433"/>
      <c r="B7433"/>
      <c r="C7433"/>
      <c r="D7433"/>
      <c r="E7433"/>
    </row>
    <row r="7434" spans="1:5" x14ac:dyDescent="0.25">
      <c r="A7434"/>
      <c r="B7434"/>
      <c r="C7434"/>
      <c r="D7434"/>
      <c r="E7434"/>
    </row>
    <row r="7435" spans="1:5" x14ac:dyDescent="0.25">
      <c r="A7435"/>
      <c r="B7435"/>
      <c r="C7435"/>
      <c r="D7435"/>
      <c r="E7435"/>
    </row>
    <row r="7436" spans="1:5" x14ac:dyDescent="0.25">
      <c r="A7436"/>
      <c r="B7436"/>
      <c r="C7436"/>
      <c r="D7436"/>
      <c r="E7436"/>
    </row>
    <row r="7437" spans="1:5" x14ac:dyDescent="0.25">
      <c r="A7437"/>
      <c r="B7437"/>
      <c r="C7437"/>
      <c r="D7437"/>
      <c r="E7437"/>
    </row>
    <row r="7438" spans="1:5" x14ac:dyDescent="0.25">
      <c r="A7438"/>
      <c r="B7438"/>
      <c r="C7438"/>
      <c r="D7438"/>
      <c r="E7438"/>
    </row>
    <row r="7439" spans="1:5" x14ac:dyDescent="0.25">
      <c r="A7439"/>
      <c r="B7439"/>
      <c r="C7439"/>
      <c r="D7439"/>
      <c r="E7439"/>
    </row>
    <row r="7440" spans="1:5" x14ac:dyDescent="0.25">
      <c r="A7440"/>
      <c r="B7440"/>
      <c r="C7440"/>
      <c r="D7440"/>
      <c r="E7440"/>
    </row>
    <row r="7441" spans="1:5" x14ac:dyDescent="0.25">
      <c r="A7441"/>
      <c r="B7441"/>
      <c r="C7441"/>
      <c r="D7441"/>
      <c r="E7441"/>
    </row>
    <row r="7442" spans="1:5" x14ac:dyDescent="0.25">
      <c r="A7442"/>
      <c r="B7442"/>
      <c r="C7442"/>
      <c r="D7442"/>
      <c r="E7442"/>
    </row>
    <row r="7443" spans="1:5" x14ac:dyDescent="0.25">
      <c r="A7443"/>
      <c r="B7443"/>
      <c r="C7443"/>
      <c r="D7443"/>
      <c r="E7443"/>
    </row>
    <row r="7444" spans="1:5" x14ac:dyDescent="0.25">
      <c r="A7444"/>
      <c r="B7444"/>
      <c r="C7444"/>
      <c r="D7444"/>
      <c r="E7444"/>
    </row>
    <row r="7445" spans="1:5" x14ac:dyDescent="0.25">
      <c r="A7445"/>
      <c r="B7445"/>
      <c r="C7445"/>
      <c r="D7445"/>
      <c r="E7445"/>
    </row>
    <row r="7446" spans="1:5" x14ac:dyDescent="0.25">
      <c r="A7446"/>
      <c r="B7446"/>
      <c r="C7446"/>
      <c r="D7446"/>
      <c r="E7446"/>
    </row>
    <row r="7447" spans="1:5" x14ac:dyDescent="0.25">
      <c r="A7447"/>
      <c r="B7447"/>
      <c r="C7447"/>
      <c r="D7447"/>
      <c r="E7447"/>
    </row>
    <row r="7448" spans="1:5" x14ac:dyDescent="0.25">
      <c r="A7448"/>
      <c r="B7448"/>
      <c r="C7448"/>
      <c r="D7448"/>
      <c r="E7448"/>
    </row>
    <row r="7449" spans="1:5" x14ac:dyDescent="0.25">
      <c r="A7449"/>
      <c r="B7449"/>
      <c r="C7449"/>
      <c r="D7449"/>
      <c r="E7449"/>
    </row>
    <row r="7450" spans="1:5" x14ac:dyDescent="0.25">
      <c r="A7450"/>
      <c r="B7450"/>
      <c r="C7450"/>
      <c r="D7450"/>
      <c r="E7450"/>
    </row>
    <row r="7451" spans="1:5" x14ac:dyDescent="0.25">
      <c r="A7451"/>
      <c r="B7451"/>
      <c r="C7451"/>
      <c r="D7451"/>
      <c r="E7451"/>
    </row>
    <row r="7452" spans="1:5" x14ac:dyDescent="0.25">
      <c r="A7452"/>
      <c r="B7452"/>
      <c r="C7452"/>
      <c r="D7452"/>
      <c r="E7452"/>
    </row>
    <row r="7453" spans="1:5" x14ac:dyDescent="0.25">
      <c r="A7453"/>
      <c r="B7453"/>
      <c r="C7453"/>
      <c r="D7453"/>
      <c r="E7453"/>
    </row>
    <row r="7454" spans="1:5" x14ac:dyDescent="0.25">
      <c r="A7454"/>
      <c r="B7454"/>
      <c r="C7454"/>
      <c r="D7454"/>
      <c r="E7454"/>
    </row>
    <row r="7455" spans="1:5" x14ac:dyDescent="0.25">
      <c r="A7455"/>
      <c r="B7455"/>
      <c r="C7455"/>
      <c r="D7455"/>
      <c r="E7455"/>
    </row>
    <row r="7456" spans="1:5" x14ac:dyDescent="0.25">
      <c r="A7456"/>
      <c r="B7456"/>
      <c r="C7456"/>
      <c r="D7456"/>
      <c r="E7456"/>
    </row>
    <row r="7457" spans="1:5" x14ac:dyDescent="0.25">
      <c r="A7457"/>
      <c r="B7457"/>
      <c r="C7457"/>
      <c r="D7457"/>
      <c r="E7457"/>
    </row>
    <row r="7458" spans="1:5" x14ac:dyDescent="0.25">
      <c r="A7458"/>
      <c r="B7458"/>
      <c r="C7458"/>
      <c r="D7458"/>
      <c r="E7458"/>
    </row>
    <row r="7459" spans="1:5" x14ac:dyDescent="0.25">
      <c r="A7459"/>
      <c r="B7459"/>
      <c r="C7459"/>
      <c r="D7459"/>
      <c r="E7459"/>
    </row>
    <row r="7460" spans="1:5" x14ac:dyDescent="0.25">
      <c r="A7460"/>
      <c r="B7460"/>
      <c r="C7460"/>
      <c r="D7460"/>
      <c r="E7460"/>
    </row>
    <row r="7461" spans="1:5" x14ac:dyDescent="0.25">
      <c r="A7461"/>
      <c r="B7461"/>
      <c r="C7461"/>
      <c r="D7461"/>
      <c r="E7461"/>
    </row>
    <row r="7462" spans="1:5" x14ac:dyDescent="0.25">
      <c r="A7462"/>
      <c r="B7462"/>
      <c r="C7462"/>
      <c r="D7462"/>
      <c r="E7462"/>
    </row>
    <row r="7463" spans="1:5" x14ac:dyDescent="0.25">
      <c r="A7463"/>
      <c r="B7463"/>
      <c r="C7463"/>
      <c r="D7463"/>
      <c r="E7463"/>
    </row>
    <row r="7464" spans="1:5" x14ac:dyDescent="0.25">
      <c r="A7464"/>
      <c r="B7464"/>
      <c r="C7464"/>
      <c r="D7464"/>
      <c r="E7464"/>
    </row>
    <row r="7465" spans="1:5" x14ac:dyDescent="0.25">
      <c r="A7465"/>
      <c r="B7465"/>
      <c r="C7465"/>
      <c r="D7465"/>
      <c r="E7465"/>
    </row>
    <row r="7466" spans="1:5" x14ac:dyDescent="0.25">
      <c r="A7466"/>
      <c r="B7466"/>
      <c r="C7466"/>
      <c r="D7466"/>
      <c r="E7466"/>
    </row>
    <row r="7467" spans="1:5" x14ac:dyDescent="0.25">
      <c r="A7467"/>
      <c r="B7467"/>
      <c r="C7467"/>
      <c r="D7467"/>
      <c r="E7467"/>
    </row>
    <row r="7468" spans="1:5" x14ac:dyDescent="0.25">
      <c r="A7468"/>
      <c r="B7468"/>
      <c r="C7468"/>
      <c r="D7468"/>
      <c r="E7468"/>
    </row>
    <row r="7469" spans="1:5" x14ac:dyDescent="0.25">
      <c r="A7469"/>
      <c r="B7469"/>
      <c r="C7469"/>
      <c r="D7469"/>
      <c r="E7469"/>
    </row>
    <row r="7470" spans="1:5" x14ac:dyDescent="0.25">
      <c r="A7470"/>
      <c r="B7470"/>
      <c r="C7470"/>
      <c r="D7470"/>
      <c r="E7470"/>
    </row>
    <row r="7471" spans="1:5" x14ac:dyDescent="0.25">
      <c r="A7471"/>
      <c r="B7471"/>
      <c r="C7471"/>
      <c r="D7471"/>
      <c r="E7471"/>
    </row>
    <row r="7472" spans="1:5" x14ac:dyDescent="0.25">
      <c r="A7472"/>
      <c r="B7472"/>
      <c r="C7472"/>
      <c r="D7472"/>
      <c r="E7472"/>
    </row>
    <row r="7473" spans="1:5" x14ac:dyDescent="0.25">
      <c r="A7473"/>
      <c r="B7473"/>
      <c r="C7473"/>
      <c r="D7473"/>
      <c r="E7473"/>
    </row>
    <row r="7474" spans="1:5" x14ac:dyDescent="0.25">
      <c r="A7474"/>
      <c r="B7474"/>
      <c r="C7474"/>
      <c r="D7474"/>
      <c r="E7474"/>
    </row>
    <row r="7475" spans="1:5" x14ac:dyDescent="0.25">
      <c r="A7475"/>
      <c r="B7475"/>
      <c r="C7475"/>
      <c r="D7475"/>
      <c r="E7475"/>
    </row>
    <row r="7476" spans="1:5" x14ac:dyDescent="0.25">
      <c r="A7476"/>
      <c r="B7476"/>
      <c r="C7476"/>
      <c r="D7476"/>
      <c r="E7476"/>
    </row>
    <row r="7477" spans="1:5" x14ac:dyDescent="0.25">
      <c r="A7477"/>
      <c r="B7477"/>
      <c r="C7477"/>
      <c r="D7477"/>
      <c r="E7477"/>
    </row>
    <row r="7478" spans="1:5" x14ac:dyDescent="0.25">
      <c r="A7478"/>
      <c r="B7478"/>
      <c r="C7478"/>
      <c r="D7478"/>
      <c r="E7478"/>
    </row>
    <row r="7479" spans="1:5" x14ac:dyDescent="0.25">
      <c r="A7479"/>
      <c r="B7479"/>
      <c r="C7479"/>
      <c r="D7479"/>
      <c r="E7479"/>
    </row>
    <row r="7480" spans="1:5" x14ac:dyDescent="0.25">
      <c r="A7480"/>
      <c r="B7480"/>
      <c r="C7480"/>
      <c r="D7480"/>
      <c r="E7480"/>
    </row>
    <row r="7481" spans="1:5" x14ac:dyDescent="0.25">
      <c r="A7481"/>
      <c r="B7481"/>
      <c r="C7481"/>
      <c r="D7481"/>
      <c r="E7481"/>
    </row>
    <row r="7482" spans="1:5" x14ac:dyDescent="0.25">
      <c r="A7482"/>
      <c r="B7482"/>
      <c r="C7482"/>
      <c r="D7482"/>
      <c r="E7482"/>
    </row>
    <row r="7483" spans="1:5" x14ac:dyDescent="0.25">
      <c r="A7483"/>
      <c r="B7483"/>
      <c r="C7483"/>
      <c r="D7483"/>
      <c r="E7483"/>
    </row>
    <row r="7484" spans="1:5" x14ac:dyDescent="0.25">
      <c r="A7484"/>
      <c r="B7484"/>
      <c r="C7484"/>
      <c r="D7484"/>
      <c r="E7484"/>
    </row>
    <row r="7485" spans="1:5" x14ac:dyDescent="0.25">
      <c r="A7485"/>
      <c r="B7485"/>
      <c r="C7485"/>
      <c r="D7485"/>
      <c r="E7485"/>
    </row>
    <row r="7486" spans="1:5" x14ac:dyDescent="0.25">
      <c r="A7486"/>
      <c r="B7486"/>
      <c r="C7486"/>
      <c r="D7486"/>
      <c r="E7486"/>
    </row>
    <row r="7487" spans="1:5" x14ac:dyDescent="0.25">
      <c r="A7487"/>
      <c r="B7487"/>
      <c r="C7487"/>
      <c r="D7487"/>
      <c r="E7487"/>
    </row>
    <row r="7488" spans="1:5" x14ac:dyDescent="0.25">
      <c r="A7488"/>
      <c r="B7488"/>
      <c r="C7488"/>
      <c r="D7488"/>
      <c r="E7488"/>
    </row>
    <row r="7489" spans="1:5" x14ac:dyDescent="0.25">
      <c r="A7489"/>
      <c r="B7489"/>
      <c r="C7489"/>
      <c r="D7489"/>
      <c r="E7489"/>
    </row>
    <row r="7490" spans="1:5" x14ac:dyDescent="0.25">
      <c r="A7490"/>
      <c r="B7490"/>
      <c r="C7490"/>
      <c r="D7490"/>
      <c r="E7490"/>
    </row>
    <row r="7491" spans="1:5" x14ac:dyDescent="0.25">
      <c r="A7491"/>
      <c r="B7491"/>
      <c r="C7491"/>
      <c r="D7491"/>
      <c r="E7491"/>
    </row>
    <row r="7492" spans="1:5" x14ac:dyDescent="0.25">
      <c r="A7492"/>
      <c r="B7492"/>
      <c r="C7492"/>
      <c r="D7492"/>
      <c r="E7492"/>
    </row>
    <row r="7493" spans="1:5" x14ac:dyDescent="0.25">
      <c r="A7493"/>
      <c r="B7493"/>
      <c r="C7493"/>
      <c r="D7493"/>
      <c r="E7493"/>
    </row>
    <row r="7494" spans="1:5" x14ac:dyDescent="0.25">
      <c r="A7494"/>
      <c r="B7494"/>
      <c r="C7494"/>
      <c r="D7494"/>
      <c r="E7494"/>
    </row>
    <row r="7495" spans="1:5" x14ac:dyDescent="0.25">
      <c r="A7495"/>
      <c r="B7495"/>
      <c r="C7495"/>
      <c r="D7495"/>
      <c r="E7495"/>
    </row>
    <row r="7496" spans="1:5" x14ac:dyDescent="0.25">
      <c r="A7496"/>
      <c r="B7496"/>
      <c r="C7496"/>
      <c r="D7496"/>
      <c r="E7496"/>
    </row>
    <row r="7497" spans="1:5" x14ac:dyDescent="0.25">
      <c r="A7497"/>
      <c r="B7497"/>
      <c r="C7497"/>
      <c r="D7497"/>
      <c r="E7497"/>
    </row>
    <row r="7498" spans="1:5" x14ac:dyDescent="0.25">
      <c r="A7498"/>
      <c r="B7498"/>
      <c r="C7498"/>
      <c r="D7498"/>
      <c r="E7498"/>
    </row>
    <row r="7499" spans="1:5" x14ac:dyDescent="0.25">
      <c r="A7499"/>
      <c r="B7499"/>
      <c r="C7499"/>
      <c r="D7499"/>
      <c r="E7499"/>
    </row>
    <row r="7500" spans="1:5" x14ac:dyDescent="0.25">
      <c r="A7500"/>
      <c r="B7500"/>
      <c r="C7500"/>
      <c r="D7500"/>
      <c r="E7500"/>
    </row>
    <row r="7501" spans="1:5" x14ac:dyDescent="0.25">
      <c r="A7501"/>
      <c r="B7501"/>
      <c r="C7501"/>
      <c r="D7501"/>
      <c r="E7501"/>
    </row>
    <row r="7502" spans="1:5" x14ac:dyDescent="0.25">
      <c r="A7502"/>
      <c r="B7502"/>
      <c r="C7502"/>
      <c r="D7502"/>
      <c r="E7502"/>
    </row>
    <row r="7503" spans="1:5" x14ac:dyDescent="0.25">
      <c r="A7503"/>
      <c r="B7503"/>
      <c r="C7503"/>
      <c r="D7503"/>
      <c r="E7503"/>
    </row>
    <row r="7504" spans="1:5" x14ac:dyDescent="0.25">
      <c r="A7504"/>
      <c r="B7504"/>
      <c r="C7504"/>
      <c r="D7504"/>
      <c r="E7504"/>
    </row>
    <row r="7505" spans="1:5" x14ac:dyDescent="0.25">
      <c r="A7505"/>
      <c r="B7505"/>
      <c r="C7505"/>
      <c r="D7505"/>
      <c r="E7505"/>
    </row>
    <row r="7506" spans="1:5" x14ac:dyDescent="0.25">
      <c r="A7506"/>
      <c r="B7506"/>
      <c r="C7506"/>
      <c r="D7506"/>
      <c r="E7506"/>
    </row>
    <row r="7507" spans="1:5" x14ac:dyDescent="0.25">
      <c r="A7507"/>
      <c r="B7507"/>
      <c r="C7507"/>
      <c r="D7507"/>
      <c r="E7507"/>
    </row>
    <row r="7508" spans="1:5" x14ac:dyDescent="0.25">
      <c r="A7508"/>
      <c r="B7508"/>
      <c r="C7508"/>
      <c r="D7508"/>
      <c r="E7508"/>
    </row>
    <row r="7509" spans="1:5" x14ac:dyDescent="0.25">
      <c r="A7509"/>
      <c r="B7509"/>
      <c r="C7509"/>
      <c r="D7509"/>
      <c r="E7509"/>
    </row>
    <row r="7510" spans="1:5" x14ac:dyDescent="0.25">
      <c r="A7510"/>
      <c r="B7510"/>
      <c r="C7510"/>
      <c r="D7510"/>
      <c r="E7510"/>
    </row>
    <row r="7511" spans="1:5" x14ac:dyDescent="0.25">
      <c r="A7511"/>
      <c r="B7511"/>
      <c r="C7511"/>
      <c r="D7511"/>
      <c r="E7511"/>
    </row>
    <row r="7512" spans="1:5" x14ac:dyDescent="0.25">
      <c r="A7512"/>
      <c r="B7512"/>
      <c r="C7512"/>
      <c r="D7512"/>
      <c r="E7512"/>
    </row>
    <row r="7513" spans="1:5" x14ac:dyDescent="0.25">
      <c r="A7513"/>
      <c r="B7513"/>
      <c r="C7513"/>
      <c r="D7513"/>
      <c r="E7513"/>
    </row>
    <row r="7514" spans="1:5" x14ac:dyDescent="0.25">
      <c r="A7514"/>
      <c r="B7514"/>
      <c r="C7514"/>
      <c r="D7514"/>
      <c r="E7514"/>
    </row>
    <row r="7515" spans="1:5" x14ac:dyDescent="0.25">
      <c r="A7515"/>
      <c r="B7515"/>
      <c r="C7515"/>
      <c r="D7515"/>
      <c r="E7515"/>
    </row>
    <row r="7516" spans="1:5" x14ac:dyDescent="0.25">
      <c r="A7516"/>
      <c r="B7516"/>
      <c r="C7516"/>
      <c r="D7516"/>
      <c r="E7516"/>
    </row>
    <row r="7517" spans="1:5" x14ac:dyDescent="0.25">
      <c r="A7517"/>
      <c r="B7517"/>
      <c r="C7517"/>
      <c r="D7517"/>
      <c r="E7517"/>
    </row>
    <row r="7518" spans="1:5" x14ac:dyDescent="0.25">
      <c r="A7518"/>
      <c r="B7518"/>
      <c r="C7518"/>
      <c r="D7518"/>
      <c r="E7518"/>
    </row>
    <row r="7519" spans="1:5" x14ac:dyDescent="0.25">
      <c r="A7519"/>
      <c r="B7519"/>
      <c r="C7519"/>
      <c r="D7519"/>
      <c r="E7519"/>
    </row>
    <row r="7520" spans="1:5" x14ac:dyDescent="0.25">
      <c r="A7520"/>
      <c r="B7520"/>
      <c r="C7520"/>
      <c r="D7520"/>
      <c r="E7520"/>
    </row>
    <row r="7521" spans="1:5" x14ac:dyDescent="0.25">
      <c r="A7521"/>
      <c r="B7521"/>
      <c r="C7521"/>
      <c r="D7521"/>
      <c r="E7521"/>
    </row>
    <row r="7522" spans="1:5" x14ac:dyDescent="0.25">
      <c r="A7522"/>
      <c r="B7522"/>
      <c r="C7522"/>
      <c r="D7522"/>
      <c r="E7522"/>
    </row>
    <row r="7523" spans="1:5" x14ac:dyDescent="0.25">
      <c r="A7523"/>
      <c r="B7523"/>
      <c r="C7523"/>
      <c r="D7523"/>
      <c r="E7523"/>
    </row>
    <row r="7524" spans="1:5" x14ac:dyDescent="0.25">
      <c r="A7524"/>
      <c r="B7524"/>
      <c r="C7524"/>
      <c r="D7524"/>
      <c r="E7524"/>
    </row>
    <row r="7525" spans="1:5" x14ac:dyDescent="0.25">
      <c r="A7525"/>
      <c r="B7525"/>
      <c r="C7525"/>
      <c r="D7525"/>
      <c r="E7525"/>
    </row>
    <row r="7526" spans="1:5" x14ac:dyDescent="0.25">
      <c r="A7526"/>
      <c r="B7526"/>
      <c r="C7526"/>
      <c r="D7526"/>
      <c r="E7526"/>
    </row>
    <row r="7527" spans="1:5" x14ac:dyDescent="0.25">
      <c r="A7527"/>
      <c r="B7527"/>
      <c r="C7527"/>
      <c r="D7527"/>
      <c r="E7527"/>
    </row>
    <row r="7528" spans="1:5" x14ac:dyDescent="0.25">
      <c r="A7528"/>
      <c r="B7528"/>
      <c r="C7528"/>
      <c r="D7528"/>
      <c r="E7528"/>
    </row>
    <row r="7529" spans="1:5" x14ac:dyDescent="0.25">
      <c r="A7529"/>
      <c r="B7529"/>
      <c r="C7529"/>
      <c r="D7529"/>
      <c r="E7529"/>
    </row>
    <row r="7530" spans="1:5" x14ac:dyDescent="0.25">
      <c r="A7530"/>
      <c r="B7530"/>
      <c r="C7530"/>
      <c r="D7530"/>
      <c r="E7530"/>
    </row>
    <row r="7531" spans="1:5" x14ac:dyDescent="0.25">
      <c r="A7531"/>
      <c r="B7531"/>
      <c r="C7531"/>
      <c r="D7531"/>
      <c r="E7531"/>
    </row>
    <row r="7532" spans="1:5" x14ac:dyDescent="0.25">
      <c r="A7532"/>
      <c r="B7532"/>
      <c r="C7532"/>
      <c r="D7532"/>
      <c r="E7532"/>
    </row>
    <row r="7533" spans="1:5" x14ac:dyDescent="0.25">
      <c r="A7533"/>
      <c r="B7533"/>
      <c r="C7533"/>
      <c r="D7533"/>
      <c r="E7533"/>
    </row>
    <row r="7534" spans="1:5" x14ac:dyDescent="0.25">
      <c r="A7534"/>
      <c r="B7534"/>
      <c r="C7534"/>
      <c r="D7534"/>
      <c r="E7534"/>
    </row>
    <row r="7535" spans="1:5" x14ac:dyDescent="0.25">
      <c r="A7535"/>
      <c r="B7535"/>
      <c r="C7535"/>
      <c r="D7535"/>
      <c r="E7535"/>
    </row>
    <row r="7536" spans="1:5" x14ac:dyDescent="0.25">
      <c r="A7536"/>
      <c r="B7536"/>
      <c r="C7536"/>
      <c r="D7536"/>
      <c r="E7536"/>
    </row>
    <row r="7537" spans="1:5" x14ac:dyDescent="0.25">
      <c r="A7537"/>
      <c r="B7537"/>
      <c r="C7537"/>
      <c r="D7537"/>
      <c r="E7537"/>
    </row>
    <row r="7538" spans="1:5" x14ac:dyDescent="0.25">
      <c r="A7538"/>
      <c r="B7538"/>
      <c r="C7538"/>
      <c r="D7538"/>
      <c r="E7538"/>
    </row>
    <row r="7539" spans="1:5" x14ac:dyDescent="0.25">
      <c r="A7539"/>
      <c r="B7539"/>
      <c r="C7539"/>
      <c r="D7539"/>
      <c r="E7539"/>
    </row>
    <row r="7540" spans="1:5" x14ac:dyDescent="0.25">
      <c r="A7540"/>
      <c r="B7540"/>
      <c r="C7540"/>
      <c r="D7540"/>
      <c r="E7540"/>
    </row>
    <row r="7541" spans="1:5" x14ac:dyDescent="0.25">
      <c r="A7541"/>
      <c r="B7541"/>
      <c r="C7541"/>
      <c r="D7541"/>
      <c r="E7541"/>
    </row>
    <row r="7542" spans="1:5" x14ac:dyDescent="0.25">
      <c r="A7542"/>
      <c r="B7542"/>
      <c r="C7542"/>
      <c r="D7542"/>
      <c r="E7542"/>
    </row>
    <row r="7543" spans="1:5" x14ac:dyDescent="0.25">
      <c r="A7543"/>
      <c r="B7543"/>
      <c r="C7543"/>
      <c r="D7543"/>
      <c r="E7543"/>
    </row>
    <row r="7544" spans="1:5" x14ac:dyDescent="0.25">
      <c r="A7544"/>
      <c r="B7544"/>
      <c r="C7544"/>
      <c r="D7544"/>
      <c r="E7544"/>
    </row>
    <row r="7545" spans="1:5" x14ac:dyDescent="0.25">
      <c r="A7545"/>
      <c r="B7545"/>
      <c r="C7545"/>
      <c r="D7545"/>
      <c r="E7545"/>
    </row>
    <row r="7546" spans="1:5" x14ac:dyDescent="0.25">
      <c r="A7546"/>
      <c r="B7546"/>
      <c r="C7546"/>
      <c r="D7546"/>
      <c r="E7546"/>
    </row>
    <row r="7547" spans="1:5" x14ac:dyDescent="0.25">
      <c r="A7547"/>
      <c r="B7547"/>
      <c r="C7547"/>
      <c r="D7547"/>
      <c r="E7547"/>
    </row>
    <row r="7548" spans="1:5" x14ac:dyDescent="0.25">
      <c r="A7548"/>
      <c r="B7548"/>
      <c r="C7548"/>
      <c r="D7548"/>
      <c r="E7548"/>
    </row>
    <row r="7549" spans="1:5" x14ac:dyDescent="0.25">
      <c r="A7549"/>
      <c r="B7549"/>
      <c r="C7549"/>
      <c r="D7549"/>
      <c r="E7549"/>
    </row>
    <row r="7550" spans="1:5" x14ac:dyDescent="0.25">
      <c r="A7550"/>
      <c r="B7550"/>
      <c r="C7550"/>
      <c r="D7550"/>
      <c r="E7550"/>
    </row>
    <row r="7551" spans="1:5" x14ac:dyDescent="0.25">
      <c r="A7551"/>
      <c r="B7551"/>
      <c r="C7551"/>
      <c r="D7551"/>
      <c r="E7551"/>
    </row>
    <row r="7552" spans="1:5" x14ac:dyDescent="0.25">
      <c r="A7552"/>
      <c r="B7552"/>
      <c r="C7552"/>
      <c r="D7552"/>
      <c r="E7552"/>
    </row>
    <row r="7553" spans="1:5" x14ac:dyDescent="0.25">
      <c r="A7553"/>
      <c r="B7553"/>
      <c r="C7553"/>
      <c r="D7553"/>
      <c r="E7553"/>
    </row>
    <row r="7554" spans="1:5" x14ac:dyDescent="0.25">
      <c r="A7554"/>
      <c r="B7554"/>
      <c r="C7554"/>
      <c r="D7554"/>
      <c r="E7554"/>
    </row>
    <row r="7555" spans="1:5" x14ac:dyDescent="0.25">
      <c r="A7555"/>
      <c r="B7555"/>
      <c r="C7555"/>
      <c r="D7555"/>
      <c r="E7555"/>
    </row>
    <row r="7556" spans="1:5" x14ac:dyDescent="0.25">
      <c r="A7556"/>
      <c r="B7556"/>
      <c r="C7556"/>
      <c r="D7556"/>
      <c r="E7556"/>
    </row>
    <row r="7557" spans="1:5" x14ac:dyDescent="0.25">
      <c r="A7557"/>
      <c r="B7557"/>
      <c r="C7557"/>
      <c r="D7557"/>
      <c r="E7557"/>
    </row>
    <row r="7558" spans="1:5" x14ac:dyDescent="0.25">
      <c r="A7558"/>
      <c r="B7558"/>
      <c r="C7558"/>
      <c r="D7558"/>
      <c r="E7558"/>
    </row>
    <row r="7559" spans="1:5" x14ac:dyDescent="0.25">
      <c r="A7559"/>
      <c r="B7559"/>
      <c r="C7559"/>
      <c r="D7559"/>
      <c r="E7559"/>
    </row>
    <row r="7560" spans="1:5" x14ac:dyDescent="0.25">
      <c r="A7560"/>
      <c r="B7560"/>
      <c r="C7560"/>
      <c r="D7560"/>
      <c r="E7560"/>
    </row>
    <row r="7561" spans="1:5" x14ac:dyDescent="0.25">
      <c r="A7561"/>
      <c r="B7561"/>
      <c r="C7561"/>
      <c r="D7561"/>
      <c r="E7561"/>
    </row>
    <row r="7562" spans="1:5" x14ac:dyDescent="0.25">
      <c r="A7562"/>
      <c r="B7562"/>
      <c r="C7562"/>
      <c r="D7562"/>
      <c r="E7562"/>
    </row>
    <row r="7563" spans="1:5" x14ac:dyDescent="0.25">
      <c r="A7563"/>
      <c r="B7563"/>
      <c r="C7563"/>
      <c r="D7563"/>
      <c r="E7563"/>
    </row>
    <row r="7564" spans="1:5" x14ac:dyDescent="0.25">
      <c r="A7564"/>
      <c r="B7564"/>
      <c r="C7564"/>
      <c r="D7564"/>
      <c r="E7564"/>
    </row>
    <row r="7565" spans="1:5" x14ac:dyDescent="0.25">
      <c r="A7565"/>
      <c r="B7565"/>
      <c r="C7565"/>
      <c r="D7565"/>
      <c r="E7565"/>
    </row>
    <row r="7566" spans="1:5" x14ac:dyDescent="0.25">
      <c r="A7566"/>
      <c r="B7566"/>
      <c r="C7566"/>
      <c r="D7566"/>
      <c r="E7566"/>
    </row>
    <row r="7567" spans="1:5" x14ac:dyDescent="0.25">
      <c r="A7567"/>
      <c r="B7567"/>
      <c r="C7567"/>
      <c r="D7567"/>
      <c r="E7567"/>
    </row>
    <row r="7568" spans="1:5" x14ac:dyDescent="0.25">
      <c r="A7568"/>
      <c r="B7568"/>
      <c r="C7568"/>
      <c r="D7568"/>
      <c r="E7568"/>
    </row>
    <row r="7569" spans="1:5" x14ac:dyDescent="0.25">
      <c r="A7569"/>
      <c r="B7569"/>
      <c r="C7569"/>
      <c r="D7569"/>
      <c r="E7569"/>
    </row>
    <row r="7570" spans="1:5" x14ac:dyDescent="0.25">
      <c r="A7570"/>
      <c r="B7570"/>
      <c r="C7570"/>
      <c r="D7570"/>
      <c r="E7570"/>
    </row>
    <row r="7571" spans="1:5" x14ac:dyDescent="0.25">
      <c r="A7571"/>
      <c r="B7571"/>
      <c r="C7571"/>
      <c r="D7571"/>
      <c r="E7571"/>
    </row>
    <row r="7572" spans="1:5" x14ac:dyDescent="0.25">
      <c r="A7572"/>
      <c r="B7572"/>
      <c r="C7572"/>
      <c r="D7572"/>
      <c r="E7572"/>
    </row>
    <row r="7573" spans="1:5" x14ac:dyDescent="0.25">
      <c r="A7573"/>
      <c r="B7573"/>
      <c r="C7573"/>
      <c r="D7573"/>
      <c r="E7573"/>
    </row>
    <row r="7574" spans="1:5" x14ac:dyDescent="0.25">
      <c r="A7574"/>
      <c r="B7574"/>
      <c r="C7574"/>
      <c r="D7574"/>
      <c r="E7574"/>
    </row>
    <row r="7575" spans="1:5" x14ac:dyDescent="0.25">
      <c r="A7575"/>
      <c r="B7575"/>
      <c r="C7575"/>
      <c r="D7575"/>
      <c r="E7575"/>
    </row>
    <row r="7576" spans="1:5" x14ac:dyDescent="0.25">
      <c r="A7576"/>
      <c r="B7576"/>
      <c r="C7576"/>
      <c r="D7576"/>
      <c r="E7576"/>
    </row>
    <row r="7577" spans="1:5" x14ac:dyDescent="0.25">
      <c r="A7577"/>
      <c r="B7577"/>
      <c r="C7577"/>
      <c r="D7577"/>
      <c r="E7577"/>
    </row>
    <row r="7578" spans="1:5" x14ac:dyDescent="0.25">
      <c r="A7578"/>
      <c r="B7578"/>
      <c r="C7578"/>
      <c r="D7578"/>
      <c r="E7578"/>
    </row>
    <row r="7579" spans="1:5" x14ac:dyDescent="0.25">
      <c r="A7579"/>
      <c r="B7579"/>
      <c r="C7579"/>
      <c r="D7579"/>
      <c r="E7579"/>
    </row>
    <row r="7580" spans="1:5" x14ac:dyDescent="0.25">
      <c r="A7580"/>
      <c r="B7580"/>
      <c r="C7580"/>
      <c r="D7580"/>
      <c r="E7580"/>
    </row>
    <row r="7581" spans="1:5" x14ac:dyDescent="0.25">
      <c r="A7581"/>
      <c r="B7581"/>
      <c r="C7581"/>
      <c r="D7581"/>
      <c r="E7581"/>
    </row>
    <row r="7582" spans="1:5" x14ac:dyDescent="0.25">
      <c r="A7582"/>
      <c r="B7582"/>
      <c r="C7582"/>
      <c r="D7582"/>
      <c r="E7582"/>
    </row>
    <row r="7583" spans="1:5" x14ac:dyDescent="0.25">
      <c r="A7583"/>
      <c r="B7583"/>
      <c r="C7583"/>
      <c r="D7583"/>
      <c r="E7583"/>
    </row>
    <row r="7584" spans="1:5" x14ac:dyDescent="0.25">
      <c r="A7584"/>
      <c r="B7584"/>
      <c r="C7584"/>
      <c r="D7584"/>
      <c r="E7584"/>
    </row>
    <row r="7585" spans="1:5" x14ac:dyDescent="0.25">
      <c r="A7585"/>
      <c r="B7585"/>
      <c r="C7585"/>
      <c r="D7585"/>
      <c r="E7585"/>
    </row>
    <row r="7586" spans="1:5" x14ac:dyDescent="0.25">
      <c r="A7586"/>
      <c r="B7586"/>
      <c r="C7586"/>
      <c r="D7586"/>
      <c r="E7586"/>
    </row>
    <row r="7587" spans="1:5" x14ac:dyDescent="0.25">
      <c r="A7587"/>
      <c r="B7587"/>
      <c r="C7587"/>
      <c r="D7587"/>
      <c r="E7587"/>
    </row>
    <row r="7588" spans="1:5" x14ac:dyDescent="0.25">
      <c r="A7588"/>
      <c r="B7588"/>
      <c r="C7588"/>
      <c r="D7588"/>
      <c r="E7588"/>
    </row>
    <row r="7589" spans="1:5" x14ac:dyDescent="0.25">
      <c r="A7589"/>
      <c r="B7589"/>
      <c r="C7589"/>
      <c r="D7589"/>
      <c r="E7589"/>
    </row>
    <row r="7590" spans="1:5" x14ac:dyDescent="0.25">
      <c r="A7590"/>
      <c r="B7590"/>
      <c r="C7590"/>
      <c r="D7590"/>
      <c r="E7590"/>
    </row>
    <row r="7591" spans="1:5" x14ac:dyDescent="0.25">
      <c r="A7591"/>
      <c r="B7591"/>
      <c r="C7591"/>
      <c r="D7591"/>
      <c r="E7591"/>
    </row>
    <row r="7592" spans="1:5" x14ac:dyDescent="0.25">
      <c r="A7592"/>
      <c r="B7592"/>
      <c r="C7592"/>
      <c r="D7592"/>
      <c r="E7592"/>
    </row>
    <row r="7593" spans="1:5" x14ac:dyDescent="0.25">
      <c r="A7593"/>
      <c r="B7593"/>
      <c r="C7593"/>
      <c r="D7593"/>
      <c r="E7593"/>
    </row>
    <row r="7594" spans="1:5" x14ac:dyDescent="0.25">
      <c r="A7594"/>
      <c r="B7594"/>
      <c r="C7594"/>
      <c r="D7594"/>
      <c r="E7594"/>
    </row>
    <row r="7595" spans="1:5" x14ac:dyDescent="0.25">
      <c r="A7595"/>
      <c r="B7595"/>
      <c r="C7595"/>
      <c r="D7595"/>
      <c r="E7595"/>
    </row>
    <row r="7596" spans="1:5" x14ac:dyDescent="0.25">
      <c r="A7596"/>
      <c r="B7596"/>
      <c r="C7596"/>
      <c r="D7596"/>
      <c r="E7596"/>
    </row>
    <row r="7597" spans="1:5" x14ac:dyDescent="0.25">
      <c r="A7597"/>
      <c r="B7597"/>
      <c r="C7597"/>
      <c r="D7597"/>
      <c r="E7597"/>
    </row>
    <row r="7598" spans="1:5" x14ac:dyDescent="0.25">
      <c r="A7598"/>
      <c r="B7598"/>
      <c r="C7598"/>
      <c r="D7598"/>
      <c r="E7598"/>
    </row>
    <row r="7599" spans="1:5" x14ac:dyDescent="0.25">
      <c r="A7599"/>
      <c r="B7599"/>
      <c r="C7599"/>
      <c r="D7599"/>
      <c r="E7599"/>
    </row>
    <row r="7600" spans="1:5" x14ac:dyDescent="0.25">
      <c r="A7600"/>
      <c r="B7600"/>
      <c r="C7600"/>
      <c r="D7600"/>
      <c r="E7600"/>
    </row>
    <row r="7601" spans="1:5" x14ac:dyDescent="0.25">
      <c r="A7601"/>
      <c r="B7601"/>
      <c r="C7601"/>
      <c r="D7601"/>
      <c r="E7601"/>
    </row>
    <row r="7602" spans="1:5" x14ac:dyDescent="0.25">
      <c r="A7602"/>
      <c r="B7602"/>
      <c r="C7602"/>
      <c r="D7602"/>
      <c r="E7602"/>
    </row>
    <row r="7603" spans="1:5" x14ac:dyDescent="0.25">
      <c r="A7603"/>
      <c r="B7603"/>
      <c r="C7603"/>
      <c r="D7603"/>
      <c r="E7603"/>
    </row>
    <row r="7604" spans="1:5" x14ac:dyDescent="0.25">
      <c r="A7604"/>
      <c r="B7604"/>
      <c r="C7604"/>
      <c r="D7604"/>
      <c r="E7604"/>
    </row>
    <row r="7605" spans="1:5" x14ac:dyDescent="0.25">
      <c r="A7605"/>
      <c r="B7605"/>
      <c r="C7605"/>
      <c r="D7605"/>
      <c r="E7605"/>
    </row>
    <row r="7606" spans="1:5" x14ac:dyDescent="0.25">
      <c r="A7606"/>
      <c r="B7606"/>
      <c r="C7606"/>
      <c r="D7606"/>
      <c r="E7606"/>
    </row>
    <row r="7607" spans="1:5" x14ac:dyDescent="0.25">
      <c r="A7607"/>
      <c r="B7607"/>
      <c r="C7607"/>
      <c r="D7607"/>
      <c r="E7607"/>
    </row>
    <row r="7608" spans="1:5" x14ac:dyDescent="0.25">
      <c r="A7608"/>
      <c r="B7608"/>
      <c r="C7608"/>
      <c r="D7608"/>
      <c r="E7608"/>
    </row>
    <row r="7609" spans="1:5" x14ac:dyDescent="0.25">
      <c r="A7609"/>
      <c r="B7609"/>
      <c r="C7609"/>
      <c r="D7609"/>
      <c r="E7609"/>
    </row>
    <row r="7610" spans="1:5" x14ac:dyDescent="0.25">
      <c r="A7610"/>
      <c r="B7610"/>
      <c r="C7610"/>
      <c r="D7610"/>
      <c r="E7610"/>
    </row>
    <row r="7611" spans="1:5" x14ac:dyDescent="0.25">
      <c r="A7611"/>
      <c r="B7611"/>
      <c r="C7611"/>
      <c r="D7611"/>
      <c r="E7611"/>
    </row>
    <row r="7612" spans="1:5" x14ac:dyDescent="0.25">
      <c r="A7612"/>
      <c r="B7612"/>
      <c r="C7612"/>
      <c r="D7612"/>
      <c r="E7612"/>
    </row>
    <row r="7613" spans="1:5" x14ac:dyDescent="0.25">
      <c r="A7613"/>
      <c r="B7613"/>
      <c r="C7613"/>
      <c r="D7613"/>
      <c r="E7613"/>
    </row>
    <row r="7614" spans="1:5" x14ac:dyDescent="0.25">
      <c r="A7614"/>
      <c r="B7614"/>
      <c r="C7614"/>
      <c r="D7614"/>
      <c r="E7614"/>
    </row>
    <row r="7615" spans="1:5" x14ac:dyDescent="0.25">
      <c r="A7615"/>
      <c r="B7615"/>
      <c r="C7615"/>
      <c r="D7615"/>
      <c r="E7615"/>
    </row>
    <row r="7616" spans="1:5" x14ac:dyDescent="0.25">
      <c r="A7616"/>
      <c r="B7616"/>
      <c r="C7616"/>
      <c r="D7616"/>
      <c r="E7616"/>
    </row>
    <row r="7617" spans="1:5" x14ac:dyDescent="0.25">
      <c r="A7617"/>
      <c r="B7617"/>
      <c r="C7617"/>
      <c r="D7617"/>
      <c r="E7617"/>
    </row>
    <row r="7618" spans="1:5" x14ac:dyDescent="0.25">
      <c r="A7618"/>
      <c r="B7618"/>
      <c r="C7618"/>
      <c r="D7618"/>
      <c r="E7618"/>
    </row>
    <row r="7619" spans="1:5" x14ac:dyDescent="0.25">
      <c r="A7619"/>
      <c r="B7619"/>
      <c r="C7619"/>
      <c r="D7619"/>
      <c r="E7619"/>
    </row>
    <row r="7620" spans="1:5" x14ac:dyDescent="0.25">
      <c r="A7620"/>
      <c r="B7620"/>
      <c r="C7620"/>
      <c r="D7620"/>
      <c r="E7620"/>
    </row>
    <row r="7621" spans="1:5" x14ac:dyDescent="0.25">
      <c r="A7621"/>
      <c r="B7621"/>
      <c r="C7621"/>
      <c r="D7621"/>
      <c r="E7621"/>
    </row>
    <row r="7622" spans="1:5" x14ac:dyDescent="0.25">
      <c r="A7622"/>
      <c r="B7622"/>
      <c r="C7622"/>
      <c r="D7622"/>
      <c r="E7622"/>
    </row>
    <row r="7623" spans="1:5" x14ac:dyDescent="0.25">
      <c r="A7623"/>
      <c r="B7623"/>
      <c r="C7623"/>
      <c r="D7623"/>
      <c r="E7623"/>
    </row>
    <row r="7624" spans="1:5" x14ac:dyDescent="0.25">
      <c r="A7624"/>
      <c r="B7624"/>
      <c r="C7624"/>
      <c r="D7624"/>
      <c r="E7624"/>
    </row>
    <row r="7625" spans="1:5" x14ac:dyDescent="0.25">
      <c r="A7625"/>
      <c r="B7625"/>
      <c r="C7625"/>
      <c r="D7625"/>
      <c r="E7625"/>
    </row>
    <row r="7626" spans="1:5" x14ac:dyDescent="0.25">
      <c r="A7626"/>
      <c r="B7626"/>
      <c r="C7626"/>
      <c r="D7626"/>
      <c r="E7626"/>
    </row>
    <row r="7627" spans="1:5" x14ac:dyDescent="0.25">
      <c r="A7627"/>
      <c r="B7627"/>
      <c r="C7627"/>
      <c r="D7627"/>
      <c r="E7627"/>
    </row>
    <row r="7628" spans="1:5" x14ac:dyDescent="0.25">
      <c r="A7628"/>
      <c r="B7628"/>
      <c r="C7628"/>
      <c r="D7628"/>
      <c r="E7628"/>
    </row>
    <row r="7629" spans="1:5" x14ac:dyDescent="0.25">
      <c r="A7629"/>
      <c r="B7629"/>
      <c r="C7629"/>
      <c r="D7629"/>
      <c r="E7629"/>
    </row>
    <row r="7630" spans="1:5" x14ac:dyDescent="0.25">
      <c r="A7630"/>
      <c r="B7630"/>
      <c r="C7630"/>
      <c r="D7630"/>
      <c r="E7630"/>
    </row>
    <row r="7631" spans="1:5" x14ac:dyDescent="0.25">
      <c r="A7631"/>
      <c r="B7631"/>
      <c r="C7631"/>
      <c r="D7631"/>
      <c r="E7631"/>
    </row>
    <row r="7632" spans="1:5" x14ac:dyDescent="0.25">
      <c r="A7632"/>
      <c r="B7632"/>
      <c r="C7632"/>
      <c r="D7632"/>
      <c r="E7632"/>
    </row>
    <row r="7633" spans="1:5" x14ac:dyDescent="0.25">
      <c r="A7633"/>
      <c r="B7633"/>
      <c r="C7633"/>
      <c r="D7633"/>
      <c r="E7633"/>
    </row>
    <row r="7634" spans="1:5" x14ac:dyDescent="0.25">
      <c r="A7634"/>
      <c r="B7634"/>
      <c r="C7634"/>
      <c r="D7634"/>
      <c r="E7634"/>
    </row>
    <row r="7635" spans="1:5" x14ac:dyDescent="0.25">
      <c r="A7635"/>
      <c r="B7635"/>
      <c r="C7635"/>
      <c r="D7635"/>
      <c r="E7635"/>
    </row>
    <row r="7636" spans="1:5" x14ac:dyDescent="0.25">
      <c r="A7636"/>
      <c r="B7636"/>
      <c r="C7636"/>
      <c r="D7636"/>
      <c r="E7636"/>
    </row>
    <row r="7637" spans="1:5" x14ac:dyDescent="0.25">
      <c r="A7637"/>
      <c r="B7637"/>
      <c r="C7637"/>
      <c r="D7637"/>
      <c r="E7637"/>
    </row>
    <row r="7638" spans="1:5" x14ac:dyDescent="0.25">
      <c r="A7638"/>
      <c r="B7638"/>
      <c r="C7638"/>
      <c r="D7638"/>
      <c r="E7638"/>
    </row>
    <row r="7639" spans="1:5" x14ac:dyDescent="0.25">
      <c r="A7639"/>
      <c r="B7639"/>
      <c r="C7639"/>
      <c r="D7639"/>
      <c r="E7639"/>
    </row>
    <row r="7640" spans="1:5" x14ac:dyDescent="0.25">
      <c r="A7640"/>
      <c r="B7640"/>
      <c r="C7640"/>
      <c r="D7640"/>
      <c r="E7640"/>
    </row>
    <row r="7641" spans="1:5" x14ac:dyDescent="0.25">
      <c r="A7641"/>
      <c r="B7641"/>
      <c r="C7641"/>
      <c r="D7641"/>
      <c r="E7641"/>
    </row>
    <row r="7642" spans="1:5" x14ac:dyDescent="0.25">
      <c r="A7642"/>
      <c r="B7642"/>
      <c r="C7642"/>
      <c r="D7642"/>
      <c r="E7642"/>
    </row>
    <row r="7643" spans="1:5" x14ac:dyDescent="0.25">
      <c r="A7643"/>
      <c r="B7643"/>
      <c r="C7643"/>
      <c r="D7643"/>
      <c r="E7643"/>
    </row>
    <row r="7644" spans="1:5" x14ac:dyDescent="0.25">
      <c r="A7644"/>
      <c r="B7644"/>
      <c r="C7644"/>
      <c r="D7644"/>
      <c r="E7644"/>
    </row>
    <row r="7645" spans="1:5" x14ac:dyDescent="0.25">
      <c r="A7645"/>
      <c r="B7645"/>
      <c r="C7645"/>
      <c r="D7645"/>
      <c r="E7645"/>
    </row>
    <row r="7646" spans="1:5" x14ac:dyDescent="0.25">
      <c r="A7646"/>
      <c r="B7646"/>
      <c r="C7646"/>
      <c r="D7646"/>
      <c r="E7646"/>
    </row>
    <row r="7647" spans="1:5" x14ac:dyDescent="0.25">
      <c r="A7647"/>
      <c r="B7647"/>
      <c r="C7647"/>
      <c r="D7647"/>
      <c r="E7647"/>
    </row>
    <row r="7648" spans="1:5" x14ac:dyDescent="0.25">
      <c r="A7648"/>
      <c r="B7648"/>
      <c r="C7648"/>
      <c r="D7648"/>
      <c r="E7648"/>
    </row>
    <row r="7649" spans="1:5" x14ac:dyDescent="0.25">
      <c r="A7649"/>
      <c r="B7649"/>
      <c r="C7649"/>
      <c r="D7649"/>
      <c r="E7649"/>
    </row>
    <row r="7650" spans="1:5" x14ac:dyDescent="0.25">
      <c r="A7650"/>
      <c r="B7650"/>
      <c r="C7650"/>
      <c r="D7650"/>
      <c r="E7650"/>
    </row>
    <row r="7651" spans="1:5" x14ac:dyDescent="0.25">
      <c r="A7651"/>
      <c r="B7651"/>
      <c r="C7651"/>
      <c r="D7651"/>
      <c r="E7651"/>
    </row>
    <row r="7652" spans="1:5" x14ac:dyDescent="0.25">
      <c r="A7652"/>
      <c r="B7652"/>
      <c r="C7652"/>
      <c r="D7652"/>
      <c r="E7652"/>
    </row>
    <row r="7653" spans="1:5" x14ac:dyDescent="0.25">
      <c r="A7653"/>
      <c r="B7653"/>
      <c r="C7653"/>
      <c r="D7653"/>
      <c r="E7653"/>
    </row>
    <row r="7654" spans="1:5" x14ac:dyDescent="0.25">
      <c r="A7654"/>
      <c r="B7654"/>
      <c r="C7654"/>
      <c r="D7654"/>
      <c r="E7654"/>
    </row>
    <row r="7655" spans="1:5" x14ac:dyDescent="0.25">
      <c r="A7655"/>
      <c r="B7655"/>
      <c r="C7655"/>
      <c r="D7655"/>
      <c r="E7655"/>
    </row>
    <row r="7656" spans="1:5" x14ac:dyDescent="0.25">
      <c r="A7656"/>
      <c r="B7656"/>
      <c r="C7656"/>
      <c r="D7656"/>
      <c r="E7656"/>
    </row>
    <row r="7657" spans="1:5" x14ac:dyDescent="0.25">
      <c r="A7657"/>
      <c r="B7657"/>
      <c r="C7657"/>
      <c r="D7657"/>
      <c r="E7657"/>
    </row>
    <row r="7658" spans="1:5" x14ac:dyDescent="0.25">
      <c r="A7658"/>
      <c r="B7658"/>
      <c r="C7658"/>
      <c r="D7658"/>
      <c r="E7658"/>
    </row>
    <row r="7659" spans="1:5" x14ac:dyDescent="0.25">
      <c r="A7659"/>
      <c r="B7659"/>
      <c r="C7659"/>
      <c r="D7659"/>
      <c r="E7659"/>
    </row>
    <row r="7660" spans="1:5" x14ac:dyDescent="0.25">
      <c r="A7660"/>
      <c r="B7660"/>
      <c r="C7660"/>
      <c r="D7660"/>
      <c r="E7660"/>
    </row>
    <row r="7661" spans="1:5" x14ac:dyDescent="0.25">
      <c r="A7661"/>
      <c r="B7661"/>
      <c r="C7661"/>
      <c r="D7661"/>
      <c r="E7661"/>
    </row>
    <row r="7662" spans="1:5" x14ac:dyDescent="0.25">
      <c r="A7662"/>
      <c r="B7662"/>
      <c r="C7662"/>
      <c r="D7662"/>
      <c r="E7662"/>
    </row>
    <row r="7663" spans="1:5" x14ac:dyDescent="0.25">
      <c r="A7663"/>
      <c r="B7663"/>
      <c r="C7663"/>
      <c r="D7663"/>
      <c r="E7663"/>
    </row>
    <row r="7664" spans="1:5" x14ac:dyDescent="0.25">
      <c r="A7664"/>
      <c r="B7664"/>
      <c r="C7664"/>
      <c r="D7664"/>
      <c r="E7664"/>
    </row>
    <row r="7665" spans="1:5" x14ac:dyDescent="0.25">
      <c r="A7665"/>
      <c r="B7665"/>
      <c r="C7665"/>
      <c r="D7665"/>
      <c r="E7665"/>
    </row>
    <row r="7666" spans="1:5" x14ac:dyDescent="0.25">
      <c r="A7666"/>
      <c r="B7666"/>
      <c r="C7666"/>
      <c r="D7666"/>
      <c r="E7666"/>
    </row>
    <row r="7667" spans="1:5" x14ac:dyDescent="0.25">
      <c r="A7667"/>
      <c r="B7667"/>
      <c r="C7667"/>
      <c r="D7667"/>
      <c r="E7667"/>
    </row>
    <row r="7668" spans="1:5" x14ac:dyDescent="0.25">
      <c r="A7668"/>
      <c r="B7668"/>
      <c r="C7668"/>
      <c r="D7668"/>
      <c r="E7668"/>
    </row>
    <row r="7669" spans="1:5" x14ac:dyDescent="0.25">
      <c r="A7669"/>
      <c r="B7669"/>
      <c r="C7669"/>
      <c r="D7669"/>
      <c r="E7669"/>
    </row>
    <row r="7670" spans="1:5" x14ac:dyDescent="0.25">
      <c r="A7670"/>
      <c r="B7670"/>
      <c r="C7670"/>
      <c r="D7670"/>
      <c r="E7670"/>
    </row>
    <row r="7671" spans="1:5" x14ac:dyDescent="0.25">
      <c r="A7671"/>
      <c r="B7671"/>
      <c r="C7671"/>
      <c r="D7671"/>
      <c r="E7671"/>
    </row>
    <row r="7672" spans="1:5" x14ac:dyDescent="0.25">
      <c r="A7672"/>
      <c r="B7672"/>
      <c r="C7672"/>
      <c r="D7672"/>
      <c r="E7672"/>
    </row>
    <row r="7673" spans="1:5" x14ac:dyDescent="0.25">
      <c r="A7673"/>
      <c r="B7673"/>
      <c r="C7673"/>
      <c r="D7673"/>
      <c r="E7673"/>
    </row>
    <row r="7674" spans="1:5" x14ac:dyDescent="0.25">
      <c r="A7674"/>
      <c r="B7674"/>
      <c r="C7674"/>
      <c r="D7674"/>
      <c r="E7674"/>
    </row>
    <row r="7675" spans="1:5" x14ac:dyDescent="0.25">
      <c r="A7675"/>
      <c r="B7675"/>
      <c r="C7675"/>
      <c r="D7675"/>
      <c r="E7675"/>
    </row>
    <row r="7676" spans="1:5" x14ac:dyDescent="0.25">
      <c r="A7676"/>
      <c r="B7676"/>
      <c r="C7676"/>
      <c r="D7676"/>
      <c r="E7676"/>
    </row>
    <row r="7677" spans="1:5" x14ac:dyDescent="0.25">
      <c r="A7677"/>
      <c r="B7677"/>
      <c r="C7677"/>
      <c r="D7677"/>
      <c r="E7677"/>
    </row>
    <row r="7678" spans="1:5" x14ac:dyDescent="0.25">
      <c r="A7678"/>
      <c r="B7678"/>
      <c r="C7678"/>
      <c r="D7678"/>
      <c r="E7678"/>
    </row>
    <row r="7679" spans="1:5" x14ac:dyDescent="0.25">
      <c r="A7679"/>
      <c r="B7679"/>
      <c r="C7679"/>
      <c r="D7679"/>
      <c r="E7679"/>
    </row>
    <row r="7680" spans="1:5" x14ac:dyDescent="0.25">
      <c r="A7680"/>
      <c r="B7680"/>
      <c r="C7680"/>
      <c r="D7680"/>
      <c r="E7680"/>
    </row>
    <row r="7681" spans="1:5" x14ac:dyDescent="0.25">
      <c r="A7681"/>
      <c r="B7681"/>
      <c r="C7681"/>
      <c r="D7681"/>
      <c r="E7681"/>
    </row>
    <row r="7682" spans="1:5" x14ac:dyDescent="0.25">
      <c r="A7682"/>
      <c r="B7682"/>
      <c r="C7682"/>
      <c r="D7682"/>
      <c r="E7682"/>
    </row>
    <row r="7683" spans="1:5" x14ac:dyDescent="0.25">
      <c r="A7683"/>
      <c r="B7683"/>
      <c r="C7683"/>
      <c r="D7683"/>
      <c r="E7683"/>
    </row>
    <row r="7684" spans="1:5" x14ac:dyDescent="0.25">
      <c r="A7684"/>
      <c r="B7684"/>
      <c r="C7684"/>
      <c r="D7684"/>
      <c r="E7684"/>
    </row>
    <row r="7685" spans="1:5" x14ac:dyDescent="0.25">
      <c r="A7685"/>
      <c r="B7685"/>
      <c r="C7685"/>
      <c r="D7685"/>
      <c r="E7685"/>
    </row>
    <row r="7686" spans="1:5" x14ac:dyDescent="0.25">
      <c r="A7686"/>
      <c r="B7686"/>
      <c r="C7686"/>
      <c r="D7686"/>
      <c r="E7686"/>
    </row>
    <row r="7687" spans="1:5" x14ac:dyDescent="0.25">
      <c r="A7687"/>
      <c r="B7687"/>
      <c r="C7687"/>
      <c r="D7687"/>
      <c r="E7687"/>
    </row>
    <row r="7688" spans="1:5" x14ac:dyDescent="0.25">
      <c r="A7688"/>
      <c r="B7688"/>
      <c r="C7688"/>
      <c r="D7688"/>
      <c r="E7688"/>
    </row>
    <row r="7689" spans="1:5" x14ac:dyDescent="0.25">
      <c r="A7689"/>
      <c r="B7689"/>
      <c r="C7689"/>
      <c r="D7689"/>
      <c r="E7689"/>
    </row>
    <row r="7690" spans="1:5" x14ac:dyDescent="0.25">
      <c r="A7690"/>
      <c r="B7690"/>
      <c r="C7690"/>
      <c r="D7690"/>
      <c r="E7690"/>
    </row>
    <row r="7691" spans="1:5" x14ac:dyDescent="0.25">
      <c r="A7691"/>
      <c r="B7691"/>
      <c r="C7691"/>
      <c r="D7691"/>
      <c r="E7691"/>
    </row>
    <row r="7692" spans="1:5" x14ac:dyDescent="0.25">
      <c r="A7692"/>
      <c r="B7692"/>
      <c r="C7692"/>
      <c r="D7692"/>
      <c r="E7692"/>
    </row>
    <row r="7693" spans="1:5" x14ac:dyDescent="0.25">
      <c r="A7693"/>
      <c r="B7693"/>
      <c r="C7693"/>
      <c r="D7693"/>
      <c r="E7693"/>
    </row>
    <row r="7694" spans="1:5" x14ac:dyDescent="0.25">
      <c r="A7694"/>
      <c r="B7694"/>
      <c r="C7694"/>
      <c r="D7694"/>
      <c r="E7694"/>
    </row>
    <row r="7695" spans="1:5" x14ac:dyDescent="0.25">
      <c r="A7695"/>
      <c r="B7695"/>
      <c r="C7695"/>
      <c r="D7695"/>
      <c r="E7695"/>
    </row>
    <row r="7696" spans="1:5" x14ac:dyDescent="0.25">
      <c r="A7696"/>
      <c r="B7696"/>
      <c r="C7696"/>
      <c r="D7696"/>
      <c r="E7696"/>
    </row>
    <row r="7697" spans="1:5" x14ac:dyDescent="0.25">
      <c r="A7697"/>
      <c r="B7697"/>
      <c r="C7697"/>
      <c r="D7697"/>
      <c r="E7697"/>
    </row>
    <row r="7698" spans="1:5" x14ac:dyDescent="0.25">
      <c r="A7698"/>
      <c r="B7698"/>
      <c r="C7698"/>
      <c r="D7698"/>
      <c r="E7698"/>
    </row>
    <row r="7699" spans="1:5" x14ac:dyDescent="0.25">
      <c r="A7699"/>
      <c r="B7699"/>
      <c r="C7699"/>
      <c r="D7699"/>
      <c r="E7699"/>
    </row>
    <row r="7700" spans="1:5" x14ac:dyDescent="0.25">
      <c r="A7700"/>
      <c r="B7700"/>
      <c r="C7700"/>
      <c r="D7700"/>
      <c r="E7700"/>
    </row>
    <row r="7701" spans="1:5" x14ac:dyDescent="0.25">
      <c r="A7701"/>
      <c r="B7701"/>
      <c r="C7701"/>
      <c r="D7701"/>
      <c r="E7701"/>
    </row>
    <row r="7702" spans="1:5" x14ac:dyDescent="0.25">
      <c r="A7702"/>
      <c r="B7702"/>
      <c r="C7702"/>
      <c r="D7702"/>
      <c r="E7702"/>
    </row>
    <row r="7703" spans="1:5" x14ac:dyDescent="0.25">
      <c r="A7703"/>
      <c r="B7703"/>
      <c r="C7703"/>
      <c r="D7703"/>
      <c r="E7703"/>
    </row>
    <row r="7704" spans="1:5" x14ac:dyDescent="0.25">
      <c r="A7704"/>
      <c r="B7704"/>
      <c r="C7704"/>
      <c r="D7704"/>
      <c r="E7704"/>
    </row>
    <row r="7705" spans="1:5" x14ac:dyDescent="0.25">
      <c r="A7705"/>
      <c r="B7705"/>
      <c r="C7705"/>
      <c r="D7705"/>
      <c r="E7705"/>
    </row>
    <row r="7706" spans="1:5" x14ac:dyDescent="0.25">
      <c r="A7706"/>
      <c r="B7706"/>
      <c r="C7706"/>
      <c r="D7706"/>
      <c r="E7706"/>
    </row>
    <row r="7707" spans="1:5" x14ac:dyDescent="0.25">
      <c r="A7707"/>
      <c r="B7707"/>
      <c r="C7707"/>
      <c r="D7707"/>
      <c r="E7707"/>
    </row>
    <row r="7708" spans="1:5" x14ac:dyDescent="0.25">
      <c r="A7708"/>
      <c r="B7708"/>
      <c r="C7708"/>
      <c r="D7708"/>
      <c r="E7708"/>
    </row>
    <row r="7709" spans="1:5" x14ac:dyDescent="0.25">
      <c r="A7709"/>
      <c r="B7709"/>
      <c r="C7709"/>
      <c r="D7709"/>
      <c r="E7709"/>
    </row>
    <row r="7710" spans="1:5" x14ac:dyDescent="0.25">
      <c r="A7710"/>
      <c r="B7710"/>
      <c r="C7710"/>
      <c r="D7710"/>
      <c r="E7710"/>
    </row>
    <row r="7711" spans="1:5" x14ac:dyDescent="0.25">
      <c r="A7711"/>
      <c r="B7711"/>
      <c r="C7711"/>
      <c r="D7711"/>
      <c r="E7711"/>
    </row>
    <row r="7712" spans="1:5" x14ac:dyDescent="0.25">
      <c r="A7712"/>
      <c r="B7712"/>
      <c r="C7712"/>
      <c r="D7712"/>
      <c r="E7712"/>
    </row>
    <row r="7713" spans="1:5" x14ac:dyDescent="0.25">
      <c r="A7713"/>
      <c r="B7713"/>
      <c r="C7713"/>
      <c r="D7713"/>
      <c r="E7713"/>
    </row>
    <row r="7714" spans="1:5" x14ac:dyDescent="0.25">
      <c r="A7714"/>
      <c r="B7714"/>
      <c r="C7714"/>
      <c r="D7714"/>
      <c r="E7714"/>
    </row>
    <row r="7715" spans="1:5" x14ac:dyDescent="0.25">
      <c r="A7715"/>
      <c r="B7715"/>
      <c r="C7715"/>
      <c r="D7715"/>
      <c r="E7715"/>
    </row>
    <row r="7716" spans="1:5" x14ac:dyDescent="0.25">
      <c r="A7716"/>
      <c r="B7716"/>
      <c r="C7716"/>
      <c r="D7716"/>
      <c r="E7716"/>
    </row>
    <row r="7717" spans="1:5" x14ac:dyDescent="0.25">
      <c r="A7717"/>
      <c r="B7717"/>
      <c r="C7717"/>
      <c r="D7717"/>
      <c r="E7717"/>
    </row>
    <row r="7718" spans="1:5" x14ac:dyDescent="0.25">
      <c r="A7718"/>
      <c r="B7718"/>
      <c r="C7718"/>
      <c r="D7718"/>
      <c r="E7718"/>
    </row>
    <row r="7719" spans="1:5" x14ac:dyDescent="0.25">
      <c r="A7719"/>
      <c r="B7719"/>
      <c r="C7719"/>
      <c r="D7719"/>
      <c r="E7719"/>
    </row>
    <row r="7720" spans="1:5" x14ac:dyDescent="0.25">
      <c r="A7720"/>
      <c r="B7720"/>
      <c r="C7720"/>
      <c r="D7720"/>
      <c r="E7720"/>
    </row>
    <row r="7721" spans="1:5" x14ac:dyDescent="0.25">
      <c r="A7721"/>
      <c r="B7721"/>
      <c r="C7721"/>
      <c r="D7721"/>
      <c r="E7721"/>
    </row>
    <row r="7722" spans="1:5" x14ac:dyDescent="0.25">
      <c r="A7722"/>
      <c r="B7722"/>
      <c r="C7722"/>
      <c r="D7722"/>
      <c r="E7722"/>
    </row>
    <row r="7723" spans="1:5" x14ac:dyDescent="0.25">
      <c r="A7723"/>
      <c r="B7723"/>
      <c r="C7723"/>
      <c r="D7723"/>
      <c r="E7723"/>
    </row>
    <row r="7724" spans="1:5" x14ac:dyDescent="0.25">
      <c r="A7724"/>
      <c r="B7724"/>
      <c r="C7724"/>
      <c r="D7724"/>
      <c r="E7724"/>
    </row>
    <row r="7725" spans="1:5" x14ac:dyDescent="0.25">
      <c r="A7725"/>
      <c r="B7725"/>
      <c r="C7725"/>
      <c r="D7725"/>
      <c r="E7725"/>
    </row>
    <row r="7726" spans="1:5" x14ac:dyDescent="0.25">
      <c r="A7726"/>
      <c r="B7726"/>
      <c r="C7726"/>
      <c r="D7726"/>
      <c r="E7726"/>
    </row>
    <row r="7727" spans="1:5" x14ac:dyDescent="0.25">
      <c r="A7727"/>
      <c r="B7727"/>
      <c r="C7727"/>
      <c r="D7727"/>
      <c r="E7727"/>
    </row>
    <row r="7728" spans="1:5" x14ac:dyDescent="0.25">
      <c r="A7728"/>
      <c r="B7728"/>
      <c r="C7728"/>
      <c r="D7728"/>
      <c r="E7728"/>
    </row>
    <row r="7729" spans="1:5" x14ac:dyDescent="0.25">
      <c r="A7729"/>
      <c r="B7729"/>
      <c r="C7729"/>
      <c r="D7729"/>
      <c r="E7729"/>
    </row>
    <row r="7730" spans="1:5" x14ac:dyDescent="0.25">
      <c r="A7730"/>
      <c r="B7730"/>
      <c r="C7730"/>
      <c r="D7730"/>
      <c r="E7730"/>
    </row>
    <row r="7731" spans="1:5" x14ac:dyDescent="0.25">
      <c r="A7731"/>
      <c r="B7731"/>
      <c r="C7731"/>
      <c r="D7731"/>
      <c r="E7731"/>
    </row>
    <row r="7732" spans="1:5" x14ac:dyDescent="0.25">
      <c r="A7732"/>
      <c r="B7732"/>
      <c r="C7732"/>
      <c r="D7732"/>
      <c r="E7732"/>
    </row>
    <row r="7733" spans="1:5" x14ac:dyDescent="0.25">
      <c r="A7733"/>
      <c r="B7733"/>
      <c r="C7733"/>
      <c r="D7733"/>
      <c r="E7733"/>
    </row>
    <row r="7734" spans="1:5" x14ac:dyDescent="0.25">
      <c r="A7734"/>
      <c r="B7734"/>
      <c r="C7734"/>
      <c r="D7734"/>
      <c r="E7734"/>
    </row>
    <row r="7735" spans="1:5" x14ac:dyDescent="0.25">
      <c r="A7735"/>
      <c r="B7735"/>
      <c r="C7735"/>
      <c r="D7735"/>
      <c r="E7735"/>
    </row>
    <row r="7736" spans="1:5" x14ac:dyDescent="0.25">
      <c r="A7736"/>
      <c r="B7736"/>
      <c r="C7736"/>
      <c r="D7736"/>
      <c r="E7736"/>
    </row>
    <row r="7737" spans="1:5" x14ac:dyDescent="0.25">
      <c r="A7737"/>
      <c r="B7737"/>
      <c r="C7737"/>
      <c r="D7737"/>
      <c r="E7737"/>
    </row>
    <row r="7738" spans="1:5" x14ac:dyDescent="0.25">
      <c r="A7738"/>
      <c r="B7738"/>
      <c r="C7738"/>
      <c r="D7738"/>
      <c r="E7738"/>
    </row>
    <row r="7739" spans="1:5" x14ac:dyDescent="0.25">
      <c r="A7739"/>
      <c r="B7739"/>
      <c r="C7739"/>
      <c r="D7739"/>
      <c r="E7739"/>
    </row>
    <row r="7740" spans="1:5" x14ac:dyDescent="0.25">
      <c r="A7740"/>
      <c r="B7740"/>
      <c r="C7740"/>
      <c r="D7740"/>
      <c r="E7740"/>
    </row>
    <row r="7741" spans="1:5" x14ac:dyDescent="0.25">
      <c r="A7741"/>
      <c r="B7741"/>
      <c r="C7741"/>
      <c r="D7741"/>
      <c r="E7741"/>
    </row>
    <row r="7742" spans="1:5" x14ac:dyDescent="0.25">
      <c r="A7742"/>
      <c r="B7742"/>
      <c r="C7742"/>
      <c r="D7742"/>
      <c r="E7742"/>
    </row>
    <row r="7743" spans="1:5" x14ac:dyDescent="0.25">
      <c r="A7743"/>
      <c r="B7743"/>
      <c r="C7743"/>
      <c r="D7743"/>
      <c r="E7743"/>
    </row>
    <row r="7744" spans="1:5" x14ac:dyDescent="0.25">
      <c r="A7744"/>
      <c r="B7744"/>
      <c r="C7744"/>
      <c r="D7744"/>
      <c r="E7744"/>
    </row>
    <row r="7745" spans="1:5" x14ac:dyDescent="0.25">
      <c r="A7745"/>
      <c r="B7745"/>
      <c r="C7745"/>
      <c r="D7745"/>
      <c r="E7745"/>
    </row>
    <row r="7746" spans="1:5" x14ac:dyDescent="0.25">
      <c r="A7746"/>
      <c r="B7746"/>
      <c r="C7746"/>
      <c r="D7746"/>
      <c r="E7746"/>
    </row>
    <row r="7747" spans="1:5" x14ac:dyDescent="0.25">
      <c r="A7747"/>
      <c r="B7747"/>
      <c r="C7747"/>
      <c r="D7747"/>
      <c r="E7747"/>
    </row>
    <row r="7748" spans="1:5" x14ac:dyDescent="0.25">
      <c r="A7748"/>
      <c r="B7748"/>
      <c r="C7748"/>
      <c r="D7748"/>
      <c r="E7748"/>
    </row>
    <row r="7749" spans="1:5" x14ac:dyDescent="0.25">
      <c r="A7749"/>
      <c r="B7749"/>
      <c r="C7749"/>
      <c r="D7749"/>
      <c r="E7749"/>
    </row>
    <row r="7750" spans="1:5" x14ac:dyDescent="0.25">
      <c r="A7750"/>
      <c r="B7750"/>
      <c r="C7750"/>
      <c r="D7750"/>
      <c r="E7750"/>
    </row>
    <row r="7751" spans="1:5" x14ac:dyDescent="0.25">
      <c r="A7751"/>
      <c r="B7751"/>
      <c r="C7751"/>
      <c r="D7751"/>
      <c r="E7751"/>
    </row>
    <row r="7752" spans="1:5" x14ac:dyDescent="0.25">
      <c r="A7752"/>
      <c r="B7752"/>
      <c r="C7752"/>
      <c r="D7752"/>
      <c r="E7752"/>
    </row>
    <row r="7753" spans="1:5" x14ac:dyDescent="0.25">
      <c r="A7753"/>
      <c r="B7753"/>
      <c r="C7753"/>
      <c r="D7753"/>
      <c r="E7753"/>
    </row>
    <row r="7754" spans="1:5" x14ac:dyDescent="0.25">
      <c r="A7754"/>
      <c r="B7754"/>
      <c r="C7754"/>
      <c r="D7754"/>
      <c r="E7754"/>
    </row>
    <row r="7755" spans="1:5" x14ac:dyDescent="0.25">
      <c r="A7755"/>
      <c r="B7755"/>
      <c r="C7755"/>
      <c r="D7755"/>
      <c r="E7755"/>
    </row>
    <row r="7756" spans="1:5" x14ac:dyDescent="0.25">
      <c r="A7756"/>
      <c r="B7756"/>
      <c r="C7756"/>
      <c r="D7756"/>
      <c r="E7756"/>
    </row>
    <row r="7757" spans="1:5" x14ac:dyDescent="0.25">
      <c r="A7757"/>
      <c r="B7757"/>
      <c r="C7757"/>
      <c r="D7757"/>
      <c r="E7757"/>
    </row>
    <row r="7758" spans="1:5" x14ac:dyDescent="0.25">
      <c r="A7758"/>
      <c r="B7758"/>
      <c r="C7758"/>
      <c r="D7758"/>
      <c r="E7758"/>
    </row>
    <row r="7759" spans="1:5" x14ac:dyDescent="0.25">
      <c r="A7759"/>
      <c r="B7759"/>
      <c r="C7759"/>
      <c r="D7759"/>
      <c r="E7759"/>
    </row>
    <row r="7760" spans="1:5" x14ac:dyDescent="0.25">
      <c r="A7760"/>
      <c r="B7760"/>
      <c r="C7760"/>
      <c r="D7760"/>
      <c r="E7760"/>
    </row>
    <row r="7761" spans="1:5" x14ac:dyDescent="0.25">
      <c r="A7761"/>
      <c r="B7761"/>
      <c r="C7761"/>
      <c r="D7761"/>
      <c r="E7761"/>
    </row>
    <row r="7762" spans="1:5" x14ac:dyDescent="0.25">
      <c r="A7762"/>
      <c r="B7762"/>
      <c r="C7762"/>
      <c r="D7762"/>
      <c r="E7762"/>
    </row>
    <row r="7763" spans="1:5" x14ac:dyDescent="0.25">
      <c r="A7763"/>
      <c r="B7763"/>
      <c r="C7763"/>
      <c r="D7763"/>
      <c r="E7763"/>
    </row>
    <row r="7764" spans="1:5" x14ac:dyDescent="0.25">
      <c r="A7764"/>
      <c r="B7764"/>
      <c r="C7764"/>
      <c r="D7764"/>
      <c r="E7764"/>
    </row>
    <row r="7765" spans="1:5" x14ac:dyDescent="0.25">
      <c r="A7765"/>
      <c r="B7765"/>
      <c r="C7765"/>
      <c r="D7765"/>
      <c r="E7765"/>
    </row>
    <row r="7766" spans="1:5" x14ac:dyDescent="0.25">
      <c r="A7766"/>
      <c r="B7766"/>
      <c r="C7766"/>
      <c r="D7766"/>
      <c r="E7766"/>
    </row>
    <row r="7767" spans="1:5" x14ac:dyDescent="0.25">
      <c r="A7767"/>
      <c r="B7767"/>
      <c r="C7767"/>
      <c r="D7767"/>
      <c r="E7767"/>
    </row>
    <row r="7768" spans="1:5" x14ac:dyDescent="0.25">
      <c r="A7768"/>
      <c r="B7768"/>
      <c r="C7768"/>
      <c r="D7768"/>
      <c r="E7768"/>
    </row>
    <row r="7769" spans="1:5" x14ac:dyDescent="0.25">
      <c r="A7769"/>
      <c r="B7769"/>
      <c r="C7769"/>
      <c r="D7769"/>
      <c r="E7769"/>
    </row>
    <row r="7770" spans="1:5" x14ac:dyDescent="0.25">
      <c r="A7770"/>
      <c r="B7770"/>
      <c r="C7770"/>
      <c r="D7770"/>
      <c r="E7770"/>
    </row>
    <row r="7771" spans="1:5" x14ac:dyDescent="0.25">
      <c r="A7771"/>
      <c r="B7771"/>
      <c r="C7771"/>
      <c r="D7771"/>
      <c r="E7771"/>
    </row>
    <row r="7772" spans="1:5" x14ac:dyDescent="0.25">
      <c r="A7772"/>
      <c r="B7772"/>
      <c r="C7772"/>
      <c r="D7772"/>
      <c r="E7772"/>
    </row>
    <row r="7773" spans="1:5" x14ac:dyDescent="0.25">
      <c r="A7773"/>
      <c r="B7773"/>
      <c r="C7773"/>
      <c r="D7773"/>
      <c r="E7773"/>
    </row>
    <row r="7774" spans="1:5" x14ac:dyDescent="0.25">
      <c r="A7774"/>
      <c r="B7774"/>
      <c r="C7774"/>
      <c r="D7774"/>
      <c r="E7774"/>
    </row>
    <row r="7775" spans="1:5" x14ac:dyDescent="0.25">
      <c r="A7775"/>
      <c r="B7775"/>
      <c r="C7775"/>
      <c r="D7775"/>
      <c r="E7775"/>
    </row>
    <row r="7776" spans="1:5" x14ac:dyDescent="0.25">
      <c r="A7776"/>
      <c r="B7776"/>
      <c r="C7776"/>
      <c r="D7776"/>
      <c r="E7776"/>
    </row>
    <row r="7777" spans="1:5" x14ac:dyDescent="0.25">
      <c r="A7777"/>
      <c r="B7777"/>
      <c r="C7777"/>
      <c r="D7777"/>
      <c r="E7777"/>
    </row>
    <row r="7778" spans="1:5" x14ac:dyDescent="0.25">
      <c r="A7778"/>
      <c r="B7778"/>
      <c r="C7778"/>
      <c r="D7778"/>
      <c r="E7778"/>
    </row>
    <row r="7779" spans="1:5" x14ac:dyDescent="0.25">
      <c r="A7779"/>
      <c r="B7779"/>
      <c r="C7779"/>
      <c r="D7779"/>
      <c r="E7779"/>
    </row>
    <row r="7780" spans="1:5" x14ac:dyDescent="0.25">
      <c r="A7780"/>
      <c r="B7780"/>
      <c r="C7780"/>
      <c r="D7780"/>
      <c r="E7780"/>
    </row>
    <row r="7781" spans="1:5" x14ac:dyDescent="0.25">
      <c r="A7781"/>
      <c r="B7781"/>
      <c r="C7781"/>
      <c r="D7781"/>
      <c r="E7781"/>
    </row>
    <row r="7782" spans="1:5" x14ac:dyDescent="0.25">
      <c r="A7782"/>
      <c r="B7782"/>
      <c r="C7782"/>
      <c r="D7782"/>
      <c r="E7782"/>
    </row>
    <row r="7783" spans="1:5" x14ac:dyDescent="0.25">
      <c r="A7783"/>
      <c r="B7783"/>
      <c r="C7783"/>
      <c r="D7783"/>
      <c r="E7783"/>
    </row>
    <row r="7784" spans="1:5" x14ac:dyDescent="0.25">
      <c r="A7784"/>
      <c r="B7784"/>
      <c r="C7784"/>
      <c r="D7784"/>
      <c r="E7784"/>
    </row>
    <row r="7785" spans="1:5" x14ac:dyDescent="0.25">
      <c r="A7785"/>
      <c r="B7785"/>
      <c r="C7785"/>
      <c r="D7785"/>
      <c r="E7785"/>
    </row>
    <row r="7786" spans="1:5" x14ac:dyDescent="0.25">
      <c r="A7786"/>
      <c r="B7786"/>
      <c r="C7786"/>
      <c r="D7786"/>
      <c r="E7786"/>
    </row>
    <row r="7787" spans="1:5" x14ac:dyDescent="0.25">
      <c r="A7787"/>
      <c r="B7787"/>
      <c r="C7787"/>
      <c r="D7787"/>
      <c r="E7787"/>
    </row>
    <row r="7788" spans="1:5" x14ac:dyDescent="0.25">
      <c r="A7788"/>
      <c r="B7788"/>
      <c r="C7788"/>
      <c r="D7788"/>
      <c r="E7788"/>
    </row>
    <row r="7789" spans="1:5" x14ac:dyDescent="0.25">
      <c r="A7789"/>
      <c r="B7789"/>
      <c r="C7789"/>
      <c r="D7789"/>
      <c r="E7789"/>
    </row>
    <row r="7790" spans="1:5" x14ac:dyDescent="0.25">
      <c r="A7790"/>
      <c r="B7790"/>
      <c r="C7790"/>
      <c r="D7790"/>
      <c r="E7790"/>
    </row>
    <row r="7791" spans="1:5" x14ac:dyDescent="0.25">
      <c r="A7791"/>
      <c r="B7791"/>
      <c r="C7791"/>
      <c r="D7791"/>
      <c r="E7791"/>
    </row>
    <row r="7792" spans="1:5" x14ac:dyDescent="0.25">
      <c r="A7792"/>
      <c r="B7792"/>
      <c r="C7792"/>
      <c r="D7792"/>
      <c r="E7792"/>
    </row>
    <row r="7793" spans="1:5" x14ac:dyDescent="0.25">
      <c r="A7793"/>
      <c r="B7793"/>
      <c r="C7793"/>
      <c r="D7793"/>
      <c r="E7793"/>
    </row>
    <row r="7794" spans="1:5" x14ac:dyDescent="0.25">
      <c r="A7794"/>
      <c r="B7794"/>
      <c r="C7794"/>
      <c r="D7794"/>
      <c r="E7794"/>
    </row>
    <row r="7795" spans="1:5" x14ac:dyDescent="0.25">
      <c r="A7795"/>
      <c r="B7795"/>
      <c r="C7795"/>
      <c r="D7795"/>
      <c r="E7795"/>
    </row>
    <row r="7796" spans="1:5" x14ac:dyDescent="0.25">
      <c r="A7796"/>
      <c r="B7796"/>
      <c r="C7796"/>
      <c r="D7796"/>
      <c r="E7796"/>
    </row>
    <row r="7797" spans="1:5" x14ac:dyDescent="0.25">
      <c r="A7797"/>
      <c r="B7797"/>
      <c r="C7797"/>
      <c r="D7797"/>
      <c r="E7797"/>
    </row>
    <row r="7798" spans="1:5" x14ac:dyDescent="0.25">
      <c r="A7798"/>
      <c r="B7798"/>
      <c r="C7798"/>
      <c r="D7798"/>
      <c r="E7798"/>
    </row>
    <row r="7799" spans="1:5" x14ac:dyDescent="0.25">
      <c r="A7799"/>
      <c r="B7799"/>
      <c r="C7799"/>
      <c r="D7799"/>
      <c r="E7799"/>
    </row>
    <row r="7800" spans="1:5" x14ac:dyDescent="0.25">
      <c r="A7800"/>
      <c r="B7800"/>
      <c r="C7800"/>
      <c r="D7800"/>
      <c r="E7800"/>
    </row>
    <row r="7801" spans="1:5" x14ac:dyDescent="0.25">
      <c r="A7801"/>
      <c r="B7801"/>
      <c r="C7801"/>
      <c r="D7801"/>
      <c r="E7801"/>
    </row>
    <row r="7802" spans="1:5" x14ac:dyDescent="0.25">
      <c r="A7802"/>
      <c r="B7802"/>
      <c r="C7802"/>
      <c r="D7802"/>
      <c r="E7802"/>
    </row>
    <row r="7803" spans="1:5" x14ac:dyDescent="0.25">
      <c r="A7803"/>
      <c r="B7803"/>
      <c r="C7803"/>
      <c r="D7803"/>
      <c r="E7803"/>
    </row>
    <row r="7804" spans="1:5" x14ac:dyDescent="0.25">
      <c r="A7804"/>
      <c r="B7804"/>
      <c r="C7804"/>
      <c r="D7804"/>
      <c r="E7804"/>
    </row>
    <row r="7805" spans="1:5" x14ac:dyDescent="0.25">
      <c r="A7805"/>
      <c r="B7805"/>
      <c r="C7805"/>
      <c r="D7805"/>
      <c r="E7805"/>
    </row>
    <row r="7806" spans="1:5" x14ac:dyDescent="0.25">
      <c r="A7806"/>
      <c r="B7806"/>
      <c r="C7806"/>
      <c r="D7806"/>
      <c r="E7806"/>
    </row>
    <row r="7807" spans="1:5" x14ac:dyDescent="0.25">
      <c r="A7807"/>
      <c r="B7807"/>
      <c r="C7807"/>
      <c r="D7807"/>
      <c r="E7807"/>
    </row>
    <row r="7808" spans="1:5" x14ac:dyDescent="0.25">
      <c r="A7808"/>
      <c r="B7808"/>
      <c r="C7808"/>
      <c r="D7808"/>
      <c r="E7808"/>
    </row>
    <row r="7809" spans="1:5" x14ac:dyDescent="0.25">
      <c r="A7809"/>
      <c r="B7809"/>
      <c r="C7809"/>
      <c r="D7809"/>
      <c r="E7809"/>
    </row>
    <row r="7810" spans="1:5" x14ac:dyDescent="0.25">
      <c r="A7810"/>
      <c r="B7810"/>
      <c r="C7810"/>
      <c r="D7810"/>
      <c r="E7810"/>
    </row>
    <row r="7811" spans="1:5" x14ac:dyDescent="0.25">
      <c r="A7811"/>
      <c r="B7811"/>
      <c r="C7811"/>
      <c r="D7811"/>
      <c r="E7811"/>
    </row>
    <row r="7812" spans="1:5" x14ac:dyDescent="0.25">
      <c r="A7812"/>
      <c r="B7812"/>
      <c r="C7812"/>
      <c r="D7812"/>
      <c r="E7812"/>
    </row>
    <row r="7813" spans="1:5" x14ac:dyDescent="0.25">
      <c r="A7813"/>
      <c r="B7813"/>
      <c r="C7813"/>
      <c r="D7813"/>
      <c r="E7813"/>
    </row>
    <row r="7814" spans="1:5" x14ac:dyDescent="0.25">
      <c r="A7814"/>
      <c r="B7814"/>
      <c r="C7814"/>
      <c r="D7814"/>
      <c r="E7814"/>
    </row>
    <row r="7815" spans="1:5" x14ac:dyDescent="0.25">
      <c r="A7815"/>
      <c r="B7815"/>
      <c r="C7815"/>
      <c r="D7815"/>
      <c r="E7815"/>
    </row>
    <row r="7816" spans="1:5" x14ac:dyDescent="0.25">
      <c r="A7816"/>
      <c r="B7816"/>
      <c r="C7816"/>
      <c r="D7816"/>
      <c r="E7816"/>
    </row>
    <row r="7817" spans="1:5" x14ac:dyDescent="0.25">
      <c r="A7817"/>
      <c r="B7817"/>
      <c r="C7817"/>
      <c r="D7817"/>
      <c r="E7817"/>
    </row>
    <row r="7818" spans="1:5" x14ac:dyDescent="0.25">
      <c r="A7818"/>
      <c r="B7818"/>
      <c r="C7818"/>
      <c r="D7818"/>
      <c r="E7818"/>
    </row>
    <row r="7819" spans="1:5" x14ac:dyDescent="0.25">
      <c r="A7819"/>
      <c r="B7819"/>
      <c r="C7819"/>
      <c r="D7819"/>
      <c r="E7819"/>
    </row>
    <row r="7820" spans="1:5" x14ac:dyDescent="0.25">
      <c r="A7820"/>
      <c r="B7820"/>
      <c r="C7820"/>
      <c r="D7820"/>
      <c r="E7820"/>
    </row>
    <row r="7821" spans="1:5" x14ac:dyDescent="0.25">
      <c r="A7821"/>
      <c r="B7821"/>
      <c r="C7821"/>
      <c r="D7821"/>
      <c r="E7821"/>
    </row>
    <row r="7822" spans="1:5" x14ac:dyDescent="0.25">
      <c r="A7822"/>
      <c r="B7822"/>
      <c r="C7822"/>
      <c r="D7822"/>
      <c r="E7822"/>
    </row>
    <row r="7823" spans="1:5" x14ac:dyDescent="0.25">
      <c r="A7823"/>
      <c r="B7823"/>
      <c r="C7823"/>
      <c r="D7823"/>
      <c r="E7823"/>
    </row>
    <row r="7824" spans="1:5" x14ac:dyDescent="0.25">
      <c r="A7824"/>
      <c r="B7824"/>
      <c r="C7824"/>
      <c r="D7824"/>
      <c r="E7824"/>
    </row>
    <row r="7825" spans="1:5" x14ac:dyDescent="0.25">
      <c r="A7825"/>
      <c r="B7825"/>
      <c r="C7825"/>
      <c r="D7825"/>
      <c r="E7825"/>
    </row>
    <row r="7826" spans="1:5" x14ac:dyDescent="0.25">
      <c r="A7826"/>
      <c r="B7826"/>
      <c r="C7826"/>
      <c r="D7826"/>
      <c r="E7826"/>
    </row>
    <row r="7827" spans="1:5" x14ac:dyDescent="0.25">
      <c r="A7827"/>
      <c r="B7827"/>
      <c r="C7827"/>
      <c r="D7827"/>
      <c r="E7827"/>
    </row>
    <row r="7828" spans="1:5" x14ac:dyDescent="0.25">
      <c r="A7828"/>
      <c r="B7828"/>
      <c r="C7828"/>
      <c r="D7828"/>
      <c r="E7828"/>
    </row>
    <row r="7829" spans="1:5" x14ac:dyDescent="0.25">
      <c r="A7829"/>
      <c r="B7829"/>
      <c r="C7829"/>
      <c r="D7829"/>
      <c r="E7829"/>
    </row>
    <row r="7830" spans="1:5" x14ac:dyDescent="0.25">
      <c r="A7830"/>
      <c r="B7830"/>
      <c r="C7830"/>
      <c r="D7830"/>
      <c r="E7830"/>
    </row>
    <row r="7831" spans="1:5" x14ac:dyDescent="0.25">
      <c r="A7831"/>
      <c r="B7831"/>
      <c r="C7831"/>
      <c r="D7831"/>
      <c r="E7831"/>
    </row>
    <row r="7832" spans="1:5" x14ac:dyDescent="0.25">
      <c r="A7832"/>
      <c r="B7832"/>
      <c r="C7832"/>
      <c r="D7832"/>
      <c r="E7832"/>
    </row>
    <row r="7833" spans="1:5" x14ac:dyDescent="0.25">
      <c r="A7833"/>
      <c r="B7833"/>
      <c r="C7833"/>
      <c r="D7833"/>
      <c r="E7833"/>
    </row>
    <row r="7834" spans="1:5" x14ac:dyDescent="0.25">
      <c r="A7834"/>
      <c r="B7834"/>
      <c r="C7834"/>
      <c r="D7834"/>
      <c r="E7834"/>
    </row>
    <row r="7835" spans="1:5" x14ac:dyDescent="0.25">
      <c r="A7835"/>
      <c r="B7835"/>
      <c r="C7835"/>
      <c r="D7835"/>
      <c r="E7835"/>
    </row>
    <row r="7836" spans="1:5" x14ac:dyDescent="0.25">
      <c r="A7836"/>
      <c r="B7836"/>
      <c r="C7836"/>
      <c r="D7836"/>
      <c r="E7836"/>
    </row>
    <row r="7837" spans="1:5" x14ac:dyDescent="0.25">
      <c r="A7837"/>
      <c r="B7837"/>
      <c r="C7837"/>
      <c r="D7837"/>
      <c r="E7837"/>
    </row>
    <row r="7838" spans="1:5" x14ac:dyDescent="0.25">
      <c r="A7838"/>
      <c r="B7838"/>
      <c r="C7838"/>
      <c r="D7838"/>
      <c r="E7838"/>
    </row>
    <row r="7839" spans="1:5" x14ac:dyDescent="0.25">
      <c r="A7839"/>
      <c r="B7839"/>
      <c r="C7839"/>
      <c r="D7839"/>
      <c r="E7839"/>
    </row>
    <row r="7840" spans="1:5" x14ac:dyDescent="0.25">
      <c r="A7840"/>
      <c r="B7840"/>
      <c r="C7840"/>
      <c r="D7840"/>
      <c r="E7840"/>
    </row>
    <row r="7841" spans="1:5" x14ac:dyDescent="0.25">
      <c r="A7841"/>
      <c r="B7841"/>
      <c r="C7841"/>
      <c r="D7841"/>
      <c r="E7841"/>
    </row>
    <row r="7842" spans="1:5" x14ac:dyDescent="0.25">
      <c r="A7842"/>
      <c r="B7842"/>
      <c r="C7842"/>
      <c r="D7842"/>
      <c r="E7842"/>
    </row>
    <row r="7843" spans="1:5" x14ac:dyDescent="0.25">
      <c r="A7843"/>
      <c r="B7843"/>
      <c r="C7843"/>
      <c r="D7843"/>
      <c r="E7843"/>
    </row>
    <row r="7844" spans="1:5" x14ac:dyDescent="0.25">
      <c r="A7844"/>
      <c r="B7844"/>
      <c r="C7844"/>
      <c r="D7844"/>
      <c r="E7844"/>
    </row>
    <row r="7845" spans="1:5" x14ac:dyDescent="0.25">
      <c r="A7845"/>
      <c r="B7845"/>
      <c r="C7845"/>
      <c r="D7845"/>
      <c r="E7845"/>
    </row>
    <row r="7846" spans="1:5" x14ac:dyDescent="0.25">
      <c r="A7846"/>
      <c r="B7846"/>
      <c r="C7846"/>
      <c r="D7846"/>
      <c r="E7846"/>
    </row>
    <row r="7847" spans="1:5" x14ac:dyDescent="0.25">
      <c r="A7847"/>
      <c r="B7847"/>
      <c r="C7847"/>
      <c r="D7847"/>
      <c r="E7847"/>
    </row>
    <row r="7848" spans="1:5" x14ac:dyDescent="0.25">
      <c r="A7848"/>
      <c r="B7848"/>
      <c r="C7848"/>
      <c r="D7848"/>
      <c r="E7848"/>
    </row>
    <row r="7849" spans="1:5" x14ac:dyDescent="0.25">
      <c r="A7849"/>
      <c r="B7849"/>
      <c r="C7849"/>
      <c r="D7849"/>
      <c r="E7849"/>
    </row>
    <row r="7850" spans="1:5" x14ac:dyDescent="0.25">
      <c r="A7850"/>
      <c r="B7850"/>
      <c r="C7850"/>
      <c r="D7850"/>
      <c r="E7850"/>
    </row>
    <row r="7851" spans="1:5" x14ac:dyDescent="0.25">
      <c r="A7851"/>
      <c r="B7851"/>
      <c r="C7851"/>
      <c r="D7851"/>
      <c r="E7851"/>
    </row>
    <row r="7852" spans="1:5" x14ac:dyDescent="0.25">
      <c r="A7852"/>
      <c r="B7852"/>
      <c r="C7852"/>
      <c r="D7852"/>
      <c r="E7852"/>
    </row>
    <row r="7853" spans="1:5" x14ac:dyDescent="0.25">
      <c r="A7853"/>
      <c r="B7853"/>
      <c r="C7853"/>
      <c r="D7853"/>
      <c r="E7853"/>
    </row>
    <row r="7854" spans="1:5" x14ac:dyDescent="0.25">
      <c r="A7854"/>
      <c r="B7854"/>
      <c r="C7854"/>
      <c r="D7854"/>
      <c r="E7854"/>
    </row>
    <row r="7855" spans="1:5" x14ac:dyDescent="0.25">
      <c r="A7855"/>
      <c r="B7855"/>
      <c r="C7855"/>
      <c r="D7855"/>
      <c r="E7855"/>
    </row>
    <row r="7856" spans="1:5" x14ac:dyDescent="0.25">
      <c r="A7856"/>
      <c r="B7856"/>
      <c r="C7856"/>
      <c r="D7856"/>
      <c r="E7856"/>
    </row>
    <row r="7857" spans="1:5" x14ac:dyDescent="0.25">
      <c r="A7857"/>
      <c r="B7857"/>
      <c r="C7857"/>
      <c r="D7857"/>
      <c r="E7857"/>
    </row>
    <row r="7858" spans="1:5" x14ac:dyDescent="0.25">
      <c r="A7858"/>
      <c r="B7858"/>
      <c r="C7858"/>
      <c r="D7858"/>
      <c r="E7858"/>
    </row>
    <row r="7859" spans="1:5" x14ac:dyDescent="0.25">
      <c r="A7859"/>
      <c r="B7859"/>
      <c r="C7859"/>
      <c r="D7859"/>
      <c r="E7859"/>
    </row>
    <row r="7860" spans="1:5" x14ac:dyDescent="0.25">
      <c r="A7860"/>
      <c r="B7860"/>
      <c r="C7860"/>
      <c r="D7860"/>
      <c r="E7860"/>
    </row>
    <row r="7861" spans="1:5" x14ac:dyDescent="0.25">
      <c r="A7861"/>
      <c r="B7861"/>
      <c r="C7861"/>
      <c r="D7861"/>
      <c r="E7861"/>
    </row>
    <row r="7862" spans="1:5" x14ac:dyDescent="0.25">
      <c r="A7862"/>
      <c r="B7862"/>
      <c r="C7862"/>
      <c r="D7862"/>
      <c r="E7862"/>
    </row>
    <row r="7863" spans="1:5" x14ac:dyDescent="0.25">
      <c r="A7863"/>
      <c r="B7863"/>
      <c r="C7863"/>
      <c r="D7863"/>
      <c r="E7863"/>
    </row>
    <row r="7864" spans="1:5" x14ac:dyDescent="0.25">
      <c r="A7864"/>
      <c r="B7864"/>
      <c r="C7864"/>
      <c r="D7864"/>
      <c r="E7864"/>
    </row>
    <row r="7865" spans="1:5" x14ac:dyDescent="0.25">
      <c r="A7865"/>
      <c r="B7865"/>
      <c r="C7865"/>
      <c r="D7865"/>
      <c r="E7865"/>
    </row>
    <row r="7866" spans="1:5" x14ac:dyDescent="0.25">
      <c r="A7866"/>
      <c r="B7866"/>
      <c r="C7866"/>
      <c r="D7866"/>
      <c r="E7866"/>
    </row>
    <row r="7867" spans="1:5" x14ac:dyDescent="0.25">
      <c r="A7867"/>
      <c r="B7867"/>
      <c r="C7867"/>
      <c r="D7867"/>
      <c r="E7867"/>
    </row>
    <row r="7868" spans="1:5" x14ac:dyDescent="0.25">
      <c r="A7868"/>
      <c r="B7868"/>
      <c r="C7868"/>
      <c r="D7868"/>
      <c r="E7868"/>
    </row>
    <row r="7869" spans="1:5" x14ac:dyDescent="0.25">
      <c r="A7869"/>
      <c r="B7869"/>
      <c r="C7869"/>
      <c r="D7869"/>
      <c r="E7869"/>
    </row>
    <row r="7870" spans="1:5" x14ac:dyDescent="0.25">
      <c r="A7870"/>
      <c r="B7870"/>
      <c r="C7870"/>
      <c r="D7870"/>
      <c r="E7870"/>
    </row>
    <row r="7871" spans="1:5" x14ac:dyDescent="0.25">
      <c r="A7871"/>
      <c r="B7871"/>
      <c r="C7871"/>
      <c r="D7871"/>
      <c r="E7871"/>
    </row>
    <row r="7872" spans="1:5" x14ac:dyDescent="0.25">
      <c r="A7872"/>
      <c r="B7872"/>
      <c r="C7872"/>
      <c r="D7872"/>
      <c r="E7872"/>
    </row>
    <row r="7873" spans="1:5" x14ac:dyDescent="0.25">
      <c r="A7873"/>
      <c r="B7873"/>
      <c r="C7873"/>
      <c r="D7873"/>
      <c r="E7873"/>
    </row>
    <row r="7874" spans="1:5" x14ac:dyDescent="0.25">
      <c r="A7874"/>
      <c r="B7874"/>
      <c r="C7874"/>
      <c r="D7874"/>
      <c r="E7874"/>
    </row>
    <row r="7875" spans="1:5" x14ac:dyDescent="0.25">
      <c r="A7875"/>
      <c r="B7875"/>
      <c r="C7875"/>
      <c r="D7875"/>
      <c r="E7875"/>
    </row>
    <row r="7876" spans="1:5" x14ac:dyDescent="0.25">
      <c r="A7876"/>
      <c r="B7876"/>
      <c r="C7876"/>
      <c r="D7876"/>
      <c r="E7876"/>
    </row>
    <row r="7877" spans="1:5" x14ac:dyDescent="0.25">
      <c r="A7877"/>
      <c r="B7877"/>
      <c r="C7877"/>
      <c r="D7877"/>
      <c r="E7877"/>
    </row>
    <row r="7878" spans="1:5" x14ac:dyDescent="0.25">
      <c r="A7878"/>
      <c r="B7878"/>
      <c r="C7878"/>
      <c r="D7878"/>
      <c r="E7878"/>
    </row>
    <row r="7879" spans="1:5" x14ac:dyDescent="0.25">
      <c r="A7879"/>
      <c r="B7879"/>
      <c r="C7879"/>
      <c r="D7879"/>
      <c r="E7879"/>
    </row>
    <row r="7880" spans="1:5" x14ac:dyDescent="0.25">
      <c r="A7880"/>
      <c r="B7880"/>
      <c r="C7880"/>
      <c r="D7880"/>
      <c r="E7880"/>
    </row>
    <row r="7881" spans="1:5" x14ac:dyDescent="0.25">
      <c r="A7881"/>
      <c r="B7881"/>
      <c r="C7881"/>
      <c r="D7881"/>
      <c r="E7881"/>
    </row>
    <row r="7882" spans="1:5" x14ac:dyDescent="0.25">
      <c r="A7882"/>
      <c r="B7882"/>
      <c r="C7882"/>
      <c r="D7882"/>
      <c r="E7882"/>
    </row>
    <row r="7883" spans="1:5" x14ac:dyDescent="0.25">
      <c r="A7883"/>
      <c r="B7883"/>
      <c r="C7883"/>
      <c r="D7883"/>
      <c r="E7883"/>
    </row>
    <row r="7884" spans="1:5" x14ac:dyDescent="0.25">
      <c r="A7884"/>
      <c r="B7884"/>
      <c r="C7884"/>
      <c r="D7884"/>
      <c r="E7884"/>
    </row>
    <row r="7885" spans="1:5" x14ac:dyDescent="0.25">
      <c r="A7885"/>
      <c r="B7885"/>
      <c r="C7885"/>
      <c r="D7885"/>
      <c r="E7885"/>
    </row>
    <row r="7886" spans="1:5" x14ac:dyDescent="0.25">
      <c r="A7886"/>
      <c r="B7886"/>
      <c r="C7886"/>
      <c r="D7886"/>
      <c r="E7886"/>
    </row>
    <row r="7887" spans="1:5" x14ac:dyDescent="0.25">
      <c r="A7887"/>
      <c r="B7887"/>
      <c r="C7887"/>
      <c r="D7887"/>
      <c r="E7887"/>
    </row>
    <row r="7888" spans="1:5" x14ac:dyDescent="0.25">
      <c r="A7888"/>
      <c r="B7888"/>
      <c r="C7888"/>
      <c r="D7888"/>
      <c r="E7888"/>
    </row>
    <row r="7889" spans="1:5" x14ac:dyDescent="0.25">
      <c r="A7889"/>
      <c r="B7889"/>
      <c r="C7889"/>
      <c r="D7889"/>
      <c r="E7889"/>
    </row>
    <row r="7890" spans="1:5" x14ac:dyDescent="0.25">
      <c r="A7890"/>
      <c r="B7890"/>
      <c r="C7890"/>
      <c r="D7890"/>
      <c r="E7890"/>
    </row>
    <row r="7891" spans="1:5" x14ac:dyDescent="0.25">
      <c r="A7891"/>
      <c r="B7891"/>
      <c r="C7891"/>
      <c r="D7891"/>
      <c r="E7891"/>
    </row>
    <row r="7892" spans="1:5" x14ac:dyDescent="0.25">
      <c r="A7892"/>
      <c r="B7892"/>
      <c r="C7892"/>
      <c r="D7892"/>
      <c r="E7892"/>
    </row>
    <row r="7893" spans="1:5" x14ac:dyDescent="0.25">
      <c r="A7893"/>
      <c r="B7893"/>
      <c r="C7893"/>
      <c r="D7893"/>
      <c r="E7893"/>
    </row>
    <row r="7894" spans="1:5" x14ac:dyDescent="0.25">
      <c r="A7894"/>
      <c r="B7894"/>
      <c r="C7894"/>
      <c r="D7894"/>
      <c r="E7894"/>
    </row>
    <row r="7895" spans="1:5" x14ac:dyDescent="0.25">
      <c r="A7895"/>
      <c r="B7895"/>
      <c r="C7895"/>
      <c r="D7895"/>
      <c r="E7895"/>
    </row>
    <row r="7896" spans="1:5" x14ac:dyDescent="0.25">
      <c r="A7896"/>
      <c r="B7896"/>
      <c r="C7896"/>
      <c r="D7896"/>
      <c r="E7896"/>
    </row>
    <row r="7897" spans="1:5" x14ac:dyDescent="0.25">
      <c r="A7897"/>
      <c r="B7897"/>
      <c r="C7897"/>
      <c r="D7897"/>
      <c r="E7897"/>
    </row>
    <row r="7898" spans="1:5" x14ac:dyDescent="0.25">
      <c r="A7898"/>
      <c r="B7898"/>
      <c r="C7898"/>
      <c r="D7898"/>
      <c r="E7898"/>
    </row>
    <row r="7899" spans="1:5" x14ac:dyDescent="0.25">
      <c r="A7899"/>
      <c r="B7899"/>
      <c r="C7899"/>
      <c r="D7899"/>
      <c r="E7899"/>
    </row>
    <row r="7900" spans="1:5" x14ac:dyDescent="0.25">
      <c r="A7900"/>
      <c r="B7900"/>
      <c r="C7900"/>
      <c r="D7900"/>
      <c r="E7900"/>
    </row>
    <row r="7901" spans="1:5" x14ac:dyDescent="0.25">
      <c r="A7901"/>
      <c r="B7901"/>
      <c r="C7901"/>
      <c r="D7901"/>
      <c r="E7901"/>
    </row>
    <row r="7902" spans="1:5" x14ac:dyDescent="0.25">
      <c r="A7902"/>
      <c r="B7902"/>
      <c r="C7902"/>
      <c r="D7902"/>
      <c r="E7902"/>
    </row>
    <row r="7903" spans="1:5" x14ac:dyDescent="0.25">
      <c r="A7903"/>
      <c r="B7903"/>
      <c r="C7903"/>
      <c r="D7903"/>
      <c r="E7903"/>
    </row>
    <row r="7904" spans="1:5" x14ac:dyDescent="0.25">
      <c r="A7904"/>
      <c r="B7904"/>
      <c r="C7904"/>
      <c r="D7904"/>
      <c r="E7904"/>
    </row>
    <row r="7905" spans="1:5" x14ac:dyDescent="0.25">
      <c r="A7905"/>
      <c r="B7905"/>
      <c r="C7905"/>
      <c r="D7905"/>
      <c r="E7905"/>
    </row>
    <row r="7906" spans="1:5" x14ac:dyDescent="0.25">
      <c r="A7906"/>
      <c r="B7906"/>
      <c r="C7906"/>
      <c r="D7906"/>
      <c r="E7906"/>
    </row>
    <row r="7907" spans="1:5" x14ac:dyDescent="0.25">
      <c r="A7907"/>
      <c r="B7907"/>
      <c r="C7907"/>
      <c r="D7907"/>
      <c r="E7907"/>
    </row>
    <row r="7908" spans="1:5" x14ac:dyDescent="0.25">
      <c r="A7908"/>
      <c r="B7908"/>
      <c r="C7908"/>
      <c r="D7908"/>
      <c r="E7908"/>
    </row>
    <row r="7909" spans="1:5" x14ac:dyDescent="0.25">
      <c r="A7909"/>
      <c r="B7909"/>
      <c r="C7909"/>
      <c r="D7909"/>
      <c r="E7909"/>
    </row>
    <row r="7910" spans="1:5" x14ac:dyDescent="0.25">
      <c r="A7910"/>
      <c r="B7910"/>
      <c r="C7910"/>
      <c r="D7910"/>
      <c r="E7910"/>
    </row>
    <row r="7911" spans="1:5" x14ac:dyDescent="0.25">
      <c r="A7911"/>
      <c r="B7911"/>
      <c r="C7911"/>
      <c r="D7911"/>
      <c r="E7911"/>
    </row>
    <row r="7912" spans="1:5" x14ac:dyDescent="0.25">
      <c r="A7912"/>
      <c r="B7912"/>
      <c r="C7912"/>
      <c r="D7912"/>
      <c r="E7912"/>
    </row>
    <row r="7913" spans="1:5" x14ac:dyDescent="0.25">
      <c r="A7913"/>
      <c r="B7913"/>
      <c r="C7913"/>
      <c r="D7913"/>
      <c r="E7913"/>
    </row>
    <row r="7914" spans="1:5" x14ac:dyDescent="0.25">
      <c r="A7914"/>
      <c r="B7914"/>
      <c r="C7914"/>
      <c r="D7914"/>
      <c r="E7914"/>
    </row>
    <row r="7915" spans="1:5" x14ac:dyDescent="0.25">
      <c r="A7915"/>
      <c r="B7915"/>
      <c r="C7915"/>
      <c r="D7915"/>
      <c r="E7915"/>
    </row>
    <row r="7916" spans="1:5" x14ac:dyDescent="0.25">
      <c r="A7916"/>
      <c r="B7916"/>
      <c r="C7916"/>
      <c r="D7916"/>
      <c r="E7916"/>
    </row>
    <row r="7917" spans="1:5" x14ac:dyDescent="0.25">
      <c r="A7917"/>
      <c r="B7917"/>
      <c r="C7917"/>
      <c r="D7917"/>
      <c r="E7917"/>
    </row>
    <row r="7918" spans="1:5" x14ac:dyDescent="0.25">
      <c r="A7918"/>
      <c r="B7918"/>
      <c r="C7918"/>
      <c r="D7918"/>
      <c r="E7918"/>
    </row>
    <row r="7919" spans="1:5" x14ac:dyDescent="0.25">
      <c r="A7919"/>
      <c r="B7919"/>
      <c r="C7919"/>
      <c r="D7919"/>
      <c r="E7919"/>
    </row>
    <row r="7920" spans="1:5" x14ac:dyDescent="0.25">
      <c r="A7920"/>
      <c r="B7920"/>
      <c r="C7920"/>
      <c r="D7920"/>
      <c r="E7920"/>
    </row>
    <row r="7921" spans="1:5" x14ac:dyDescent="0.25">
      <c r="A7921"/>
      <c r="B7921"/>
      <c r="C7921"/>
      <c r="D7921"/>
      <c r="E7921"/>
    </row>
    <row r="7922" spans="1:5" x14ac:dyDescent="0.25">
      <c r="A7922"/>
      <c r="B7922"/>
      <c r="C7922"/>
      <c r="D7922"/>
      <c r="E7922"/>
    </row>
    <row r="7923" spans="1:5" x14ac:dyDescent="0.25">
      <c r="A7923"/>
      <c r="B7923"/>
      <c r="C7923"/>
      <c r="D7923"/>
      <c r="E7923"/>
    </row>
    <row r="7924" spans="1:5" x14ac:dyDescent="0.25">
      <c r="A7924"/>
      <c r="B7924"/>
      <c r="C7924"/>
      <c r="D7924"/>
      <c r="E7924"/>
    </row>
    <row r="7925" spans="1:5" x14ac:dyDescent="0.25">
      <c r="A7925"/>
      <c r="B7925"/>
      <c r="C7925"/>
      <c r="D7925"/>
      <c r="E7925"/>
    </row>
    <row r="7926" spans="1:5" x14ac:dyDescent="0.25">
      <c r="A7926"/>
      <c r="B7926"/>
      <c r="C7926"/>
      <c r="D7926"/>
      <c r="E7926"/>
    </row>
    <row r="7927" spans="1:5" x14ac:dyDescent="0.25">
      <c r="A7927"/>
      <c r="B7927"/>
      <c r="C7927"/>
      <c r="D7927"/>
      <c r="E7927"/>
    </row>
    <row r="7928" spans="1:5" x14ac:dyDescent="0.25">
      <c r="A7928"/>
      <c r="B7928"/>
      <c r="C7928"/>
      <c r="D7928"/>
      <c r="E7928"/>
    </row>
    <row r="7929" spans="1:5" x14ac:dyDescent="0.25">
      <c r="A7929"/>
      <c r="B7929"/>
      <c r="C7929"/>
      <c r="D7929"/>
      <c r="E7929"/>
    </row>
    <row r="7930" spans="1:5" x14ac:dyDescent="0.25">
      <c r="A7930"/>
      <c r="B7930"/>
      <c r="C7930"/>
      <c r="D7930"/>
      <c r="E7930"/>
    </row>
    <row r="7931" spans="1:5" x14ac:dyDescent="0.25">
      <c r="A7931"/>
      <c r="B7931"/>
      <c r="C7931"/>
      <c r="D7931"/>
      <c r="E7931"/>
    </row>
    <row r="7932" spans="1:5" x14ac:dyDescent="0.25">
      <c r="A7932"/>
      <c r="B7932"/>
      <c r="C7932"/>
      <c r="D7932"/>
      <c r="E7932"/>
    </row>
    <row r="7933" spans="1:5" x14ac:dyDescent="0.25">
      <c r="A7933"/>
      <c r="B7933"/>
      <c r="C7933"/>
      <c r="D7933"/>
      <c r="E7933"/>
    </row>
    <row r="7934" spans="1:5" x14ac:dyDescent="0.25">
      <c r="A7934"/>
      <c r="B7934"/>
      <c r="C7934"/>
      <c r="D7934"/>
      <c r="E7934"/>
    </row>
    <row r="7935" spans="1:5" x14ac:dyDescent="0.25">
      <c r="A7935"/>
      <c r="B7935"/>
      <c r="C7935"/>
      <c r="D7935"/>
      <c r="E7935"/>
    </row>
    <row r="7936" spans="1:5" x14ac:dyDescent="0.25">
      <c r="A7936"/>
      <c r="B7936"/>
      <c r="C7936"/>
      <c r="D7936"/>
      <c r="E7936"/>
    </row>
    <row r="7937" spans="1:5" x14ac:dyDescent="0.25">
      <c r="A7937"/>
      <c r="B7937"/>
      <c r="C7937"/>
      <c r="D7937"/>
      <c r="E7937"/>
    </row>
    <row r="7938" spans="1:5" x14ac:dyDescent="0.25">
      <c r="A7938"/>
      <c r="B7938"/>
      <c r="C7938"/>
      <c r="D7938"/>
      <c r="E7938"/>
    </row>
    <row r="7939" spans="1:5" x14ac:dyDescent="0.25">
      <c r="A7939"/>
      <c r="B7939"/>
      <c r="C7939"/>
      <c r="D7939"/>
      <c r="E7939"/>
    </row>
    <row r="7940" spans="1:5" x14ac:dyDescent="0.25">
      <c r="A7940"/>
      <c r="B7940"/>
      <c r="C7940"/>
      <c r="D7940"/>
      <c r="E7940"/>
    </row>
    <row r="7941" spans="1:5" x14ac:dyDescent="0.25">
      <c r="A7941"/>
      <c r="B7941"/>
      <c r="C7941"/>
      <c r="D7941"/>
      <c r="E7941"/>
    </row>
    <row r="7942" spans="1:5" x14ac:dyDescent="0.25">
      <c r="A7942"/>
      <c r="B7942"/>
      <c r="C7942"/>
      <c r="D7942"/>
      <c r="E7942"/>
    </row>
    <row r="7943" spans="1:5" x14ac:dyDescent="0.25">
      <c r="A7943"/>
      <c r="B7943"/>
      <c r="C7943"/>
      <c r="D7943"/>
      <c r="E7943"/>
    </row>
    <row r="7944" spans="1:5" x14ac:dyDescent="0.25">
      <c r="A7944"/>
      <c r="B7944"/>
      <c r="C7944"/>
      <c r="D7944"/>
      <c r="E7944"/>
    </row>
    <row r="7945" spans="1:5" x14ac:dyDescent="0.25">
      <c r="A7945"/>
      <c r="B7945"/>
      <c r="C7945"/>
      <c r="D7945"/>
      <c r="E7945"/>
    </row>
    <row r="7946" spans="1:5" x14ac:dyDescent="0.25">
      <c r="A7946"/>
      <c r="B7946"/>
      <c r="C7946"/>
      <c r="D7946"/>
      <c r="E7946"/>
    </row>
    <row r="7947" spans="1:5" x14ac:dyDescent="0.25">
      <c r="A7947"/>
      <c r="B7947"/>
      <c r="C7947"/>
      <c r="D7947"/>
      <c r="E7947"/>
    </row>
    <row r="7948" spans="1:5" x14ac:dyDescent="0.25">
      <c r="A7948"/>
      <c r="B7948"/>
      <c r="C7948"/>
      <c r="D7948"/>
      <c r="E7948"/>
    </row>
    <row r="7949" spans="1:5" x14ac:dyDescent="0.25">
      <c r="A7949"/>
      <c r="B7949"/>
      <c r="C7949"/>
      <c r="D7949"/>
      <c r="E7949"/>
    </row>
    <row r="7950" spans="1:5" x14ac:dyDescent="0.25">
      <c r="A7950"/>
      <c r="B7950"/>
      <c r="C7950"/>
      <c r="D7950"/>
      <c r="E7950"/>
    </row>
    <row r="7951" spans="1:5" x14ac:dyDescent="0.25">
      <c r="A7951"/>
      <c r="B7951"/>
      <c r="C7951"/>
      <c r="D7951"/>
      <c r="E7951"/>
    </row>
    <row r="7952" spans="1:5" x14ac:dyDescent="0.25">
      <c r="A7952"/>
      <c r="B7952"/>
      <c r="C7952"/>
      <c r="D7952"/>
      <c r="E7952"/>
    </row>
    <row r="7953" spans="1:5" x14ac:dyDescent="0.25">
      <c r="A7953"/>
      <c r="B7953"/>
      <c r="C7953"/>
      <c r="D7953"/>
      <c r="E7953"/>
    </row>
    <row r="7954" spans="1:5" x14ac:dyDescent="0.25">
      <c r="A7954"/>
      <c r="B7954"/>
      <c r="C7954"/>
      <c r="D7954"/>
      <c r="E7954"/>
    </row>
    <row r="7955" spans="1:5" x14ac:dyDescent="0.25">
      <c r="A7955"/>
      <c r="B7955"/>
      <c r="C7955"/>
      <c r="D7955"/>
      <c r="E7955"/>
    </row>
    <row r="7956" spans="1:5" x14ac:dyDescent="0.25">
      <c r="A7956"/>
      <c r="B7956"/>
      <c r="C7956"/>
      <c r="D7956"/>
      <c r="E7956"/>
    </row>
    <row r="7957" spans="1:5" x14ac:dyDescent="0.25">
      <c r="A7957"/>
      <c r="B7957"/>
      <c r="C7957"/>
      <c r="D7957"/>
      <c r="E7957"/>
    </row>
    <row r="7958" spans="1:5" x14ac:dyDescent="0.25">
      <c r="A7958"/>
      <c r="B7958"/>
      <c r="C7958"/>
      <c r="D7958"/>
      <c r="E7958"/>
    </row>
    <row r="7959" spans="1:5" x14ac:dyDescent="0.25">
      <c r="A7959"/>
      <c r="B7959"/>
      <c r="C7959"/>
      <c r="D7959"/>
      <c r="E7959"/>
    </row>
    <row r="7960" spans="1:5" x14ac:dyDescent="0.25">
      <c r="A7960"/>
      <c r="B7960"/>
      <c r="C7960"/>
      <c r="D7960"/>
      <c r="E7960"/>
    </row>
    <row r="7961" spans="1:5" x14ac:dyDescent="0.25">
      <c r="A7961"/>
      <c r="B7961"/>
      <c r="C7961"/>
      <c r="D7961"/>
      <c r="E7961"/>
    </row>
    <row r="7962" spans="1:5" x14ac:dyDescent="0.25">
      <c r="A7962"/>
      <c r="B7962"/>
      <c r="C7962"/>
      <c r="D7962"/>
      <c r="E7962"/>
    </row>
    <row r="7963" spans="1:5" x14ac:dyDescent="0.25">
      <c r="A7963"/>
      <c r="B7963"/>
      <c r="C7963"/>
      <c r="D7963"/>
      <c r="E7963"/>
    </row>
    <row r="7964" spans="1:5" x14ac:dyDescent="0.25">
      <c r="A7964"/>
      <c r="B7964"/>
      <c r="C7964"/>
      <c r="D7964"/>
      <c r="E7964"/>
    </row>
    <row r="7965" spans="1:5" x14ac:dyDescent="0.25">
      <c r="A7965"/>
      <c r="B7965"/>
      <c r="C7965"/>
      <c r="D7965"/>
      <c r="E7965"/>
    </row>
    <row r="7966" spans="1:5" x14ac:dyDescent="0.25">
      <c r="A7966"/>
      <c r="B7966"/>
      <c r="C7966"/>
      <c r="D7966"/>
      <c r="E7966"/>
    </row>
    <row r="7967" spans="1:5" x14ac:dyDescent="0.25">
      <c r="A7967"/>
      <c r="B7967"/>
      <c r="C7967"/>
      <c r="D7967"/>
      <c r="E7967"/>
    </row>
    <row r="7968" spans="1:5" x14ac:dyDescent="0.25">
      <c r="A7968"/>
      <c r="B7968"/>
      <c r="C7968"/>
      <c r="D7968"/>
      <c r="E7968"/>
    </row>
    <row r="7969" spans="1:5" x14ac:dyDescent="0.25">
      <c r="A7969"/>
      <c r="B7969"/>
      <c r="C7969"/>
      <c r="D7969"/>
      <c r="E7969"/>
    </row>
    <row r="7970" spans="1:5" x14ac:dyDescent="0.25">
      <c r="A7970"/>
      <c r="B7970"/>
      <c r="C7970"/>
      <c r="D7970"/>
      <c r="E7970"/>
    </row>
    <row r="7971" spans="1:5" x14ac:dyDescent="0.25">
      <c r="A7971"/>
      <c r="B7971"/>
      <c r="C7971"/>
      <c r="D7971"/>
      <c r="E7971"/>
    </row>
    <row r="7972" spans="1:5" x14ac:dyDescent="0.25">
      <c r="A7972"/>
      <c r="B7972"/>
      <c r="C7972"/>
      <c r="D7972"/>
      <c r="E7972"/>
    </row>
    <row r="7973" spans="1:5" x14ac:dyDescent="0.25">
      <c r="A7973"/>
      <c r="B7973"/>
      <c r="C7973"/>
      <c r="D7973"/>
      <c r="E7973"/>
    </row>
    <row r="7974" spans="1:5" x14ac:dyDescent="0.25">
      <c r="A7974"/>
      <c r="B7974"/>
      <c r="C7974"/>
      <c r="D7974"/>
      <c r="E7974"/>
    </row>
    <row r="7975" spans="1:5" x14ac:dyDescent="0.25">
      <c r="A7975"/>
      <c r="B7975"/>
      <c r="C7975"/>
      <c r="D7975"/>
      <c r="E7975"/>
    </row>
    <row r="7976" spans="1:5" x14ac:dyDescent="0.25">
      <c r="A7976"/>
      <c r="B7976"/>
      <c r="C7976"/>
      <c r="D7976"/>
      <c r="E7976"/>
    </row>
    <row r="7977" spans="1:5" x14ac:dyDescent="0.25">
      <c r="A7977"/>
      <c r="B7977"/>
      <c r="C7977"/>
      <c r="D7977"/>
      <c r="E7977"/>
    </row>
    <row r="7978" spans="1:5" x14ac:dyDescent="0.25">
      <c r="A7978"/>
      <c r="B7978"/>
      <c r="C7978"/>
      <c r="D7978"/>
      <c r="E7978"/>
    </row>
    <row r="7979" spans="1:5" x14ac:dyDescent="0.25">
      <c r="A7979"/>
      <c r="B7979"/>
      <c r="C7979"/>
      <c r="D7979"/>
      <c r="E7979"/>
    </row>
    <row r="7980" spans="1:5" x14ac:dyDescent="0.25">
      <c r="A7980"/>
      <c r="B7980"/>
      <c r="C7980"/>
      <c r="D7980"/>
      <c r="E7980"/>
    </row>
    <row r="7981" spans="1:5" x14ac:dyDescent="0.25">
      <c r="A7981"/>
      <c r="B7981"/>
      <c r="C7981"/>
      <c r="D7981"/>
      <c r="E7981"/>
    </row>
    <row r="7982" spans="1:5" x14ac:dyDescent="0.25">
      <c r="A7982"/>
      <c r="B7982"/>
      <c r="C7982"/>
      <c r="D7982"/>
      <c r="E7982"/>
    </row>
    <row r="7983" spans="1:5" x14ac:dyDescent="0.25">
      <c r="A7983"/>
      <c r="B7983"/>
      <c r="C7983"/>
      <c r="D7983"/>
      <c r="E7983"/>
    </row>
    <row r="7984" spans="1:5" x14ac:dyDescent="0.25">
      <c r="A7984"/>
      <c r="B7984"/>
      <c r="C7984"/>
      <c r="D7984"/>
      <c r="E7984"/>
    </row>
    <row r="7985" spans="1:5" x14ac:dyDescent="0.25">
      <c r="A7985"/>
      <c r="B7985"/>
      <c r="C7985"/>
      <c r="D7985"/>
      <c r="E7985"/>
    </row>
    <row r="7986" spans="1:5" x14ac:dyDescent="0.25">
      <c r="A7986"/>
      <c r="B7986"/>
      <c r="C7986"/>
      <c r="D7986"/>
      <c r="E7986"/>
    </row>
    <row r="7987" spans="1:5" x14ac:dyDescent="0.25">
      <c r="A7987"/>
      <c r="B7987"/>
      <c r="C7987"/>
      <c r="D7987"/>
      <c r="E7987"/>
    </row>
    <row r="7988" spans="1:5" x14ac:dyDescent="0.25">
      <c r="A7988"/>
      <c r="B7988"/>
      <c r="C7988"/>
      <c r="D7988"/>
      <c r="E7988"/>
    </row>
    <row r="7989" spans="1:5" x14ac:dyDescent="0.25">
      <c r="A7989"/>
      <c r="B7989"/>
      <c r="C7989"/>
      <c r="D7989"/>
      <c r="E7989"/>
    </row>
    <row r="7990" spans="1:5" x14ac:dyDescent="0.25">
      <c r="A7990"/>
      <c r="B7990"/>
      <c r="C7990"/>
      <c r="D7990"/>
      <c r="E7990"/>
    </row>
    <row r="7991" spans="1:5" x14ac:dyDescent="0.25">
      <c r="A7991"/>
      <c r="B7991"/>
      <c r="C7991"/>
      <c r="D7991"/>
      <c r="E7991"/>
    </row>
    <row r="7992" spans="1:5" x14ac:dyDescent="0.25">
      <c r="A7992"/>
      <c r="B7992"/>
      <c r="C7992"/>
      <c r="D7992"/>
      <c r="E7992"/>
    </row>
    <row r="7993" spans="1:5" x14ac:dyDescent="0.25">
      <c r="A7993"/>
      <c r="B7993"/>
      <c r="C7993"/>
      <c r="D7993"/>
      <c r="E7993"/>
    </row>
    <row r="7994" spans="1:5" x14ac:dyDescent="0.25">
      <c r="A7994"/>
      <c r="B7994"/>
      <c r="C7994"/>
      <c r="D7994"/>
      <c r="E7994"/>
    </row>
    <row r="7995" spans="1:5" x14ac:dyDescent="0.25">
      <c r="A7995"/>
      <c r="B7995"/>
      <c r="C7995"/>
      <c r="D7995"/>
      <c r="E7995"/>
    </row>
    <row r="7996" spans="1:5" x14ac:dyDescent="0.25">
      <c r="A7996"/>
      <c r="B7996"/>
      <c r="C7996"/>
      <c r="D7996"/>
      <c r="E7996"/>
    </row>
    <row r="7997" spans="1:5" x14ac:dyDescent="0.25">
      <c r="A7997"/>
      <c r="B7997"/>
      <c r="C7997"/>
      <c r="D7997"/>
      <c r="E7997"/>
    </row>
    <row r="7998" spans="1:5" x14ac:dyDescent="0.25">
      <c r="A7998"/>
      <c r="B7998"/>
      <c r="C7998"/>
      <c r="D7998"/>
      <c r="E7998"/>
    </row>
    <row r="7999" spans="1:5" x14ac:dyDescent="0.25">
      <c r="A7999"/>
      <c r="B7999"/>
      <c r="C7999"/>
      <c r="D7999"/>
      <c r="E7999"/>
    </row>
    <row r="8000" spans="1:5" x14ac:dyDescent="0.25">
      <c r="A8000"/>
      <c r="B8000"/>
      <c r="C8000"/>
      <c r="D8000"/>
      <c r="E8000"/>
    </row>
    <row r="8001" spans="1:5" x14ac:dyDescent="0.25">
      <c r="A8001"/>
      <c r="B8001"/>
      <c r="C8001"/>
      <c r="D8001"/>
      <c r="E8001"/>
    </row>
    <row r="8002" spans="1:5" x14ac:dyDescent="0.25">
      <c r="A8002"/>
      <c r="B8002"/>
      <c r="C8002"/>
      <c r="D8002"/>
      <c r="E8002"/>
    </row>
    <row r="8003" spans="1:5" x14ac:dyDescent="0.25">
      <c r="A8003"/>
      <c r="B8003"/>
      <c r="C8003"/>
      <c r="D8003"/>
      <c r="E8003"/>
    </row>
    <row r="8004" spans="1:5" x14ac:dyDescent="0.25">
      <c r="A8004"/>
      <c r="B8004"/>
      <c r="C8004"/>
      <c r="D8004"/>
      <c r="E8004"/>
    </row>
    <row r="8005" spans="1:5" x14ac:dyDescent="0.25">
      <c r="A8005"/>
      <c r="B8005"/>
      <c r="C8005"/>
      <c r="D8005"/>
      <c r="E8005"/>
    </row>
    <row r="8006" spans="1:5" x14ac:dyDescent="0.25">
      <c r="A8006"/>
      <c r="B8006"/>
      <c r="C8006"/>
      <c r="D8006"/>
      <c r="E8006"/>
    </row>
    <row r="8007" spans="1:5" x14ac:dyDescent="0.25">
      <c r="A8007"/>
      <c r="B8007"/>
      <c r="C8007"/>
      <c r="D8007"/>
      <c r="E8007"/>
    </row>
    <row r="8008" spans="1:5" x14ac:dyDescent="0.25">
      <c r="A8008"/>
      <c r="B8008"/>
      <c r="C8008"/>
      <c r="D8008"/>
      <c r="E8008"/>
    </row>
    <row r="8009" spans="1:5" x14ac:dyDescent="0.25">
      <c r="A8009"/>
      <c r="B8009"/>
      <c r="C8009"/>
      <c r="D8009"/>
      <c r="E8009"/>
    </row>
    <row r="8010" spans="1:5" x14ac:dyDescent="0.25">
      <c r="A8010"/>
      <c r="B8010"/>
      <c r="C8010"/>
      <c r="D8010"/>
      <c r="E8010"/>
    </row>
    <row r="8011" spans="1:5" x14ac:dyDescent="0.25">
      <c r="A8011"/>
      <c r="B8011"/>
      <c r="C8011"/>
      <c r="D8011"/>
      <c r="E8011"/>
    </row>
    <row r="8012" spans="1:5" x14ac:dyDescent="0.25">
      <c r="A8012"/>
      <c r="B8012"/>
      <c r="C8012"/>
      <c r="D8012"/>
      <c r="E8012"/>
    </row>
    <row r="8013" spans="1:5" x14ac:dyDescent="0.25">
      <c r="A8013"/>
      <c r="B8013"/>
      <c r="C8013"/>
      <c r="D8013"/>
      <c r="E8013"/>
    </row>
    <row r="8014" spans="1:5" x14ac:dyDescent="0.25">
      <c r="A8014"/>
      <c r="B8014"/>
      <c r="C8014"/>
      <c r="D8014"/>
      <c r="E8014"/>
    </row>
    <row r="8015" spans="1:5" x14ac:dyDescent="0.25">
      <c r="A8015"/>
      <c r="B8015"/>
      <c r="C8015"/>
      <c r="D8015"/>
      <c r="E8015"/>
    </row>
    <row r="8016" spans="1:5" x14ac:dyDescent="0.25">
      <c r="A8016"/>
      <c r="B8016"/>
      <c r="C8016"/>
      <c r="D8016"/>
      <c r="E8016"/>
    </row>
    <row r="8017" spans="1:5" x14ac:dyDescent="0.25">
      <c r="A8017"/>
      <c r="B8017"/>
      <c r="C8017"/>
      <c r="D8017"/>
      <c r="E8017"/>
    </row>
    <row r="8018" spans="1:5" x14ac:dyDescent="0.25">
      <c r="A8018"/>
      <c r="B8018"/>
      <c r="C8018"/>
      <c r="D8018"/>
      <c r="E8018"/>
    </row>
    <row r="8019" spans="1:5" x14ac:dyDescent="0.25">
      <c r="A8019"/>
      <c r="B8019"/>
      <c r="C8019"/>
      <c r="D8019"/>
      <c r="E8019"/>
    </row>
    <row r="8020" spans="1:5" x14ac:dyDescent="0.25">
      <c r="A8020"/>
      <c r="B8020"/>
      <c r="C8020"/>
      <c r="D8020"/>
      <c r="E8020"/>
    </row>
    <row r="8021" spans="1:5" x14ac:dyDescent="0.25">
      <c r="A8021"/>
      <c r="B8021"/>
      <c r="C8021"/>
      <c r="D8021"/>
      <c r="E8021"/>
    </row>
    <row r="8022" spans="1:5" x14ac:dyDescent="0.25">
      <c r="A8022"/>
      <c r="B8022"/>
      <c r="C8022"/>
      <c r="D8022"/>
      <c r="E8022"/>
    </row>
    <row r="8023" spans="1:5" x14ac:dyDescent="0.25">
      <c r="A8023"/>
      <c r="B8023"/>
      <c r="C8023"/>
      <c r="D8023"/>
      <c r="E8023"/>
    </row>
    <row r="8024" spans="1:5" x14ac:dyDescent="0.25">
      <c r="A8024"/>
      <c r="B8024"/>
      <c r="C8024"/>
      <c r="D8024"/>
      <c r="E8024"/>
    </row>
    <row r="8025" spans="1:5" x14ac:dyDescent="0.25">
      <c r="A8025"/>
      <c r="B8025"/>
      <c r="C8025"/>
      <c r="D8025"/>
      <c r="E8025"/>
    </row>
    <row r="8026" spans="1:5" x14ac:dyDescent="0.25">
      <c r="A8026"/>
      <c r="B8026"/>
      <c r="C8026"/>
      <c r="D8026"/>
      <c r="E8026"/>
    </row>
    <row r="8027" spans="1:5" x14ac:dyDescent="0.25">
      <c r="A8027"/>
      <c r="B8027"/>
      <c r="C8027"/>
      <c r="D8027"/>
      <c r="E8027"/>
    </row>
    <row r="8028" spans="1:5" x14ac:dyDescent="0.25">
      <c r="A8028"/>
      <c r="B8028"/>
      <c r="C8028"/>
      <c r="D8028"/>
      <c r="E8028"/>
    </row>
    <row r="8029" spans="1:5" x14ac:dyDescent="0.25">
      <c r="A8029"/>
      <c r="B8029"/>
      <c r="C8029"/>
      <c r="D8029"/>
      <c r="E8029"/>
    </row>
    <row r="8030" spans="1:5" x14ac:dyDescent="0.25">
      <c r="A8030"/>
      <c r="B8030"/>
      <c r="C8030"/>
      <c r="D8030"/>
      <c r="E8030"/>
    </row>
    <row r="8031" spans="1:5" x14ac:dyDescent="0.25">
      <c r="A8031"/>
      <c r="B8031"/>
      <c r="C8031"/>
      <c r="D8031"/>
      <c r="E8031"/>
    </row>
    <row r="8032" spans="1:5" x14ac:dyDescent="0.25">
      <c r="A8032"/>
      <c r="B8032"/>
      <c r="C8032"/>
      <c r="D8032"/>
      <c r="E8032"/>
    </row>
    <row r="8033" spans="1:5" x14ac:dyDescent="0.25">
      <c r="A8033"/>
      <c r="B8033"/>
      <c r="C8033"/>
      <c r="D8033"/>
      <c r="E8033"/>
    </row>
    <row r="8034" spans="1:5" x14ac:dyDescent="0.25">
      <c r="A8034"/>
      <c r="B8034"/>
      <c r="C8034"/>
      <c r="D8034"/>
      <c r="E8034"/>
    </row>
    <row r="8035" spans="1:5" x14ac:dyDescent="0.25">
      <c r="A8035"/>
      <c r="B8035"/>
      <c r="C8035"/>
      <c r="D8035"/>
      <c r="E8035"/>
    </row>
    <row r="8036" spans="1:5" x14ac:dyDescent="0.25">
      <c r="A8036"/>
      <c r="B8036"/>
      <c r="C8036"/>
      <c r="D8036"/>
      <c r="E8036"/>
    </row>
    <row r="8037" spans="1:5" x14ac:dyDescent="0.25">
      <c r="A8037"/>
      <c r="B8037"/>
      <c r="C8037"/>
      <c r="D8037"/>
      <c r="E8037"/>
    </row>
    <row r="8038" spans="1:5" x14ac:dyDescent="0.25">
      <c r="A8038"/>
      <c r="B8038"/>
      <c r="C8038"/>
      <c r="D8038"/>
      <c r="E8038"/>
    </row>
    <row r="8039" spans="1:5" x14ac:dyDescent="0.25">
      <c r="A8039"/>
      <c r="B8039"/>
      <c r="C8039"/>
      <c r="D8039"/>
      <c r="E8039"/>
    </row>
    <row r="8040" spans="1:5" x14ac:dyDescent="0.25">
      <c r="A8040"/>
      <c r="B8040"/>
      <c r="C8040"/>
      <c r="D8040"/>
      <c r="E8040"/>
    </row>
    <row r="8041" spans="1:5" x14ac:dyDescent="0.25">
      <c r="A8041"/>
      <c r="B8041"/>
      <c r="C8041"/>
      <c r="D8041"/>
      <c r="E8041"/>
    </row>
    <row r="8042" spans="1:5" x14ac:dyDescent="0.25">
      <c r="A8042"/>
      <c r="B8042"/>
      <c r="C8042"/>
      <c r="D8042"/>
      <c r="E8042"/>
    </row>
    <row r="8043" spans="1:5" x14ac:dyDescent="0.25">
      <c r="A8043"/>
      <c r="B8043"/>
      <c r="C8043"/>
      <c r="D8043"/>
      <c r="E8043"/>
    </row>
    <row r="8044" spans="1:5" x14ac:dyDescent="0.25">
      <c r="A8044"/>
      <c r="B8044"/>
      <c r="C8044"/>
      <c r="D8044"/>
      <c r="E8044"/>
    </row>
    <row r="8045" spans="1:5" x14ac:dyDescent="0.25">
      <c r="A8045"/>
      <c r="B8045"/>
      <c r="C8045"/>
      <c r="D8045"/>
      <c r="E8045"/>
    </row>
    <row r="8046" spans="1:5" x14ac:dyDescent="0.25">
      <c r="A8046"/>
      <c r="B8046"/>
      <c r="C8046"/>
      <c r="D8046"/>
      <c r="E8046"/>
    </row>
    <row r="8047" spans="1:5" x14ac:dyDescent="0.25">
      <c r="A8047"/>
      <c r="B8047"/>
      <c r="C8047"/>
      <c r="D8047"/>
      <c r="E8047"/>
    </row>
    <row r="8048" spans="1:5" x14ac:dyDescent="0.25">
      <c r="A8048"/>
      <c r="B8048"/>
      <c r="C8048"/>
      <c r="D8048"/>
      <c r="E8048"/>
    </row>
    <row r="8049" spans="1:5" x14ac:dyDescent="0.25">
      <c r="A8049"/>
      <c r="B8049"/>
      <c r="C8049"/>
      <c r="D8049"/>
      <c r="E8049"/>
    </row>
    <row r="8050" spans="1:5" x14ac:dyDescent="0.25">
      <c r="A8050"/>
      <c r="B8050"/>
      <c r="C8050"/>
      <c r="D8050"/>
      <c r="E8050"/>
    </row>
    <row r="8051" spans="1:5" x14ac:dyDescent="0.25">
      <c r="A8051"/>
      <c r="B8051"/>
      <c r="C8051"/>
      <c r="D8051"/>
      <c r="E8051"/>
    </row>
    <row r="8052" spans="1:5" x14ac:dyDescent="0.25">
      <c r="A8052"/>
      <c r="B8052"/>
      <c r="C8052"/>
      <c r="D8052"/>
      <c r="E8052"/>
    </row>
    <row r="8053" spans="1:5" x14ac:dyDescent="0.25">
      <c r="A8053"/>
      <c r="B8053"/>
      <c r="C8053"/>
      <c r="D8053"/>
      <c r="E8053"/>
    </row>
    <row r="8054" spans="1:5" x14ac:dyDescent="0.25">
      <c r="A8054"/>
      <c r="B8054"/>
      <c r="C8054"/>
      <c r="D8054"/>
      <c r="E8054"/>
    </row>
    <row r="8055" spans="1:5" x14ac:dyDescent="0.25">
      <c r="A8055"/>
      <c r="B8055"/>
      <c r="C8055"/>
      <c r="D8055"/>
      <c r="E8055"/>
    </row>
    <row r="8056" spans="1:5" x14ac:dyDescent="0.25">
      <c r="A8056"/>
      <c r="B8056"/>
      <c r="C8056"/>
      <c r="D8056"/>
      <c r="E8056"/>
    </row>
    <row r="8057" spans="1:5" x14ac:dyDescent="0.25">
      <c r="A8057"/>
      <c r="B8057"/>
      <c r="C8057"/>
      <c r="D8057"/>
      <c r="E8057"/>
    </row>
    <row r="8058" spans="1:5" x14ac:dyDescent="0.25">
      <c r="A8058"/>
      <c r="B8058"/>
      <c r="C8058"/>
      <c r="D8058"/>
      <c r="E8058"/>
    </row>
    <row r="8059" spans="1:5" x14ac:dyDescent="0.25">
      <c r="A8059"/>
      <c r="B8059"/>
      <c r="C8059"/>
      <c r="D8059"/>
      <c r="E8059"/>
    </row>
    <row r="8060" spans="1:5" x14ac:dyDescent="0.25">
      <c r="A8060"/>
      <c r="B8060"/>
      <c r="C8060"/>
      <c r="D8060"/>
      <c r="E8060"/>
    </row>
    <row r="8061" spans="1:5" x14ac:dyDescent="0.25">
      <c r="A8061"/>
      <c r="B8061"/>
      <c r="C8061"/>
      <c r="D8061"/>
      <c r="E8061"/>
    </row>
    <row r="8062" spans="1:5" x14ac:dyDescent="0.25">
      <c r="A8062"/>
      <c r="B8062"/>
      <c r="C8062"/>
      <c r="D8062"/>
      <c r="E8062"/>
    </row>
    <row r="8063" spans="1:5" x14ac:dyDescent="0.25">
      <c r="A8063"/>
      <c r="B8063"/>
      <c r="C8063"/>
      <c r="D8063"/>
      <c r="E8063"/>
    </row>
    <row r="8064" spans="1:5" x14ac:dyDescent="0.25">
      <c r="A8064"/>
      <c r="B8064"/>
      <c r="C8064"/>
      <c r="D8064"/>
      <c r="E8064"/>
    </row>
    <row r="8065" spans="1:5" x14ac:dyDescent="0.25">
      <c r="A8065"/>
      <c r="B8065"/>
      <c r="C8065"/>
      <c r="D8065"/>
      <c r="E8065"/>
    </row>
    <row r="8066" spans="1:5" x14ac:dyDescent="0.25">
      <c r="A8066"/>
      <c r="B8066"/>
      <c r="C8066"/>
      <c r="D8066"/>
      <c r="E8066"/>
    </row>
    <row r="8067" spans="1:5" x14ac:dyDescent="0.25">
      <c r="A8067"/>
      <c r="B8067"/>
      <c r="C8067"/>
      <c r="D8067"/>
      <c r="E8067"/>
    </row>
    <row r="8068" spans="1:5" x14ac:dyDescent="0.25">
      <c r="A8068"/>
      <c r="B8068"/>
      <c r="C8068"/>
      <c r="D8068"/>
      <c r="E8068"/>
    </row>
    <row r="8069" spans="1:5" x14ac:dyDescent="0.25">
      <c r="A8069"/>
      <c r="B8069"/>
      <c r="C8069"/>
      <c r="D8069"/>
      <c r="E8069"/>
    </row>
    <row r="8070" spans="1:5" x14ac:dyDescent="0.25">
      <c r="A8070"/>
      <c r="B8070"/>
      <c r="C8070"/>
      <c r="D8070"/>
      <c r="E8070"/>
    </row>
    <row r="8071" spans="1:5" x14ac:dyDescent="0.25">
      <c r="A8071"/>
      <c r="B8071"/>
      <c r="C8071"/>
      <c r="D8071"/>
      <c r="E8071"/>
    </row>
    <row r="8072" spans="1:5" x14ac:dyDescent="0.25">
      <c r="A8072"/>
      <c r="B8072"/>
      <c r="C8072"/>
      <c r="D8072"/>
      <c r="E8072"/>
    </row>
    <row r="8073" spans="1:5" x14ac:dyDescent="0.25">
      <c r="A8073"/>
      <c r="B8073"/>
      <c r="C8073"/>
      <c r="D8073"/>
      <c r="E8073"/>
    </row>
    <row r="8074" spans="1:5" x14ac:dyDescent="0.25">
      <c r="A8074"/>
      <c r="B8074"/>
      <c r="C8074"/>
      <c r="D8074"/>
      <c r="E8074"/>
    </row>
    <row r="8075" spans="1:5" x14ac:dyDescent="0.25">
      <c r="A8075"/>
      <c r="B8075"/>
      <c r="C8075"/>
      <c r="D8075"/>
      <c r="E8075"/>
    </row>
    <row r="8076" spans="1:5" x14ac:dyDescent="0.25">
      <c r="A8076"/>
      <c r="B8076"/>
      <c r="C8076"/>
      <c r="D8076"/>
      <c r="E8076"/>
    </row>
    <row r="8077" spans="1:5" x14ac:dyDescent="0.25">
      <c r="A8077"/>
      <c r="B8077"/>
      <c r="C8077"/>
      <c r="D8077"/>
      <c r="E8077"/>
    </row>
    <row r="8078" spans="1:5" x14ac:dyDescent="0.25">
      <c r="A8078"/>
      <c r="B8078"/>
      <c r="C8078"/>
      <c r="D8078"/>
      <c r="E8078"/>
    </row>
    <row r="8079" spans="1:5" x14ac:dyDescent="0.25">
      <c r="A8079"/>
      <c r="B8079"/>
      <c r="C8079"/>
      <c r="D8079"/>
      <c r="E8079"/>
    </row>
    <row r="8080" spans="1:5" x14ac:dyDescent="0.25">
      <c r="A8080"/>
      <c r="B8080"/>
      <c r="C8080"/>
      <c r="D8080"/>
      <c r="E8080"/>
    </row>
    <row r="8081" spans="1:5" x14ac:dyDescent="0.25">
      <c r="A8081"/>
      <c r="B8081"/>
      <c r="C8081"/>
      <c r="D8081"/>
      <c r="E8081"/>
    </row>
    <row r="8082" spans="1:5" x14ac:dyDescent="0.25">
      <c r="A8082"/>
      <c r="B8082"/>
      <c r="C8082"/>
      <c r="D8082"/>
      <c r="E8082"/>
    </row>
    <row r="8083" spans="1:5" x14ac:dyDescent="0.25">
      <c r="A8083"/>
      <c r="B8083"/>
      <c r="C8083"/>
      <c r="D8083"/>
      <c r="E8083"/>
    </row>
    <row r="8084" spans="1:5" x14ac:dyDescent="0.25">
      <c r="A8084"/>
      <c r="B8084"/>
      <c r="C8084"/>
      <c r="D8084"/>
      <c r="E8084"/>
    </row>
    <row r="8085" spans="1:5" x14ac:dyDescent="0.25">
      <c r="A8085"/>
      <c r="B8085"/>
      <c r="C8085"/>
      <c r="D8085"/>
      <c r="E8085"/>
    </row>
    <row r="8086" spans="1:5" x14ac:dyDescent="0.25">
      <c r="A8086"/>
      <c r="B8086"/>
      <c r="C8086"/>
      <c r="D8086"/>
      <c r="E8086"/>
    </row>
    <row r="8087" spans="1:5" x14ac:dyDescent="0.25">
      <c r="A8087"/>
      <c r="B8087"/>
      <c r="C8087"/>
      <c r="D8087"/>
      <c r="E8087"/>
    </row>
    <row r="8088" spans="1:5" x14ac:dyDescent="0.25">
      <c r="A8088"/>
      <c r="B8088"/>
      <c r="C8088"/>
      <c r="D8088"/>
      <c r="E8088"/>
    </row>
    <row r="8089" spans="1:5" x14ac:dyDescent="0.25">
      <c r="A8089"/>
      <c r="B8089"/>
      <c r="C8089"/>
      <c r="D8089"/>
      <c r="E8089"/>
    </row>
    <row r="8090" spans="1:5" x14ac:dyDescent="0.25">
      <c r="A8090"/>
      <c r="B8090"/>
      <c r="C8090"/>
      <c r="D8090"/>
      <c r="E8090"/>
    </row>
    <row r="8091" spans="1:5" x14ac:dyDescent="0.25">
      <c r="A8091"/>
      <c r="B8091"/>
      <c r="C8091"/>
      <c r="D8091"/>
      <c r="E8091"/>
    </row>
    <row r="8092" spans="1:5" x14ac:dyDescent="0.25">
      <c r="A8092"/>
      <c r="B8092"/>
      <c r="C8092"/>
      <c r="D8092"/>
      <c r="E8092"/>
    </row>
    <row r="8093" spans="1:5" x14ac:dyDescent="0.25">
      <c r="A8093"/>
      <c r="B8093"/>
      <c r="C8093"/>
      <c r="D8093"/>
      <c r="E8093"/>
    </row>
    <row r="8094" spans="1:5" x14ac:dyDescent="0.25">
      <c r="A8094"/>
      <c r="B8094"/>
      <c r="C8094"/>
      <c r="D8094"/>
      <c r="E8094"/>
    </row>
    <row r="8095" spans="1:5" x14ac:dyDescent="0.25">
      <c r="A8095"/>
      <c r="B8095"/>
      <c r="C8095"/>
      <c r="D8095"/>
      <c r="E8095"/>
    </row>
    <row r="8096" spans="1:5" x14ac:dyDescent="0.25">
      <c r="A8096"/>
      <c r="B8096"/>
      <c r="C8096"/>
      <c r="D8096"/>
      <c r="E8096"/>
    </row>
    <row r="8097" spans="1:5" x14ac:dyDescent="0.25">
      <c r="A8097"/>
      <c r="B8097"/>
      <c r="C8097"/>
      <c r="D8097"/>
      <c r="E8097"/>
    </row>
    <row r="8098" spans="1:5" x14ac:dyDescent="0.25">
      <c r="A8098"/>
      <c r="B8098"/>
      <c r="C8098"/>
      <c r="D8098"/>
      <c r="E8098"/>
    </row>
    <row r="8099" spans="1:5" x14ac:dyDescent="0.25">
      <c r="A8099"/>
      <c r="B8099"/>
      <c r="C8099"/>
      <c r="D8099"/>
      <c r="E8099"/>
    </row>
    <row r="8100" spans="1:5" x14ac:dyDescent="0.25">
      <c r="A8100"/>
      <c r="B8100"/>
      <c r="C8100"/>
      <c r="D8100"/>
      <c r="E8100"/>
    </row>
    <row r="8101" spans="1:5" x14ac:dyDescent="0.25">
      <c r="A8101"/>
      <c r="B8101"/>
      <c r="C8101"/>
      <c r="D8101"/>
      <c r="E8101"/>
    </row>
    <row r="8102" spans="1:5" x14ac:dyDescent="0.25">
      <c r="A8102"/>
      <c r="B8102"/>
      <c r="C8102"/>
      <c r="D8102"/>
      <c r="E8102"/>
    </row>
    <row r="8103" spans="1:5" x14ac:dyDescent="0.25">
      <c r="A8103"/>
      <c r="B8103"/>
      <c r="C8103"/>
      <c r="D8103"/>
      <c r="E8103"/>
    </row>
    <row r="8104" spans="1:5" x14ac:dyDescent="0.25">
      <c r="A8104"/>
      <c r="B8104"/>
      <c r="C8104"/>
      <c r="D8104"/>
      <c r="E8104"/>
    </row>
    <row r="8105" spans="1:5" x14ac:dyDescent="0.25">
      <c r="A8105"/>
      <c r="B8105"/>
      <c r="C8105"/>
      <c r="D8105"/>
      <c r="E8105"/>
    </row>
    <row r="8106" spans="1:5" x14ac:dyDescent="0.25">
      <c r="A8106"/>
      <c r="B8106"/>
      <c r="C8106"/>
      <c r="D8106"/>
      <c r="E8106"/>
    </row>
    <row r="8107" spans="1:5" x14ac:dyDescent="0.25">
      <c r="A8107"/>
      <c r="B8107"/>
      <c r="C8107"/>
      <c r="D8107"/>
      <c r="E8107"/>
    </row>
    <row r="8108" spans="1:5" x14ac:dyDescent="0.25">
      <c r="A8108"/>
      <c r="B8108"/>
      <c r="C8108"/>
      <c r="D8108"/>
      <c r="E8108"/>
    </row>
    <row r="8109" spans="1:5" x14ac:dyDescent="0.25">
      <c r="A8109"/>
      <c r="B8109"/>
      <c r="C8109"/>
      <c r="D8109"/>
      <c r="E8109"/>
    </row>
    <row r="8110" spans="1:5" x14ac:dyDescent="0.25">
      <c r="A8110"/>
      <c r="B8110"/>
      <c r="C8110"/>
      <c r="D8110"/>
      <c r="E8110"/>
    </row>
    <row r="8111" spans="1:5" x14ac:dyDescent="0.25">
      <c r="A8111"/>
      <c r="B8111"/>
      <c r="C8111"/>
      <c r="D8111"/>
      <c r="E8111"/>
    </row>
    <row r="8112" spans="1:5" x14ac:dyDescent="0.25">
      <c r="A8112"/>
      <c r="B8112"/>
      <c r="C8112"/>
      <c r="D8112"/>
      <c r="E8112"/>
    </row>
    <row r="8113" spans="1:5" x14ac:dyDescent="0.25">
      <c r="A8113"/>
      <c r="B8113"/>
      <c r="C8113"/>
      <c r="D8113"/>
      <c r="E8113"/>
    </row>
    <row r="8114" spans="1:5" x14ac:dyDescent="0.25">
      <c r="A8114"/>
      <c r="B8114"/>
      <c r="C8114"/>
      <c r="D8114"/>
      <c r="E8114"/>
    </row>
    <row r="8115" spans="1:5" x14ac:dyDescent="0.25">
      <c r="A8115"/>
      <c r="B8115"/>
      <c r="C8115"/>
      <c r="D8115"/>
      <c r="E8115"/>
    </row>
    <row r="8116" spans="1:5" x14ac:dyDescent="0.25">
      <c r="A8116"/>
      <c r="B8116"/>
      <c r="C8116"/>
      <c r="D8116"/>
      <c r="E8116"/>
    </row>
    <row r="8117" spans="1:5" x14ac:dyDescent="0.25">
      <c r="A8117"/>
      <c r="B8117"/>
      <c r="C8117"/>
      <c r="D8117"/>
      <c r="E8117"/>
    </row>
    <row r="8118" spans="1:5" x14ac:dyDescent="0.25">
      <c r="A8118"/>
      <c r="B8118"/>
      <c r="C8118"/>
      <c r="D8118"/>
      <c r="E8118"/>
    </row>
    <row r="8119" spans="1:5" x14ac:dyDescent="0.25">
      <c r="A8119"/>
      <c r="B8119"/>
      <c r="C8119"/>
      <c r="D8119"/>
      <c r="E8119"/>
    </row>
    <row r="8120" spans="1:5" x14ac:dyDescent="0.25">
      <c r="A8120"/>
      <c r="B8120"/>
      <c r="C8120"/>
      <c r="D8120"/>
      <c r="E8120"/>
    </row>
    <row r="8121" spans="1:5" x14ac:dyDescent="0.25">
      <c r="A8121"/>
      <c r="B8121"/>
      <c r="C8121"/>
      <c r="D8121"/>
      <c r="E8121"/>
    </row>
    <row r="8122" spans="1:5" x14ac:dyDescent="0.25">
      <c r="A8122"/>
      <c r="B8122"/>
      <c r="C8122"/>
      <c r="D8122"/>
      <c r="E8122"/>
    </row>
    <row r="8123" spans="1:5" x14ac:dyDescent="0.25">
      <c r="A8123"/>
      <c r="B8123"/>
      <c r="C8123"/>
      <c r="D8123"/>
      <c r="E8123"/>
    </row>
    <row r="8124" spans="1:5" x14ac:dyDescent="0.25">
      <c r="A8124"/>
      <c r="B8124"/>
      <c r="C8124"/>
      <c r="D8124"/>
      <c r="E8124"/>
    </row>
    <row r="8125" spans="1:5" x14ac:dyDescent="0.25">
      <c r="A8125"/>
      <c r="B8125"/>
      <c r="C8125"/>
      <c r="D8125"/>
      <c r="E8125"/>
    </row>
    <row r="8126" spans="1:5" x14ac:dyDescent="0.25">
      <c r="A8126"/>
      <c r="B8126"/>
      <c r="C8126"/>
      <c r="D8126"/>
      <c r="E8126"/>
    </row>
    <row r="8127" spans="1:5" x14ac:dyDescent="0.25">
      <c r="A8127"/>
      <c r="B8127"/>
      <c r="C8127"/>
      <c r="D8127"/>
      <c r="E8127"/>
    </row>
    <row r="8128" spans="1:5" x14ac:dyDescent="0.25">
      <c r="A8128"/>
      <c r="B8128"/>
      <c r="C8128"/>
      <c r="D8128"/>
      <c r="E8128"/>
    </row>
    <row r="8129" spans="1:5" x14ac:dyDescent="0.25">
      <c r="A8129"/>
      <c r="B8129"/>
      <c r="C8129"/>
      <c r="D8129"/>
      <c r="E8129"/>
    </row>
    <row r="8130" spans="1:5" x14ac:dyDescent="0.25">
      <c r="A8130"/>
      <c r="B8130"/>
      <c r="C8130"/>
      <c r="D8130"/>
      <c r="E8130"/>
    </row>
    <row r="8131" spans="1:5" x14ac:dyDescent="0.25">
      <c r="A8131"/>
      <c r="B8131"/>
      <c r="C8131"/>
      <c r="D8131"/>
      <c r="E8131"/>
    </row>
    <row r="8132" spans="1:5" x14ac:dyDescent="0.25">
      <c r="A8132"/>
      <c r="B8132"/>
      <c r="C8132"/>
      <c r="D8132"/>
      <c r="E8132"/>
    </row>
    <row r="8133" spans="1:5" x14ac:dyDescent="0.25">
      <c r="A8133"/>
      <c r="B8133"/>
      <c r="C8133"/>
      <c r="D8133"/>
      <c r="E8133"/>
    </row>
    <row r="8134" spans="1:5" x14ac:dyDescent="0.25">
      <c r="A8134"/>
      <c r="B8134"/>
      <c r="C8134"/>
      <c r="D8134"/>
      <c r="E8134"/>
    </row>
    <row r="8135" spans="1:5" x14ac:dyDescent="0.25">
      <c r="A8135"/>
      <c r="B8135"/>
      <c r="C8135"/>
      <c r="D8135"/>
      <c r="E8135"/>
    </row>
    <row r="8136" spans="1:5" x14ac:dyDescent="0.25">
      <c r="A8136"/>
      <c r="B8136"/>
      <c r="C8136"/>
      <c r="D8136"/>
      <c r="E8136"/>
    </row>
    <row r="8137" spans="1:5" x14ac:dyDescent="0.25">
      <c r="A8137"/>
      <c r="B8137"/>
      <c r="C8137"/>
      <c r="D8137"/>
      <c r="E8137"/>
    </row>
    <row r="8138" spans="1:5" x14ac:dyDescent="0.25">
      <c r="A8138"/>
      <c r="B8138"/>
      <c r="C8138"/>
      <c r="D8138"/>
      <c r="E8138"/>
    </row>
    <row r="8139" spans="1:5" x14ac:dyDescent="0.25">
      <c r="A8139"/>
      <c r="B8139"/>
      <c r="C8139"/>
      <c r="D8139"/>
      <c r="E8139"/>
    </row>
    <row r="8140" spans="1:5" x14ac:dyDescent="0.25">
      <c r="A8140"/>
      <c r="B8140"/>
      <c r="C8140"/>
      <c r="D8140"/>
      <c r="E8140"/>
    </row>
    <row r="8141" spans="1:5" x14ac:dyDescent="0.25">
      <c r="A8141"/>
      <c r="B8141"/>
      <c r="C8141"/>
      <c r="D8141"/>
      <c r="E8141"/>
    </row>
    <row r="8142" spans="1:5" x14ac:dyDescent="0.25">
      <c r="A8142"/>
      <c r="B8142"/>
      <c r="C8142"/>
      <c r="D8142"/>
      <c r="E8142"/>
    </row>
    <row r="8143" spans="1:5" x14ac:dyDescent="0.25">
      <c r="A8143"/>
      <c r="B8143"/>
      <c r="C8143"/>
      <c r="D8143"/>
      <c r="E8143"/>
    </row>
    <row r="8144" spans="1:5" x14ac:dyDescent="0.25">
      <c r="A8144"/>
      <c r="B8144"/>
      <c r="C8144"/>
      <c r="D8144"/>
      <c r="E8144"/>
    </row>
    <row r="8145" spans="1:5" x14ac:dyDescent="0.25">
      <c r="A8145"/>
      <c r="B8145"/>
      <c r="C8145"/>
      <c r="D8145"/>
      <c r="E8145"/>
    </row>
    <row r="8146" spans="1:5" x14ac:dyDescent="0.25">
      <c r="A8146"/>
      <c r="B8146"/>
      <c r="C8146"/>
      <c r="D8146"/>
      <c r="E8146"/>
    </row>
    <row r="8147" spans="1:5" x14ac:dyDescent="0.25">
      <c r="A8147"/>
      <c r="B8147"/>
      <c r="C8147"/>
      <c r="D8147"/>
      <c r="E8147"/>
    </row>
    <row r="8148" spans="1:5" x14ac:dyDescent="0.25">
      <c r="A8148"/>
      <c r="B8148"/>
      <c r="C8148"/>
      <c r="D8148"/>
      <c r="E8148"/>
    </row>
    <row r="8149" spans="1:5" x14ac:dyDescent="0.25">
      <c r="A8149"/>
      <c r="B8149"/>
      <c r="C8149"/>
      <c r="D8149"/>
      <c r="E8149"/>
    </row>
    <row r="8150" spans="1:5" x14ac:dyDescent="0.25">
      <c r="A8150"/>
      <c r="B8150"/>
      <c r="C8150"/>
      <c r="D8150"/>
      <c r="E8150"/>
    </row>
    <row r="8151" spans="1:5" x14ac:dyDescent="0.25">
      <c r="A8151"/>
      <c r="B8151"/>
      <c r="C8151"/>
      <c r="D8151"/>
      <c r="E8151"/>
    </row>
    <row r="8152" spans="1:5" x14ac:dyDescent="0.25">
      <c r="A8152"/>
      <c r="B8152"/>
      <c r="C8152"/>
      <c r="D8152"/>
      <c r="E8152"/>
    </row>
    <row r="8153" spans="1:5" x14ac:dyDescent="0.25">
      <c r="A8153"/>
      <c r="B8153"/>
      <c r="C8153"/>
      <c r="D8153"/>
      <c r="E8153"/>
    </row>
    <row r="8154" spans="1:5" x14ac:dyDescent="0.25">
      <c r="A8154"/>
      <c r="B8154"/>
      <c r="C8154"/>
      <c r="D8154"/>
      <c r="E8154"/>
    </row>
    <row r="8155" spans="1:5" x14ac:dyDescent="0.25">
      <c r="A8155"/>
      <c r="B8155"/>
      <c r="C8155"/>
      <c r="D8155"/>
      <c r="E8155"/>
    </row>
    <row r="8156" spans="1:5" x14ac:dyDescent="0.25">
      <c r="A8156"/>
      <c r="B8156"/>
      <c r="C8156"/>
      <c r="D8156"/>
      <c r="E8156"/>
    </row>
    <row r="8157" spans="1:5" x14ac:dyDescent="0.25">
      <c r="A8157"/>
      <c r="B8157"/>
      <c r="C8157"/>
      <c r="D8157"/>
      <c r="E8157"/>
    </row>
    <row r="8158" spans="1:5" x14ac:dyDescent="0.25">
      <c r="A8158"/>
      <c r="B8158"/>
      <c r="C8158"/>
      <c r="D8158"/>
      <c r="E8158"/>
    </row>
    <row r="8159" spans="1:5" x14ac:dyDescent="0.25">
      <c r="A8159"/>
      <c r="B8159"/>
      <c r="C8159"/>
      <c r="D8159"/>
      <c r="E8159"/>
    </row>
    <row r="8160" spans="1:5" x14ac:dyDescent="0.25">
      <c r="A8160"/>
      <c r="B8160"/>
      <c r="C8160"/>
      <c r="D8160"/>
      <c r="E8160"/>
    </row>
    <row r="8161" spans="1:5" x14ac:dyDescent="0.25">
      <c r="A8161"/>
      <c r="B8161"/>
      <c r="C8161"/>
      <c r="D8161"/>
      <c r="E8161"/>
    </row>
    <row r="8162" spans="1:5" x14ac:dyDescent="0.25">
      <c r="A8162"/>
      <c r="B8162"/>
      <c r="C8162"/>
      <c r="D8162"/>
      <c r="E8162"/>
    </row>
    <row r="8163" spans="1:5" x14ac:dyDescent="0.25">
      <c r="A8163"/>
      <c r="B8163"/>
      <c r="C8163"/>
      <c r="D8163"/>
      <c r="E8163"/>
    </row>
    <row r="8164" spans="1:5" x14ac:dyDescent="0.25">
      <c r="A8164"/>
      <c r="B8164"/>
      <c r="C8164"/>
      <c r="D8164"/>
      <c r="E8164"/>
    </row>
    <row r="8165" spans="1:5" x14ac:dyDescent="0.25">
      <c r="A8165"/>
      <c r="B8165"/>
      <c r="C8165"/>
      <c r="D8165"/>
      <c r="E8165"/>
    </row>
    <row r="8166" spans="1:5" x14ac:dyDescent="0.25">
      <c r="A8166"/>
      <c r="B8166"/>
      <c r="C8166"/>
      <c r="D8166"/>
      <c r="E8166"/>
    </row>
    <row r="8167" spans="1:5" x14ac:dyDescent="0.25">
      <c r="A8167"/>
      <c r="B8167"/>
      <c r="C8167"/>
      <c r="D8167"/>
      <c r="E8167"/>
    </row>
    <row r="8168" spans="1:5" x14ac:dyDescent="0.25">
      <c r="A8168"/>
      <c r="B8168"/>
      <c r="C8168"/>
      <c r="D8168"/>
      <c r="E8168"/>
    </row>
    <row r="8169" spans="1:5" x14ac:dyDescent="0.25">
      <c r="A8169"/>
      <c r="B8169"/>
      <c r="C8169"/>
      <c r="D8169"/>
      <c r="E8169"/>
    </row>
    <row r="8170" spans="1:5" x14ac:dyDescent="0.25">
      <c r="A8170"/>
      <c r="B8170"/>
      <c r="C8170"/>
      <c r="D8170"/>
      <c r="E8170"/>
    </row>
    <row r="8171" spans="1:5" x14ac:dyDescent="0.25">
      <c r="A8171"/>
      <c r="B8171"/>
      <c r="C8171"/>
      <c r="D8171"/>
      <c r="E8171"/>
    </row>
    <row r="8172" spans="1:5" x14ac:dyDescent="0.25">
      <c r="A8172"/>
      <c r="B8172"/>
      <c r="C8172"/>
      <c r="D8172"/>
      <c r="E8172"/>
    </row>
    <row r="8173" spans="1:5" x14ac:dyDescent="0.25">
      <c r="A8173"/>
      <c r="B8173"/>
      <c r="C8173"/>
      <c r="D8173"/>
      <c r="E8173"/>
    </row>
    <row r="8174" spans="1:5" x14ac:dyDescent="0.25">
      <c r="A8174"/>
      <c r="B8174"/>
      <c r="C8174"/>
      <c r="D8174"/>
      <c r="E8174"/>
    </row>
    <row r="8175" spans="1:5" x14ac:dyDescent="0.25">
      <c r="A8175"/>
      <c r="B8175"/>
      <c r="C8175"/>
      <c r="D8175"/>
      <c r="E8175"/>
    </row>
    <row r="8176" spans="1:5" x14ac:dyDescent="0.25">
      <c r="A8176"/>
      <c r="B8176"/>
      <c r="C8176"/>
      <c r="D8176"/>
      <c r="E8176"/>
    </row>
    <row r="8177" spans="1:5" x14ac:dyDescent="0.25">
      <c r="A8177"/>
      <c r="B8177"/>
      <c r="C8177"/>
      <c r="D8177"/>
      <c r="E8177"/>
    </row>
    <row r="8178" spans="1:5" x14ac:dyDescent="0.25">
      <c r="A8178"/>
      <c r="B8178"/>
      <c r="C8178"/>
      <c r="D8178"/>
      <c r="E8178"/>
    </row>
    <row r="8179" spans="1:5" x14ac:dyDescent="0.25">
      <c r="A8179"/>
      <c r="B8179"/>
      <c r="C8179"/>
      <c r="D8179"/>
      <c r="E8179"/>
    </row>
    <row r="8180" spans="1:5" x14ac:dyDescent="0.25">
      <c r="A8180"/>
      <c r="B8180"/>
      <c r="C8180"/>
      <c r="D8180"/>
      <c r="E8180"/>
    </row>
    <row r="8181" spans="1:5" x14ac:dyDescent="0.25">
      <c r="A8181"/>
      <c r="B8181"/>
      <c r="C8181"/>
      <c r="D8181"/>
      <c r="E8181"/>
    </row>
    <row r="8182" spans="1:5" x14ac:dyDescent="0.25">
      <c r="A8182"/>
      <c r="B8182"/>
      <c r="C8182"/>
      <c r="D8182"/>
      <c r="E8182"/>
    </row>
    <row r="8183" spans="1:5" x14ac:dyDescent="0.25">
      <c r="A8183"/>
      <c r="B8183"/>
      <c r="C8183"/>
      <c r="D8183"/>
      <c r="E8183"/>
    </row>
    <row r="8184" spans="1:5" x14ac:dyDescent="0.25">
      <c r="A8184"/>
      <c r="B8184"/>
      <c r="C8184"/>
      <c r="D8184"/>
      <c r="E8184"/>
    </row>
    <row r="8185" spans="1:5" x14ac:dyDescent="0.25">
      <c r="A8185"/>
      <c r="B8185"/>
      <c r="C8185"/>
      <c r="D8185"/>
      <c r="E8185"/>
    </row>
    <row r="8186" spans="1:5" x14ac:dyDescent="0.25">
      <c r="A8186"/>
      <c r="B8186"/>
      <c r="C8186"/>
      <c r="D8186"/>
      <c r="E8186"/>
    </row>
    <row r="8187" spans="1:5" x14ac:dyDescent="0.25">
      <c r="A8187"/>
      <c r="B8187"/>
      <c r="C8187"/>
      <c r="D8187"/>
      <c r="E8187"/>
    </row>
    <row r="8188" spans="1:5" x14ac:dyDescent="0.25">
      <c r="A8188"/>
      <c r="B8188"/>
      <c r="C8188"/>
      <c r="D8188"/>
      <c r="E8188"/>
    </row>
    <row r="8189" spans="1:5" x14ac:dyDescent="0.25">
      <c r="A8189"/>
      <c r="B8189"/>
      <c r="C8189"/>
      <c r="D8189"/>
      <c r="E8189"/>
    </row>
    <row r="8190" spans="1:5" x14ac:dyDescent="0.25">
      <c r="A8190"/>
      <c r="B8190"/>
      <c r="C8190"/>
      <c r="D8190"/>
      <c r="E8190"/>
    </row>
    <row r="8191" spans="1:5" x14ac:dyDescent="0.25">
      <c r="A8191"/>
      <c r="B8191"/>
      <c r="C8191"/>
      <c r="D8191"/>
      <c r="E8191"/>
    </row>
    <row r="8192" spans="1:5" x14ac:dyDescent="0.25">
      <c r="A8192"/>
      <c r="B8192"/>
      <c r="C8192"/>
      <c r="D8192"/>
      <c r="E8192"/>
    </row>
    <row r="8193" spans="1:5" x14ac:dyDescent="0.25">
      <c r="A8193"/>
      <c r="B8193"/>
      <c r="C8193"/>
      <c r="D8193"/>
      <c r="E8193"/>
    </row>
    <row r="8194" spans="1:5" x14ac:dyDescent="0.25">
      <c r="A8194"/>
      <c r="B8194"/>
      <c r="C8194"/>
      <c r="D8194"/>
      <c r="E8194"/>
    </row>
    <row r="8195" spans="1:5" x14ac:dyDescent="0.25">
      <c r="A8195"/>
      <c r="B8195"/>
      <c r="C8195"/>
      <c r="D8195"/>
      <c r="E8195"/>
    </row>
    <row r="8196" spans="1:5" x14ac:dyDescent="0.25">
      <c r="A8196"/>
      <c r="B8196"/>
      <c r="C8196"/>
      <c r="D8196"/>
      <c r="E8196"/>
    </row>
    <row r="8197" spans="1:5" x14ac:dyDescent="0.25">
      <c r="A8197"/>
      <c r="B8197"/>
      <c r="C8197"/>
      <c r="D8197"/>
      <c r="E8197"/>
    </row>
    <row r="8198" spans="1:5" x14ac:dyDescent="0.25">
      <c r="A8198"/>
      <c r="B8198"/>
      <c r="C8198"/>
      <c r="D8198"/>
      <c r="E8198"/>
    </row>
    <row r="8199" spans="1:5" x14ac:dyDescent="0.25">
      <c r="A8199"/>
      <c r="B8199"/>
      <c r="C8199"/>
      <c r="D8199"/>
      <c r="E8199"/>
    </row>
    <row r="8200" spans="1:5" x14ac:dyDescent="0.25">
      <c r="A8200"/>
      <c r="B8200"/>
      <c r="C8200"/>
      <c r="D8200"/>
      <c r="E8200"/>
    </row>
    <row r="8201" spans="1:5" x14ac:dyDescent="0.25">
      <c r="A8201"/>
      <c r="B8201"/>
      <c r="C8201"/>
      <c r="D8201"/>
      <c r="E8201"/>
    </row>
    <row r="8202" spans="1:5" x14ac:dyDescent="0.25">
      <c r="A8202"/>
      <c r="B8202"/>
      <c r="C8202"/>
      <c r="D8202"/>
      <c r="E8202"/>
    </row>
    <row r="8203" spans="1:5" x14ac:dyDescent="0.25">
      <c r="A8203"/>
      <c r="B8203"/>
      <c r="C8203"/>
      <c r="D8203"/>
      <c r="E8203"/>
    </row>
    <row r="8204" spans="1:5" x14ac:dyDescent="0.25">
      <c r="A8204"/>
      <c r="B8204"/>
      <c r="C8204"/>
      <c r="D8204"/>
      <c r="E8204"/>
    </row>
    <row r="8205" spans="1:5" x14ac:dyDescent="0.25">
      <c r="A8205"/>
      <c r="B8205"/>
      <c r="C8205"/>
      <c r="D8205"/>
      <c r="E8205"/>
    </row>
    <row r="8206" spans="1:5" x14ac:dyDescent="0.25">
      <c r="A8206"/>
      <c r="B8206"/>
      <c r="C8206"/>
      <c r="D8206"/>
      <c r="E8206"/>
    </row>
    <row r="8207" spans="1:5" x14ac:dyDescent="0.25">
      <c r="A8207"/>
      <c r="B8207"/>
      <c r="C8207"/>
      <c r="D8207"/>
      <c r="E8207"/>
    </row>
    <row r="8208" spans="1:5" x14ac:dyDescent="0.25">
      <c r="A8208"/>
      <c r="B8208"/>
      <c r="C8208"/>
      <c r="D8208"/>
      <c r="E8208"/>
    </row>
    <row r="8209" spans="1:5" x14ac:dyDescent="0.25">
      <c r="A8209"/>
      <c r="B8209"/>
      <c r="C8209"/>
      <c r="D8209"/>
      <c r="E8209"/>
    </row>
    <row r="8210" spans="1:5" x14ac:dyDescent="0.25">
      <c r="A8210"/>
      <c r="B8210"/>
      <c r="C8210"/>
      <c r="D8210"/>
      <c r="E8210"/>
    </row>
    <row r="8211" spans="1:5" x14ac:dyDescent="0.25">
      <c r="A8211"/>
      <c r="B8211"/>
      <c r="C8211"/>
      <c r="D8211"/>
      <c r="E8211"/>
    </row>
    <row r="8212" spans="1:5" x14ac:dyDescent="0.25">
      <c r="A8212"/>
      <c r="B8212"/>
      <c r="C8212"/>
      <c r="D8212"/>
      <c r="E8212"/>
    </row>
    <row r="8213" spans="1:5" x14ac:dyDescent="0.25">
      <c r="A8213"/>
      <c r="B8213"/>
      <c r="C8213"/>
      <c r="D8213"/>
      <c r="E8213"/>
    </row>
    <row r="8214" spans="1:5" x14ac:dyDescent="0.25">
      <c r="A8214"/>
      <c r="B8214"/>
      <c r="C8214"/>
      <c r="D8214"/>
      <c r="E8214"/>
    </row>
    <row r="8215" spans="1:5" x14ac:dyDescent="0.25">
      <c r="A8215"/>
      <c r="B8215"/>
      <c r="C8215"/>
      <c r="D8215"/>
      <c r="E8215"/>
    </row>
    <row r="8216" spans="1:5" x14ac:dyDescent="0.25">
      <c r="A8216"/>
      <c r="B8216"/>
      <c r="C8216"/>
      <c r="D8216"/>
      <c r="E8216"/>
    </row>
    <row r="8217" spans="1:5" x14ac:dyDescent="0.25">
      <c r="A8217"/>
      <c r="B8217"/>
      <c r="C8217"/>
      <c r="D8217"/>
      <c r="E8217"/>
    </row>
    <row r="8218" spans="1:5" x14ac:dyDescent="0.25">
      <c r="A8218"/>
      <c r="B8218"/>
      <c r="C8218"/>
      <c r="D8218"/>
      <c r="E8218"/>
    </row>
    <row r="8219" spans="1:5" x14ac:dyDescent="0.25">
      <c r="A8219"/>
      <c r="B8219"/>
      <c r="C8219"/>
      <c r="D8219"/>
      <c r="E8219"/>
    </row>
    <row r="8220" spans="1:5" x14ac:dyDescent="0.25">
      <c r="A8220"/>
      <c r="B8220"/>
      <c r="C8220"/>
      <c r="D8220"/>
      <c r="E8220"/>
    </row>
    <row r="8221" spans="1:5" x14ac:dyDescent="0.25">
      <c r="A8221"/>
      <c r="B8221"/>
      <c r="C8221"/>
      <c r="D8221"/>
      <c r="E8221"/>
    </row>
    <row r="8222" spans="1:5" x14ac:dyDescent="0.25">
      <c r="A8222"/>
      <c r="B8222"/>
      <c r="C8222"/>
      <c r="D8222"/>
      <c r="E8222"/>
    </row>
    <row r="8223" spans="1:5" x14ac:dyDescent="0.25">
      <c r="A8223"/>
      <c r="B8223"/>
      <c r="C8223"/>
      <c r="D8223"/>
      <c r="E8223"/>
    </row>
    <row r="8224" spans="1:5" x14ac:dyDescent="0.25">
      <c r="A8224"/>
      <c r="B8224"/>
      <c r="C8224"/>
      <c r="D8224"/>
      <c r="E8224"/>
    </row>
    <row r="8225" spans="1:5" x14ac:dyDescent="0.25">
      <c r="A8225"/>
      <c r="B8225"/>
      <c r="C8225"/>
      <c r="D8225"/>
      <c r="E8225"/>
    </row>
    <row r="8226" spans="1:5" x14ac:dyDescent="0.25">
      <c r="A8226"/>
      <c r="B8226"/>
      <c r="C8226"/>
      <c r="D8226"/>
      <c r="E8226"/>
    </row>
    <row r="8227" spans="1:5" x14ac:dyDescent="0.25">
      <c r="A8227"/>
      <c r="B8227"/>
      <c r="C8227"/>
      <c r="D8227"/>
      <c r="E8227"/>
    </row>
    <row r="8228" spans="1:5" x14ac:dyDescent="0.25">
      <c r="A8228"/>
      <c r="B8228"/>
      <c r="C8228"/>
      <c r="D8228"/>
      <c r="E8228"/>
    </row>
    <row r="8229" spans="1:5" x14ac:dyDescent="0.25">
      <c r="A8229"/>
      <c r="B8229"/>
      <c r="C8229"/>
      <c r="D8229"/>
      <c r="E8229"/>
    </row>
    <row r="8230" spans="1:5" x14ac:dyDescent="0.25">
      <c r="A8230"/>
      <c r="B8230"/>
      <c r="C8230"/>
      <c r="D8230"/>
      <c r="E8230"/>
    </row>
    <row r="8231" spans="1:5" x14ac:dyDescent="0.25">
      <c r="A8231"/>
      <c r="B8231"/>
      <c r="C8231"/>
      <c r="D8231"/>
      <c r="E8231"/>
    </row>
    <row r="8232" spans="1:5" x14ac:dyDescent="0.25">
      <c r="A8232"/>
      <c r="B8232"/>
      <c r="C8232"/>
      <c r="D8232"/>
      <c r="E8232"/>
    </row>
    <row r="8233" spans="1:5" x14ac:dyDescent="0.25">
      <c r="A8233"/>
      <c r="B8233"/>
      <c r="C8233"/>
      <c r="D8233"/>
      <c r="E8233"/>
    </row>
    <row r="8234" spans="1:5" x14ac:dyDescent="0.25">
      <c r="A8234"/>
      <c r="B8234"/>
      <c r="C8234"/>
      <c r="D8234"/>
      <c r="E8234"/>
    </row>
    <row r="8235" spans="1:5" x14ac:dyDescent="0.25">
      <c r="A8235"/>
      <c r="B8235"/>
      <c r="C8235"/>
      <c r="D8235"/>
      <c r="E8235"/>
    </row>
    <row r="8236" spans="1:5" x14ac:dyDescent="0.25">
      <c r="A8236"/>
      <c r="B8236"/>
      <c r="C8236"/>
      <c r="D8236"/>
      <c r="E8236"/>
    </row>
    <row r="8237" spans="1:5" x14ac:dyDescent="0.25">
      <c r="A8237"/>
      <c r="B8237"/>
      <c r="C8237"/>
      <c r="D8237"/>
      <c r="E8237"/>
    </row>
    <row r="8238" spans="1:5" x14ac:dyDescent="0.25">
      <c r="A8238"/>
      <c r="B8238"/>
      <c r="C8238"/>
      <c r="D8238"/>
      <c r="E8238"/>
    </row>
    <row r="8239" spans="1:5" x14ac:dyDescent="0.25">
      <c r="A8239"/>
      <c r="B8239"/>
      <c r="C8239"/>
      <c r="D8239"/>
      <c r="E8239"/>
    </row>
    <row r="8240" spans="1:5" x14ac:dyDescent="0.25">
      <c r="A8240"/>
      <c r="B8240"/>
      <c r="C8240"/>
      <c r="D8240"/>
      <c r="E8240"/>
    </row>
    <row r="8241" spans="1:5" x14ac:dyDescent="0.25">
      <c r="A8241"/>
      <c r="B8241"/>
      <c r="C8241"/>
      <c r="D8241"/>
      <c r="E8241"/>
    </row>
    <row r="8242" spans="1:5" x14ac:dyDescent="0.25">
      <c r="A8242"/>
      <c r="B8242"/>
      <c r="C8242"/>
      <c r="D8242"/>
      <c r="E8242"/>
    </row>
    <row r="8243" spans="1:5" x14ac:dyDescent="0.25">
      <c r="A8243"/>
      <c r="B8243"/>
      <c r="C8243"/>
      <c r="D8243"/>
      <c r="E8243"/>
    </row>
    <row r="8244" spans="1:5" x14ac:dyDescent="0.25">
      <c r="A8244"/>
      <c r="B8244"/>
      <c r="C8244"/>
      <c r="D8244"/>
      <c r="E8244"/>
    </row>
    <row r="8245" spans="1:5" x14ac:dyDescent="0.25">
      <c r="A8245"/>
      <c r="B8245"/>
      <c r="C8245"/>
      <c r="D8245"/>
      <c r="E8245"/>
    </row>
    <row r="8246" spans="1:5" x14ac:dyDescent="0.25">
      <c r="A8246"/>
      <c r="B8246"/>
      <c r="C8246"/>
      <c r="D8246"/>
      <c r="E8246"/>
    </row>
    <row r="8247" spans="1:5" x14ac:dyDescent="0.25">
      <c r="A8247"/>
      <c r="B8247"/>
      <c r="C8247"/>
      <c r="D8247"/>
      <c r="E8247"/>
    </row>
    <row r="8248" spans="1:5" x14ac:dyDescent="0.25">
      <c r="A8248"/>
      <c r="B8248"/>
      <c r="C8248"/>
      <c r="D8248"/>
      <c r="E8248"/>
    </row>
    <row r="8249" spans="1:5" x14ac:dyDescent="0.25">
      <c r="A8249"/>
      <c r="B8249"/>
      <c r="C8249"/>
      <c r="D8249"/>
      <c r="E8249"/>
    </row>
    <row r="8250" spans="1:5" x14ac:dyDescent="0.25">
      <c r="A8250"/>
      <c r="B8250"/>
      <c r="C8250"/>
      <c r="D8250"/>
      <c r="E8250"/>
    </row>
    <row r="8251" spans="1:5" x14ac:dyDescent="0.25">
      <c r="A8251"/>
      <c r="B8251"/>
      <c r="C8251"/>
      <c r="D8251"/>
      <c r="E8251"/>
    </row>
    <row r="8252" spans="1:5" x14ac:dyDescent="0.25">
      <c r="A8252"/>
      <c r="B8252"/>
      <c r="C8252"/>
      <c r="D8252"/>
      <c r="E8252"/>
    </row>
    <row r="8253" spans="1:5" x14ac:dyDescent="0.25">
      <c r="A8253"/>
      <c r="B8253"/>
      <c r="C8253"/>
      <c r="D8253"/>
      <c r="E8253"/>
    </row>
    <row r="8254" spans="1:5" x14ac:dyDescent="0.25">
      <c r="A8254"/>
      <c r="B8254"/>
      <c r="C8254"/>
      <c r="D8254"/>
      <c r="E8254"/>
    </row>
    <row r="8255" spans="1:5" x14ac:dyDescent="0.25">
      <c r="A8255"/>
      <c r="B8255"/>
      <c r="C8255"/>
      <c r="D8255"/>
      <c r="E8255"/>
    </row>
    <row r="8256" spans="1:5" x14ac:dyDescent="0.25">
      <c r="A8256"/>
      <c r="B8256"/>
      <c r="C8256"/>
      <c r="D8256"/>
      <c r="E8256"/>
    </row>
    <row r="8257" spans="1:5" x14ac:dyDescent="0.25">
      <c r="A8257"/>
      <c r="B8257"/>
      <c r="C8257"/>
      <c r="D8257"/>
      <c r="E8257"/>
    </row>
    <row r="8258" spans="1:5" x14ac:dyDescent="0.25">
      <c r="A8258"/>
      <c r="B8258"/>
      <c r="C8258"/>
      <c r="D8258"/>
      <c r="E8258"/>
    </row>
    <row r="8259" spans="1:5" x14ac:dyDescent="0.25">
      <c r="A8259"/>
      <c r="B8259"/>
      <c r="C8259"/>
      <c r="D8259"/>
      <c r="E8259"/>
    </row>
    <row r="8260" spans="1:5" x14ac:dyDescent="0.25">
      <c r="A8260"/>
      <c r="B8260"/>
      <c r="C8260"/>
      <c r="D8260"/>
      <c r="E8260"/>
    </row>
    <row r="8261" spans="1:5" x14ac:dyDescent="0.25">
      <c r="A8261"/>
      <c r="B8261"/>
      <c r="C8261"/>
      <c r="D8261"/>
      <c r="E8261"/>
    </row>
    <row r="8262" spans="1:5" x14ac:dyDescent="0.25">
      <c r="A8262"/>
      <c r="B8262"/>
      <c r="C8262"/>
      <c r="D8262"/>
      <c r="E8262"/>
    </row>
    <row r="8263" spans="1:5" x14ac:dyDescent="0.25">
      <c r="A8263"/>
      <c r="B8263"/>
      <c r="C8263"/>
      <c r="D8263"/>
      <c r="E8263"/>
    </row>
    <row r="8264" spans="1:5" x14ac:dyDescent="0.25">
      <c r="A8264"/>
      <c r="B8264"/>
      <c r="C8264"/>
      <c r="D8264"/>
      <c r="E8264"/>
    </row>
    <row r="8265" spans="1:5" x14ac:dyDescent="0.25">
      <c r="A8265"/>
      <c r="B8265"/>
      <c r="C8265"/>
      <c r="D8265"/>
      <c r="E8265"/>
    </row>
    <row r="8266" spans="1:5" x14ac:dyDescent="0.25">
      <c r="A8266"/>
      <c r="B8266"/>
      <c r="C8266"/>
      <c r="D8266"/>
      <c r="E8266"/>
    </row>
    <row r="8267" spans="1:5" x14ac:dyDescent="0.25">
      <c r="A8267"/>
      <c r="B8267"/>
      <c r="C8267"/>
      <c r="D8267"/>
      <c r="E8267"/>
    </row>
    <row r="8268" spans="1:5" x14ac:dyDescent="0.25">
      <c r="A8268"/>
      <c r="B8268"/>
      <c r="C8268"/>
      <c r="D8268"/>
      <c r="E8268"/>
    </row>
    <row r="8269" spans="1:5" x14ac:dyDescent="0.25">
      <c r="A8269"/>
      <c r="B8269"/>
      <c r="C8269"/>
      <c r="D8269"/>
      <c r="E8269"/>
    </row>
    <row r="8270" spans="1:5" x14ac:dyDescent="0.25">
      <c r="A8270"/>
      <c r="B8270"/>
      <c r="C8270"/>
      <c r="D8270"/>
      <c r="E8270"/>
    </row>
    <row r="8271" spans="1:5" x14ac:dyDescent="0.25">
      <c r="A8271"/>
      <c r="B8271"/>
      <c r="C8271"/>
      <c r="D8271"/>
      <c r="E8271"/>
    </row>
    <row r="8272" spans="1:5" x14ac:dyDescent="0.25">
      <c r="A8272"/>
      <c r="B8272"/>
      <c r="C8272"/>
      <c r="D8272"/>
      <c r="E8272"/>
    </row>
    <row r="8273" spans="1:5" x14ac:dyDescent="0.25">
      <c r="A8273"/>
      <c r="B8273"/>
      <c r="C8273"/>
      <c r="D8273"/>
      <c r="E8273"/>
    </row>
    <row r="8274" spans="1:5" x14ac:dyDescent="0.25">
      <c r="A8274"/>
      <c r="B8274"/>
      <c r="C8274"/>
      <c r="D8274"/>
      <c r="E8274"/>
    </row>
    <row r="8275" spans="1:5" x14ac:dyDescent="0.25">
      <c r="A8275"/>
      <c r="B8275"/>
      <c r="C8275"/>
      <c r="D8275"/>
      <c r="E8275"/>
    </row>
    <row r="8276" spans="1:5" x14ac:dyDescent="0.25">
      <c r="A8276"/>
      <c r="B8276"/>
      <c r="C8276"/>
      <c r="D8276"/>
      <c r="E8276"/>
    </row>
    <row r="8277" spans="1:5" x14ac:dyDescent="0.25">
      <c r="A8277"/>
      <c r="B8277"/>
      <c r="C8277"/>
      <c r="D8277"/>
      <c r="E8277"/>
    </row>
    <row r="8278" spans="1:5" x14ac:dyDescent="0.25">
      <c r="A8278"/>
      <c r="B8278"/>
      <c r="C8278"/>
      <c r="D8278"/>
      <c r="E8278"/>
    </row>
    <row r="8279" spans="1:5" x14ac:dyDescent="0.25">
      <c r="A8279"/>
      <c r="B8279"/>
      <c r="C8279"/>
      <c r="D8279"/>
      <c r="E8279"/>
    </row>
    <row r="8280" spans="1:5" x14ac:dyDescent="0.25">
      <c r="A8280"/>
      <c r="B8280"/>
      <c r="C8280"/>
      <c r="D8280"/>
      <c r="E8280"/>
    </row>
    <row r="8281" spans="1:5" x14ac:dyDescent="0.25">
      <c r="A8281"/>
      <c r="B8281"/>
      <c r="C8281"/>
      <c r="D8281"/>
      <c r="E8281"/>
    </row>
    <row r="8282" spans="1:5" x14ac:dyDescent="0.25">
      <c r="A8282"/>
      <c r="B8282"/>
      <c r="C8282"/>
      <c r="D8282"/>
      <c r="E8282"/>
    </row>
    <row r="8283" spans="1:5" x14ac:dyDescent="0.25">
      <c r="A8283"/>
      <c r="B8283"/>
      <c r="C8283"/>
      <c r="D8283"/>
      <c r="E8283"/>
    </row>
    <row r="8284" spans="1:5" x14ac:dyDescent="0.25">
      <c r="A8284"/>
      <c r="B8284"/>
      <c r="C8284"/>
      <c r="D8284"/>
      <c r="E8284"/>
    </row>
    <row r="8285" spans="1:5" x14ac:dyDescent="0.25">
      <c r="A8285"/>
      <c r="B8285"/>
      <c r="C8285"/>
      <c r="D8285"/>
      <c r="E8285"/>
    </row>
    <row r="8286" spans="1:5" x14ac:dyDescent="0.25">
      <c r="A8286"/>
      <c r="B8286"/>
      <c r="C8286"/>
      <c r="D8286"/>
      <c r="E8286"/>
    </row>
    <row r="8287" spans="1:5" x14ac:dyDescent="0.25">
      <c r="A8287"/>
      <c r="B8287"/>
      <c r="C8287"/>
      <c r="D8287"/>
      <c r="E8287"/>
    </row>
    <row r="8288" spans="1:5" x14ac:dyDescent="0.25">
      <c r="A8288"/>
      <c r="B8288"/>
      <c r="C8288"/>
      <c r="D8288"/>
      <c r="E8288"/>
    </row>
    <row r="8289" spans="1:5" x14ac:dyDescent="0.25">
      <c r="A8289"/>
      <c r="B8289"/>
      <c r="C8289"/>
      <c r="D8289"/>
      <c r="E8289"/>
    </row>
    <row r="8290" spans="1:5" x14ac:dyDescent="0.25">
      <c r="A8290"/>
      <c r="B8290"/>
      <c r="C8290"/>
      <c r="D8290"/>
      <c r="E8290"/>
    </row>
    <row r="8291" spans="1:5" x14ac:dyDescent="0.25">
      <c r="A8291"/>
      <c r="B8291"/>
      <c r="C8291"/>
      <c r="D8291"/>
      <c r="E8291"/>
    </row>
    <row r="8292" spans="1:5" x14ac:dyDescent="0.25">
      <c r="A8292"/>
      <c r="B8292"/>
      <c r="C8292"/>
      <c r="D8292"/>
      <c r="E8292"/>
    </row>
    <row r="8293" spans="1:5" x14ac:dyDescent="0.25">
      <c r="A8293"/>
      <c r="B8293"/>
      <c r="C8293"/>
      <c r="D8293"/>
      <c r="E8293"/>
    </row>
    <row r="8294" spans="1:5" x14ac:dyDescent="0.25">
      <c r="A8294"/>
      <c r="B8294"/>
      <c r="C8294"/>
      <c r="D8294"/>
      <c r="E8294"/>
    </row>
    <row r="8295" spans="1:5" x14ac:dyDescent="0.25">
      <c r="A8295"/>
      <c r="B8295"/>
      <c r="C8295"/>
      <c r="D8295"/>
      <c r="E8295"/>
    </row>
    <row r="8296" spans="1:5" x14ac:dyDescent="0.25">
      <c r="A8296"/>
      <c r="B8296"/>
      <c r="C8296"/>
      <c r="D8296"/>
      <c r="E8296"/>
    </row>
    <row r="8297" spans="1:5" x14ac:dyDescent="0.25">
      <c r="A8297"/>
      <c r="B8297"/>
      <c r="C8297"/>
      <c r="D8297"/>
      <c r="E8297"/>
    </row>
    <row r="8298" spans="1:5" x14ac:dyDescent="0.25">
      <c r="A8298"/>
      <c r="B8298"/>
      <c r="C8298"/>
      <c r="D8298"/>
      <c r="E8298"/>
    </row>
    <row r="8299" spans="1:5" x14ac:dyDescent="0.25">
      <c r="A8299"/>
      <c r="B8299"/>
      <c r="C8299"/>
      <c r="D8299"/>
      <c r="E8299"/>
    </row>
    <row r="8300" spans="1:5" x14ac:dyDescent="0.25">
      <c r="A8300"/>
      <c r="B8300"/>
      <c r="C8300"/>
      <c r="D8300"/>
      <c r="E8300"/>
    </row>
    <row r="8301" spans="1:5" x14ac:dyDescent="0.25">
      <c r="A8301"/>
      <c r="B8301"/>
      <c r="C8301"/>
      <c r="D8301"/>
      <c r="E8301"/>
    </row>
    <row r="8302" spans="1:5" x14ac:dyDescent="0.25">
      <c r="A8302"/>
      <c r="B8302"/>
      <c r="C8302"/>
      <c r="D8302"/>
      <c r="E8302"/>
    </row>
    <row r="8303" spans="1:5" x14ac:dyDescent="0.25">
      <c r="A8303"/>
      <c r="B8303"/>
      <c r="C8303"/>
      <c r="D8303"/>
      <c r="E8303"/>
    </row>
    <row r="8304" spans="1:5" x14ac:dyDescent="0.25">
      <c r="A8304"/>
      <c r="B8304"/>
      <c r="C8304"/>
      <c r="D8304"/>
      <c r="E8304"/>
    </row>
    <row r="8305" spans="1:5" x14ac:dyDescent="0.25">
      <c r="A8305"/>
      <c r="B8305"/>
      <c r="C8305"/>
      <c r="D8305"/>
      <c r="E8305"/>
    </row>
    <row r="8306" spans="1:5" x14ac:dyDescent="0.25">
      <c r="A8306"/>
      <c r="B8306"/>
      <c r="C8306"/>
      <c r="D8306"/>
      <c r="E8306"/>
    </row>
    <row r="8307" spans="1:5" x14ac:dyDescent="0.25">
      <c r="A8307"/>
      <c r="B8307"/>
      <c r="C8307"/>
      <c r="D8307"/>
      <c r="E8307"/>
    </row>
    <row r="8308" spans="1:5" x14ac:dyDescent="0.25">
      <c r="A8308"/>
      <c r="B8308"/>
      <c r="C8308"/>
      <c r="D8308"/>
      <c r="E8308"/>
    </row>
    <row r="8309" spans="1:5" x14ac:dyDescent="0.25">
      <c r="A8309"/>
      <c r="B8309"/>
      <c r="C8309"/>
      <c r="D8309"/>
      <c r="E8309"/>
    </row>
    <row r="8310" spans="1:5" x14ac:dyDescent="0.25">
      <c r="A8310"/>
      <c r="B8310"/>
      <c r="C8310"/>
      <c r="D8310"/>
      <c r="E8310"/>
    </row>
    <row r="8311" spans="1:5" x14ac:dyDescent="0.25">
      <c r="A8311"/>
      <c r="B8311"/>
      <c r="C8311"/>
      <c r="D8311"/>
      <c r="E8311"/>
    </row>
    <row r="8312" spans="1:5" x14ac:dyDescent="0.25">
      <c r="A8312"/>
      <c r="B8312"/>
      <c r="C8312"/>
      <c r="D8312"/>
      <c r="E8312"/>
    </row>
    <row r="8313" spans="1:5" x14ac:dyDescent="0.25">
      <c r="A8313"/>
      <c r="B8313"/>
      <c r="C8313"/>
      <c r="D8313"/>
      <c r="E8313"/>
    </row>
    <row r="8314" spans="1:5" x14ac:dyDescent="0.25">
      <c r="A8314"/>
      <c r="B8314"/>
      <c r="C8314"/>
      <c r="D8314"/>
      <c r="E8314"/>
    </row>
    <row r="8315" spans="1:5" x14ac:dyDescent="0.25">
      <c r="A8315"/>
      <c r="B8315"/>
      <c r="C8315"/>
      <c r="D8315"/>
      <c r="E8315"/>
    </row>
    <row r="8316" spans="1:5" x14ac:dyDescent="0.25">
      <c r="A8316"/>
      <c r="B8316"/>
      <c r="C8316"/>
      <c r="D8316"/>
      <c r="E8316"/>
    </row>
    <row r="8317" spans="1:5" x14ac:dyDescent="0.25">
      <c r="A8317"/>
      <c r="B8317"/>
      <c r="C8317"/>
      <c r="D8317"/>
      <c r="E8317"/>
    </row>
    <row r="8318" spans="1:5" x14ac:dyDescent="0.25">
      <c r="A8318"/>
      <c r="B8318"/>
      <c r="C8318"/>
      <c r="D8318"/>
      <c r="E8318"/>
    </row>
    <row r="8319" spans="1:5" x14ac:dyDescent="0.25">
      <c r="A8319"/>
      <c r="B8319"/>
      <c r="C8319"/>
      <c r="D8319"/>
      <c r="E8319"/>
    </row>
    <row r="8320" spans="1:5" x14ac:dyDescent="0.25">
      <c r="A8320"/>
      <c r="B8320"/>
      <c r="C8320"/>
      <c r="D8320"/>
      <c r="E8320"/>
    </row>
    <row r="8321" spans="1:5" x14ac:dyDescent="0.25">
      <c r="A8321"/>
      <c r="B8321"/>
      <c r="C8321"/>
      <c r="D8321"/>
      <c r="E8321"/>
    </row>
    <row r="8322" spans="1:5" x14ac:dyDescent="0.25">
      <c r="A8322"/>
      <c r="B8322"/>
      <c r="C8322"/>
      <c r="D8322"/>
      <c r="E8322"/>
    </row>
    <row r="8323" spans="1:5" x14ac:dyDescent="0.25">
      <c r="A8323"/>
      <c r="B8323"/>
      <c r="C8323"/>
      <c r="D8323"/>
      <c r="E8323"/>
    </row>
    <row r="8324" spans="1:5" x14ac:dyDescent="0.25">
      <c r="A8324"/>
      <c r="B8324"/>
      <c r="C8324"/>
      <c r="D8324"/>
      <c r="E8324"/>
    </row>
    <row r="8325" spans="1:5" x14ac:dyDescent="0.25">
      <c r="A8325"/>
      <c r="B8325"/>
      <c r="C8325"/>
      <c r="D8325"/>
      <c r="E8325"/>
    </row>
    <row r="8326" spans="1:5" x14ac:dyDescent="0.25">
      <c r="A8326"/>
      <c r="B8326"/>
      <c r="C8326"/>
      <c r="D8326"/>
      <c r="E8326"/>
    </row>
    <row r="8327" spans="1:5" x14ac:dyDescent="0.25">
      <c r="A8327"/>
      <c r="B8327"/>
      <c r="C8327"/>
      <c r="D8327"/>
      <c r="E8327"/>
    </row>
    <row r="8328" spans="1:5" x14ac:dyDescent="0.25">
      <c r="A8328"/>
      <c r="B8328"/>
      <c r="C8328"/>
      <c r="D8328"/>
      <c r="E8328"/>
    </row>
    <row r="8329" spans="1:5" x14ac:dyDescent="0.25">
      <c r="A8329"/>
      <c r="B8329"/>
      <c r="C8329"/>
      <c r="D8329"/>
      <c r="E8329"/>
    </row>
    <row r="8330" spans="1:5" x14ac:dyDescent="0.25">
      <c r="A8330"/>
      <c r="B8330"/>
      <c r="C8330"/>
      <c r="D8330"/>
      <c r="E8330"/>
    </row>
    <row r="8331" spans="1:5" x14ac:dyDescent="0.25">
      <c r="A8331"/>
      <c r="B8331"/>
      <c r="C8331"/>
      <c r="D8331"/>
      <c r="E8331"/>
    </row>
    <row r="8332" spans="1:5" x14ac:dyDescent="0.25">
      <c r="A8332"/>
      <c r="B8332"/>
      <c r="C8332"/>
      <c r="D8332"/>
      <c r="E8332"/>
    </row>
    <row r="8333" spans="1:5" x14ac:dyDescent="0.25">
      <c r="A8333"/>
      <c r="B8333"/>
      <c r="C8333"/>
      <c r="D8333"/>
      <c r="E8333"/>
    </row>
    <row r="8334" spans="1:5" x14ac:dyDescent="0.25">
      <c r="A8334"/>
      <c r="B8334"/>
      <c r="C8334"/>
      <c r="D8334"/>
      <c r="E8334"/>
    </row>
    <row r="8335" spans="1:5" x14ac:dyDescent="0.25">
      <c r="A8335"/>
      <c r="B8335"/>
      <c r="C8335"/>
      <c r="D8335"/>
      <c r="E8335"/>
    </row>
    <row r="8336" spans="1:5" x14ac:dyDescent="0.25">
      <c r="A8336"/>
      <c r="B8336"/>
      <c r="C8336"/>
      <c r="D8336"/>
      <c r="E8336"/>
    </row>
    <row r="8337" spans="1:5" x14ac:dyDescent="0.25">
      <c r="A8337"/>
      <c r="B8337"/>
      <c r="C8337"/>
      <c r="D8337"/>
      <c r="E8337"/>
    </row>
    <row r="8338" spans="1:5" x14ac:dyDescent="0.25">
      <c r="A8338"/>
      <c r="B8338"/>
      <c r="C8338"/>
      <c r="D8338"/>
      <c r="E8338"/>
    </row>
    <row r="8339" spans="1:5" x14ac:dyDescent="0.25">
      <c r="A8339"/>
      <c r="B8339"/>
      <c r="C8339"/>
      <c r="D8339"/>
      <c r="E8339"/>
    </row>
    <row r="8340" spans="1:5" x14ac:dyDescent="0.25">
      <c r="A8340"/>
      <c r="B8340"/>
      <c r="C8340"/>
      <c r="D8340"/>
      <c r="E8340"/>
    </row>
    <row r="8341" spans="1:5" x14ac:dyDescent="0.25">
      <c r="A8341"/>
      <c r="B8341"/>
      <c r="C8341"/>
      <c r="D8341"/>
      <c r="E8341"/>
    </row>
    <row r="8342" spans="1:5" x14ac:dyDescent="0.25">
      <c r="A8342"/>
      <c r="B8342"/>
      <c r="C8342"/>
      <c r="D8342"/>
      <c r="E8342"/>
    </row>
    <row r="8343" spans="1:5" x14ac:dyDescent="0.25">
      <c r="A8343"/>
      <c r="B8343"/>
      <c r="C8343"/>
      <c r="D8343"/>
      <c r="E8343"/>
    </row>
    <row r="8344" spans="1:5" x14ac:dyDescent="0.25">
      <c r="A8344"/>
      <c r="B8344"/>
      <c r="C8344"/>
      <c r="D8344"/>
      <c r="E8344"/>
    </row>
    <row r="8345" spans="1:5" x14ac:dyDescent="0.25">
      <c r="A8345"/>
      <c r="B8345"/>
      <c r="C8345"/>
      <c r="D8345"/>
      <c r="E8345"/>
    </row>
    <row r="8346" spans="1:5" x14ac:dyDescent="0.25">
      <c r="A8346"/>
      <c r="B8346"/>
      <c r="C8346"/>
      <c r="D8346"/>
      <c r="E8346"/>
    </row>
    <row r="8347" spans="1:5" x14ac:dyDescent="0.25">
      <c r="A8347"/>
      <c r="B8347"/>
      <c r="C8347"/>
      <c r="D8347"/>
      <c r="E8347"/>
    </row>
    <row r="8348" spans="1:5" x14ac:dyDescent="0.25">
      <c r="A8348"/>
      <c r="B8348"/>
      <c r="C8348"/>
      <c r="D8348"/>
      <c r="E8348"/>
    </row>
    <row r="8349" spans="1:5" x14ac:dyDescent="0.25">
      <c r="A8349"/>
      <c r="B8349"/>
      <c r="C8349"/>
      <c r="D8349"/>
      <c r="E8349"/>
    </row>
    <row r="8350" spans="1:5" x14ac:dyDescent="0.25">
      <c r="A8350"/>
      <c r="B8350"/>
      <c r="C8350"/>
      <c r="D8350"/>
      <c r="E8350"/>
    </row>
    <row r="8351" spans="1:5" x14ac:dyDescent="0.25">
      <c r="A8351"/>
      <c r="B8351"/>
      <c r="C8351"/>
      <c r="D8351"/>
      <c r="E8351"/>
    </row>
    <row r="8352" spans="1:5" x14ac:dyDescent="0.25">
      <c r="A8352"/>
      <c r="B8352"/>
      <c r="C8352"/>
      <c r="D8352"/>
      <c r="E8352"/>
    </row>
    <row r="8353" spans="1:5" x14ac:dyDescent="0.25">
      <c r="A8353"/>
      <c r="B8353"/>
      <c r="C8353"/>
      <c r="D8353"/>
      <c r="E8353"/>
    </row>
    <row r="8354" spans="1:5" x14ac:dyDescent="0.25">
      <c r="A8354"/>
      <c r="B8354"/>
      <c r="C8354"/>
      <c r="D8354"/>
      <c r="E8354"/>
    </row>
    <row r="8355" spans="1:5" x14ac:dyDescent="0.25">
      <c r="A8355"/>
      <c r="B8355"/>
      <c r="C8355"/>
      <c r="D8355"/>
      <c r="E8355"/>
    </row>
    <row r="8356" spans="1:5" x14ac:dyDescent="0.25">
      <c r="A8356"/>
      <c r="B8356"/>
      <c r="C8356"/>
      <c r="D8356"/>
      <c r="E8356"/>
    </row>
    <row r="8357" spans="1:5" x14ac:dyDescent="0.25">
      <c r="A8357"/>
      <c r="B8357"/>
      <c r="C8357"/>
      <c r="D8357"/>
      <c r="E8357"/>
    </row>
    <row r="8358" spans="1:5" x14ac:dyDescent="0.25">
      <c r="A8358"/>
      <c r="B8358"/>
      <c r="C8358"/>
      <c r="D8358"/>
      <c r="E8358"/>
    </row>
    <row r="8359" spans="1:5" x14ac:dyDescent="0.25">
      <c r="A8359"/>
      <c r="B8359"/>
      <c r="C8359"/>
      <c r="D8359"/>
      <c r="E8359"/>
    </row>
    <row r="8360" spans="1:5" x14ac:dyDescent="0.25">
      <c r="A8360"/>
      <c r="B8360"/>
      <c r="C8360"/>
      <c r="D8360"/>
      <c r="E8360"/>
    </row>
    <row r="8361" spans="1:5" x14ac:dyDescent="0.25">
      <c r="A8361"/>
      <c r="B8361"/>
      <c r="C8361"/>
      <c r="D8361"/>
      <c r="E8361"/>
    </row>
    <row r="8362" spans="1:5" x14ac:dyDescent="0.25">
      <c r="A8362"/>
      <c r="B8362"/>
      <c r="C8362"/>
      <c r="D8362"/>
      <c r="E8362"/>
    </row>
    <row r="8363" spans="1:5" x14ac:dyDescent="0.25">
      <c r="A8363"/>
      <c r="B8363"/>
      <c r="C8363"/>
      <c r="D8363"/>
      <c r="E8363"/>
    </row>
    <row r="8364" spans="1:5" x14ac:dyDescent="0.25">
      <c r="A8364"/>
      <c r="B8364"/>
      <c r="C8364"/>
      <c r="D8364"/>
      <c r="E8364"/>
    </row>
    <row r="8365" spans="1:5" x14ac:dyDescent="0.25">
      <c r="A8365"/>
      <c r="B8365"/>
      <c r="C8365"/>
      <c r="D8365"/>
      <c r="E8365"/>
    </row>
    <row r="8366" spans="1:5" x14ac:dyDescent="0.25">
      <c r="A8366"/>
      <c r="B8366"/>
      <c r="C8366"/>
      <c r="D8366"/>
      <c r="E8366"/>
    </row>
    <row r="8367" spans="1:5" x14ac:dyDescent="0.25">
      <c r="A8367"/>
      <c r="B8367"/>
      <c r="C8367"/>
      <c r="D8367"/>
      <c r="E8367"/>
    </row>
    <row r="8368" spans="1:5" x14ac:dyDescent="0.25">
      <c r="A8368"/>
      <c r="B8368"/>
      <c r="C8368"/>
      <c r="D8368"/>
      <c r="E8368"/>
    </row>
    <row r="8369" spans="1:5" x14ac:dyDescent="0.25">
      <c r="A8369"/>
      <c r="B8369"/>
      <c r="C8369"/>
      <c r="D8369"/>
      <c r="E8369"/>
    </row>
    <row r="8370" spans="1:5" x14ac:dyDescent="0.25">
      <c r="A8370"/>
      <c r="B8370"/>
      <c r="C8370"/>
      <c r="D8370"/>
      <c r="E8370"/>
    </row>
    <row r="8371" spans="1:5" x14ac:dyDescent="0.25">
      <c r="A8371"/>
      <c r="B8371"/>
      <c r="C8371"/>
      <c r="D8371"/>
      <c r="E8371"/>
    </row>
    <row r="8372" spans="1:5" x14ac:dyDescent="0.25">
      <c r="A8372"/>
      <c r="B8372"/>
      <c r="C8372"/>
      <c r="D8372"/>
      <c r="E8372"/>
    </row>
    <row r="8373" spans="1:5" x14ac:dyDescent="0.25">
      <c r="A8373"/>
      <c r="B8373"/>
      <c r="C8373"/>
      <c r="D8373"/>
      <c r="E8373"/>
    </row>
    <row r="8374" spans="1:5" x14ac:dyDescent="0.25">
      <c r="A8374"/>
      <c r="B8374"/>
      <c r="C8374"/>
      <c r="D8374"/>
      <c r="E8374"/>
    </row>
    <row r="8375" spans="1:5" x14ac:dyDescent="0.25">
      <c r="A8375"/>
      <c r="B8375"/>
      <c r="C8375"/>
      <c r="D8375"/>
      <c r="E8375"/>
    </row>
    <row r="8376" spans="1:5" x14ac:dyDescent="0.25">
      <c r="A8376"/>
      <c r="B8376"/>
      <c r="C8376"/>
      <c r="D8376"/>
      <c r="E8376"/>
    </row>
    <row r="8377" spans="1:5" x14ac:dyDescent="0.25">
      <c r="A8377"/>
      <c r="B8377"/>
      <c r="C8377"/>
      <c r="D8377"/>
      <c r="E8377"/>
    </row>
    <row r="8378" spans="1:5" x14ac:dyDescent="0.25">
      <c r="A8378"/>
      <c r="B8378"/>
      <c r="C8378"/>
      <c r="D8378"/>
      <c r="E8378"/>
    </row>
    <row r="8379" spans="1:5" x14ac:dyDescent="0.25">
      <c r="A8379"/>
      <c r="B8379"/>
      <c r="C8379"/>
      <c r="D8379"/>
      <c r="E8379"/>
    </row>
    <row r="8380" spans="1:5" x14ac:dyDescent="0.25">
      <c r="A8380"/>
      <c r="B8380"/>
      <c r="C8380"/>
      <c r="D8380"/>
      <c r="E8380"/>
    </row>
    <row r="8381" spans="1:5" x14ac:dyDescent="0.25">
      <c r="A8381"/>
      <c r="B8381"/>
      <c r="C8381"/>
      <c r="D8381"/>
      <c r="E8381"/>
    </row>
    <row r="8382" spans="1:5" x14ac:dyDescent="0.25">
      <c r="A8382"/>
      <c r="B8382"/>
      <c r="C8382"/>
      <c r="D8382"/>
      <c r="E8382"/>
    </row>
    <row r="8383" spans="1:5" x14ac:dyDescent="0.25">
      <c r="A8383"/>
      <c r="B8383"/>
      <c r="C8383"/>
      <c r="D8383"/>
      <c r="E8383"/>
    </row>
    <row r="8384" spans="1:5" x14ac:dyDescent="0.25">
      <c r="A8384"/>
      <c r="B8384"/>
      <c r="C8384"/>
      <c r="D8384"/>
      <c r="E8384"/>
    </row>
    <row r="8385" spans="1:5" x14ac:dyDescent="0.25">
      <c r="A8385"/>
      <c r="B8385"/>
      <c r="C8385"/>
      <c r="D8385"/>
      <c r="E8385"/>
    </row>
    <row r="8386" spans="1:5" x14ac:dyDescent="0.25">
      <c r="A8386"/>
      <c r="B8386"/>
      <c r="C8386"/>
      <c r="D8386"/>
      <c r="E8386"/>
    </row>
    <row r="8387" spans="1:5" x14ac:dyDescent="0.25">
      <c r="A8387"/>
      <c r="B8387"/>
      <c r="C8387"/>
      <c r="D8387"/>
      <c r="E8387"/>
    </row>
    <row r="8388" spans="1:5" x14ac:dyDescent="0.25">
      <c r="A8388"/>
      <c r="B8388"/>
      <c r="C8388"/>
      <c r="D8388"/>
      <c r="E8388"/>
    </row>
    <row r="8389" spans="1:5" x14ac:dyDescent="0.25">
      <c r="A8389"/>
      <c r="B8389"/>
      <c r="C8389"/>
      <c r="D8389"/>
      <c r="E8389"/>
    </row>
    <row r="8390" spans="1:5" x14ac:dyDescent="0.25">
      <c r="A8390"/>
      <c r="B8390"/>
      <c r="C8390"/>
      <c r="D8390"/>
      <c r="E8390"/>
    </row>
    <row r="8391" spans="1:5" x14ac:dyDescent="0.25">
      <c r="A8391"/>
      <c r="B8391"/>
      <c r="C8391"/>
      <c r="D8391"/>
      <c r="E8391"/>
    </row>
    <row r="8392" spans="1:5" x14ac:dyDescent="0.25">
      <c r="A8392"/>
      <c r="B8392"/>
      <c r="C8392"/>
      <c r="D8392"/>
      <c r="E8392"/>
    </row>
    <row r="8393" spans="1:5" x14ac:dyDescent="0.25">
      <c r="A8393"/>
      <c r="B8393"/>
      <c r="C8393"/>
      <c r="D8393"/>
      <c r="E8393"/>
    </row>
    <row r="8394" spans="1:5" x14ac:dyDescent="0.25">
      <c r="A8394"/>
      <c r="B8394"/>
      <c r="C8394"/>
      <c r="D8394"/>
      <c r="E8394"/>
    </row>
    <row r="8395" spans="1:5" x14ac:dyDescent="0.25">
      <c r="A8395"/>
      <c r="B8395"/>
      <c r="C8395"/>
      <c r="D8395"/>
      <c r="E8395"/>
    </row>
    <row r="8396" spans="1:5" x14ac:dyDescent="0.25">
      <c r="A8396"/>
      <c r="B8396"/>
      <c r="C8396"/>
      <c r="D8396"/>
      <c r="E8396"/>
    </row>
    <row r="8397" spans="1:5" x14ac:dyDescent="0.25">
      <c r="A8397"/>
      <c r="B8397"/>
      <c r="C8397"/>
      <c r="D8397"/>
      <c r="E8397"/>
    </row>
    <row r="8398" spans="1:5" x14ac:dyDescent="0.25">
      <c r="A8398"/>
      <c r="B8398"/>
      <c r="C8398"/>
      <c r="D8398"/>
      <c r="E8398"/>
    </row>
    <row r="8399" spans="1:5" x14ac:dyDescent="0.25">
      <c r="A8399"/>
      <c r="B8399"/>
      <c r="C8399"/>
      <c r="D8399"/>
      <c r="E8399"/>
    </row>
    <row r="8400" spans="1:5" x14ac:dyDescent="0.25">
      <c r="A8400"/>
      <c r="B8400"/>
      <c r="C8400"/>
      <c r="D8400"/>
      <c r="E8400"/>
    </row>
    <row r="8401" spans="1:5" x14ac:dyDescent="0.25">
      <c r="A8401"/>
      <c r="B8401"/>
      <c r="C8401"/>
      <c r="D8401"/>
      <c r="E8401"/>
    </row>
    <row r="8402" spans="1:5" x14ac:dyDescent="0.25">
      <c r="A8402"/>
      <c r="B8402"/>
      <c r="C8402"/>
      <c r="D8402"/>
      <c r="E8402"/>
    </row>
    <row r="8403" spans="1:5" x14ac:dyDescent="0.25">
      <c r="A8403"/>
      <c r="B8403"/>
      <c r="C8403"/>
      <c r="D8403"/>
      <c r="E8403"/>
    </row>
    <row r="8404" spans="1:5" x14ac:dyDescent="0.25">
      <c r="A8404"/>
      <c r="B8404"/>
      <c r="C8404"/>
      <c r="D8404"/>
      <c r="E8404"/>
    </row>
    <row r="8405" spans="1:5" x14ac:dyDescent="0.25">
      <c r="A8405"/>
      <c r="B8405"/>
      <c r="C8405"/>
      <c r="D8405"/>
      <c r="E8405"/>
    </row>
    <row r="8406" spans="1:5" x14ac:dyDescent="0.25">
      <c r="A8406"/>
      <c r="B8406"/>
      <c r="C8406"/>
      <c r="D8406"/>
      <c r="E8406"/>
    </row>
    <row r="8407" spans="1:5" x14ac:dyDescent="0.25">
      <c r="A8407"/>
      <c r="B8407"/>
      <c r="C8407"/>
      <c r="D8407"/>
      <c r="E8407"/>
    </row>
    <row r="8408" spans="1:5" x14ac:dyDescent="0.25">
      <c r="A8408"/>
      <c r="B8408"/>
      <c r="C8408"/>
      <c r="D8408"/>
      <c r="E8408"/>
    </row>
    <row r="8409" spans="1:5" x14ac:dyDescent="0.25">
      <c r="A8409"/>
      <c r="B8409"/>
      <c r="C8409"/>
      <c r="D8409"/>
      <c r="E8409"/>
    </row>
    <row r="8410" spans="1:5" x14ac:dyDescent="0.25">
      <c r="A8410"/>
      <c r="B8410"/>
      <c r="C8410"/>
      <c r="D8410"/>
      <c r="E8410"/>
    </row>
    <row r="8411" spans="1:5" x14ac:dyDescent="0.25">
      <c r="A8411"/>
      <c r="B8411"/>
      <c r="C8411"/>
      <c r="D8411"/>
      <c r="E8411"/>
    </row>
    <row r="8412" spans="1:5" x14ac:dyDescent="0.25">
      <c r="A8412"/>
      <c r="B8412"/>
      <c r="C8412"/>
      <c r="D8412"/>
      <c r="E8412"/>
    </row>
    <row r="8413" spans="1:5" x14ac:dyDescent="0.25">
      <c r="A8413"/>
      <c r="B8413"/>
      <c r="C8413"/>
      <c r="D8413"/>
      <c r="E8413"/>
    </row>
    <row r="8414" spans="1:5" x14ac:dyDescent="0.25">
      <c r="A8414"/>
      <c r="B8414"/>
      <c r="C8414"/>
      <c r="D8414"/>
      <c r="E8414"/>
    </row>
    <row r="8415" spans="1:5" x14ac:dyDescent="0.25">
      <c r="A8415"/>
      <c r="B8415"/>
      <c r="C8415"/>
      <c r="D8415"/>
      <c r="E8415"/>
    </row>
    <row r="8416" spans="1:5" x14ac:dyDescent="0.25">
      <c r="A8416"/>
      <c r="B8416"/>
      <c r="C8416"/>
      <c r="D8416"/>
      <c r="E8416"/>
    </row>
    <row r="8417" spans="1:5" x14ac:dyDescent="0.25">
      <c r="A8417"/>
      <c r="B8417"/>
      <c r="C8417"/>
      <c r="D8417"/>
      <c r="E8417"/>
    </row>
    <row r="8418" spans="1:5" x14ac:dyDescent="0.25">
      <c r="A8418"/>
      <c r="B8418"/>
      <c r="C8418"/>
      <c r="D8418"/>
      <c r="E8418"/>
    </row>
    <row r="8419" spans="1:5" x14ac:dyDescent="0.25">
      <c r="A8419"/>
      <c r="B8419"/>
      <c r="C8419"/>
      <c r="D8419"/>
      <c r="E8419"/>
    </row>
    <row r="8420" spans="1:5" x14ac:dyDescent="0.25">
      <c r="A8420"/>
      <c r="B8420"/>
      <c r="C8420"/>
      <c r="D8420"/>
      <c r="E8420"/>
    </row>
    <row r="8421" spans="1:5" x14ac:dyDescent="0.25">
      <c r="A8421"/>
      <c r="B8421"/>
      <c r="C8421"/>
      <c r="D8421"/>
      <c r="E8421"/>
    </row>
    <row r="8422" spans="1:5" x14ac:dyDescent="0.25">
      <c r="A8422"/>
      <c r="B8422"/>
      <c r="C8422"/>
      <c r="D8422"/>
      <c r="E8422"/>
    </row>
    <row r="8423" spans="1:5" x14ac:dyDescent="0.25">
      <c r="A8423"/>
      <c r="B8423"/>
      <c r="C8423"/>
      <c r="D8423"/>
      <c r="E8423"/>
    </row>
    <row r="8424" spans="1:5" x14ac:dyDescent="0.25">
      <c r="A8424"/>
      <c r="B8424"/>
      <c r="C8424"/>
      <c r="D8424"/>
      <c r="E8424"/>
    </row>
    <row r="8425" spans="1:5" x14ac:dyDescent="0.25">
      <c r="A8425"/>
      <c r="B8425"/>
      <c r="C8425"/>
      <c r="D8425"/>
      <c r="E8425"/>
    </row>
    <row r="8426" spans="1:5" x14ac:dyDescent="0.25">
      <c r="A8426"/>
      <c r="B8426"/>
      <c r="C8426"/>
      <c r="D8426"/>
      <c r="E8426"/>
    </row>
    <row r="8427" spans="1:5" x14ac:dyDescent="0.25">
      <c r="A8427"/>
      <c r="B8427"/>
      <c r="C8427"/>
      <c r="D8427"/>
      <c r="E8427"/>
    </row>
    <row r="8428" spans="1:5" x14ac:dyDescent="0.25">
      <c r="A8428"/>
      <c r="B8428"/>
      <c r="C8428"/>
      <c r="D8428"/>
      <c r="E8428"/>
    </row>
    <row r="8429" spans="1:5" x14ac:dyDescent="0.25">
      <c r="A8429"/>
      <c r="B8429"/>
      <c r="C8429"/>
      <c r="D8429"/>
      <c r="E8429"/>
    </row>
    <row r="8430" spans="1:5" x14ac:dyDescent="0.25">
      <c r="A8430"/>
      <c r="B8430"/>
      <c r="C8430"/>
      <c r="D8430"/>
      <c r="E8430"/>
    </row>
    <row r="8431" spans="1:5" x14ac:dyDescent="0.25">
      <c r="A8431"/>
      <c r="B8431"/>
      <c r="C8431"/>
      <c r="D8431"/>
      <c r="E8431"/>
    </row>
    <row r="8432" spans="1:5" x14ac:dyDescent="0.25">
      <c r="A8432"/>
      <c r="B8432"/>
      <c r="C8432"/>
      <c r="D8432"/>
      <c r="E8432"/>
    </row>
    <row r="8433" spans="1:5" x14ac:dyDescent="0.25">
      <c r="A8433"/>
      <c r="B8433"/>
      <c r="C8433"/>
      <c r="D8433"/>
      <c r="E8433"/>
    </row>
    <row r="8434" spans="1:5" x14ac:dyDescent="0.25">
      <c r="A8434"/>
      <c r="B8434"/>
      <c r="C8434"/>
      <c r="D8434"/>
      <c r="E8434"/>
    </row>
    <row r="8435" spans="1:5" x14ac:dyDescent="0.25">
      <c r="A8435"/>
      <c r="B8435"/>
      <c r="C8435"/>
      <c r="D8435"/>
      <c r="E8435"/>
    </row>
    <row r="8436" spans="1:5" x14ac:dyDescent="0.25">
      <c r="A8436"/>
      <c r="B8436"/>
      <c r="C8436"/>
      <c r="D8436"/>
      <c r="E8436"/>
    </row>
    <row r="8437" spans="1:5" x14ac:dyDescent="0.25">
      <c r="A8437"/>
      <c r="B8437"/>
      <c r="C8437"/>
      <c r="D8437"/>
      <c r="E8437"/>
    </row>
    <row r="8438" spans="1:5" x14ac:dyDescent="0.25">
      <c r="A8438"/>
      <c r="B8438"/>
      <c r="C8438"/>
      <c r="D8438"/>
      <c r="E8438"/>
    </row>
    <row r="8439" spans="1:5" x14ac:dyDescent="0.25">
      <c r="A8439"/>
      <c r="B8439"/>
      <c r="C8439"/>
      <c r="D8439"/>
      <c r="E8439"/>
    </row>
    <row r="8440" spans="1:5" x14ac:dyDescent="0.25">
      <c r="A8440"/>
      <c r="B8440"/>
      <c r="C8440"/>
      <c r="D8440"/>
      <c r="E8440"/>
    </row>
    <row r="8441" spans="1:5" x14ac:dyDescent="0.25">
      <c r="A8441"/>
      <c r="B8441"/>
      <c r="C8441"/>
      <c r="D8441"/>
      <c r="E8441"/>
    </row>
    <row r="8442" spans="1:5" x14ac:dyDescent="0.25">
      <c r="A8442"/>
      <c r="B8442"/>
      <c r="C8442"/>
      <c r="D8442"/>
      <c r="E8442"/>
    </row>
    <row r="8443" spans="1:5" x14ac:dyDescent="0.25">
      <c r="A8443"/>
      <c r="B8443"/>
      <c r="C8443"/>
      <c r="D8443"/>
      <c r="E8443"/>
    </row>
    <row r="8444" spans="1:5" x14ac:dyDescent="0.25">
      <c r="A8444"/>
      <c r="B8444"/>
      <c r="C8444"/>
      <c r="D8444"/>
      <c r="E8444"/>
    </row>
    <row r="8445" spans="1:5" x14ac:dyDescent="0.25">
      <c r="A8445"/>
      <c r="B8445"/>
      <c r="C8445"/>
      <c r="D8445"/>
      <c r="E8445"/>
    </row>
    <row r="8446" spans="1:5" x14ac:dyDescent="0.25">
      <c r="A8446"/>
      <c r="B8446"/>
      <c r="C8446"/>
      <c r="D8446"/>
      <c r="E8446"/>
    </row>
    <row r="8447" spans="1:5" x14ac:dyDescent="0.25">
      <c r="A8447"/>
      <c r="B8447"/>
      <c r="C8447"/>
      <c r="D8447"/>
      <c r="E8447"/>
    </row>
    <row r="8448" spans="1:5" x14ac:dyDescent="0.25">
      <c r="A8448"/>
      <c r="B8448"/>
      <c r="C8448"/>
      <c r="D8448"/>
      <c r="E8448"/>
    </row>
    <row r="8449" spans="1:5" x14ac:dyDescent="0.25">
      <c r="A8449"/>
      <c r="B8449"/>
      <c r="C8449"/>
      <c r="D8449"/>
      <c r="E8449"/>
    </row>
    <row r="8450" spans="1:5" x14ac:dyDescent="0.25">
      <c r="A8450"/>
      <c r="B8450"/>
      <c r="C8450"/>
      <c r="D8450"/>
      <c r="E8450"/>
    </row>
    <row r="8451" spans="1:5" x14ac:dyDescent="0.25">
      <c r="A8451"/>
      <c r="B8451"/>
      <c r="C8451"/>
      <c r="D8451"/>
      <c r="E8451"/>
    </row>
    <row r="8452" spans="1:5" x14ac:dyDescent="0.25">
      <c r="A8452"/>
      <c r="B8452"/>
      <c r="C8452"/>
      <c r="D8452"/>
      <c r="E8452"/>
    </row>
    <row r="8453" spans="1:5" x14ac:dyDescent="0.25">
      <c r="A8453"/>
      <c r="B8453"/>
      <c r="C8453"/>
      <c r="D8453"/>
      <c r="E8453"/>
    </row>
    <row r="8454" spans="1:5" x14ac:dyDescent="0.25">
      <c r="A8454"/>
      <c r="B8454"/>
      <c r="C8454"/>
      <c r="D8454"/>
      <c r="E8454"/>
    </row>
    <row r="8455" spans="1:5" x14ac:dyDescent="0.25">
      <c r="A8455"/>
      <c r="B8455"/>
      <c r="C8455"/>
      <c r="D8455"/>
      <c r="E8455"/>
    </row>
    <row r="8456" spans="1:5" x14ac:dyDescent="0.25">
      <c r="A8456"/>
      <c r="B8456"/>
      <c r="C8456"/>
      <c r="D8456"/>
      <c r="E8456"/>
    </row>
    <row r="8457" spans="1:5" x14ac:dyDescent="0.25">
      <c r="A8457"/>
      <c r="B8457"/>
      <c r="C8457"/>
      <c r="D8457"/>
      <c r="E8457"/>
    </row>
    <row r="8458" spans="1:5" x14ac:dyDescent="0.25">
      <c r="A8458"/>
      <c r="B8458"/>
      <c r="C8458"/>
      <c r="D8458"/>
      <c r="E8458"/>
    </row>
    <row r="8459" spans="1:5" x14ac:dyDescent="0.25">
      <c r="A8459"/>
      <c r="B8459"/>
      <c r="C8459"/>
      <c r="D8459"/>
      <c r="E8459"/>
    </row>
    <row r="8460" spans="1:5" x14ac:dyDescent="0.25">
      <c r="A8460"/>
      <c r="B8460"/>
      <c r="C8460"/>
      <c r="D8460"/>
      <c r="E8460"/>
    </row>
    <row r="8461" spans="1:5" x14ac:dyDescent="0.25">
      <c r="A8461"/>
      <c r="B8461"/>
      <c r="C8461"/>
      <c r="D8461"/>
      <c r="E8461"/>
    </row>
    <row r="8462" spans="1:5" x14ac:dyDescent="0.25">
      <c r="A8462"/>
      <c r="B8462"/>
      <c r="C8462"/>
      <c r="D8462"/>
      <c r="E8462"/>
    </row>
    <row r="8463" spans="1:5" x14ac:dyDescent="0.25">
      <c r="A8463"/>
      <c r="B8463"/>
      <c r="C8463"/>
      <c r="D8463"/>
      <c r="E8463"/>
    </row>
    <row r="8464" spans="1:5" x14ac:dyDescent="0.25">
      <c r="A8464"/>
      <c r="B8464"/>
      <c r="C8464"/>
      <c r="D8464"/>
      <c r="E8464"/>
    </row>
    <row r="8465" spans="1:5" x14ac:dyDescent="0.25">
      <c r="A8465"/>
      <c r="B8465"/>
      <c r="C8465"/>
      <c r="D8465"/>
      <c r="E8465"/>
    </row>
    <row r="8466" spans="1:5" x14ac:dyDescent="0.25">
      <c r="A8466"/>
      <c r="B8466"/>
      <c r="C8466"/>
      <c r="D8466"/>
      <c r="E8466"/>
    </row>
    <row r="8467" spans="1:5" x14ac:dyDescent="0.25">
      <c r="A8467"/>
      <c r="B8467"/>
      <c r="C8467"/>
      <c r="D8467"/>
      <c r="E8467"/>
    </row>
    <row r="8468" spans="1:5" x14ac:dyDescent="0.25">
      <c r="A8468"/>
      <c r="B8468"/>
      <c r="C8468"/>
      <c r="D8468"/>
      <c r="E8468"/>
    </row>
    <row r="8469" spans="1:5" x14ac:dyDescent="0.25">
      <c r="A8469"/>
      <c r="B8469"/>
      <c r="C8469"/>
      <c r="D8469"/>
      <c r="E8469"/>
    </row>
    <row r="8470" spans="1:5" x14ac:dyDescent="0.25">
      <c r="A8470"/>
      <c r="B8470"/>
      <c r="C8470"/>
      <c r="D8470"/>
      <c r="E8470"/>
    </row>
    <row r="8471" spans="1:5" x14ac:dyDescent="0.25">
      <c r="A8471"/>
      <c r="B8471"/>
      <c r="C8471"/>
      <c r="D8471"/>
      <c r="E8471"/>
    </row>
    <row r="8472" spans="1:5" x14ac:dyDescent="0.25">
      <c r="A8472"/>
      <c r="B8472"/>
      <c r="C8472"/>
      <c r="D8472"/>
      <c r="E8472"/>
    </row>
    <row r="8473" spans="1:5" x14ac:dyDescent="0.25">
      <c r="A8473"/>
      <c r="B8473"/>
      <c r="C8473"/>
      <c r="D8473"/>
      <c r="E8473"/>
    </row>
    <row r="8474" spans="1:5" x14ac:dyDescent="0.25">
      <c r="A8474"/>
      <c r="B8474"/>
      <c r="C8474"/>
      <c r="D8474"/>
      <c r="E8474"/>
    </row>
    <row r="8475" spans="1:5" x14ac:dyDescent="0.25">
      <c r="A8475"/>
      <c r="B8475"/>
      <c r="C8475"/>
      <c r="D8475"/>
      <c r="E8475"/>
    </row>
    <row r="8476" spans="1:5" x14ac:dyDescent="0.25">
      <c r="A8476"/>
      <c r="B8476"/>
      <c r="C8476"/>
      <c r="D8476"/>
      <c r="E8476"/>
    </row>
    <row r="8477" spans="1:5" x14ac:dyDescent="0.25">
      <c r="A8477"/>
      <c r="B8477"/>
      <c r="C8477"/>
      <c r="D8477"/>
      <c r="E8477"/>
    </row>
    <row r="8478" spans="1:5" x14ac:dyDescent="0.25">
      <c r="A8478"/>
      <c r="B8478"/>
      <c r="C8478"/>
      <c r="D8478"/>
      <c r="E8478"/>
    </row>
    <row r="8479" spans="1:5" x14ac:dyDescent="0.25">
      <c r="A8479"/>
      <c r="B8479"/>
      <c r="C8479"/>
      <c r="D8479"/>
      <c r="E8479"/>
    </row>
    <row r="8480" spans="1:5" x14ac:dyDescent="0.25">
      <c r="A8480"/>
      <c r="B8480"/>
      <c r="C8480"/>
      <c r="D8480"/>
      <c r="E8480"/>
    </row>
    <row r="8481" spans="1:5" x14ac:dyDescent="0.25">
      <c r="A8481"/>
      <c r="B8481"/>
      <c r="C8481"/>
      <c r="D8481"/>
      <c r="E8481"/>
    </row>
    <row r="8482" spans="1:5" x14ac:dyDescent="0.25">
      <c r="A8482"/>
      <c r="B8482"/>
      <c r="C8482"/>
      <c r="D8482"/>
      <c r="E8482"/>
    </row>
    <row r="8483" spans="1:5" x14ac:dyDescent="0.25">
      <c r="A8483"/>
      <c r="B8483"/>
      <c r="C8483"/>
      <c r="D8483"/>
      <c r="E8483"/>
    </row>
    <row r="8484" spans="1:5" x14ac:dyDescent="0.25">
      <c r="A8484"/>
      <c r="B8484"/>
      <c r="C8484"/>
      <c r="D8484"/>
      <c r="E8484"/>
    </row>
    <row r="8485" spans="1:5" x14ac:dyDescent="0.25">
      <c r="A8485"/>
      <c r="B8485"/>
      <c r="C8485"/>
      <c r="D8485"/>
      <c r="E8485"/>
    </row>
    <row r="8486" spans="1:5" x14ac:dyDescent="0.25">
      <c r="A8486"/>
      <c r="B8486"/>
      <c r="C8486"/>
      <c r="D8486"/>
      <c r="E8486"/>
    </row>
    <row r="8487" spans="1:5" x14ac:dyDescent="0.25">
      <c r="A8487"/>
      <c r="B8487"/>
      <c r="C8487"/>
      <c r="D8487"/>
      <c r="E8487"/>
    </row>
    <row r="8488" spans="1:5" x14ac:dyDescent="0.25">
      <c r="A8488"/>
      <c r="B8488"/>
      <c r="C8488"/>
      <c r="D8488"/>
      <c r="E8488"/>
    </row>
    <row r="8489" spans="1:5" x14ac:dyDescent="0.25">
      <c r="A8489"/>
      <c r="B8489"/>
      <c r="C8489"/>
      <c r="D8489"/>
      <c r="E8489"/>
    </row>
    <row r="8490" spans="1:5" x14ac:dyDescent="0.25">
      <c r="A8490"/>
      <c r="B8490"/>
      <c r="C8490"/>
      <c r="D8490"/>
      <c r="E8490"/>
    </row>
    <row r="8491" spans="1:5" x14ac:dyDescent="0.25">
      <c r="A8491"/>
      <c r="B8491"/>
      <c r="C8491"/>
      <c r="D8491"/>
      <c r="E8491"/>
    </row>
    <row r="8492" spans="1:5" x14ac:dyDescent="0.25">
      <c r="A8492"/>
      <c r="B8492"/>
      <c r="C8492"/>
      <c r="D8492"/>
      <c r="E8492"/>
    </row>
    <row r="8493" spans="1:5" x14ac:dyDescent="0.25">
      <c r="A8493"/>
      <c r="B8493"/>
      <c r="C8493"/>
      <c r="D8493"/>
      <c r="E8493"/>
    </row>
    <row r="8494" spans="1:5" x14ac:dyDescent="0.25">
      <c r="A8494"/>
      <c r="B8494"/>
      <c r="C8494"/>
      <c r="D8494"/>
      <c r="E8494"/>
    </row>
    <row r="8495" spans="1:5" x14ac:dyDescent="0.25">
      <c r="A8495"/>
      <c r="B8495"/>
      <c r="C8495"/>
      <c r="D8495"/>
      <c r="E8495"/>
    </row>
    <row r="8496" spans="1:5" x14ac:dyDescent="0.25">
      <c r="A8496"/>
      <c r="B8496"/>
      <c r="C8496"/>
      <c r="D8496"/>
      <c r="E8496"/>
    </row>
    <row r="8497" spans="1:5" x14ac:dyDescent="0.25">
      <c r="A8497"/>
      <c r="B8497"/>
      <c r="C8497"/>
      <c r="D8497"/>
      <c r="E8497"/>
    </row>
    <row r="8498" spans="1:5" x14ac:dyDescent="0.25">
      <c r="A8498"/>
      <c r="B8498"/>
      <c r="C8498"/>
      <c r="D8498"/>
      <c r="E8498"/>
    </row>
    <row r="8499" spans="1:5" x14ac:dyDescent="0.25">
      <c r="A8499"/>
      <c r="B8499"/>
      <c r="C8499"/>
      <c r="D8499"/>
      <c r="E8499"/>
    </row>
    <row r="8500" spans="1:5" x14ac:dyDescent="0.25">
      <c r="A8500"/>
      <c r="B8500"/>
      <c r="C8500"/>
      <c r="D8500"/>
      <c r="E8500"/>
    </row>
    <row r="8501" spans="1:5" x14ac:dyDescent="0.25">
      <c r="A8501"/>
      <c r="B8501"/>
      <c r="C8501"/>
      <c r="D8501"/>
      <c r="E8501"/>
    </row>
    <row r="8502" spans="1:5" x14ac:dyDescent="0.25">
      <c r="A8502"/>
      <c r="B8502"/>
      <c r="C8502"/>
      <c r="D8502"/>
      <c r="E8502"/>
    </row>
    <row r="8503" spans="1:5" x14ac:dyDescent="0.25">
      <c r="A8503"/>
      <c r="B8503"/>
      <c r="C8503"/>
      <c r="D8503"/>
      <c r="E8503"/>
    </row>
    <row r="8504" spans="1:5" x14ac:dyDescent="0.25">
      <c r="A8504"/>
      <c r="B8504"/>
      <c r="C8504"/>
      <c r="D8504"/>
      <c r="E8504"/>
    </row>
    <row r="8505" spans="1:5" x14ac:dyDescent="0.25">
      <c r="A8505"/>
      <c r="B8505"/>
      <c r="C8505"/>
      <c r="D8505"/>
      <c r="E8505"/>
    </row>
    <row r="8506" spans="1:5" x14ac:dyDescent="0.25">
      <c r="A8506"/>
      <c r="B8506"/>
      <c r="C8506"/>
      <c r="D8506"/>
      <c r="E8506"/>
    </row>
    <row r="8507" spans="1:5" x14ac:dyDescent="0.25">
      <c r="A8507"/>
      <c r="B8507"/>
      <c r="C8507"/>
      <c r="D8507"/>
      <c r="E8507"/>
    </row>
    <row r="8508" spans="1:5" x14ac:dyDescent="0.25">
      <c r="A8508"/>
      <c r="B8508"/>
      <c r="C8508"/>
      <c r="D8508"/>
      <c r="E8508"/>
    </row>
    <row r="8509" spans="1:5" x14ac:dyDescent="0.25">
      <c r="A8509"/>
      <c r="B8509"/>
      <c r="C8509"/>
      <c r="D8509"/>
      <c r="E8509"/>
    </row>
    <row r="8510" spans="1:5" x14ac:dyDescent="0.25">
      <c r="A8510"/>
      <c r="B8510"/>
      <c r="C8510"/>
      <c r="D8510"/>
      <c r="E8510"/>
    </row>
    <row r="8511" spans="1:5" x14ac:dyDescent="0.25">
      <c r="A8511"/>
      <c r="B8511"/>
      <c r="C8511"/>
      <c r="D8511"/>
      <c r="E8511"/>
    </row>
    <row r="8512" spans="1:5" x14ac:dyDescent="0.25">
      <c r="A8512"/>
      <c r="B8512"/>
      <c r="C8512"/>
      <c r="D8512"/>
      <c r="E8512"/>
    </row>
    <row r="8513" spans="1:5" x14ac:dyDescent="0.25">
      <c r="A8513"/>
      <c r="B8513"/>
      <c r="C8513"/>
      <c r="D8513"/>
      <c r="E8513"/>
    </row>
    <row r="8514" spans="1:5" x14ac:dyDescent="0.25">
      <c r="A8514"/>
      <c r="B8514"/>
      <c r="C8514"/>
      <c r="D8514"/>
      <c r="E8514"/>
    </row>
    <row r="8515" spans="1:5" x14ac:dyDescent="0.25">
      <c r="A8515"/>
      <c r="B8515"/>
      <c r="C8515"/>
      <c r="D8515"/>
      <c r="E8515"/>
    </row>
    <row r="8516" spans="1:5" x14ac:dyDescent="0.25">
      <c r="A8516"/>
      <c r="B8516"/>
      <c r="C8516"/>
      <c r="D8516"/>
      <c r="E8516"/>
    </row>
    <row r="8517" spans="1:5" x14ac:dyDescent="0.25">
      <c r="A8517"/>
      <c r="B8517"/>
      <c r="C8517"/>
      <c r="D8517"/>
      <c r="E8517"/>
    </row>
    <row r="8518" spans="1:5" x14ac:dyDescent="0.25">
      <c r="A8518"/>
      <c r="B8518"/>
      <c r="C8518"/>
      <c r="D8518"/>
      <c r="E8518"/>
    </row>
    <row r="8519" spans="1:5" x14ac:dyDescent="0.25">
      <c r="A8519"/>
      <c r="B8519"/>
      <c r="C8519"/>
      <c r="D8519"/>
      <c r="E8519"/>
    </row>
    <row r="8520" spans="1:5" x14ac:dyDescent="0.25">
      <c r="A8520"/>
      <c r="B8520"/>
      <c r="C8520"/>
      <c r="D8520"/>
      <c r="E8520"/>
    </row>
    <row r="8521" spans="1:5" x14ac:dyDescent="0.25">
      <c r="A8521"/>
      <c r="B8521"/>
      <c r="C8521"/>
      <c r="D8521"/>
      <c r="E8521"/>
    </row>
    <row r="8522" spans="1:5" x14ac:dyDescent="0.25">
      <c r="A8522"/>
      <c r="B8522"/>
      <c r="C8522"/>
      <c r="D8522"/>
      <c r="E8522"/>
    </row>
    <row r="8523" spans="1:5" x14ac:dyDescent="0.25">
      <c r="A8523"/>
      <c r="B8523"/>
      <c r="C8523"/>
      <c r="D8523"/>
      <c r="E8523"/>
    </row>
    <row r="8524" spans="1:5" x14ac:dyDescent="0.25">
      <c r="A8524"/>
      <c r="B8524"/>
      <c r="C8524"/>
      <c r="D8524"/>
      <c r="E8524"/>
    </row>
    <row r="8525" spans="1:5" x14ac:dyDescent="0.25">
      <c r="A8525"/>
      <c r="B8525"/>
      <c r="C8525"/>
      <c r="D8525"/>
      <c r="E8525"/>
    </row>
    <row r="8526" spans="1:5" x14ac:dyDescent="0.25">
      <c r="A8526"/>
      <c r="B8526"/>
      <c r="C8526"/>
      <c r="D8526"/>
      <c r="E8526"/>
    </row>
    <row r="8527" spans="1:5" x14ac:dyDescent="0.25">
      <c r="A8527"/>
      <c r="B8527"/>
      <c r="C8527"/>
      <c r="D8527"/>
      <c r="E8527"/>
    </row>
    <row r="8528" spans="1:5" x14ac:dyDescent="0.25">
      <c r="A8528"/>
      <c r="B8528"/>
      <c r="C8528"/>
      <c r="D8528"/>
      <c r="E8528"/>
    </row>
    <row r="8529" spans="1:5" x14ac:dyDescent="0.25">
      <c r="A8529"/>
      <c r="B8529"/>
      <c r="C8529"/>
      <c r="D8529"/>
      <c r="E8529"/>
    </row>
    <row r="8530" spans="1:5" x14ac:dyDescent="0.25">
      <c r="A8530"/>
      <c r="B8530"/>
      <c r="C8530"/>
      <c r="D8530"/>
      <c r="E8530"/>
    </row>
    <row r="8531" spans="1:5" x14ac:dyDescent="0.25">
      <c r="A8531"/>
      <c r="B8531"/>
      <c r="C8531"/>
      <c r="D8531"/>
      <c r="E8531"/>
    </row>
    <row r="8532" spans="1:5" x14ac:dyDescent="0.25">
      <c r="A8532"/>
      <c r="B8532"/>
      <c r="C8532"/>
      <c r="D8532"/>
      <c r="E8532"/>
    </row>
    <row r="8533" spans="1:5" x14ac:dyDescent="0.25">
      <c r="A8533"/>
      <c r="B8533"/>
      <c r="C8533"/>
      <c r="D8533"/>
      <c r="E8533"/>
    </row>
    <row r="8534" spans="1:5" x14ac:dyDescent="0.25">
      <c r="A8534"/>
      <c r="B8534"/>
      <c r="C8534"/>
      <c r="D8534"/>
      <c r="E8534"/>
    </row>
    <row r="8535" spans="1:5" x14ac:dyDescent="0.25">
      <c r="A8535"/>
      <c r="B8535"/>
      <c r="C8535"/>
      <c r="D8535"/>
      <c r="E8535"/>
    </row>
    <row r="8536" spans="1:5" x14ac:dyDescent="0.25">
      <c r="A8536"/>
      <c r="B8536"/>
      <c r="C8536"/>
      <c r="D8536"/>
      <c r="E8536"/>
    </row>
    <row r="8537" spans="1:5" x14ac:dyDescent="0.25">
      <c r="A8537"/>
      <c r="B8537"/>
      <c r="C8537"/>
      <c r="D8537"/>
      <c r="E8537"/>
    </row>
    <row r="8538" spans="1:5" x14ac:dyDescent="0.25">
      <c r="A8538"/>
      <c r="B8538"/>
      <c r="C8538"/>
      <c r="D8538"/>
      <c r="E8538"/>
    </row>
    <row r="8539" spans="1:5" x14ac:dyDescent="0.25">
      <c r="A8539"/>
      <c r="B8539"/>
      <c r="C8539"/>
      <c r="D8539"/>
      <c r="E8539"/>
    </row>
    <row r="8540" spans="1:5" x14ac:dyDescent="0.25">
      <c r="A8540"/>
      <c r="B8540"/>
      <c r="C8540"/>
      <c r="D8540"/>
      <c r="E8540"/>
    </row>
    <row r="8541" spans="1:5" x14ac:dyDescent="0.25">
      <c r="A8541"/>
      <c r="B8541"/>
      <c r="C8541"/>
      <c r="D8541"/>
      <c r="E8541"/>
    </row>
    <row r="8542" spans="1:5" x14ac:dyDescent="0.25">
      <c r="A8542"/>
      <c r="B8542"/>
      <c r="C8542"/>
      <c r="D8542"/>
      <c r="E8542"/>
    </row>
    <row r="8543" spans="1:5" x14ac:dyDescent="0.25">
      <c r="A8543"/>
      <c r="B8543"/>
      <c r="C8543"/>
      <c r="D8543"/>
      <c r="E8543"/>
    </row>
    <row r="8544" spans="1:5" x14ac:dyDescent="0.25">
      <c r="A8544"/>
      <c r="B8544"/>
      <c r="C8544"/>
      <c r="D8544"/>
      <c r="E8544"/>
    </row>
    <row r="8545" spans="1:5" x14ac:dyDescent="0.25">
      <c r="A8545"/>
      <c r="B8545"/>
      <c r="C8545"/>
      <c r="D8545"/>
      <c r="E8545"/>
    </row>
    <row r="8546" spans="1:5" x14ac:dyDescent="0.25">
      <c r="A8546"/>
      <c r="B8546"/>
      <c r="C8546"/>
      <c r="D8546"/>
      <c r="E8546"/>
    </row>
    <row r="8547" spans="1:5" x14ac:dyDescent="0.25">
      <c r="A8547"/>
      <c r="B8547"/>
      <c r="C8547"/>
      <c r="D8547"/>
      <c r="E8547"/>
    </row>
    <row r="8548" spans="1:5" x14ac:dyDescent="0.25">
      <c r="A8548"/>
      <c r="B8548"/>
      <c r="C8548"/>
      <c r="D8548"/>
      <c r="E8548"/>
    </row>
    <row r="8549" spans="1:5" x14ac:dyDescent="0.25">
      <c r="A8549"/>
      <c r="B8549"/>
      <c r="C8549"/>
      <c r="D8549"/>
      <c r="E8549"/>
    </row>
    <row r="8550" spans="1:5" x14ac:dyDescent="0.25">
      <c r="A8550"/>
      <c r="B8550"/>
      <c r="C8550"/>
      <c r="D8550"/>
      <c r="E8550"/>
    </row>
    <row r="8551" spans="1:5" x14ac:dyDescent="0.25">
      <c r="A8551"/>
      <c r="B8551"/>
      <c r="C8551"/>
      <c r="D8551"/>
      <c r="E8551"/>
    </row>
    <row r="8552" spans="1:5" x14ac:dyDescent="0.25">
      <c r="A8552"/>
      <c r="B8552"/>
      <c r="C8552"/>
      <c r="D8552"/>
      <c r="E8552"/>
    </row>
    <row r="8553" spans="1:5" x14ac:dyDescent="0.25">
      <c r="A8553"/>
      <c r="B8553"/>
      <c r="C8553"/>
      <c r="D8553"/>
      <c r="E8553"/>
    </row>
    <row r="8554" spans="1:5" x14ac:dyDescent="0.25">
      <c r="A8554"/>
      <c r="B8554"/>
      <c r="C8554"/>
      <c r="D8554"/>
      <c r="E8554"/>
    </row>
    <row r="8555" spans="1:5" x14ac:dyDescent="0.25">
      <c r="A8555"/>
      <c r="B8555"/>
      <c r="C8555"/>
      <c r="D8555"/>
      <c r="E8555"/>
    </row>
    <row r="8556" spans="1:5" x14ac:dyDescent="0.25">
      <c r="A8556"/>
      <c r="B8556"/>
      <c r="C8556"/>
      <c r="D8556"/>
      <c r="E8556"/>
    </row>
    <row r="8557" spans="1:5" x14ac:dyDescent="0.25">
      <c r="A8557"/>
      <c r="B8557"/>
      <c r="C8557"/>
      <c r="D8557"/>
      <c r="E8557"/>
    </row>
    <row r="8558" spans="1:5" x14ac:dyDescent="0.25">
      <c r="A8558"/>
      <c r="B8558"/>
      <c r="C8558"/>
      <c r="D8558"/>
      <c r="E8558"/>
    </row>
    <row r="8559" spans="1:5" x14ac:dyDescent="0.25">
      <c r="A8559"/>
      <c r="B8559"/>
      <c r="C8559"/>
      <c r="D8559"/>
      <c r="E8559"/>
    </row>
    <row r="8560" spans="1:5" x14ac:dyDescent="0.25">
      <c r="A8560"/>
      <c r="B8560"/>
      <c r="C8560"/>
      <c r="D8560"/>
      <c r="E8560"/>
    </row>
    <row r="8561" spans="1:5" x14ac:dyDescent="0.25">
      <c r="A8561"/>
      <c r="B8561"/>
      <c r="C8561"/>
      <c r="D8561"/>
      <c r="E8561"/>
    </row>
    <row r="8562" spans="1:5" x14ac:dyDescent="0.25">
      <c r="A8562"/>
      <c r="B8562"/>
      <c r="C8562"/>
      <c r="D8562"/>
      <c r="E8562"/>
    </row>
    <row r="8563" spans="1:5" x14ac:dyDescent="0.25">
      <c r="A8563"/>
      <c r="B8563"/>
      <c r="C8563"/>
      <c r="D8563"/>
      <c r="E8563"/>
    </row>
    <row r="8564" spans="1:5" x14ac:dyDescent="0.25">
      <c r="A8564"/>
      <c r="B8564"/>
      <c r="C8564"/>
      <c r="D8564"/>
      <c r="E8564"/>
    </row>
    <row r="8565" spans="1:5" x14ac:dyDescent="0.25">
      <c r="A8565"/>
      <c r="B8565"/>
      <c r="C8565"/>
      <c r="D8565"/>
      <c r="E8565"/>
    </row>
    <row r="8566" spans="1:5" x14ac:dyDescent="0.25">
      <c r="A8566"/>
      <c r="B8566"/>
      <c r="C8566"/>
      <c r="D8566"/>
      <c r="E8566"/>
    </row>
    <row r="8567" spans="1:5" x14ac:dyDescent="0.25">
      <c r="A8567"/>
      <c r="B8567"/>
      <c r="C8567"/>
      <c r="D8567"/>
      <c r="E8567"/>
    </row>
    <row r="8568" spans="1:5" x14ac:dyDescent="0.25">
      <c r="A8568"/>
      <c r="B8568"/>
      <c r="C8568"/>
      <c r="D8568"/>
      <c r="E8568"/>
    </row>
    <row r="8569" spans="1:5" x14ac:dyDescent="0.25">
      <c r="A8569"/>
      <c r="B8569"/>
      <c r="C8569"/>
      <c r="D8569"/>
      <c r="E8569"/>
    </row>
    <row r="8570" spans="1:5" x14ac:dyDescent="0.25">
      <c r="A8570"/>
      <c r="B8570"/>
      <c r="C8570"/>
      <c r="D8570"/>
      <c r="E8570"/>
    </row>
    <row r="8571" spans="1:5" x14ac:dyDescent="0.25">
      <c r="A8571"/>
      <c r="B8571"/>
      <c r="C8571"/>
      <c r="D8571"/>
      <c r="E8571"/>
    </row>
    <row r="8572" spans="1:5" x14ac:dyDescent="0.25">
      <c r="A8572"/>
      <c r="B8572"/>
      <c r="C8572"/>
      <c r="D8572"/>
      <c r="E8572"/>
    </row>
    <row r="8573" spans="1:5" x14ac:dyDescent="0.25">
      <c r="A8573"/>
      <c r="B8573"/>
      <c r="C8573"/>
      <c r="D8573"/>
      <c r="E8573"/>
    </row>
    <row r="8574" spans="1:5" x14ac:dyDescent="0.25">
      <c r="A8574"/>
      <c r="B8574"/>
      <c r="C8574"/>
      <c r="D8574"/>
      <c r="E8574"/>
    </row>
    <row r="8575" spans="1:5" x14ac:dyDescent="0.25">
      <c r="A8575"/>
      <c r="B8575"/>
      <c r="C8575"/>
      <c r="D8575"/>
      <c r="E8575"/>
    </row>
    <row r="8576" spans="1:5" x14ac:dyDescent="0.25">
      <c r="A8576"/>
      <c r="B8576"/>
      <c r="C8576"/>
      <c r="D8576"/>
      <c r="E8576"/>
    </row>
    <row r="8577" spans="1:5" x14ac:dyDescent="0.25">
      <c r="A8577"/>
      <c r="B8577"/>
      <c r="C8577"/>
      <c r="D8577"/>
      <c r="E8577"/>
    </row>
    <row r="8578" spans="1:5" x14ac:dyDescent="0.25">
      <c r="A8578"/>
      <c r="B8578"/>
      <c r="C8578"/>
      <c r="D8578"/>
      <c r="E8578"/>
    </row>
    <row r="8579" spans="1:5" x14ac:dyDescent="0.25">
      <c r="A8579"/>
      <c r="B8579"/>
      <c r="C8579"/>
      <c r="D8579"/>
      <c r="E8579"/>
    </row>
    <row r="8580" spans="1:5" x14ac:dyDescent="0.25">
      <c r="A8580"/>
      <c r="B8580"/>
      <c r="C8580"/>
      <c r="D8580"/>
      <c r="E8580"/>
    </row>
    <row r="8581" spans="1:5" x14ac:dyDescent="0.25">
      <c r="A8581"/>
      <c r="B8581"/>
      <c r="C8581"/>
      <c r="D8581"/>
      <c r="E8581"/>
    </row>
    <row r="8582" spans="1:5" x14ac:dyDescent="0.25">
      <c r="A8582"/>
      <c r="B8582"/>
      <c r="C8582"/>
      <c r="D8582"/>
      <c r="E8582"/>
    </row>
    <row r="8583" spans="1:5" x14ac:dyDescent="0.25">
      <c r="A8583"/>
      <c r="B8583"/>
      <c r="C8583"/>
      <c r="D8583"/>
      <c r="E8583"/>
    </row>
    <row r="8584" spans="1:5" x14ac:dyDescent="0.25">
      <c r="A8584"/>
      <c r="B8584"/>
      <c r="C8584"/>
      <c r="D8584"/>
      <c r="E8584"/>
    </row>
    <row r="8585" spans="1:5" x14ac:dyDescent="0.25">
      <c r="A8585"/>
      <c r="B8585"/>
      <c r="C8585"/>
      <c r="D8585"/>
      <c r="E8585"/>
    </row>
    <row r="8586" spans="1:5" x14ac:dyDescent="0.25">
      <c r="A8586"/>
      <c r="B8586"/>
      <c r="C8586"/>
      <c r="D8586"/>
      <c r="E8586"/>
    </row>
    <row r="8587" spans="1:5" x14ac:dyDescent="0.25">
      <c r="A8587"/>
      <c r="B8587"/>
      <c r="C8587"/>
      <c r="D8587"/>
      <c r="E8587"/>
    </row>
    <row r="8588" spans="1:5" x14ac:dyDescent="0.25">
      <c r="A8588"/>
      <c r="B8588"/>
      <c r="C8588"/>
      <c r="D8588"/>
      <c r="E8588"/>
    </row>
    <row r="8589" spans="1:5" x14ac:dyDescent="0.25">
      <c r="A8589"/>
      <c r="B8589"/>
      <c r="C8589"/>
      <c r="D8589"/>
      <c r="E8589"/>
    </row>
    <row r="8590" spans="1:5" x14ac:dyDescent="0.25">
      <c r="A8590"/>
      <c r="B8590"/>
      <c r="C8590"/>
      <c r="D8590"/>
      <c r="E8590"/>
    </row>
    <row r="8591" spans="1:5" x14ac:dyDescent="0.25">
      <c r="A8591"/>
      <c r="B8591"/>
      <c r="C8591"/>
      <c r="D8591"/>
      <c r="E8591"/>
    </row>
    <row r="8592" spans="1:5" x14ac:dyDescent="0.25">
      <c r="A8592"/>
      <c r="B8592"/>
      <c r="C8592"/>
      <c r="D8592"/>
      <c r="E8592"/>
    </row>
    <row r="8593" spans="1:5" x14ac:dyDescent="0.25">
      <c r="A8593"/>
      <c r="B8593"/>
      <c r="C8593"/>
      <c r="D8593"/>
      <c r="E8593"/>
    </row>
    <row r="8594" spans="1:5" x14ac:dyDescent="0.25">
      <c r="A8594"/>
      <c r="B8594"/>
      <c r="C8594"/>
      <c r="D8594"/>
      <c r="E8594"/>
    </row>
    <row r="8595" spans="1:5" x14ac:dyDescent="0.25">
      <c r="A8595"/>
      <c r="B8595"/>
      <c r="C8595"/>
      <c r="D8595"/>
      <c r="E8595"/>
    </row>
    <row r="8596" spans="1:5" x14ac:dyDescent="0.25">
      <c r="A8596"/>
      <c r="B8596"/>
      <c r="C8596"/>
      <c r="D8596"/>
      <c r="E8596"/>
    </row>
    <row r="8597" spans="1:5" x14ac:dyDescent="0.25">
      <c r="A8597"/>
      <c r="B8597"/>
      <c r="C8597"/>
      <c r="D8597"/>
      <c r="E8597"/>
    </row>
    <row r="8598" spans="1:5" x14ac:dyDescent="0.25">
      <c r="A8598"/>
      <c r="B8598"/>
      <c r="C8598"/>
      <c r="D8598"/>
      <c r="E8598"/>
    </row>
    <row r="8599" spans="1:5" x14ac:dyDescent="0.25">
      <c r="A8599"/>
      <c r="B8599"/>
      <c r="C8599"/>
      <c r="D8599"/>
      <c r="E8599"/>
    </row>
    <row r="8600" spans="1:5" x14ac:dyDescent="0.25">
      <c r="A8600"/>
      <c r="B8600"/>
      <c r="C8600"/>
      <c r="D8600"/>
      <c r="E8600"/>
    </row>
    <row r="8601" spans="1:5" x14ac:dyDescent="0.25">
      <c r="A8601"/>
      <c r="B8601"/>
      <c r="C8601"/>
      <c r="D8601"/>
      <c r="E8601"/>
    </row>
    <row r="8602" spans="1:5" x14ac:dyDescent="0.25">
      <c r="A8602"/>
      <c r="B8602"/>
      <c r="C8602"/>
      <c r="D8602"/>
      <c r="E8602"/>
    </row>
    <row r="8603" spans="1:5" x14ac:dyDescent="0.25">
      <c r="A8603"/>
      <c r="B8603"/>
      <c r="C8603"/>
      <c r="D8603"/>
      <c r="E8603"/>
    </row>
    <row r="8604" spans="1:5" x14ac:dyDescent="0.25">
      <c r="A8604"/>
      <c r="B8604"/>
      <c r="C8604"/>
      <c r="D8604"/>
      <c r="E8604"/>
    </row>
    <row r="8605" spans="1:5" x14ac:dyDescent="0.25">
      <c r="A8605"/>
      <c r="B8605"/>
      <c r="C8605"/>
      <c r="D8605"/>
      <c r="E8605"/>
    </row>
    <row r="8606" spans="1:5" x14ac:dyDescent="0.25">
      <c r="A8606"/>
      <c r="B8606"/>
      <c r="C8606"/>
      <c r="D8606"/>
      <c r="E8606"/>
    </row>
    <row r="8607" spans="1:5" x14ac:dyDescent="0.25">
      <c r="A8607"/>
      <c r="B8607"/>
      <c r="C8607"/>
      <c r="D8607"/>
      <c r="E8607"/>
    </row>
    <row r="8608" spans="1:5" x14ac:dyDescent="0.25">
      <c r="A8608"/>
      <c r="B8608"/>
      <c r="C8608"/>
      <c r="D8608"/>
      <c r="E8608"/>
    </row>
    <row r="8609" spans="1:5" x14ac:dyDescent="0.25">
      <c r="A8609"/>
      <c r="B8609"/>
      <c r="C8609"/>
      <c r="D8609"/>
      <c r="E8609"/>
    </row>
    <row r="8610" spans="1:5" x14ac:dyDescent="0.25">
      <c r="A8610"/>
      <c r="B8610"/>
      <c r="C8610"/>
      <c r="D8610"/>
      <c r="E8610"/>
    </row>
    <row r="8611" spans="1:5" x14ac:dyDescent="0.25">
      <c r="A8611"/>
      <c r="B8611"/>
      <c r="C8611"/>
      <c r="D8611"/>
      <c r="E8611"/>
    </row>
    <row r="8612" spans="1:5" x14ac:dyDescent="0.25">
      <c r="A8612"/>
      <c r="B8612"/>
      <c r="C8612"/>
      <c r="D8612"/>
      <c r="E8612"/>
    </row>
    <row r="8613" spans="1:5" x14ac:dyDescent="0.25">
      <c r="A8613"/>
      <c r="B8613"/>
      <c r="C8613"/>
      <c r="D8613"/>
      <c r="E8613"/>
    </row>
    <row r="8614" spans="1:5" x14ac:dyDescent="0.25">
      <c r="A8614"/>
      <c r="B8614"/>
      <c r="C8614"/>
      <c r="D8614"/>
      <c r="E8614"/>
    </row>
    <row r="8615" spans="1:5" x14ac:dyDescent="0.25">
      <c r="A8615"/>
      <c r="B8615"/>
      <c r="C8615"/>
      <c r="D8615"/>
      <c r="E8615"/>
    </row>
    <row r="8616" spans="1:5" x14ac:dyDescent="0.25">
      <c r="A8616"/>
      <c r="B8616"/>
      <c r="C8616"/>
      <c r="D8616"/>
      <c r="E8616"/>
    </row>
    <row r="8617" spans="1:5" x14ac:dyDescent="0.25">
      <c r="A8617"/>
      <c r="B8617"/>
      <c r="C8617"/>
      <c r="D8617"/>
      <c r="E8617"/>
    </row>
    <row r="8618" spans="1:5" x14ac:dyDescent="0.25">
      <c r="A8618"/>
      <c r="B8618"/>
      <c r="C8618"/>
      <c r="D8618"/>
      <c r="E8618"/>
    </row>
    <row r="8619" spans="1:5" x14ac:dyDescent="0.25">
      <c r="A8619"/>
      <c r="B8619"/>
      <c r="C8619"/>
      <c r="D8619"/>
      <c r="E8619"/>
    </row>
    <row r="8620" spans="1:5" x14ac:dyDescent="0.25">
      <c r="A8620"/>
      <c r="B8620"/>
      <c r="C8620"/>
      <c r="D8620"/>
      <c r="E8620"/>
    </row>
    <row r="8621" spans="1:5" x14ac:dyDescent="0.25">
      <c r="A8621"/>
      <c r="B8621"/>
      <c r="C8621"/>
      <c r="D8621"/>
      <c r="E8621"/>
    </row>
    <row r="8622" spans="1:5" x14ac:dyDescent="0.25">
      <c r="A8622"/>
      <c r="B8622"/>
      <c r="C8622"/>
      <c r="D8622"/>
      <c r="E8622"/>
    </row>
    <row r="8623" spans="1:5" x14ac:dyDescent="0.25">
      <c r="A8623"/>
      <c r="B8623"/>
      <c r="C8623"/>
      <c r="D8623"/>
      <c r="E8623"/>
    </row>
    <row r="8624" spans="1:5" x14ac:dyDescent="0.25">
      <c r="A8624"/>
      <c r="B8624"/>
      <c r="C8624"/>
      <c r="D8624"/>
      <c r="E8624"/>
    </row>
    <row r="8625" spans="1:5" x14ac:dyDescent="0.25">
      <c r="A8625"/>
      <c r="B8625"/>
      <c r="C8625"/>
      <c r="D8625"/>
      <c r="E8625"/>
    </row>
    <row r="8626" spans="1:5" x14ac:dyDescent="0.25">
      <c r="A8626"/>
      <c r="B8626"/>
      <c r="C8626"/>
      <c r="D8626"/>
      <c r="E8626"/>
    </row>
    <row r="8627" spans="1:5" x14ac:dyDescent="0.25">
      <c r="A8627"/>
      <c r="B8627"/>
      <c r="C8627"/>
      <c r="D8627"/>
      <c r="E8627"/>
    </row>
    <row r="8628" spans="1:5" x14ac:dyDescent="0.25">
      <c r="A8628"/>
      <c r="B8628"/>
      <c r="C8628"/>
      <c r="D8628"/>
      <c r="E8628"/>
    </row>
    <row r="8629" spans="1:5" x14ac:dyDescent="0.25">
      <c r="A8629"/>
      <c r="B8629"/>
      <c r="C8629"/>
      <c r="D8629"/>
      <c r="E8629"/>
    </row>
    <row r="8630" spans="1:5" x14ac:dyDescent="0.25">
      <c r="A8630"/>
      <c r="B8630"/>
      <c r="C8630"/>
      <c r="D8630"/>
      <c r="E8630"/>
    </row>
    <row r="8631" spans="1:5" x14ac:dyDescent="0.25">
      <c r="A8631"/>
      <c r="B8631"/>
      <c r="C8631"/>
      <c r="D8631"/>
      <c r="E8631"/>
    </row>
    <row r="8632" spans="1:5" x14ac:dyDescent="0.25">
      <c r="A8632"/>
      <c r="B8632"/>
      <c r="C8632"/>
      <c r="D8632"/>
      <c r="E8632"/>
    </row>
    <row r="8633" spans="1:5" x14ac:dyDescent="0.25">
      <c r="A8633"/>
      <c r="B8633"/>
      <c r="C8633"/>
      <c r="D8633"/>
      <c r="E8633"/>
    </row>
    <row r="8634" spans="1:5" x14ac:dyDescent="0.25">
      <c r="A8634"/>
      <c r="B8634"/>
      <c r="C8634"/>
      <c r="D8634"/>
      <c r="E8634"/>
    </row>
    <row r="8635" spans="1:5" x14ac:dyDescent="0.25">
      <c r="A8635"/>
      <c r="B8635"/>
      <c r="C8635"/>
      <c r="D8635"/>
      <c r="E8635"/>
    </row>
    <row r="8636" spans="1:5" x14ac:dyDescent="0.25">
      <c r="A8636"/>
      <c r="B8636"/>
      <c r="C8636"/>
      <c r="D8636"/>
      <c r="E8636"/>
    </row>
    <row r="8637" spans="1:5" x14ac:dyDescent="0.25">
      <c r="A8637"/>
      <c r="B8637"/>
      <c r="C8637"/>
      <c r="D8637"/>
      <c r="E8637"/>
    </row>
    <row r="8638" spans="1:5" x14ac:dyDescent="0.25">
      <c r="A8638"/>
      <c r="B8638"/>
      <c r="C8638"/>
      <c r="D8638"/>
      <c r="E8638"/>
    </row>
    <row r="8639" spans="1:5" x14ac:dyDescent="0.25">
      <c r="A8639"/>
      <c r="B8639"/>
      <c r="C8639"/>
      <c r="D8639"/>
      <c r="E8639"/>
    </row>
    <row r="8640" spans="1:5" x14ac:dyDescent="0.25">
      <c r="A8640"/>
      <c r="B8640"/>
      <c r="C8640"/>
      <c r="D8640"/>
      <c r="E8640"/>
    </row>
    <row r="8641" spans="1:5" x14ac:dyDescent="0.25">
      <c r="A8641"/>
      <c r="B8641"/>
      <c r="C8641"/>
      <c r="D8641"/>
      <c r="E8641"/>
    </row>
    <row r="8642" spans="1:5" x14ac:dyDescent="0.25">
      <c r="A8642"/>
      <c r="B8642"/>
      <c r="C8642"/>
      <c r="D8642"/>
      <c r="E8642"/>
    </row>
    <row r="8643" spans="1:5" x14ac:dyDescent="0.25">
      <c r="A8643"/>
      <c r="B8643"/>
      <c r="C8643"/>
      <c r="D8643"/>
      <c r="E8643"/>
    </row>
    <row r="8644" spans="1:5" x14ac:dyDescent="0.25">
      <c r="A8644"/>
      <c r="B8644"/>
      <c r="C8644"/>
      <c r="D8644"/>
      <c r="E8644"/>
    </row>
    <row r="8645" spans="1:5" x14ac:dyDescent="0.25">
      <c r="A8645"/>
      <c r="B8645"/>
      <c r="C8645"/>
      <c r="D8645"/>
      <c r="E8645"/>
    </row>
    <row r="8646" spans="1:5" x14ac:dyDescent="0.25">
      <c r="A8646"/>
      <c r="B8646"/>
      <c r="C8646"/>
      <c r="D8646"/>
      <c r="E8646"/>
    </row>
    <row r="8647" spans="1:5" x14ac:dyDescent="0.25">
      <c r="A8647"/>
      <c r="B8647"/>
      <c r="C8647"/>
      <c r="D8647"/>
      <c r="E8647"/>
    </row>
    <row r="8648" spans="1:5" x14ac:dyDescent="0.25">
      <c r="A8648"/>
      <c r="B8648"/>
      <c r="C8648"/>
      <c r="D8648"/>
      <c r="E8648"/>
    </row>
    <row r="8649" spans="1:5" x14ac:dyDescent="0.25">
      <c r="A8649"/>
      <c r="B8649"/>
      <c r="C8649"/>
      <c r="D8649"/>
      <c r="E8649"/>
    </row>
    <row r="8650" spans="1:5" x14ac:dyDescent="0.25">
      <c r="A8650"/>
      <c r="B8650"/>
      <c r="C8650"/>
      <c r="D8650"/>
      <c r="E8650"/>
    </row>
    <row r="8651" spans="1:5" x14ac:dyDescent="0.25">
      <c r="A8651"/>
      <c r="B8651"/>
      <c r="C8651"/>
      <c r="D8651"/>
      <c r="E8651"/>
    </row>
    <row r="8652" spans="1:5" x14ac:dyDescent="0.25">
      <c r="A8652"/>
      <c r="B8652"/>
      <c r="C8652"/>
      <c r="D8652"/>
      <c r="E8652"/>
    </row>
    <row r="8653" spans="1:5" x14ac:dyDescent="0.25">
      <c r="A8653"/>
      <c r="B8653"/>
      <c r="C8653"/>
      <c r="D8653"/>
      <c r="E8653"/>
    </row>
    <row r="8654" spans="1:5" x14ac:dyDescent="0.25">
      <c r="A8654"/>
      <c r="B8654"/>
      <c r="C8654"/>
      <c r="D8654"/>
      <c r="E8654"/>
    </row>
    <row r="8655" spans="1:5" x14ac:dyDescent="0.25">
      <c r="A8655"/>
      <c r="B8655"/>
      <c r="C8655"/>
      <c r="D8655"/>
      <c r="E8655"/>
    </row>
    <row r="8656" spans="1:5" x14ac:dyDescent="0.25">
      <c r="A8656"/>
      <c r="B8656"/>
      <c r="C8656"/>
      <c r="D8656"/>
      <c r="E8656"/>
    </row>
    <row r="8657" spans="1:5" x14ac:dyDescent="0.25">
      <c r="A8657"/>
      <c r="B8657"/>
      <c r="C8657"/>
      <c r="D8657"/>
      <c r="E8657"/>
    </row>
    <row r="8658" spans="1:5" x14ac:dyDescent="0.25">
      <c r="A8658"/>
      <c r="B8658"/>
      <c r="C8658"/>
      <c r="D8658"/>
      <c r="E8658"/>
    </row>
    <row r="8659" spans="1:5" x14ac:dyDescent="0.25">
      <c r="A8659"/>
      <c r="B8659"/>
      <c r="C8659"/>
      <c r="D8659"/>
      <c r="E8659"/>
    </row>
    <row r="8660" spans="1:5" x14ac:dyDescent="0.25">
      <c r="A8660"/>
      <c r="B8660"/>
      <c r="C8660"/>
      <c r="D8660"/>
      <c r="E8660"/>
    </row>
    <row r="8661" spans="1:5" x14ac:dyDescent="0.25">
      <c r="A8661"/>
      <c r="B8661"/>
      <c r="C8661"/>
      <c r="D8661"/>
      <c r="E8661"/>
    </row>
    <row r="8662" spans="1:5" x14ac:dyDescent="0.25">
      <c r="A8662"/>
      <c r="B8662"/>
      <c r="C8662"/>
      <c r="D8662"/>
      <c r="E8662"/>
    </row>
    <row r="8663" spans="1:5" x14ac:dyDescent="0.25">
      <c r="A8663"/>
      <c r="B8663"/>
      <c r="C8663"/>
      <c r="D8663"/>
      <c r="E8663"/>
    </row>
    <row r="8664" spans="1:5" x14ac:dyDescent="0.25">
      <c r="A8664"/>
      <c r="B8664"/>
      <c r="C8664"/>
      <c r="D8664"/>
      <c r="E8664"/>
    </row>
    <row r="8665" spans="1:5" x14ac:dyDescent="0.25">
      <c r="A8665"/>
      <c r="B8665"/>
      <c r="C8665"/>
      <c r="D8665"/>
      <c r="E8665"/>
    </row>
    <row r="8666" spans="1:5" x14ac:dyDescent="0.25">
      <c r="A8666"/>
      <c r="B8666"/>
      <c r="C8666"/>
      <c r="D8666"/>
      <c r="E8666"/>
    </row>
    <row r="8667" spans="1:5" x14ac:dyDescent="0.25">
      <c r="A8667"/>
      <c r="B8667"/>
      <c r="C8667"/>
      <c r="D8667"/>
      <c r="E8667"/>
    </row>
    <row r="8668" spans="1:5" x14ac:dyDescent="0.25">
      <c r="A8668"/>
      <c r="B8668"/>
      <c r="C8668"/>
      <c r="D8668"/>
      <c r="E8668"/>
    </row>
    <row r="8669" spans="1:5" x14ac:dyDescent="0.25">
      <c r="A8669"/>
      <c r="B8669"/>
      <c r="C8669"/>
      <c r="D8669"/>
      <c r="E8669"/>
    </row>
    <row r="8670" spans="1:5" x14ac:dyDescent="0.25">
      <c r="A8670"/>
      <c r="B8670"/>
      <c r="C8670"/>
      <c r="D8670"/>
      <c r="E8670"/>
    </row>
    <row r="8671" spans="1:5" x14ac:dyDescent="0.25">
      <c r="A8671"/>
      <c r="B8671"/>
      <c r="C8671"/>
      <c r="D8671"/>
      <c r="E8671"/>
    </row>
    <row r="8672" spans="1:5" x14ac:dyDescent="0.25">
      <c r="A8672"/>
      <c r="B8672"/>
      <c r="C8672"/>
      <c r="D8672"/>
      <c r="E8672"/>
    </row>
    <row r="8673" spans="1:5" x14ac:dyDescent="0.25">
      <c r="A8673"/>
      <c r="B8673"/>
      <c r="C8673"/>
      <c r="D8673"/>
      <c r="E8673"/>
    </row>
    <row r="8674" spans="1:5" x14ac:dyDescent="0.25">
      <c r="A8674"/>
      <c r="B8674"/>
      <c r="C8674"/>
      <c r="D8674"/>
      <c r="E8674"/>
    </row>
    <row r="8675" spans="1:5" x14ac:dyDescent="0.25">
      <c r="A8675"/>
      <c r="B8675"/>
      <c r="C8675"/>
      <c r="D8675"/>
      <c r="E8675"/>
    </row>
    <row r="8676" spans="1:5" x14ac:dyDescent="0.25">
      <c r="A8676"/>
      <c r="B8676"/>
      <c r="C8676"/>
      <c r="D8676"/>
      <c r="E8676"/>
    </row>
    <row r="8677" spans="1:5" x14ac:dyDescent="0.25">
      <c r="A8677"/>
      <c r="B8677"/>
      <c r="C8677"/>
      <c r="D8677"/>
      <c r="E8677"/>
    </row>
    <row r="8678" spans="1:5" x14ac:dyDescent="0.25">
      <c r="A8678"/>
      <c r="B8678"/>
      <c r="C8678"/>
      <c r="D8678"/>
      <c r="E8678"/>
    </row>
    <row r="8679" spans="1:5" x14ac:dyDescent="0.25">
      <c r="A8679"/>
      <c r="B8679"/>
      <c r="C8679"/>
      <c r="D8679"/>
      <c r="E8679"/>
    </row>
    <row r="8680" spans="1:5" x14ac:dyDescent="0.25">
      <c r="A8680"/>
      <c r="B8680"/>
      <c r="C8680"/>
      <c r="D8680"/>
      <c r="E8680"/>
    </row>
    <row r="8681" spans="1:5" x14ac:dyDescent="0.25">
      <c r="A8681"/>
      <c r="B8681"/>
      <c r="C8681"/>
      <c r="D8681"/>
      <c r="E8681"/>
    </row>
    <row r="8682" spans="1:5" x14ac:dyDescent="0.25">
      <c r="A8682"/>
      <c r="B8682"/>
      <c r="C8682"/>
      <c r="D8682"/>
      <c r="E8682"/>
    </row>
    <row r="8683" spans="1:5" x14ac:dyDescent="0.25">
      <c r="A8683"/>
      <c r="B8683"/>
      <c r="C8683"/>
      <c r="D8683"/>
      <c r="E8683"/>
    </row>
    <row r="8684" spans="1:5" x14ac:dyDescent="0.25">
      <c r="A8684"/>
      <c r="B8684"/>
      <c r="C8684"/>
      <c r="D8684"/>
      <c r="E8684"/>
    </row>
    <row r="8685" spans="1:5" x14ac:dyDescent="0.25">
      <c r="A8685"/>
      <c r="B8685"/>
      <c r="C8685"/>
      <c r="D8685"/>
      <c r="E8685"/>
    </row>
    <row r="8686" spans="1:5" x14ac:dyDescent="0.25">
      <c r="A8686"/>
      <c r="B8686"/>
      <c r="C8686"/>
      <c r="D8686"/>
      <c r="E8686"/>
    </row>
    <row r="8687" spans="1:5" x14ac:dyDescent="0.25">
      <c r="A8687"/>
      <c r="B8687"/>
      <c r="C8687"/>
      <c r="D8687"/>
      <c r="E8687"/>
    </row>
    <row r="8688" spans="1:5" x14ac:dyDescent="0.25">
      <c r="A8688"/>
      <c r="B8688"/>
      <c r="C8688"/>
      <c r="D8688"/>
      <c r="E8688"/>
    </row>
    <row r="8689" spans="1:5" x14ac:dyDescent="0.25">
      <c r="A8689"/>
      <c r="B8689"/>
      <c r="C8689"/>
      <c r="D8689"/>
      <c r="E8689"/>
    </row>
    <row r="8690" spans="1:5" x14ac:dyDescent="0.25">
      <c r="A8690"/>
      <c r="B8690"/>
      <c r="C8690"/>
      <c r="D8690"/>
      <c r="E8690"/>
    </row>
    <row r="8691" spans="1:5" x14ac:dyDescent="0.25">
      <c r="A8691"/>
      <c r="B8691"/>
      <c r="C8691"/>
      <c r="D8691"/>
      <c r="E8691"/>
    </row>
    <row r="8692" spans="1:5" x14ac:dyDescent="0.25">
      <c r="A8692"/>
      <c r="B8692"/>
      <c r="C8692"/>
      <c r="D8692"/>
      <c r="E8692"/>
    </row>
    <row r="8693" spans="1:5" x14ac:dyDescent="0.25">
      <c r="A8693"/>
      <c r="B8693"/>
      <c r="C8693"/>
      <c r="D8693"/>
      <c r="E8693"/>
    </row>
    <row r="8694" spans="1:5" x14ac:dyDescent="0.25">
      <c r="A8694"/>
      <c r="B8694"/>
      <c r="C8694"/>
      <c r="D8694"/>
      <c r="E8694"/>
    </row>
    <row r="8695" spans="1:5" x14ac:dyDescent="0.25">
      <c r="A8695"/>
      <c r="B8695"/>
      <c r="C8695"/>
      <c r="D8695"/>
      <c r="E8695"/>
    </row>
    <row r="8696" spans="1:5" x14ac:dyDescent="0.25">
      <c r="A8696"/>
      <c r="B8696"/>
      <c r="C8696"/>
      <c r="D8696"/>
      <c r="E8696"/>
    </row>
    <row r="8697" spans="1:5" x14ac:dyDescent="0.25">
      <c r="A8697"/>
      <c r="B8697"/>
      <c r="C8697"/>
      <c r="D8697"/>
      <c r="E8697"/>
    </row>
    <row r="8698" spans="1:5" x14ac:dyDescent="0.25">
      <c r="A8698"/>
      <c r="B8698"/>
      <c r="C8698"/>
      <c r="D8698"/>
      <c r="E8698"/>
    </row>
    <row r="8699" spans="1:5" x14ac:dyDescent="0.25">
      <c r="A8699"/>
      <c r="B8699"/>
      <c r="C8699"/>
      <c r="D8699"/>
      <c r="E8699"/>
    </row>
    <row r="8700" spans="1:5" x14ac:dyDescent="0.25">
      <c r="A8700"/>
      <c r="B8700"/>
      <c r="C8700"/>
      <c r="D8700"/>
      <c r="E8700"/>
    </row>
    <row r="8701" spans="1:5" x14ac:dyDescent="0.25">
      <c r="A8701"/>
      <c r="B8701"/>
      <c r="C8701"/>
      <c r="D8701"/>
      <c r="E8701"/>
    </row>
    <row r="8702" spans="1:5" x14ac:dyDescent="0.25">
      <c r="A8702"/>
      <c r="B8702"/>
      <c r="C8702"/>
      <c r="D8702"/>
      <c r="E8702"/>
    </row>
    <row r="8703" spans="1:5" x14ac:dyDescent="0.25">
      <c r="A8703"/>
      <c r="B8703"/>
      <c r="C8703"/>
      <c r="D8703"/>
      <c r="E8703"/>
    </row>
    <row r="8704" spans="1:5" x14ac:dyDescent="0.25">
      <c r="A8704"/>
      <c r="B8704"/>
      <c r="C8704"/>
      <c r="D8704"/>
      <c r="E8704"/>
    </row>
    <row r="8705" spans="1:5" x14ac:dyDescent="0.25">
      <c r="A8705"/>
      <c r="B8705"/>
      <c r="C8705"/>
      <c r="D8705"/>
      <c r="E8705"/>
    </row>
    <row r="8706" spans="1:5" x14ac:dyDescent="0.25">
      <c r="A8706"/>
      <c r="B8706"/>
      <c r="C8706"/>
      <c r="D8706"/>
      <c r="E8706"/>
    </row>
    <row r="8707" spans="1:5" x14ac:dyDescent="0.25">
      <c r="A8707"/>
      <c r="B8707"/>
      <c r="C8707"/>
      <c r="D8707"/>
      <c r="E8707"/>
    </row>
    <row r="8708" spans="1:5" x14ac:dyDescent="0.25">
      <c r="A8708"/>
      <c r="B8708"/>
      <c r="C8708"/>
      <c r="D8708"/>
      <c r="E8708"/>
    </row>
    <row r="8709" spans="1:5" x14ac:dyDescent="0.25">
      <c r="A8709"/>
      <c r="B8709"/>
      <c r="C8709"/>
      <c r="D8709"/>
      <c r="E8709"/>
    </row>
    <row r="8710" spans="1:5" x14ac:dyDescent="0.25">
      <c r="A8710"/>
      <c r="B8710"/>
      <c r="C8710"/>
      <c r="D8710"/>
      <c r="E8710"/>
    </row>
    <row r="8711" spans="1:5" x14ac:dyDescent="0.25">
      <c r="A8711"/>
      <c r="B8711"/>
      <c r="C8711"/>
      <c r="D8711"/>
      <c r="E8711"/>
    </row>
    <row r="8712" spans="1:5" x14ac:dyDescent="0.25">
      <c r="A8712"/>
      <c r="B8712"/>
      <c r="C8712"/>
      <c r="D8712"/>
      <c r="E8712"/>
    </row>
    <row r="8713" spans="1:5" x14ac:dyDescent="0.25">
      <c r="A8713"/>
      <c r="B8713"/>
      <c r="C8713"/>
      <c r="D8713"/>
      <c r="E8713"/>
    </row>
    <row r="8714" spans="1:5" x14ac:dyDescent="0.25">
      <c r="A8714"/>
      <c r="B8714"/>
      <c r="C8714"/>
      <c r="D8714"/>
      <c r="E8714"/>
    </row>
    <row r="8715" spans="1:5" x14ac:dyDescent="0.25">
      <c r="A8715"/>
      <c r="B8715"/>
      <c r="C8715"/>
      <c r="D8715"/>
      <c r="E8715"/>
    </row>
    <row r="8716" spans="1:5" x14ac:dyDescent="0.25">
      <c r="A8716"/>
      <c r="B8716"/>
      <c r="C8716"/>
      <c r="D8716"/>
      <c r="E8716"/>
    </row>
    <row r="8717" spans="1:5" x14ac:dyDescent="0.25">
      <c r="A8717"/>
      <c r="B8717"/>
      <c r="C8717"/>
      <c r="D8717"/>
      <c r="E8717"/>
    </row>
    <row r="8718" spans="1:5" x14ac:dyDescent="0.25">
      <c r="A8718"/>
      <c r="B8718"/>
      <c r="C8718"/>
      <c r="D8718"/>
      <c r="E8718"/>
    </row>
    <row r="8719" spans="1:5" x14ac:dyDescent="0.25">
      <c r="A8719"/>
      <c r="B8719"/>
      <c r="C8719"/>
      <c r="D8719"/>
      <c r="E8719"/>
    </row>
    <row r="8720" spans="1:5" x14ac:dyDescent="0.25">
      <c r="A8720"/>
      <c r="B8720"/>
      <c r="C8720"/>
      <c r="D8720"/>
      <c r="E8720"/>
    </row>
    <row r="8721" spans="1:5" x14ac:dyDescent="0.25">
      <c r="A8721"/>
      <c r="B8721"/>
      <c r="C8721"/>
      <c r="D8721"/>
      <c r="E8721"/>
    </row>
    <row r="8722" spans="1:5" x14ac:dyDescent="0.25">
      <c r="A8722"/>
      <c r="B8722"/>
      <c r="C8722"/>
      <c r="D8722"/>
      <c r="E8722"/>
    </row>
    <row r="8723" spans="1:5" x14ac:dyDescent="0.25">
      <c r="A8723"/>
      <c r="B8723"/>
      <c r="C8723"/>
      <c r="D8723"/>
      <c r="E8723"/>
    </row>
    <row r="8724" spans="1:5" x14ac:dyDescent="0.25">
      <c r="A8724"/>
      <c r="B8724"/>
      <c r="C8724"/>
      <c r="D8724"/>
      <c r="E8724"/>
    </row>
    <row r="8725" spans="1:5" x14ac:dyDescent="0.25">
      <c r="A8725"/>
      <c r="B8725"/>
      <c r="C8725"/>
      <c r="D8725"/>
      <c r="E8725"/>
    </row>
    <row r="8726" spans="1:5" x14ac:dyDescent="0.25">
      <c r="A8726"/>
      <c r="B8726"/>
      <c r="C8726"/>
      <c r="D8726"/>
      <c r="E8726"/>
    </row>
    <row r="8727" spans="1:5" x14ac:dyDescent="0.25">
      <c r="A8727"/>
      <c r="B8727"/>
      <c r="C8727"/>
      <c r="D8727"/>
      <c r="E8727"/>
    </row>
    <row r="8728" spans="1:5" x14ac:dyDescent="0.25">
      <c r="A8728"/>
      <c r="B8728"/>
      <c r="C8728"/>
      <c r="D8728"/>
      <c r="E8728"/>
    </row>
    <row r="8729" spans="1:5" x14ac:dyDescent="0.25">
      <c r="A8729"/>
      <c r="B8729"/>
      <c r="C8729"/>
      <c r="D8729"/>
      <c r="E8729"/>
    </row>
    <row r="8730" spans="1:5" x14ac:dyDescent="0.25">
      <c r="A8730"/>
      <c r="B8730"/>
      <c r="C8730"/>
      <c r="D8730"/>
      <c r="E8730"/>
    </row>
    <row r="8731" spans="1:5" x14ac:dyDescent="0.25">
      <c r="A8731"/>
      <c r="B8731"/>
      <c r="C8731"/>
      <c r="D8731"/>
      <c r="E8731"/>
    </row>
    <row r="8732" spans="1:5" x14ac:dyDescent="0.25">
      <c r="A8732"/>
      <c r="B8732"/>
      <c r="C8732"/>
      <c r="D8732"/>
      <c r="E8732"/>
    </row>
    <row r="8733" spans="1:5" x14ac:dyDescent="0.25">
      <c r="A8733"/>
      <c r="B8733"/>
      <c r="C8733"/>
      <c r="D8733"/>
      <c r="E8733"/>
    </row>
    <row r="8734" spans="1:5" x14ac:dyDescent="0.25">
      <c r="A8734"/>
      <c r="B8734"/>
      <c r="C8734"/>
      <c r="D8734"/>
      <c r="E8734"/>
    </row>
    <row r="8735" spans="1:5" x14ac:dyDescent="0.25">
      <c r="A8735"/>
      <c r="B8735"/>
      <c r="C8735"/>
      <c r="D8735"/>
      <c r="E8735"/>
    </row>
    <row r="8736" spans="1:5" x14ac:dyDescent="0.25">
      <c r="A8736"/>
      <c r="B8736"/>
      <c r="C8736"/>
      <c r="D8736"/>
      <c r="E8736"/>
    </row>
    <row r="8737" spans="1:5" x14ac:dyDescent="0.25">
      <c r="A8737"/>
      <c r="B8737"/>
      <c r="C8737"/>
      <c r="D8737"/>
      <c r="E8737"/>
    </row>
    <row r="8738" spans="1:5" x14ac:dyDescent="0.25">
      <c r="A8738"/>
      <c r="B8738"/>
      <c r="C8738"/>
      <c r="D8738"/>
      <c r="E8738"/>
    </row>
    <row r="8739" spans="1:5" x14ac:dyDescent="0.25">
      <c r="A8739"/>
      <c r="B8739"/>
      <c r="C8739"/>
      <c r="D8739"/>
      <c r="E8739"/>
    </row>
    <row r="8740" spans="1:5" x14ac:dyDescent="0.25">
      <c r="A8740"/>
      <c r="B8740"/>
      <c r="C8740"/>
      <c r="D8740"/>
      <c r="E8740"/>
    </row>
    <row r="8741" spans="1:5" x14ac:dyDescent="0.25">
      <c r="A8741"/>
      <c r="B8741"/>
      <c r="C8741"/>
      <c r="D8741"/>
      <c r="E8741"/>
    </row>
    <row r="8742" spans="1:5" x14ac:dyDescent="0.25">
      <c r="A8742"/>
      <c r="B8742"/>
      <c r="C8742"/>
      <c r="D8742"/>
      <c r="E8742"/>
    </row>
    <row r="8743" spans="1:5" x14ac:dyDescent="0.25">
      <c r="A8743"/>
      <c r="B8743"/>
      <c r="C8743"/>
      <c r="D8743"/>
      <c r="E8743"/>
    </row>
    <row r="8744" spans="1:5" x14ac:dyDescent="0.25">
      <c r="A8744"/>
      <c r="B8744"/>
      <c r="C8744"/>
      <c r="D8744"/>
      <c r="E8744"/>
    </row>
    <row r="8745" spans="1:5" x14ac:dyDescent="0.25">
      <c r="A8745"/>
      <c r="B8745"/>
      <c r="C8745"/>
      <c r="D8745"/>
      <c r="E8745"/>
    </row>
    <row r="8746" spans="1:5" x14ac:dyDescent="0.25">
      <c r="A8746"/>
      <c r="B8746"/>
      <c r="C8746"/>
      <c r="D8746"/>
      <c r="E8746"/>
    </row>
    <row r="8747" spans="1:5" x14ac:dyDescent="0.25">
      <c r="A8747"/>
      <c r="B8747"/>
      <c r="C8747"/>
      <c r="D8747"/>
      <c r="E8747"/>
    </row>
    <row r="8748" spans="1:5" x14ac:dyDescent="0.25">
      <c r="A8748"/>
      <c r="B8748"/>
      <c r="C8748"/>
      <c r="D8748"/>
      <c r="E8748"/>
    </row>
    <row r="8749" spans="1:5" x14ac:dyDescent="0.25">
      <c r="A8749"/>
      <c r="B8749"/>
      <c r="C8749"/>
      <c r="D8749"/>
      <c r="E8749"/>
    </row>
    <row r="8750" spans="1:5" x14ac:dyDescent="0.25">
      <c r="A8750"/>
      <c r="B8750"/>
      <c r="C8750"/>
      <c r="D8750"/>
      <c r="E8750"/>
    </row>
    <row r="8751" spans="1:5" x14ac:dyDescent="0.25">
      <c r="A8751"/>
      <c r="B8751"/>
      <c r="C8751"/>
      <c r="D8751"/>
      <c r="E8751"/>
    </row>
    <row r="8752" spans="1:5" x14ac:dyDescent="0.25">
      <c r="A8752"/>
      <c r="B8752"/>
      <c r="C8752"/>
      <c r="D8752"/>
      <c r="E8752"/>
    </row>
    <row r="8753" spans="1:5" x14ac:dyDescent="0.25">
      <c r="A8753"/>
      <c r="B8753"/>
      <c r="C8753"/>
      <c r="D8753"/>
      <c r="E8753"/>
    </row>
    <row r="8754" spans="1:5" x14ac:dyDescent="0.25">
      <c r="A8754"/>
      <c r="B8754"/>
      <c r="C8754"/>
      <c r="D8754"/>
      <c r="E8754"/>
    </row>
    <row r="8755" spans="1:5" x14ac:dyDescent="0.25">
      <c r="A8755"/>
      <c r="B8755"/>
      <c r="C8755"/>
      <c r="D8755"/>
      <c r="E8755"/>
    </row>
    <row r="8756" spans="1:5" x14ac:dyDescent="0.25">
      <c r="A8756"/>
      <c r="B8756"/>
      <c r="C8756"/>
      <c r="D8756"/>
      <c r="E8756"/>
    </row>
    <row r="8757" spans="1:5" x14ac:dyDescent="0.25">
      <c r="A8757"/>
      <c r="B8757"/>
      <c r="C8757"/>
      <c r="D8757"/>
      <c r="E8757"/>
    </row>
    <row r="8758" spans="1:5" x14ac:dyDescent="0.25">
      <c r="A8758"/>
      <c r="B8758"/>
      <c r="C8758"/>
      <c r="D8758"/>
      <c r="E8758"/>
    </row>
    <row r="8759" spans="1:5" x14ac:dyDescent="0.25">
      <c r="A8759"/>
      <c r="B8759"/>
      <c r="C8759"/>
      <c r="D8759"/>
      <c r="E8759"/>
    </row>
    <row r="8760" spans="1:5" x14ac:dyDescent="0.25">
      <c r="A8760"/>
      <c r="B8760"/>
      <c r="C8760"/>
      <c r="D8760"/>
      <c r="E8760"/>
    </row>
    <row r="8761" spans="1:5" x14ac:dyDescent="0.25">
      <c r="A8761"/>
      <c r="B8761"/>
      <c r="C8761"/>
      <c r="D8761"/>
      <c r="E8761"/>
    </row>
    <row r="8762" spans="1:5" x14ac:dyDescent="0.25">
      <c r="A8762"/>
      <c r="B8762"/>
      <c r="C8762"/>
      <c r="D8762"/>
      <c r="E8762"/>
    </row>
    <row r="8763" spans="1:5" x14ac:dyDescent="0.25">
      <c r="A8763"/>
      <c r="B8763"/>
      <c r="C8763"/>
      <c r="D8763"/>
      <c r="E8763"/>
    </row>
    <row r="8764" spans="1:5" x14ac:dyDescent="0.25">
      <c r="A8764"/>
      <c r="B8764"/>
      <c r="C8764"/>
      <c r="D8764"/>
      <c r="E8764"/>
    </row>
    <row r="8765" spans="1:5" x14ac:dyDescent="0.25">
      <c r="A8765"/>
      <c r="B8765"/>
      <c r="C8765"/>
      <c r="D8765"/>
      <c r="E8765"/>
    </row>
    <row r="8766" spans="1:5" x14ac:dyDescent="0.25">
      <c r="A8766"/>
      <c r="B8766"/>
      <c r="C8766"/>
      <c r="D8766"/>
      <c r="E8766"/>
    </row>
    <row r="8767" spans="1:5" x14ac:dyDescent="0.25">
      <c r="A8767"/>
      <c r="B8767"/>
      <c r="C8767"/>
      <c r="D8767"/>
      <c r="E8767"/>
    </row>
    <row r="8768" spans="1:5" x14ac:dyDescent="0.25">
      <c r="A8768"/>
      <c r="B8768"/>
      <c r="C8768"/>
      <c r="D8768"/>
      <c r="E8768"/>
    </row>
    <row r="8769" spans="1:5" x14ac:dyDescent="0.25">
      <c r="A8769"/>
      <c r="B8769"/>
      <c r="C8769"/>
      <c r="D8769"/>
      <c r="E8769"/>
    </row>
    <row r="8770" spans="1:5" x14ac:dyDescent="0.25">
      <c r="A8770"/>
      <c r="B8770"/>
      <c r="C8770"/>
      <c r="D8770"/>
      <c r="E8770"/>
    </row>
    <row r="8771" spans="1:5" x14ac:dyDescent="0.25">
      <c r="A8771"/>
      <c r="B8771"/>
      <c r="C8771"/>
      <c r="D8771"/>
      <c r="E8771"/>
    </row>
    <row r="8772" spans="1:5" x14ac:dyDescent="0.25">
      <c r="A8772"/>
      <c r="B8772"/>
      <c r="C8772"/>
      <c r="D8772"/>
      <c r="E8772"/>
    </row>
    <row r="8773" spans="1:5" x14ac:dyDescent="0.25">
      <c r="A8773"/>
      <c r="B8773"/>
      <c r="C8773"/>
      <c r="D8773"/>
      <c r="E8773"/>
    </row>
    <row r="8774" spans="1:5" x14ac:dyDescent="0.25">
      <c r="A8774"/>
      <c r="B8774"/>
      <c r="C8774"/>
      <c r="D8774"/>
      <c r="E8774"/>
    </row>
    <row r="8775" spans="1:5" x14ac:dyDescent="0.25">
      <c r="A8775"/>
      <c r="B8775"/>
      <c r="C8775"/>
      <c r="D8775"/>
      <c r="E8775"/>
    </row>
    <row r="8776" spans="1:5" x14ac:dyDescent="0.25">
      <c r="A8776"/>
      <c r="B8776"/>
      <c r="C8776"/>
      <c r="D8776"/>
      <c r="E8776"/>
    </row>
    <row r="8777" spans="1:5" x14ac:dyDescent="0.25">
      <c r="A8777"/>
      <c r="B8777"/>
      <c r="C8777"/>
      <c r="D8777"/>
      <c r="E8777"/>
    </row>
    <row r="8778" spans="1:5" x14ac:dyDescent="0.25">
      <c r="A8778"/>
      <c r="B8778"/>
      <c r="C8778"/>
      <c r="D8778"/>
      <c r="E8778"/>
    </row>
    <row r="8779" spans="1:5" x14ac:dyDescent="0.25">
      <c r="A8779"/>
      <c r="B8779"/>
      <c r="C8779"/>
      <c r="D8779"/>
      <c r="E8779"/>
    </row>
    <row r="8780" spans="1:5" x14ac:dyDescent="0.25">
      <c r="A8780"/>
      <c r="B8780"/>
      <c r="C8780"/>
      <c r="D8780"/>
      <c r="E8780"/>
    </row>
    <row r="8781" spans="1:5" x14ac:dyDescent="0.25">
      <c r="A8781"/>
      <c r="B8781"/>
      <c r="C8781"/>
      <c r="D8781"/>
      <c r="E8781"/>
    </row>
    <row r="8782" spans="1:5" x14ac:dyDescent="0.25">
      <c r="A8782"/>
      <c r="B8782"/>
      <c r="C8782"/>
      <c r="D8782"/>
      <c r="E8782"/>
    </row>
    <row r="8783" spans="1:5" x14ac:dyDescent="0.25">
      <c r="A8783"/>
      <c r="B8783"/>
      <c r="C8783"/>
      <c r="D8783"/>
      <c r="E8783"/>
    </row>
    <row r="8784" spans="1:5" x14ac:dyDescent="0.25">
      <c r="A8784"/>
      <c r="B8784"/>
      <c r="C8784"/>
      <c r="D8784"/>
      <c r="E8784"/>
    </row>
    <row r="8785" spans="1:5" x14ac:dyDescent="0.25">
      <c r="A8785"/>
      <c r="B8785"/>
      <c r="C8785"/>
      <c r="D8785"/>
      <c r="E8785"/>
    </row>
    <row r="8786" spans="1:5" x14ac:dyDescent="0.25">
      <c r="A8786"/>
      <c r="B8786"/>
      <c r="C8786"/>
      <c r="D8786"/>
      <c r="E8786"/>
    </row>
    <row r="8787" spans="1:5" x14ac:dyDescent="0.25">
      <c r="A8787"/>
      <c r="B8787"/>
      <c r="C8787"/>
      <c r="D8787"/>
      <c r="E8787"/>
    </row>
    <row r="8788" spans="1:5" x14ac:dyDescent="0.25">
      <c r="A8788"/>
      <c r="B8788"/>
      <c r="C8788"/>
      <c r="D8788"/>
      <c r="E8788"/>
    </row>
    <row r="8789" spans="1:5" x14ac:dyDescent="0.25">
      <c r="A8789"/>
      <c r="B8789"/>
      <c r="C8789"/>
      <c r="D8789"/>
      <c r="E8789"/>
    </row>
    <row r="8790" spans="1:5" x14ac:dyDescent="0.25">
      <c r="A8790"/>
      <c r="B8790"/>
      <c r="C8790"/>
      <c r="D8790"/>
      <c r="E8790"/>
    </row>
    <row r="8791" spans="1:5" x14ac:dyDescent="0.25">
      <c r="A8791"/>
      <c r="B8791"/>
      <c r="C8791"/>
      <c r="D8791"/>
      <c r="E8791"/>
    </row>
    <row r="8792" spans="1:5" x14ac:dyDescent="0.25">
      <c r="A8792"/>
      <c r="B8792"/>
      <c r="C8792"/>
      <c r="D8792"/>
      <c r="E8792"/>
    </row>
    <row r="8793" spans="1:5" x14ac:dyDescent="0.25">
      <c r="A8793"/>
      <c r="B8793"/>
      <c r="C8793"/>
      <c r="D8793"/>
      <c r="E8793"/>
    </row>
    <row r="8794" spans="1:5" x14ac:dyDescent="0.25">
      <c r="A8794"/>
      <c r="B8794"/>
      <c r="C8794"/>
      <c r="D8794"/>
      <c r="E8794"/>
    </row>
    <row r="8795" spans="1:5" x14ac:dyDescent="0.25">
      <c r="A8795"/>
      <c r="B8795"/>
      <c r="C8795"/>
      <c r="D8795"/>
      <c r="E8795"/>
    </row>
    <row r="8796" spans="1:5" x14ac:dyDescent="0.25">
      <c r="A8796"/>
      <c r="B8796"/>
      <c r="C8796"/>
      <c r="D8796"/>
      <c r="E8796"/>
    </row>
    <row r="8797" spans="1:5" x14ac:dyDescent="0.25">
      <c r="A8797"/>
      <c r="B8797"/>
      <c r="C8797"/>
      <c r="D8797"/>
      <c r="E8797"/>
    </row>
    <row r="8798" spans="1:5" x14ac:dyDescent="0.25">
      <c r="A8798"/>
      <c r="B8798"/>
      <c r="C8798"/>
      <c r="D8798"/>
      <c r="E8798"/>
    </row>
    <row r="8799" spans="1:5" x14ac:dyDescent="0.25">
      <c r="A8799"/>
      <c r="B8799"/>
      <c r="C8799"/>
      <c r="D8799"/>
      <c r="E8799"/>
    </row>
    <row r="8800" spans="1:5" x14ac:dyDescent="0.25">
      <c r="A8800"/>
      <c r="B8800"/>
      <c r="C8800"/>
      <c r="D8800"/>
      <c r="E8800"/>
    </row>
    <row r="8801" spans="1:5" x14ac:dyDescent="0.25">
      <c r="A8801"/>
      <c r="B8801"/>
      <c r="C8801"/>
      <c r="D8801"/>
      <c r="E8801"/>
    </row>
    <row r="8802" spans="1:5" x14ac:dyDescent="0.25">
      <c r="A8802"/>
      <c r="B8802"/>
      <c r="C8802"/>
      <c r="D8802"/>
      <c r="E8802"/>
    </row>
    <row r="8803" spans="1:5" x14ac:dyDescent="0.25">
      <c r="A8803"/>
      <c r="B8803"/>
      <c r="C8803"/>
      <c r="D8803"/>
      <c r="E8803"/>
    </row>
    <row r="8804" spans="1:5" x14ac:dyDescent="0.25">
      <c r="A8804"/>
      <c r="B8804"/>
      <c r="C8804"/>
      <c r="D8804"/>
      <c r="E8804"/>
    </row>
    <row r="8805" spans="1:5" x14ac:dyDescent="0.25">
      <c r="A8805"/>
      <c r="B8805"/>
      <c r="C8805"/>
      <c r="D8805"/>
      <c r="E8805"/>
    </row>
    <row r="8806" spans="1:5" x14ac:dyDescent="0.25">
      <c r="A8806"/>
      <c r="B8806"/>
      <c r="C8806"/>
      <c r="D8806"/>
      <c r="E8806"/>
    </row>
    <row r="8807" spans="1:5" x14ac:dyDescent="0.25">
      <c r="A8807"/>
      <c r="B8807"/>
      <c r="C8807"/>
      <c r="D8807"/>
      <c r="E8807"/>
    </row>
    <row r="8808" spans="1:5" x14ac:dyDescent="0.25">
      <c r="A8808"/>
      <c r="B8808"/>
      <c r="C8808"/>
      <c r="D8808"/>
      <c r="E8808"/>
    </row>
    <row r="8809" spans="1:5" x14ac:dyDescent="0.25">
      <c r="A8809"/>
      <c r="B8809"/>
      <c r="C8809"/>
      <c r="D8809"/>
      <c r="E8809"/>
    </row>
    <row r="8810" spans="1:5" x14ac:dyDescent="0.25">
      <c r="A8810"/>
      <c r="B8810"/>
      <c r="C8810"/>
      <c r="D8810"/>
      <c r="E8810"/>
    </row>
    <row r="8811" spans="1:5" x14ac:dyDescent="0.25">
      <c r="A8811"/>
      <c r="B8811"/>
      <c r="C8811"/>
      <c r="D8811"/>
      <c r="E8811"/>
    </row>
    <row r="8812" spans="1:5" x14ac:dyDescent="0.25">
      <c r="A8812"/>
      <c r="B8812"/>
      <c r="C8812"/>
      <c r="D8812"/>
      <c r="E8812"/>
    </row>
    <row r="8813" spans="1:5" x14ac:dyDescent="0.25">
      <c r="A8813"/>
      <c r="B8813"/>
      <c r="C8813"/>
      <c r="D8813"/>
      <c r="E8813"/>
    </row>
    <row r="8814" spans="1:5" x14ac:dyDescent="0.25">
      <c r="A8814"/>
      <c r="B8814"/>
      <c r="C8814"/>
      <c r="D8814"/>
      <c r="E8814"/>
    </row>
    <row r="8815" spans="1:5" x14ac:dyDescent="0.25">
      <c r="A8815"/>
      <c r="B8815"/>
      <c r="C8815"/>
      <c r="D8815"/>
      <c r="E8815"/>
    </row>
    <row r="8816" spans="1:5" x14ac:dyDescent="0.25">
      <c r="A8816"/>
      <c r="B8816"/>
      <c r="C8816"/>
      <c r="D8816"/>
      <c r="E8816"/>
    </row>
    <row r="8817" spans="1:5" x14ac:dyDescent="0.25">
      <c r="A8817"/>
      <c r="B8817"/>
      <c r="C8817"/>
      <c r="D8817"/>
      <c r="E8817"/>
    </row>
    <row r="8818" spans="1:5" x14ac:dyDescent="0.25">
      <c r="A8818"/>
      <c r="B8818"/>
      <c r="C8818"/>
      <c r="D8818"/>
      <c r="E8818"/>
    </row>
    <row r="8819" spans="1:5" x14ac:dyDescent="0.25">
      <c r="A8819"/>
      <c r="B8819"/>
      <c r="C8819"/>
      <c r="D8819"/>
      <c r="E8819"/>
    </row>
    <row r="8820" spans="1:5" x14ac:dyDescent="0.25">
      <c r="A8820"/>
      <c r="B8820"/>
      <c r="C8820"/>
      <c r="D8820"/>
      <c r="E8820"/>
    </row>
    <row r="8821" spans="1:5" x14ac:dyDescent="0.25">
      <c r="A8821"/>
      <c r="B8821"/>
      <c r="C8821"/>
      <c r="D8821"/>
      <c r="E8821"/>
    </row>
    <row r="8822" spans="1:5" x14ac:dyDescent="0.25">
      <c r="A8822"/>
      <c r="B8822"/>
      <c r="C8822"/>
      <c r="D8822"/>
      <c r="E8822"/>
    </row>
    <row r="8823" spans="1:5" x14ac:dyDescent="0.25">
      <c r="A8823"/>
      <c r="B8823"/>
      <c r="C8823"/>
      <c r="D8823"/>
      <c r="E8823"/>
    </row>
    <row r="8824" spans="1:5" x14ac:dyDescent="0.25">
      <c r="A8824"/>
      <c r="B8824"/>
      <c r="C8824"/>
      <c r="D8824"/>
      <c r="E8824"/>
    </row>
    <row r="8825" spans="1:5" x14ac:dyDescent="0.25">
      <c r="A8825"/>
      <c r="B8825"/>
      <c r="C8825"/>
      <c r="D8825"/>
      <c r="E8825"/>
    </row>
    <row r="8826" spans="1:5" x14ac:dyDescent="0.25">
      <c r="A8826"/>
      <c r="B8826"/>
      <c r="C8826"/>
      <c r="D8826"/>
      <c r="E8826"/>
    </row>
    <row r="8827" spans="1:5" x14ac:dyDescent="0.25">
      <c r="A8827"/>
      <c r="B8827"/>
      <c r="C8827"/>
      <c r="D8827"/>
      <c r="E8827"/>
    </row>
    <row r="8828" spans="1:5" x14ac:dyDescent="0.25">
      <c r="A8828"/>
      <c r="B8828"/>
      <c r="C8828"/>
      <c r="D8828"/>
      <c r="E8828"/>
    </row>
    <row r="8829" spans="1:5" x14ac:dyDescent="0.25">
      <c r="A8829"/>
      <c r="B8829"/>
      <c r="C8829"/>
      <c r="D8829"/>
      <c r="E8829"/>
    </row>
    <row r="8830" spans="1:5" x14ac:dyDescent="0.25">
      <c r="A8830"/>
      <c r="B8830"/>
      <c r="C8830"/>
      <c r="D8830"/>
      <c r="E8830"/>
    </row>
    <row r="8831" spans="1:5" x14ac:dyDescent="0.25">
      <c r="A8831"/>
      <c r="B8831"/>
      <c r="C8831"/>
      <c r="D8831"/>
      <c r="E8831"/>
    </row>
    <row r="8832" spans="1:5" x14ac:dyDescent="0.25">
      <c r="A8832"/>
      <c r="B8832"/>
      <c r="C8832"/>
      <c r="D8832"/>
      <c r="E8832"/>
    </row>
    <row r="8833" spans="1:5" x14ac:dyDescent="0.25">
      <c r="A8833"/>
      <c r="B8833"/>
      <c r="C8833"/>
      <c r="D8833"/>
      <c r="E8833"/>
    </row>
    <row r="8834" spans="1:5" x14ac:dyDescent="0.25">
      <c r="A8834"/>
      <c r="B8834"/>
      <c r="C8834"/>
      <c r="D8834"/>
      <c r="E8834"/>
    </row>
    <row r="8835" spans="1:5" x14ac:dyDescent="0.25">
      <c r="A8835"/>
      <c r="B8835"/>
      <c r="C8835"/>
      <c r="D8835"/>
      <c r="E8835"/>
    </row>
    <row r="8836" spans="1:5" x14ac:dyDescent="0.25">
      <c r="A8836"/>
      <c r="B8836"/>
      <c r="C8836"/>
      <c r="D8836"/>
      <c r="E8836"/>
    </row>
    <row r="8837" spans="1:5" x14ac:dyDescent="0.25">
      <c r="A8837"/>
      <c r="B8837"/>
      <c r="C8837"/>
      <c r="D8837"/>
      <c r="E8837"/>
    </row>
    <row r="8838" spans="1:5" x14ac:dyDescent="0.25">
      <c r="A8838"/>
      <c r="B8838"/>
      <c r="C8838"/>
      <c r="D8838"/>
      <c r="E8838"/>
    </row>
    <row r="8839" spans="1:5" x14ac:dyDescent="0.25">
      <c r="A8839"/>
      <c r="B8839"/>
      <c r="C8839"/>
      <c r="D8839"/>
      <c r="E8839"/>
    </row>
    <row r="8840" spans="1:5" x14ac:dyDescent="0.25">
      <c r="A8840"/>
      <c r="B8840"/>
      <c r="C8840"/>
      <c r="D8840"/>
      <c r="E8840"/>
    </row>
    <row r="8841" spans="1:5" x14ac:dyDescent="0.25">
      <c r="A8841"/>
      <c r="B8841"/>
      <c r="C8841"/>
      <c r="D8841"/>
      <c r="E8841"/>
    </row>
    <row r="8842" spans="1:5" x14ac:dyDescent="0.25">
      <c r="A8842"/>
      <c r="B8842"/>
      <c r="C8842"/>
      <c r="D8842"/>
      <c r="E8842"/>
    </row>
    <row r="8843" spans="1:5" x14ac:dyDescent="0.25">
      <c r="A8843"/>
      <c r="B8843"/>
      <c r="C8843"/>
      <c r="D8843"/>
      <c r="E8843"/>
    </row>
    <row r="8844" spans="1:5" x14ac:dyDescent="0.25">
      <c r="A8844"/>
      <c r="B8844"/>
      <c r="C8844"/>
      <c r="D8844"/>
      <c r="E8844"/>
    </row>
    <row r="8845" spans="1:5" x14ac:dyDescent="0.25">
      <c r="A8845"/>
      <c r="B8845"/>
      <c r="C8845"/>
      <c r="D8845"/>
      <c r="E8845"/>
    </row>
    <row r="8846" spans="1:5" x14ac:dyDescent="0.25">
      <c r="A8846"/>
      <c r="B8846"/>
      <c r="C8846"/>
      <c r="D8846"/>
      <c r="E8846"/>
    </row>
    <row r="8847" spans="1:5" x14ac:dyDescent="0.25">
      <c r="A8847"/>
      <c r="B8847"/>
      <c r="C8847"/>
      <c r="D8847"/>
      <c r="E8847"/>
    </row>
    <row r="8848" spans="1:5" x14ac:dyDescent="0.25">
      <c r="A8848"/>
      <c r="B8848"/>
      <c r="C8848"/>
      <c r="D8848"/>
      <c r="E8848"/>
    </row>
    <row r="8849" spans="1:5" x14ac:dyDescent="0.25">
      <c r="A8849"/>
      <c r="B8849"/>
      <c r="C8849"/>
      <c r="D8849"/>
      <c r="E8849"/>
    </row>
    <row r="8850" spans="1:5" x14ac:dyDescent="0.25">
      <c r="A8850"/>
      <c r="B8850"/>
      <c r="C8850"/>
      <c r="D8850"/>
      <c r="E8850"/>
    </row>
    <row r="8851" spans="1:5" x14ac:dyDescent="0.25">
      <c r="A8851"/>
      <c r="B8851"/>
      <c r="C8851"/>
      <c r="D8851"/>
      <c r="E8851"/>
    </row>
    <row r="8852" spans="1:5" x14ac:dyDescent="0.25">
      <c r="A8852"/>
      <c r="B8852"/>
      <c r="C8852"/>
      <c r="D8852"/>
      <c r="E8852"/>
    </row>
    <row r="8853" spans="1:5" x14ac:dyDescent="0.25">
      <c r="A8853"/>
      <c r="B8853"/>
      <c r="C8853"/>
      <c r="D8853"/>
      <c r="E8853"/>
    </row>
    <row r="8854" spans="1:5" x14ac:dyDescent="0.25">
      <c r="A8854"/>
      <c r="B8854"/>
      <c r="C8854"/>
      <c r="D8854"/>
      <c r="E8854"/>
    </row>
    <row r="8855" spans="1:5" x14ac:dyDescent="0.25">
      <c r="A8855"/>
      <c r="B8855"/>
      <c r="C8855"/>
      <c r="D8855"/>
      <c r="E8855"/>
    </row>
    <row r="8856" spans="1:5" x14ac:dyDescent="0.25">
      <c r="A8856"/>
      <c r="B8856"/>
      <c r="C8856"/>
      <c r="D8856"/>
      <c r="E8856"/>
    </row>
    <row r="8857" spans="1:5" x14ac:dyDescent="0.25">
      <c r="A8857"/>
      <c r="B8857"/>
      <c r="C8857"/>
      <c r="D8857"/>
      <c r="E8857"/>
    </row>
    <row r="8858" spans="1:5" x14ac:dyDescent="0.25">
      <c r="A8858"/>
      <c r="B8858"/>
      <c r="C8858"/>
      <c r="D8858"/>
      <c r="E8858"/>
    </row>
    <row r="8859" spans="1:5" x14ac:dyDescent="0.25">
      <c r="A8859"/>
      <c r="B8859"/>
      <c r="C8859"/>
      <c r="D8859"/>
      <c r="E8859"/>
    </row>
    <row r="8860" spans="1:5" x14ac:dyDescent="0.25">
      <c r="A8860"/>
      <c r="B8860"/>
      <c r="C8860"/>
      <c r="D8860"/>
      <c r="E8860"/>
    </row>
    <row r="8861" spans="1:5" x14ac:dyDescent="0.25">
      <c r="A8861"/>
      <c r="B8861"/>
      <c r="C8861"/>
      <c r="D8861"/>
      <c r="E8861"/>
    </row>
    <row r="8862" spans="1:5" x14ac:dyDescent="0.25">
      <c r="A8862"/>
      <c r="B8862"/>
      <c r="C8862"/>
      <c r="D8862"/>
      <c r="E8862"/>
    </row>
    <row r="8863" spans="1:5" x14ac:dyDescent="0.25">
      <c r="A8863"/>
      <c r="B8863"/>
      <c r="C8863"/>
      <c r="D8863"/>
      <c r="E8863"/>
    </row>
    <row r="8864" spans="1:5" x14ac:dyDescent="0.25">
      <c r="A8864"/>
      <c r="B8864"/>
      <c r="C8864"/>
      <c r="D8864"/>
      <c r="E8864"/>
    </row>
    <row r="8865" spans="1:5" x14ac:dyDescent="0.25">
      <c r="A8865"/>
      <c r="B8865"/>
      <c r="C8865"/>
      <c r="D8865"/>
      <c r="E8865"/>
    </row>
    <row r="8866" spans="1:5" x14ac:dyDescent="0.25">
      <c r="A8866"/>
      <c r="B8866"/>
      <c r="C8866"/>
      <c r="D8866"/>
      <c r="E8866"/>
    </row>
    <row r="8867" spans="1:5" x14ac:dyDescent="0.25">
      <c r="A8867"/>
      <c r="B8867"/>
      <c r="C8867"/>
      <c r="D8867"/>
      <c r="E8867"/>
    </row>
    <row r="8868" spans="1:5" x14ac:dyDescent="0.25">
      <c r="A8868"/>
      <c r="B8868"/>
      <c r="C8868"/>
      <c r="D8868"/>
      <c r="E8868"/>
    </row>
    <row r="8869" spans="1:5" x14ac:dyDescent="0.25">
      <c r="A8869"/>
      <c r="B8869"/>
      <c r="C8869"/>
      <c r="D8869"/>
      <c r="E8869"/>
    </row>
    <row r="8870" spans="1:5" x14ac:dyDescent="0.25">
      <c r="A8870"/>
      <c r="B8870"/>
      <c r="C8870"/>
      <c r="D8870"/>
      <c r="E8870"/>
    </row>
    <row r="8871" spans="1:5" x14ac:dyDescent="0.25">
      <c r="A8871"/>
      <c r="B8871"/>
      <c r="C8871"/>
      <c r="D8871"/>
      <c r="E8871"/>
    </row>
    <row r="8872" spans="1:5" x14ac:dyDescent="0.25">
      <c r="A8872"/>
      <c r="B8872"/>
      <c r="C8872"/>
      <c r="D8872"/>
      <c r="E8872"/>
    </row>
    <row r="8873" spans="1:5" x14ac:dyDescent="0.25">
      <c r="A8873"/>
      <c r="B8873"/>
      <c r="C8873"/>
      <c r="D8873"/>
      <c r="E8873"/>
    </row>
    <row r="8874" spans="1:5" x14ac:dyDescent="0.25">
      <c r="A8874"/>
      <c r="B8874"/>
      <c r="C8874"/>
      <c r="D8874"/>
      <c r="E8874"/>
    </row>
    <row r="8875" spans="1:5" x14ac:dyDescent="0.25">
      <c r="A8875"/>
      <c r="B8875"/>
      <c r="C8875"/>
      <c r="D8875"/>
      <c r="E8875"/>
    </row>
    <row r="8876" spans="1:5" x14ac:dyDescent="0.25">
      <c r="A8876"/>
      <c r="B8876"/>
      <c r="C8876"/>
      <c r="D8876"/>
      <c r="E8876"/>
    </row>
    <row r="8877" spans="1:5" x14ac:dyDescent="0.25">
      <c r="A8877"/>
      <c r="B8877"/>
      <c r="C8877"/>
      <c r="D8877"/>
      <c r="E8877"/>
    </row>
    <row r="8878" spans="1:5" x14ac:dyDescent="0.25">
      <c r="A8878"/>
      <c r="B8878"/>
      <c r="C8878"/>
      <c r="D8878"/>
      <c r="E8878"/>
    </row>
    <row r="8879" spans="1:5" x14ac:dyDescent="0.25">
      <c r="A8879"/>
      <c r="B8879"/>
      <c r="C8879"/>
      <c r="D8879"/>
      <c r="E8879"/>
    </row>
    <row r="8880" spans="1:5" x14ac:dyDescent="0.25">
      <c r="A8880"/>
      <c r="B8880"/>
      <c r="C8880"/>
      <c r="D8880"/>
      <c r="E8880"/>
    </row>
    <row r="8881" spans="1:5" x14ac:dyDescent="0.25">
      <c r="A8881"/>
      <c r="B8881"/>
      <c r="C8881"/>
      <c r="D8881"/>
      <c r="E8881"/>
    </row>
    <row r="8882" spans="1:5" x14ac:dyDescent="0.25">
      <c r="A8882"/>
      <c r="B8882"/>
      <c r="C8882"/>
      <c r="D8882"/>
      <c r="E8882"/>
    </row>
    <row r="8883" spans="1:5" x14ac:dyDescent="0.25">
      <c r="A8883"/>
      <c r="B8883"/>
      <c r="C8883"/>
      <c r="D8883"/>
      <c r="E8883"/>
    </row>
    <row r="8884" spans="1:5" x14ac:dyDescent="0.25">
      <c r="A8884"/>
      <c r="B8884"/>
      <c r="C8884"/>
      <c r="D8884"/>
      <c r="E8884"/>
    </row>
    <row r="8885" spans="1:5" x14ac:dyDescent="0.25">
      <c r="A8885"/>
      <c r="B8885"/>
      <c r="C8885"/>
      <c r="D8885"/>
      <c r="E8885"/>
    </row>
    <row r="8886" spans="1:5" x14ac:dyDescent="0.25">
      <c r="A8886"/>
      <c r="B8886"/>
      <c r="C8886"/>
      <c r="D8886"/>
      <c r="E8886"/>
    </row>
    <row r="8887" spans="1:5" x14ac:dyDescent="0.25">
      <c r="A8887"/>
      <c r="B8887"/>
      <c r="C8887"/>
      <c r="D8887"/>
      <c r="E8887"/>
    </row>
    <row r="8888" spans="1:5" x14ac:dyDescent="0.25">
      <c r="A8888"/>
      <c r="B8888"/>
      <c r="C8888"/>
      <c r="D8888"/>
      <c r="E8888"/>
    </row>
    <row r="8889" spans="1:5" x14ac:dyDescent="0.25">
      <c r="A8889"/>
      <c r="B8889"/>
      <c r="C8889"/>
      <c r="D8889"/>
      <c r="E8889"/>
    </row>
    <row r="8890" spans="1:5" x14ac:dyDescent="0.25">
      <c r="A8890"/>
      <c r="B8890"/>
      <c r="C8890"/>
      <c r="D8890"/>
      <c r="E8890"/>
    </row>
    <row r="8891" spans="1:5" x14ac:dyDescent="0.25">
      <c r="A8891"/>
      <c r="B8891"/>
      <c r="C8891"/>
      <c r="D8891"/>
      <c r="E8891"/>
    </row>
    <row r="8892" spans="1:5" x14ac:dyDescent="0.25">
      <c r="A8892"/>
      <c r="B8892"/>
      <c r="C8892"/>
      <c r="D8892"/>
      <c r="E8892"/>
    </row>
    <row r="8893" spans="1:5" x14ac:dyDescent="0.25">
      <c r="A8893"/>
      <c r="B8893"/>
      <c r="C8893"/>
      <c r="D8893"/>
      <c r="E8893"/>
    </row>
    <row r="8894" spans="1:5" x14ac:dyDescent="0.25">
      <c r="A8894"/>
      <c r="B8894"/>
      <c r="C8894"/>
      <c r="D8894"/>
      <c r="E8894"/>
    </row>
    <row r="8895" spans="1:5" x14ac:dyDescent="0.25">
      <c r="A8895"/>
      <c r="B8895"/>
      <c r="C8895"/>
      <c r="D8895"/>
      <c r="E8895"/>
    </row>
    <row r="8896" spans="1:5" x14ac:dyDescent="0.25">
      <c r="A8896"/>
      <c r="B8896"/>
      <c r="C8896"/>
      <c r="D8896"/>
      <c r="E8896"/>
    </row>
    <row r="8897" spans="1:5" x14ac:dyDescent="0.25">
      <c r="A8897"/>
      <c r="B8897"/>
      <c r="C8897"/>
      <c r="D8897"/>
      <c r="E8897"/>
    </row>
    <row r="8898" spans="1:5" x14ac:dyDescent="0.25">
      <c r="A8898"/>
      <c r="B8898"/>
      <c r="C8898"/>
      <c r="D8898"/>
      <c r="E8898"/>
    </row>
    <row r="8899" spans="1:5" x14ac:dyDescent="0.25">
      <c r="A8899"/>
      <c r="B8899"/>
      <c r="C8899"/>
      <c r="D8899"/>
      <c r="E8899"/>
    </row>
    <row r="8900" spans="1:5" x14ac:dyDescent="0.25">
      <c r="A8900"/>
      <c r="B8900"/>
      <c r="C8900"/>
      <c r="D8900"/>
      <c r="E8900"/>
    </row>
    <row r="8901" spans="1:5" x14ac:dyDescent="0.25">
      <c r="A8901"/>
      <c r="B8901"/>
      <c r="C8901"/>
      <c r="D8901"/>
      <c r="E8901"/>
    </row>
    <row r="8902" spans="1:5" x14ac:dyDescent="0.25">
      <c r="A8902"/>
      <c r="B8902"/>
      <c r="C8902"/>
      <c r="D8902"/>
      <c r="E8902"/>
    </row>
    <row r="8903" spans="1:5" x14ac:dyDescent="0.25">
      <c r="A8903"/>
      <c r="B8903"/>
      <c r="C8903"/>
      <c r="D8903"/>
      <c r="E8903"/>
    </row>
    <row r="8904" spans="1:5" x14ac:dyDescent="0.25">
      <c r="A8904"/>
      <c r="B8904"/>
      <c r="C8904"/>
      <c r="D8904"/>
      <c r="E8904"/>
    </row>
    <row r="8905" spans="1:5" x14ac:dyDescent="0.25">
      <c r="A8905"/>
      <c r="B8905"/>
      <c r="C8905"/>
      <c r="D8905"/>
      <c r="E8905"/>
    </row>
    <row r="8906" spans="1:5" x14ac:dyDescent="0.25">
      <c r="A8906"/>
      <c r="B8906"/>
      <c r="C8906"/>
      <c r="D8906"/>
      <c r="E8906"/>
    </row>
    <row r="8907" spans="1:5" x14ac:dyDescent="0.25">
      <c r="A8907"/>
      <c r="B8907"/>
      <c r="C8907"/>
      <c r="D8907"/>
      <c r="E8907"/>
    </row>
    <row r="8908" spans="1:5" x14ac:dyDescent="0.25">
      <c r="A8908"/>
      <c r="B8908"/>
      <c r="C8908"/>
      <c r="D8908"/>
      <c r="E8908"/>
    </row>
    <row r="8909" spans="1:5" x14ac:dyDescent="0.25">
      <c r="A8909"/>
      <c r="B8909"/>
      <c r="C8909"/>
      <c r="D8909"/>
      <c r="E8909"/>
    </row>
    <row r="8910" spans="1:5" x14ac:dyDescent="0.25">
      <c r="A8910"/>
      <c r="B8910"/>
      <c r="C8910"/>
      <c r="D8910"/>
      <c r="E8910"/>
    </row>
    <row r="8911" spans="1:5" x14ac:dyDescent="0.25">
      <c r="A8911"/>
      <c r="B8911"/>
      <c r="C8911"/>
      <c r="D8911"/>
      <c r="E8911"/>
    </row>
    <row r="8912" spans="1:5" x14ac:dyDescent="0.25">
      <c r="A8912"/>
      <c r="B8912"/>
      <c r="C8912"/>
      <c r="D8912"/>
      <c r="E8912"/>
    </row>
    <row r="8913" spans="1:5" x14ac:dyDescent="0.25">
      <c r="A8913"/>
      <c r="B8913"/>
      <c r="C8913"/>
      <c r="D8913"/>
      <c r="E8913"/>
    </row>
    <row r="8914" spans="1:5" x14ac:dyDescent="0.25">
      <c r="A8914"/>
      <c r="B8914"/>
      <c r="C8914"/>
      <c r="D8914"/>
      <c r="E8914"/>
    </row>
    <row r="8915" spans="1:5" x14ac:dyDescent="0.25">
      <c r="A8915"/>
      <c r="B8915"/>
      <c r="C8915"/>
      <c r="D8915"/>
      <c r="E8915"/>
    </row>
    <row r="8916" spans="1:5" x14ac:dyDescent="0.25">
      <c r="A8916"/>
      <c r="B8916"/>
      <c r="C8916"/>
      <c r="D8916"/>
      <c r="E8916"/>
    </row>
    <row r="8917" spans="1:5" x14ac:dyDescent="0.25">
      <c r="A8917"/>
      <c r="B8917"/>
      <c r="C8917"/>
      <c r="D8917"/>
      <c r="E8917"/>
    </row>
    <row r="8918" spans="1:5" x14ac:dyDescent="0.25">
      <c r="A8918"/>
      <c r="B8918"/>
      <c r="C8918"/>
      <c r="D8918"/>
      <c r="E8918"/>
    </row>
    <row r="8919" spans="1:5" x14ac:dyDescent="0.25">
      <c r="A8919"/>
      <c r="B8919"/>
      <c r="C8919"/>
      <c r="D8919"/>
      <c r="E8919"/>
    </row>
    <row r="8920" spans="1:5" x14ac:dyDescent="0.25">
      <c r="A8920"/>
      <c r="B8920"/>
      <c r="C8920"/>
      <c r="D8920"/>
      <c r="E8920"/>
    </row>
    <row r="8921" spans="1:5" x14ac:dyDescent="0.25">
      <c r="A8921"/>
      <c r="B8921"/>
      <c r="C8921"/>
      <c r="D8921"/>
      <c r="E8921"/>
    </row>
    <row r="8922" spans="1:5" x14ac:dyDescent="0.25">
      <c r="A8922"/>
      <c r="B8922"/>
      <c r="C8922"/>
      <c r="D8922"/>
      <c r="E8922"/>
    </row>
    <row r="8923" spans="1:5" x14ac:dyDescent="0.25">
      <c r="A8923"/>
      <c r="B8923"/>
      <c r="C8923"/>
      <c r="D8923"/>
      <c r="E8923"/>
    </row>
    <row r="8924" spans="1:5" x14ac:dyDescent="0.25">
      <c r="A8924"/>
      <c r="B8924"/>
      <c r="C8924"/>
      <c r="D8924"/>
      <c r="E8924"/>
    </row>
    <row r="8925" spans="1:5" x14ac:dyDescent="0.25">
      <c r="A8925"/>
      <c r="B8925"/>
      <c r="C8925"/>
      <c r="D8925"/>
      <c r="E8925"/>
    </row>
    <row r="8926" spans="1:5" x14ac:dyDescent="0.25">
      <c r="A8926"/>
      <c r="B8926"/>
      <c r="C8926"/>
      <c r="D8926"/>
      <c r="E8926"/>
    </row>
    <row r="8927" spans="1:5" x14ac:dyDescent="0.25">
      <c r="A8927"/>
      <c r="B8927"/>
      <c r="C8927"/>
      <c r="D8927"/>
      <c r="E8927"/>
    </row>
    <row r="8928" spans="1:5" x14ac:dyDescent="0.25">
      <c r="A8928"/>
      <c r="B8928"/>
      <c r="C8928"/>
      <c r="D8928"/>
      <c r="E8928"/>
    </row>
    <row r="8929" spans="1:5" x14ac:dyDescent="0.25">
      <c r="A8929"/>
      <c r="B8929"/>
      <c r="C8929"/>
      <c r="D8929"/>
      <c r="E8929"/>
    </row>
    <row r="8930" spans="1:5" x14ac:dyDescent="0.25">
      <c r="A8930"/>
      <c r="B8930"/>
      <c r="C8930"/>
      <c r="D8930"/>
      <c r="E8930"/>
    </row>
    <row r="8931" spans="1:5" x14ac:dyDescent="0.25">
      <c r="A8931"/>
      <c r="B8931"/>
      <c r="C8931"/>
      <c r="D8931"/>
      <c r="E8931"/>
    </row>
    <row r="8932" spans="1:5" x14ac:dyDescent="0.25">
      <c r="A8932"/>
      <c r="B8932"/>
      <c r="C8932"/>
      <c r="D8932"/>
      <c r="E8932"/>
    </row>
    <row r="8933" spans="1:5" x14ac:dyDescent="0.25">
      <c r="A8933"/>
      <c r="B8933"/>
      <c r="C8933"/>
      <c r="D8933"/>
      <c r="E8933"/>
    </row>
    <row r="8934" spans="1:5" x14ac:dyDescent="0.25">
      <c r="A8934"/>
      <c r="B8934"/>
      <c r="C8934"/>
      <c r="D8934"/>
      <c r="E8934"/>
    </row>
    <row r="8935" spans="1:5" x14ac:dyDescent="0.25">
      <c r="A8935"/>
      <c r="B8935"/>
      <c r="C8935"/>
      <c r="D8935"/>
      <c r="E8935"/>
    </row>
    <row r="8936" spans="1:5" x14ac:dyDescent="0.25">
      <c r="A8936"/>
      <c r="B8936"/>
      <c r="C8936"/>
      <c r="D8936"/>
      <c r="E8936"/>
    </row>
    <row r="8937" spans="1:5" x14ac:dyDescent="0.25">
      <c r="A8937"/>
      <c r="B8937"/>
      <c r="C8937"/>
      <c r="D8937"/>
      <c r="E8937"/>
    </row>
    <row r="8938" spans="1:5" x14ac:dyDescent="0.25">
      <c r="A8938"/>
      <c r="B8938"/>
      <c r="C8938"/>
      <c r="D8938"/>
      <c r="E8938"/>
    </row>
    <row r="8939" spans="1:5" x14ac:dyDescent="0.25">
      <c r="A8939"/>
      <c r="B8939"/>
      <c r="C8939"/>
      <c r="D8939"/>
      <c r="E8939"/>
    </row>
    <row r="8940" spans="1:5" x14ac:dyDescent="0.25">
      <c r="A8940"/>
      <c r="B8940"/>
      <c r="C8940"/>
      <c r="D8940"/>
      <c r="E8940"/>
    </row>
    <row r="8941" spans="1:5" x14ac:dyDescent="0.25">
      <c r="A8941"/>
      <c r="B8941"/>
      <c r="C8941"/>
      <c r="D8941"/>
      <c r="E8941"/>
    </row>
    <row r="8942" spans="1:5" x14ac:dyDescent="0.25">
      <c r="A8942"/>
      <c r="B8942"/>
      <c r="C8942"/>
      <c r="D8942"/>
      <c r="E8942"/>
    </row>
    <row r="8943" spans="1:5" x14ac:dyDescent="0.25">
      <c r="A8943"/>
      <c r="B8943"/>
      <c r="C8943"/>
      <c r="D8943"/>
      <c r="E8943"/>
    </row>
    <row r="8944" spans="1:5" x14ac:dyDescent="0.25">
      <c r="A8944"/>
      <c r="B8944"/>
      <c r="C8944"/>
      <c r="D8944"/>
      <c r="E8944"/>
    </row>
    <row r="8945" spans="1:5" x14ac:dyDescent="0.25">
      <c r="A8945"/>
      <c r="B8945"/>
      <c r="C8945"/>
      <c r="D8945"/>
      <c r="E8945"/>
    </row>
    <row r="8946" spans="1:5" x14ac:dyDescent="0.25">
      <c r="A8946"/>
      <c r="B8946"/>
      <c r="C8946"/>
      <c r="D8946"/>
      <c r="E8946"/>
    </row>
    <row r="8947" spans="1:5" x14ac:dyDescent="0.25">
      <c r="A8947"/>
      <c r="B8947"/>
      <c r="C8947"/>
      <c r="D8947"/>
      <c r="E8947"/>
    </row>
    <row r="8948" spans="1:5" x14ac:dyDescent="0.25">
      <c r="A8948"/>
      <c r="B8948"/>
      <c r="C8948"/>
      <c r="D8948"/>
      <c r="E8948"/>
    </row>
    <row r="8949" spans="1:5" x14ac:dyDescent="0.25">
      <c r="A8949"/>
      <c r="B8949"/>
      <c r="C8949"/>
      <c r="D8949"/>
      <c r="E8949"/>
    </row>
    <row r="8950" spans="1:5" x14ac:dyDescent="0.25">
      <c r="A8950"/>
      <c r="B8950"/>
      <c r="C8950"/>
      <c r="D8950"/>
      <c r="E8950"/>
    </row>
    <row r="8951" spans="1:5" x14ac:dyDescent="0.25">
      <c r="A8951"/>
      <c r="B8951"/>
      <c r="C8951"/>
      <c r="D8951"/>
      <c r="E8951"/>
    </row>
    <row r="8952" spans="1:5" x14ac:dyDescent="0.25">
      <c r="A8952"/>
      <c r="B8952"/>
      <c r="C8952"/>
      <c r="D8952"/>
      <c r="E8952"/>
    </row>
    <row r="8953" spans="1:5" x14ac:dyDescent="0.25">
      <c r="A8953"/>
      <c r="B8953"/>
      <c r="C8953"/>
      <c r="D8953"/>
      <c r="E8953"/>
    </row>
    <row r="8954" spans="1:5" x14ac:dyDescent="0.25">
      <c r="A8954"/>
      <c r="B8954"/>
      <c r="C8954"/>
      <c r="D8954"/>
      <c r="E8954"/>
    </row>
    <row r="8955" spans="1:5" x14ac:dyDescent="0.25">
      <c r="A8955"/>
      <c r="B8955"/>
      <c r="C8955"/>
      <c r="D8955"/>
      <c r="E8955"/>
    </row>
    <row r="8956" spans="1:5" x14ac:dyDescent="0.25">
      <c r="A8956"/>
      <c r="B8956"/>
      <c r="C8956"/>
      <c r="D8956"/>
      <c r="E8956"/>
    </row>
    <row r="8957" spans="1:5" x14ac:dyDescent="0.25">
      <c r="A8957"/>
      <c r="B8957"/>
      <c r="C8957"/>
      <c r="D8957"/>
      <c r="E8957"/>
    </row>
    <row r="8958" spans="1:5" x14ac:dyDescent="0.25">
      <c r="A8958"/>
      <c r="B8958"/>
      <c r="C8958"/>
      <c r="D8958"/>
      <c r="E8958"/>
    </row>
    <row r="8959" spans="1:5" x14ac:dyDescent="0.25">
      <c r="A8959"/>
      <c r="B8959"/>
      <c r="C8959"/>
      <c r="D8959"/>
      <c r="E8959"/>
    </row>
    <row r="8960" spans="1:5" x14ac:dyDescent="0.25">
      <c r="A8960"/>
      <c r="B8960"/>
      <c r="C8960"/>
      <c r="D8960"/>
      <c r="E8960"/>
    </row>
    <row r="8961" spans="1:5" x14ac:dyDescent="0.25">
      <c r="A8961"/>
      <c r="B8961"/>
      <c r="C8961"/>
      <c r="D8961"/>
      <c r="E8961"/>
    </row>
    <row r="8962" spans="1:5" x14ac:dyDescent="0.25">
      <c r="A8962"/>
      <c r="B8962"/>
      <c r="C8962"/>
      <c r="D8962"/>
      <c r="E8962"/>
    </row>
    <row r="8963" spans="1:5" x14ac:dyDescent="0.25">
      <c r="A8963"/>
      <c r="B8963"/>
      <c r="C8963"/>
      <c r="D8963"/>
      <c r="E8963"/>
    </row>
    <row r="8964" spans="1:5" x14ac:dyDescent="0.25">
      <c r="A8964"/>
      <c r="B8964"/>
      <c r="C8964"/>
      <c r="D8964"/>
      <c r="E8964"/>
    </row>
    <row r="8965" spans="1:5" x14ac:dyDescent="0.25">
      <c r="A8965"/>
      <c r="B8965"/>
      <c r="C8965"/>
      <c r="D8965"/>
      <c r="E8965"/>
    </row>
    <row r="8966" spans="1:5" x14ac:dyDescent="0.25">
      <c r="A8966"/>
      <c r="B8966"/>
      <c r="C8966"/>
      <c r="D8966"/>
      <c r="E8966"/>
    </row>
    <row r="8967" spans="1:5" x14ac:dyDescent="0.25">
      <c r="A8967"/>
      <c r="B8967"/>
      <c r="C8967"/>
      <c r="D8967"/>
      <c r="E8967"/>
    </row>
    <row r="8968" spans="1:5" x14ac:dyDescent="0.25">
      <c r="A8968"/>
      <c r="B8968"/>
      <c r="C8968"/>
      <c r="D8968"/>
      <c r="E8968"/>
    </row>
    <row r="8969" spans="1:5" x14ac:dyDescent="0.25">
      <c r="A8969"/>
      <c r="B8969"/>
      <c r="C8969"/>
      <c r="D8969"/>
      <c r="E8969"/>
    </row>
    <row r="8970" spans="1:5" x14ac:dyDescent="0.25">
      <c r="A8970"/>
      <c r="B8970"/>
      <c r="C8970"/>
      <c r="D8970"/>
      <c r="E8970"/>
    </row>
    <row r="8971" spans="1:5" x14ac:dyDescent="0.25">
      <c r="A8971"/>
      <c r="B8971"/>
      <c r="C8971"/>
      <c r="D8971"/>
      <c r="E8971"/>
    </row>
    <row r="8972" spans="1:5" x14ac:dyDescent="0.25">
      <c r="A8972"/>
      <c r="B8972"/>
      <c r="C8972"/>
      <c r="D8972"/>
      <c r="E8972"/>
    </row>
    <row r="8973" spans="1:5" x14ac:dyDescent="0.25">
      <c r="A8973"/>
      <c r="B8973"/>
      <c r="C8973"/>
      <c r="D8973"/>
      <c r="E8973"/>
    </row>
    <row r="8974" spans="1:5" x14ac:dyDescent="0.25">
      <c r="A8974"/>
      <c r="B8974"/>
      <c r="C8974"/>
      <c r="D8974"/>
      <c r="E8974"/>
    </row>
    <row r="8975" spans="1:5" x14ac:dyDescent="0.25">
      <c r="A8975"/>
      <c r="B8975"/>
      <c r="C8975"/>
      <c r="D8975"/>
      <c r="E8975"/>
    </row>
    <row r="8976" spans="1:5" x14ac:dyDescent="0.25">
      <c r="A8976"/>
      <c r="B8976"/>
      <c r="C8976"/>
      <c r="D8976"/>
      <c r="E8976"/>
    </row>
    <row r="8977" spans="1:5" x14ac:dyDescent="0.25">
      <c r="A8977"/>
      <c r="B8977"/>
      <c r="C8977"/>
      <c r="D8977"/>
      <c r="E8977"/>
    </row>
    <row r="8978" spans="1:5" x14ac:dyDescent="0.25">
      <c r="A8978"/>
      <c r="B8978"/>
      <c r="C8978"/>
      <c r="D8978"/>
      <c r="E8978"/>
    </row>
    <row r="8979" spans="1:5" x14ac:dyDescent="0.25">
      <c r="A8979"/>
      <c r="B8979"/>
      <c r="C8979"/>
      <c r="D8979"/>
      <c r="E8979"/>
    </row>
    <row r="8980" spans="1:5" x14ac:dyDescent="0.25">
      <c r="A8980"/>
      <c r="B8980"/>
      <c r="C8980"/>
      <c r="D8980"/>
      <c r="E8980"/>
    </row>
    <row r="8981" spans="1:5" x14ac:dyDescent="0.25">
      <c r="A8981"/>
      <c r="B8981"/>
      <c r="C8981"/>
      <c r="D8981"/>
      <c r="E8981"/>
    </row>
    <row r="8982" spans="1:5" x14ac:dyDescent="0.25">
      <c r="A8982"/>
      <c r="B8982"/>
      <c r="C8982"/>
      <c r="D8982"/>
      <c r="E8982"/>
    </row>
    <row r="8983" spans="1:5" x14ac:dyDescent="0.25">
      <c r="A8983"/>
      <c r="B8983"/>
      <c r="C8983"/>
      <c r="D8983"/>
      <c r="E8983"/>
    </row>
    <row r="8984" spans="1:5" x14ac:dyDescent="0.25">
      <c r="A8984"/>
      <c r="B8984"/>
      <c r="C8984"/>
      <c r="D8984"/>
      <c r="E8984"/>
    </row>
    <row r="8985" spans="1:5" x14ac:dyDescent="0.25">
      <c r="A8985"/>
      <c r="B8985"/>
      <c r="C8985"/>
      <c r="D8985"/>
      <c r="E8985"/>
    </row>
    <row r="8986" spans="1:5" x14ac:dyDescent="0.25">
      <c r="A8986"/>
      <c r="B8986"/>
      <c r="C8986"/>
      <c r="D8986"/>
      <c r="E8986"/>
    </row>
    <row r="8987" spans="1:5" x14ac:dyDescent="0.25">
      <c r="A8987"/>
      <c r="B8987"/>
      <c r="C8987"/>
      <c r="D8987"/>
      <c r="E8987"/>
    </row>
    <row r="8988" spans="1:5" x14ac:dyDescent="0.25">
      <c r="A8988"/>
      <c r="B8988"/>
      <c r="C8988"/>
      <c r="D8988"/>
      <c r="E8988"/>
    </row>
    <row r="8989" spans="1:5" x14ac:dyDescent="0.25">
      <c r="A8989"/>
      <c r="B8989"/>
      <c r="C8989"/>
      <c r="D8989"/>
      <c r="E8989"/>
    </row>
    <row r="8990" spans="1:5" x14ac:dyDescent="0.25">
      <c r="A8990"/>
      <c r="B8990"/>
      <c r="C8990"/>
      <c r="D8990"/>
      <c r="E8990"/>
    </row>
    <row r="8991" spans="1:5" x14ac:dyDescent="0.25">
      <c r="A8991"/>
      <c r="B8991"/>
      <c r="C8991"/>
      <c r="D8991"/>
      <c r="E8991"/>
    </row>
    <row r="8992" spans="1:5" x14ac:dyDescent="0.25">
      <c r="A8992"/>
      <c r="B8992"/>
      <c r="C8992"/>
      <c r="D8992"/>
      <c r="E8992"/>
    </row>
    <row r="8993" spans="1:5" x14ac:dyDescent="0.25">
      <c r="A8993"/>
      <c r="B8993"/>
      <c r="C8993"/>
      <c r="D8993"/>
      <c r="E8993"/>
    </row>
    <row r="8994" spans="1:5" x14ac:dyDescent="0.25">
      <c r="A8994"/>
      <c r="B8994"/>
      <c r="C8994"/>
      <c r="D8994"/>
      <c r="E8994"/>
    </row>
    <row r="8995" spans="1:5" x14ac:dyDescent="0.25">
      <c r="A8995"/>
      <c r="B8995"/>
      <c r="C8995"/>
      <c r="D8995"/>
      <c r="E8995"/>
    </row>
    <row r="8996" spans="1:5" x14ac:dyDescent="0.25">
      <c r="A8996"/>
      <c r="B8996"/>
      <c r="C8996"/>
      <c r="D8996"/>
      <c r="E8996"/>
    </row>
    <row r="8997" spans="1:5" x14ac:dyDescent="0.25">
      <c r="A8997"/>
      <c r="B8997"/>
      <c r="C8997"/>
      <c r="D8997"/>
      <c r="E8997"/>
    </row>
    <row r="8998" spans="1:5" x14ac:dyDescent="0.25">
      <c r="A8998"/>
      <c r="B8998"/>
      <c r="C8998"/>
      <c r="D8998"/>
      <c r="E8998"/>
    </row>
    <row r="8999" spans="1:5" x14ac:dyDescent="0.25">
      <c r="A8999"/>
      <c r="B8999"/>
      <c r="C8999"/>
      <c r="D8999"/>
      <c r="E8999"/>
    </row>
    <row r="9000" spans="1:5" x14ac:dyDescent="0.25">
      <c r="A9000"/>
      <c r="B9000"/>
      <c r="C9000"/>
      <c r="D9000"/>
      <c r="E9000"/>
    </row>
    <row r="9001" spans="1:5" x14ac:dyDescent="0.25">
      <c r="A9001"/>
      <c r="B9001"/>
      <c r="C9001"/>
      <c r="D9001"/>
      <c r="E9001"/>
    </row>
    <row r="9002" spans="1:5" x14ac:dyDescent="0.25">
      <c r="A9002"/>
      <c r="B9002"/>
      <c r="C9002"/>
      <c r="D9002"/>
      <c r="E9002"/>
    </row>
    <row r="9003" spans="1:5" x14ac:dyDescent="0.25">
      <c r="A9003"/>
      <c r="B9003"/>
      <c r="C9003"/>
      <c r="D9003"/>
      <c r="E9003"/>
    </row>
    <row r="9004" spans="1:5" x14ac:dyDescent="0.25">
      <c r="A9004"/>
      <c r="B9004"/>
      <c r="C9004"/>
      <c r="D9004"/>
      <c r="E9004"/>
    </row>
    <row r="9005" spans="1:5" x14ac:dyDescent="0.25">
      <c r="A9005"/>
      <c r="B9005"/>
      <c r="C9005"/>
      <c r="D9005"/>
      <c r="E9005"/>
    </row>
    <row r="9006" spans="1:5" x14ac:dyDescent="0.25">
      <c r="A9006"/>
      <c r="B9006"/>
      <c r="C9006"/>
      <c r="D9006"/>
      <c r="E9006"/>
    </row>
    <row r="9007" spans="1:5" x14ac:dyDescent="0.25">
      <c r="A9007"/>
      <c r="B9007"/>
      <c r="C9007"/>
      <c r="D9007"/>
      <c r="E9007"/>
    </row>
    <row r="9008" spans="1:5" x14ac:dyDescent="0.25">
      <c r="A9008"/>
      <c r="B9008"/>
      <c r="C9008"/>
      <c r="D9008"/>
      <c r="E9008"/>
    </row>
    <row r="9009" spans="1:5" x14ac:dyDescent="0.25">
      <c r="A9009"/>
      <c r="B9009"/>
      <c r="C9009"/>
      <c r="D9009"/>
      <c r="E9009"/>
    </row>
    <row r="9010" spans="1:5" x14ac:dyDescent="0.25">
      <c r="A9010"/>
      <c r="B9010"/>
      <c r="C9010"/>
      <c r="D9010"/>
      <c r="E9010"/>
    </row>
    <row r="9011" spans="1:5" x14ac:dyDescent="0.25">
      <c r="A9011"/>
      <c r="B9011"/>
      <c r="C9011"/>
      <c r="D9011"/>
      <c r="E9011"/>
    </row>
    <row r="9012" spans="1:5" x14ac:dyDescent="0.25">
      <c r="A9012"/>
      <c r="B9012"/>
      <c r="C9012"/>
      <c r="D9012"/>
      <c r="E9012"/>
    </row>
    <row r="9013" spans="1:5" x14ac:dyDescent="0.25">
      <c r="A9013"/>
      <c r="B9013"/>
      <c r="C9013"/>
      <c r="D9013"/>
      <c r="E9013"/>
    </row>
    <row r="9014" spans="1:5" x14ac:dyDescent="0.25">
      <c r="A9014"/>
      <c r="B9014"/>
      <c r="C9014"/>
      <c r="D9014"/>
      <c r="E9014"/>
    </row>
    <row r="9015" spans="1:5" x14ac:dyDescent="0.25">
      <c r="A9015"/>
      <c r="B9015"/>
      <c r="C9015"/>
      <c r="D9015"/>
      <c r="E9015"/>
    </row>
    <row r="9016" spans="1:5" x14ac:dyDescent="0.25">
      <c r="A9016"/>
      <c r="B9016"/>
      <c r="C9016"/>
      <c r="D9016"/>
      <c r="E9016"/>
    </row>
    <row r="9017" spans="1:5" x14ac:dyDescent="0.25">
      <c r="A9017"/>
      <c r="B9017"/>
      <c r="C9017"/>
      <c r="D9017"/>
      <c r="E9017"/>
    </row>
    <row r="9018" spans="1:5" x14ac:dyDescent="0.25">
      <c r="A9018"/>
      <c r="B9018"/>
      <c r="C9018"/>
      <c r="D9018"/>
      <c r="E9018"/>
    </row>
    <row r="9019" spans="1:5" x14ac:dyDescent="0.25">
      <c r="A9019"/>
      <c r="B9019"/>
      <c r="C9019"/>
      <c r="D9019"/>
      <c r="E9019"/>
    </row>
    <row r="9020" spans="1:5" x14ac:dyDescent="0.25">
      <c r="A9020"/>
      <c r="B9020"/>
      <c r="C9020"/>
      <c r="D9020"/>
      <c r="E9020"/>
    </row>
    <row r="9021" spans="1:5" x14ac:dyDescent="0.25">
      <c r="A9021"/>
      <c r="B9021"/>
      <c r="C9021"/>
      <c r="D9021"/>
      <c r="E9021"/>
    </row>
    <row r="9022" spans="1:5" x14ac:dyDescent="0.25">
      <c r="A9022"/>
      <c r="B9022"/>
      <c r="C9022"/>
      <c r="D9022"/>
      <c r="E9022"/>
    </row>
    <row r="9023" spans="1:5" x14ac:dyDescent="0.25">
      <c r="A9023"/>
      <c r="B9023"/>
      <c r="C9023"/>
      <c r="D9023"/>
      <c r="E9023"/>
    </row>
    <row r="9024" spans="1:5" x14ac:dyDescent="0.25">
      <c r="A9024"/>
      <c r="B9024"/>
      <c r="C9024"/>
      <c r="D9024"/>
      <c r="E9024"/>
    </row>
    <row r="9025" spans="1:5" x14ac:dyDescent="0.25">
      <c r="A9025"/>
      <c r="B9025"/>
      <c r="C9025"/>
      <c r="D9025"/>
      <c r="E9025"/>
    </row>
    <row r="9026" spans="1:5" x14ac:dyDescent="0.25">
      <c r="A9026"/>
      <c r="B9026"/>
      <c r="C9026"/>
      <c r="D9026"/>
      <c r="E9026"/>
    </row>
    <row r="9027" spans="1:5" x14ac:dyDescent="0.25">
      <c r="A9027"/>
      <c r="B9027"/>
      <c r="C9027"/>
      <c r="D9027"/>
      <c r="E9027"/>
    </row>
    <row r="9028" spans="1:5" x14ac:dyDescent="0.25">
      <c r="A9028"/>
      <c r="B9028"/>
      <c r="C9028"/>
      <c r="D9028"/>
      <c r="E9028"/>
    </row>
    <row r="9029" spans="1:5" x14ac:dyDescent="0.25">
      <c r="A9029"/>
      <c r="B9029"/>
      <c r="C9029"/>
      <c r="D9029"/>
      <c r="E9029"/>
    </row>
    <row r="9030" spans="1:5" x14ac:dyDescent="0.25">
      <c r="A9030"/>
      <c r="B9030"/>
      <c r="C9030"/>
      <c r="D9030"/>
      <c r="E9030"/>
    </row>
    <row r="9031" spans="1:5" x14ac:dyDescent="0.25">
      <c r="A9031"/>
      <c r="B9031"/>
      <c r="C9031"/>
      <c r="D9031"/>
      <c r="E9031"/>
    </row>
    <row r="9032" spans="1:5" x14ac:dyDescent="0.25">
      <c r="A9032"/>
      <c r="B9032"/>
      <c r="C9032"/>
      <c r="D9032"/>
      <c r="E9032"/>
    </row>
    <row r="9033" spans="1:5" x14ac:dyDescent="0.25">
      <c r="A9033"/>
      <c r="B9033"/>
      <c r="C9033"/>
      <c r="D9033"/>
      <c r="E9033"/>
    </row>
    <row r="9034" spans="1:5" x14ac:dyDescent="0.25">
      <c r="A9034"/>
      <c r="B9034"/>
      <c r="C9034"/>
      <c r="D9034"/>
      <c r="E9034"/>
    </row>
    <row r="9035" spans="1:5" x14ac:dyDescent="0.25">
      <c r="A9035"/>
      <c r="B9035"/>
      <c r="C9035"/>
      <c r="D9035"/>
      <c r="E9035"/>
    </row>
    <row r="9036" spans="1:5" x14ac:dyDescent="0.25">
      <c r="A9036"/>
      <c r="B9036"/>
      <c r="C9036"/>
      <c r="D9036"/>
      <c r="E9036"/>
    </row>
    <row r="9037" spans="1:5" x14ac:dyDescent="0.25">
      <c r="A9037"/>
      <c r="B9037"/>
      <c r="C9037"/>
      <c r="D9037"/>
      <c r="E9037"/>
    </row>
    <row r="9038" spans="1:5" x14ac:dyDescent="0.25">
      <c r="A9038"/>
      <c r="B9038"/>
      <c r="C9038"/>
      <c r="D9038"/>
      <c r="E9038"/>
    </row>
    <row r="9039" spans="1:5" x14ac:dyDescent="0.25">
      <c r="A9039"/>
      <c r="B9039"/>
      <c r="C9039"/>
      <c r="D9039"/>
      <c r="E9039"/>
    </row>
    <row r="9040" spans="1:5" x14ac:dyDescent="0.25">
      <c r="A9040"/>
      <c r="B9040"/>
      <c r="C9040"/>
      <c r="D9040"/>
      <c r="E9040"/>
    </row>
    <row r="9041" spans="1:5" x14ac:dyDescent="0.25">
      <c r="A9041"/>
      <c r="B9041"/>
      <c r="C9041"/>
      <c r="D9041"/>
      <c r="E9041"/>
    </row>
    <row r="9042" spans="1:5" x14ac:dyDescent="0.25">
      <c r="A9042"/>
      <c r="B9042"/>
      <c r="C9042"/>
      <c r="D9042"/>
      <c r="E9042"/>
    </row>
    <row r="9043" spans="1:5" x14ac:dyDescent="0.25">
      <c r="A9043"/>
      <c r="B9043"/>
      <c r="C9043"/>
      <c r="D9043"/>
      <c r="E9043"/>
    </row>
    <row r="9044" spans="1:5" x14ac:dyDescent="0.25">
      <c r="A9044"/>
      <c r="B9044"/>
      <c r="C9044"/>
      <c r="D9044"/>
      <c r="E9044"/>
    </row>
    <row r="9045" spans="1:5" x14ac:dyDescent="0.25">
      <c r="A9045"/>
      <c r="B9045"/>
      <c r="C9045"/>
      <c r="D9045"/>
      <c r="E9045"/>
    </row>
    <row r="9046" spans="1:5" x14ac:dyDescent="0.25">
      <c r="A9046"/>
      <c r="B9046"/>
      <c r="C9046"/>
      <c r="D9046"/>
      <c r="E9046"/>
    </row>
    <row r="9047" spans="1:5" x14ac:dyDescent="0.25">
      <c r="A9047"/>
      <c r="B9047"/>
      <c r="C9047"/>
      <c r="D9047"/>
      <c r="E9047"/>
    </row>
    <row r="9048" spans="1:5" x14ac:dyDescent="0.25">
      <c r="A9048"/>
      <c r="B9048"/>
      <c r="C9048"/>
      <c r="D9048"/>
      <c r="E9048"/>
    </row>
    <row r="9049" spans="1:5" x14ac:dyDescent="0.25">
      <c r="A9049"/>
      <c r="B9049"/>
      <c r="C9049"/>
      <c r="D9049"/>
      <c r="E9049"/>
    </row>
    <row r="9050" spans="1:5" x14ac:dyDescent="0.25">
      <c r="A9050"/>
      <c r="B9050"/>
      <c r="C9050"/>
      <c r="D9050"/>
      <c r="E9050"/>
    </row>
    <row r="9051" spans="1:5" x14ac:dyDescent="0.25">
      <c r="A9051"/>
      <c r="B9051"/>
      <c r="C9051"/>
      <c r="D9051"/>
      <c r="E9051"/>
    </row>
    <row r="9052" spans="1:5" x14ac:dyDescent="0.25">
      <c r="A9052"/>
      <c r="B9052"/>
      <c r="C9052"/>
      <c r="D9052"/>
      <c r="E9052"/>
    </row>
    <row r="9053" spans="1:5" x14ac:dyDescent="0.25">
      <c r="A9053"/>
      <c r="B9053"/>
      <c r="C9053"/>
      <c r="D9053"/>
      <c r="E9053"/>
    </row>
    <row r="9054" spans="1:5" x14ac:dyDescent="0.25">
      <c r="A9054"/>
      <c r="B9054"/>
      <c r="C9054"/>
      <c r="D9054"/>
      <c r="E9054"/>
    </row>
    <row r="9055" spans="1:5" x14ac:dyDescent="0.25">
      <c r="A9055"/>
      <c r="B9055"/>
      <c r="C9055"/>
      <c r="D9055"/>
      <c r="E9055"/>
    </row>
    <row r="9056" spans="1:5" x14ac:dyDescent="0.25">
      <c r="A9056"/>
      <c r="B9056"/>
      <c r="C9056"/>
      <c r="D9056"/>
      <c r="E9056"/>
    </row>
    <row r="9057" spans="1:5" x14ac:dyDescent="0.25">
      <c r="A9057"/>
      <c r="B9057"/>
      <c r="C9057"/>
      <c r="D9057"/>
      <c r="E9057"/>
    </row>
    <row r="9058" spans="1:5" x14ac:dyDescent="0.25">
      <c r="A9058"/>
      <c r="B9058"/>
      <c r="C9058"/>
      <c r="D9058"/>
      <c r="E9058"/>
    </row>
    <row r="9059" spans="1:5" x14ac:dyDescent="0.25">
      <c r="A9059"/>
      <c r="B9059"/>
      <c r="C9059"/>
      <c r="D9059"/>
      <c r="E9059"/>
    </row>
    <row r="9060" spans="1:5" x14ac:dyDescent="0.25">
      <c r="A9060"/>
      <c r="B9060"/>
      <c r="C9060"/>
      <c r="D9060"/>
      <c r="E9060"/>
    </row>
    <row r="9061" spans="1:5" x14ac:dyDescent="0.25">
      <c r="A9061"/>
      <c r="B9061"/>
      <c r="C9061"/>
      <c r="D9061"/>
      <c r="E9061"/>
    </row>
    <row r="9062" spans="1:5" x14ac:dyDescent="0.25">
      <c r="A9062"/>
      <c r="B9062"/>
      <c r="C9062"/>
      <c r="D9062"/>
      <c r="E9062"/>
    </row>
    <row r="9063" spans="1:5" x14ac:dyDescent="0.25">
      <c r="A9063"/>
      <c r="B9063"/>
      <c r="C9063"/>
      <c r="D9063"/>
      <c r="E9063"/>
    </row>
    <row r="9064" spans="1:5" x14ac:dyDescent="0.25">
      <c r="A9064"/>
      <c r="B9064"/>
      <c r="C9064"/>
      <c r="D9064"/>
      <c r="E9064"/>
    </row>
    <row r="9065" spans="1:5" x14ac:dyDescent="0.25">
      <c r="A9065"/>
      <c r="B9065"/>
      <c r="C9065"/>
      <c r="D9065"/>
      <c r="E9065"/>
    </row>
    <row r="9066" spans="1:5" x14ac:dyDescent="0.25">
      <c r="A9066"/>
      <c r="B9066"/>
      <c r="C9066"/>
      <c r="D9066"/>
      <c r="E9066"/>
    </row>
    <row r="9067" spans="1:5" x14ac:dyDescent="0.25">
      <c r="A9067"/>
      <c r="B9067"/>
      <c r="C9067"/>
      <c r="D9067"/>
      <c r="E9067"/>
    </row>
    <row r="9068" spans="1:5" x14ac:dyDescent="0.25">
      <c r="A9068"/>
      <c r="B9068"/>
      <c r="C9068"/>
      <c r="D9068"/>
      <c r="E9068"/>
    </row>
    <row r="9069" spans="1:5" x14ac:dyDescent="0.25">
      <c r="A9069"/>
      <c r="B9069"/>
      <c r="C9069"/>
      <c r="D9069"/>
      <c r="E9069"/>
    </row>
    <row r="9070" spans="1:5" x14ac:dyDescent="0.25">
      <c r="A9070"/>
      <c r="B9070"/>
      <c r="C9070"/>
      <c r="D9070"/>
      <c r="E9070"/>
    </row>
    <row r="9071" spans="1:5" x14ac:dyDescent="0.25">
      <c r="A9071"/>
      <c r="B9071"/>
      <c r="C9071"/>
      <c r="D9071"/>
      <c r="E9071"/>
    </row>
    <row r="9072" spans="1:5" x14ac:dyDescent="0.25">
      <c r="A9072"/>
      <c r="B9072"/>
      <c r="C9072"/>
      <c r="D9072"/>
      <c r="E9072"/>
    </row>
    <row r="9073" spans="1:5" x14ac:dyDescent="0.25">
      <c r="A9073"/>
      <c r="B9073"/>
      <c r="C9073"/>
      <c r="D9073"/>
      <c r="E9073"/>
    </row>
    <row r="9074" spans="1:5" x14ac:dyDescent="0.25">
      <c r="A9074"/>
      <c r="B9074"/>
      <c r="C9074"/>
      <c r="D9074"/>
      <c r="E9074"/>
    </row>
    <row r="9075" spans="1:5" x14ac:dyDescent="0.25">
      <c r="A9075"/>
      <c r="B9075"/>
      <c r="C9075"/>
      <c r="D9075"/>
      <c r="E9075"/>
    </row>
    <row r="9076" spans="1:5" x14ac:dyDescent="0.25">
      <c r="A9076"/>
      <c r="B9076"/>
      <c r="C9076"/>
      <c r="D9076"/>
      <c r="E9076"/>
    </row>
    <row r="9077" spans="1:5" x14ac:dyDescent="0.25">
      <c r="A9077"/>
      <c r="B9077"/>
      <c r="C9077"/>
      <c r="D9077"/>
      <c r="E9077"/>
    </row>
    <row r="9078" spans="1:5" x14ac:dyDescent="0.25">
      <c r="A9078"/>
      <c r="B9078"/>
      <c r="C9078"/>
      <c r="D9078"/>
      <c r="E9078"/>
    </row>
    <row r="9079" spans="1:5" x14ac:dyDescent="0.25">
      <c r="A9079"/>
      <c r="B9079"/>
      <c r="C9079"/>
      <c r="D9079"/>
      <c r="E9079"/>
    </row>
    <row r="9080" spans="1:5" x14ac:dyDescent="0.25">
      <c r="A9080"/>
      <c r="B9080"/>
      <c r="C9080"/>
      <c r="D9080"/>
      <c r="E9080"/>
    </row>
    <row r="9081" spans="1:5" x14ac:dyDescent="0.25">
      <c r="A9081"/>
      <c r="B9081"/>
      <c r="C9081"/>
      <c r="D9081"/>
      <c r="E9081"/>
    </row>
    <row r="9082" spans="1:5" x14ac:dyDescent="0.25">
      <c r="A9082"/>
      <c r="B9082"/>
      <c r="C9082"/>
      <c r="D9082"/>
      <c r="E9082"/>
    </row>
    <row r="9083" spans="1:5" x14ac:dyDescent="0.25">
      <c r="A9083"/>
      <c r="B9083"/>
      <c r="C9083"/>
      <c r="D9083"/>
      <c r="E9083"/>
    </row>
    <row r="9084" spans="1:5" x14ac:dyDescent="0.25">
      <c r="A9084"/>
      <c r="B9084"/>
      <c r="C9084"/>
      <c r="D9084"/>
      <c r="E9084"/>
    </row>
    <row r="9085" spans="1:5" x14ac:dyDescent="0.25">
      <c r="A9085"/>
      <c r="B9085"/>
      <c r="C9085"/>
      <c r="D9085"/>
      <c r="E9085"/>
    </row>
    <row r="9086" spans="1:5" x14ac:dyDescent="0.25">
      <c r="A9086"/>
      <c r="B9086"/>
      <c r="C9086"/>
      <c r="D9086"/>
      <c r="E9086"/>
    </row>
    <row r="9087" spans="1:5" x14ac:dyDescent="0.25">
      <c r="A9087"/>
      <c r="B9087"/>
      <c r="C9087"/>
      <c r="D9087"/>
      <c r="E9087"/>
    </row>
    <row r="9088" spans="1:5" x14ac:dyDescent="0.25">
      <c r="A9088"/>
      <c r="B9088"/>
      <c r="C9088"/>
      <c r="D9088"/>
      <c r="E9088"/>
    </row>
    <row r="9089" spans="1:5" x14ac:dyDescent="0.25">
      <c r="A9089"/>
      <c r="B9089"/>
      <c r="C9089"/>
      <c r="D9089"/>
      <c r="E9089"/>
    </row>
    <row r="9090" spans="1:5" x14ac:dyDescent="0.25">
      <c r="A9090"/>
      <c r="B9090"/>
      <c r="C9090"/>
      <c r="D9090"/>
      <c r="E9090"/>
    </row>
    <row r="9091" spans="1:5" x14ac:dyDescent="0.25">
      <c r="A9091"/>
      <c r="B9091"/>
      <c r="C9091"/>
      <c r="D9091"/>
      <c r="E9091"/>
    </row>
    <row r="9092" spans="1:5" x14ac:dyDescent="0.25">
      <c r="A9092"/>
      <c r="B9092"/>
      <c r="C9092"/>
      <c r="D9092"/>
      <c r="E9092"/>
    </row>
    <row r="9093" spans="1:5" x14ac:dyDescent="0.25">
      <c r="A9093"/>
      <c r="B9093"/>
      <c r="C9093"/>
      <c r="D9093"/>
      <c r="E9093"/>
    </row>
    <row r="9094" spans="1:5" x14ac:dyDescent="0.25">
      <c r="A9094"/>
      <c r="B9094"/>
      <c r="C9094"/>
      <c r="D9094"/>
      <c r="E9094"/>
    </row>
    <row r="9095" spans="1:5" x14ac:dyDescent="0.25">
      <c r="A9095"/>
      <c r="B9095"/>
      <c r="C9095"/>
      <c r="D9095"/>
      <c r="E9095"/>
    </row>
    <row r="9096" spans="1:5" x14ac:dyDescent="0.25">
      <c r="A9096"/>
      <c r="B9096"/>
      <c r="C9096"/>
      <c r="D9096"/>
      <c r="E9096"/>
    </row>
    <row r="9097" spans="1:5" x14ac:dyDescent="0.25">
      <c r="A9097"/>
      <c r="B9097"/>
      <c r="C9097"/>
      <c r="D9097"/>
      <c r="E9097"/>
    </row>
    <row r="9098" spans="1:5" x14ac:dyDescent="0.25">
      <c r="A9098"/>
      <c r="B9098"/>
      <c r="C9098"/>
      <c r="D9098"/>
      <c r="E9098"/>
    </row>
    <row r="9099" spans="1:5" x14ac:dyDescent="0.25">
      <c r="A9099"/>
      <c r="B9099"/>
      <c r="C9099"/>
      <c r="D9099"/>
      <c r="E9099"/>
    </row>
    <row r="9100" spans="1:5" x14ac:dyDescent="0.25">
      <c r="A9100"/>
      <c r="B9100"/>
      <c r="C9100"/>
      <c r="D9100"/>
      <c r="E9100"/>
    </row>
    <row r="9101" spans="1:5" x14ac:dyDescent="0.25">
      <c r="A9101"/>
      <c r="B9101"/>
      <c r="C9101"/>
      <c r="D9101"/>
      <c r="E9101"/>
    </row>
    <row r="9102" spans="1:5" x14ac:dyDescent="0.25">
      <c r="A9102"/>
      <c r="B9102"/>
      <c r="C9102"/>
      <c r="D9102"/>
      <c r="E9102"/>
    </row>
    <row r="9103" spans="1:5" x14ac:dyDescent="0.25">
      <c r="A9103"/>
      <c r="B9103"/>
      <c r="C9103"/>
      <c r="D9103"/>
      <c r="E9103"/>
    </row>
    <row r="9104" spans="1:5" x14ac:dyDescent="0.25">
      <c r="A9104"/>
      <c r="B9104"/>
      <c r="C9104"/>
      <c r="D9104"/>
      <c r="E9104"/>
    </row>
    <row r="9105" spans="1:5" x14ac:dyDescent="0.25">
      <c r="A9105"/>
      <c r="B9105"/>
      <c r="C9105"/>
      <c r="D9105"/>
      <c r="E9105"/>
    </row>
    <row r="9106" spans="1:5" x14ac:dyDescent="0.25">
      <c r="A9106"/>
      <c r="B9106"/>
      <c r="C9106"/>
      <c r="D9106"/>
      <c r="E9106"/>
    </row>
    <row r="9107" spans="1:5" x14ac:dyDescent="0.25">
      <c r="A9107"/>
      <c r="B9107"/>
      <c r="C9107"/>
      <c r="D9107"/>
      <c r="E9107"/>
    </row>
    <row r="9108" spans="1:5" x14ac:dyDescent="0.25">
      <c r="A9108"/>
      <c r="B9108"/>
      <c r="C9108"/>
      <c r="D9108"/>
      <c r="E9108"/>
    </row>
    <row r="9109" spans="1:5" x14ac:dyDescent="0.25">
      <c r="A9109"/>
      <c r="B9109"/>
      <c r="C9109"/>
      <c r="D9109"/>
      <c r="E9109"/>
    </row>
    <row r="9110" spans="1:5" x14ac:dyDescent="0.25">
      <c r="A9110"/>
      <c r="B9110"/>
      <c r="C9110"/>
      <c r="D9110"/>
      <c r="E9110"/>
    </row>
    <row r="9111" spans="1:5" x14ac:dyDescent="0.25">
      <c r="A9111"/>
      <c r="B9111"/>
      <c r="C9111"/>
      <c r="D9111"/>
      <c r="E9111"/>
    </row>
    <row r="9112" spans="1:5" x14ac:dyDescent="0.25">
      <c r="A9112"/>
      <c r="B9112"/>
      <c r="C9112"/>
      <c r="D9112"/>
      <c r="E9112"/>
    </row>
    <row r="9113" spans="1:5" x14ac:dyDescent="0.25">
      <c r="A9113"/>
      <c r="B9113"/>
      <c r="C9113"/>
      <c r="D9113"/>
      <c r="E9113"/>
    </row>
    <row r="9114" spans="1:5" x14ac:dyDescent="0.25">
      <c r="A9114"/>
      <c r="B9114"/>
      <c r="C9114"/>
      <c r="D9114"/>
      <c r="E9114"/>
    </row>
    <row r="9115" spans="1:5" x14ac:dyDescent="0.25">
      <c r="A9115"/>
      <c r="B9115"/>
      <c r="C9115"/>
      <c r="D9115"/>
      <c r="E9115"/>
    </row>
    <row r="9116" spans="1:5" x14ac:dyDescent="0.25">
      <c r="A9116"/>
      <c r="B9116"/>
      <c r="C9116"/>
      <c r="D9116"/>
      <c r="E9116"/>
    </row>
    <row r="9117" spans="1:5" x14ac:dyDescent="0.25">
      <c r="A9117"/>
      <c r="B9117"/>
      <c r="C9117"/>
      <c r="D9117"/>
      <c r="E9117"/>
    </row>
    <row r="9118" spans="1:5" x14ac:dyDescent="0.25">
      <c r="A9118"/>
      <c r="B9118"/>
      <c r="C9118"/>
      <c r="D9118"/>
      <c r="E9118"/>
    </row>
    <row r="9119" spans="1:5" x14ac:dyDescent="0.25">
      <c r="A9119"/>
      <c r="B9119"/>
      <c r="C9119"/>
      <c r="D9119"/>
      <c r="E9119"/>
    </row>
    <row r="9120" spans="1:5" x14ac:dyDescent="0.25">
      <c r="A9120"/>
      <c r="B9120"/>
      <c r="C9120"/>
      <c r="D9120"/>
      <c r="E9120"/>
    </row>
    <row r="9121" spans="1:5" x14ac:dyDescent="0.25">
      <c r="A9121"/>
      <c r="B9121"/>
      <c r="C9121"/>
      <c r="D9121"/>
      <c r="E9121"/>
    </row>
    <row r="9122" spans="1:5" x14ac:dyDescent="0.25">
      <c r="A9122"/>
      <c r="B9122"/>
      <c r="C9122"/>
      <c r="D9122"/>
      <c r="E9122"/>
    </row>
    <row r="9123" spans="1:5" x14ac:dyDescent="0.25">
      <c r="A9123"/>
      <c r="B9123"/>
      <c r="C9123"/>
      <c r="D9123"/>
      <c r="E9123"/>
    </row>
    <row r="9124" spans="1:5" x14ac:dyDescent="0.25">
      <c r="A9124"/>
      <c r="B9124"/>
      <c r="C9124"/>
      <c r="D9124"/>
      <c r="E9124"/>
    </row>
    <row r="9125" spans="1:5" x14ac:dyDescent="0.25">
      <c r="A9125"/>
      <c r="B9125"/>
      <c r="C9125"/>
      <c r="D9125"/>
      <c r="E9125"/>
    </row>
    <row r="9126" spans="1:5" x14ac:dyDescent="0.25">
      <c r="A9126"/>
      <c r="B9126"/>
      <c r="C9126"/>
      <c r="D9126"/>
      <c r="E9126"/>
    </row>
    <row r="9127" spans="1:5" x14ac:dyDescent="0.25">
      <c r="A9127"/>
      <c r="B9127"/>
      <c r="C9127"/>
      <c r="D9127"/>
      <c r="E9127"/>
    </row>
    <row r="9128" spans="1:5" x14ac:dyDescent="0.25">
      <c r="A9128"/>
      <c r="B9128"/>
      <c r="C9128"/>
      <c r="D9128"/>
      <c r="E9128"/>
    </row>
    <row r="9129" spans="1:5" x14ac:dyDescent="0.25">
      <c r="A9129"/>
      <c r="B9129"/>
      <c r="C9129"/>
      <c r="D9129"/>
      <c r="E9129"/>
    </row>
    <row r="9130" spans="1:5" x14ac:dyDescent="0.25">
      <c r="A9130"/>
      <c r="B9130"/>
      <c r="C9130"/>
      <c r="D9130"/>
      <c r="E9130"/>
    </row>
    <row r="9131" spans="1:5" x14ac:dyDescent="0.25">
      <c r="A9131"/>
      <c r="B9131"/>
      <c r="C9131"/>
      <c r="D9131"/>
      <c r="E9131"/>
    </row>
    <row r="9132" spans="1:5" x14ac:dyDescent="0.25">
      <c r="A9132"/>
      <c r="B9132"/>
      <c r="C9132"/>
      <c r="D9132"/>
      <c r="E9132"/>
    </row>
    <row r="9133" spans="1:5" x14ac:dyDescent="0.25">
      <c r="A9133"/>
      <c r="B9133"/>
      <c r="C9133"/>
      <c r="D9133"/>
      <c r="E9133"/>
    </row>
    <row r="9134" spans="1:5" x14ac:dyDescent="0.25">
      <c r="A9134"/>
      <c r="B9134"/>
      <c r="C9134"/>
      <c r="D9134"/>
      <c r="E9134"/>
    </row>
    <row r="9135" spans="1:5" x14ac:dyDescent="0.25">
      <c r="A9135"/>
      <c r="B9135"/>
      <c r="C9135"/>
      <c r="D9135"/>
      <c r="E9135"/>
    </row>
    <row r="9136" spans="1:5" x14ac:dyDescent="0.25">
      <c r="A9136"/>
      <c r="B9136"/>
      <c r="C9136"/>
      <c r="D9136"/>
      <c r="E9136"/>
    </row>
    <row r="9137" spans="1:5" x14ac:dyDescent="0.25">
      <c r="A9137"/>
      <c r="B9137"/>
      <c r="C9137"/>
      <c r="D9137"/>
      <c r="E9137"/>
    </row>
    <row r="9138" spans="1:5" x14ac:dyDescent="0.25">
      <c r="A9138"/>
      <c r="B9138"/>
      <c r="C9138"/>
      <c r="D9138"/>
      <c r="E9138"/>
    </row>
    <row r="9139" spans="1:5" x14ac:dyDescent="0.25">
      <c r="A9139"/>
      <c r="B9139"/>
      <c r="C9139"/>
      <c r="D9139"/>
      <c r="E9139"/>
    </row>
    <row r="9140" spans="1:5" x14ac:dyDescent="0.25">
      <c r="A9140"/>
      <c r="B9140"/>
      <c r="C9140"/>
      <c r="D9140"/>
      <c r="E9140"/>
    </row>
    <row r="9141" spans="1:5" x14ac:dyDescent="0.25">
      <c r="A9141"/>
      <c r="B9141"/>
      <c r="C9141"/>
      <c r="D9141"/>
      <c r="E9141"/>
    </row>
    <row r="9142" spans="1:5" x14ac:dyDescent="0.25">
      <c r="A9142"/>
      <c r="B9142"/>
      <c r="C9142"/>
      <c r="D9142"/>
      <c r="E9142"/>
    </row>
    <row r="9143" spans="1:5" x14ac:dyDescent="0.25">
      <c r="A9143"/>
      <c r="B9143"/>
      <c r="C9143"/>
      <c r="D9143"/>
      <c r="E9143"/>
    </row>
    <row r="9144" spans="1:5" x14ac:dyDescent="0.25">
      <c r="A9144"/>
      <c r="B9144"/>
      <c r="C9144"/>
      <c r="D9144"/>
      <c r="E9144"/>
    </row>
    <row r="9145" spans="1:5" x14ac:dyDescent="0.25">
      <c r="A9145"/>
      <c r="B9145"/>
      <c r="C9145"/>
      <c r="D9145"/>
      <c r="E9145"/>
    </row>
    <row r="9146" spans="1:5" x14ac:dyDescent="0.25">
      <c r="A9146"/>
      <c r="B9146"/>
      <c r="C9146"/>
      <c r="D9146"/>
      <c r="E9146"/>
    </row>
    <row r="9147" spans="1:5" x14ac:dyDescent="0.25">
      <c r="A9147"/>
      <c r="B9147"/>
      <c r="C9147"/>
      <c r="D9147"/>
      <c r="E9147"/>
    </row>
    <row r="9148" spans="1:5" x14ac:dyDescent="0.25">
      <c r="A9148"/>
      <c r="B9148"/>
      <c r="C9148"/>
      <c r="D9148"/>
      <c r="E9148"/>
    </row>
    <row r="9149" spans="1:5" x14ac:dyDescent="0.25">
      <c r="A9149"/>
      <c r="B9149"/>
      <c r="C9149"/>
      <c r="D9149"/>
      <c r="E9149"/>
    </row>
    <row r="9150" spans="1:5" x14ac:dyDescent="0.25">
      <c r="A9150"/>
      <c r="B9150"/>
      <c r="C9150"/>
      <c r="D9150"/>
      <c r="E9150"/>
    </row>
    <row r="9151" spans="1:5" x14ac:dyDescent="0.25">
      <c r="A9151"/>
      <c r="B9151"/>
      <c r="C9151"/>
      <c r="D9151"/>
      <c r="E9151"/>
    </row>
    <row r="9152" spans="1:5" x14ac:dyDescent="0.25">
      <c r="A9152"/>
      <c r="B9152"/>
      <c r="C9152"/>
      <c r="D9152"/>
      <c r="E9152"/>
    </row>
    <row r="9153" spans="1:5" x14ac:dyDescent="0.25">
      <c r="A9153"/>
      <c r="B9153"/>
      <c r="C9153"/>
      <c r="D9153"/>
      <c r="E9153"/>
    </row>
    <row r="9154" spans="1:5" x14ac:dyDescent="0.25">
      <c r="A9154"/>
      <c r="B9154"/>
      <c r="C9154"/>
      <c r="D9154"/>
      <c r="E9154"/>
    </row>
    <row r="9155" spans="1:5" x14ac:dyDescent="0.25">
      <c r="A9155"/>
      <c r="B9155"/>
      <c r="C9155"/>
      <c r="D9155"/>
      <c r="E9155"/>
    </row>
    <row r="9156" spans="1:5" x14ac:dyDescent="0.25">
      <c r="A9156"/>
      <c r="B9156"/>
      <c r="C9156"/>
      <c r="D9156"/>
      <c r="E9156"/>
    </row>
    <row r="9157" spans="1:5" x14ac:dyDescent="0.25">
      <c r="A9157"/>
      <c r="B9157"/>
      <c r="C9157"/>
      <c r="D9157"/>
      <c r="E9157"/>
    </row>
    <row r="9158" spans="1:5" x14ac:dyDescent="0.25">
      <c r="A9158"/>
      <c r="B9158"/>
      <c r="C9158"/>
      <c r="D9158"/>
      <c r="E9158"/>
    </row>
    <row r="9159" spans="1:5" x14ac:dyDescent="0.25">
      <c r="A9159"/>
      <c r="B9159"/>
      <c r="C9159"/>
      <c r="D9159"/>
      <c r="E9159"/>
    </row>
    <row r="9160" spans="1:5" x14ac:dyDescent="0.25">
      <c r="A9160"/>
      <c r="B9160"/>
      <c r="C9160"/>
      <c r="D9160"/>
      <c r="E9160"/>
    </row>
    <row r="9161" spans="1:5" x14ac:dyDescent="0.25">
      <c r="A9161"/>
      <c r="B9161"/>
      <c r="C9161"/>
      <c r="D9161"/>
      <c r="E9161"/>
    </row>
    <row r="9162" spans="1:5" x14ac:dyDescent="0.25">
      <c r="A9162"/>
      <c r="B9162"/>
      <c r="C9162"/>
      <c r="D9162"/>
      <c r="E9162"/>
    </row>
    <row r="9163" spans="1:5" x14ac:dyDescent="0.25">
      <c r="A9163"/>
      <c r="B9163"/>
      <c r="C9163"/>
      <c r="D9163"/>
      <c r="E9163"/>
    </row>
    <row r="9164" spans="1:5" x14ac:dyDescent="0.25">
      <c r="A9164"/>
      <c r="B9164"/>
      <c r="C9164"/>
      <c r="D9164"/>
      <c r="E9164"/>
    </row>
    <row r="9165" spans="1:5" x14ac:dyDescent="0.25">
      <c r="A9165"/>
      <c r="B9165"/>
      <c r="C9165"/>
      <c r="D9165"/>
      <c r="E9165"/>
    </row>
    <row r="9166" spans="1:5" x14ac:dyDescent="0.25">
      <c r="A9166"/>
      <c r="B9166"/>
      <c r="C9166"/>
      <c r="D9166"/>
      <c r="E9166"/>
    </row>
    <row r="9167" spans="1:5" x14ac:dyDescent="0.25">
      <c r="A9167"/>
      <c r="B9167"/>
      <c r="C9167"/>
      <c r="D9167"/>
      <c r="E9167"/>
    </row>
    <row r="9168" spans="1:5" x14ac:dyDescent="0.25">
      <c r="A9168"/>
      <c r="B9168"/>
      <c r="C9168"/>
      <c r="D9168"/>
      <c r="E9168"/>
    </row>
    <row r="9169" spans="1:5" x14ac:dyDescent="0.25">
      <c r="A9169"/>
      <c r="B9169"/>
      <c r="C9169"/>
      <c r="D9169"/>
      <c r="E9169"/>
    </row>
    <row r="9170" spans="1:5" x14ac:dyDescent="0.25">
      <c r="A9170"/>
      <c r="B9170"/>
      <c r="C9170"/>
      <c r="D9170"/>
      <c r="E9170"/>
    </row>
    <row r="9171" spans="1:5" x14ac:dyDescent="0.25">
      <c r="A9171"/>
      <c r="B9171"/>
      <c r="C9171"/>
      <c r="D9171"/>
      <c r="E9171"/>
    </row>
    <row r="9172" spans="1:5" x14ac:dyDescent="0.25">
      <c r="A9172"/>
      <c r="B9172"/>
      <c r="C9172"/>
      <c r="D9172"/>
      <c r="E9172"/>
    </row>
    <row r="9173" spans="1:5" x14ac:dyDescent="0.25">
      <c r="A9173"/>
      <c r="B9173"/>
      <c r="C9173"/>
      <c r="D9173"/>
      <c r="E9173"/>
    </row>
    <row r="9174" spans="1:5" x14ac:dyDescent="0.25">
      <c r="A9174"/>
      <c r="B9174"/>
      <c r="C9174"/>
      <c r="D9174"/>
      <c r="E9174"/>
    </row>
    <row r="9175" spans="1:5" x14ac:dyDescent="0.25">
      <c r="A9175"/>
      <c r="B9175"/>
      <c r="C9175"/>
      <c r="D9175"/>
      <c r="E9175"/>
    </row>
    <row r="9176" spans="1:5" x14ac:dyDescent="0.25">
      <c r="A9176"/>
      <c r="B9176"/>
      <c r="C9176"/>
      <c r="D9176"/>
      <c r="E9176"/>
    </row>
    <row r="9177" spans="1:5" x14ac:dyDescent="0.25">
      <c r="A9177"/>
      <c r="B9177"/>
      <c r="C9177"/>
      <c r="D9177"/>
      <c r="E9177"/>
    </row>
    <row r="9178" spans="1:5" x14ac:dyDescent="0.25">
      <c r="A9178"/>
      <c r="B9178"/>
      <c r="C9178"/>
      <c r="D9178"/>
      <c r="E9178"/>
    </row>
    <row r="9179" spans="1:5" x14ac:dyDescent="0.25">
      <c r="A9179"/>
      <c r="B9179"/>
      <c r="C9179"/>
      <c r="D9179"/>
      <c r="E9179"/>
    </row>
    <row r="9180" spans="1:5" x14ac:dyDescent="0.25">
      <c r="A9180"/>
      <c r="B9180"/>
      <c r="C9180"/>
      <c r="D9180"/>
      <c r="E9180"/>
    </row>
    <row r="9181" spans="1:5" x14ac:dyDescent="0.25">
      <c r="A9181"/>
      <c r="B9181"/>
      <c r="C9181"/>
      <c r="D9181"/>
      <c r="E9181"/>
    </row>
    <row r="9182" spans="1:5" x14ac:dyDescent="0.25">
      <c r="A9182"/>
      <c r="B9182"/>
      <c r="C9182"/>
      <c r="D9182"/>
      <c r="E9182"/>
    </row>
    <row r="9183" spans="1:5" x14ac:dyDescent="0.25">
      <c r="A9183"/>
      <c r="B9183"/>
      <c r="C9183"/>
      <c r="D9183"/>
      <c r="E9183"/>
    </row>
    <row r="9184" spans="1:5" x14ac:dyDescent="0.25">
      <c r="A9184"/>
      <c r="B9184"/>
      <c r="C9184"/>
      <c r="D9184"/>
      <c r="E9184"/>
    </row>
    <row r="9185" spans="1:5" x14ac:dyDescent="0.25">
      <c r="A9185"/>
      <c r="B9185"/>
      <c r="C9185"/>
      <c r="D9185"/>
      <c r="E9185"/>
    </row>
    <row r="9186" spans="1:5" x14ac:dyDescent="0.25">
      <c r="A9186"/>
      <c r="B9186"/>
      <c r="C9186"/>
      <c r="D9186"/>
      <c r="E9186"/>
    </row>
    <row r="9187" spans="1:5" x14ac:dyDescent="0.25">
      <c r="A9187"/>
      <c r="B9187"/>
      <c r="C9187"/>
      <c r="D9187"/>
      <c r="E9187"/>
    </row>
    <row r="9188" spans="1:5" x14ac:dyDescent="0.25">
      <c r="A9188"/>
      <c r="B9188"/>
      <c r="C9188"/>
      <c r="D9188"/>
      <c r="E9188"/>
    </row>
    <row r="9189" spans="1:5" x14ac:dyDescent="0.25">
      <c r="A9189"/>
      <c r="B9189"/>
      <c r="C9189"/>
      <c r="D9189"/>
      <c r="E9189"/>
    </row>
    <row r="9190" spans="1:5" x14ac:dyDescent="0.25">
      <c r="A9190"/>
      <c r="B9190"/>
      <c r="C9190"/>
      <c r="D9190"/>
      <c r="E9190"/>
    </row>
    <row r="9191" spans="1:5" x14ac:dyDescent="0.25">
      <c r="A9191"/>
      <c r="B9191"/>
      <c r="C9191"/>
      <c r="D9191"/>
      <c r="E9191"/>
    </row>
    <row r="9192" spans="1:5" x14ac:dyDescent="0.25">
      <c r="A9192"/>
      <c r="B9192"/>
      <c r="C9192"/>
      <c r="D9192"/>
      <c r="E9192"/>
    </row>
    <row r="9193" spans="1:5" x14ac:dyDescent="0.25">
      <c r="A9193"/>
      <c r="B9193"/>
      <c r="C9193"/>
      <c r="D9193"/>
      <c r="E9193"/>
    </row>
    <row r="9194" spans="1:5" x14ac:dyDescent="0.25">
      <c r="A9194"/>
      <c r="B9194"/>
      <c r="C9194"/>
      <c r="D9194"/>
      <c r="E9194"/>
    </row>
    <row r="9195" spans="1:5" x14ac:dyDescent="0.25">
      <c r="A9195"/>
      <c r="B9195"/>
      <c r="C9195"/>
      <c r="D9195"/>
      <c r="E9195"/>
    </row>
    <row r="9196" spans="1:5" x14ac:dyDescent="0.25">
      <c r="A9196"/>
      <c r="B9196"/>
      <c r="C9196"/>
      <c r="D9196"/>
      <c r="E9196"/>
    </row>
    <row r="9197" spans="1:5" x14ac:dyDescent="0.25">
      <c r="A9197"/>
      <c r="B9197"/>
      <c r="C9197"/>
      <c r="D9197"/>
      <c r="E9197"/>
    </row>
    <row r="9198" spans="1:5" x14ac:dyDescent="0.25">
      <c r="A9198"/>
      <c r="B9198"/>
      <c r="C9198"/>
      <c r="D9198"/>
      <c r="E9198"/>
    </row>
    <row r="9199" spans="1:5" x14ac:dyDescent="0.25">
      <c r="A9199"/>
      <c r="B9199"/>
      <c r="C9199"/>
      <c r="D9199"/>
      <c r="E9199"/>
    </row>
    <row r="9200" spans="1:5" x14ac:dyDescent="0.25">
      <c r="A9200"/>
      <c r="B9200"/>
      <c r="C9200"/>
      <c r="D9200"/>
      <c r="E9200"/>
    </row>
    <row r="9201" spans="1:5" x14ac:dyDescent="0.25">
      <c r="A9201"/>
      <c r="B9201"/>
      <c r="C9201"/>
      <c r="D9201"/>
      <c r="E9201"/>
    </row>
    <row r="9202" spans="1:5" x14ac:dyDescent="0.25">
      <c r="A9202"/>
      <c r="B9202"/>
      <c r="C9202"/>
      <c r="D9202"/>
      <c r="E9202"/>
    </row>
    <row r="9203" spans="1:5" x14ac:dyDescent="0.25">
      <c r="A9203"/>
      <c r="B9203"/>
      <c r="C9203"/>
      <c r="D9203"/>
      <c r="E9203"/>
    </row>
    <row r="9204" spans="1:5" x14ac:dyDescent="0.25">
      <c r="A9204"/>
      <c r="B9204"/>
      <c r="C9204"/>
      <c r="D9204"/>
      <c r="E9204"/>
    </row>
    <row r="9205" spans="1:5" x14ac:dyDescent="0.25">
      <c r="A9205"/>
      <c r="B9205"/>
      <c r="C9205"/>
      <c r="D9205"/>
      <c r="E9205"/>
    </row>
    <row r="9206" spans="1:5" x14ac:dyDescent="0.25">
      <c r="A9206"/>
      <c r="B9206"/>
      <c r="C9206"/>
      <c r="D9206"/>
      <c r="E9206"/>
    </row>
    <row r="9207" spans="1:5" x14ac:dyDescent="0.25">
      <c r="A9207"/>
      <c r="B9207"/>
      <c r="C9207"/>
      <c r="D9207"/>
      <c r="E9207"/>
    </row>
    <row r="9208" spans="1:5" x14ac:dyDescent="0.25">
      <c r="A9208"/>
      <c r="B9208"/>
      <c r="C9208"/>
      <c r="D9208"/>
      <c r="E9208"/>
    </row>
    <row r="9209" spans="1:5" x14ac:dyDescent="0.25">
      <c r="A9209"/>
      <c r="B9209"/>
      <c r="C9209"/>
      <c r="D9209"/>
      <c r="E9209"/>
    </row>
    <row r="9210" spans="1:5" x14ac:dyDescent="0.25">
      <c r="A9210"/>
      <c r="B9210"/>
      <c r="C9210"/>
      <c r="D9210"/>
      <c r="E9210"/>
    </row>
    <row r="9211" spans="1:5" x14ac:dyDescent="0.25">
      <c r="A9211"/>
      <c r="B9211"/>
      <c r="C9211"/>
      <c r="D9211"/>
      <c r="E9211"/>
    </row>
    <row r="9212" spans="1:5" x14ac:dyDescent="0.25">
      <c r="A9212"/>
      <c r="B9212"/>
      <c r="C9212"/>
      <c r="D9212"/>
      <c r="E9212"/>
    </row>
    <row r="9213" spans="1:5" x14ac:dyDescent="0.25">
      <c r="A9213"/>
      <c r="B9213"/>
      <c r="C9213"/>
      <c r="D9213"/>
      <c r="E9213"/>
    </row>
    <row r="9214" spans="1:5" x14ac:dyDescent="0.25">
      <c r="A9214"/>
      <c r="B9214"/>
      <c r="C9214"/>
      <c r="D9214"/>
      <c r="E9214"/>
    </row>
    <row r="9215" spans="1:5" x14ac:dyDescent="0.25">
      <c r="A9215"/>
      <c r="B9215"/>
      <c r="C9215"/>
      <c r="D9215"/>
      <c r="E9215"/>
    </row>
    <row r="9216" spans="1:5" x14ac:dyDescent="0.25">
      <c r="A9216"/>
      <c r="B9216"/>
      <c r="C9216"/>
      <c r="D9216"/>
      <c r="E9216"/>
    </row>
    <row r="9217" spans="1:5" x14ac:dyDescent="0.25">
      <c r="A9217"/>
      <c r="B9217"/>
      <c r="C9217"/>
      <c r="D9217"/>
      <c r="E9217"/>
    </row>
    <row r="9218" spans="1:5" x14ac:dyDescent="0.25">
      <c r="A9218"/>
      <c r="B9218"/>
      <c r="C9218"/>
      <c r="D9218"/>
      <c r="E9218"/>
    </row>
    <row r="9219" spans="1:5" x14ac:dyDescent="0.25">
      <c r="A9219"/>
      <c r="B9219"/>
      <c r="C9219"/>
      <c r="D9219"/>
      <c r="E9219"/>
    </row>
    <row r="9220" spans="1:5" x14ac:dyDescent="0.25">
      <c r="A9220"/>
      <c r="B9220"/>
      <c r="C9220"/>
      <c r="D9220"/>
      <c r="E9220"/>
    </row>
    <row r="9221" spans="1:5" x14ac:dyDescent="0.25">
      <c r="A9221"/>
      <c r="B9221"/>
      <c r="C9221"/>
      <c r="D9221"/>
      <c r="E9221"/>
    </row>
    <row r="9222" spans="1:5" x14ac:dyDescent="0.25">
      <c r="A9222"/>
      <c r="B9222"/>
      <c r="C9222"/>
      <c r="D9222"/>
      <c r="E9222"/>
    </row>
    <row r="9223" spans="1:5" x14ac:dyDescent="0.25">
      <c r="A9223"/>
      <c r="B9223"/>
      <c r="C9223"/>
      <c r="D9223"/>
      <c r="E9223"/>
    </row>
    <row r="9224" spans="1:5" x14ac:dyDescent="0.25">
      <c r="A9224"/>
      <c r="B9224"/>
      <c r="C9224"/>
      <c r="D9224"/>
      <c r="E9224"/>
    </row>
    <row r="9225" spans="1:5" x14ac:dyDescent="0.25">
      <c r="A9225"/>
      <c r="B9225"/>
      <c r="C9225"/>
      <c r="D9225"/>
      <c r="E9225"/>
    </row>
    <row r="9226" spans="1:5" x14ac:dyDescent="0.25">
      <c r="A9226"/>
      <c r="B9226"/>
      <c r="C9226"/>
      <c r="D9226"/>
      <c r="E9226"/>
    </row>
    <row r="9227" spans="1:5" x14ac:dyDescent="0.25">
      <c r="A9227"/>
      <c r="B9227"/>
      <c r="C9227"/>
      <c r="D9227"/>
      <c r="E9227"/>
    </row>
    <row r="9228" spans="1:5" x14ac:dyDescent="0.25">
      <c r="A9228"/>
      <c r="B9228"/>
      <c r="C9228"/>
      <c r="D9228"/>
      <c r="E9228"/>
    </row>
    <row r="9229" spans="1:5" x14ac:dyDescent="0.25">
      <c r="A9229"/>
      <c r="B9229"/>
      <c r="C9229"/>
      <c r="D9229"/>
      <c r="E9229"/>
    </row>
    <row r="9230" spans="1:5" x14ac:dyDescent="0.25">
      <c r="A9230"/>
      <c r="B9230"/>
      <c r="C9230"/>
      <c r="D9230"/>
      <c r="E9230"/>
    </row>
    <row r="9231" spans="1:5" x14ac:dyDescent="0.25">
      <c r="A9231"/>
      <c r="B9231"/>
      <c r="C9231"/>
      <c r="D9231"/>
      <c r="E9231"/>
    </row>
    <row r="9232" spans="1:5" x14ac:dyDescent="0.25">
      <c r="A9232"/>
      <c r="B9232"/>
      <c r="C9232"/>
      <c r="D9232"/>
      <c r="E9232"/>
    </row>
    <row r="9233" spans="1:5" x14ac:dyDescent="0.25">
      <c r="A9233"/>
      <c r="B9233"/>
      <c r="C9233"/>
      <c r="D9233"/>
      <c r="E9233"/>
    </row>
    <row r="9234" spans="1:5" x14ac:dyDescent="0.25">
      <c r="A9234"/>
      <c r="B9234"/>
      <c r="C9234"/>
      <c r="D9234"/>
      <c r="E9234"/>
    </row>
    <row r="9235" spans="1:5" x14ac:dyDescent="0.25">
      <c r="A9235"/>
      <c r="B9235"/>
      <c r="C9235"/>
      <c r="D9235"/>
      <c r="E9235"/>
    </row>
    <row r="9236" spans="1:5" x14ac:dyDescent="0.25">
      <c r="A9236"/>
      <c r="B9236"/>
      <c r="C9236"/>
      <c r="D9236"/>
      <c r="E9236"/>
    </row>
    <row r="9237" spans="1:5" x14ac:dyDescent="0.25">
      <c r="A9237"/>
      <c r="B9237"/>
      <c r="C9237"/>
      <c r="D9237"/>
      <c r="E9237"/>
    </row>
    <row r="9238" spans="1:5" x14ac:dyDescent="0.25">
      <c r="A9238"/>
      <c r="B9238"/>
      <c r="C9238"/>
      <c r="D9238"/>
      <c r="E9238"/>
    </row>
    <row r="9239" spans="1:5" x14ac:dyDescent="0.25">
      <c r="A9239"/>
      <c r="B9239"/>
      <c r="C9239"/>
      <c r="D9239"/>
      <c r="E9239"/>
    </row>
    <row r="9240" spans="1:5" x14ac:dyDescent="0.25">
      <c r="A9240"/>
      <c r="B9240"/>
      <c r="C9240"/>
      <c r="D9240"/>
      <c r="E9240"/>
    </row>
    <row r="9241" spans="1:5" x14ac:dyDescent="0.25">
      <c r="A9241"/>
      <c r="B9241"/>
      <c r="C9241"/>
      <c r="D9241"/>
      <c r="E9241"/>
    </row>
    <row r="9242" spans="1:5" x14ac:dyDescent="0.25">
      <c r="A9242"/>
      <c r="B9242"/>
      <c r="C9242"/>
      <c r="D9242"/>
      <c r="E9242"/>
    </row>
    <row r="9243" spans="1:5" x14ac:dyDescent="0.25">
      <c r="A9243"/>
      <c r="B9243"/>
      <c r="C9243"/>
      <c r="D9243"/>
      <c r="E9243"/>
    </row>
    <row r="9244" spans="1:5" x14ac:dyDescent="0.25">
      <c r="A9244"/>
      <c r="B9244"/>
      <c r="C9244"/>
      <c r="D9244"/>
      <c r="E9244"/>
    </row>
    <row r="9245" spans="1:5" x14ac:dyDescent="0.25">
      <c r="A9245"/>
      <c r="B9245"/>
      <c r="C9245"/>
      <c r="D9245"/>
      <c r="E9245"/>
    </row>
    <row r="9246" spans="1:5" x14ac:dyDescent="0.25">
      <c r="A9246"/>
      <c r="B9246"/>
      <c r="C9246"/>
      <c r="D9246"/>
      <c r="E9246"/>
    </row>
    <row r="9247" spans="1:5" x14ac:dyDescent="0.25">
      <c r="A9247"/>
      <c r="B9247"/>
      <c r="C9247"/>
      <c r="D9247"/>
      <c r="E9247"/>
    </row>
    <row r="9248" spans="1:5" x14ac:dyDescent="0.25">
      <c r="A9248"/>
      <c r="B9248"/>
      <c r="C9248"/>
      <c r="D9248"/>
      <c r="E9248"/>
    </row>
    <row r="9249" spans="1:5" x14ac:dyDescent="0.25">
      <c r="A9249"/>
      <c r="B9249"/>
      <c r="C9249"/>
      <c r="D9249"/>
      <c r="E9249"/>
    </row>
    <row r="9250" spans="1:5" x14ac:dyDescent="0.25">
      <c r="A9250"/>
      <c r="B9250"/>
      <c r="C9250"/>
      <c r="D9250"/>
      <c r="E9250"/>
    </row>
    <row r="9251" spans="1:5" x14ac:dyDescent="0.25">
      <c r="A9251"/>
      <c r="B9251"/>
      <c r="C9251"/>
      <c r="D9251"/>
      <c r="E9251"/>
    </row>
    <row r="9252" spans="1:5" x14ac:dyDescent="0.25">
      <c r="A9252"/>
      <c r="B9252"/>
      <c r="C9252"/>
      <c r="D9252"/>
      <c r="E9252"/>
    </row>
    <row r="9253" spans="1:5" x14ac:dyDescent="0.25">
      <c r="A9253"/>
      <c r="B9253"/>
      <c r="C9253"/>
      <c r="D9253"/>
      <c r="E9253"/>
    </row>
    <row r="9254" spans="1:5" x14ac:dyDescent="0.25">
      <c r="A9254"/>
      <c r="B9254"/>
      <c r="C9254"/>
      <c r="D9254"/>
      <c r="E9254"/>
    </row>
    <row r="9255" spans="1:5" x14ac:dyDescent="0.25">
      <c r="A9255"/>
      <c r="B9255"/>
      <c r="C9255"/>
      <c r="D9255"/>
      <c r="E9255"/>
    </row>
    <row r="9256" spans="1:5" x14ac:dyDescent="0.25">
      <c r="A9256"/>
      <c r="B9256"/>
      <c r="C9256"/>
      <c r="D9256"/>
      <c r="E9256"/>
    </row>
    <row r="9257" spans="1:5" x14ac:dyDescent="0.25">
      <c r="A9257"/>
      <c r="B9257"/>
      <c r="C9257"/>
      <c r="D9257"/>
      <c r="E9257"/>
    </row>
    <row r="9258" spans="1:5" x14ac:dyDescent="0.25">
      <c r="A9258"/>
      <c r="B9258"/>
      <c r="C9258"/>
      <c r="D9258"/>
      <c r="E9258"/>
    </row>
    <row r="9259" spans="1:5" x14ac:dyDescent="0.25">
      <c r="A9259"/>
      <c r="B9259"/>
      <c r="C9259"/>
      <c r="D9259"/>
      <c r="E9259"/>
    </row>
    <row r="9260" spans="1:5" x14ac:dyDescent="0.25">
      <c r="A9260"/>
      <c r="B9260"/>
      <c r="C9260"/>
      <c r="D9260"/>
      <c r="E9260"/>
    </row>
    <row r="9261" spans="1:5" x14ac:dyDescent="0.25">
      <c r="A9261"/>
      <c r="B9261"/>
      <c r="C9261"/>
      <c r="D9261"/>
      <c r="E9261"/>
    </row>
    <row r="9262" spans="1:5" x14ac:dyDescent="0.25">
      <c r="A9262"/>
      <c r="B9262"/>
      <c r="C9262"/>
      <c r="D9262"/>
      <c r="E9262"/>
    </row>
    <row r="9263" spans="1:5" x14ac:dyDescent="0.25">
      <c r="A9263"/>
      <c r="B9263"/>
      <c r="C9263"/>
      <c r="D9263"/>
      <c r="E9263"/>
    </row>
    <row r="9264" spans="1:5" x14ac:dyDescent="0.25">
      <c r="A9264"/>
      <c r="B9264"/>
      <c r="C9264"/>
      <c r="D9264"/>
      <c r="E9264"/>
    </row>
    <row r="9265" spans="1:5" x14ac:dyDescent="0.25">
      <c r="A9265"/>
      <c r="B9265"/>
      <c r="C9265"/>
      <c r="D9265"/>
      <c r="E9265"/>
    </row>
    <row r="9266" spans="1:5" x14ac:dyDescent="0.25">
      <c r="A9266"/>
      <c r="B9266"/>
      <c r="C9266"/>
      <c r="D9266"/>
      <c r="E9266"/>
    </row>
    <row r="9267" spans="1:5" x14ac:dyDescent="0.25">
      <c r="A9267"/>
      <c r="B9267"/>
      <c r="C9267"/>
      <c r="D9267"/>
      <c r="E9267"/>
    </row>
    <row r="9268" spans="1:5" x14ac:dyDescent="0.25">
      <c r="A9268"/>
      <c r="B9268"/>
      <c r="C9268"/>
      <c r="D9268"/>
      <c r="E9268"/>
    </row>
    <row r="9269" spans="1:5" x14ac:dyDescent="0.25">
      <c r="A9269"/>
      <c r="B9269"/>
      <c r="C9269"/>
      <c r="D9269"/>
      <c r="E9269"/>
    </row>
    <row r="9270" spans="1:5" x14ac:dyDescent="0.25">
      <c r="A9270"/>
      <c r="B9270"/>
      <c r="C9270"/>
      <c r="D9270"/>
      <c r="E9270"/>
    </row>
    <row r="9271" spans="1:5" x14ac:dyDescent="0.25">
      <c r="A9271"/>
      <c r="B9271"/>
      <c r="C9271"/>
      <c r="D9271"/>
      <c r="E9271"/>
    </row>
    <row r="9272" spans="1:5" x14ac:dyDescent="0.25">
      <c r="A9272"/>
      <c r="B9272"/>
      <c r="C9272"/>
      <c r="D9272"/>
      <c r="E9272"/>
    </row>
    <row r="9273" spans="1:5" x14ac:dyDescent="0.25">
      <c r="A9273"/>
      <c r="B9273"/>
      <c r="C9273"/>
      <c r="D9273"/>
      <c r="E9273"/>
    </row>
    <row r="9274" spans="1:5" x14ac:dyDescent="0.25">
      <c r="A9274"/>
      <c r="B9274"/>
      <c r="C9274"/>
      <c r="D9274"/>
      <c r="E9274"/>
    </row>
    <row r="9275" spans="1:5" x14ac:dyDescent="0.25">
      <c r="A9275"/>
      <c r="B9275"/>
      <c r="C9275"/>
      <c r="D9275"/>
      <c r="E9275"/>
    </row>
    <row r="9276" spans="1:5" x14ac:dyDescent="0.25">
      <c r="A9276"/>
      <c r="B9276"/>
      <c r="C9276"/>
      <c r="D9276"/>
      <c r="E9276"/>
    </row>
    <row r="9277" spans="1:5" x14ac:dyDescent="0.25">
      <c r="A9277"/>
      <c r="B9277"/>
      <c r="C9277"/>
      <c r="D9277"/>
      <c r="E9277"/>
    </row>
    <row r="9278" spans="1:5" x14ac:dyDescent="0.25">
      <c r="A9278"/>
      <c r="B9278"/>
      <c r="C9278"/>
      <c r="D9278"/>
      <c r="E9278"/>
    </row>
    <row r="9279" spans="1:5" x14ac:dyDescent="0.25">
      <c r="A9279"/>
      <c r="B9279"/>
      <c r="C9279"/>
      <c r="D9279"/>
      <c r="E9279"/>
    </row>
    <row r="9280" spans="1:5" x14ac:dyDescent="0.25">
      <c r="A9280"/>
      <c r="B9280"/>
      <c r="C9280"/>
      <c r="D9280"/>
      <c r="E9280"/>
    </row>
    <row r="9281" spans="1:5" x14ac:dyDescent="0.25">
      <c r="A9281"/>
      <c r="B9281"/>
      <c r="C9281"/>
      <c r="D9281"/>
      <c r="E9281"/>
    </row>
    <row r="9282" spans="1:5" x14ac:dyDescent="0.25">
      <c r="A9282"/>
      <c r="B9282"/>
      <c r="C9282"/>
      <c r="D9282"/>
      <c r="E9282"/>
    </row>
    <row r="9283" spans="1:5" x14ac:dyDescent="0.25">
      <c r="A9283"/>
      <c r="B9283"/>
      <c r="C9283"/>
      <c r="D9283"/>
      <c r="E9283"/>
    </row>
    <row r="9284" spans="1:5" x14ac:dyDescent="0.25">
      <c r="A9284"/>
      <c r="B9284"/>
      <c r="C9284"/>
      <c r="D9284"/>
      <c r="E9284"/>
    </row>
    <row r="9285" spans="1:5" x14ac:dyDescent="0.25">
      <c r="A9285"/>
      <c r="B9285"/>
      <c r="C9285"/>
      <c r="D9285"/>
      <c r="E9285"/>
    </row>
    <row r="9286" spans="1:5" x14ac:dyDescent="0.25">
      <c r="A9286"/>
      <c r="B9286"/>
      <c r="C9286"/>
      <c r="D9286"/>
      <c r="E9286"/>
    </row>
    <row r="9287" spans="1:5" x14ac:dyDescent="0.25">
      <c r="A9287"/>
      <c r="B9287"/>
      <c r="C9287"/>
      <c r="D9287"/>
      <c r="E9287"/>
    </row>
    <row r="9288" spans="1:5" x14ac:dyDescent="0.25">
      <c r="A9288"/>
      <c r="B9288"/>
      <c r="C9288"/>
      <c r="D9288"/>
      <c r="E9288"/>
    </row>
    <row r="9289" spans="1:5" x14ac:dyDescent="0.25">
      <c r="A9289"/>
      <c r="B9289"/>
      <c r="C9289"/>
      <c r="D9289"/>
      <c r="E9289"/>
    </row>
    <row r="9290" spans="1:5" x14ac:dyDescent="0.25">
      <c r="A9290"/>
      <c r="B9290"/>
      <c r="C9290"/>
      <c r="D9290"/>
      <c r="E9290"/>
    </row>
    <row r="9291" spans="1:5" x14ac:dyDescent="0.25">
      <c r="A9291"/>
      <c r="B9291"/>
      <c r="C9291"/>
      <c r="D9291"/>
      <c r="E9291"/>
    </row>
    <row r="9292" spans="1:5" x14ac:dyDescent="0.25">
      <c r="A9292"/>
      <c r="B9292"/>
      <c r="C9292"/>
      <c r="D9292"/>
      <c r="E9292"/>
    </row>
    <row r="9293" spans="1:5" x14ac:dyDescent="0.25">
      <c r="A9293"/>
      <c r="B9293"/>
      <c r="C9293"/>
      <c r="D9293"/>
      <c r="E9293"/>
    </row>
    <row r="9294" spans="1:5" x14ac:dyDescent="0.25">
      <c r="A9294"/>
      <c r="B9294"/>
      <c r="C9294"/>
      <c r="D9294"/>
      <c r="E9294"/>
    </row>
    <row r="9295" spans="1:5" x14ac:dyDescent="0.25">
      <c r="A9295"/>
      <c r="B9295"/>
      <c r="C9295"/>
      <c r="D9295"/>
      <c r="E9295"/>
    </row>
    <row r="9296" spans="1:5" x14ac:dyDescent="0.25">
      <c r="A9296"/>
      <c r="B9296"/>
      <c r="C9296"/>
      <c r="D9296"/>
      <c r="E9296"/>
    </row>
    <row r="9297" spans="1:5" x14ac:dyDescent="0.25">
      <c r="A9297"/>
      <c r="B9297"/>
      <c r="C9297"/>
      <c r="D9297"/>
      <c r="E9297"/>
    </row>
    <row r="9298" spans="1:5" x14ac:dyDescent="0.25">
      <c r="A9298"/>
      <c r="B9298"/>
      <c r="C9298"/>
      <c r="D9298"/>
      <c r="E9298"/>
    </row>
    <row r="9299" spans="1:5" x14ac:dyDescent="0.25">
      <c r="A9299"/>
      <c r="B9299"/>
      <c r="C9299"/>
      <c r="D9299"/>
      <c r="E9299"/>
    </row>
    <row r="9300" spans="1:5" x14ac:dyDescent="0.25">
      <c r="A9300"/>
      <c r="B9300"/>
      <c r="C9300"/>
      <c r="D9300"/>
      <c r="E9300"/>
    </row>
    <row r="9301" spans="1:5" x14ac:dyDescent="0.25">
      <c r="A9301"/>
      <c r="B9301"/>
      <c r="C9301"/>
      <c r="D9301"/>
      <c r="E9301"/>
    </row>
    <row r="9302" spans="1:5" x14ac:dyDescent="0.25">
      <c r="A9302"/>
      <c r="B9302"/>
      <c r="C9302"/>
      <c r="D9302"/>
      <c r="E9302"/>
    </row>
    <row r="9303" spans="1:5" x14ac:dyDescent="0.25">
      <c r="A9303"/>
      <c r="B9303"/>
      <c r="C9303"/>
      <c r="D9303"/>
      <c r="E9303"/>
    </row>
    <row r="9304" spans="1:5" x14ac:dyDescent="0.25">
      <c r="A9304"/>
      <c r="B9304"/>
      <c r="C9304"/>
      <c r="D9304"/>
      <c r="E9304"/>
    </row>
    <row r="9305" spans="1:5" x14ac:dyDescent="0.25">
      <c r="A9305"/>
      <c r="B9305"/>
      <c r="C9305"/>
      <c r="D9305"/>
      <c r="E9305"/>
    </row>
    <row r="9306" spans="1:5" x14ac:dyDescent="0.25">
      <c r="A9306"/>
      <c r="B9306"/>
      <c r="C9306"/>
      <c r="D9306"/>
      <c r="E9306"/>
    </row>
    <row r="9307" spans="1:5" x14ac:dyDescent="0.25">
      <c r="A9307"/>
      <c r="B9307"/>
      <c r="C9307"/>
      <c r="D9307"/>
      <c r="E9307"/>
    </row>
    <row r="9308" spans="1:5" x14ac:dyDescent="0.25">
      <c r="A9308"/>
      <c r="B9308"/>
      <c r="C9308"/>
      <c r="D9308"/>
      <c r="E9308"/>
    </row>
    <row r="9309" spans="1:5" x14ac:dyDescent="0.25">
      <c r="A9309"/>
      <c r="B9309"/>
      <c r="C9309"/>
      <c r="D9309"/>
      <c r="E9309"/>
    </row>
    <row r="9310" spans="1:5" x14ac:dyDescent="0.25">
      <c r="A9310"/>
      <c r="B9310"/>
      <c r="C9310"/>
      <c r="D9310"/>
      <c r="E9310"/>
    </row>
    <row r="9311" spans="1:5" x14ac:dyDescent="0.25">
      <c r="A9311"/>
      <c r="B9311"/>
      <c r="C9311"/>
      <c r="D9311"/>
      <c r="E9311"/>
    </row>
    <row r="9312" spans="1:5" x14ac:dyDescent="0.25">
      <c r="A9312"/>
      <c r="B9312"/>
      <c r="C9312"/>
      <c r="D9312"/>
      <c r="E9312"/>
    </row>
    <row r="9313" spans="1:5" x14ac:dyDescent="0.25">
      <c r="A9313"/>
      <c r="B9313"/>
      <c r="C9313"/>
      <c r="D9313"/>
      <c r="E9313"/>
    </row>
    <row r="9314" spans="1:5" x14ac:dyDescent="0.25">
      <c r="A9314"/>
      <c r="B9314"/>
      <c r="C9314"/>
      <c r="D9314"/>
      <c r="E9314"/>
    </row>
    <row r="9315" spans="1:5" x14ac:dyDescent="0.25">
      <c r="A9315"/>
      <c r="B9315"/>
      <c r="C9315"/>
      <c r="D9315"/>
      <c r="E9315"/>
    </row>
    <row r="9316" spans="1:5" x14ac:dyDescent="0.25">
      <c r="A9316"/>
      <c r="B9316"/>
      <c r="C9316"/>
      <c r="D9316"/>
      <c r="E9316"/>
    </row>
    <row r="9317" spans="1:5" x14ac:dyDescent="0.25">
      <c r="A9317"/>
      <c r="B9317"/>
      <c r="C9317"/>
      <c r="D9317"/>
      <c r="E9317"/>
    </row>
    <row r="9318" spans="1:5" x14ac:dyDescent="0.25">
      <c r="A9318"/>
      <c r="B9318"/>
      <c r="C9318"/>
      <c r="D9318"/>
      <c r="E9318"/>
    </row>
    <row r="9319" spans="1:5" x14ac:dyDescent="0.25">
      <c r="A9319"/>
      <c r="B9319"/>
      <c r="C9319"/>
      <c r="D9319"/>
      <c r="E9319"/>
    </row>
    <row r="9320" spans="1:5" x14ac:dyDescent="0.25">
      <c r="A9320"/>
      <c r="B9320"/>
      <c r="C9320"/>
      <c r="D9320"/>
      <c r="E9320"/>
    </row>
    <row r="9321" spans="1:5" x14ac:dyDescent="0.25">
      <c r="A9321"/>
      <c r="B9321"/>
      <c r="C9321"/>
      <c r="D9321"/>
      <c r="E9321"/>
    </row>
    <row r="9322" spans="1:5" x14ac:dyDescent="0.25">
      <c r="A9322"/>
      <c r="B9322"/>
      <c r="C9322"/>
      <c r="D9322"/>
      <c r="E9322"/>
    </row>
    <row r="9323" spans="1:5" x14ac:dyDescent="0.25">
      <c r="A9323"/>
      <c r="B9323"/>
      <c r="C9323"/>
      <c r="D9323"/>
      <c r="E9323"/>
    </row>
    <row r="9324" spans="1:5" x14ac:dyDescent="0.25">
      <c r="A9324"/>
      <c r="B9324"/>
      <c r="C9324"/>
      <c r="D9324"/>
      <c r="E9324"/>
    </row>
    <row r="9325" spans="1:5" x14ac:dyDescent="0.25">
      <c r="A9325"/>
      <c r="B9325"/>
      <c r="C9325"/>
      <c r="D9325"/>
      <c r="E9325"/>
    </row>
    <row r="9326" spans="1:5" x14ac:dyDescent="0.25">
      <c r="A9326"/>
      <c r="B9326"/>
      <c r="C9326"/>
      <c r="D9326"/>
      <c r="E9326"/>
    </row>
    <row r="9327" spans="1:5" x14ac:dyDescent="0.25">
      <c r="A9327"/>
      <c r="B9327"/>
      <c r="C9327"/>
      <c r="D9327"/>
      <c r="E9327"/>
    </row>
    <row r="9328" spans="1:5" x14ac:dyDescent="0.25">
      <c r="A9328"/>
      <c r="B9328"/>
      <c r="C9328"/>
      <c r="D9328"/>
      <c r="E9328"/>
    </row>
    <row r="9329" spans="1:5" x14ac:dyDescent="0.25">
      <c r="A9329"/>
      <c r="B9329"/>
      <c r="C9329"/>
      <c r="D9329"/>
      <c r="E9329"/>
    </row>
    <row r="9330" spans="1:5" x14ac:dyDescent="0.25">
      <c r="A9330"/>
      <c r="B9330"/>
      <c r="C9330"/>
      <c r="D9330"/>
      <c r="E9330"/>
    </row>
    <row r="9331" spans="1:5" x14ac:dyDescent="0.25">
      <c r="A9331"/>
      <c r="B9331"/>
      <c r="C9331"/>
      <c r="D9331"/>
      <c r="E9331"/>
    </row>
    <row r="9332" spans="1:5" x14ac:dyDescent="0.25">
      <c r="A9332"/>
      <c r="B9332"/>
      <c r="C9332"/>
      <c r="D9332"/>
      <c r="E9332"/>
    </row>
    <row r="9333" spans="1:5" x14ac:dyDescent="0.25">
      <c r="A9333"/>
      <c r="B9333"/>
      <c r="C9333"/>
      <c r="D9333"/>
      <c r="E9333"/>
    </row>
    <row r="9334" spans="1:5" x14ac:dyDescent="0.25">
      <c r="A9334"/>
      <c r="B9334"/>
      <c r="C9334"/>
      <c r="D9334"/>
      <c r="E9334"/>
    </row>
    <row r="9335" spans="1:5" x14ac:dyDescent="0.25">
      <c r="A9335"/>
      <c r="B9335"/>
      <c r="C9335"/>
      <c r="D9335"/>
      <c r="E9335"/>
    </row>
    <row r="9336" spans="1:5" x14ac:dyDescent="0.25">
      <c r="A9336"/>
      <c r="B9336"/>
      <c r="C9336"/>
      <c r="D9336"/>
      <c r="E9336"/>
    </row>
    <row r="9337" spans="1:5" x14ac:dyDescent="0.25">
      <c r="A9337"/>
      <c r="B9337"/>
      <c r="C9337"/>
      <c r="D9337"/>
      <c r="E9337"/>
    </row>
    <row r="9338" spans="1:5" x14ac:dyDescent="0.25">
      <c r="A9338"/>
      <c r="B9338"/>
      <c r="C9338"/>
      <c r="D9338"/>
      <c r="E9338"/>
    </row>
    <row r="9339" spans="1:5" x14ac:dyDescent="0.25">
      <c r="A9339"/>
      <c r="B9339"/>
      <c r="C9339"/>
      <c r="D9339"/>
      <c r="E9339"/>
    </row>
    <row r="9340" spans="1:5" x14ac:dyDescent="0.25">
      <c r="A9340"/>
      <c r="B9340"/>
      <c r="C9340"/>
      <c r="D9340"/>
      <c r="E9340"/>
    </row>
    <row r="9341" spans="1:5" x14ac:dyDescent="0.25">
      <c r="A9341"/>
      <c r="B9341"/>
      <c r="C9341"/>
      <c r="D9341"/>
      <c r="E9341"/>
    </row>
    <row r="9342" spans="1:5" x14ac:dyDescent="0.25">
      <c r="A9342"/>
      <c r="B9342"/>
      <c r="C9342"/>
      <c r="D9342"/>
      <c r="E9342"/>
    </row>
    <row r="9343" spans="1:5" x14ac:dyDescent="0.25">
      <c r="A9343"/>
      <c r="B9343"/>
      <c r="C9343"/>
      <c r="D9343"/>
      <c r="E9343"/>
    </row>
    <row r="9344" spans="1:5" x14ac:dyDescent="0.25">
      <c r="A9344"/>
      <c r="B9344"/>
      <c r="C9344"/>
      <c r="D9344"/>
      <c r="E9344"/>
    </row>
    <row r="9345" spans="1:5" x14ac:dyDescent="0.25">
      <c r="A9345"/>
      <c r="B9345"/>
      <c r="C9345"/>
      <c r="D9345"/>
      <c r="E9345"/>
    </row>
    <row r="9346" spans="1:5" x14ac:dyDescent="0.25">
      <c r="A9346"/>
      <c r="B9346"/>
      <c r="C9346"/>
      <c r="D9346"/>
      <c r="E9346"/>
    </row>
    <row r="9347" spans="1:5" x14ac:dyDescent="0.25">
      <c r="A9347"/>
      <c r="B9347"/>
      <c r="C9347"/>
      <c r="D9347"/>
      <c r="E9347"/>
    </row>
    <row r="9348" spans="1:5" x14ac:dyDescent="0.25">
      <c r="A9348"/>
      <c r="B9348"/>
      <c r="C9348"/>
      <c r="D9348"/>
      <c r="E9348"/>
    </row>
    <row r="9349" spans="1:5" x14ac:dyDescent="0.25">
      <c r="A9349"/>
      <c r="B9349"/>
      <c r="C9349"/>
      <c r="D9349"/>
      <c r="E9349"/>
    </row>
    <row r="9350" spans="1:5" x14ac:dyDescent="0.25">
      <c r="A9350"/>
      <c r="B9350"/>
      <c r="C9350"/>
      <c r="D9350"/>
      <c r="E9350"/>
    </row>
    <row r="9351" spans="1:5" x14ac:dyDescent="0.25">
      <c r="A9351"/>
      <c r="B9351"/>
      <c r="C9351"/>
      <c r="D9351"/>
      <c r="E9351"/>
    </row>
    <row r="9352" spans="1:5" x14ac:dyDescent="0.25">
      <c r="A9352"/>
      <c r="B9352"/>
      <c r="C9352"/>
      <c r="D9352"/>
      <c r="E9352"/>
    </row>
    <row r="9353" spans="1:5" x14ac:dyDescent="0.25">
      <c r="A9353"/>
      <c r="B9353"/>
      <c r="C9353"/>
      <c r="D9353"/>
      <c r="E9353"/>
    </row>
    <row r="9354" spans="1:5" x14ac:dyDescent="0.25">
      <c r="A9354"/>
      <c r="B9354"/>
      <c r="C9354"/>
      <c r="D9354"/>
      <c r="E9354"/>
    </row>
    <row r="9355" spans="1:5" x14ac:dyDescent="0.25">
      <c r="A9355"/>
      <c r="B9355"/>
      <c r="C9355"/>
      <c r="D9355"/>
      <c r="E9355"/>
    </row>
    <row r="9356" spans="1:5" x14ac:dyDescent="0.25">
      <c r="A9356"/>
      <c r="B9356"/>
      <c r="C9356"/>
      <c r="D9356"/>
      <c r="E9356"/>
    </row>
    <row r="9357" spans="1:5" x14ac:dyDescent="0.25">
      <c r="A9357"/>
      <c r="B9357"/>
      <c r="C9357"/>
      <c r="D9357"/>
      <c r="E9357"/>
    </row>
    <row r="9358" spans="1:5" x14ac:dyDescent="0.25">
      <c r="A9358"/>
      <c r="B9358"/>
      <c r="C9358"/>
      <c r="D9358"/>
      <c r="E9358"/>
    </row>
    <row r="9359" spans="1:5" x14ac:dyDescent="0.25">
      <c r="A9359"/>
      <c r="B9359"/>
      <c r="C9359"/>
      <c r="D9359"/>
      <c r="E9359"/>
    </row>
    <row r="9360" spans="1:5" x14ac:dyDescent="0.25">
      <c r="A9360"/>
      <c r="B9360"/>
      <c r="C9360"/>
      <c r="D9360"/>
      <c r="E9360"/>
    </row>
    <row r="9361" spans="1:5" x14ac:dyDescent="0.25">
      <c r="A9361"/>
      <c r="B9361"/>
      <c r="C9361"/>
      <c r="D9361"/>
      <c r="E9361"/>
    </row>
    <row r="9362" spans="1:5" x14ac:dyDescent="0.25">
      <c r="A9362"/>
      <c r="B9362"/>
      <c r="C9362"/>
      <c r="D9362"/>
      <c r="E9362"/>
    </row>
    <row r="9363" spans="1:5" x14ac:dyDescent="0.25">
      <c r="A9363"/>
      <c r="B9363"/>
      <c r="C9363"/>
      <c r="D9363"/>
      <c r="E9363"/>
    </row>
    <row r="9364" spans="1:5" x14ac:dyDescent="0.25">
      <c r="A9364"/>
      <c r="B9364"/>
      <c r="C9364"/>
      <c r="D9364"/>
      <c r="E9364"/>
    </row>
    <row r="9365" spans="1:5" x14ac:dyDescent="0.25">
      <c r="A9365"/>
      <c r="B9365"/>
      <c r="C9365"/>
      <c r="D9365"/>
      <c r="E9365"/>
    </row>
    <row r="9366" spans="1:5" x14ac:dyDescent="0.25">
      <c r="A9366"/>
      <c r="B9366"/>
      <c r="C9366"/>
      <c r="D9366"/>
      <c r="E9366"/>
    </row>
    <row r="9367" spans="1:5" x14ac:dyDescent="0.25">
      <c r="A9367"/>
      <c r="B9367"/>
      <c r="C9367"/>
      <c r="D9367"/>
      <c r="E9367"/>
    </row>
    <row r="9368" spans="1:5" x14ac:dyDescent="0.25">
      <c r="A9368"/>
      <c r="B9368"/>
      <c r="C9368"/>
      <c r="D9368"/>
      <c r="E9368"/>
    </row>
    <row r="9369" spans="1:5" x14ac:dyDescent="0.25">
      <c r="A9369"/>
      <c r="B9369"/>
      <c r="C9369"/>
      <c r="D9369"/>
      <c r="E9369"/>
    </row>
    <row r="9370" spans="1:5" x14ac:dyDescent="0.25">
      <c r="A9370"/>
      <c r="B9370"/>
      <c r="C9370"/>
      <c r="D9370"/>
      <c r="E9370"/>
    </row>
    <row r="9371" spans="1:5" x14ac:dyDescent="0.25">
      <c r="A9371"/>
      <c r="B9371"/>
      <c r="C9371"/>
      <c r="D9371"/>
      <c r="E9371"/>
    </row>
    <row r="9372" spans="1:5" x14ac:dyDescent="0.25">
      <c r="A9372"/>
      <c r="B9372"/>
      <c r="C9372"/>
      <c r="D9372"/>
      <c r="E9372"/>
    </row>
    <row r="9373" spans="1:5" x14ac:dyDescent="0.25">
      <c r="A9373"/>
      <c r="B9373"/>
      <c r="C9373"/>
      <c r="D9373"/>
      <c r="E9373"/>
    </row>
    <row r="9374" spans="1:5" x14ac:dyDescent="0.25">
      <c r="A9374"/>
      <c r="B9374"/>
      <c r="C9374"/>
      <c r="D9374"/>
      <c r="E9374"/>
    </row>
    <row r="9375" spans="1:5" x14ac:dyDescent="0.25">
      <c r="A9375"/>
      <c r="B9375"/>
      <c r="C9375"/>
      <c r="D9375"/>
      <c r="E9375"/>
    </row>
    <row r="9376" spans="1:5" x14ac:dyDescent="0.25">
      <c r="A9376"/>
      <c r="B9376"/>
      <c r="C9376"/>
      <c r="D9376"/>
      <c r="E9376"/>
    </row>
    <row r="9377" spans="1:5" x14ac:dyDescent="0.25">
      <c r="A9377"/>
      <c r="B9377"/>
      <c r="C9377"/>
      <c r="D9377"/>
      <c r="E9377"/>
    </row>
    <row r="9378" spans="1:5" x14ac:dyDescent="0.25">
      <c r="A9378"/>
      <c r="B9378"/>
      <c r="C9378"/>
      <c r="D9378"/>
      <c r="E9378"/>
    </row>
    <row r="9379" spans="1:5" x14ac:dyDescent="0.25">
      <c r="A9379"/>
      <c r="B9379"/>
      <c r="C9379"/>
      <c r="D9379"/>
      <c r="E9379"/>
    </row>
    <row r="9380" spans="1:5" x14ac:dyDescent="0.25">
      <c r="A9380"/>
      <c r="B9380"/>
      <c r="C9380"/>
      <c r="D9380"/>
      <c r="E9380"/>
    </row>
    <row r="9381" spans="1:5" x14ac:dyDescent="0.25">
      <c r="A9381"/>
      <c r="B9381"/>
      <c r="C9381"/>
      <c r="D9381"/>
      <c r="E9381"/>
    </row>
    <row r="9382" spans="1:5" x14ac:dyDescent="0.25">
      <c r="A9382"/>
      <c r="B9382"/>
      <c r="C9382"/>
      <c r="D9382"/>
      <c r="E9382"/>
    </row>
    <row r="9383" spans="1:5" x14ac:dyDescent="0.25">
      <c r="A9383"/>
      <c r="B9383"/>
      <c r="C9383"/>
      <c r="D9383"/>
      <c r="E9383"/>
    </row>
    <row r="9384" spans="1:5" x14ac:dyDescent="0.25">
      <c r="A9384"/>
      <c r="B9384"/>
      <c r="C9384"/>
      <c r="D9384"/>
      <c r="E9384"/>
    </row>
    <row r="9385" spans="1:5" x14ac:dyDescent="0.25">
      <c r="A9385"/>
      <c r="B9385"/>
      <c r="C9385"/>
      <c r="D9385"/>
      <c r="E9385"/>
    </row>
    <row r="9386" spans="1:5" x14ac:dyDescent="0.25">
      <c r="A9386"/>
      <c r="B9386"/>
      <c r="C9386"/>
      <c r="D9386"/>
      <c r="E9386"/>
    </row>
    <row r="9387" spans="1:5" x14ac:dyDescent="0.25">
      <c r="A9387"/>
      <c r="B9387"/>
      <c r="C9387"/>
      <c r="D9387"/>
      <c r="E9387"/>
    </row>
    <row r="9388" spans="1:5" x14ac:dyDescent="0.25">
      <c r="A9388"/>
      <c r="B9388"/>
      <c r="C9388"/>
      <c r="D9388"/>
      <c r="E9388"/>
    </row>
    <row r="9389" spans="1:5" x14ac:dyDescent="0.25">
      <c r="A9389"/>
      <c r="B9389"/>
      <c r="C9389"/>
      <c r="D9389"/>
      <c r="E9389"/>
    </row>
    <row r="9390" spans="1:5" x14ac:dyDescent="0.25">
      <c r="A9390"/>
      <c r="B9390"/>
      <c r="C9390"/>
      <c r="D9390"/>
      <c r="E9390"/>
    </row>
    <row r="9391" spans="1:5" x14ac:dyDescent="0.25">
      <c r="A9391"/>
      <c r="B9391"/>
      <c r="C9391"/>
      <c r="D9391"/>
      <c r="E9391"/>
    </row>
    <row r="9392" spans="1:5" x14ac:dyDescent="0.25">
      <c r="A9392"/>
      <c r="B9392"/>
      <c r="C9392"/>
      <c r="D9392"/>
      <c r="E9392"/>
    </row>
    <row r="9393" spans="1:5" x14ac:dyDescent="0.25">
      <c r="A9393"/>
      <c r="B9393"/>
      <c r="C9393"/>
      <c r="D9393"/>
      <c r="E9393"/>
    </row>
    <row r="9394" spans="1:5" x14ac:dyDescent="0.25">
      <c r="A9394"/>
      <c r="B9394"/>
      <c r="C9394"/>
      <c r="D9394"/>
      <c r="E9394"/>
    </row>
    <row r="9395" spans="1:5" x14ac:dyDescent="0.25">
      <c r="A9395"/>
      <c r="B9395"/>
      <c r="C9395"/>
      <c r="D9395"/>
      <c r="E9395"/>
    </row>
    <row r="9396" spans="1:5" x14ac:dyDescent="0.25">
      <c r="A9396"/>
      <c r="B9396"/>
      <c r="C9396"/>
      <c r="D9396"/>
      <c r="E9396"/>
    </row>
    <row r="9397" spans="1:5" x14ac:dyDescent="0.25">
      <c r="A9397"/>
      <c r="B9397"/>
      <c r="C9397"/>
      <c r="D9397"/>
      <c r="E9397"/>
    </row>
    <row r="9398" spans="1:5" x14ac:dyDescent="0.25">
      <c r="A9398"/>
      <c r="B9398"/>
      <c r="C9398"/>
      <c r="D9398"/>
      <c r="E9398"/>
    </row>
    <row r="9399" spans="1:5" x14ac:dyDescent="0.25">
      <c r="A9399"/>
      <c r="B9399"/>
      <c r="C9399"/>
      <c r="D9399"/>
      <c r="E9399"/>
    </row>
    <row r="9400" spans="1:5" x14ac:dyDescent="0.25">
      <c r="A9400"/>
      <c r="B9400"/>
      <c r="C9400"/>
      <c r="D9400"/>
      <c r="E9400"/>
    </row>
    <row r="9401" spans="1:5" x14ac:dyDescent="0.25">
      <c r="A9401"/>
      <c r="B9401"/>
      <c r="C9401"/>
      <c r="D9401"/>
      <c r="E9401"/>
    </row>
    <row r="9402" spans="1:5" x14ac:dyDescent="0.25">
      <c r="A9402"/>
      <c r="B9402"/>
      <c r="C9402"/>
      <c r="D9402"/>
      <c r="E9402"/>
    </row>
    <row r="9403" spans="1:5" x14ac:dyDescent="0.25">
      <c r="A9403"/>
      <c r="B9403"/>
      <c r="C9403"/>
      <c r="D9403"/>
      <c r="E9403"/>
    </row>
    <row r="9404" spans="1:5" x14ac:dyDescent="0.25">
      <c r="A9404"/>
      <c r="B9404"/>
      <c r="C9404"/>
      <c r="D9404"/>
      <c r="E9404"/>
    </row>
    <row r="9405" spans="1:5" x14ac:dyDescent="0.25">
      <c r="A9405"/>
      <c r="B9405"/>
      <c r="C9405"/>
      <c r="D9405"/>
      <c r="E9405"/>
    </row>
    <row r="9406" spans="1:5" x14ac:dyDescent="0.25">
      <c r="A9406"/>
      <c r="B9406"/>
      <c r="C9406"/>
      <c r="D9406"/>
      <c r="E9406"/>
    </row>
    <row r="9407" spans="1:5" x14ac:dyDescent="0.25">
      <c r="A9407"/>
      <c r="B9407"/>
      <c r="C9407"/>
      <c r="D9407"/>
      <c r="E9407"/>
    </row>
    <row r="9408" spans="1:5" x14ac:dyDescent="0.25">
      <c r="A9408"/>
      <c r="B9408"/>
      <c r="C9408"/>
      <c r="D9408"/>
      <c r="E9408"/>
    </row>
    <row r="9409" spans="1:5" x14ac:dyDescent="0.25">
      <c r="A9409"/>
      <c r="B9409"/>
      <c r="C9409"/>
      <c r="D9409"/>
      <c r="E9409"/>
    </row>
    <row r="9410" spans="1:5" x14ac:dyDescent="0.25">
      <c r="A9410"/>
      <c r="B9410"/>
      <c r="C9410"/>
      <c r="D9410"/>
      <c r="E9410"/>
    </row>
    <row r="9411" spans="1:5" x14ac:dyDescent="0.25">
      <c r="A9411"/>
      <c r="B9411"/>
      <c r="C9411"/>
      <c r="D9411"/>
      <c r="E9411"/>
    </row>
    <row r="9412" spans="1:5" x14ac:dyDescent="0.25">
      <c r="A9412"/>
      <c r="B9412"/>
      <c r="C9412"/>
      <c r="D9412"/>
      <c r="E9412"/>
    </row>
    <row r="9413" spans="1:5" x14ac:dyDescent="0.25">
      <c r="A9413"/>
      <c r="B9413"/>
      <c r="C9413"/>
      <c r="D9413"/>
      <c r="E9413"/>
    </row>
    <row r="9414" spans="1:5" x14ac:dyDescent="0.25">
      <c r="A9414"/>
      <c r="B9414"/>
      <c r="C9414"/>
      <c r="D9414"/>
      <c r="E9414"/>
    </row>
    <row r="9415" spans="1:5" x14ac:dyDescent="0.25">
      <c r="A9415"/>
      <c r="B9415"/>
      <c r="C9415"/>
      <c r="D9415"/>
      <c r="E9415"/>
    </row>
    <row r="9416" spans="1:5" x14ac:dyDescent="0.25">
      <c r="A9416"/>
      <c r="B9416"/>
      <c r="C9416"/>
      <c r="D9416"/>
      <c r="E9416"/>
    </row>
    <row r="9417" spans="1:5" x14ac:dyDescent="0.25">
      <c r="A9417"/>
      <c r="B9417"/>
      <c r="C9417"/>
      <c r="D9417"/>
      <c r="E9417"/>
    </row>
    <row r="9418" spans="1:5" x14ac:dyDescent="0.25">
      <c r="A9418"/>
      <c r="B9418"/>
      <c r="C9418"/>
      <c r="D9418"/>
      <c r="E9418"/>
    </row>
    <row r="9419" spans="1:5" x14ac:dyDescent="0.25">
      <c r="A9419"/>
      <c r="B9419"/>
      <c r="C9419"/>
      <c r="D9419"/>
      <c r="E9419"/>
    </row>
    <row r="9420" spans="1:5" x14ac:dyDescent="0.25">
      <c r="A9420"/>
      <c r="B9420"/>
      <c r="C9420"/>
      <c r="D9420"/>
      <c r="E9420"/>
    </row>
    <row r="9421" spans="1:5" x14ac:dyDescent="0.25">
      <c r="A9421"/>
      <c r="B9421"/>
      <c r="C9421"/>
      <c r="D9421"/>
      <c r="E9421"/>
    </row>
    <row r="9422" spans="1:5" x14ac:dyDescent="0.25">
      <c r="A9422"/>
      <c r="B9422"/>
      <c r="C9422"/>
      <c r="D9422"/>
      <c r="E9422"/>
    </row>
    <row r="9423" spans="1:5" x14ac:dyDescent="0.25">
      <c r="A9423"/>
      <c r="B9423"/>
      <c r="C9423"/>
      <c r="D9423"/>
      <c r="E9423"/>
    </row>
    <row r="9424" spans="1:5" x14ac:dyDescent="0.25">
      <c r="A9424"/>
      <c r="B9424"/>
      <c r="C9424"/>
      <c r="D9424"/>
      <c r="E9424"/>
    </row>
    <row r="9425" spans="1:5" x14ac:dyDescent="0.25">
      <c r="A9425"/>
      <c r="B9425"/>
      <c r="C9425"/>
      <c r="D9425"/>
      <c r="E9425"/>
    </row>
    <row r="9426" spans="1:5" x14ac:dyDescent="0.25">
      <c r="A9426"/>
      <c r="B9426"/>
      <c r="C9426"/>
      <c r="D9426"/>
      <c r="E9426"/>
    </row>
    <row r="9427" spans="1:5" x14ac:dyDescent="0.25">
      <c r="A9427"/>
      <c r="B9427"/>
      <c r="C9427"/>
      <c r="D9427"/>
      <c r="E9427"/>
    </row>
    <row r="9428" spans="1:5" x14ac:dyDescent="0.25">
      <c r="A9428"/>
      <c r="B9428"/>
      <c r="C9428"/>
      <c r="D9428"/>
      <c r="E9428"/>
    </row>
    <row r="9429" spans="1:5" x14ac:dyDescent="0.25">
      <c r="A9429"/>
      <c r="B9429"/>
      <c r="C9429"/>
      <c r="D9429"/>
      <c r="E9429"/>
    </row>
    <row r="9430" spans="1:5" x14ac:dyDescent="0.25">
      <c r="A9430"/>
      <c r="B9430"/>
      <c r="C9430"/>
      <c r="D9430"/>
      <c r="E9430"/>
    </row>
    <row r="9431" spans="1:5" x14ac:dyDescent="0.25">
      <c r="A9431"/>
      <c r="B9431"/>
      <c r="C9431"/>
      <c r="D9431"/>
      <c r="E9431"/>
    </row>
    <row r="9432" spans="1:5" x14ac:dyDescent="0.25">
      <c r="A9432"/>
      <c r="B9432"/>
      <c r="C9432"/>
      <c r="D9432"/>
      <c r="E9432"/>
    </row>
    <row r="9433" spans="1:5" x14ac:dyDescent="0.25">
      <c r="A9433"/>
      <c r="B9433"/>
      <c r="C9433"/>
      <c r="D9433"/>
      <c r="E9433"/>
    </row>
    <row r="9434" spans="1:5" x14ac:dyDescent="0.25">
      <c r="A9434"/>
      <c r="B9434"/>
      <c r="C9434"/>
      <c r="D9434"/>
      <c r="E9434"/>
    </row>
    <row r="9435" spans="1:5" x14ac:dyDescent="0.25">
      <c r="A9435"/>
      <c r="B9435"/>
      <c r="C9435"/>
      <c r="D9435"/>
      <c r="E9435"/>
    </row>
    <row r="9436" spans="1:5" x14ac:dyDescent="0.25">
      <c r="A9436"/>
      <c r="B9436"/>
      <c r="C9436"/>
      <c r="D9436"/>
      <c r="E9436"/>
    </row>
    <row r="9437" spans="1:5" x14ac:dyDescent="0.25">
      <c r="A9437"/>
      <c r="B9437"/>
      <c r="C9437"/>
      <c r="D9437"/>
      <c r="E9437"/>
    </row>
    <row r="9438" spans="1:5" x14ac:dyDescent="0.25">
      <c r="A9438"/>
      <c r="B9438"/>
      <c r="C9438"/>
      <c r="D9438"/>
      <c r="E9438"/>
    </row>
    <row r="9439" spans="1:5" x14ac:dyDescent="0.25">
      <c r="A9439"/>
      <c r="B9439"/>
      <c r="C9439"/>
      <c r="D9439"/>
      <c r="E9439"/>
    </row>
    <row r="9440" spans="1:5" x14ac:dyDescent="0.25">
      <c r="A9440"/>
      <c r="B9440"/>
      <c r="C9440"/>
      <c r="D9440"/>
      <c r="E9440"/>
    </row>
    <row r="9441" spans="1:5" x14ac:dyDescent="0.25">
      <c r="A9441"/>
      <c r="B9441"/>
      <c r="C9441"/>
      <c r="D9441"/>
      <c r="E9441"/>
    </row>
    <row r="9442" spans="1:5" x14ac:dyDescent="0.25">
      <c r="A9442"/>
      <c r="B9442"/>
      <c r="C9442"/>
      <c r="D9442"/>
      <c r="E9442"/>
    </row>
    <row r="9443" spans="1:5" x14ac:dyDescent="0.25">
      <c r="A9443"/>
      <c r="B9443"/>
      <c r="C9443"/>
      <c r="D9443"/>
      <c r="E9443"/>
    </row>
    <row r="9444" spans="1:5" x14ac:dyDescent="0.25">
      <c r="A9444"/>
      <c r="B9444"/>
      <c r="C9444"/>
      <c r="D9444"/>
      <c r="E9444"/>
    </row>
    <row r="9445" spans="1:5" x14ac:dyDescent="0.25">
      <c r="A9445"/>
      <c r="B9445"/>
      <c r="C9445"/>
      <c r="D9445"/>
      <c r="E9445"/>
    </row>
    <row r="9446" spans="1:5" x14ac:dyDescent="0.25">
      <c r="A9446"/>
      <c r="B9446"/>
      <c r="C9446"/>
      <c r="D9446"/>
      <c r="E9446"/>
    </row>
    <row r="9447" spans="1:5" x14ac:dyDescent="0.25">
      <c r="A9447"/>
      <c r="B9447"/>
      <c r="C9447"/>
      <c r="D9447"/>
      <c r="E9447"/>
    </row>
    <row r="9448" spans="1:5" x14ac:dyDescent="0.25">
      <c r="A9448"/>
      <c r="B9448"/>
      <c r="C9448"/>
      <c r="D9448"/>
      <c r="E9448"/>
    </row>
    <row r="9449" spans="1:5" x14ac:dyDescent="0.25">
      <c r="A9449"/>
      <c r="B9449"/>
      <c r="C9449"/>
      <c r="D9449"/>
      <c r="E9449"/>
    </row>
    <row r="9450" spans="1:5" x14ac:dyDescent="0.25">
      <c r="A9450"/>
      <c r="B9450"/>
      <c r="C9450"/>
      <c r="D9450"/>
      <c r="E9450"/>
    </row>
    <row r="9451" spans="1:5" x14ac:dyDescent="0.25">
      <c r="A9451"/>
      <c r="B9451"/>
      <c r="C9451"/>
      <c r="D9451"/>
      <c r="E9451"/>
    </row>
    <row r="9452" spans="1:5" x14ac:dyDescent="0.25">
      <c r="A9452"/>
      <c r="B9452"/>
      <c r="C9452"/>
      <c r="D9452"/>
      <c r="E9452"/>
    </row>
    <row r="9453" spans="1:5" x14ac:dyDescent="0.25">
      <c r="A9453"/>
      <c r="B9453"/>
      <c r="C9453"/>
      <c r="D9453"/>
      <c r="E9453"/>
    </row>
    <row r="9454" spans="1:5" x14ac:dyDescent="0.25">
      <c r="A9454"/>
      <c r="B9454"/>
      <c r="C9454"/>
      <c r="D9454"/>
      <c r="E9454"/>
    </row>
    <row r="9455" spans="1:5" x14ac:dyDescent="0.25">
      <c r="A9455"/>
      <c r="B9455"/>
      <c r="C9455"/>
      <c r="D9455"/>
      <c r="E9455"/>
    </row>
    <row r="9456" spans="1:5" x14ac:dyDescent="0.25">
      <c r="A9456"/>
      <c r="B9456"/>
      <c r="C9456"/>
      <c r="D9456"/>
      <c r="E9456"/>
    </row>
    <row r="9457" spans="1:5" x14ac:dyDescent="0.25">
      <c r="A9457"/>
      <c r="B9457"/>
      <c r="C9457"/>
      <c r="D9457"/>
      <c r="E9457"/>
    </row>
    <row r="9458" spans="1:5" x14ac:dyDescent="0.25">
      <c r="A9458"/>
      <c r="B9458"/>
      <c r="C9458"/>
      <c r="D9458"/>
      <c r="E9458"/>
    </row>
    <row r="9459" spans="1:5" x14ac:dyDescent="0.25">
      <c r="A9459"/>
      <c r="B9459"/>
      <c r="C9459"/>
      <c r="D9459"/>
      <c r="E9459"/>
    </row>
    <row r="9460" spans="1:5" x14ac:dyDescent="0.25">
      <c r="A9460"/>
      <c r="B9460"/>
      <c r="C9460"/>
      <c r="D9460"/>
      <c r="E9460"/>
    </row>
    <row r="9461" spans="1:5" x14ac:dyDescent="0.25">
      <c r="A9461"/>
      <c r="B9461"/>
      <c r="C9461"/>
      <c r="D9461"/>
      <c r="E9461"/>
    </row>
    <row r="9462" spans="1:5" x14ac:dyDescent="0.25">
      <c r="A9462"/>
      <c r="B9462"/>
      <c r="C9462"/>
      <c r="D9462"/>
      <c r="E9462"/>
    </row>
    <row r="9463" spans="1:5" x14ac:dyDescent="0.25">
      <c r="A9463"/>
      <c r="B9463"/>
      <c r="C9463"/>
      <c r="D9463"/>
      <c r="E9463"/>
    </row>
    <row r="9464" spans="1:5" x14ac:dyDescent="0.25">
      <c r="A9464"/>
      <c r="B9464"/>
      <c r="C9464"/>
      <c r="D9464"/>
      <c r="E9464"/>
    </row>
    <row r="9465" spans="1:5" x14ac:dyDescent="0.25">
      <c r="A9465"/>
      <c r="B9465"/>
      <c r="C9465"/>
      <c r="D9465"/>
      <c r="E9465"/>
    </row>
    <row r="9466" spans="1:5" x14ac:dyDescent="0.25">
      <c r="A9466"/>
      <c r="B9466"/>
      <c r="C9466"/>
      <c r="D9466"/>
      <c r="E9466"/>
    </row>
    <row r="9467" spans="1:5" x14ac:dyDescent="0.25">
      <c r="A9467"/>
      <c r="B9467"/>
      <c r="C9467"/>
      <c r="D9467"/>
      <c r="E9467"/>
    </row>
    <row r="9468" spans="1:5" x14ac:dyDescent="0.25">
      <c r="A9468"/>
      <c r="B9468"/>
      <c r="C9468"/>
      <c r="D9468"/>
      <c r="E9468"/>
    </row>
    <row r="9469" spans="1:5" x14ac:dyDescent="0.25">
      <c r="A9469"/>
      <c r="B9469"/>
      <c r="C9469"/>
      <c r="D9469"/>
      <c r="E9469"/>
    </row>
    <row r="9470" spans="1:5" x14ac:dyDescent="0.25">
      <c r="A9470"/>
      <c r="B9470"/>
      <c r="C9470"/>
      <c r="D9470"/>
      <c r="E9470"/>
    </row>
    <row r="9471" spans="1:5" x14ac:dyDescent="0.25">
      <c r="A9471"/>
      <c r="B9471"/>
      <c r="C9471"/>
      <c r="D9471"/>
      <c r="E9471"/>
    </row>
    <row r="9472" spans="1:5" x14ac:dyDescent="0.25">
      <c r="A9472"/>
      <c r="B9472"/>
      <c r="C9472"/>
      <c r="D9472"/>
      <c r="E9472"/>
    </row>
    <row r="9473" spans="1:5" x14ac:dyDescent="0.25">
      <c r="A9473"/>
      <c r="B9473"/>
      <c r="C9473"/>
      <c r="D9473"/>
      <c r="E9473"/>
    </row>
    <row r="9474" spans="1:5" x14ac:dyDescent="0.25">
      <c r="A9474"/>
      <c r="B9474"/>
      <c r="C9474"/>
      <c r="D9474"/>
      <c r="E9474"/>
    </row>
    <row r="9475" spans="1:5" x14ac:dyDescent="0.25">
      <c r="A9475"/>
      <c r="B9475"/>
      <c r="C9475"/>
      <c r="D9475"/>
      <c r="E9475"/>
    </row>
    <row r="9476" spans="1:5" x14ac:dyDescent="0.25">
      <c r="A9476"/>
      <c r="B9476"/>
      <c r="C9476"/>
      <c r="D9476"/>
      <c r="E9476"/>
    </row>
    <row r="9477" spans="1:5" x14ac:dyDescent="0.25">
      <c r="A9477"/>
      <c r="B9477"/>
      <c r="C9477"/>
      <c r="D9477"/>
      <c r="E9477"/>
    </row>
    <row r="9478" spans="1:5" x14ac:dyDescent="0.25">
      <c r="A9478"/>
      <c r="B9478"/>
      <c r="C9478"/>
      <c r="D9478"/>
      <c r="E9478"/>
    </row>
    <row r="9479" spans="1:5" x14ac:dyDescent="0.25">
      <c r="A9479"/>
      <c r="B9479"/>
      <c r="C9479"/>
      <c r="D9479"/>
      <c r="E9479"/>
    </row>
    <row r="9480" spans="1:5" x14ac:dyDescent="0.25">
      <c r="A9480"/>
      <c r="B9480"/>
      <c r="C9480"/>
      <c r="D9480"/>
      <c r="E9480"/>
    </row>
    <row r="9481" spans="1:5" x14ac:dyDescent="0.25">
      <c r="A9481"/>
      <c r="B9481"/>
      <c r="C9481"/>
      <c r="D9481"/>
      <c r="E9481"/>
    </row>
    <row r="9482" spans="1:5" x14ac:dyDescent="0.25">
      <c r="A9482"/>
      <c r="B9482"/>
      <c r="C9482"/>
      <c r="D9482"/>
      <c r="E9482"/>
    </row>
    <row r="9483" spans="1:5" x14ac:dyDescent="0.25">
      <c r="A9483"/>
      <c r="B9483"/>
      <c r="C9483"/>
      <c r="D9483"/>
      <c r="E9483"/>
    </row>
    <row r="9484" spans="1:5" x14ac:dyDescent="0.25">
      <c r="A9484"/>
      <c r="B9484"/>
      <c r="C9484"/>
      <c r="D9484"/>
      <c r="E9484"/>
    </row>
    <row r="9485" spans="1:5" x14ac:dyDescent="0.25">
      <c r="A9485"/>
      <c r="B9485"/>
      <c r="C9485"/>
      <c r="D9485"/>
      <c r="E9485"/>
    </row>
    <row r="9486" spans="1:5" x14ac:dyDescent="0.25">
      <c r="A9486"/>
      <c r="B9486"/>
      <c r="C9486"/>
      <c r="D9486"/>
      <c r="E9486"/>
    </row>
    <row r="9487" spans="1:5" x14ac:dyDescent="0.25">
      <c r="A9487"/>
      <c r="B9487"/>
      <c r="C9487"/>
      <c r="D9487"/>
      <c r="E9487"/>
    </row>
    <row r="9488" spans="1:5" x14ac:dyDescent="0.25">
      <c r="A9488"/>
      <c r="B9488"/>
      <c r="C9488"/>
      <c r="D9488"/>
      <c r="E9488"/>
    </row>
    <row r="9489" spans="1:5" x14ac:dyDescent="0.25">
      <c r="A9489"/>
      <c r="B9489"/>
      <c r="C9489"/>
      <c r="D9489"/>
      <c r="E9489"/>
    </row>
    <row r="9490" spans="1:5" x14ac:dyDescent="0.25">
      <c r="A9490"/>
      <c r="B9490"/>
      <c r="C9490"/>
      <c r="D9490"/>
      <c r="E9490"/>
    </row>
    <row r="9491" spans="1:5" x14ac:dyDescent="0.25">
      <c r="A9491"/>
      <c r="B9491"/>
      <c r="C9491"/>
      <c r="D9491"/>
      <c r="E9491"/>
    </row>
    <row r="9492" spans="1:5" x14ac:dyDescent="0.25">
      <c r="A9492"/>
      <c r="B9492"/>
      <c r="C9492"/>
      <c r="D9492"/>
      <c r="E9492"/>
    </row>
    <row r="9493" spans="1:5" x14ac:dyDescent="0.25">
      <c r="A9493"/>
      <c r="B9493"/>
      <c r="C9493"/>
      <c r="D9493"/>
      <c r="E9493"/>
    </row>
    <row r="9494" spans="1:5" x14ac:dyDescent="0.25">
      <c r="A9494"/>
      <c r="B9494"/>
      <c r="C9494"/>
      <c r="D9494"/>
      <c r="E9494"/>
    </row>
    <row r="9495" spans="1:5" x14ac:dyDescent="0.25">
      <c r="A9495"/>
      <c r="B9495"/>
      <c r="C9495"/>
      <c r="D9495"/>
      <c r="E9495"/>
    </row>
    <row r="9496" spans="1:5" x14ac:dyDescent="0.25">
      <c r="A9496"/>
      <c r="B9496"/>
      <c r="C9496"/>
      <c r="D9496"/>
      <c r="E9496"/>
    </row>
    <row r="9497" spans="1:5" x14ac:dyDescent="0.25">
      <c r="A9497"/>
      <c r="B9497"/>
      <c r="C9497"/>
      <c r="D9497"/>
      <c r="E9497"/>
    </row>
    <row r="9498" spans="1:5" x14ac:dyDescent="0.25">
      <c r="A9498"/>
      <c r="B9498"/>
      <c r="C9498"/>
      <c r="D9498"/>
      <c r="E9498"/>
    </row>
    <row r="9499" spans="1:5" x14ac:dyDescent="0.25">
      <c r="A9499"/>
      <c r="B9499"/>
      <c r="C9499"/>
      <c r="D9499"/>
      <c r="E9499"/>
    </row>
    <row r="9500" spans="1:5" x14ac:dyDescent="0.25">
      <c r="A9500"/>
      <c r="B9500"/>
      <c r="C9500"/>
      <c r="D9500"/>
      <c r="E9500"/>
    </row>
    <row r="9501" spans="1:5" x14ac:dyDescent="0.25">
      <c r="A9501"/>
      <c r="B9501"/>
      <c r="C9501"/>
      <c r="D9501"/>
      <c r="E9501"/>
    </row>
    <row r="9502" spans="1:5" x14ac:dyDescent="0.25">
      <c r="A9502"/>
      <c r="B9502"/>
      <c r="C9502"/>
      <c r="D9502"/>
      <c r="E9502"/>
    </row>
    <row r="9503" spans="1:5" x14ac:dyDescent="0.25">
      <c r="A9503"/>
      <c r="B9503"/>
      <c r="C9503"/>
      <c r="D9503"/>
      <c r="E9503"/>
    </row>
    <row r="9504" spans="1:5" x14ac:dyDescent="0.25">
      <c r="A9504"/>
      <c r="B9504"/>
      <c r="C9504"/>
      <c r="D9504"/>
      <c r="E9504"/>
    </row>
    <row r="9505" spans="1:5" x14ac:dyDescent="0.25">
      <c r="A9505"/>
      <c r="B9505"/>
      <c r="C9505"/>
      <c r="D9505"/>
      <c r="E9505"/>
    </row>
    <row r="9506" spans="1:5" x14ac:dyDescent="0.25">
      <c r="A9506"/>
      <c r="B9506"/>
      <c r="C9506"/>
      <c r="D9506"/>
      <c r="E9506"/>
    </row>
    <row r="9507" spans="1:5" x14ac:dyDescent="0.25">
      <c r="A9507"/>
      <c r="B9507"/>
      <c r="C9507"/>
      <c r="D9507"/>
      <c r="E9507"/>
    </row>
    <row r="9508" spans="1:5" x14ac:dyDescent="0.25">
      <c r="A9508"/>
      <c r="B9508"/>
      <c r="C9508"/>
      <c r="D9508"/>
      <c r="E9508"/>
    </row>
    <row r="9509" spans="1:5" x14ac:dyDescent="0.25">
      <c r="A9509"/>
      <c r="B9509"/>
      <c r="C9509"/>
      <c r="D9509"/>
      <c r="E9509"/>
    </row>
    <row r="9510" spans="1:5" x14ac:dyDescent="0.25">
      <c r="A9510"/>
      <c r="B9510"/>
      <c r="C9510"/>
      <c r="D9510"/>
      <c r="E9510"/>
    </row>
    <row r="9511" spans="1:5" x14ac:dyDescent="0.25">
      <c r="A9511"/>
      <c r="B9511"/>
      <c r="C9511"/>
      <c r="D9511"/>
      <c r="E9511"/>
    </row>
    <row r="9512" spans="1:5" x14ac:dyDescent="0.25">
      <c r="A9512"/>
      <c r="B9512"/>
      <c r="C9512"/>
      <c r="D9512"/>
      <c r="E9512"/>
    </row>
    <row r="9513" spans="1:5" x14ac:dyDescent="0.25">
      <c r="A9513"/>
      <c r="B9513"/>
      <c r="C9513"/>
      <c r="D9513"/>
      <c r="E9513"/>
    </row>
    <row r="9514" spans="1:5" x14ac:dyDescent="0.25">
      <c r="A9514"/>
      <c r="B9514"/>
      <c r="C9514"/>
      <c r="D9514"/>
      <c r="E9514"/>
    </row>
    <row r="9515" spans="1:5" x14ac:dyDescent="0.25">
      <c r="A9515"/>
      <c r="B9515"/>
      <c r="C9515"/>
      <c r="D9515"/>
      <c r="E9515"/>
    </row>
    <row r="9516" spans="1:5" x14ac:dyDescent="0.25">
      <c r="A9516"/>
      <c r="B9516"/>
      <c r="C9516"/>
      <c r="D9516"/>
      <c r="E9516"/>
    </row>
    <row r="9517" spans="1:5" x14ac:dyDescent="0.25">
      <c r="A9517"/>
      <c r="B9517"/>
      <c r="C9517"/>
      <c r="D9517"/>
      <c r="E9517"/>
    </row>
    <row r="9518" spans="1:5" x14ac:dyDescent="0.25">
      <c r="A9518"/>
      <c r="B9518"/>
      <c r="C9518"/>
      <c r="D9518"/>
      <c r="E9518"/>
    </row>
    <row r="9519" spans="1:5" x14ac:dyDescent="0.25">
      <c r="A9519"/>
      <c r="B9519"/>
      <c r="C9519"/>
      <c r="D9519"/>
      <c r="E9519"/>
    </row>
    <row r="9520" spans="1:5" x14ac:dyDescent="0.25">
      <c r="A9520"/>
      <c r="B9520"/>
      <c r="C9520"/>
      <c r="D9520"/>
      <c r="E9520"/>
    </row>
    <row r="9521" spans="1:5" x14ac:dyDescent="0.25">
      <c r="A9521"/>
      <c r="B9521"/>
      <c r="C9521"/>
      <c r="D9521"/>
      <c r="E9521"/>
    </row>
    <row r="9522" spans="1:5" x14ac:dyDescent="0.25">
      <c r="A9522"/>
      <c r="B9522"/>
      <c r="C9522"/>
      <c r="D9522"/>
      <c r="E9522"/>
    </row>
    <row r="9523" spans="1:5" x14ac:dyDescent="0.25">
      <c r="A9523"/>
      <c r="B9523"/>
      <c r="C9523"/>
      <c r="D9523"/>
      <c r="E9523"/>
    </row>
    <row r="9524" spans="1:5" x14ac:dyDescent="0.25">
      <c r="A9524"/>
      <c r="B9524"/>
      <c r="C9524"/>
      <c r="D9524"/>
      <c r="E9524"/>
    </row>
    <row r="9525" spans="1:5" x14ac:dyDescent="0.25">
      <c r="A9525"/>
      <c r="B9525"/>
      <c r="C9525"/>
      <c r="D9525"/>
      <c r="E9525"/>
    </row>
    <row r="9526" spans="1:5" x14ac:dyDescent="0.25">
      <c r="A9526"/>
      <c r="B9526"/>
      <c r="C9526"/>
      <c r="D9526"/>
      <c r="E9526"/>
    </row>
    <row r="9527" spans="1:5" x14ac:dyDescent="0.25">
      <c r="A9527"/>
      <c r="B9527"/>
      <c r="C9527"/>
      <c r="D9527"/>
      <c r="E9527"/>
    </row>
    <row r="9528" spans="1:5" x14ac:dyDescent="0.25">
      <c r="A9528"/>
      <c r="B9528"/>
      <c r="C9528"/>
      <c r="D9528"/>
      <c r="E9528"/>
    </row>
    <row r="9529" spans="1:5" x14ac:dyDescent="0.25">
      <c r="A9529"/>
      <c r="B9529"/>
      <c r="C9529"/>
      <c r="D9529"/>
      <c r="E9529"/>
    </row>
    <row r="9530" spans="1:5" x14ac:dyDescent="0.25">
      <c r="A9530"/>
      <c r="B9530"/>
      <c r="C9530"/>
      <c r="D9530"/>
      <c r="E9530"/>
    </row>
    <row r="9531" spans="1:5" x14ac:dyDescent="0.25">
      <c r="A9531"/>
      <c r="B9531"/>
      <c r="C9531"/>
      <c r="D9531"/>
      <c r="E9531"/>
    </row>
    <row r="9532" spans="1:5" x14ac:dyDescent="0.25">
      <c r="A9532"/>
      <c r="B9532"/>
      <c r="C9532"/>
      <c r="D9532"/>
      <c r="E9532"/>
    </row>
    <row r="9533" spans="1:5" x14ac:dyDescent="0.25">
      <c r="A9533"/>
      <c r="B9533"/>
      <c r="C9533"/>
      <c r="D9533"/>
      <c r="E9533"/>
    </row>
    <row r="9534" spans="1:5" x14ac:dyDescent="0.25">
      <c r="A9534"/>
      <c r="B9534"/>
      <c r="C9534"/>
      <c r="D9534"/>
      <c r="E9534"/>
    </row>
    <row r="9535" spans="1:5" x14ac:dyDescent="0.25">
      <c r="A9535"/>
      <c r="B9535"/>
      <c r="C9535"/>
      <c r="D9535"/>
      <c r="E9535"/>
    </row>
    <row r="9536" spans="1:5" x14ac:dyDescent="0.25">
      <c r="A9536"/>
      <c r="B9536"/>
      <c r="C9536"/>
      <c r="D9536"/>
      <c r="E9536"/>
    </row>
    <row r="9537" spans="1:5" x14ac:dyDescent="0.25">
      <c r="A9537"/>
      <c r="B9537"/>
      <c r="C9537"/>
      <c r="D9537"/>
      <c r="E9537"/>
    </row>
    <row r="9538" spans="1:5" x14ac:dyDescent="0.25">
      <c r="A9538"/>
      <c r="B9538"/>
      <c r="C9538"/>
      <c r="D9538"/>
      <c r="E9538"/>
    </row>
    <row r="9539" spans="1:5" x14ac:dyDescent="0.25">
      <c r="A9539"/>
      <c r="B9539"/>
      <c r="C9539"/>
      <c r="D9539"/>
      <c r="E9539"/>
    </row>
    <row r="9540" spans="1:5" x14ac:dyDescent="0.25">
      <c r="A9540"/>
      <c r="B9540"/>
      <c r="C9540"/>
      <c r="D9540"/>
      <c r="E9540"/>
    </row>
    <row r="9541" spans="1:5" x14ac:dyDescent="0.25">
      <c r="A9541"/>
      <c r="B9541"/>
      <c r="C9541"/>
      <c r="D9541"/>
      <c r="E9541"/>
    </row>
    <row r="9542" spans="1:5" x14ac:dyDescent="0.25">
      <c r="A9542"/>
      <c r="B9542"/>
      <c r="C9542"/>
      <c r="D9542"/>
      <c r="E9542"/>
    </row>
    <row r="9543" spans="1:5" x14ac:dyDescent="0.25">
      <c r="A9543"/>
      <c r="B9543"/>
      <c r="C9543"/>
      <c r="D9543"/>
      <c r="E9543"/>
    </row>
    <row r="9544" spans="1:5" x14ac:dyDescent="0.25">
      <c r="A9544"/>
      <c r="B9544"/>
      <c r="C9544"/>
      <c r="D9544"/>
      <c r="E9544"/>
    </row>
    <row r="9545" spans="1:5" x14ac:dyDescent="0.25">
      <c r="A9545"/>
      <c r="B9545"/>
      <c r="C9545"/>
      <c r="D9545"/>
      <c r="E9545"/>
    </row>
    <row r="9546" spans="1:5" x14ac:dyDescent="0.25">
      <c r="A9546"/>
      <c r="B9546"/>
      <c r="C9546"/>
      <c r="D9546"/>
      <c r="E9546"/>
    </row>
    <row r="9547" spans="1:5" x14ac:dyDescent="0.25">
      <c r="A9547"/>
      <c r="B9547"/>
      <c r="C9547"/>
      <c r="D9547"/>
      <c r="E9547"/>
    </row>
    <row r="9548" spans="1:5" x14ac:dyDescent="0.25">
      <c r="A9548"/>
      <c r="B9548"/>
      <c r="C9548"/>
      <c r="D9548"/>
      <c r="E9548"/>
    </row>
    <row r="9549" spans="1:5" x14ac:dyDescent="0.25">
      <c r="A9549"/>
      <c r="B9549"/>
      <c r="C9549"/>
      <c r="D9549"/>
      <c r="E9549"/>
    </row>
    <row r="9550" spans="1:5" x14ac:dyDescent="0.25">
      <c r="A9550"/>
      <c r="B9550"/>
      <c r="C9550"/>
      <c r="D9550"/>
      <c r="E9550"/>
    </row>
    <row r="9551" spans="1:5" x14ac:dyDescent="0.25">
      <c r="A9551"/>
      <c r="B9551"/>
      <c r="C9551"/>
      <c r="D9551"/>
      <c r="E9551"/>
    </row>
    <row r="9552" spans="1:5" x14ac:dyDescent="0.25">
      <c r="A9552"/>
      <c r="B9552"/>
      <c r="C9552"/>
      <c r="D9552"/>
      <c r="E9552"/>
    </row>
    <row r="9553" spans="1:5" x14ac:dyDescent="0.25">
      <c r="A9553"/>
      <c r="B9553"/>
      <c r="C9553"/>
      <c r="D9553"/>
      <c r="E9553"/>
    </row>
    <row r="9554" spans="1:5" x14ac:dyDescent="0.25">
      <c r="A9554"/>
      <c r="B9554"/>
      <c r="C9554"/>
      <c r="D9554"/>
      <c r="E9554"/>
    </row>
    <row r="9555" spans="1:5" x14ac:dyDescent="0.25">
      <c r="A9555"/>
      <c r="B9555"/>
      <c r="C9555"/>
      <c r="D9555"/>
      <c r="E9555"/>
    </row>
    <row r="9556" spans="1:5" x14ac:dyDescent="0.25">
      <c r="A9556"/>
      <c r="B9556"/>
      <c r="C9556"/>
      <c r="D9556"/>
      <c r="E9556"/>
    </row>
    <row r="9557" spans="1:5" x14ac:dyDescent="0.25">
      <c r="A9557"/>
      <c r="B9557"/>
      <c r="C9557"/>
      <c r="D9557"/>
      <c r="E9557"/>
    </row>
    <row r="9558" spans="1:5" x14ac:dyDescent="0.25">
      <c r="A9558"/>
      <c r="B9558"/>
      <c r="C9558"/>
      <c r="D9558"/>
      <c r="E9558"/>
    </row>
    <row r="9559" spans="1:5" x14ac:dyDescent="0.25">
      <c r="A9559"/>
      <c r="B9559"/>
      <c r="C9559"/>
      <c r="D9559"/>
      <c r="E9559"/>
    </row>
    <row r="9560" spans="1:5" x14ac:dyDescent="0.25">
      <c r="A9560"/>
      <c r="B9560"/>
      <c r="C9560"/>
      <c r="D9560"/>
      <c r="E9560"/>
    </row>
    <row r="9561" spans="1:5" x14ac:dyDescent="0.25">
      <c r="A9561"/>
      <c r="B9561"/>
      <c r="C9561"/>
      <c r="D9561"/>
      <c r="E9561"/>
    </row>
    <row r="9562" spans="1:5" x14ac:dyDescent="0.25">
      <c r="A9562"/>
      <c r="B9562"/>
      <c r="C9562"/>
      <c r="D9562"/>
      <c r="E9562"/>
    </row>
    <row r="9563" spans="1:5" x14ac:dyDescent="0.25">
      <c r="A9563"/>
      <c r="B9563"/>
      <c r="C9563"/>
      <c r="D9563"/>
      <c r="E9563"/>
    </row>
    <row r="9564" spans="1:5" x14ac:dyDescent="0.25">
      <c r="A9564"/>
      <c r="B9564"/>
      <c r="C9564"/>
      <c r="D9564"/>
      <c r="E9564"/>
    </row>
    <row r="9565" spans="1:5" x14ac:dyDescent="0.25">
      <c r="A9565"/>
      <c r="B9565"/>
      <c r="C9565"/>
      <c r="D9565"/>
      <c r="E9565"/>
    </row>
    <row r="9566" spans="1:5" x14ac:dyDescent="0.25">
      <c r="A9566"/>
      <c r="B9566"/>
      <c r="C9566"/>
      <c r="D9566"/>
      <c r="E9566"/>
    </row>
    <row r="9567" spans="1:5" x14ac:dyDescent="0.25">
      <c r="A9567"/>
      <c r="B9567"/>
      <c r="C9567"/>
      <c r="D9567"/>
      <c r="E9567"/>
    </row>
    <row r="9568" spans="1:5" x14ac:dyDescent="0.25">
      <c r="A9568"/>
      <c r="B9568"/>
      <c r="C9568"/>
      <c r="D9568"/>
      <c r="E9568"/>
    </row>
    <row r="9569" spans="1:5" x14ac:dyDescent="0.25">
      <c r="A9569"/>
      <c r="B9569"/>
      <c r="C9569"/>
      <c r="D9569"/>
      <c r="E9569"/>
    </row>
    <row r="9570" spans="1:5" x14ac:dyDescent="0.25">
      <c r="A9570"/>
      <c r="B9570"/>
      <c r="C9570"/>
      <c r="D9570"/>
      <c r="E9570"/>
    </row>
    <row r="9571" spans="1:5" x14ac:dyDescent="0.25">
      <c r="A9571"/>
      <c r="B9571"/>
      <c r="C9571"/>
      <c r="D9571"/>
      <c r="E9571"/>
    </row>
    <row r="9572" spans="1:5" x14ac:dyDescent="0.25">
      <c r="A9572"/>
      <c r="B9572"/>
      <c r="C9572"/>
      <c r="D9572"/>
      <c r="E9572"/>
    </row>
    <row r="9573" spans="1:5" x14ac:dyDescent="0.25">
      <c r="A9573"/>
      <c r="B9573"/>
      <c r="C9573"/>
      <c r="D9573"/>
      <c r="E9573"/>
    </row>
    <row r="9574" spans="1:5" x14ac:dyDescent="0.25">
      <c r="A9574"/>
      <c r="B9574"/>
      <c r="C9574"/>
      <c r="D9574"/>
      <c r="E9574"/>
    </row>
    <row r="9575" spans="1:5" x14ac:dyDescent="0.25">
      <c r="A9575"/>
      <c r="B9575"/>
      <c r="C9575"/>
      <c r="D9575"/>
      <c r="E9575"/>
    </row>
    <row r="9576" spans="1:5" x14ac:dyDescent="0.25">
      <c r="A9576"/>
      <c r="B9576"/>
      <c r="C9576"/>
      <c r="D9576"/>
      <c r="E9576"/>
    </row>
    <row r="9577" spans="1:5" x14ac:dyDescent="0.25">
      <c r="A9577"/>
      <c r="B9577"/>
      <c r="C9577"/>
      <c r="D9577"/>
      <c r="E9577"/>
    </row>
    <row r="9578" spans="1:5" x14ac:dyDescent="0.25">
      <c r="A9578"/>
      <c r="B9578"/>
      <c r="C9578"/>
      <c r="D9578"/>
      <c r="E9578"/>
    </row>
    <row r="9579" spans="1:5" x14ac:dyDescent="0.25">
      <c r="A9579"/>
      <c r="B9579"/>
      <c r="C9579"/>
      <c r="D9579"/>
      <c r="E9579"/>
    </row>
    <row r="9580" spans="1:5" x14ac:dyDescent="0.25">
      <c r="A9580"/>
      <c r="B9580"/>
      <c r="C9580"/>
      <c r="D9580"/>
      <c r="E9580"/>
    </row>
    <row r="9581" spans="1:5" x14ac:dyDescent="0.25">
      <c r="A9581"/>
      <c r="B9581"/>
      <c r="C9581"/>
      <c r="D9581"/>
      <c r="E9581"/>
    </row>
    <row r="9582" spans="1:5" x14ac:dyDescent="0.25">
      <c r="A9582"/>
      <c r="B9582"/>
      <c r="C9582"/>
      <c r="D9582"/>
      <c r="E9582"/>
    </row>
    <row r="9583" spans="1:5" x14ac:dyDescent="0.25">
      <c r="A9583"/>
      <c r="B9583"/>
      <c r="C9583"/>
      <c r="D9583"/>
      <c r="E9583"/>
    </row>
    <row r="9584" spans="1:5" x14ac:dyDescent="0.25">
      <c r="A9584"/>
      <c r="B9584"/>
      <c r="C9584"/>
      <c r="D9584"/>
      <c r="E9584"/>
    </row>
    <row r="9585" spans="1:5" x14ac:dyDescent="0.25">
      <c r="A9585"/>
      <c r="B9585"/>
      <c r="C9585"/>
      <c r="D9585"/>
      <c r="E9585"/>
    </row>
    <row r="9586" spans="1:5" x14ac:dyDescent="0.25">
      <c r="A9586"/>
      <c r="B9586"/>
      <c r="C9586"/>
      <c r="D9586"/>
      <c r="E9586"/>
    </row>
    <row r="9587" spans="1:5" x14ac:dyDescent="0.25">
      <c r="A9587"/>
      <c r="B9587"/>
      <c r="C9587"/>
      <c r="D9587"/>
      <c r="E9587"/>
    </row>
    <row r="9588" spans="1:5" x14ac:dyDescent="0.25">
      <c r="A9588"/>
      <c r="B9588"/>
      <c r="C9588"/>
      <c r="D9588"/>
      <c r="E9588"/>
    </row>
    <row r="9589" spans="1:5" x14ac:dyDescent="0.25">
      <c r="A9589"/>
      <c r="B9589"/>
      <c r="C9589"/>
      <c r="D9589"/>
      <c r="E9589"/>
    </row>
    <row r="9590" spans="1:5" x14ac:dyDescent="0.25">
      <c r="A9590"/>
      <c r="B9590"/>
      <c r="C9590"/>
      <c r="D9590"/>
      <c r="E9590"/>
    </row>
    <row r="9591" spans="1:5" x14ac:dyDescent="0.25">
      <c r="A9591"/>
      <c r="B9591"/>
      <c r="C9591"/>
      <c r="D9591"/>
      <c r="E9591"/>
    </row>
    <row r="9592" spans="1:5" x14ac:dyDescent="0.25">
      <c r="A9592"/>
      <c r="B9592"/>
      <c r="C9592"/>
      <c r="D9592"/>
      <c r="E9592"/>
    </row>
    <row r="9593" spans="1:5" x14ac:dyDescent="0.25">
      <c r="A9593"/>
      <c r="B9593"/>
      <c r="C9593"/>
      <c r="D9593"/>
      <c r="E9593"/>
    </row>
    <row r="9594" spans="1:5" x14ac:dyDescent="0.25">
      <c r="A9594"/>
      <c r="B9594"/>
      <c r="C9594"/>
      <c r="D9594"/>
      <c r="E9594"/>
    </row>
    <row r="9595" spans="1:5" x14ac:dyDescent="0.25">
      <c r="A9595"/>
      <c r="B9595"/>
      <c r="C9595"/>
      <c r="D9595"/>
      <c r="E9595"/>
    </row>
    <row r="9596" spans="1:5" x14ac:dyDescent="0.25">
      <c r="A9596"/>
      <c r="B9596"/>
      <c r="C9596"/>
      <c r="D9596"/>
      <c r="E9596"/>
    </row>
    <row r="9597" spans="1:5" x14ac:dyDescent="0.25">
      <c r="A9597"/>
      <c r="B9597"/>
      <c r="C9597"/>
      <c r="D9597"/>
      <c r="E9597"/>
    </row>
    <row r="9598" spans="1:5" x14ac:dyDescent="0.25">
      <c r="A9598"/>
      <c r="B9598"/>
      <c r="C9598"/>
      <c r="D9598"/>
      <c r="E9598"/>
    </row>
    <row r="9599" spans="1:5" x14ac:dyDescent="0.25">
      <c r="A9599"/>
      <c r="B9599"/>
      <c r="C9599"/>
      <c r="D9599"/>
      <c r="E9599"/>
    </row>
    <row r="9600" spans="1:5" x14ac:dyDescent="0.25">
      <c r="A9600"/>
      <c r="B9600"/>
      <c r="C9600"/>
      <c r="D9600"/>
      <c r="E9600"/>
    </row>
    <row r="9601" spans="1:5" x14ac:dyDescent="0.25">
      <c r="A9601"/>
      <c r="B9601"/>
      <c r="C9601"/>
      <c r="D9601"/>
      <c r="E9601"/>
    </row>
    <row r="9602" spans="1:5" x14ac:dyDescent="0.25">
      <c r="A9602"/>
      <c r="B9602"/>
      <c r="C9602"/>
      <c r="D9602"/>
      <c r="E9602"/>
    </row>
    <row r="9603" spans="1:5" x14ac:dyDescent="0.25">
      <c r="A9603"/>
      <c r="B9603"/>
      <c r="C9603"/>
      <c r="D9603"/>
      <c r="E9603"/>
    </row>
    <row r="9604" spans="1:5" x14ac:dyDescent="0.25">
      <c r="A9604"/>
      <c r="B9604"/>
      <c r="C9604"/>
      <c r="D9604"/>
      <c r="E9604"/>
    </row>
    <row r="9605" spans="1:5" x14ac:dyDescent="0.25">
      <c r="A9605"/>
      <c r="B9605"/>
      <c r="C9605"/>
      <c r="D9605"/>
      <c r="E9605"/>
    </row>
    <row r="9606" spans="1:5" x14ac:dyDescent="0.25">
      <c r="A9606"/>
      <c r="B9606"/>
      <c r="C9606"/>
      <c r="D9606"/>
      <c r="E9606"/>
    </row>
    <row r="9607" spans="1:5" x14ac:dyDescent="0.25">
      <c r="A9607"/>
      <c r="B9607"/>
      <c r="C9607"/>
      <c r="D9607"/>
      <c r="E9607"/>
    </row>
    <row r="9608" spans="1:5" x14ac:dyDescent="0.25">
      <c r="A9608"/>
      <c r="B9608"/>
      <c r="C9608"/>
      <c r="D9608"/>
      <c r="E9608"/>
    </row>
    <row r="9609" spans="1:5" x14ac:dyDescent="0.25">
      <c r="A9609"/>
      <c r="B9609"/>
      <c r="C9609"/>
      <c r="D9609"/>
      <c r="E9609"/>
    </row>
    <row r="9610" spans="1:5" x14ac:dyDescent="0.25">
      <c r="A9610"/>
      <c r="B9610"/>
      <c r="C9610"/>
      <c r="D9610"/>
      <c r="E9610"/>
    </row>
    <row r="9611" spans="1:5" x14ac:dyDescent="0.25">
      <c r="A9611"/>
      <c r="B9611"/>
      <c r="C9611"/>
      <c r="D9611"/>
      <c r="E9611"/>
    </row>
    <row r="9612" spans="1:5" x14ac:dyDescent="0.25">
      <c r="A9612"/>
      <c r="B9612"/>
      <c r="C9612"/>
      <c r="D9612"/>
      <c r="E9612"/>
    </row>
    <row r="9613" spans="1:5" x14ac:dyDescent="0.25">
      <c r="A9613"/>
      <c r="B9613"/>
      <c r="C9613"/>
      <c r="D9613"/>
      <c r="E9613"/>
    </row>
    <row r="9614" spans="1:5" x14ac:dyDescent="0.25">
      <c r="A9614"/>
      <c r="B9614"/>
      <c r="C9614"/>
      <c r="D9614"/>
      <c r="E9614"/>
    </row>
    <row r="9615" spans="1:5" x14ac:dyDescent="0.25">
      <c r="A9615"/>
      <c r="B9615"/>
      <c r="C9615"/>
      <c r="D9615"/>
      <c r="E9615"/>
    </row>
    <row r="9616" spans="1:5" x14ac:dyDescent="0.25">
      <c r="A9616"/>
      <c r="B9616"/>
      <c r="C9616"/>
      <c r="D9616"/>
      <c r="E9616"/>
    </row>
    <row r="9617" spans="1:5" x14ac:dyDescent="0.25">
      <c r="A9617"/>
      <c r="B9617"/>
      <c r="C9617"/>
      <c r="D9617"/>
      <c r="E9617"/>
    </row>
    <row r="9618" spans="1:5" x14ac:dyDescent="0.25">
      <c r="A9618"/>
      <c r="B9618"/>
      <c r="C9618"/>
      <c r="D9618"/>
      <c r="E9618"/>
    </row>
    <row r="9619" spans="1:5" x14ac:dyDescent="0.25">
      <c r="A9619"/>
      <c r="B9619"/>
      <c r="C9619"/>
      <c r="D9619"/>
      <c r="E9619"/>
    </row>
    <row r="9620" spans="1:5" x14ac:dyDescent="0.25">
      <c r="A9620"/>
      <c r="B9620"/>
      <c r="C9620"/>
      <c r="D9620"/>
      <c r="E9620"/>
    </row>
    <row r="9621" spans="1:5" x14ac:dyDescent="0.25">
      <c r="A9621"/>
      <c r="B9621"/>
      <c r="C9621"/>
      <c r="D9621"/>
      <c r="E9621"/>
    </row>
    <row r="9622" spans="1:5" x14ac:dyDescent="0.25">
      <c r="A9622"/>
      <c r="B9622"/>
      <c r="C9622"/>
      <c r="D9622"/>
      <c r="E9622"/>
    </row>
    <row r="9623" spans="1:5" x14ac:dyDescent="0.25">
      <c r="A9623"/>
      <c r="B9623"/>
      <c r="C9623"/>
      <c r="D9623"/>
      <c r="E9623"/>
    </row>
    <row r="9624" spans="1:5" x14ac:dyDescent="0.25">
      <c r="A9624"/>
      <c r="B9624"/>
      <c r="C9624"/>
      <c r="D9624"/>
      <c r="E9624"/>
    </row>
    <row r="9625" spans="1:5" x14ac:dyDescent="0.25">
      <c r="A9625"/>
      <c r="B9625"/>
      <c r="C9625"/>
      <c r="D9625"/>
      <c r="E9625"/>
    </row>
    <row r="9626" spans="1:5" x14ac:dyDescent="0.25">
      <c r="A9626"/>
      <c r="B9626"/>
      <c r="C9626"/>
      <c r="D9626"/>
      <c r="E9626"/>
    </row>
    <row r="9627" spans="1:5" x14ac:dyDescent="0.25">
      <c r="A9627"/>
      <c r="B9627"/>
      <c r="C9627"/>
      <c r="D9627"/>
      <c r="E9627"/>
    </row>
    <row r="9628" spans="1:5" x14ac:dyDescent="0.25">
      <c r="A9628"/>
      <c r="B9628"/>
      <c r="C9628"/>
      <c r="D9628"/>
      <c r="E9628"/>
    </row>
    <row r="9629" spans="1:5" x14ac:dyDescent="0.25">
      <c r="A9629"/>
      <c r="B9629"/>
      <c r="C9629"/>
      <c r="D9629"/>
      <c r="E9629"/>
    </row>
    <row r="9630" spans="1:5" x14ac:dyDescent="0.25">
      <c r="A9630"/>
      <c r="B9630"/>
      <c r="C9630"/>
      <c r="D9630"/>
      <c r="E9630"/>
    </row>
    <row r="9631" spans="1:5" x14ac:dyDescent="0.25">
      <c r="A9631"/>
      <c r="B9631"/>
      <c r="C9631"/>
      <c r="D9631"/>
      <c r="E9631"/>
    </row>
    <row r="9632" spans="1:5" x14ac:dyDescent="0.25">
      <c r="A9632"/>
      <c r="B9632"/>
      <c r="C9632"/>
      <c r="D9632"/>
      <c r="E9632"/>
    </row>
    <row r="9633" spans="1:5" x14ac:dyDescent="0.25">
      <c r="A9633"/>
      <c r="B9633"/>
      <c r="C9633"/>
      <c r="D9633"/>
      <c r="E9633"/>
    </row>
    <row r="9634" spans="1:5" x14ac:dyDescent="0.25">
      <c r="A9634"/>
      <c r="B9634"/>
      <c r="C9634"/>
      <c r="D9634"/>
      <c r="E9634"/>
    </row>
    <row r="9635" spans="1:5" x14ac:dyDescent="0.25">
      <c r="A9635"/>
      <c r="B9635"/>
      <c r="C9635"/>
      <c r="D9635"/>
      <c r="E9635"/>
    </row>
    <row r="9636" spans="1:5" x14ac:dyDescent="0.25">
      <c r="A9636"/>
      <c r="B9636"/>
      <c r="C9636"/>
      <c r="D9636"/>
      <c r="E9636"/>
    </row>
    <row r="9637" spans="1:5" x14ac:dyDescent="0.25">
      <c r="A9637"/>
      <c r="B9637"/>
      <c r="C9637"/>
      <c r="D9637"/>
      <c r="E9637"/>
    </row>
    <row r="9638" spans="1:5" x14ac:dyDescent="0.25">
      <c r="A9638"/>
      <c r="B9638"/>
      <c r="C9638"/>
      <c r="D9638"/>
      <c r="E9638"/>
    </row>
    <row r="9639" spans="1:5" x14ac:dyDescent="0.25">
      <c r="A9639"/>
      <c r="B9639"/>
      <c r="C9639"/>
      <c r="D9639"/>
      <c r="E9639"/>
    </row>
    <row r="9640" spans="1:5" x14ac:dyDescent="0.25">
      <c r="A9640"/>
      <c r="B9640"/>
      <c r="C9640"/>
      <c r="D9640"/>
      <c r="E9640"/>
    </row>
    <row r="9641" spans="1:5" x14ac:dyDescent="0.25">
      <c r="A9641"/>
      <c r="B9641"/>
      <c r="C9641"/>
      <c r="D9641"/>
      <c r="E9641"/>
    </row>
    <row r="9642" spans="1:5" x14ac:dyDescent="0.25">
      <c r="A9642"/>
      <c r="B9642"/>
      <c r="C9642"/>
      <c r="D9642"/>
      <c r="E9642"/>
    </row>
    <row r="9643" spans="1:5" x14ac:dyDescent="0.25">
      <c r="A9643"/>
      <c r="B9643"/>
      <c r="C9643"/>
      <c r="D9643"/>
      <c r="E9643"/>
    </row>
    <row r="9644" spans="1:5" x14ac:dyDescent="0.25">
      <c r="A9644"/>
      <c r="B9644"/>
      <c r="C9644"/>
      <c r="D9644"/>
      <c r="E9644"/>
    </row>
    <row r="9645" spans="1:5" x14ac:dyDescent="0.25">
      <c r="A9645"/>
      <c r="B9645"/>
      <c r="C9645"/>
      <c r="D9645"/>
      <c r="E9645"/>
    </row>
    <row r="9646" spans="1:5" x14ac:dyDescent="0.25">
      <c r="A9646"/>
      <c r="B9646"/>
      <c r="C9646"/>
      <c r="D9646"/>
      <c r="E9646"/>
    </row>
    <row r="9647" spans="1:5" x14ac:dyDescent="0.25">
      <c r="A9647"/>
      <c r="B9647"/>
      <c r="C9647"/>
      <c r="D9647"/>
      <c r="E9647"/>
    </row>
    <row r="9648" spans="1:5" x14ac:dyDescent="0.25">
      <c r="A9648"/>
      <c r="B9648"/>
      <c r="C9648"/>
      <c r="D9648"/>
      <c r="E9648"/>
    </row>
    <row r="9649" spans="1:5" x14ac:dyDescent="0.25">
      <c r="A9649"/>
      <c r="B9649"/>
      <c r="C9649"/>
      <c r="D9649"/>
      <c r="E9649"/>
    </row>
    <row r="9650" spans="1:5" x14ac:dyDescent="0.25">
      <c r="A9650"/>
      <c r="B9650"/>
      <c r="C9650"/>
      <c r="D9650"/>
      <c r="E9650"/>
    </row>
    <row r="9651" spans="1:5" x14ac:dyDescent="0.25">
      <c r="A9651"/>
      <c r="B9651"/>
      <c r="C9651"/>
      <c r="D9651"/>
      <c r="E9651"/>
    </row>
    <row r="9652" spans="1:5" x14ac:dyDescent="0.25">
      <c r="A9652"/>
      <c r="B9652"/>
      <c r="C9652"/>
      <c r="D9652"/>
      <c r="E9652"/>
    </row>
    <row r="9653" spans="1:5" x14ac:dyDescent="0.25">
      <c r="A9653"/>
      <c r="B9653"/>
      <c r="C9653"/>
      <c r="D9653"/>
      <c r="E9653"/>
    </row>
    <row r="9654" spans="1:5" x14ac:dyDescent="0.25">
      <c r="A9654"/>
      <c r="B9654"/>
      <c r="C9654"/>
      <c r="D9654"/>
      <c r="E9654"/>
    </row>
    <row r="9655" spans="1:5" x14ac:dyDescent="0.25">
      <c r="A9655"/>
      <c r="B9655"/>
      <c r="C9655"/>
      <c r="D9655"/>
      <c r="E9655"/>
    </row>
    <row r="9656" spans="1:5" x14ac:dyDescent="0.25">
      <c r="A9656"/>
      <c r="B9656"/>
      <c r="C9656"/>
      <c r="D9656"/>
      <c r="E9656"/>
    </row>
    <row r="9657" spans="1:5" x14ac:dyDescent="0.25">
      <c r="A9657"/>
      <c r="B9657"/>
      <c r="C9657"/>
      <c r="D9657"/>
      <c r="E9657"/>
    </row>
    <row r="9658" spans="1:5" x14ac:dyDescent="0.25">
      <c r="A9658"/>
      <c r="B9658"/>
      <c r="C9658"/>
      <c r="D9658"/>
      <c r="E9658"/>
    </row>
    <row r="9659" spans="1:5" x14ac:dyDescent="0.25">
      <c r="A9659"/>
      <c r="B9659"/>
      <c r="C9659"/>
      <c r="D9659"/>
      <c r="E9659"/>
    </row>
    <row r="9660" spans="1:5" x14ac:dyDescent="0.25">
      <c r="A9660"/>
      <c r="B9660"/>
      <c r="C9660"/>
      <c r="D9660"/>
      <c r="E9660"/>
    </row>
    <row r="9661" spans="1:5" x14ac:dyDescent="0.25">
      <c r="A9661"/>
      <c r="B9661"/>
      <c r="C9661"/>
      <c r="D9661"/>
      <c r="E9661"/>
    </row>
    <row r="9662" spans="1:5" x14ac:dyDescent="0.25">
      <c r="A9662"/>
      <c r="B9662"/>
      <c r="C9662"/>
      <c r="D9662"/>
      <c r="E9662"/>
    </row>
    <row r="9663" spans="1:5" x14ac:dyDescent="0.25">
      <c r="A9663"/>
      <c r="B9663"/>
      <c r="C9663"/>
      <c r="D9663"/>
      <c r="E9663"/>
    </row>
    <row r="9664" spans="1:5" x14ac:dyDescent="0.25">
      <c r="A9664"/>
      <c r="B9664"/>
      <c r="C9664"/>
      <c r="D9664"/>
      <c r="E9664"/>
    </row>
    <row r="9665" spans="1:5" x14ac:dyDescent="0.25">
      <c r="A9665"/>
      <c r="B9665"/>
      <c r="C9665"/>
      <c r="D9665"/>
      <c r="E9665"/>
    </row>
    <row r="9666" spans="1:5" x14ac:dyDescent="0.25">
      <c r="A9666"/>
      <c r="B9666"/>
      <c r="C9666"/>
      <c r="D9666"/>
      <c r="E9666"/>
    </row>
    <row r="9667" spans="1:5" x14ac:dyDescent="0.25">
      <c r="A9667"/>
      <c r="B9667"/>
      <c r="C9667"/>
      <c r="D9667"/>
      <c r="E9667"/>
    </row>
    <row r="9668" spans="1:5" x14ac:dyDescent="0.25">
      <c r="A9668"/>
      <c r="B9668"/>
      <c r="C9668"/>
      <c r="D9668"/>
      <c r="E9668"/>
    </row>
    <row r="9669" spans="1:5" x14ac:dyDescent="0.25">
      <c r="A9669"/>
      <c r="B9669"/>
      <c r="C9669"/>
      <c r="D9669"/>
      <c r="E9669"/>
    </row>
    <row r="9670" spans="1:5" x14ac:dyDescent="0.25">
      <c r="A9670"/>
      <c r="B9670"/>
      <c r="C9670"/>
      <c r="D9670"/>
      <c r="E9670"/>
    </row>
    <row r="9671" spans="1:5" x14ac:dyDescent="0.25">
      <c r="A9671"/>
      <c r="B9671"/>
      <c r="C9671"/>
      <c r="D9671"/>
      <c r="E9671"/>
    </row>
    <row r="9672" spans="1:5" x14ac:dyDescent="0.25">
      <c r="A9672"/>
      <c r="B9672"/>
      <c r="C9672"/>
      <c r="D9672"/>
      <c r="E9672"/>
    </row>
    <row r="9673" spans="1:5" x14ac:dyDescent="0.25">
      <c r="A9673"/>
      <c r="B9673"/>
      <c r="C9673"/>
      <c r="D9673"/>
      <c r="E9673"/>
    </row>
    <row r="9674" spans="1:5" x14ac:dyDescent="0.25">
      <c r="A9674"/>
      <c r="B9674"/>
      <c r="C9674"/>
      <c r="D9674"/>
      <c r="E9674"/>
    </row>
    <row r="9675" spans="1:5" x14ac:dyDescent="0.25">
      <c r="A9675"/>
      <c r="B9675"/>
      <c r="C9675"/>
      <c r="D9675"/>
      <c r="E9675"/>
    </row>
    <row r="9676" spans="1:5" x14ac:dyDescent="0.25">
      <c r="A9676"/>
      <c r="B9676"/>
      <c r="C9676"/>
      <c r="D9676"/>
      <c r="E9676"/>
    </row>
    <row r="9677" spans="1:5" x14ac:dyDescent="0.25">
      <c r="A9677"/>
      <c r="B9677"/>
      <c r="C9677"/>
      <c r="D9677"/>
      <c r="E9677"/>
    </row>
    <row r="9678" spans="1:5" x14ac:dyDescent="0.25">
      <c r="A9678"/>
      <c r="B9678"/>
      <c r="C9678"/>
      <c r="D9678"/>
      <c r="E9678"/>
    </row>
    <row r="9679" spans="1:5" x14ac:dyDescent="0.25">
      <c r="A9679"/>
      <c r="B9679"/>
      <c r="C9679"/>
      <c r="D9679"/>
      <c r="E9679"/>
    </row>
    <row r="9680" spans="1:5" x14ac:dyDescent="0.25">
      <c r="A9680"/>
      <c r="B9680"/>
      <c r="C9680"/>
      <c r="D9680"/>
      <c r="E9680"/>
    </row>
    <row r="9681" spans="1:5" x14ac:dyDescent="0.25">
      <c r="A9681"/>
      <c r="B9681"/>
      <c r="C9681"/>
      <c r="D9681"/>
      <c r="E9681"/>
    </row>
    <row r="9682" spans="1:5" x14ac:dyDescent="0.25">
      <c r="A9682"/>
      <c r="B9682"/>
      <c r="C9682"/>
      <c r="D9682"/>
      <c r="E9682"/>
    </row>
    <row r="9683" spans="1:5" x14ac:dyDescent="0.25">
      <c r="A9683"/>
      <c r="B9683"/>
      <c r="C9683"/>
      <c r="D9683"/>
      <c r="E9683"/>
    </row>
    <row r="9684" spans="1:5" x14ac:dyDescent="0.25">
      <c r="A9684"/>
      <c r="B9684"/>
      <c r="C9684"/>
      <c r="D9684"/>
      <c r="E9684"/>
    </row>
    <row r="9685" spans="1:5" x14ac:dyDescent="0.25">
      <c r="A9685"/>
      <c r="B9685"/>
      <c r="C9685"/>
      <c r="D9685"/>
      <c r="E9685"/>
    </row>
    <row r="9686" spans="1:5" x14ac:dyDescent="0.25">
      <c r="A9686"/>
      <c r="B9686"/>
      <c r="C9686"/>
      <c r="D9686"/>
      <c r="E9686"/>
    </row>
    <row r="9687" spans="1:5" x14ac:dyDescent="0.25">
      <c r="A9687"/>
      <c r="B9687"/>
      <c r="C9687"/>
      <c r="D9687"/>
      <c r="E9687"/>
    </row>
    <row r="9688" spans="1:5" x14ac:dyDescent="0.25">
      <c r="A9688"/>
      <c r="B9688"/>
      <c r="C9688"/>
      <c r="D9688"/>
      <c r="E9688"/>
    </row>
    <row r="9689" spans="1:5" x14ac:dyDescent="0.25">
      <c r="A9689"/>
      <c r="B9689"/>
      <c r="C9689"/>
      <c r="D9689"/>
      <c r="E9689"/>
    </row>
    <row r="9690" spans="1:5" x14ac:dyDescent="0.25">
      <c r="A9690"/>
      <c r="B9690"/>
      <c r="C9690"/>
      <c r="D9690"/>
      <c r="E9690"/>
    </row>
    <row r="9691" spans="1:5" x14ac:dyDescent="0.25">
      <c r="A9691"/>
      <c r="B9691"/>
      <c r="C9691"/>
      <c r="D9691"/>
      <c r="E9691"/>
    </row>
    <row r="9692" spans="1:5" x14ac:dyDescent="0.25">
      <c r="A9692"/>
      <c r="B9692"/>
      <c r="C9692"/>
      <c r="D9692"/>
      <c r="E9692"/>
    </row>
    <row r="9693" spans="1:5" x14ac:dyDescent="0.25">
      <c r="A9693"/>
      <c r="B9693"/>
      <c r="C9693"/>
      <c r="D9693"/>
      <c r="E9693"/>
    </row>
    <row r="9694" spans="1:5" x14ac:dyDescent="0.25">
      <c r="A9694"/>
      <c r="B9694"/>
      <c r="C9694"/>
      <c r="D9694"/>
      <c r="E9694"/>
    </row>
    <row r="9695" spans="1:5" x14ac:dyDescent="0.25">
      <c r="A9695"/>
      <c r="B9695"/>
      <c r="C9695"/>
      <c r="D9695"/>
      <c r="E9695"/>
    </row>
    <row r="9696" spans="1:5" x14ac:dyDescent="0.25">
      <c r="A9696"/>
      <c r="B9696"/>
      <c r="C9696"/>
      <c r="D9696"/>
      <c r="E9696"/>
    </row>
    <row r="9697" spans="1:5" x14ac:dyDescent="0.25">
      <c r="A9697"/>
      <c r="B9697"/>
      <c r="C9697"/>
      <c r="D9697"/>
      <c r="E9697"/>
    </row>
    <row r="9698" spans="1:5" x14ac:dyDescent="0.25">
      <c r="A9698"/>
      <c r="B9698"/>
      <c r="C9698"/>
      <c r="D9698"/>
      <c r="E9698"/>
    </row>
    <row r="9699" spans="1:5" x14ac:dyDescent="0.25">
      <c r="A9699"/>
      <c r="B9699"/>
      <c r="C9699"/>
      <c r="D9699"/>
      <c r="E9699"/>
    </row>
    <row r="9700" spans="1:5" x14ac:dyDescent="0.25">
      <c r="A9700"/>
      <c r="B9700"/>
      <c r="C9700"/>
      <c r="D9700"/>
      <c r="E9700"/>
    </row>
    <row r="9701" spans="1:5" x14ac:dyDescent="0.25">
      <c r="A9701"/>
      <c r="B9701"/>
      <c r="C9701"/>
      <c r="D9701"/>
      <c r="E9701"/>
    </row>
    <row r="9702" spans="1:5" x14ac:dyDescent="0.25">
      <c r="A9702"/>
      <c r="B9702"/>
      <c r="C9702"/>
      <c r="D9702"/>
      <c r="E9702"/>
    </row>
    <row r="9703" spans="1:5" x14ac:dyDescent="0.25">
      <c r="A9703"/>
      <c r="B9703"/>
      <c r="C9703"/>
      <c r="D9703"/>
      <c r="E9703"/>
    </row>
    <row r="9704" spans="1:5" x14ac:dyDescent="0.25">
      <c r="A9704"/>
      <c r="B9704"/>
      <c r="C9704"/>
      <c r="D9704"/>
      <c r="E9704"/>
    </row>
    <row r="9705" spans="1:5" x14ac:dyDescent="0.25">
      <c r="A9705"/>
      <c r="B9705"/>
      <c r="C9705"/>
      <c r="D9705"/>
      <c r="E9705"/>
    </row>
    <row r="9706" spans="1:5" x14ac:dyDescent="0.25">
      <c r="A9706"/>
      <c r="B9706"/>
      <c r="C9706"/>
      <c r="D9706"/>
      <c r="E9706"/>
    </row>
    <row r="9707" spans="1:5" x14ac:dyDescent="0.25">
      <c r="A9707"/>
      <c r="B9707"/>
      <c r="C9707"/>
      <c r="D9707"/>
      <c r="E9707"/>
    </row>
    <row r="9708" spans="1:5" x14ac:dyDescent="0.25">
      <c r="A9708"/>
      <c r="B9708"/>
      <c r="C9708"/>
      <c r="D9708"/>
      <c r="E9708"/>
    </row>
    <row r="9709" spans="1:5" x14ac:dyDescent="0.25">
      <c r="A9709"/>
      <c r="B9709"/>
      <c r="C9709"/>
      <c r="D9709"/>
      <c r="E9709"/>
    </row>
    <row r="9710" spans="1:5" x14ac:dyDescent="0.25">
      <c r="A9710"/>
      <c r="B9710"/>
      <c r="C9710"/>
      <c r="D9710"/>
      <c r="E9710"/>
    </row>
    <row r="9711" spans="1:5" x14ac:dyDescent="0.25">
      <c r="A9711"/>
      <c r="B9711"/>
      <c r="C9711"/>
      <c r="D9711"/>
      <c r="E9711"/>
    </row>
    <row r="9712" spans="1:5" x14ac:dyDescent="0.25">
      <c r="A9712"/>
      <c r="B9712"/>
      <c r="C9712"/>
      <c r="D9712"/>
      <c r="E9712"/>
    </row>
    <row r="9713" spans="1:5" x14ac:dyDescent="0.25">
      <c r="A9713"/>
      <c r="B9713"/>
      <c r="C9713"/>
      <c r="D9713"/>
      <c r="E9713"/>
    </row>
    <row r="9714" spans="1:5" x14ac:dyDescent="0.25">
      <c r="A9714"/>
      <c r="B9714"/>
      <c r="C9714"/>
      <c r="D9714"/>
      <c r="E9714"/>
    </row>
    <row r="9715" spans="1:5" x14ac:dyDescent="0.25">
      <c r="A9715"/>
      <c r="B9715"/>
      <c r="C9715"/>
      <c r="D9715"/>
      <c r="E9715"/>
    </row>
    <row r="9716" spans="1:5" x14ac:dyDescent="0.25">
      <c r="A9716"/>
      <c r="B9716"/>
      <c r="C9716"/>
      <c r="D9716"/>
      <c r="E9716"/>
    </row>
    <row r="9717" spans="1:5" x14ac:dyDescent="0.25">
      <c r="A9717"/>
      <c r="B9717"/>
      <c r="C9717"/>
      <c r="D9717"/>
      <c r="E9717"/>
    </row>
    <row r="9718" spans="1:5" x14ac:dyDescent="0.25">
      <c r="A9718"/>
      <c r="B9718"/>
      <c r="C9718"/>
      <c r="D9718"/>
      <c r="E9718"/>
    </row>
    <row r="9719" spans="1:5" x14ac:dyDescent="0.25">
      <c r="A9719"/>
      <c r="B9719"/>
      <c r="C9719"/>
      <c r="D9719"/>
      <c r="E9719"/>
    </row>
    <row r="9720" spans="1:5" x14ac:dyDescent="0.25">
      <c r="A9720"/>
      <c r="B9720"/>
      <c r="C9720"/>
      <c r="D9720"/>
      <c r="E9720"/>
    </row>
    <row r="9721" spans="1:5" x14ac:dyDescent="0.25">
      <c r="A9721"/>
      <c r="B9721"/>
      <c r="C9721"/>
      <c r="D9721"/>
      <c r="E9721"/>
    </row>
    <row r="9722" spans="1:5" x14ac:dyDescent="0.25">
      <c r="A9722"/>
      <c r="B9722"/>
      <c r="C9722"/>
      <c r="D9722"/>
      <c r="E9722"/>
    </row>
    <row r="9723" spans="1:5" x14ac:dyDescent="0.25">
      <c r="A9723"/>
      <c r="B9723"/>
      <c r="C9723"/>
      <c r="D9723"/>
      <c r="E9723"/>
    </row>
    <row r="9724" spans="1:5" x14ac:dyDescent="0.25">
      <c r="A9724"/>
      <c r="B9724"/>
      <c r="C9724"/>
      <c r="D9724"/>
      <c r="E9724"/>
    </row>
    <row r="9725" spans="1:5" x14ac:dyDescent="0.25">
      <c r="A9725"/>
      <c r="B9725"/>
      <c r="C9725"/>
      <c r="D9725"/>
      <c r="E9725"/>
    </row>
    <row r="9726" spans="1:5" x14ac:dyDescent="0.25">
      <c r="A9726"/>
      <c r="B9726"/>
      <c r="C9726"/>
      <c r="D9726"/>
      <c r="E9726"/>
    </row>
    <row r="9727" spans="1:5" x14ac:dyDescent="0.25">
      <c r="A9727"/>
      <c r="B9727"/>
      <c r="C9727"/>
      <c r="D9727"/>
      <c r="E9727"/>
    </row>
    <row r="9728" spans="1:5" x14ac:dyDescent="0.25">
      <c r="A9728"/>
      <c r="B9728"/>
      <c r="C9728"/>
      <c r="D9728"/>
      <c r="E9728"/>
    </row>
    <row r="9729" spans="1:5" x14ac:dyDescent="0.25">
      <c r="A9729"/>
      <c r="B9729"/>
      <c r="C9729"/>
      <c r="D9729"/>
      <c r="E9729"/>
    </row>
    <row r="9730" spans="1:5" x14ac:dyDescent="0.25">
      <c r="A9730"/>
      <c r="B9730"/>
      <c r="C9730"/>
      <c r="D9730"/>
      <c r="E9730"/>
    </row>
    <row r="9731" spans="1:5" x14ac:dyDescent="0.25">
      <c r="A9731"/>
      <c r="B9731"/>
      <c r="C9731"/>
      <c r="D9731"/>
      <c r="E9731"/>
    </row>
    <row r="9732" spans="1:5" x14ac:dyDescent="0.25">
      <c r="A9732"/>
      <c r="B9732"/>
      <c r="C9732"/>
      <c r="D9732"/>
      <c r="E9732"/>
    </row>
    <row r="9733" spans="1:5" x14ac:dyDescent="0.25">
      <c r="A9733"/>
      <c r="B9733"/>
      <c r="C9733"/>
      <c r="D9733"/>
      <c r="E9733"/>
    </row>
    <row r="9734" spans="1:5" x14ac:dyDescent="0.25">
      <c r="A9734"/>
      <c r="B9734"/>
      <c r="C9734"/>
      <c r="D9734"/>
      <c r="E9734"/>
    </row>
    <row r="9735" spans="1:5" x14ac:dyDescent="0.25">
      <c r="A9735"/>
      <c r="B9735"/>
      <c r="C9735"/>
      <c r="D9735"/>
      <c r="E9735"/>
    </row>
    <row r="9736" spans="1:5" x14ac:dyDescent="0.25">
      <c r="A9736"/>
      <c r="B9736"/>
      <c r="C9736"/>
      <c r="D9736"/>
      <c r="E9736"/>
    </row>
    <row r="9737" spans="1:5" x14ac:dyDescent="0.25">
      <c r="A9737"/>
      <c r="B9737"/>
      <c r="C9737"/>
      <c r="D9737"/>
      <c r="E9737"/>
    </row>
    <row r="9738" spans="1:5" x14ac:dyDescent="0.25">
      <c r="A9738"/>
      <c r="B9738"/>
      <c r="C9738"/>
      <c r="D9738"/>
      <c r="E9738"/>
    </row>
    <row r="9739" spans="1:5" x14ac:dyDescent="0.25">
      <c r="A9739"/>
      <c r="B9739"/>
      <c r="C9739"/>
      <c r="D9739"/>
      <c r="E9739"/>
    </row>
    <row r="9740" spans="1:5" x14ac:dyDescent="0.25">
      <c r="A9740"/>
      <c r="B9740"/>
      <c r="C9740"/>
      <c r="D9740"/>
      <c r="E9740"/>
    </row>
    <row r="9741" spans="1:5" x14ac:dyDescent="0.25">
      <c r="A9741"/>
      <c r="B9741"/>
      <c r="C9741"/>
      <c r="D9741"/>
      <c r="E9741"/>
    </row>
    <row r="9742" spans="1:5" x14ac:dyDescent="0.25">
      <c r="A9742"/>
      <c r="B9742"/>
      <c r="C9742"/>
      <c r="D9742"/>
      <c r="E9742"/>
    </row>
    <row r="9743" spans="1:5" x14ac:dyDescent="0.25">
      <c r="A9743"/>
      <c r="B9743"/>
      <c r="C9743"/>
      <c r="D9743"/>
      <c r="E9743"/>
    </row>
    <row r="9744" spans="1:5" x14ac:dyDescent="0.25">
      <c r="A9744"/>
      <c r="B9744"/>
      <c r="C9744"/>
      <c r="D9744"/>
      <c r="E9744"/>
    </row>
    <row r="9745" spans="1:5" x14ac:dyDescent="0.25">
      <c r="A9745"/>
      <c r="B9745"/>
      <c r="C9745"/>
      <c r="D9745"/>
      <c r="E9745"/>
    </row>
    <row r="9746" spans="1:5" x14ac:dyDescent="0.25">
      <c r="A9746"/>
      <c r="B9746"/>
      <c r="C9746"/>
      <c r="D9746"/>
      <c r="E9746"/>
    </row>
    <row r="9747" spans="1:5" x14ac:dyDescent="0.25">
      <c r="A9747"/>
      <c r="B9747"/>
      <c r="C9747"/>
      <c r="D9747"/>
      <c r="E9747"/>
    </row>
    <row r="9748" spans="1:5" x14ac:dyDescent="0.25">
      <c r="A9748"/>
      <c r="B9748"/>
      <c r="C9748"/>
      <c r="D9748"/>
      <c r="E9748"/>
    </row>
    <row r="9749" spans="1:5" x14ac:dyDescent="0.25">
      <c r="A9749"/>
      <c r="B9749"/>
      <c r="C9749"/>
      <c r="D9749"/>
      <c r="E9749"/>
    </row>
    <row r="9750" spans="1:5" x14ac:dyDescent="0.25">
      <c r="A9750"/>
      <c r="B9750"/>
      <c r="C9750"/>
      <c r="D9750"/>
      <c r="E9750"/>
    </row>
    <row r="9751" spans="1:5" x14ac:dyDescent="0.25">
      <c r="A9751"/>
      <c r="B9751"/>
      <c r="C9751"/>
      <c r="D9751"/>
      <c r="E9751"/>
    </row>
    <row r="9752" spans="1:5" x14ac:dyDescent="0.25">
      <c r="A9752"/>
      <c r="B9752"/>
      <c r="C9752"/>
      <c r="D9752"/>
      <c r="E9752"/>
    </row>
    <row r="9753" spans="1:5" x14ac:dyDescent="0.25">
      <c r="A9753"/>
      <c r="B9753"/>
      <c r="C9753"/>
      <c r="D9753"/>
      <c r="E9753"/>
    </row>
    <row r="9754" spans="1:5" x14ac:dyDescent="0.25">
      <c r="A9754"/>
      <c r="B9754"/>
      <c r="C9754"/>
      <c r="D9754"/>
      <c r="E9754"/>
    </row>
    <row r="9755" spans="1:5" x14ac:dyDescent="0.25">
      <c r="A9755"/>
      <c r="B9755"/>
      <c r="C9755"/>
      <c r="D9755"/>
      <c r="E9755"/>
    </row>
    <row r="9756" spans="1:5" x14ac:dyDescent="0.25">
      <c r="A9756"/>
      <c r="B9756"/>
      <c r="C9756"/>
      <c r="D9756"/>
      <c r="E9756"/>
    </row>
    <row r="9757" spans="1:5" x14ac:dyDescent="0.25">
      <c r="A9757"/>
      <c r="B9757"/>
      <c r="C9757"/>
      <c r="D9757"/>
      <c r="E9757"/>
    </row>
    <row r="9758" spans="1:5" x14ac:dyDescent="0.25">
      <c r="A9758"/>
      <c r="B9758"/>
      <c r="C9758"/>
      <c r="D9758"/>
      <c r="E9758"/>
    </row>
    <row r="9759" spans="1:5" x14ac:dyDescent="0.25">
      <c r="A9759"/>
      <c r="B9759"/>
      <c r="C9759"/>
      <c r="D9759"/>
      <c r="E9759"/>
    </row>
    <row r="9760" spans="1:5" x14ac:dyDescent="0.25">
      <c r="A9760"/>
      <c r="B9760"/>
      <c r="C9760"/>
      <c r="D9760"/>
      <c r="E9760"/>
    </row>
    <row r="9761" spans="1:5" x14ac:dyDescent="0.25">
      <c r="A9761"/>
      <c r="B9761"/>
      <c r="C9761"/>
      <c r="D9761"/>
      <c r="E9761"/>
    </row>
    <row r="9762" spans="1:5" x14ac:dyDescent="0.25">
      <c r="A9762"/>
      <c r="B9762"/>
      <c r="C9762"/>
      <c r="D9762"/>
      <c r="E9762"/>
    </row>
    <row r="9763" spans="1:5" x14ac:dyDescent="0.25">
      <c r="A9763"/>
      <c r="B9763"/>
      <c r="C9763"/>
      <c r="D9763"/>
      <c r="E9763"/>
    </row>
    <row r="9764" spans="1:5" x14ac:dyDescent="0.25">
      <c r="A9764"/>
      <c r="B9764"/>
      <c r="C9764"/>
      <c r="D9764"/>
      <c r="E9764"/>
    </row>
    <row r="9765" spans="1:5" x14ac:dyDescent="0.25">
      <c r="A9765"/>
      <c r="B9765"/>
      <c r="C9765"/>
      <c r="D9765"/>
      <c r="E9765"/>
    </row>
    <row r="9766" spans="1:5" x14ac:dyDescent="0.25">
      <c r="A9766"/>
      <c r="B9766"/>
      <c r="C9766"/>
      <c r="D9766"/>
      <c r="E9766"/>
    </row>
    <row r="9767" spans="1:5" x14ac:dyDescent="0.25">
      <c r="A9767"/>
      <c r="B9767"/>
      <c r="C9767"/>
      <c r="D9767"/>
      <c r="E9767"/>
    </row>
    <row r="9768" spans="1:5" x14ac:dyDescent="0.25">
      <c r="A9768"/>
      <c r="B9768"/>
      <c r="C9768"/>
      <c r="D9768"/>
      <c r="E9768"/>
    </row>
    <row r="9769" spans="1:5" x14ac:dyDescent="0.25">
      <c r="A9769"/>
      <c r="B9769"/>
      <c r="C9769"/>
      <c r="D9769"/>
      <c r="E9769"/>
    </row>
    <row r="9770" spans="1:5" x14ac:dyDescent="0.25">
      <c r="A9770"/>
      <c r="B9770"/>
      <c r="C9770"/>
      <c r="D9770"/>
      <c r="E9770"/>
    </row>
    <row r="9771" spans="1:5" x14ac:dyDescent="0.25">
      <c r="A9771"/>
      <c r="B9771"/>
      <c r="C9771"/>
      <c r="D9771"/>
      <c r="E9771"/>
    </row>
    <row r="9772" spans="1:5" x14ac:dyDescent="0.25">
      <c r="A9772"/>
      <c r="B9772"/>
      <c r="C9772"/>
      <c r="D9772"/>
      <c r="E9772"/>
    </row>
    <row r="9773" spans="1:5" x14ac:dyDescent="0.25">
      <c r="A9773"/>
      <c r="B9773"/>
      <c r="C9773"/>
      <c r="D9773"/>
      <c r="E9773"/>
    </row>
    <row r="9774" spans="1:5" x14ac:dyDescent="0.25">
      <c r="A9774"/>
      <c r="B9774"/>
      <c r="C9774"/>
      <c r="D9774"/>
      <c r="E9774"/>
    </row>
    <row r="9775" spans="1:5" x14ac:dyDescent="0.25">
      <c r="A9775"/>
      <c r="B9775"/>
      <c r="C9775"/>
      <c r="D9775"/>
      <c r="E9775"/>
    </row>
    <row r="9776" spans="1:5" x14ac:dyDescent="0.25">
      <c r="A9776"/>
      <c r="B9776"/>
      <c r="C9776"/>
      <c r="D9776"/>
      <c r="E9776"/>
    </row>
    <row r="9777" spans="1:5" x14ac:dyDescent="0.25">
      <c r="A9777"/>
      <c r="B9777"/>
      <c r="C9777"/>
      <c r="D9777"/>
      <c r="E9777"/>
    </row>
    <row r="9778" spans="1:5" x14ac:dyDescent="0.25">
      <c r="A9778"/>
      <c r="B9778"/>
      <c r="C9778"/>
      <c r="D9778"/>
      <c r="E9778"/>
    </row>
    <row r="9779" spans="1:5" x14ac:dyDescent="0.25">
      <c r="A9779"/>
      <c r="B9779"/>
      <c r="C9779"/>
      <c r="D9779"/>
      <c r="E9779"/>
    </row>
    <row r="9780" spans="1:5" x14ac:dyDescent="0.25">
      <c r="A9780"/>
      <c r="B9780"/>
      <c r="C9780"/>
      <c r="D9780"/>
      <c r="E9780"/>
    </row>
    <row r="9781" spans="1:5" x14ac:dyDescent="0.25">
      <c r="A9781"/>
      <c r="B9781"/>
      <c r="C9781"/>
      <c r="D9781"/>
      <c r="E9781"/>
    </row>
    <row r="9782" spans="1:5" x14ac:dyDescent="0.25">
      <c r="A9782"/>
      <c r="B9782"/>
      <c r="C9782"/>
      <c r="D9782"/>
      <c r="E9782"/>
    </row>
    <row r="9783" spans="1:5" x14ac:dyDescent="0.25">
      <c r="A9783"/>
      <c r="B9783"/>
      <c r="C9783"/>
      <c r="D9783"/>
      <c r="E9783"/>
    </row>
    <row r="9784" spans="1:5" x14ac:dyDescent="0.25">
      <c r="A9784"/>
      <c r="B9784"/>
      <c r="C9784"/>
      <c r="D9784"/>
      <c r="E9784"/>
    </row>
    <row r="9785" spans="1:5" x14ac:dyDescent="0.25">
      <c r="A9785"/>
      <c r="B9785"/>
      <c r="C9785"/>
      <c r="D9785"/>
      <c r="E9785"/>
    </row>
    <row r="9786" spans="1:5" x14ac:dyDescent="0.25">
      <c r="A9786"/>
      <c r="B9786"/>
      <c r="C9786"/>
      <c r="D9786"/>
      <c r="E9786"/>
    </row>
    <row r="9787" spans="1:5" x14ac:dyDescent="0.25">
      <c r="A9787"/>
      <c r="B9787"/>
      <c r="C9787"/>
      <c r="D9787"/>
      <c r="E9787"/>
    </row>
    <row r="9788" spans="1:5" x14ac:dyDescent="0.25">
      <c r="A9788"/>
      <c r="B9788"/>
      <c r="C9788"/>
      <c r="D9788"/>
      <c r="E9788"/>
    </row>
    <row r="9789" spans="1:5" x14ac:dyDescent="0.25">
      <c r="A9789"/>
      <c r="B9789"/>
      <c r="C9789"/>
      <c r="D9789"/>
      <c r="E9789"/>
    </row>
    <row r="9790" spans="1:5" x14ac:dyDescent="0.25">
      <c r="A9790"/>
      <c r="B9790"/>
      <c r="C9790"/>
      <c r="D9790"/>
      <c r="E9790"/>
    </row>
    <row r="9791" spans="1:5" x14ac:dyDescent="0.25">
      <c r="A9791"/>
      <c r="B9791"/>
      <c r="C9791"/>
      <c r="D9791"/>
      <c r="E9791"/>
    </row>
    <row r="9792" spans="1:5" x14ac:dyDescent="0.25">
      <c r="A9792"/>
      <c r="B9792"/>
      <c r="C9792"/>
      <c r="D9792"/>
      <c r="E9792"/>
    </row>
    <row r="9793" spans="1:5" x14ac:dyDescent="0.25">
      <c r="A9793"/>
      <c r="B9793"/>
      <c r="C9793"/>
      <c r="D9793"/>
      <c r="E9793"/>
    </row>
    <row r="9794" spans="1:5" x14ac:dyDescent="0.25">
      <c r="A9794"/>
      <c r="B9794"/>
      <c r="C9794"/>
      <c r="D9794"/>
      <c r="E9794"/>
    </row>
    <row r="9795" spans="1:5" x14ac:dyDescent="0.25">
      <c r="A9795"/>
      <c r="B9795"/>
      <c r="C9795"/>
      <c r="D9795"/>
      <c r="E9795"/>
    </row>
    <row r="9796" spans="1:5" x14ac:dyDescent="0.25">
      <c r="A9796"/>
      <c r="B9796"/>
      <c r="C9796"/>
      <c r="D9796"/>
      <c r="E9796"/>
    </row>
    <row r="9797" spans="1:5" x14ac:dyDescent="0.25">
      <c r="A9797"/>
      <c r="B9797"/>
      <c r="C9797"/>
      <c r="D9797"/>
      <c r="E9797"/>
    </row>
    <row r="9798" spans="1:5" x14ac:dyDescent="0.25">
      <c r="A9798"/>
      <c r="B9798"/>
      <c r="C9798"/>
      <c r="D9798"/>
      <c r="E9798"/>
    </row>
    <row r="9799" spans="1:5" x14ac:dyDescent="0.25">
      <c r="A9799"/>
      <c r="B9799"/>
      <c r="C9799"/>
      <c r="D9799"/>
      <c r="E9799"/>
    </row>
    <row r="9800" spans="1:5" x14ac:dyDescent="0.25">
      <c r="A9800"/>
      <c r="B9800"/>
      <c r="C9800"/>
      <c r="D9800"/>
      <c r="E9800"/>
    </row>
    <row r="9801" spans="1:5" x14ac:dyDescent="0.25">
      <c r="A9801"/>
      <c r="B9801"/>
      <c r="C9801"/>
      <c r="D9801"/>
      <c r="E9801"/>
    </row>
    <row r="9802" spans="1:5" x14ac:dyDescent="0.25">
      <c r="A9802"/>
      <c r="B9802"/>
      <c r="C9802"/>
      <c r="D9802"/>
      <c r="E9802"/>
    </row>
    <row r="9803" spans="1:5" x14ac:dyDescent="0.25">
      <c r="A9803"/>
      <c r="B9803"/>
      <c r="C9803"/>
      <c r="D9803"/>
      <c r="E9803"/>
    </row>
    <row r="9804" spans="1:5" x14ac:dyDescent="0.25">
      <c r="A9804"/>
      <c r="B9804"/>
      <c r="C9804"/>
      <c r="D9804"/>
      <c r="E9804"/>
    </row>
    <row r="9805" spans="1:5" x14ac:dyDescent="0.25">
      <c r="A9805"/>
      <c r="B9805"/>
      <c r="C9805"/>
      <c r="D9805"/>
      <c r="E9805"/>
    </row>
    <row r="9806" spans="1:5" x14ac:dyDescent="0.25">
      <c r="A9806"/>
      <c r="B9806"/>
      <c r="C9806"/>
      <c r="D9806"/>
      <c r="E9806"/>
    </row>
    <row r="9807" spans="1:5" x14ac:dyDescent="0.25">
      <c r="A9807"/>
      <c r="B9807"/>
      <c r="C9807"/>
      <c r="D9807"/>
      <c r="E9807"/>
    </row>
    <row r="9808" spans="1:5" x14ac:dyDescent="0.25">
      <c r="A9808"/>
      <c r="B9808"/>
      <c r="C9808"/>
      <c r="D9808"/>
      <c r="E9808"/>
    </row>
    <row r="9809" spans="1:5" x14ac:dyDescent="0.25">
      <c r="A9809"/>
      <c r="B9809"/>
      <c r="C9809"/>
      <c r="D9809"/>
      <c r="E9809"/>
    </row>
    <row r="9810" spans="1:5" x14ac:dyDescent="0.25">
      <c r="A9810"/>
      <c r="B9810"/>
      <c r="C9810"/>
      <c r="D9810"/>
      <c r="E9810"/>
    </row>
    <row r="9811" spans="1:5" x14ac:dyDescent="0.25">
      <c r="A9811"/>
      <c r="B9811"/>
      <c r="C9811"/>
      <c r="D9811"/>
      <c r="E9811"/>
    </row>
    <row r="9812" spans="1:5" x14ac:dyDescent="0.25">
      <c r="A9812"/>
      <c r="B9812"/>
      <c r="C9812"/>
      <c r="D9812"/>
      <c r="E9812"/>
    </row>
    <row r="9813" spans="1:5" x14ac:dyDescent="0.25">
      <c r="A9813"/>
      <c r="B9813"/>
      <c r="C9813"/>
      <c r="D9813"/>
      <c r="E9813"/>
    </row>
    <row r="9814" spans="1:5" x14ac:dyDescent="0.25">
      <c r="A9814"/>
      <c r="B9814"/>
      <c r="C9814"/>
      <c r="D9814"/>
      <c r="E9814"/>
    </row>
    <row r="9815" spans="1:5" x14ac:dyDescent="0.25">
      <c r="A9815"/>
      <c r="B9815"/>
      <c r="C9815"/>
      <c r="D9815"/>
      <c r="E9815"/>
    </row>
    <row r="9816" spans="1:5" x14ac:dyDescent="0.25">
      <c r="A9816"/>
      <c r="B9816"/>
      <c r="C9816"/>
      <c r="D9816"/>
      <c r="E9816"/>
    </row>
    <row r="9817" spans="1:5" x14ac:dyDescent="0.25">
      <c r="A9817"/>
      <c r="B9817"/>
      <c r="C9817"/>
      <c r="D9817"/>
      <c r="E9817"/>
    </row>
    <row r="9818" spans="1:5" x14ac:dyDescent="0.25">
      <c r="A9818"/>
      <c r="B9818"/>
      <c r="C9818"/>
      <c r="D9818"/>
      <c r="E9818"/>
    </row>
    <row r="9819" spans="1:5" x14ac:dyDescent="0.25">
      <c r="A9819"/>
      <c r="B9819"/>
      <c r="C9819"/>
      <c r="D9819"/>
      <c r="E9819"/>
    </row>
    <row r="9820" spans="1:5" x14ac:dyDescent="0.25">
      <c r="A9820"/>
      <c r="B9820"/>
      <c r="C9820"/>
      <c r="D9820"/>
      <c r="E9820"/>
    </row>
    <row r="9821" spans="1:5" x14ac:dyDescent="0.25">
      <c r="A9821"/>
      <c r="B9821"/>
      <c r="C9821"/>
      <c r="D9821"/>
      <c r="E9821"/>
    </row>
    <row r="9822" spans="1:5" x14ac:dyDescent="0.25">
      <c r="A9822"/>
      <c r="B9822"/>
      <c r="C9822"/>
      <c r="D9822"/>
      <c r="E9822"/>
    </row>
    <row r="9823" spans="1:5" x14ac:dyDescent="0.25">
      <c r="A9823"/>
      <c r="B9823"/>
      <c r="C9823"/>
      <c r="D9823"/>
      <c r="E9823"/>
    </row>
    <row r="9824" spans="1:5" x14ac:dyDescent="0.25">
      <c r="A9824"/>
      <c r="B9824"/>
      <c r="C9824"/>
      <c r="D9824"/>
      <c r="E9824"/>
    </row>
    <row r="9825" spans="1:5" x14ac:dyDescent="0.25">
      <c r="A9825"/>
      <c r="B9825"/>
      <c r="C9825"/>
      <c r="D9825"/>
      <c r="E9825"/>
    </row>
    <row r="9826" spans="1:5" x14ac:dyDescent="0.25">
      <c r="A9826"/>
      <c r="B9826"/>
      <c r="C9826"/>
      <c r="D9826"/>
      <c r="E9826"/>
    </row>
    <row r="9827" spans="1:5" x14ac:dyDescent="0.25">
      <c r="A9827"/>
      <c r="B9827"/>
      <c r="C9827"/>
      <c r="D9827"/>
      <c r="E9827"/>
    </row>
    <row r="9828" spans="1:5" x14ac:dyDescent="0.25">
      <c r="A9828"/>
      <c r="B9828"/>
      <c r="C9828"/>
      <c r="D9828"/>
      <c r="E9828"/>
    </row>
    <row r="9829" spans="1:5" x14ac:dyDescent="0.25">
      <c r="A9829"/>
      <c r="B9829"/>
      <c r="C9829"/>
      <c r="D9829"/>
      <c r="E9829"/>
    </row>
    <row r="9830" spans="1:5" x14ac:dyDescent="0.25">
      <c r="A9830"/>
      <c r="B9830"/>
      <c r="C9830"/>
      <c r="D9830"/>
      <c r="E9830"/>
    </row>
    <row r="9831" spans="1:5" x14ac:dyDescent="0.25">
      <c r="A9831"/>
      <c r="B9831"/>
      <c r="C9831"/>
      <c r="D9831"/>
      <c r="E9831"/>
    </row>
    <row r="9832" spans="1:5" x14ac:dyDescent="0.25">
      <c r="A9832"/>
      <c r="B9832"/>
      <c r="C9832"/>
      <c r="D9832"/>
      <c r="E9832"/>
    </row>
    <row r="9833" spans="1:5" x14ac:dyDescent="0.25">
      <c r="A9833"/>
      <c r="B9833"/>
      <c r="C9833"/>
      <c r="D9833"/>
      <c r="E9833"/>
    </row>
    <row r="9834" spans="1:5" x14ac:dyDescent="0.25">
      <c r="A9834"/>
      <c r="B9834"/>
      <c r="C9834"/>
      <c r="D9834"/>
      <c r="E9834"/>
    </row>
    <row r="9835" spans="1:5" x14ac:dyDescent="0.25">
      <c r="A9835"/>
      <c r="B9835"/>
      <c r="C9835"/>
      <c r="D9835"/>
      <c r="E9835"/>
    </row>
    <row r="9836" spans="1:5" x14ac:dyDescent="0.25">
      <c r="A9836"/>
      <c r="B9836"/>
      <c r="C9836"/>
      <c r="D9836"/>
      <c r="E9836"/>
    </row>
    <row r="9837" spans="1:5" x14ac:dyDescent="0.25">
      <c r="A9837"/>
      <c r="B9837"/>
      <c r="C9837"/>
      <c r="D9837"/>
      <c r="E9837"/>
    </row>
    <row r="9838" spans="1:5" x14ac:dyDescent="0.25">
      <c r="A9838"/>
      <c r="B9838"/>
      <c r="C9838"/>
      <c r="D9838"/>
      <c r="E9838"/>
    </row>
    <row r="9839" spans="1:5" x14ac:dyDescent="0.25">
      <c r="A9839"/>
      <c r="B9839"/>
      <c r="C9839"/>
      <c r="D9839"/>
      <c r="E9839"/>
    </row>
    <row r="9840" spans="1:5" x14ac:dyDescent="0.25">
      <c r="A9840"/>
      <c r="B9840"/>
      <c r="C9840"/>
      <c r="D9840"/>
      <c r="E9840"/>
    </row>
    <row r="9841" spans="1:5" x14ac:dyDescent="0.25">
      <c r="A9841"/>
      <c r="B9841"/>
      <c r="C9841"/>
      <c r="D9841"/>
      <c r="E9841"/>
    </row>
    <row r="9842" spans="1:5" x14ac:dyDescent="0.25">
      <c r="A9842"/>
      <c r="B9842"/>
      <c r="C9842"/>
      <c r="D9842"/>
      <c r="E9842"/>
    </row>
    <row r="9843" spans="1:5" x14ac:dyDescent="0.25">
      <c r="A9843"/>
      <c r="B9843"/>
      <c r="C9843"/>
      <c r="D9843"/>
      <c r="E9843"/>
    </row>
    <row r="9844" spans="1:5" x14ac:dyDescent="0.25">
      <c r="A9844"/>
      <c r="B9844"/>
      <c r="C9844"/>
      <c r="D9844"/>
      <c r="E9844"/>
    </row>
    <row r="9845" spans="1:5" x14ac:dyDescent="0.25">
      <c r="A9845"/>
      <c r="B9845"/>
      <c r="C9845"/>
      <c r="D9845"/>
      <c r="E9845"/>
    </row>
    <row r="9846" spans="1:5" x14ac:dyDescent="0.25">
      <c r="A9846"/>
      <c r="B9846"/>
      <c r="C9846"/>
      <c r="D9846"/>
      <c r="E9846"/>
    </row>
    <row r="9847" spans="1:5" x14ac:dyDescent="0.25">
      <c r="A9847"/>
      <c r="B9847"/>
      <c r="C9847"/>
      <c r="D9847"/>
      <c r="E9847"/>
    </row>
    <row r="9848" spans="1:5" x14ac:dyDescent="0.25">
      <c r="A9848"/>
      <c r="B9848"/>
      <c r="C9848"/>
      <c r="D9848"/>
      <c r="E9848"/>
    </row>
    <row r="9849" spans="1:5" x14ac:dyDescent="0.25">
      <c r="A9849"/>
      <c r="B9849"/>
      <c r="C9849"/>
      <c r="D9849"/>
      <c r="E9849"/>
    </row>
    <row r="9850" spans="1:5" x14ac:dyDescent="0.25">
      <c r="A9850"/>
      <c r="B9850"/>
      <c r="C9850"/>
      <c r="D9850"/>
      <c r="E9850"/>
    </row>
    <row r="9851" spans="1:5" x14ac:dyDescent="0.25">
      <c r="A9851"/>
      <c r="B9851"/>
      <c r="C9851"/>
      <c r="D9851"/>
      <c r="E9851"/>
    </row>
    <row r="9852" spans="1:5" x14ac:dyDescent="0.25">
      <c r="A9852"/>
      <c r="B9852"/>
      <c r="C9852"/>
      <c r="D9852"/>
      <c r="E9852"/>
    </row>
    <row r="9853" spans="1:5" x14ac:dyDescent="0.25">
      <c r="A9853"/>
      <c r="B9853"/>
      <c r="C9853"/>
      <c r="D9853"/>
      <c r="E9853"/>
    </row>
    <row r="9854" spans="1:5" x14ac:dyDescent="0.25">
      <c r="A9854"/>
      <c r="B9854"/>
      <c r="C9854"/>
      <c r="D9854"/>
      <c r="E9854"/>
    </row>
    <row r="9855" spans="1:5" x14ac:dyDescent="0.25">
      <c r="A9855"/>
      <c r="B9855"/>
      <c r="C9855"/>
      <c r="D9855"/>
      <c r="E9855"/>
    </row>
    <row r="9856" spans="1:5" x14ac:dyDescent="0.25">
      <c r="A9856"/>
      <c r="B9856"/>
      <c r="C9856"/>
      <c r="D9856"/>
      <c r="E9856"/>
    </row>
    <row r="9857" spans="1:5" x14ac:dyDescent="0.25">
      <c r="A9857"/>
      <c r="B9857"/>
      <c r="C9857"/>
      <c r="D9857"/>
      <c r="E9857"/>
    </row>
    <row r="9858" spans="1:5" x14ac:dyDescent="0.25">
      <c r="A9858"/>
      <c r="B9858"/>
      <c r="C9858"/>
      <c r="D9858"/>
      <c r="E9858"/>
    </row>
    <row r="9859" spans="1:5" x14ac:dyDescent="0.25">
      <c r="A9859"/>
      <c r="B9859"/>
      <c r="C9859"/>
      <c r="D9859"/>
      <c r="E9859"/>
    </row>
    <row r="9860" spans="1:5" x14ac:dyDescent="0.25">
      <c r="A9860"/>
      <c r="B9860"/>
      <c r="C9860"/>
      <c r="D9860"/>
      <c r="E9860"/>
    </row>
    <row r="9861" spans="1:5" x14ac:dyDescent="0.25">
      <c r="A9861"/>
      <c r="B9861"/>
      <c r="C9861"/>
      <c r="D9861"/>
      <c r="E9861"/>
    </row>
    <row r="9862" spans="1:5" x14ac:dyDescent="0.25">
      <c r="A9862"/>
      <c r="B9862"/>
      <c r="C9862"/>
      <c r="D9862"/>
      <c r="E9862"/>
    </row>
    <row r="9863" spans="1:5" x14ac:dyDescent="0.25">
      <c r="A9863"/>
      <c r="B9863"/>
      <c r="C9863"/>
      <c r="D9863"/>
      <c r="E9863"/>
    </row>
    <row r="9864" spans="1:5" x14ac:dyDescent="0.25">
      <c r="A9864"/>
      <c r="B9864"/>
      <c r="C9864"/>
      <c r="D9864"/>
      <c r="E9864"/>
    </row>
    <row r="9865" spans="1:5" x14ac:dyDescent="0.25">
      <c r="A9865"/>
      <c r="B9865"/>
      <c r="C9865"/>
      <c r="D9865"/>
      <c r="E9865"/>
    </row>
    <row r="9866" spans="1:5" x14ac:dyDescent="0.25">
      <c r="A9866"/>
      <c r="B9866"/>
      <c r="C9866"/>
      <c r="D9866"/>
      <c r="E9866"/>
    </row>
    <row r="9867" spans="1:5" x14ac:dyDescent="0.25">
      <c r="A9867"/>
      <c r="B9867"/>
      <c r="C9867"/>
      <c r="D9867"/>
      <c r="E9867"/>
    </row>
    <row r="9868" spans="1:5" x14ac:dyDescent="0.25">
      <c r="A9868"/>
      <c r="B9868"/>
      <c r="C9868"/>
      <c r="D9868"/>
      <c r="E9868"/>
    </row>
    <row r="9869" spans="1:5" x14ac:dyDescent="0.25">
      <c r="A9869"/>
      <c r="B9869"/>
      <c r="C9869"/>
      <c r="D9869"/>
      <c r="E9869"/>
    </row>
    <row r="9870" spans="1:5" x14ac:dyDescent="0.25">
      <c r="A9870"/>
      <c r="B9870"/>
      <c r="C9870"/>
      <c r="D9870"/>
      <c r="E9870"/>
    </row>
    <row r="9871" spans="1:5" x14ac:dyDescent="0.25">
      <c r="A9871"/>
      <c r="B9871"/>
      <c r="C9871"/>
      <c r="D9871"/>
      <c r="E9871"/>
    </row>
    <row r="9872" spans="1:5" x14ac:dyDescent="0.25">
      <c r="A9872"/>
      <c r="B9872"/>
      <c r="C9872"/>
      <c r="D9872"/>
      <c r="E9872"/>
    </row>
    <row r="9873" spans="1:5" x14ac:dyDescent="0.25">
      <c r="A9873"/>
      <c r="B9873"/>
      <c r="C9873"/>
      <c r="D9873"/>
      <c r="E9873"/>
    </row>
    <row r="9874" spans="1:5" x14ac:dyDescent="0.25">
      <c r="A9874"/>
      <c r="B9874"/>
      <c r="C9874"/>
      <c r="D9874"/>
      <c r="E9874"/>
    </row>
    <row r="9875" spans="1:5" x14ac:dyDescent="0.25">
      <c r="A9875"/>
      <c r="B9875"/>
      <c r="C9875"/>
      <c r="D9875"/>
      <c r="E9875"/>
    </row>
    <row r="9876" spans="1:5" x14ac:dyDescent="0.25">
      <c r="A9876"/>
      <c r="B9876"/>
      <c r="C9876"/>
      <c r="D9876"/>
      <c r="E9876"/>
    </row>
    <row r="9877" spans="1:5" x14ac:dyDescent="0.25">
      <c r="A9877"/>
      <c r="B9877"/>
      <c r="C9877"/>
      <c r="D9877"/>
      <c r="E9877"/>
    </row>
    <row r="9878" spans="1:5" x14ac:dyDescent="0.25">
      <c r="A9878"/>
      <c r="B9878"/>
      <c r="C9878"/>
      <c r="D9878"/>
      <c r="E9878"/>
    </row>
    <row r="9879" spans="1:5" x14ac:dyDescent="0.25">
      <c r="A9879"/>
      <c r="B9879"/>
      <c r="C9879"/>
      <c r="D9879"/>
      <c r="E9879"/>
    </row>
    <row r="9880" spans="1:5" x14ac:dyDescent="0.25">
      <c r="A9880"/>
      <c r="B9880"/>
      <c r="C9880"/>
      <c r="D9880"/>
      <c r="E9880"/>
    </row>
    <row r="9881" spans="1:5" x14ac:dyDescent="0.25">
      <c r="A9881"/>
      <c r="B9881"/>
      <c r="C9881"/>
      <c r="D9881"/>
      <c r="E9881"/>
    </row>
    <row r="9882" spans="1:5" x14ac:dyDescent="0.25">
      <c r="A9882"/>
      <c r="B9882"/>
      <c r="C9882"/>
      <c r="D9882"/>
      <c r="E9882"/>
    </row>
    <row r="9883" spans="1:5" x14ac:dyDescent="0.25">
      <c r="A9883"/>
      <c r="B9883"/>
      <c r="C9883"/>
      <c r="D9883"/>
      <c r="E9883"/>
    </row>
    <row r="9884" spans="1:5" x14ac:dyDescent="0.25">
      <c r="A9884"/>
      <c r="B9884"/>
      <c r="C9884"/>
      <c r="D9884"/>
      <c r="E9884"/>
    </row>
    <row r="9885" spans="1:5" x14ac:dyDescent="0.25">
      <c r="A9885"/>
      <c r="B9885"/>
      <c r="C9885"/>
      <c r="D9885"/>
      <c r="E9885"/>
    </row>
    <row r="9886" spans="1:5" x14ac:dyDescent="0.25">
      <c r="A9886"/>
      <c r="B9886"/>
      <c r="C9886"/>
      <c r="D9886"/>
      <c r="E9886"/>
    </row>
    <row r="9887" spans="1:5" x14ac:dyDescent="0.25">
      <c r="A9887"/>
      <c r="B9887"/>
      <c r="C9887"/>
      <c r="D9887"/>
      <c r="E9887"/>
    </row>
    <row r="9888" spans="1:5" x14ac:dyDescent="0.25">
      <c r="A9888"/>
      <c r="B9888"/>
      <c r="C9888"/>
      <c r="D9888"/>
      <c r="E9888"/>
    </row>
    <row r="9889" spans="1:5" x14ac:dyDescent="0.25">
      <c r="A9889"/>
      <c r="B9889"/>
      <c r="C9889"/>
      <c r="D9889"/>
      <c r="E9889"/>
    </row>
    <row r="9890" spans="1:5" x14ac:dyDescent="0.25">
      <c r="A9890"/>
      <c r="B9890"/>
      <c r="C9890"/>
      <c r="D9890"/>
      <c r="E9890"/>
    </row>
    <row r="9891" spans="1:5" x14ac:dyDescent="0.25">
      <c r="A9891"/>
      <c r="B9891"/>
      <c r="C9891"/>
      <c r="D9891"/>
      <c r="E9891"/>
    </row>
    <row r="9892" spans="1:5" x14ac:dyDescent="0.25">
      <c r="A9892"/>
      <c r="B9892"/>
      <c r="C9892"/>
      <c r="D9892"/>
      <c r="E9892"/>
    </row>
    <row r="9893" spans="1:5" x14ac:dyDescent="0.25">
      <c r="A9893"/>
      <c r="B9893"/>
      <c r="C9893"/>
      <c r="D9893"/>
      <c r="E9893"/>
    </row>
    <row r="9894" spans="1:5" x14ac:dyDescent="0.25">
      <c r="A9894"/>
      <c r="B9894"/>
      <c r="C9894"/>
      <c r="D9894"/>
      <c r="E9894"/>
    </row>
    <row r="9895" spans="1:5" x14ac:dyDescent="0.25">
      <c r="A9895"/>
      <c r="B9895"/>
      <c r="C9895"/>
      <c r="D9895"/>
      <c r="E9895"/>
    </row>
    <row r="9896" spans="1:5" x14ac:dyDescent="0.25">
      <c r="A9896"/>
      <c r="B9896"/>
      <c r="C9896"/>
      <c r="D9896"/>
      <c r="E9896"/>
    </row>
    <row r="9897" spans="1:5" x14ac:dyDescent="0.25">
      <c r="A9897"/>
      <c r="B9897"/>
      <c r="C9897"/>
      <c r="D9897"/>
      <c r="E9897"/>
    </row>
    <row r="9898" spans="1:5" x14ac:dyDescent="0.25">
      <c r="A9898"/>
      <c r="B9898"/>
      <c r="C9898"/>
      <c r="D9898"/>
      <c r="E9898"/>
    </row>
    <row r="9899" spans="1:5" x14ac:dyDescent="0.25">
      <c r="A9899"/>
      <c r="B9899"/>
      <c r="C9899"/>
      <c r="D9899"/>
      <c r="E9899"/>
    </row>
    <row r="9900" spans="1:5" x14ac:dyDescent="0.25">
      <c r="A9900"/>
      <c r="B9900"/>
      <c r="C9900"/>
      <c r="D9900"/>
      <c r="E9900"/>
    </row>
    <row r="9901" spans="1:5" x14ac:dyDescent="0.25">
      <c r="A9901"/>
      <c r="B9901"/>
      <c r="C9901"/>
      <c r="D9901"/>
      <c r="E9901"/>
    </row>
    <row r="9902" spans="1:5" x14ac:dyDescent="0.25">
      <c r="A9902"/>
      <c r="B9902"/>
      <c r="C9902"/>
      <c r="D9902"/>
      <c r="E9902"/>
    </row>
    <row r="9903" spans="1:5" x14ac:dyDescent="0.25">
      <c r="A9903"/>
      <c r="B9903"/>
      <c r="C9903"/>
      <c r="D9903"/>
      <c r="E9903"/>
    </row>
    <row r="9904" spans="1:5" x14ac:dyDescent="0.25">
      <c r="A9904"/>
      <c r="B9904"/>
      <c r="C9904"/>
      <c r="D9904"/>
      <c r="E9904"/>
    </row>
    <row r="9905" spans="1:5" x14ac:dyDescent="0.25">
      <c r="A9905"/>
      <c r="B9905"/>
      <c r="C9905"/>
      <c r="D9905"/>
      <c r="E9905"/>
    </row>
    <row r="9906" spans="1:5" x14ac:dyDescent="0.25">
      <c r="A9906"/>
      <c r="B9906"/>
      <c r="C9906"/>
      <c r="D9906"/>
      <c r="E9906"/>
    </row>
    <row r="9907" spans="1:5" x14ac:dyDescent="0.25">
      <c r="A9907"/>
      <c r="B9907"/>
      <c r="C9907"/>
      <c r="D9907"/>
      <c r="E9907"/>
    </row>
    <row r="9908" spans="1:5" x14ac:dyDescent="0.25">
      <c r="A9908"/>
      <c r="B9908"/>
      <c r="C9908"/>
      <c r="D9908"/>
      <c r="E9908"/>
    </row>
    <row r="9909" spans="1:5" x14ac:dyDescent="0.25">
      <c r="A9909"/>
      <c r="B9909"/>
      <c r="C9909"/>
      <c r="D9909"/>
      <c r="E9909"/>
    </row>
    <row r="9910" spans="1:5" x14ac:dyDescent="0.25">
      <c r="A9910"/>
      <c r="B9910"/>
      <c r="C9910"/>
      <c r="D9910"/>
      <c r="E9910"/>
    </row>
    <row r="9911" spans="1:5" x14ac:dyDescent="0.25">
      <c r="A9911"/>
      <c r="B9911"/>
      <c r="C9911"/>
      <c r="D9911"/>
      <c r="E9911"/>
    </row>
    <row r="9912" spans="1:5" x14ac:dyDescent="0.25">
      <c r="A9912"/>
      <c r="B9912"/>
      <c r="C9912"/>
      <c r="D9912"/>
      <c r="E9912"/>
    </row>
    <row r="9913" spans="1:5" x14ac:dyDescent="0.25">
      <c r="A9913"/>
      <c r="B9913"/>
      <c r="C9913"/>
      <c r="D9913"/>
      <c r="E9913"/>
    </row>
    <row r="9914" spans="1:5" x14ac:dyDescent="0.25">
      <c r="A9914"/>
      <c r="B9914"/>
      <c r="C9914"/>
      <c r="D9914"/>
      <c r="E9914"/>
    </row>
    <row r="9915" spans="1:5" x14ac:dyDescent="0.25">
      <c r="A9915"/>
      <c r="B9915"/>
      <c r="C9915"/>
      <c r="D9915"/>
      <c r="E9915"/>
    </row>
    <row r="9916" spans="1:5" x14ac:dyDescent="0.25">
      <c r="A9916"/>
      <c r="B9916"/>
      <c r="C9916"/>
      <c r="D9916"/>
      <c r="E9916"/>
    </row>
    <row r="9917" spans="1:5" x14ac:dyDescent="0.25">
      <c r="A9917"/>
      <c r="B9917"/>
      <c r="C9917"/>
      <c r="D9917"/>
      <c r="E9917"/>
    </row>
    <row r="9918" spans="1:5" x14ac:dyDescent="0.25">
      <c r="A9918"/>
      <c r="B9918"/>
      <c r="C9918"/>
      <c r="D9918"/>
      <c r="E9918"/>
    </row>
    <row r="9919" spans="1:5" x14ac:dyDescent="0.25">
      <c r="A9919"/>
      <c r="B9919"/>
      <c r="C9919"/>
      <c r="D9919"/>
      <c r="E9919"/>
    </row>
    <row r="9920" spans="1:5" x14ac:dyDescent="0.25">
      <c r="A9920"/>
      <c r="B9920"/>
      <c r="C9920"/>
      <c r="D9920"/>
      <c r="E9920"/>
    </row>
    <row r="9921" spans="1:5" x14ac:dyDescent="0.25">
      <c r="A9921"/>
      <c r="B9921"/>
      <c r="C9921"/>
      <c r="D9921"/>
      <c r="E9921"/>
    </row>
    <row r="9922" spans="1:5" x14ac:dyDescent="0.25">
      <c r="A9922"/>
      <c r="B9922"/>
      <c r="C9922"/>
      <c r="D9922"/>
      <c r="E9922"/>
    </row>
    <row r="9923" spans="1:5" x14ac:dyDescent="0.25">
      <c r="A9923"/>
      <c r="B9923"/>
      <c r="C9923"/>
      <c r="D9923"/>
      <c r="E9923"/>
    </row>
    <row r="9924" spans="1:5" x14ac:dyDescent="0.25">
      <c r="A9924"/>
      <c r="B9924"/>
      <c r="C9924"/>
      <c r="D9924"/>
      <c r="E9924"/>
    </row>
    <row r="9925" spans="1:5" x14ac:dyDescent="0.25">
      <c r="A9925"/>
      <c r="B9925"/>
      <c r="C9925"/>
      <c r="D9925"/>
      <c r="E9925"/>
    </row>
    <row r="9926" spans="1:5" x14ac:dyDescent="0.25">
      <c r="A9926"/>
      <c r="B9926"/>
      <c r="C9926"/>
      <c r="D9926"/>
      <c r="E9926"/>
    </row>
    <row r="9927" spans="1:5" x14ac:dyDescent="0.25">
      <c r="A9927"/>
      <c r="B9927"/>
      <c r="C9927"/>
      <c r="D9927"/>
      <c r="E9927"/>
    </row>
    <row r="9928" spans="1:5" x14ac:dyDescent="0.25">
      <c r="A9928"/>
      <c r="B9928"/>
      <c r="C9928"/>
      <c r="D9928"/>
      <c r="E9928"/>
    </row>
    <row r="9929" spans="1:5" x14ac:dyDescent="0.25">
      <c r="A9929"/>
      <c r="B9929"/>
      <c r="C9929"/>
      <c r="D9929"/>
      <c r="E9929"/>
    </row>
    <row r="9930" spans="1:5" x14ac:dyDescent="0.25">
      <c r="A9930"/>
      <c r="B9930"/>
      <c r="C9930"/>
      <c r="D9930"/>
      <c r="E9930"/>
    </row>
    <row r="9931" spans="1:5" x14ac:dyDescent="0.25">
      <c r="A9931"/>
      <c r="B9931"/>
      <c r="C9931"/>
      <c r="D9931"/>
      <c r="E9931"/>
    </row>
    <row r="9932" spans="1:5" x14ac:dyDescent="0.25">
      <c r="A9932"/>
      <c r="B9932"/>
      <c r="C9932"/>
      <c r="D9932"/>
      <c r="E9932"/>
    </row>
    <row r="9933" spans="1:5" x14ac:dyDescent="0.25">
      <c r="A9933"/>
      <c r="B9933"/>
      <c r="C9933"/>
      <c r="D9933"/>
      <c r="E9933"/>
    </row>
    <row r="9934" spans="1:5" x14ac:dyDescent="0.25">
      <c r="A9934"/>
      <c r="B9934"/>
      <c r="C9934"/>
      <c r="D9934"/>
      <c r="E9934"/>
    </row>
    <row r="9935" spans="1:5" x14ac:dyDescent="0.25">
      <c r="A9935"/>
      <c r="B9935"/>
      <c r="C9935"/>
      <c r="D9935"/>
      <c r="E9935"/>
    </row>
    <row r="9936" spans="1:5" x14ac:dyDescent="0.25">
      <c r="A9936"/>
      <c r="B9936"/>
      <c r="C9936"/>
      <c r="D9936"/>
      <c r="E9936"/>
    </row>
    <row r="9937" spans="1:5" x14ac:dyDescent="0.25">
      <c r="A9937"/>
      <c r="B9937"/>
      <c r="C9937"/>
      <c r="D9937"/>
      <c r="E9937"/>
    </row>
    <row r="9938" spans="1:5" x14ac:dyDescent="0.25">
      <c r="A9938"/>
      <c r="B9938"/>
      <c r="C9938"/>
      <c r="D9938"/>
      <c r="E9938"/>
    </row>
    <row r="9939" spans="1:5" x14ac:dyDescent="0.25">
      <c r="A9939"/>
      <c r="B9939"/>
      <c r="C9939"/>
      <c r="D9939"/>
      <c r="E9939"/>
    </row>
    <row r="9940" spans="1:5" x14ac:dyDescent="0.25">
      <c r="A9940"/>
      <c r="B9940"/>
      <c r="C9940"/>
      <c r="D9940"/>
      <c r="E9940"/>
    </row>
    <row r="9941" spans="1:5" x14ac:dyDescent="0.25">
      <c r="A9941"/>
      <c r="B9941"/>
      <c r="C9941"/>
      <c r="D9941"/>
      <c r="E9941"/>
    </row>
    <row r="9942" spans="1:5" x14ac:dyDescent="0.25">
      <c r="A9942"/>
      <c r="B9942"/>
      <c r="C9942"/>
      <c r="D9942"/>
      <c r="E9942"/>
    </row>
    <row r="9943" spans="1:5" x14ac:dyDescent="0.25">
      <c r="A9943"/>
      <c r="B9943"/>
      <c r="C9943"/>
      <c r="D9943"/>
      <c r="E9943"/>
    </row>
    <row r="9944" spans="1:5" x14ac:dyDescent="0.25">
      <c r="A9944"/>
      <c r="B9944"/>
      <c r="C9944"/>
      <c r="D9944"/>
      <c r="E9944"/>
    </row>
    <row r="9945" spans="1:5" x14ac:dyDescent="0.25">
      <c r="A9945"/>
      <c r="B9945"/>
      <c r="C9945"/>
      <c r="D9945"/>
      <c r="E9945"/>
    </row>
    <row r="9946" spans="1:5" x14ac:dyDescent="0.25">
      <c r="A9946"/>
      <c r="B9946"/>
      <c r="C9946"/>
      <c r="D9946"/>
      <c r="E9946"/>
    </row>
    <row r="9947" spans="1:5" x14ac:dyDescent="0.25">
      <c r="A9947"/>
      <c r="B9947"/>
      <c r="C9947"/>
      <c r="D9947"/>
      <c r="E9947"/>
    </row>
    <row r="9948" spans="1:5" x14ac:dyDescent="0.25">
      <c r="A9948"/>
      <c r="B9948"/>
      <c r="C9948"/>
      <c r="D9948"/>
      <c r="E9948"/>
    </row>
    <row r="9949" spans="1:5" x14ac:dyDescent="0.25">
      <c r="A9949"/>
      <c r="B9949"/>
      <c r="C9949"/>
      <c r="D9949"/>
      <c r="E9949"/>
    </row>
    <row r="9950" spans="1:5" x14ac:dyDescent="0.25">
      <c r="A9950"/>
      <c r="B9950"/>
      <c r="C9950"/>
      <c r="D9950"/>
      <c r="E9950"/>
    </row>
    <row r="9951" spans="1:5" x14ac:dyDescent="0.25">
      <c r="A9951"/>
      <c r="B9951"/>
      <c r="C9951"/>
      <c r="D9951"/>
      <c r="E9951"/>
    </row>
    <row r="9952" spans="1:5" x14ac:dyDescent="0.25">
      <c r="A9952"/>
      <c r="B9952"/>
      <c r="C9952"/>
      <c r="D9952"/>
      <c r="E9952"/>
    </row>
    <row r="9953" spans="1:5" x14ac:dyDescent="0.25">
      <c r="A9953"/>
      <c r="B9953"/>
      <c r="C9953"/>
      <c r="D9953"/>
      <c r="E9953"/>
    </row>
    <row r="9954" spans="1:5" x14ac:dyDescent="0.25">
      <c r="A9954"/>
      <c r="B9954"/>
      <c r="C9954"/>
      <c r="D9954"/>
      <c r="E9954"/>
    </row>
    <row r="9955" spans="1:5" x14ac:dyDescent="0.25">
      <c r="A9955"/>
      <c r="B9955"/>
      <c r="C9955"/>
      <c r="D9955"/>
      <c r="E9955"/>
    </row>
    <row r="9956" spans="1:5" x14ac:dyDescent="0.25">
      <c r="A9956"/>
      <c r="B9956"/>
      <c r="C9956"/>
      <c r="D9956"/>
      <c r="E9956"/>
    </row>
    <row r="9957" spans="1:5" x14ac:dyDescent="0.25">
      <c r="A9957"/>
      <c r="B9957"/>
      <c r="C9957"/>
      <c r="D9957"/>
      <c r="E9957"/>
    </row>
    <row r="9958" spans="1:5" x14ac:dyDescent="0.25">
      <c r="A9958"/>
      <c r="B9958"/>
      <c r="C9958"/>
      <c r="D9958"/>
      <c r="E9958"/>
    </row>
    <row r="9959" spans="1:5" x14ac:dyDescent="0.25">
      <c r="A9959"/>
      <c r="B9959"/>
      <c r="C9959"/>
      <c r="D9959"/>
      <c r="E9959"/>
    </row>
    <row r="9960" spans="1:5" x14ac:dyDescent="0.25">
      <c r="A9960"/>
      <c r="B9960"/>
      <c r="C9960"/>
      <c r="D9960"/>
      <c r="E9960"/>
    </row>
    <row r="9961" spans="1:5" x14ac:dyDescent="0.25">
      <c r="A9961"/>
      <c r="B9961"/>
      <c r="C9961"/>
      <c r="D9961"/>
      <c r="E9961"/>
    </row>
    <row r="9962" spans="1:5" x14ac:dyDescent="0.25">
      <c r="A9962"/>
      <c r="B9962"/>
      <c r="C9962"/>
      <c r="D9962"/>
      <c r="E9962"/>
    </row>
    <row r="9963" spans="1:5" x14ac:dyDescent="0.25">
      <c r="A9963"/>
      <c r="B9963"/>
      <c r="C9963"/>
      <c r="D9963"/>
      <c r="E9963"/>
    </row>
    <row r="9964" spans="1:5" x14ac:dyDescent="0.25">
      <c r="A9964"/>
      <c r="B9964"/>
      <c r="C9964"/>
      <c r="D9964"/>
      <c r="E9964"/>
    </row>
    <row r="9965" spans="1:5" x14ac:dyDescent="0.25">
      <c r="A9965"/>
      <c r="B9965"/>
      <c r="C9965"/>
      <c r="D9965"/>
      <c r="E9965"/>
    </row>
    <row r="9966" spans="1:5" x14ac:dyDescent="0.25">
      <c r="A9966"/>
      <c r="B9966"/>
      <c r="C9966"/>
      <c r="D9966"/>
      <c r="E9966"/>
    </row>
    <row r="9967" spans="1:5" x14ac:dyDescent="0.25">
      <c r="A9967"/>
      <c r="B9967"/>
      <c r="C9967"/>
      <c r="D9967"/>
      <c r="E9967"/>
    </row>
    <row r="9968" spans="1:5" x14ac:dyDescent="0.25">
      <c r="A9968"/>
      <c r="B9968"/>
      <c r="C9968"/>
      <c r="D9968"/>
      <c r="E9968"/>
    </row>
    <row r="9969" spans="1:5" x14ac:dyDescent="0.25">
      <c r="A9969"/>
      <c r="B9969"/>
      <c r="C9969"/>
      <c r="D9969"/>
      <c r="E9969"/>
    </row>
    <row r="9970" spans="1:5" x14ac:dyDescent="0.25">
      <c r="A9970"/>
      <c r="B9970"/>
      <c r="C9970"/>
      <c r="D9970"/>
      <c r="E9970"/>
    </row>
    <row r="9971" spans="1:5" x14ac:dyDescent="0.25">
      <c r="A9971"/>
      <c r="B9971"/>
      <c r="C9971"/>
      <c r="D9971"/>
      <c r="E9971"/>
    </row>
    <row r="9972" spans="1:5" x14ac:dyDescent="0.25">
      <c r="A9972"/>
      <c r="B9972"/>
      <c r="C9972"/>
      <c r="D9972"/>
      <c r="E9972"/>
    </row>
    <row r="9973" spans="1:5" x14ac:dyDescent="0.25">
      <c r="A9973"/>
      <c r="B9973"/>
      <c r="C9973"/>
      <c r="D9973"/>
      <c r="E9973"/>
    </row>
    <row r="9974" spans="1:5" x14ac:dyDescent="0.25">
      <c r="A9974"/>
      <c r="B9974"/>
      <c r="C9974"/>
      <c r="D9974"/>
      <c r="E9974"/>
    </row>
    <row r="9975" spans="1:5" x14ac:dyDescent="0.25">
      <c r="A9975"/>
      <c r="B9975"/>
      <c r="C9975"/>
      <c r="D9975"/>
      <c r="E9975"/>
    </row>
    <row r="9976" spans="1:5" x14ac:dyDescent="0.25">
      <c r="A9976"/>
      <c r="B9976"/>
      <c r="C9976"/>
      <c r="D9976"/>
      <c r="E9976"/>
    </row>
    <row r="9977" spans="1:5" x14ac:dyDescent="0.25">
      <c r="A9977"/>
      <c r="B9977"/>
      <c r="C9977"/>
      <c r="D9977"/>
      <c r="E9977"/>
    </row>
    <row r="9978" spans="1:5" x14ac:dyDescent="0.25">
      <c r="A9978"/>
      <c r="B9978"/>
      <c r="C9978"/>
      <c r="D9978"/>
      <c r="E9978"/>
    </row>
    <row r="9979" spans="1:5" x14ac:dyDescent="0.25">
      <c r="A9979"/>
      <c r="B9979"/>
      <c r="C9979"/>
      <c r="D9979"/>
      <c r="E9979"/>
    </row>
    <row r="9980" spans="1:5" x14ac:dyDescent="0.25">
      <c r="A9980"/>
      <c r="B9980"/>
      <c r="C9980"/>
      <c r="D9980"/>
      <c r="E9980"/>
    </row>
    <row r="9981" spans="1:5" x14ac:dyDescent="0.25">
      <c r="A9981"/>
      <c r="B9981"/>
      <c r="C9981"/>
      <c r="D9981"/>
      <c r="E9981"/>
    </row>
    <row r="9982" spans="1:5" x14ac:dyDescent="0.25">
      <c r="A9982"/>
      <c r="B9982"/>
      <c r="C9982"/>
      <c r="D9982"/>
      <c r="E9982"/>
    </row>
    <row r="9983" spans="1:5" x14ac:dyDescent="0.25">
      <c r="A9983"/>
      <c r="B9983"/>
      <c r="C9983"/>
      <c r="D9983"/>
      <c r="E9983"/>
    </row>
    <row r="9984" spans="1:5" x14ac:dyDescent="0.25">
      <c r="A9984"/>
      <c r="B9984"/>
      <c r="C9984"/>
      <c r="D9984"/>
      <c r="E9984"/>
    </row>
    <row r="9985" spans="1:5" x14ac:dyDescent="0.25">
      <c r="A9985"/>
      <c r="B9985"/>
      <c r="C9985"/>
      <c r="D9985"/>
      <c r="E9985"/>
    </row>
    <row r="9986" spans="1:5" x14ac:dyDescent="0.25">
      <c r="A9986"/>
      <c r="B9986"/>
      <c r="C9986"/>
      <c r="D9986"/>
      <c r="E9986"/>
    </row>
    <row r="9987" spans="1:5" x14ac:dyDescent="0.25">
      <c r="A9987"/>
      <c r="B9987"/>
      <c r="C9987"/>
      <c r="D9987"/>
      <c r="E9987"/>
    </row>
    <row r="9988" spans="1:5" x14ac:dyDescent="0.25">
      <c r="A9988"/>
      <c r="B9988"/>
      <c r="C9988"/>
      <c r="D9988"/>
      <c r="E9988"/>
    </row>
    <row r="9989" spans="1:5" x14ac:dyDescent="0.25">
      <c r="A9989"/>
      <c r="B9989"/>
      <c r="C9989"/>
      <c r="D9989"/>
      <c r="E9989"/>
    </row>
    <row r="9990" spans="1:5" x14ac:dyDescent="0.25">
      <c r="A9990"/>
      <c r="B9990"/>
      <c r="C9990"/>
      <c r="D9990"/>
      <c r="E9990"/>
    </row>
    <row r="9991" spans="1:5" x14ac:dyDescent="0.25">
      <c r="A9991"/>
      <c r="B9991"/>
      <c r="C9991"/>
      <c r="D9991"/>
      <c r="E9991"/>
    </row>
    <row r="9992" spans="1:5" x14ac:dyDescent="0.25">
      <c r="A9992"/>
      <c r="B9992"/>
      <c r="C9992"/>
      <c r="D9992"/>
      <c r="E9992"/>
    </row>
    <row r="9993" spans="1:5" x14ac:dyDescent="0.25">
      <c r="A9993"/>
      <c r="B9993"/>
      <c r="C9993"/>
      <c r="D9993"/>
      <c r="E9993"/>
    </row>
    <row r="9994" spans="1:5" x14ac:dyDescent="0.25">
      <c r="A9994"/>
      <c r="B9994"/>
      <c r="C9994"/>
      <c r="D9994"/>
      <c r="E9994"/>
    </row>
    <row r="9995" spans="1:5" x14ac:dyDescent="0.25">
      <c r="A9995"/>
      <c r="B9995"/>
      <c r="C9995"/>
      <c r="D9995"/>
      <c r="E9995"/>
    </row>
    <row r="9996" spans="1:5" x14ac:dyDescent="0.25">
      <c r="A9996"/>
      <c r="B9996"/>
      <c r="C9996"/>
      <c r="D9996"/>
      <c r="E9996"/>
    </row>
    <row r="9997" spans="1:5" x14ac:dyDescent="0.25">
      <c r="A9997"/>
      <c r="B9997"/>
      <c r="C9997"/>
      <c r="D9997"/>
      <c r="E9997"/>
    </row>
    <row r="9998" spans="1:5" x14ac:dyDescent="0.25">
      <c r="A9998"/>
      <c r="B9998"/>
      <c r="C9998"/>
      <c r="D9998"/>
      <c r="E9998"/>
    </row>
    <row r="9999" spans="1:5" x14ac:dyDescent="0.25">
      <c r="A9999"/>
      <c r="B9999"/>
      <c r="C9999"/>
      <c r="D9999"/>
      <c r="E9999"/>
    </row>
    <row r="10000" spans="1:5" x14ac:dyDescent="0.25">
      <c r="A10000"/>
      <c r="B10000"/>
      <c r="C10000"/>
      <c r="D10000"/>
      <c r="E10000"/>
    </row>
    <row r="10001" spans="1:5" x14ac:dyDescent="0.25">
      <c r="A10001"/>
      <c r="B10001"/>
      <c r="C10001"/>
      <c r="D10001"/>
      <c r="E10001"/>
    </row>
    <row r="10002" spans="1:5" x14ac:dyDescent="0.25">
      <c r="A10002"/>
      <c r="B10002"/>
      <c r="C10002"/>
      <c r="D10002"/>
      <c r="E10002"/>
    </row>
    <row r="10003" spans="1:5" x14ac:dyDescent="0.25">
      <c r="A10003"/>
      <c r="B10003"/>
      <c r="C10003"/>
      <c r="D10003"/>
      <c r="E10003"/>
    </row>
    <row r="10004" spans="1:5" x14ac:dyDescent="0.25">
      <c r="A10004"/>
      <c r="B10004"/>
      <c r="C10004"/>
      <c r="D10004"/>
      <c r="E10004"/>
    </row>
    <row r="10005" spans="1:5" x14ac:dyDescent="0.25">
      <c r="A10005"/>
      <c r="B10005"/>
      <c r="C10005"/>
      <c r="D10005"/>
      <c r="E10005"/>
    </row>
    <row r="10006" spans="1:5" x14ac:dyDescent="0.25">
      <c r="A10006"/>
      <c r="B10006"/>
      <c r="C10006"/>
      <c r="D10006"/>
      <c r="E10006"/>
    </row>
    <row r="10007" spans="1:5" x14ac:dyDescent="0.25">
      <c r="A10007"/>
      <c r="B10007"/>
      <c r="C10007"/>
      <c r="D10007"/>
      <c r="E10007"/>
    </row>
    <row r="10008" spans="1:5" x14ac:dyDescent="0.25">
      <c r="A10008"/>
      <c r="B10008"/>
      <c r="C10008"/>
      <c r="D10008"/>
      <c r="E10008"/>
    </row>
    <row r="10009" spans="1:5" x14ac:dyDescent="0.25">
      <c r="A10009"/>
      <c r="B10009"/>
      <c r="C10009"/>
      <c r="D10009"/>
      <c r="E10009"/>
    </row>
    <row r="10010" spans="1:5" x14ac:dyDescent="0.25">
      <c r="A10010"/>
      <c r="B10010"/>
      <c r="C10010"/>
      <c r="D10010"/>
      <c r="E10010"/>
    </row>
    <row r="10011" spans="1:5" x14ac:dyDescent="0.25">
      <c r="A10011"/>
      <c r="B10011"/>
      <c r="C10011"/>
      <c r="D10011"/>
      <c r="E10011"/>
    </row>
    <row r="10012" spans="1:5" x14ac:dyDescent="0.25">
      <c r="A10012"/>
      <c r="B10012"/>
      <c r="C10012"/>
      <c r="D10012"/>
      <c r="E10012"/>
    </row>
    <row r="10013" spans="1:5" x14ac:dyDescent="0.25">
      <c r="A10013"/>
      <c r="B10013"/>
      <c r="C10013"/>
      <c r="D10013"/>
      <c r="E10013"/>
    </row>
    <row r="10014" spans="1:5" x14ac:dyDescent="0.25">
      <c r="A10014"/>
      <c r="B10014"/>
      <c r="C10014"/>
      <c r="D10014"/>
      <c r="E10014"/>
    </row>
    <row r="10015" spans="1:5" x14ac:dyDescent="0.25">
      <c r="A10015"/>
      <c r="B10015"/>
      <c r="C10015"/>
      <c r="D10015"/>
      <c r="E10015"/>
    </row>
    <row r="10016" spans="1:5" x14ac:dyDescent="0.25">
      <c r="A10016"/>
      <c r="B10016"/>
      <c r="C10016"/>
      <c r="D10016"/>
      <c r="E10016"/>
    </row>
    <row r="10017" spans="1:5" x14ac:dyDescent="0.25">
      <c r="A10017"/>
      <c r="B10017"/>
      <c r="C10017"/>
      <c r="D10017"/>
      <c r="E10017"/>
    </row>
    <row r="10018" spans="1:5" x14ac:dyDescent="0.25">
      <c r="A10018"/>
      <c r="B10018"/>
      <c r="C10018"/>
      <c r="D10018"/>
      <c r="E10018"/>
    </row>
    <row r="10019" spans="1:5" x14ac:dyDescent="0.25">
      <c r="A10019"/>
      <c r="B10019"/>
      <c r="C10019"/>
      <c r="D10019"/>
      <c r="E10019"/>
    </row>
    <row r="10020" spans="1:5" x14ac:dyDescent="0.25">
      <c r="A10020"/>
      <c r="B10020"/>
      <c r="C10020"/>
      <c r="D10020"/>
      <c r="E10020"/>
    </row>
    <row r="10021" spans="1:5" x14ac:dyDescent="0.25">
      <c r="A10021"/>
      <c r="B10021"/>
      <c r="C10021"/>
      <c r="D10021"/>
      <c r="E10021"/>
    </row>
    <row r="10022" spans="1:5" x14ac:dyDescent="0.25">
      <c r="A10022"/>
      <c r="B10022"/>
      <c r="C10022"/>
      <c r="D10022"/>
      <c r="E10022"/>
    </row>
    <row r="10023" spans="1:5" x14ac:dyDescent="0.25">
      <c r="A10023"/>
      <c r="B10023"/>
      <c r="C10023"/>
      <c r="D10023"/>
      <c r="E10023"/>
    </row>
    <row r="10024" spans="1:5" x14ac:dyDescent="0.25">
      <c r="A10024"/>
      <c r="B10024"/>
      <c r="C10024"/>
      <c r="D10024"/>
      <c r="E10024"/>
    </row>
    <row r="10025" spans="1:5" x14ac:dyDescent="0.25">
      <c r="A10025"/>
      <c r="B10025"/>
      <c r="C10025"/>
      <c r="D10025"/>
      <c r="E10025"/>
    </row>
    <row r="10026" spans="1:5" x14ac:dyDescent="0.25">
      <c r="A10026"/>
      <c r="B10026"/>
      <c r="C10026"/>
      <c r="D10026"/>
      <c r="E10026"/>
    </row>
    <row r="10027" spans="1:5" x14ac:dyDescent="0.25">
      <c r="A10027"/>
      <c r="B10027"/>
      <c r="C10027"/>
      <c r="D10027"/>
      <c r="E10027"/>
    </row>
    <row r="10028" spans="1:5" x14ac:dyDescent="0.25">
      <c r="A10028"/>
      <c r="B10028"/>
      <c r="C10028"/>
      <c r="D10028"/>
      <c r="E10028"/>
    </row>
    <row r="10029" spans="1:5" x14ac:dyDescent="0.25">
      <c r="A10029"/>
      <c r="B10029"/>
      <c r="C10029"/>
      <c r="D10029"/>
      <c r="E10029"/>
    </row>
    <row r="10030" spans="1:5" x14ac:dyDescent="0.25">
      <c r="A10030"/>
      <c r="B10030"/>
      <c r="C10030"/>
      <c r="D10030"/>
      <c r="E10030"/>
    </row>
    <row r="10031" spans="1:5" x14ac:dyDescent="0.25">
      <c r="A10031"/>
      <c r="B10031"/>
      <c r="C10031"/>
      <c r="D10031"/>
      <c r="E10031"/>
    </row>
    <row r="10032" spans="1:5" x14ac:dyDescent="0.25">
      <c r="A10032"/>
      <c r="B10032"/>
      <c r="C10032"/>
      <c r="D10032"/>
      <c r="E10032"/>
    </row>
    <row r="10033" spans="1:5" x14ac:dyDescent="0.25">
      <c r="A10033"/>
      <c r="B10033"/>
      <c r="C10033"/>
      <c r="D10033"/>
      <c r="E10033"/>
    </row>
    <row r="10034" spans="1:5" x14ac:dyDescent="0.25">
      <c r="A10034"/>
      <c r="B10034"/>
      <c r="C10034"/>
      <c r="D10034"/>
      <c r="E10034"/>
    </row>
    <row r="10035" spans="1:5" x14ac:dyDescent="0.25">
      <c r="A10035"/>
      <c r="B10035"/>
      <c r="C10035"/>
      <c r="D10035"/>
      <c r="E10035"/>
    </row>
    <row r="10036" spans="1:5" x14ac:dyDescent="0.25">
      <c r="A10036"/>
      <c r="B10036"/>
      <c r="C10036"/>
      <c r="D10036"/>
      <c r="E10036"/>
    </row>
    <row r="10037" spans="1:5" x14ac:dyDescent="0.25">
      <c r="A10037"/>
      <c r="B10037"/>
      <c r="C10037"/>
      <c r="D10037"/>
      <c r="E10037"/>
    </row>
    <row r="10038" spans="1:5" x14ac:dyDescent="0.25">
      <c r="A10038"/>
      <c r="B10038"/>
      <c r="C10038"/>
      <c r="D10038"/>
      <c r="E10038"/>
    </row>
    <row r="10039" spans="1:5" x14ac:dyDescent="0.25">
      <c r="A10039"/>
      <c r="B10039"/>
      <c r="C10039"/>
      <c r="D10039"/>
      <c r="E10039"/>
    </row>
    <row r="10040" spans="1:5" x14ac:dyDescent="0.25">
      <c r="A10040"/>
      <c r="B10040"/>
      <c r="C10040"/>
      <c r="D10040"/>
      <c r="E10040"/>
    </row>
    <row r="10041" spans="1:5" x14ac:dyDescent="0.25">
      <c r="A10041"/>
      <c r="B10041"/>
      <c r="C10041"/>
      <c r="D10041"/>
      <c r="E10041"/>
    </row>
    <row r="10042" spans="1:5" x14ac:dyDescent="0.25">
      <c r="A10042"/>
      <c r="B10042"/>
      <c r="C10042"/>
      <c r="D10042"/>
      <c r="E10042"/>
    </row>
    <row r="10043" spans="1:5" x14ac:dyDescent="0.25">
      <c r="A10043"/>
      <c r="B10043"/>
      <c r="C10043"/>
      <c r="D10043"/>
      <c r="E10043"/>
    </row>
    <row r="10044" spans="1:5" x14ac:dyDescent="0.25">
      <c r="A10044"/>
      <c r="B10044"/>
      <c r="C10044"/>
      <c r="D10044"/>
      <c r="E10044"/>
    </row>
    <row r="10045" spans="1:5" x14ac:dyDescent="0.25">
      <c r="A10045"/>
      <c r="B10045"/>
      <c r="C10045"/>
      <c r="D10045"/>
      <c r="E10045"/>
    </row>
    <row r="10046" spans="1:5" x14ac:dyDescent="0.25">
      <c r="A10046"/>
      <c r="B10046"/>
      <c r="C10046"/>
      <c r="D10046"/>
      <c r="E10046"/>
    </row>
    <row r="10047" spans="1:5" x14ac:dyDescent="0.25">
      <c r="A10047"/>
      <c r="B10047"/>
      <c r="C10047"/>
      <c r="D10047"/>
      <c r="E10047"/>
    </row>
    <row r="10048" spans="1:5" x14ac:dyDescent="0.25">
      <c r="A10048"/>
      <c r="B10048"/>
      <c r="C10048"/>
      <c r="D10048"/>
      <c r="E10048"/>
    </row>
    <row r="10049" spans="1:5" x14ac:dyDescent="0.25">
      <c r="A10049"/>
      <c r="B10049"/>
      <c r="C10049"/>
      <c r="D10049"/>
      <c r="E10049"/>
    </row>
    <row r="10050" spans="1:5" x14ac:dyDescent="0.25">
      <c r="A10050"/>
      <c r="B10050"/>
      <c r="C10050"/>
      <c r="D10050"/>
      <c r="E10050"/>
    </row>
    <row r="10051" spans="1:5" x14ac:dyDescent="0.25">
      <c r="A10051"/>
      <c r="B10051"/>
      <c r="C10051"/>
      <c r="D10051"/>
      <c r="E10051"/>
    </row>
    <row r="10052" spans="1:5" x14ac:dyDescent="0.25">
      <c r="A10052"/>
      <c r="B10052"/>
      <c r="C10052"/>
      <c r="D10052"/>
      <c r="E10052"/>
    </row>
    <row r="10053" spans="1:5" x14ac:dyDescent="0.25">
      <c r="A10053"/>
      <c r="B10053"/>
      <c r="C10053"/>
      <c r="D10053"/>
      <c r="E10053"/>
    </row>
    <row r="10054" spans="1:5" x14ac:dyDescent="0.25">
      <c r="A10054"/>
      <c r="B10054"/>
      <c r="C10054"/>
      <c r="D10054"/>
      <c r="E10054"/>
    </row>
    <row r="10055" spans="1:5" x14ac:dyDescent="0.25">
      <c r="A10055"/>
      <c r="B10055"/>
      <c r="C10055"/>
      <c r="D10055"/>
      <c r="E10055"/>
    </row>
    <row r="10056" spans="1:5" x14ac:dyDescent="0.25">
      <c r="A10056"/>
      <c r="B10056"/>
      <c r="C10056"/>
      <c r="D10056"/>
      <c r="E10056"/>
    </row>
    <row r="10057" spans="1:5" x14ac:dyDescent="0.25">
      <c r="A10057"/>
      <c r="B10057"/>
      <c r="C10057"/>
      <c r="D10057"/>
      <c r="E10057"/>
    </row>
    <row r="10058" spans="1:5" x14ac:dyDescent="0.25">
      <c r="A10058"/>
      <c r="B10058"/>
      <c r="C10058"/>
      <c r="D10058"/>
      <c r="E10058"/>
    </row>
    <row r="10059" spans="1:5" x14ac:dyDescent="0.25">
      <c r="A10059"/>
      <c r="B10059"/>
      <c r="C10059"/>
      <c r="D10059"/>
      <c r="E10059"/>
    </row>
    <row r="10060" spans="1:5" x14ac:dyDescent="0.25">
      <c r="A10060"/>
      <c r="B10060"/>
      <c r="C10060"/>
      <c r="D10060"/>
      <c r="E10060"/>
    </row>
    <row r="10061" spans="1:5" x14ac:dyDescent="0.25">
      <c r="A10061"/>
      <c r="B10061"/>
      <c r="C10061"/>
      <c r="D10061"/>
      <c r="E10061"/>
    </row>
    <row r="10062" spans="1:5" x14ac:dyDescent="0.25">
      <c r="A10062"/>
      <c r="B10062"/>
      <c r="C10062"/>
      <c r="D10062"/>
      <c r="E10062"/>
    </row>
    <row r="10063" spans="1:5" x14ac:dyDescent="0.25">
      <c r="A10063"/>
      <c r="B10063"/>
      <c r="C10063"/>
      <c r="D10063"/>
      <c r="E10063"/>
    </row>
    <row r="10064" spans="1:5" x14ac:dyDescent="0.25">
      <c r="A10064"/>
      <c r="B10064"/>
      <c r="C10064"/>
      <c r="D10064"/>
      <c r="E10064"/>
    </row>
    <row r="10065" spans="1:5" x14ac:dyDescent="0.25">
      <c r="A10065"/>
      <c r="B10065"/>
      <c r="C10065"/>
      <c r="D10065"/>
      <c r="E10065"/>
    </row>
    <row r="10066" spans="1:5" x14ac:dyDescent="0.25">
      <c r="A10066"/>
      <c r="B10066"/>
      <c r="C10066"/>
      <c r="D10066"/>
      <c r="E10066"/>
    </row>
    <row r="10067" spans="1:5" x14ac:dyDescent="0.25">
      <c r="A10067"/>
      <c r="B10067"/>
      <c r="C10067"/>
      <c r="D10067"/>
      <c r="E10067"/>
    </row>
    <row r="10068" spans="1:5" x14ac:dyDescent="0.25">
      <c r="A10068"/>
      <c r="B10068"/>
      <c r="C10068"/>
      <c r="D10068"/>
      <c r="E10068"/>
    </row>
    <row r="10069" spans="1:5" x14ac:dyDescent="0.25">
      <c r="A10069"/>
      <c r="B10069"/>
      <c r="C10069"/>
      <c r="D10069"/>
      <c r="E10069"/>
    </row>
    <row r="10070" spans="1:5" x14ac:dyDescent="0.25">
      <c r="A10070"/>
      <c r="B10070"/>
      <c r="C10070"/>
      <c r="D10070"/>
      <c r="E10070"/>
    </row>
    <row r="10071" spans="1:5" x14ac:dyDescent="0.25">
      <c r="A10071"/>
      <c r="B10071"/>
      <c r="C10071"/>
      <c r="D10071"/>
      <c r="E10071"/>
    </row>
    <row r="10072" spans="1:5" x14ac:dyDescent="0.25">
      <c r="A10072"/>
      <c r="B10072"/>
      <c r="C10072"/>
      <c r="D10072"/>
      <c r="E10072"/>
    </row>
    <row r="10073" spans="1:5" x14ac:dyDescent="0.25">
      <c r="A10073"/>
      <c r="B10073"/>
      <c r="C10073"/>
      <c r="D10073"/>
      <c r="E10073"/>
    </row>
    <row r="10074" spans="1:5" x14ac:dyDescent="0.25">
      <c r="A10074"/>
      <c r="B10074"/>
      <c r="C10074"/>
      <c r="D10074"/>
      <c r="E10074"/>
    </row>
    <row r="10075" spans="1:5" x14ac:dyDescent="0.25">
      <c r="A10075"/>
      <c r="B10075"/>
      <c r="C10075"/>
      <c r="D10075"/>
      <c r="E10075"/>
    </row>
    <row r="10076" spans="1:5" x14ac:dyDescent="0.25">
      <c r="A10076"/>
      <c r="B10076"/>
      <c r="C10076"/>
      <c r="D10076"/>
      <c r="E10076"/>
    </row>
    <row r="10077" spans="1:5" x14ac:dyDescent="0.25">
      <c r="A10077"/>
      <c r="B10077"/>
      <c r="C10077"/>
      <c r="D10077"/>
      <c r="E10077"/>
    </row>
    <row r="10078" spans="1:5" x14ac:dyDescent="0.25">
      <c r="A10078"/>
      <c r="B10078"/>
      <c r="C10078"/>
      <c r="D10078"/>
      <c r="E10078"/>
    </row>
    <row r="10079" spans="1:5" x14ac:dyDescent="0.25">
      <c r="A10079"/>
      <c r="B10079"/>
      <c r="C10079"/>
      <c r="D10079"/>
      <c r="E10079"/>
    </row>
    <row r="10080" spans="1:5" x14ac:dyDescent="0.25">
      <c r="A10080"/>
      <c r="B10080"/>
      <c r="C10080"/>
      <c r="D10080"/>
      <c r="E10080"/>
    </row>
    <row r="10081" spans="1:5" x14ac:dyDescent="0.25">
      <c r="A10081"/>
      <c r="B10081"/>
      <c r="C10081"/>
      <c r="D10081"/>
      <c r="E10081"/>
    </row>
    <row r="10082" spans="1:5" x14ac:dyDescent="0.25">
      <c r="A10082"/>
      <c r="B10082"/>
      <c r="C10082"/>
      <c r="D10082"/>
      <c r="E10082"/>
    </row>
    <row r="10083" spans="1:5" x14ac:dyDescent="0.25">
      <c r="A10083"/>
      <c r="B10083"/>
      <c r="C10083"/>
      <c r="D10083"/>
      <c r="E10083"/>
    </row>
    <row r="10084" spans="1:5" x14ac:dyDescent="0.25">
      <c r="A10084"/>
      <c r="B10084"/>
      <c r="C10084"/>
      <c r="D10084"/>
      <c r="E10084"/>
    </row>
    <row r="10085" spans="1:5" x14ac:dyDescent="0.25">
      <c r="A10085"/>
      <c r="B10085"/>
      <c r="C10085"/>
      <c r="D10085"/>
      <c r="E10085"/>
    </row>
    <row r="10086" spans="1:5" x14ac:dyDescent="0.25">
      <c r="A10086"/>
      <c r="B10086"/>
      <c r="C10086"/>
      <c r="D10086"/>
      <c r="E10086"/>
    </row>
    <row r="10087" spans="1:5" x14ac:dyDescent="0.25">
      <c r="A10087"/>
      <c r="B10087"/>
      <c r="C10087"/>
      <c r="D10087"/>
      <c r="E10087"/>
    </row>
    <row r="10088" spans="1:5" x14ac:dyDescent="0.25">
      <c r="A10088"/>
      <c r="B10088"/>
      <c r="C10088"/>
      <c r="D10088"/>
      <c r="E10088"/>
    </row>
    <row r="10089" spans="1:5" x14ac:dyDescent="0.25">
      <c r="A10089"/>
      <c r="B10089"/>
      <c r="C10089"/>
      <c r="D10089"/>
      <c r="E10089"/>
    </row>
    <row r="10090" spans="1:5" x14ac:dyDescent="0.25">
      <c r="A10090"/>
      <c r="B10090"/>
      <c r="C10090"/>
      <c r="D10090"/>
      <c r="E10090"/>
    </row>
    <row r="10091" spans="1:5" x14ac:dyDescent="0.25">
      <c r="A10091"/>
      <c r="B10091"/>
      <c r="C10091"/>
      <c r="D10091"/>
      <c r="E10091"/>
    </row>
    <row r="10092" spans="1:5" x14ac:dyDescent="0.25">
      <c r="A10092"/>
      <c r="B10092"/>
      <c r="C10092"/>
      <c r="D10092"/>
      <c r="E10092"/>
    </row>
    <row r="10093" spans="1:5" x14ac:dyDescent="0.25">
      <c r="A10093"/>
      <c r="B10093"/>
      <c r="C10093"/>
      <c r="D10093"/>
      <c r="E10093"/>
    </row>
    <row r="10094" spans="1:5" x14ac:dyDescent="0.25">
      <c r="A10094"/>
      <c r="B10094"/>
      <c r="C10094"/>
      <c r="D10094"/>
      <c r="E10094"/>
    </row>
    <row r="10095" spans="1:5" x14ac:dyDescent="0.25">
      <c r="A10095"/>
      <c r="B10095"/>
      <c r="C10095"/>
      <c r="D10095"/>
      <c r="E10095"/>
    </row>
    <row r="10096" spans="1:5" x14ac:dyDescent="0.25">
      <c r="A10096"/>
      <c r="B10096"/>
      <c r="C10096"/>
      <c r="D10096"/>
      <c r="E10096"/>
    </row>
    <row r="10097" spans="1:5" x14ac:dyDescent="0.25">
      <c r="A10097"/>
      <c r="B10097"/>
      <c r="C10097"/>
      <c r="D10097"/>
      <c r="E10097"/>
    </row>
    <row r="10098" spans="1:5" x14ac:dyDescent="0.25">
      <c r="A10098"/>
      <c r="B10098"/>
      <c r="C10098"/>
      <c r="D10098"/>
      <c r="E10098"/>
    </row>
    <row r="10099" spans="1:5" x14ac:dyDescent="0.25">
      <c r="A10099"/>
      <c r="B10099"/>
      <c r="C10099"/>
      <c r="D10099"/>
      <c r="E10099"/>
    </row>
    <row r="10100" spans="1:5" x14ac:dyDescent="0.25">
      <c r="A10100"/>
      <c r="B10100"/>
      <c r="C10100"/>
      <c r="D10100"/>
      <c r="E10100"/>
    </row>
    <row r="10101" spans="1:5" x14ac:dyDescent="0.25">
      <c r="A10101"/>
      <c r="B10101"/>
      <c r="C10101"/>
      <c r="D10101"/>
      <c r="E10101"/>
    </row>
    <row r="10102" spans="1:5" x14ac:dyDescent="0.25">
      <c r="A10102"/>
      <c r="B10102"/>
      <c r="C10102"/>
      <c r="D10102"/>
      <c r="E10102"/>
    </row>
    <row r="10103" spans="1:5" x14ac:dyDescent="0.25">
      <c r="A10103"/>
      <c r="B10103"/>
      <c r="C10103"/>
      <c r="D10103"/>
      <c r="E10103"/>
    </row>
    <row r="10104" spans="1:5" x14ac:dyDescent="0.25">
      <c r="A10104"/>
      <c r="B10104"/>
      <c r="C10104"/>
      <c r="D10104"/>
      <c r="E10104"/>
    </row>
    <row r="10105" spans="1:5" x14ac:dyDescent="0.25">
      <c r="A10105"/>
      <c r="B10105"/>
      <c r="C10105"/>
      <c r="D10105"/>
      <c r="E10105"/>
    </row>
    <row r="10106" spans="1:5" x14ac:dyDescent="0.25">
      <c r="A10106"/>
      <c r="B10106"/>
      <c r="C10106"/>
      <c r="D10106"/>
      <c r="E10106"/>
    </row>
    <row r="10107" spans="1:5" x14ac:dyDescent="0.25">
      <c r="A10107"/>
      <c r="B10107"/>
      <c r="C10107"/>
      <c r="D10107"/>
      <c r="E10107"/>
    </row>
    <row r="10108" spans="1:5" x14ac:dyDescent="0.25">
      <c r="A10108"/>
      <c r="B10108"/>
      <c r="C10108"/>
      <c r="D10108"/>
      <c r="E10108"/>
    </row>
    <row r="10109" spans="1:5" x14ac:dyDescent="0.25">
      <c r="A10109"/>
      <c r="B10109"/>
      <c r="C10109"/>
      <c r="D10109"/>
      <c r="E10109"/>
    </row>
    <row r="10110" spans="1:5" x14ac:dyDescent="0.25">
      <c r="A10110"/>
      <c r="B10110"/>
      <c r="C10110"/>
      <c r="D10110"/>
      <c r="E10110"/>
    </row>
    <row r="10111" spans="1:5" x14ac:dyDescent="0.25">
      <c r="A10111"/>
      <c r="B10111"/>
      <c r="C10111"/>
      <c r="D10111"/>
      <c r="E10111"/>
    </row>
    <row r="10112" spans="1:5" x14ac:dyDescent="0.25">
      <c r="A10112"/>
      <c r="B10112"/>
      <c r="C10112"/>
      <c r="D10112"/>
      <c r="E10112"/>
    </row>
    <row r="10113" spans="1:5" x14ac:dyDescent="0.25">
      <c r="A10113"/>
      <c r="B10113"/>
      <c r="C10113"/>
      <c r="D10113"/>
      <c r="E10113"/>
    </row>
    <row r="10114" spans="1:5" x14ac:dyDescent="0.25">
      <c r="A10114"/>
      <c r="B10114"/>
      <c r="C10114"/>
      <c r="D10114"/>
      <c r="E10114"/>
    </row>
    <row r="10115" spans="1:5" x14ac:dyDescent="0.25">
      <c r="A10115"/>
      <c r="B10115"/>
      <c r="C10115"/>
      <c r="D10115"/>
      <c r="E10115"/>
    </row>
    <row r="10116" spans="1:5" x14ac:dyDescent="0.25">
      <c r="A10116"/>
      <c r="B10116"/>
      <c r="C10116"/>
      <c r="D10116"/>
      <c r="E10116"/>
    </row>
    <row r="10117" spans="1:5" x14ac:dyDescent="0.25">
      <c r="A10117"/>
      <c r="B10117"/>
      <c r="C10117"/>
      <c r="D10117"/>
      <c r="E10117"/>
    </row>
    <row r="10118" spans="1:5" x14ac:dyDescent="0.25">
      <c r="A10118"/>
      <c r="B10118"/>
      <c r="C10118"/>
      <c r="D10118"/>
      <c r="E10118"/>
    </row>
    <row r="10119" spans="1:5" x14ac:dyDescent="0.25">
      <c r="A10119"/>
      <c r="B10119"/>
      <c r="C10119"/>
      <c r="D10119"/>
      <c r="E10119"/>
    </row>
    <row r="10120" spans="1:5" x14ac:dyDescent="0.25">
      <c r="A10120"/>
      <c r="B10120"/>
      <c r="C10120"/>
      <c r="D10120"/>
      <c r="E10120"/>
    </row>
    <row r="10121" spans="1:5" x14ac:dyDescent="0.25">
      <c r="A10121"/>
      <c r="B10121"/>
      <c r="C10121"/>
      <c r="D10121"/>
      <c r="E10121"/>
    </row>
    <row r="10122" spans="1:5" x14ac:dyDescent="0.25">
      <c r="A10122"/>
      <c r="B10122"/>
      <c r="C10122"/>
      <c r="D10122"/>
      <c r="E10122"/>
    </row>
    <row r="10123" spans="1:5" x14ac:dyDescent="0.25">
      <c r="A10123"/>
      <c r="B10123"/>
      <c r="C10123"/>
      <c r="D10123"/>
      <c r="E10123"/>
    </row>
    <row r="10124" spans="1:5" x14ac:dyDescent="0.25">
      <c r="A10124"/>
      <c r="B10124"/>
      <c r="C10124"/>
      <c r="D10124"/>
      <c r="E10124"/>
    </row>
    <row r="10125" spans="1:5" x14ac:dyDescent="0.25">
      <c r="A10125"/>
      <c r="B10125"/>
      <c r="C10125"/>
      <c r="D10125"/>
      <c r="E10125"/>
    </row>
    <row r="10126" spans="1:5" x14ac:dyDescent="0.25">
      <c r="A10126"/>
      <c r="B10126"/>
      <c r="C10126"/>
      <c r="D10126"/>
      <c r="E10126"/>
    </row>
    <row r="10127" spans="1:5" x14ac:dyDescent="0.25">
      <c r="A10127"/>
      <c r="B10127"/>
      <c r="C10127"/>
      <c r="D10127"/>
      <c r="E10127"/>
    </row>
    <row r="10128" spans="1:5" x14ac:dyDescent="0.25">
      <c r="A10128"/>
      <c r="B10128"/>
      <c r="C10128"/>
      <c r="D10128"/>
      <c r="E10128"/>
    </row>
    <row r="10129" spans="1:5" x14ac:dyDescent="0.25">
      <c r="A10129"/>
      <c r="B10129"/>
      <c r="C10129"/>
      <c r="D10129"/>
      <c r="E10129"/>
    </row>
    <row r="10130" spans="1:5" x14ac:dyDescent="0.25">
      <c r="A10130"/>
      <c r="B10130"/>
      <c r="C10130"/>
      <c r="D10130"/>
      <c r="E10130"/>
    </row>
    <row r="10131" spans="1:5" x14ac:dyDescent="0.25">
      <c r="A10131"/>
      <c r="B10131"/>
      <c r="C10131"/>
      <c r="D10131"/>
      <c r="E10131"/>
    </row>
    <row r="10132" spans="1:5" x14ac:dyDescent="0.25">
      <c r="A10132"/>
      <c r="B10132"/>
      <c r="C10132"/>
      <c r="D10132"/>
      <c r="E10132"/>
    </row>
    <row r="10133" spans="1:5" x14ac:dyDescent="0.25">
      <c r="A10133"/>
      <c r="B10133"/>
      <c r="C10133"/>
      <c r="D10133"/>
      <c r="E10133"/>
    </row>
    <row r="10134" spans="1:5" x14ac:dyDescent="0.25">
      <c r="A10134"/>
      <c r="B10134"/>
      <c r="C10134"/>
      <c r="D10134"/>
      <c r="E10134"/>
    </row>
    <row r="10135" spans="1:5" x14ac:dyDescent="0.25">
      <c r="A10135"/>
      <c r="B10135"/>
      <c r="C10135"/>
      <c r="D10135"/>
      <c r="E10135"/>
    </row>
    <row r="10136" spans="1:5" x14ac:dyDescent="0.25">
      <c r="A10136"/>
      <c r="B10136"/>
      <c r="C10136"/>
      <c r="D10136"/>
      <c r="E10136"/>
    </row>
    <row r="10137" spans="1:5" x14ac:dyDescent="0.25">
      <c r="A10137"/>
      <c r="B10137"/>
      <c r="C10137"/>
      <c r="D10137"/>
      <c r="E10137"/>
    </row>
    <row r="10138" spans="1:5" x14ac:dyDescent="0.25">
      <c r="A10138"/>
      <c r="B10138"/>
      <c r="C10138"/>
      <c r="D10138"/>
      <c r="E10138"/>
    </row>
    <row r="10139" spans="1:5" x14ac:dyDescent="0.25">
      <c r="A10139"/>
      <c r="B10139"/>
      <c r="C10139"/>
      <c r="D10139"/>
      <c r="E10139"/>
    </row>
    <row r="10140" spans="1:5" x14ac:dyDescent="0.25">
      <c r="A10140"/>
      <c r="B10140"/>
      <c r="C10140"/>
      <c r="D10140"/>
      <c r="E10140"/>
    </row>
    <row r="10141" spans="1:5" x14ac:dyDescent="0.25">
      <c r="A10141"/>
      <c r="B10141"/>
      <c r="C10141"/>
      <c r="D10141"/>
      <c r="E10141"/>
    </row>
    <row r="10142" spans="1:5" x14ac:dyDescent="0.25">
      <c r="A10142"/>
      <c r="B10142"/>
      <c r="C10142"/>
      <c r="D10142"/>
      <c r="E10142"/>
    </row>
    <row r="10143" spans="1:5" x14ac:dyDescent="0.25">
      <c r="A10143"/>
      <c r="B10143"/>
      <c r="C10143"/>
      <c r="D10143"/>
      <c r="E10143"/>
    </row>
    <row r="10144" spans="1:5" x14ac:dyDescent="0.25">
      <c r="A10144"/>
      <c r="B10144"/>
      <c r="C10144"/>
      <c r="D10144"/>
      <c r="E10144"/>
    </row>
    <row r="10145" spans="1:5" x14ac:dyDescent="0.25">
      <c r="A10145"/>
      <c r="B10145"/>
      <c r="C10145"/>
      <c r="D10145"/>
      <c r="E10145"/>
    </row>
    <row r="10146" spans="1:5" x14ac:dyDescent="0.25">
      <c r="A10146"/>
      <c r="B10146"/>
      <c r="C10146"/>
      <c r="D10146"/>
      <c r="E10146"/>
    </row>
    <row r="10147" spans="1:5" x14ac:dyDescent="0.25">
      <c r="A10147"/>
      <c r="B10147"/>
      <c r="C10147"/>
      <c r="D10147"/>
      <c r="E10147"/>
    </row>
    <row r="10148" spans="1:5" x14ac:dyDescent="0.25">
      <c r="A10148"/>
      <c r="B10148"/>
      <c r="C10148"/>
      <c r="D10148"/>
      <c r="E10148"/>
    </row>
    <row r="10149" spans="1:5" x14ac:dyDescent="0.25">
      <c r="A10149"/>
      <c r="B10149"/>
      <c r="C10149"/>
      <c r="D10149"/>
      <c r="E10149"/>
    </row>
    <row r="10150" spans="1:5" x14ac:dyDescent="0.25">
      <c r="A10150"/>
      <c r="B10150"/>
      <c r="C10150"/>
      <c r="D10150"/>
      <c r="E10150"/>
    </row>
    <row r="10151" spans="1:5" x14ac:dyDescent="0.25">
      <c r="A10151"/>
      <c r="B10151"/>
      <c r="C10151"/>
      <c r="D10151"/>
      <c r="E10151"/>
    </row>
    <row r="10152" spans="1:5" x14ac:dyDescent="0.25">
      <c r="A10152"/>
      <c r="B10152"/>
      <c r="C10152"/>
      <c r="D10152"/>
      <c r="E10152"/>
    </row>
    <row r="10153" spans="1:5" x14ac:dyDescent="0.25">
      <c r="A10153"/>
      <c r="B10153"/>
      <c r="C10153"/>
      <c r="D10153"/>
      <c r="E10153"/>
    </row>
    <row r="10154" spans="1:5" x14ac:dyDescent="0.25">
      <c r="A10154"/>
      <c r="B10154"/>
      <c r="C10154"/>
      <c r="D10154"/>
      <c r="E10154"/>
    </row>
    <row r="10155" spans="1:5" x14ac:dyDescent="0.25">
      <c r="A10155"/>
      <c r="B10155"/>
      <c r="C10155"/>
      <c r="D10155"/>
      <c r="E10155"/>
    </row>
    <row r="10156" spans="1:5" x14ac:dyDescent="0.25">
      <c r="A10156"/>
      <c r="B10156"/>
      <c r="C10156"/>
      <c r="D10156"/>
      <c r="E10156"/>
    </row>
    <row r="10157" spans="1:5" x14ac:dyDescent="0.25">
      <c r="A10157"/>
      <c r="B10157"/>
      <c r="C10157"/>
      <c r="D10157"/>
      <c r="E10157"/>
    </row>
    <row r="10158" spans="1:5" x14ac:dyDescent="0.25">
      <c r="A10158"/>
      <c r="B10158"/>
      <c r="C10158"/>
      <c r="D10158"/>
      <c r="E10158"/>
    </row>
    <row r="10159" spans="1:5" x14ac:dyDescent="0.25">
      <c r="A10159"/>
      <c r="B10159"/>
      <c r="C10159"/>
      <c r="D10159"/>
      <c r="E10159"/>
    </row>
    <row r="10160" spans="1:5" x14ac:dyDescent="0.25">
      <c r="A10160"/>
      <c r="B10160"/>
      <c r="C10160"/>
      <c r="D10160"/>
      <c r="E10160"/>
    </row>
    <row r="10161" spans="1:5" x14ac:dyDescent="0.25">
      <c r="A10161"/>
      <c r="B10161"/>
      <c r="C10161"/>
      <c r="D10161"/>
      <c r="E10161"/>
    </row>
    <row r="10162" spans="1:5" x14ac:dyDescent="0.25">
      <c r="A10162"/>
      <c r="B10162"/>
      <c r="C10162"/>
      <c r="D10162"/>
      <c r="E10162"/>
    </row>
    <row r="10163" spans="1:5" x14ac:dyDescent="0.25">
      <c r="A10163"/>
      <c r="B10163"/>
      <c r="C10163"/>
      <c r="D10163"/>
      <c r="E10163"/>
    </row>
    <row r="10164" spans="1:5" x14ac:dyDescent="0.25">
      <c r="A10164"/>
      <c r="B10164"/>
      <c r="C10164"/>
      <c r="D10164"/>
      <c r="E10164"/>
    </row>
    <row r="10165" spans="1:5" x14ac:dyDescent="0.25">
      <c r="A10165"/>
      <c r="B10165"/>
      <c r="C10165"/>
      <c r="D10165"/>
      <c r="E10165"/>
    </row>
    <row r="10166" spans="1:5" x14ac:dyDescent="0.25">
      <c r="A10166"/>
      <c r="B10166"/>
      <c r="C10166"/>
      <c r="D10166"/>
      <c r="E10166"/>
    </row>
    <row r="10167" spans="1:5" x14ac:dyDescent="0.25">
      <c r="A10167"/>
      <c r="B10167"/>
      <c r="C10167"/>
      <c r="D10167"/>
      <c r="E10167"/>
    </row>
    <row r="10168" spans="1:5" x14ac:dyDescent="0.25">
      <c r="A10168"/>
      <c r="B10168"/>
      <c r="C10168"/>
      <c r="D10168"/>
      <c r="E10168"/>
    </row>
    <row r="10169" spans="1:5" x14ac:dyDescent="0.25">
      <c r="A10169"/>
      <c r="B10169"/>
      <c r="C10169"/>
      <c r="D10169"/>
      <c r="E10169"/>
    </row>
    <row r="10170" spans="1:5" x14ac:dyDescent="0.25">
      <c r="A10170"/>
      <c r="B10170"/>
      <c r="C10170"/>
      <c r="D10170"/>
      <c r="E10170"/>
    </row>
    <row r="10171" spans="1:5" x14ac:dyDescent="0.25">
      <c r="A10171"/>
      <c r="B10171"/>
      <c r="C10171"/>
      <c r="D10171"/>
      <c r="E10171"/>
    </row>
    <row r="10172" spans="1:5" x14ac:dyDescent="0.25">
      <c r="A10172"/>
      <c r="B10172"/>
      <c r="C10172"/>
      <c r="D10172"/>
      <c r="E10172"/>
    </row>
    <row r="10173" spans="1:5" x14ac:dyDescent="0.25">
      <c r="A10173"/>
      <c r="B10173"/>
      <c r="C10173"/>
      <c r="D10173"/>
      <c r="E10173"/>
    </row>
    <row r="10174" spans="1:5" x14ac:dyDescent="0.25">
      <c r="A10174"/>
      <c r="B10174"/>
      <c r="C10174"/>
      <c r="D10174"/>
      <c r="E10174"/>
    </row>
    <row r="10175" spans="1:5" x14ac:dyDescent="0.25">
      <c r="A10175"/>
      <c r="B10175"/>
      <c r="C10175"/>
      <c r="D10175"/>
      <c r="E10175"/>
    </row>
    <row r="10176" spans="1:5" x14ac:dyDescent="0.25">
      <c r="A10176"/>
      <c r="B10176"/>
      <c r="C10176"/>
      <c r="D10176"/>
      <c r="E10176"/>
    </row>
    <row r="10177" spans="1:5" x14ac:dyDescent="0.25">
      <c r="A10177"/>
      <c r="B10177"/>
      <c r="C10177"/>
      <c r="D10177"/>
      <c r="E10177"/>
    </row>
    <row r="10178" spans="1:5" x14ac:dyDescent="0.25">
      <c r="A10178"/>
      <c r="B10178"/>
      <c r="C10178"/>
      <c r="D10178"/>
      <c r="E10178"/>
    </row>
    <row r="10179" spans="1:5" x14ac:dyDescent="0.25">
      <c r="A10179"/>
      <c r="B10179"/>
      <c r="C10179"/>
      <c r="D10179"/>
      <c r="E10179"/>
    </row>
    <row r="10180" spans="1:5" x14ac:dyDescent="0.25">
      <c r="A10180"/>
      <c r="B10180"/>
      <c r="C10180"/>
      <c r="D10180"/>
      <c r="E10180"/>
    </row>
    <row r="10181" spans="1:5" x14ac:dyDescent="0.25">
      <c r="A10181"/>
      <c r="B10181"/>
      <c r="C10181"/>
      <c r="D10181"/>
      <c r="E10181"/>
    </row>
    <row r="10182" spans="1:5" x14ac:dyDescent="0.25">
      <c r="A10182"/>
      <c r="B10182"/>
      <c r="C10182"/>
      <c r="D10182"/>
      <c r="E10182"/>
    </row>
    <row r="10183" spans="1:5" x14ac:dyDescent="0.25">
      <c r="A10183"/>
      <c r="B10183"/>
      <c r="C10183"/>
      <c r="D10183"/>
      <c r="E10183"/>
    </row>
    <row r="10184" spans="1:5" x14ac:dyDescent="0.25">
      <c r="A10184"/>
      <c r="B10184"/>
      <c r="C10184"/>
      <c r="D10184"/>
      <c r="E10184"/>
    </row>
    <row r="10185" spans="1:5" x14ac:dyDescent="0.25">
      <c r="A10185"/>
      <c r="B10185"/>
      <c r="C10185"/>
      <c r="D10185"/>
      <c r="E10185"/>
    </row>
    <row r="10186" spans="1:5" x14ac:dyDescent="0.25">
      <c r="A10186"/>
      <c r="B10186"/>
      <c r="C10186"/>
      <c r="D10186"/>
      <c r="E10186"/>
    </row>
    <row r="10187" spans="1:5" x14ac:dyDescent="0.25">
      <c r="A10187"/>
      <c r="B10187"/>
      <c r="C10187"/>
      <c r="D10187"/>
      <c r="E10187"/>
    </row>
    <row r="10188" spans="1:5" x14ac:dyDescent="0.25">
      <c r="A10188"/>
      <c r="B10188"/>
      <c r="C10188"/>
      <c r="D10188"/>
      <c r="E10188"/>
    </row>
    <row r="10189" spans="1:5" x14ac:dyDescent="0.25">
      <c r="A10189"/>
      <c r="B10189"/>
      <c r="C10189"/>
      <c r="D10189"/>
      <c r="E10189"/>
    </row>
    <row r="10190" spans="1:5" x14ac:dyDescent="0.25">
      <c r="A10190"/>
      <c r="B10190"/>
      <c r="C10190"/>
      <c r="D10190"/>
      <c r="E10190"/>
    </row>
    <row r="10191" spans="1:5" x14ac:dyDescent="0.25">
      <c r="A10191"/>
      <c r="B10191"/>
      <c r="C10191"/>
      <c r="D10191"/>
      <c r="E10191"/>
    </row>
    <row r="10192" spans="1:5" x14ac:dyDescent="0.25">
      <c r="A10192"/>
      <c r="B10192"/>
      <c r="C10192"/>
      <c r="D10192"/>
      <c r="E10192"/>
    </row>
    <row r="10193" spans="1:5" x14ac:dyDescent="0.25">
      <c r="A10193"/>
      <c r="B10193"/>
      <c r="C10193"/>
      <c r="D10193"/>
      <c r="E10193"/>
    </row>
    <row r="10194" spans="1:5" x14ac:dyDescent="0.25">
      <c r="A10194"/>
      <c r="B10194"/>
      <c r="C10194"/>
      <c r="D10194"/>
      <c r="E10194"/>
    </row>
    <row r="10195" spans="1:5" x14ac:dyDescent="0.25">
      <c r="A10195"/>
      <c r="B10195"/>
      <c r="C10195"/>
      <c r="D10195"/>
      <c r="E10195"/>
    </row>
    <row r="10196" spans="1:5" x14ac:dyDescent="0.25">
      <c r="A10196"/>
      <c r="B10196"/>
      <c r="C10196"/>
      <c r="D10196"/>
      <c r="E10196"/>
    </row>
    <row r="10197" spans="1:5" x14ac:dyDescent="0.25">
      <c r="A10197"/>
      <c r="B10197"/>
      <c r="C10197"/>
      <c r="D10197"/>
      <c r="E10197"/>
    </row>
    <row r="10198" spans="1:5" x14ac:dyDescent="0.25">
      <c r="A10198"/>
      <c r="B10198"/>
      <c r="C10198"/>
      <c r="D10198"/>
      <c r="E10198"/>
    </row>
    <row r="10199" spans="1:5" x14ac:dyDescent="0.25">
      <c r="A10199"/>
      <c r="B10199"/>
      <c r="C10199"/>
      <c r="D10199"/>
      <c r="E10199"/>
    </row>
    <row r="10200" spans="1:5" x14ac:dyDescent="0.25">
      <c r="A10200"/>
      <c r="B10200"/>
      <c r="C10200"/>
      <c r="D10200"/>
      <c r="E10200"/>
    </row>
    <row r="10201" spans="1:5" x14ac:dyDescent="0.25">
      <c r="A10201"/>
      <c r="B10201"/>
      <c r="C10201"/>
      <c r="D10201"/>
      <c r="E10201"/>
    </row>
    <row r="10202" spans="1:5" x14ac:dyDescent="0.25">
      <c r="A10202"/>
      <c r="B10202"/>
      <c r="C10202"/>
      <c r="D10202"/>
      <c r="E10202"/>
    </row>
    <row r="10203" spans="1:5" x14ac:dyDescent="0.25">
      <c r="A10203"/>
      <c r="B10203"/>
      <c r="C10203"/>
      <c r="D10203"/>
      <c r="E10203"/>
    </row>
    <row r="10204" spans="1:5" x14ac:dyDescent="0.25">
      <c r="A10204"/>
      <c r="B10204"/>
      <c r="C10204"/>
      <c r="D10204"/>
      <c r="E10204"/>
    </row>
    <row r="10205" spans="1:5" x14ac:dyDescent="0.25">
      <c r="A10205"/>
      <c r="B10205"/>
      <c r="C10205"/>
      <c r="D10205"/>
      <c r="E10205"/>
    </row>
    <row r="10206" spans="1:5" x14ac:dyDescent="0.25">
      <c r="A10206"/>
      <c r="B10206"/>
      <c r="C10206"/>
      <c r="D10206"/>
      <c r="E10206"/>
    </row>
    <row r="10207" spans="1:5" x14ac:dyDescent="0.25">
      <c r="A10207"/>
      <c r="B10207"/>
      <c r="C10207"/>
      <c r="D10207"/>
      <c r="E10207"/>
    </row>
    <row r="10208" spans="1:5" x14ac:dyDescent="0.25">
      <c r="A10208"/>
      <c r="B10208"/>
      <c r="C10208"/>
      <c r="D10208"/>
      <c r="E10208"/>
    </row>
    <row r="10209" spans="1:5" x14ac:dyDescent="0.25">
      <c r="A10209"/>
      <c r="B10209"/>
      <c r="C10209"/>
      <c r="D10209"/>
      <c r="E10209"/>
    </row>
    <row r="10210" spans="1:5" x14ac:dyDescent="0.25">
      <c r="A10210"/>
      <c r="B10210"/>
      <c r="C10210"/>
      <c r="D10210"/>
      <c r="E10210"/>
    </row>
    <row r="10211" spans="1:5" x14ac:dyDescent="0.25">
      <c r="A10211"/>
      <c r="B10211"/>
      <c r="C10211"/>
      <c r="D10211"/>
      <c r="E10211"/>
    </row>
    <row r="10212" spans="1:5" x14ac:dyDescent="0.25">
      <c r="A10212"/>
      <c r="B10212"/>
      <c r="C10212"/>
      <c r="D10212"/>
      <c r="E10212"/>
    </row>
    <row r="10213" spans="1:5" x14ac:dyDescent="0.25">
      <c r="A10213"/>
      <c r="B10213"/>
      <c r="C10213"/>
      <c r="D10213"/>
      <c r="E10213"/>
    </row>
    <row r="10214" spans="1:5" x14ac:dyDescent="0.25">
      <c r="A10214"/>
      <c r="B10214"/>
      <c r="C10214"/>
      <c r="D10214"/>
      <c r="E10214"/>
    </row>
    <row r="10215" spans="1:5" x14ac:dyDescent="0.25">
      <c r="A10215"/>
      <c r="B10215"/>
      <c r="C10215"/>
      <c r="D10215"/>
      <c r="E10215"/>
    </row>
    <row r="10216" spans="1:5" x14ac:dyDescent="0.25">
      <c r="A10216"/>
      <c r="B10216"/>
      <c r="C10216"/>
      <c r="D10216"/>
      <c r="E10216"/>
    </row>
    <row r="10217" spans="1:5" x14ac:dyDescent="0.25">
      <c r="A10217"/>
      <c r="B10217"/>
      <c r="C10217"/>
      <c r="D10217"/>
      <c r="E10217"/>
    </row>
    <row r="10218" spans="1:5" x14ac:dyDescent="0.25">
      <c r="A10218"/>
      <c r="B10218"/>
      <c r="C10218"/>
      <c r="D10218"/>
      <c r="E10218"/>
    </row>
    <row r="10219" spans="1:5" x14ac:dyDescent="0.25">
      <c r="A10219"/>
      <c r="B10219"/>
      <c r="C10219"/>
      <c r="D10219"/>
      <c r="E10219"/>
    </row>
    <row r="10220" spans="1:5" x14ac:dyDescent="0.25">
      <c r="A10220"/>
      <c r="B10220"/>
      <c r="C10220"/>
      <c r="D10220"/>
      <c r="E10220"/>
    </row>
    <row r="10221" spans="1:5" x14ac:dyDescent="0.25">
      <c r="A10221"/>
      <c r="B10221"/>
      <c r="C10221"/>
      <c r="D10221"/>
      <c r="E10221"/>
    </row>
    <row r="10222" spans="1:5" x14ac:dyDescent="0.25">
      <c r="A10222"/>
      <c r="B10222"/>
      <c r="C10222"/>
      <c r="D10222"/>
      <c r="E10222"/>
    </row>
    <row r="10223" spans="1:5" x14ac:dyDescent="0.25">
      <c r="A10223"/>
      <c r="B10223"/>
      <c r="C10223"/>
      <c r="D10223"/>
      <c r="E10223"/>
    </row>
    <row r="10224" spans="1:5" x14ac:dyDescent="0.25">
      <c r="A10224"/>
      <c r="B10224"/>
      <c r="C10224"/>
      <c r="D10224"/>
      <c r="E10224"/>
    </row>
    <row r="10225" spans="1:5" x14ac:dyDescent="0.25">
      <c r="A10225"/>
      <c r="B10225"/>
      <c r="C10225"/>
      <c r="D10225"/>
      <c r="E10225"/>
    </row>
    <row r="10226" spans="1:5" x14ac:dyDescent="0.25">
      <c r="A10226"/>
      <c r="B10226"/>
      <c r="C10226"/>
      <c r="D10226"/>
      <c r="E10226"/>
    </row>
    <row r="10227" spans="1:5" x14ac:dyDescent="0.25">
      <c r="A10227"/>
      <c r="B10227"/>
      <c r="C10227"/>
      <c r="D10227"/>
      <c r="E10227"/>
    </row>
    <row r="10228" spans="1:5" x14ac:dyDescent="0.25">
      <c r="A10228"/>
      <c r="B10228"/>
      <c r="C10228"/>
      <c r="D10228"/>
      <c r="E10228"/>
    </row>
    <row r="10229" spans="1:5" x14ac:dyDescent="0.25">
      <c r="A10229"/>
      <c r="B10229"/>
      <c r="C10229"/>
      <c r="D10229"/>
      <c r="E10229"/>
    </row>
    <row r="10230" spans="1:5" x14ac:dyDescent="0.25">
      <c r="A10230"/>
      <c r="B10230"/>
      <c r="C10230"/>
      <c r="D10230"/>
      <c r="E10230"/>
    </row>
    <row r="10231" spans="1:5" x14ac:dyDescent="0.25">
      <c r="A10231"/>
      <c r="B10231"/>
      <c r="C10231"/>
      <c r="D10231"/>
      <c r="E10231"/>
    </row>
    <row r="10232" spans="1:5" x14ac:dyDescent="0.25">
      <c r="A10232"/>
      <c r="B10232"/>
      <c r="C10232"/>
      <c r="D10232"/>
      <c r="E10232"/>
    </row>
    <row r="10233" spans="1:5" x14ac:dyDescent="0.25">
      <c r="A10233"/>
      <c r="B10233"/>
      <c r="C10233"/>
      <c r="D10233"/>
      <c r="E10233"/>
    </row>
    <row r="10234" spans="1:5" x14ac:dyDescent="0.25">
      <c r="A10234"/>
      <c r="B10234"/>
      <c r="C10234"/>
      <c r="D10234"/>
      <c r="E10234"/>
    </row>
    <row r="10235" spans="1:5" x14ac:dyDescent="0.25">
      <c r="A10235"/>
      <c r="B10235"/>
      <c r="C10235"/>
      <c r="D10235"/>
      <c r="E10235"/>
    </row>
    <row r="10236" spans="1:5" x14ac:dyDescent="0.25">
      <c r="A10236"/>
      <c r="B10236"/>
      <c r="C10236"/>
      <c r="D10236"/>
      <c r="E10236"/>
    </row>
    <row r="10237" spans="1:5" x14ac:dyDescent="0.25">
      <c r="A10237"/>
      <c r="B10237"/>
      <c r="C10237"/>
      <c r="D10237"/>
      <c r="E10237"/>
    </row>
    <row r="10238" spans="1:5" x14ac:dyDescent="0.25">
      <c r="A10238"/>
      <c r="B10238"/>
      <c r="C10238"/>
      <c r="D10238"/>
      <c r="E10238"/>
    </row>
    <row r="10239" spans="1:5" x14ac:dyDescent="0.25">
      <c r="A10239"/>
      <c r="B10239"/>
      <c r="C10239"/>
      <c r="D10239"/>
      <c r="E10239"/>
    </row>
    <row r="10240" spans="1:5" x14ac:dyDescent="0.25">
      <c r="A10240"/>
      <c r="B10240"/>
      <c r="C10240"/>
      <c r="D10240"/>
      <c r="E10240"/>
    </row>
    <row r="10241" spans="1:5" x14ac:dyDescent="0.25">
      <c r="A10241"/>
      <c r="B10241"/>
      <c r="C10241"/>
      <c r="D10241"/>
      <c r="E10241"/>
    </row>
    <row r="10242" spans="1:5" x14ac:dyDescent="0.25">
      <c r="A10242"/>
      <c r="B10242"/>
      <c r="C10242"/>
      <c r="D10242"/>
      <c r="E10242"/>
    </row>
    <row r="10243" spans="1:5" x14ac:dyDescent="0.25">
      <c r="A10243"/>
      <c r="B10243"/>
      <c r="C10243"/>
      <c r="D10243"/>
      <c r="E10243"/>
    </row>
    <row r="10244" spans="1:5" x14ac:dyDescent="0.25">
      <c r="A10244"/>
      <c r="B10244"/>
      <c r="C10244"/>
      <c r="D10244"/>
      <c r="E10244"/>
    </row>
    <row r="10245" spans="1:5" x14ac:dyDescent="0.25">
      <c r="A10245"/>
      <c r="B10245"/>
      <c r="C10245"/>
      <c r="D10245"/>
      <c r="E10245"/>
    </row>
    <row r="10246" spans="1:5" x14ac:dyDescent="0.25">
      <c r="A10246"/>
      <c r="B10246"/>
      <c r="C10246"/>
      <c r="D10246"/>
      <c r="E10246"/>
    </row>
    <row r="10247" spans="1:5" x14ac:dyDescent="0.25">
      <c r="A10247"/>
      <c r="B10247"/>
      <c r="C10247"/>
      <c r="D10247"/>
      <c r="E10247"/>
    </row>
    <row r="10248" spans="1:5" x14ac:dyDescent="0.25">
      <c r="A10248"/>
      <c r="B10248"/>
      <c r="C10248"/>
      <c r="D10248"/>
      <c r="E10248"/>
    </row>
    <row r="10249" spans="1:5" x14ac:dyDescent="0.25">
      <c r="A10249"/>
      <c r="B10249"/>
      <c r="C10249"/>
      <c r="D10249"/>
      <c r="E10249"/>
    </row>
    <row r="10250" spans="1:5" x14ac:dyDescent="0.25">
      <c r="A10250"/>
      <c r="B10250"/>
      <c r="C10250"/>
      <c r="D10250"/>
      <c r="E10250"/>
    </row>
    <row r="10251" spans="1:5" x14ac:dyDescent="0.25">
      <c r="A10251"/>
      <c r="B10251"/>
      <c r="C10251"/>
      <c r="D10251"/>
      <c r="E10251"/>
    </row>
    <row r="10252" spans="1:5" x14ac:dyDescent="0.25">
      <c r="A10252"/>
      <c r="B10252"/>
      <c r="C10252"/>
      <c r="D10252"/>
      <c r="E10252"/>
    </row>
    <row r="10253" spans="1:5" x14ac:dyDescent="0.25">
      <c r="A10253"/>
      <c r="B10253"/>
      <c r="C10253"/>
      <c r="D10253"/>
      <c r="E10253"/>
    </row>
    <row r="10254" spans="1:5" x14ac:dyDescent="0.25">
      <c r="A10254"/>
      <c r="B10254"/>
      <c r="C10254"/>
      <c r="D10254"/>
      <c r="E10254"/>
    </row>
    <row r="10255" spans="1:5" x14ac:dyDescent="0.25">
      <c r="A10255"/>
      <c r="B10255"/>
      <c r="C10255"/>
      <c r="D10255"/>
      <c r="E10255"/>
    </row>
    <row r="10256" spans="1:5" x14ac:dyDescent="0.25">
      <c r="A10256"/>
      <c r="B10256"/>
      <c r="C10256"/>
      <c r="D10256"/>
      <c r="E10256"/>
    </row>
    <row r="10257" spans="1:5" x14ac:dyDescent="0.25">
      <c r="A10257"/>
      <c r="B10257"/>
      <c r="C10257"/>
      <c r="D10257"/>
      <c r="E10257"/>
    </row>
    <row r="10258" spans="1:5" x14ac:dyDescent="0.25">
      <c r="A10258"/>
      <c r="B10258"/>
      <c r="C10258"/>
      <c r="D10258"/>
      <c r="E10258"/>
    </row>
    <row r="10259" spans="1:5" x14ac:dyDescent="0.25">
      <c r="A10259"/>
      <c r="B10259"/>
      <c r="C10259"/>
      <c r="D10259"/>
      <c r="E10259"/>
    </row>
    <row r="10260" spans="1:5" x14ac:dyDescent="0.25">
      <c r="A10260"/>
      <c r="B10260"/>
      <c r="C10260"/>
      <c r="D10260"/>
      <c r="E10260"/>
    </row>
    <row r="10261" spans="1:5" x14ac:dyDescent="0.25">
      <c r="A10261"/>
      <c r="B10261"/>
      <c r="C10261"/>
      <c r="D10261"/>
      <c r="E10261"/>
    </row>
    <row r="10262" spans="1:5" x14ac:dyDescent="0.25">
      <c r="A10262"/>
      <c r="B10262"/>
      <c r="C10262"/>
      <c r="D10262"/>
      <c r="E10262"/>
    </row>
    <row r="10263" spans="1:5" x14ac:dyDescent="0.25">
      <c r="A10263"/>
      <c r="B10263"/>
      <c r="C10263"/>
      <c r="D10263"/>
      <c r="E10263"/>
    </row>
    <row r="10264" spans="1:5" x14ac:dyDescent="0.25">
      <c r="A10264"/>
      <c r="B10264"/>
      <c r="C10264"/>
      <c r="D10264"/>
      <c r="E10264"/>
    </row>
    <row r="10265" spans="1:5" x14ac:dyDescent="0.25">
      <c r="A10265"/>
      <c r="B10265"/>
      <c r="C10265"/>
      <c r="D10265"/>
      <c r="E10265"/>
    </row>
    <row r="10266" spans="1:5" x14ac:dyDescent="0.25">
      <c r="A10266"/>
      <c r="B10266"/>
      <c r="C10266"/>
      <c r="D10266"/>
      <c r="E10266"/>
    </row>
    <row r="10267" spans="1:5" x14ac:dyDescent="0.25">
      <c r="A10267"/>
      <c r="B10267"/>
      <c r="C10267"/>
      <c r="D10267"/>
      <c r="E10267"/>
    </row>
    <row r="10268" spans="1:5" x14ac:dyDescent="0.25">
      <c r="A10268"/>
      <c r="B10268"/>
      <c r="C10268"/>
      <c r="D10268"/>
      <c r="E10268"/>
    </row>
    <row r="10269" spans="1:5" x14ac:dyDescent="0.25">
      <c r="A10269"/>
      <c r="B10269"/>
      <c r="C10269"/>
      <c r="D10269"/>
      <c r="E10269"/>
    </row>
    <row r="10270" spans="1:5" x14ac:dyDescent="0.25">
      <c r="A10270"/>
      <c r="B10270"/>
      <c r="C10270"/>
      <c r="D10270"/>
      <c r="E10270"/>
    </row>
    <row r="10271" spans="1:5" x14ac:dyDescent="0.25">
      <c r="A10271"/>
      <c r="B10271"/>
      <c r="C10271"/>
      <c r="D10271"/>
      <c r="E10271"/>
    </row>
    <row r="10272" spans="1:5" x14ac:dyDescent="0.25">
      <c r="A10272"/>
      <c r="B10272"/>
      <c r="C10272"/>
      <c r="D10272"/>
      <c r="E10272"/>
    </row>
    <row r="10273" spans="1:5" x14ac:dyDescent="0.25">
      <c r="A10273"/>
      <c r="B10273"/>
      <c r="C10273"/>
      <c r="D10273"/>
      <c r="E10273"/>
    </row>
    <row r="10274" spans="1:5" x14ac:dyDescent="0.25">
      <c r="A10274"/>
      <c r="B10274"/>
      <c r="C10274"/>
      <c r="D10274"/>
      <c r="E10274"/>
    </row>
    <row r="10275" spans="1:5" x14ac:dyDescent="0.25">
      <c r="A10275"/>
      <c r="B10275"/>
      <c r="C10275"/>
      <c r="D10275"/>
      <c r="E10275"/>
    </row>
    <row r="10276" spans="1:5" x14ac:dyDescent="0.25">
      <c r="A10276"/>
      <c r="B10276"/>
      <c r="C10276"/>
      <c r="D10276"/>
      <c r="E10276"/>
    </row>
    <row r="10277" spans="1:5" x14ac:dyDescent="0.25">
      <c r="A10277"/>
      <c r="B10277"/>
      <c r="C10277"/>
      <c r="D10277"/>
      <c r="E10277"/>
    </row>
    <row r="10278" spans="1:5" x14ac:dyDescent="0.25">
      <c r="A10278"/>
      <c r="B10278"/>
      <c r="C10278"/>
      <c r="D10278"/>
      <c r="E10278"/>
    </row>
    <row r="10279" spans="1:5" x14ac:dyDescent="0.25">
      <c r="A10279"/>
      <c r="B10279"/>
      <c r="C10279"/>
      <c r="D10279"/>
      <c r="E10279"/>
    </row>
    <row r="10280" spans="1:5" x14ac:dyDescent="0.25">
      <c r="A10280"/>
      <c r="B10280"/>
      <c r="C10280"/>
      <c r="D10280"/>
      <c r="E10280"/>
    </row>
    <row r="10281" spans="1:5" x14ac:dyDescent="0.25">
      <c r="A10281"/>
      <c r="B10281"/>
      <c r="C10281"/>
      <c r="D10281"/>
      <c r="E10281"/>
    </row>
    <row r="10282" spans="1:5" x14ac:dyDescent="0.25">
      <c r="A10282"/>
      <c r="B10282"/>
      <c r="C10282"/>
      <c r="D10282"/>
      <c r="E10282"/>
    </row>
    <row r="10283" spans="1:5" x14ac:dyDescent="0.25">
      <c r="A10283"/>
      <c r="B10283"/>
      <c r="C10283"/>
      <c r="D10283"/>
      <c r="E10283"/>
    </row>
    <row r="10284" spans="1:5" x14ac:dyDescent="0.25">
      <c r="A10284"/>
      <c r="B10284"/>
      <c r="C10284"/>
      <c r="D10284"/>
      <c r="E10284"/>
    </row>
    <row r="10285" spans="1:5" x14ac:dyDescent="0.25">
      <c r="A10285"/>
      <c r="B10285"/>
      <c r="C10285"/>
      <c r="D10285"/>
      <c r="E10285"/>
    </row>
    <row r="10286" spans="1:5" x14ac:dyDescent="0.25">
      <c r="A10286"/>
      <c r="B10286"/>
      <c r="C10286"/>
      <c r="D10286"/>
      <c r="E10286"/>
    </row>
    <row r="10287" spans="1:5" x14ac:dyDescent="0.25">
      <c r="A10287"/>
      <c r="B10287"/>
      <c r="C10287"/>
      <c r="D10287"/>
      <c r="E10287"/>
    </row>
    <row r="10288" spans="1:5" x14ac:dyDescent="0.25">
      <c r="A10288"/>
      <c r="B10288"/>
      <c r="C10288"/>
      <c r="D10288"/>
      <c r="E10288"/>
    </row>
    <row r="10289" spans="1:5" x14ac:dyDescent="0.25">
      <c r="A10289"/>
      <c r="B10289"/>
      <c r="C10289"/>
      <c r="D10289"/>
      <c r="E10289"/>
    </row>
    <row r="10290" spans="1:5" x14ac:dyDescent="0.25">
      <c r="A10290"/>
      <c r="B10290"/>
      <c r="C10290"/>
      <c r="D10290"/>
      <c r="E10290"/>
    </row>
    <row r="10291" spans="1:5" x14ac:dyDescent="0.25">
      <c r="A10291"/>
      <c r="B10291"/>
      <c r="C10291"/>
      <c r="D10291"/>
      <c r="E10291"/>
    </row>
    <row r="10292" spans="1:5" x14ac:dyDescent="0.25">
      <c r="A10292"/>
      <c r="B10292"/>
      <c r="C10292"/>
      <c r="D10292"/>
      <c r="E10292"/>
    </row>
    <row r="10293" spans="1:5" x14ac:dyDescent="0.25">
      <c r="A10293"/>
      <c r="B10293"/>
      <c r="C10293"/>
      <c r="D10293"/>
      <c r="E10293"/>
    </row>
    <row r="10294" spans="1:5" x14ac:dyDescent="0.25">
      <c r="A10294"/>
      <c r="B10294"/>
      <c r="C10294"/>
      <c r="D10294"/>
      <c r="E10294"/>
    </row>
    <row r="10295" spans="1:5" x14ac:dyDescent="0.25">
      <c r="A10295"/>
      <c r="B10295"/>
      <c r="C10295"/>
      <c r="D10295"/>
      <c r="E10295"/>
    </row>
    <row r="10296" spans="1:5" x14ac:dyDescent="0.25">
      <c r="A10296"/>
      <c r="B10296"/>
      <c r="C10296"/>
      <c r="D10296"/>
      <c r="E10296"/>
    </row>
    <row r="10297" spans="1:5" x14ac:dyDescent="0.25">
      <c r="A10297"/>
      <c r="B10297"/>
      <c r="C10297"/>
      <c r="D10297"/>
      <c r="E10297"/>
    </row>
    <row r="10298" spans="1:5" x14ac:dyDescent="0.25">
      <c r="A10298"/>
      <c r="B10298"/>
      <c r="C10298"/>
      <c r="D10298"/>
      <c r="E10298"/>
    </row>
    <row r="10299" spans="1:5" x14ac:dyDescent="0.25">
      <c r="A10299"/>
      <c r="B10299"/>
      <c r="C10299"/>
      <c r="D10299"/>
      <c r="E10299"/>
    </row>
    <row r="10300" spans="1:5" x14ac:dyDescent="0.25">
      <c r="A10300"/>
      <c r="B10300"/>
      <c r="C10300"/>
      <c r="D10300"/>
      <c r="E10300"/>
    </row>
    <row r="10301" spans="1:5" x14ac:dyDescent="0.25">
      <c r="A10301"/>
      <c r="B10301"/>
      <c r="C10301"/>
      <c r="D10301"/>
      <c r="E10301"/>
    </row>
    <row r="10302" spans="1:5" x14ac:dyDescent="0.25">
      <c r="A10302"/>
      <c r="B10302"/>
      <c r="C10302"/>
      <c r="D10302"/>
      <c r="E10302"/>
    </row>
    <row r="10303" spans="1:5" x14ac:dyDescent="0.25">
      <c r="A10303"/>
      <c r="B10303"/>
      <c r="C10303"/>
      <c r="D10303"/>
      <c r="E10303"/>
    </row>
    <row r="10304" spans="1:5" x14ac:dyDescent="0.25">
      <c r="A10304"/>
      <c r="B10304"/>
      <c r="C10304"/>
      <c r="D10304"/>
      <c r="E10304"/>
    </row>
    <row r="10305" spans="1:5" x14ac:dyDescent="0.25">
      <c r="A10305"/>
      <c r="B10305"/>
      <c r="C10305"/>
      <c r="D10305"/>
      <c r="E10305"/>
    </row>
    <row r="10306" spans="1:5" x14ac:dyDescent="0.25">
      <c r="A10306"/>
      <c r="B10306"/>
      <c r="C10306"/>
      <c r="D10306"/>
      <c r="E10306"/>
    </row>
    <row r="10307" spans="1:5" x14ac:dyDescent="0.25">
      <c r="A10307"/>
      <c r="B10307"/>
      <c r="C10307"/>
      <c r="D10307"/>
      <c r="E10307"/>
    </row>
    <row r="10308" spans="1:5" x14ac:dyDescent="0.25">
      <c r="A10308"/>
      <c r="B10308"/>
      <c r="C10308"/>
      <c r="D10308"/>
      <c r="E10308"/>
    </row>
    <row r="10309" spans="1:5" x14ac:dyDescent="0.25">
      <c r="A10309"/>
      <c r="B10309"/>
      <c r="C10309"/>
      <c r="D10309"/>
      <c r="E10309"/>
    </row>
    <row r="10310" spans="1:5" x14ac:dyDescent="0.25">
      <c r="A10310"/>
      <c r="B10310"/>
      <c r="C10310"/>
      <c r="D10310"/>
      <c r="E10310"/>
    </row>
    <row r="10311" spans="1:5" x14ac:dyDescent="0.25">
      <c r="A10311"/>
      <c r="B10311"/>
      <c r="C10311"/>
      <c r="D10311"/>
      <c r="E10311"/>
    </row>
    <row r="10312" spans="1:5" x14ac:dyDescent="0.25">
      <c r="A10312"/>
      <c r="B10312"/>
      <c r="C10312"/>
      <c r="D10312"/>
      <c r="E10312"/>
    </row>
    <row r="10313" spans="1:5" x14ac:dyDescent="0.25">
      <c r="A10313"/>
      <c r="B10313"/>
      <c r="C10313"/>
      <c r="D10313"/>
      <c r="E10313"/>
    </row>
    <row r="10314" spans="1:5" x14ac:dyDescent="0.25">
      <c r="A10314"/>
      <c r="B10314"/>
      <c r="C10314"/>
      <c r="D10314"/>
      <c r="E10314"/>
    </row>
    <row r="10315" spans="1:5" x14ac:dyDescent="0.25">
      <c r="A10315"/>
      <c r="B10315"/>
      <c r="C10315"/>
      <c r="D10315"/>
      <c r="E10315"/>
    </row>
    <row r="10316" spans="1:5" x14ac:dyDescent="0.25">
      <c r="A10316"/>
      <c r="B10316"/>
      <c r="C10316"/>
      <c r="D10316"/>
      <c r="E10316"/>
    </row>
    <row r="10317" spans="1:5" x14ac:dyDescent="0.25">
      <c r="A10317"/>
      <c r="B10317"/>
      <c r="C10317"/>
      <c r="D10317"/>
      <c r="E10317"/>
    </row>
    <row r="10318" spans="1:5" x14ac:dyDescent="0.25">
      <c r="A10318"/>
      <c r="B10318"/>
      <c r="C10318"/>
      <c r="D10318"/>
      <c r="E10318"/>
    </row>
    <row r="10319" spans="1:5" x14ac:dyDescent="0.25">
      <c r="A10319"/>
      <c r="B10319"/>
      <c r="C10319"/>
      <c r="D10319"/>
      <c r="E10319"/>
    </row>
    <row r="10320" spans="1:5" x14ac:dyDescent="0.25">
      <c r="A10320"/>
      <c r="B10320"/>
      <c r="C10320"/>
      <c r="D10320"/>
      <c r="E10320"/>
    </row>
    <row r="10321" spans="1:5" x14ac:dyDescent="0.25">
      <c r="A10321"/>
      <c r="B10321"/>
      <c r="C10321"/>
      <c r="D10321"/>
      <c r="E10321"/>
    </row>
    <row r="10322" spans="1:5" x14ac:dyDescent="0.25">
      <c r="A10322"/>
      <c r="B10322"/>
      <c r="C10322"/>
      <c r="D10322"/>
      <c r="E10322"/>
    </row>
    <row r="10323" spans="1:5" x14ac:dyDescent="0.25">
      <c r="A10323"/>
      <c r="B10323"/>
      <c r="C10323"/>
      <c r="D10323"/>
      <c r="E10323"/>
    </row>
    <row r="10324" spans="1:5" x14ac:dyDescent="0.25">
      <c r="A10324"/>
      <c r="B10324"/>
      <c r="C10324"/>
      <c r="D10324"/>
      <c r="E10324"/>
    </row>
    <row r="10325" spans="1:5" x14ac:dyDescent="0.25">
      <c r="A10325"/>
      <c r="B10325"/>
      <c r="C10325"/>
      <c r="D10325"/>
      <c r="E10325"/>
    </row>
    <row r="10326" spans="1:5" x14ac:dyDescent="0.25">
      <c r="A10326"/>
      <c r="B10326"/>
      <c r="C10326"/>
      <c r="D10326"/>
      <c r="E10326"/>
    </row>
    <row r="10327" spans="1:5" x14ac:dyDescent="0.25">
      <c r="A10327"/>
      <c r="B10327"/>
      <c r="C10327"/>
      <c r="D10327"/>
      <c r="E10327"/>
    </row>
    <row r="10328" spans="1:5" x14ac:dyDescent="0.25">
      <c r="A10328"/>
      <c r="B10328"/>
      <c r="C10328"/>
      <c r="D10328"/>
      <c r="E10328"/>
    </row>
    <row r="10329" spans="1:5" x14ac:dyDescent="0.25">
      <c r="A10329"/>
      <c r="B10329"/>
      <c r="C10329"/>
      <c r="D10329"/>
      <c r="E10329"/>
    </row>
    <row r="10330" spans="1:5" x14ac:dyDescent="0.25">
      <c r="A10330"/>
      <c r="B10330"/>
      <c r="C10330"/>
      <c r="D10330"/>
      <c r="E10330"/>
    </row>
    <row r="10331" spans="1:5" x14ac:dyDescent="0.25">
      <c r="A10331"/>
      <c r="B10331"/>
      <c r="C10331"/>
      <c r="D10331"/>
      <c r="E10331"/>
    </row>
    <row r="10332" spans="1:5" x14ac:dyDescent="0.25">
      <c r="A10332"/>
      <c r="B10332"/>
      <c r="C10332"/>
      <c r="D10332"/>
      <c r="E10332"/>
    </row>
    <row r="10333" spans="1:5" x14ac:dyDescent="0.25">
      <c r="A10333"/>
      <c r="B10333"/>
      <c r="C10333"/>
      <c r="D10333"/>
      <c r="E10333"/>
    </row>
    <row r="10334" spans="1:5" x14ac:dyDescent="0.25">
      <c r="A10334"/>
      <c r="B10334"/>
      <c r="C10334"/>
      <c r="D10334"/>
      <c r="E10334"/>
    </row>
    <row r="10335" spans="1:5" x14ac:dyDescent="0.25">
      <c r="A10335"/>
      <c r="B10335"/>
      <c r="C10335"/>
      <c r="D10335"/>
      <c r="E10335"/>
    </row>
    <row r="10336" spans="1:5" x14ac:dyDescent="0.25">
      <c r="A10336"/>
      <c r="B10336"/>
      <c r="C10336"/>
      <c r="D10336"/>
      <c r="E10336"/>
    </row>
    <row r="10337" spans="1:5" x14ac:dyDescent="0.25">
      <c r="A10337"/>
      <c r="B10337"/>
      <c r="C10337"/>
      <c r="D10337"/>
      <c r="E10337"/>
    </row>
    <row r="10338" spans="1:5" x14ac:dyDescent="0.25">
      <c r="A10338"/>
      <c r="B10338"/>
      <c r="C10338"/>
      <c r="D10338"/>
      <c r="E10338"/>
    </row>
    <row r="10339" spans="1:5" x14ac:dyDescent="0.25">
      <c r="A10339"/>
      <c r="B10339"/>
      <c r="C10339"/>
      <c r="D10339"/>
      <c r="E10339"/>
    </row>
    <row r="10340" spans="1:5" x14ac:dyDescent="0.25">
      <c r="A10340"/>
      <c r="B10340"/>
      <c r="C10340"/>
      <c r="D10340"/>
      <c r="E10340"/>
    </row>
    <row r="10341" spans="1:5" x14ac:dyDescent="0.25">
      <c r="A10341"/>
      <c r="B10341"/>
      <c r="C10341"/>
      <c r="D10341"/>
      <c r="E10341"/>
    </row>
    <row r="10342" spans="1:5" x14ac:dyDescent="0.25">
      <c r="A10342"/>
      <c r="B10342"/>
      <c r="C10342"/>
      <c r="D10342"/>
      <c r="E10342"/>
    </row>
    <row r="10343" spans="1:5" x14ac:dyDescent="0.25">
      <c r="A10343"/>
      <c r="B10343"/>
      <c r="C10343"/>
      <c r="D10343"/>
      <c r="E10343"/>
    </row>
    <row r="10344" spans="1:5" x14ac:dyDescent="0.25">
      <c r="A10344"/>
      <c r="B10344"/>
      <c r="C10344"/>
      <c r="D10344"/>
      <c r="E10344"/>
    </row>
    <row r="10345" spans="1:5" x14ac:dyDescent="0.25">
      <c r="A10345"/>
      <c r="B10345"/>
      <c r="C10345"/>
      <c r="D10345"/>
      <c r="E10345"/>
    </row>
    <row r="10346" spans="1:5" x14ac:dyDescent="0.25">
      <c r="A10346"/>
      <c r="B10346"/>
      <c r="C10346"/>
      <c r="D10346"/>
      <c r="E10346"/>
    </row>
    <row r="10347" spans="1:5" x14ac:dyDescent="0.25">
      <c r="A10347"/>
      <c r="B10347"/>
      <c r="C10347"/>
      <c r="D10347"/>
      <c r="E10347"/>
    </row>
    <row r="10348" spans="1:5" x14ac:dyDescent="0.25">
      <c r="A10348"/>
      <c r="B10348"/>
      <c r="C10348"/>
      <c r="D10348"/>
      <c r="E10348"/>
    </row>
    <row r="10349" spans="1:5" x14ac:dyDescent="0.25">
      <c r="A10349"/>
      <c r="B10349"/>
      <c r="C10349"/>
      <c r="D10349"/>
      <c r="E10349"/>
    </row>
    <row r="10350" spans="1:5" x14ac:dyDescent="0.25">
      <c r="A10350"/>
      <c r="B10350"/>
      <c r="C10350"/>
      <c r="D10350"/>
      <c r="E10350"/>
    </row>
    <row r="10351" spans="1:5" x14ac:dyDescent="0.25">
      <c r="A10351"/>
      <c r="B10351"/>
      <c r="C10351"/>
      <c r="D10351"/>
      <c r="E10351"/>
    </row>
    <row r="10352" spans="1:5" x14ac:dyDescent="0.25">
      <c r="A10352"/>
      <c r="B10352"/>
      <c r="C10352"/>
      <c r="D10352"/>
      <c r="E10352"/>
    </row>
    <row r="10353" spans="1:5" x14ac:dyDescent="0.25">
      <c r="A10353"/>
      <c r="B10353"/>
      <c r="C10353"/>
      <c r="D10353"/>
      <c r="E10353"/>
    </row>
    <row r="10354" spans="1:5" x14ac:dyDescent="0.25">
      <c r="A10354"/>
      <c r="B10354"/>
      <c r="C10354"/>
      <c r="D10354"/>
      <c r="E10354"/>
    </row>
    <row r="10355" spans="1:5" x14ac:dyDescent="0.25">
      <c r="A10355"/>
      <c r="B10355"/>
      <c r="C10355"/>
      <c r="D10355"/>
      <c r="E10355"/>
    </row>
    <row r="10356" spans="1:5" x14ac:dyDescent="0.25">
      <c r="A10356"/>
      <c r="B10356"/>
      <c r="C10356"/>
      <c r="D10356"/>
      <c r="E10356"/>
    </row>
    <row r="10357" spans="1:5" x14ac:dyDescent="0.25">
      <c r="A10357"/>
      <c r="B10357"/>
      <c r="C10357"/>
      <c r="D10357"/>
      <c r="E10357"/>
    </row>
    <row r="10358" spans="1:5" x14ac:dyDescent="0.25">
      <c r="A10358"/>
      <c r="B10358"/>
      <c r="C10358"/>
      <c r="D10358"/>
      <c r="E10358"/>
    </row>
    <row r="10359" spans="1:5" x14ac:dyDescent="0.25">
      <c r="A10359"/>
      <c r="B10359"/>
      <c r="C10359"/>
      <c r="D10359"/>
      <c r="E10359"/>
    </row>
    <row r="10360" spans="1:5" x14ac:dyDescent="0.25">
      <c r="A10360"/>
      <c r="B10360"/>
      <c r="C10360"/>
      <c r="D10360"/>
      <c r="E10360"/>
    </row>
    <row r="10361" spans="1:5" x14ac:dyDescent="0.25">
      <c r="A10361"/>
      <c r="B10361"/>
      <c r="C10361"/>
      <c r="D10361"/>
      <c r="E10361"/>
    </row>
    <row r="10362" spans="1:5" x14ac:dyDescent="0.25">
      <c r="A10362"/>
      <c r="B10362"/>
      <c r="C10362"/>
      <c r="D10362"/>
      <c r="E10362"/>
    </row>
    <row r="10363" spans="1:5" x14ac:dyDescent="0.25">
      <c r="A10363"/>
      <c r="B10363"/>
      <c r="C10363"/>
      <c r="D10363"/>
      <c r="E10363"/>
    </row>
    <row r="10364" spans="1:5" x14ac:dyDescent="0.25">
      <c r="A10364"/>
      <c r="B10364"/>
      <c r="C10364"/>
      <c r="D10364"/>
      <c r="E10364"/>
    </row>
    <row r="10365" spans="1:5" x14ac:dyDescent="0.25">
      <c r="A10365"/>
      <c r="B10365"/>
      <c r="C10365"/>
      <c r="D10365"/>
      <c r="E10365"/>
    </row>
    <row r="10366" spans="1:5" x14ac:dyDescent="0.25">
      <c r="A10366"/>
      <c r="B10366"/>
      <c r="C10366"/>
      <c r="D10366"/>
      <c r="E10366"/>
    </row>
    <row r="10367" spans="1:5" x14ac:dyDescent="0.25">
      <c r="A10367"/>
      <c r="B10367"/>
      <c r="C10367"/>
      <c r="D10367"/>
      <c r="E10367"/>
    </row>
    <row r="10368" spans="1:5" x14ac:dyDescent="0.25">
      <c r="A10368"/>
      <c r="B10368"/>
      <c r="C10368"/>
      <c r="D10368"/>
      <c r="E10368"/>
    </row>
    <row r="10369" spans="1:5" x14ac:dyDescent="0.25">
      <c r="A10369"/>
      <c r="B10369"/>
      <c r="C10369"/>
      <c r="D10369"/>
      <c r="E10369"/>
    </row>
    <row r="10370" spans="1:5" x14ac:dyDescent="0.25">
      <c r="A10370"/>
      <c r="B10370"/>
      <c r="C10370"/>
      <c r="D10370"/>
      <c r="E10370"/>
    </row>
    <row r="10371" spans="1:5" x14ac:dyDescent="0.25">
      <c r="A10371"/>
      <c r="B10371"/>
      <c r="C10371"/>
      <c r="D10371"/>
      <c r="E10371"/>
    </row>
    <row r="10372" spans="1:5" x14ac:dyDescent="0.25">
      <c r="A10372"/>
      <c r="B10372"/>
      <c r="C10372"/>
      <c r="D10372"/>
      <c r="E10372"/>
    </row>
    <row r="10373" spans="1:5" x14ac:dyDescent="0.25">
      <c r="A10373"/>
      <c r="B10373"/>
      <c r="C10373"/>
      <c r="D10373"/>
      <c r="E10373"/>
    </row>
    <row r="10374" spans="1:5" x14ac:dyDescent="0.25">
      <c r="A10374"/>
      <c r="B10374"/>
      <c r="C10374"/>
      <c r="D10374"/>
      <c r="E10374"/>
    </row>
    <row r="10375" spans="1:5" x14ac:dyDescent="0.25">
      <c r="A10375"/>
      <c r="B10375"/>
      <c r="C10375"/>
      <c r="D10375"/>
      <c r="E10375"/>
    </row>
    <row r="10376" spans="1:5" x14ac:dyDescent="0.25">
      <c r="A10376"/>
      <c r="B10376"/>
      <c r="C10376"/>
      <c r="D10376"/>
      <c r="E10376"/>
    </row>
    <row r="10377" spans="1:5" x14ac:dyDescent="0.25">
      <c r="A10377"/>
      <c r="B10377"/>
      <c r="C10377"/>
      <c r="D10377"/>
      <c r="E10377"/>
    </row>
    <row r="10378" spans="1:5" x14ac:dyDescent="0.25">
      <c r="A10378"/>
      <c r="B10378"/>
      <c r="C10378"/>
      <c r="D10378"/>
      <c r="E10378"/>
    </row>
    <row r="10379" spans="1:5" x14ac:dyDescent="0.25">
      <c r="A10379"/>
      <c r="B10379"/>
      <c r="C10379"/>
      <c r="D10379"/>
      <c r="E10379"/>
    </row>
    <row r="10380" spans="1:5" x14ac:dyDescent="0.25">
      <c r="A10380"/>
      <c r="B10380"/>
      <c r="C10380"/>
      <c r="D10380"/>
      <c r="E10380"/>
    </row>
    <row r="10381" spans="1:5" x14ac:dyDescent="0.25">
      <c r="A10381"/>
      <c r="B10381"/>
      <c r="C10381"/>
      <c r="D10381"/>
      <c r="E10381"/>
    </row>
    <row r="10382" spans="1:5" x14ac:dyDescent="0.25">
      <c r="A10382"/>
      <c r="B10382"/>
      <c r="C10382"/>
      <c r="D10382"/>
      <c r="E10382"/>
    </row>
    <row r="10383" spans="1:5" x14ac:dyDescent="0.25">
      <c r="A10383"/>
      <c r="B10383"/>
      <c r="C10383"/>
      <c r="D10383"/>
      <c r="E10383"/>
    </row>
    <row r="10384" spans="1:5" x14ac:dyDescent="0.25">
      <c r="A10384"/>
      <c r="B10384"/>
      <c r="C10384"/>
      <c r="D10384"/>
      <c r="E10384"/>
    </row>
    <row r="10385" spans="1:5" x14ac:dyDescent="0.25">
      <c r="A10385"/>
      <c r="B10385"/>
      <c r="C10385"/>
      <c r="D10385"/>
      <c r="E10385"/>
    </row>
    <row r="10386" spans="1:5" x14ac:dyDescent="0.25">
      <c r="A10386"/>
      <c r="B10386"/>
      <c r="C10386"/>
      <c r="D10386"/>
      <c r="E10386"/>
    </row>
    <row r="10387" spans="1:5" x14ac:dyDescent="0.25">
      <c r="A10387"/>
      <c r="B10387"/>
      <c r="C10387"/>
      <c r="D10387"/>
      <c r="E10387"/>
    </row>
    <row r="10388" spans="1:5" x14ac:dyDescent="0.25">
      <c r="A10388"/>
      <c r="B10388"/>
      <c r="C10388"/>
      <c r="D10388"/>
      <c r="E10388"/>
    </row>
    <row r="10389" spans="1:5" x14ac:dyDescent="0.25">
      <c r="A10389"/>
      <c r="B10389"/>
      <c r="C10389"/>
      <c r="D10389"/>
      <c r="E10389"/>
    </row>
    <row r="10390" spans="1:5" x14ac:dyDescent="0.25">
      <c r="A10390"/>
      <c r="B10390"/>
      <c r="C10390"/>
      <c r="D10390"/>
      <c r="E10390"/>
    </row>
    <row r="10391" spans="1:5" x14ac:dyDescent="0.25">
      <c r="A10391"/>
      <c r="B10391"/>
      <c r="C10391"/>
      <c r="D10391"/>
      <c r="E10391"/>
    </row>
    <row r="10392" spans="1:5" x14ac:dyDescent="0.25">
      <c r="A10392"/>
      <c r="B10392"/>
      <c r="C10392"/>
      <c r="D10392"/>
      <c r="E10392"/>
    </row>
    <row r="10393" spans="1:5" x14ac:dyDescent="0.25">
      <c r="A10393"/>
      <c r="B10393"/>
      <c r="C10393"/>
      <c r="D10393"/>
      <c r="E10393"/>
    </row>
    <row r="10394" spans="1:5" x14ac:dyDescent="0.25">
      <c r="A10394"/>
      <c r="B10394"/>
      <c r="C10394"/>
      <c r="D10394"/>
      <c r="E10394"/>
    </row>
    <row r="10395" spans="1:5" x14ac:dyDescent="0.25">
      <c r="A10395"/>
      <c r="B10395"/>
      <c r="C10395"/>
      <c r="D10395"/>
      <c r="E10395"/>
    </row>
    <row r="10396" spans="1:5" x14ac:dyDescent="0.25">
      <c r="A10396"/>
      <c r="B10396"/>
      <c r="C10396"/>
      <c r="D10396"/>
      <c r="E10396"/>
    </row>
    <row r="10397" spans="1:5" x14ac:dyDescent="0.25">
      <c r="A10397"/>
      <c r="B10397"/>
      <c r="C10397"/>
      <c r="D10397"/>
      <c r="E10397"/>
    </row>
    <row r="10398" spans="1:5" x14ac:dyDescent="0.25">
      <c r="A10398"/>
      <c r="B10398"/>
      <c r="C10398"/>
      <c r="D10398"/>
      <c r="E10398"/>
    </row>
    <row r="10399" spans="1:5" x14ac:dyDescent="0.25">
      <c r="A10399"/>
      <c r="B10399"/>
      <c r="C10399"/>
      <c r="D10399"/>
      <c r="E10399"/>
    </row>
    <row r="10400" spans="1:5" x14ac:dyDescent="0.25">
      <c r="A10400"/>
      <c r="B10400"/>
      <c r="C10400"/>
      <c r="D10400"/>
      <c r="E10400"/>
    </row>
    <row r="10401" spans="1:5" x14ac:dyDescent="0.25">
      <c r="A10401"/>
      <c r="B10401"/>
      <c r="C10401"/>
      <c r="D10401"/>
      <c r="E10401"/>
    </row>
    <row r="10402" spans="1:5" x14ac:dyDescent="0.25">
      <c r="A10402"/>
      <c r="B10402"/>
      <c r="C10402"/>
      <c r="D10402"/>
      <c r="E10402"/>
    </row>
    <row r="10403" spans="1:5" x14ac:dyDescent="0.25">
      <c r="A10403"/>
      <c r="B10403"/>
      <c r="C10403"/>
      <c r="D10403"/>
      <c r="E10403"/>
    </row>
    <row r="10404" spans="1:5" x14ac:dyDescent="0.25">
      <c r="A10404"/>
      <c r="B10404"/>
      <c r="C10404"/>
      <c r="D10404"/>
      <c r="E10404"/>
    </row>
    <row r="10405" spans="1:5" x14ac:dyDescent="0.25">
      <c r="A10405"/>
      <c r="B10405"/>
      <c r="C10405"/>
      <c r="D10405"/>
      <c r="E10405"/>
    </row>
    <row r="10406" spans="1:5" x14ac:dyDescent="0.25">
      <c r="A10406"/>
      <c r="B10406"/>
      <c r="C10406"/>
      <c r="D10406"/>
      <c r="E10406"/>
    </row>
    <row r="10407" spans="1:5" x14ac:dyDescent="0.25">
      <c r="A10407"/>
      <c r="B10407"/>
      <c r="C10407"/>
      <c r="D10407"/>
      <c r="E10407"/>
    </row>
    <row r="10408" spans="1:5" x14ac:dyDescent="0.25">
      <c r="A10408"/>
      <c r="B10408"/>
      <c r="C10408"/>
      <c r="D10408"/>
      <c r="E10408"/>
    </row>
    <row r="10409" spans="1:5" x14ac:dyDescent="0.25">
      <c r="A10409"/>
      <c r="B10409"/>
      <c r="C10409"/>
      <c r="D10409"/>
      <c r="E10409"/>
    </row>
    <row r="10410" spans="1:5" x14ac:dyDescent="0.25">
      <c r="A10410"/>
      <c r="B10410"/>
      <c r="C10410"/>
      <c r="D10410"/>
      <c r="E10410"/>
    </row>
    <row r="10411" spans="1:5" x14ac:dyDescent="0.25">
      <c r="A10411"/>
      <c r="B10411"/>
      <c r="C10411"/>
      <c r="D10411"/>
      <c r="E10411"/>
    </row>
    <row r="10412" spans="1:5" x14ac:dyDescent="0.25">
      <c r="A10412"/>
      <c r="B10412"/>
      <c r="C10412"/>
      <c r="D10412"/>
      <c r="E10412"/>
    </row>
    <row r="10413" spans="1:5" x14ac:dyDescent="0.25">
      <c r="A10413"/>
      <c r="B10413"/>
      <c r="C10413"/>
      <c r="D10413"/>
      <c r="E10413"/>
    </row>
    <row r="10414" spans="1:5" x14ac:dyDescent="0.25">
      <c r="A10414"/>
      <c r="B10414"/>
      <c r="C10414"/>
      <c r="D10414"/>
      <c r="E10414"/>
    </row>
    <row r="10415" spans="1:5" x14ac:dyDescent="0.25">
      <c r="A10415"/>
      <c r="B10415"/>
      <c r="C10415"/>
      <c r="D10415"/>
      <c r="E10415"/>
    </row>
    <row r="10416" spans="1:5" x14ac:dyDescent="0.25">
      <c r="A10416"/>
      <c r="B10416"/>
      <c r="C10416"/>
      <c r="D10416"/>
      <c r="E10416"/>
    </row>
    <row r="10417" spans="1:5" x14ac:dyDescent="0.25">
      <c r="A10417"/>
      <c r="B10417"/>
      <c r="C10417"/>
      <c r="D10417"/>
      <c r="E10417"/>
    </row>
    <row r="10418" spans="1:5" x14ac:dyDescent="0.25">
      <c r="A10418"/>
      <c r="B10418"/>
      <c r="C10418"/>
      <c r="D10418"/>
      <c r="E10418"/>
    </row>
    <row r="10419" spans="1:5" x14ac:dyDescent="0.25">
      <c r="A10419"/>
      <c r="B10419"/>
      <c r="C10419"/>
      <c r="D10419"/>
      <c r="E10419"/>
    </row>
    <row r="10420" spans="1:5" x14ac:dyDescent="0.25">
      <c r="A10420"/>
      <c r="B10420"/>
      <c r="C10420"/>
      <c r="D10420"/>
      <c r="E10420"/>
    </row>
    <row r="10421" spans="1:5" x14ac:dyDescent="0.25">
      <c r="A10421"/>
      <c r="B10421"/>
      <c r="C10421"/>
      <c r="D10421"/>
      <c r="E10421"/>
    </row>
    <row r="10422" spans="1:5" x14ac:dyDescent="0.25">
      <c r="A10422"/>
      <c r="B10422"/>
      <c r="C10422"/>
      <c r="D10422"/>
      <c r="E10422"/>
    </row>
    <row r="10423" spans="1:5" x14ac:dyDescent="0.25">
      <c r="A10423"/>
      <c r="B10423"/>
      <c r="C10423"/>
      <c r="D10423"/>
      <c r="E10423"/>
    </row>
    <row r="10424" spans="1:5" x14ac:dyDescent="0.25">
      <c r="A10424"/>
      <c r="B10424"/>
      <c r="C10424"/>
      <c r="D10424"/>
      <c r="E10424"/>
    </row>
    <row r="10425" spans="1:5" x14ac:dyDescent="0.25">
      <c r="A10425"/>
      <c r="B10425"/>
      <c r="C10425"/>
      <c r="D10425"/>
      <c r="E10425"/>
    </row>
    <row r="10426" spans="1:5" x14ac:dyDescent="0.25">
      <c r="A10426"/>
      <c r="B10426"/>
      <c r="C10426"/>
      <c r="D10426"/>
      <c r="E10426"/>
    </row>
    <row r="10427" spans="1:5" x14ac:dyDescent="0.25">
      <c r="A10427"/>
      <c r="B10427"/>
      <c r="C10427"/>
      <c r="D10427"/>
      <c r="E10427"/>
    </row>
    <row r="10428" spans="1:5" x14ac:dyDescent="0.25">
      <c r="A10428"/>
      <c r="B10428"/>
      <c r="C10428"/>
      <c r="D10428"/>
      <c r="E10428"/>
    </row>
    <row r="10429" spans="1:5" x14ac:dyDescent="0.25">
      <c r="A10429"/>
      <c r="B10429"/>
      <c r="C10429"/>
      <c r="D10429"/>
      <c r="E10429"/>
    </row>
    <row r="10430" spans="1:5" x14ac:dyDescent="0.25">
      <c r="A10430"/>
      <c r="B10430"/>
      <c r="C10430"/>
      <c r="D10430"/>
      <c r="E10430"/>
    </row>
    <row r="10431" spans="1:5" x14ac:dyDescent="0.25">
      <c r="A10431"/>
      <c r="B10431"/>
      <c r="C10431"/>
      <c r="D10431"/>
      <c r="E10431"/>
    </row>
    <row r="10432" spans="1:5" x14ac:dyDescent="0.25">
      <c r="A10432"/>
      <c r="B10432"/>
      <c r="C10432"/>
      <c r="D10432"/>
      <c r="E10432"/>
    </row>
    <row r="10433" spans="1:5" x14ac:dyDescent="0.25">
      <c r="A10433"/>
      <c r="B10433"/>
      <c r="C10433"/>
      <c r="D10433"/>
      <c r="E10433"/>
    </row>
    <row r="10434" spans="1:5" x14ac:dyDescent="0.25">
      <c r="A10434"/>
      <c r="B10434"/>
      <c r="C10434"/>
      <c r="D10434"/>
      <c r="E10434"/>
    </row>
    <row r="10435" spans="1:5" x14ac:dyDescent="0.25">
      <c r="A10435"/>
      <c r="B10435"/>
      <c r="C10435"/>
      <c r="D10435"/>
      <c r="E10435"/>
    </row>
    <row r="10436" spans="1:5" x14ac:dyDescent="0.25">
      <c r="A10436"/>
      <c r="B10436"/>
      <c r="C10436"/>
      <c r="D10436"/>
      <c r="E10436"/>
    </row>
    <row r="10437" spans="1:5" x14ac:dyDescent="0.25">
      <c r="A10437"/>
      <c r="B10437"/>
      <c r="C10437"/>
      <c r="D10437"/>
      <c r="E10437"/>
    </row>
    <row r="10438" spans="1:5" x14ac:dyDescent="0.25">
      <c r="A10438"/>
      <c r="B10438"/>
      <c r="C10438"/>
      <c r="D10438"/>
      <c r="E10438"/>
    </row>
    <row r="10439" spans="1:5" x14ac:dyDescent="0.25">
      <c r="A10439"/>
      <c r="B10439"/>
      <c r="C10439"/>
      <c r="D10439"/>
      <c r="E10439"/>
    </row>
    <row r="10440" spans="1:5" x14ac:dyDescent="0.25">
      <c r="A10440"/>
      <c r="B10440"/>
      <c r="C10440"/>
      <c r="D10440"/>
      <c r="E10440"/>
    </row>
    <row r="10441" spans="1:5" x14ac:dyDescent="0.25">
      <c r="A10441"/>
      <c r="B10441"/>
      <c r="C10441"/>
      <c r="D10441"/>
      <c r="E10441"/>
    </row>
    <row r="10442" spans="1:5" x14ac:dyDescent="0.25">
      <c r="A10442"/>
      <c r="B10442"/>
      <c r="C10442"/>
      <c r="D10442"/>
      <c r="E10442"/>
    </row>
    <row r="10443" spans="1:5" x14ac:dyDescent="0.25">
      <c r="A10443"/>
      <c r="B10443"/>
      <c r="C10443"/>
      <c r="D10443"/>
      <c r="E10443"/>
    </row>
    <row r="10444" spans="1:5" x14ac:dyDescent="0.25">
      <c r="A10444"/>
      <c r="B10444"/>
      <c r="C10444"/>
      <c r="D10444"/>
      <c r="E10444"/>
    </row>
    <row r="10445" spans="1:5" x14ac:dyDescent="0.25">
      <c r="A10445"/>
      <c r="B10445"/>
      <c r="C10445"/>
      <c r="D10445"/>
      <c r="E10445"/>
    </row>
    <row r="10446" spans="1:5" x14ac:dyDescent="0.25">
      <c r="A10446"/>
      <c r="B10446"/>
      <c r="C10446"/>
      <c r="D10446"/>
      <c r="E10446"/>
    </row>
    <row r="10447" spans="1:5" x14ac:dyDescent="0.25">
      <c r="A10447"/>
      <c r="B10447"/>
      <c r="C10447"/>
      <c r="D10447"/>
      <c r="E10447"/>
    </row>
    <row r="10448" spans="1:5" x14ac:dyDescent="0.25">
      <c r="A10448"/>
      <c r="B10448"/>
      <c r="C10448"/>
      <c r="D10448"/>
      <c r="E10448"/>
    </row>
    <row r="10449" spans="1:5" x14ac:dyDescent="0.25">
      <c r="A10449"/>
      <c r="B10449"/>
      <c r="C10449"/>
      <c r="D10449"/>
      <c r="E10449"/>
    </row>
    <row r="10450" spans="1:5" x14ac:dyDescent="0.25">
      <c r="A10450"/>
      <c r="B10450"/>
      <c r="C10450"/>
      <c r="D10450"/>
      <c r="E10450"/>
    </row>
    <row r="10451" spans="1:5" x14ac:dyDescent="0.25">
      <c r="A10451"/>
      <c r="B10451"/>
      <c r="C10451"/>
      <c r="D10451"/>
      <c r="E10451"/>
    </row>
    <row r="10452" spans="1:5" x14ac:dyDescent="0.25">
      <c r="A10452"/>
      <c r="B10452"/>
      <c r="C10452"/>
      <c r="D10452"/>
      <c r="E10452"/>
    </row>
    <row r="10453" spans="1:5" x14ac:dyDescent="0.25">
      <c r="A10453"/>
      <c r="B10453"/>
      <c r="C10453"/>
      <c r="D10453"/>
      <c r="E10453"/>
    </row>
    <row r="10454" spans="1:5" x14ac:dyDescent="0.25">
      <c r="A10454"/>
      <c r="B10454"/>
      <c r="C10454"/>
      <c r="D10454"/>
      <c r="E10454"/>
    </row>
    <row r="10455" spans="1:5" x14ac:dyDescent="0.25">
      <c r="A10455"/>
      <c r="B10455"/>
      <c r="C10455"/>
      <c r="D10455"/>
      <c r="E10455"/>
    </row>
    <row r="10456" spans="1:5" x14ac:dyDescent="0.25">
      <c r="A10456"/>
      <c r="B10456"/>
      <c r="C10456"/>
      <c r="D10456"/>
      <c r="E10456"/>
    </row>
    <row r="10457" spans="1:5" x14ac:dyDescent="0.25">
      <c r="A10457"/>
      <c r="B10457"/>
      <c r="C10457"/>
      <c r="D10457"/>
      <c r="E10457"/>
    </row>
    <row r="10458" spans="1:5" x14ac:dyDescent="0.25">
      <c r="A10458"/>
      <c r="B10458"/>
      <c r="C10458"/>
      <c r="D10458"/>
      <c r="E10458"/>
    </row>
    <row r="10459" spans="1:5" x14ac:dyDescent="0.25">
      <c r="A10459"/>
      <c r="B10459"/>
      <c r="C10459"/>
      <c r="D10459"/>
      <c r="E10459"/>
    </row>
    <row r="10460" spans="1:5" x14ac:dyDescent="0.25">
      <c r="A10460"/>
      <c r="B10460"/>
      <c r="C10460"/>
      <c r="D10460"/>
      <c r="E10460"/>
    </row>
    <row r="10461" spans="1:5" x14ac:dyDescent="0.25">
      <c r="A10461"/>
      <c r="B10461"/>
      <c r="C10461"/>
      <c r="D10461"/>
      <c r="E10461"/>
    </row>
    <row r="10462" spans="1:5" x14ac:dyDescent="0.25">
      <c r="A10462"/>
      <c r="B10462"/>
      <c r="C10462"/>
      <c r="D10462"/>
      <c r="E10462"/>
    </row>
    <row r="10463" spans="1:5" x14ac:dyDescent="0.25">
      <c r="A10463"/>
      <c r="B10463"/>
      <c r="C10463"/>
      <c r="D10463"/>
      <c r="E10463"/>
    </row>
    <row r="10464" spans="1:5" x14ac:dyDescent="0.25">
      <c r="A10464"/>
      <c r="B10464"/>
      <c r="C10464"/>
      <c r="D10464"/>
      <c r="E10464"/>
    </row>
    <row r="10465" spans="1:5" x14ac:dyDescent="0.25">
      <c r="A10465"/>
      <c r="B10465"/>
      <c r="C10465"/>
      <c r="D10465"/>
      <c r="E10465"/>
    </row>
    <row r="10466" spans="1:5" x14ac:dyDescent="0.25">
      <c r="A10466"/>
      <c r="B10466"/>
      <c r="C10466"/>
      <c r="D10466"/>
      <c r="E10466"/>
    </row>
    <row r="10467" spans="1:5" x14ac:dyDescent="0.25">
      <c r="A10467"/>
      <c r="B10467"/>
      <c r="C10467"/>
      <c r="D10467"/>
      <c r="E10467"/>
    </row>
    <row r="10468" spans="1:5" x14ac:dyDescent="0.25">
      <c r="A10468"/>
      <c r="B10468"/>
      <c r="C10468"/>
      <c r="D10468"/>
      <c r="E10468"/>
    </row>
    <row r="10469" spans="1:5" x14ac:dyDescent="0.25">
      <c r="A10469"/>
      <c r="B10469"/>
      <c r="C10469"/>
      <c r="D10469"/>
      <c r="E10469"/>
    </row>
    <row r="10470" spans="1:5" x14ac:dyDescent="0.25">
      <c r="A10470"/>
      <c r="B10470"/>
      <c r="C10470"/>
      <c r="D10470"/>
      <c r="E10470"/>
    </row>
    <row r="10471" spans="1:5" x14ac:dyDescent="0.25">
      <c r="A10471"/>
      <c r="B10471"/>
      <c r="C10471"/>
      <c r="D10471"/>
      <c r="E10471"/>
    </row>
    <row r="10472" spans="1:5" x14ac:dyDescent="0.25">
      <c r="A10472"/>
      <c r="B10472"/>
      <c r="C10472"/>
      <c r="D10472"/>
      <c r="E10472"/>
    </row>
    <row r="10473" spans="1:5" x14ac:dyDescent="0.25">
      <c r="A10473"/>
      <c r="B10473"/>
      <c r="C10473"/>
      <c r="D10473"/>
      <c r="E10473"/>
    </row>
    <row r="10474" spans="1:5" x14ac:dyDescent="0.25">
      <c r="A10474"/>
      <c r="B10474"/>
      <c r="C10474"/>
      <c r="D10474"/>
      <c r="E10474"/>
    </row>
    <row r="10475" spans="1:5" x14ac:dyDescent="0.25">
      <c r="A10475"/>
      <c r="B10475"/>
      <c r="C10475"/>
      <c r="D10475"/>
      <c r="E10475"/>
    </row>
    <row r="10476" spans="1:5" x14ac:dyDescent="0.25">
      <c r="A10476"/>
      <c r="B10476"/>
      <c r="C10476"/>
      <c r="D10476"/>
      <c r="E10476"/>
    </row>
    <row r="10477" spans="1:5" x14ac:dyDescent="0.25">
      <c r="A10477"/>
      <c r="B10477"/>
      <c r="C10477"/>
      <c r="D10477"/>
      <c r="E10477"/>
    </row>
    <row r="10478" spans="1:5" x14ac:dyDescent="0.25">
      <c r="A10478"/>
      <c r="B10478"/>
      <c r="C10478"/>
      <c r="D10478"/>
      <c r="E10478"/>
    </row>
    <row r="10479" spans="1:5" x14ac:dyDescent="0.25">
      <c r="A10479"/>
      <c r="B10479"/>
      <c r="C10479"/>
      <c r="D10479"/>
      <c r="E10479"/>
    </row>
    <row r="10480" spans="1:5" x14ac:dyDescent="0.25">
      <c r="A10480"/>
      <c r="B10480"/>
      <c r="C10480"/>
      <c r="D10480"/>
      <c r="E10480"/>
    </row>
    <row r="10481" spans="1:5" x14ac:dyDescent="0.25">
      <c r="A10481"/>
      <c r="B10481"/>
      <c r="C10481"/>
      <c r="D10481"/>
      <c r="E10481"/>
    </row>
    <row r="10482" spans="1:5" x14ac:dyDescent="0.25">
      <c r="A10482"/>
      <c r="B10482"/>
      <c r="C10482"/>
      <c r="D10482"/>
      <c r="E10482"/>
    </row>
    <row r="10483" spans="1:5" x14ac:dyDescent="0.25">
      <c r="A10483"/>
      <c r="B10483"/>
      <c r="C10483"/>
      <c r="D10483"/>
      <c r="E10483"/>
    </row>
    <row r="10484" spans="1:5" x14ac:dyDescent="0.25">
      <c r="A10484"/>
      <c r="B10484"/>
      <c r="C10484"/>
      <c r="D10484"/>
      <c r="E10484"/>
    </row>
    <row r="10485" spans="1:5" x14ac:dyDescent="0.25">
      <c r="A10485"/>
      <c r="B10485"/>
      <c r="C10485"/>
      <c r="D10485"/>
      <c r="E10485"/>
    </row>
    <row r="10486" spans="1:5" x14ac:dyDescent="0.25">
      <c r="A10486"/>
      <c r="B10486"/>
      <c r="C10486"/>
      <c r="D10486"/>
      <c r="E10486"/>
    </row>
    <row r="10487" spans="1:5" x14ac:dyDescent="0.25">
      <c r="A10487"/>
      <c r="B10487"/>
      <c r="C10487"/>
      <c r="D10487"/>
      <c r="E10487"/>
    </row>
    <row r="10488" spans="1:5" x14ac:dyDescent="0.25">
      <c r="A10488"/>
      <c r="B10488"/>
      <c r="C10488"/>
      <c r="D10488"/>
      <c r="E10488"/>
    </row>
    <row r="10489" spans="1:5" x14ac:dyDescent="0.25">
      <c r="A10489"/>
      <c r="B10489"/>
      <c r="C10489"/>
      <c r="D10489"/>
      <c r="E10489"/>
    </row>
    <row r="10490" spans="1:5" x14ac:dyDescent="0.25">
      <c r="A10490"/>
      <c r="B10490"/>
      <c r="C10490"/>
      <c r="D10490"/>
      <c r="E10490"/>
    </row>
    <row r="10491" spans="1:5" x14ac:dyDescent="0.25">
      <c r="A10491"/>
      <c r="B10491"/>
      <c r="C10491"/>
      <c r="D10491"/>
      <c r="E10491"/>
    </row>
    <row r="10492" spans="1:5" x14ac:dyDescent="0.25">
      <c r="A10492"/>
      <c r="B10492"/>
      <c r="C10492"/>
      <c r="D10492"/>
      <c r="E10492"/>
    </row>
    <row r="10493" spans="1:5" x14ac:dyDescent="0.25">
      <c r="A10493"/>
      <c r="B10493"/>
      <c r="C10493"/>
      <c r="D10493"/>
      <c r="E10493"/>
    </row>
    <row r="10494" spans="1:5" x14ac:dyDescent="0.25">
      <c r="A10494"/>
      <c r="B10494"/>
      <c r="C10494"/>
      <c r="D10494"/>
      <c r="E10494"/>
    </row>
    <row r="10495" spans="1:5" x14ac:dyDescent="0.25">
      <c r="A10495"/>
      <c r="B10495"/>
      <c r="C10495"/>
      <c r="D10495"/>
      <c r="E10495"/>
    </row>
    <row r="10496" spans="1:5" x14ac:dyDescent="0.25">
      <c r="A10496"/>
      <c r="B10496"/>
      <c r="C10496"/>
      <c r="D10496"/>
      <c r="E10496"/>
    </row>
    <row r="10497" spans="1:5" x14ac:dyDescent="0.25">
      <c r="A10497"/>
      <c r="B10497"/>
      <c r="C10497"/>
      <c r="D10497"/>
      <c r="E10497"/>
    </row>
    <row r="10498" spans="1:5" x14ac:dyDescent="0.25">
      <c r="A10498"/>
      <c r="B10498"/>
      <c r="C10498"/>
      <c r="D10498"/>
      <c r="E10498"/>
    </row>
    <row r="10499" spans="1:5" x14ac:dyDescent="0.25">
      <c r="A10499"/>
      <c r="B10499"/>
      <c r="C10499"/>
      <c r="D10499"/>
      <c r="E10499"/>
    </row>
    <row r="10500" spans="1:5" x14ac:dyDescent="0.25">
      <c r="A10500"/>
      <c r="B10500"/>
      <c r="C10500"/>
      <c r="D10500"/>
      <c r="E10500"/>
    </row>
    <row r="10501" spans="1:5" x14ac:dyDescent="0.25">
      <c r="A10501"/>
      <c r="B10501"/>
      <c r="C10501"/>
      <c r="D10501"/>
      <c r="E10501"/>
    </row>
    <row r="10502" spans="1:5" x14ac:dyDescent="0.25">
      <c r="A10502"/>
      <c r="B10502"/>
      <c r="C10502"/>
      <c r="D10502"/>
      <c r="E10502"/>
    </row>
    <row r="10503" spans="1:5" x14ac:dyDescent="0.25">
      <c r="A10503"/>
      <c r="B10503"/>
      <c r="C10503"/>
      <c r="D10503"/>
      <c r="E10503"/>
    </row>
    <row r="10504" spans="1:5" x14ac:dyDescent="0.25">
      <c r="A10504"/>
      <c r="B10504"/>
      <c r="C10504"/>
      <c r="D10504"/>
      <c r="E10504"/>
    </row>
    <row r="10505" spans="1:5" x14ac:dyDescent="0.25">
      <c r="A10505"/>
      <c r="B10505"/>
      <c r="C10505"/>
      <c r="D10505"/>
      <c r="E10505"/>
    </row>
    <row r="10506" spans="1:5" x14ac:dyDescent="0.25">
      <c r="A10506"/>
      <c r="B10506"/>
      <c r="C10506"/>
      <c r="D10506"/>
      <c r="E10506"/>
    </row>
    <row r="10507" spans="1:5" x14ac:dyDescent="0.25">
      <c r="A10507"/>
      <c r="B10507"/>
      <c r="C10507"/>
      <c r="D10507"/>
      <c r="E10507"/>
    </row>
    <row r="10508" spans="1:5" x14ac:dyDescent="0.25">
      <c r="A10508"/>
      <c r="B10508"/>
      <c r="C10508"/>
      <c r="D10508"/>
      <c r="E10508"/>
    </row>
    <row r="10509" spans="1:5" x14ac:dyDescent="0.25">
      <c r="A10509"/>
      <c r="B10509"/>
      <c r="C10509"/>
      <c r="D10509"/>
      <c r="E10509"/>
    </row>
    <row r="10510" spans="1:5" x14ac:dyDescent="0.25">
      <c r="A10510"/>
      <c r="B10510"/>
      <c r="C10510"/>
      <c r="D10510"/>
      <c r="E10510"/>
    </row>
    <row r="10511" spans="1:5" x14ac:dyDescent="0.25">
      <c r="A10511"/>
      <c r="B10511"/>
      <c r="C10511"/>
      <c r="D10511"/>
      <c r="E10511"/>
    </row>
    <row r="10512" spans="1:5" x14ac:dyDescent="0.25">
      <c r="A10512"/>
      <c r="B10512"/>
      <c r="C10512"/>
      <c r="D10512"/>
      <c r="E10512"/>
    </row>
    <row r="10513" spans="1:5" x14ac:dyDescent="0.25">
      <c r="A10513"/>
      <c r="B10513"/>
      <c r="C10513"/>
      <c r="D10513"/>
      <c r="E10513"/>
    </row>
    <row r="10514" spans="1:5" x14ac:dyDescent="0.25">
      <c r="A10514"/>
      <c r="B10514"/>
      <c r="C10514"/>
      <c r="D10514"/>
      <c r="E10514"/>
    </row>
    <row r="10515" spans="1:5" x14ac:dyDescent="0.25">
      <c r="A10515"/>
      <c r="B10515"/>
      <c r="C10515"/>
      <c r="D10515"/>
      <c r="E10515"/>
    </row>
    <row r="10516" spans="1:5" x14ac:dyDescent="0.25">
      <c r="A10516"/>
      <c r="B10516"/>
      <c r="C10516"/>
      <c r="D10516"/>
      <c r="E10516"/>
    </row>
    <row r="10517" spans="1:5" x14ac:dyDescent="0.25">
      <c r="A10517"/>
      <c r="B10517"/>
      <c r="C10517"/>
      <c r="D10517"/>
      <c r="E10517"/>
    </row>
    <row r="10518" spans="1:5" x14ac:dyDescent="0.25">
      <c r="A10518"/>
      <c r="B10518"/>
      <c r="C10518"/>
      <c r="D10518"/>
      <c r="E10518"/>
    </row>
    <row r="10519" spans="1:5" x14ac:dyDescent="0.25">
      <c r="A10519"/>
      <c r="B10519"/>
      <c r="C10519"/>
      <c r="D10519"/>
      <c r="E10519"/>
    </row>
    <row r="10520" spans="1:5" x14ac:dyDescent="0.25">
      <c r="A10520"/>
      <c r="B10520"/>
      <c r="C10520"/>
      <c r="D10520"/>
      <c r="E10520"/>
    </row>
    <row r="10521" spans="1:5" x14ac:dyDescent="0.25">
      <c r="A10521"/>
      <c r="B10521"/>
      <c r="C10521"/>
      <c r="D10521"/>
      <c r="E10521"/>
    </row>
    <row r="10522" spans="1:5" x14ac:dyDescent="0.25">
      <c r="A10522"/>
      <c r="B10522"/>
      <c r="C10522"/>
      <c r="D10522"/>
      <c r="E10522"/>
    </row>
    <row r="10523" spans="1:5" x14ac:dyDescent="0.25">
      <c r="A10523"/>
      <c r="B10523"/>
      <c r="C10523"/>
      <c r="D10523"/>
      <c r="E10523"/>
    </row>
    <row r="10524" spans="1:5" x14ac:dyDescent="0.25">
      <c r="A10524"/>
      <c r="B10524"/>
      <c r="C10524"/>
      <c r="D10524"/>
      <c r="E10524"/>
    </row>
    <row r="10525" spans="1:5" x14ac:dyDescent="0.25">
      <c r="A10525"/>
      <c r="B10525"/>
      <c r="C10525"/>
      <c r="D10525"/>
      <c r="E10525"/>
    </row>
    <row r="10526" spans="1:5" x14ac:dyDescent="0.25">
      <c r="A10526"/>
      <c r="B10526"/>
      <c r="C10526"/>
      <c r="D10526"/>
      <c r="E10526"/>
    </row>
    <row r="10527" spans="1:5" x14ac:dyDescent="0.25">
      <c r="A10527"/>
      <c r="B10527"/>
      <c r="C10527"/>
      <c r="D10527"/>
      <c r="E10527"/>
    </row>
    <row r="10528" spans="1:5" x14ac:dyDescent="0.25">
      <c r="A10528"/>
      <c r="B10528"/>
      <c r="C10528"/>
      <c r="D10528"/>
      <c r="E10528"/>
    </row>
    <row r="10529" spans="1:5" x14ac:dyDescent="0.25">
      <c r="A10529"/>
      <c r="B10529"/>
      <c r="C10529"/>
      <c r="D10529"/>
      <c r="E10529"/>
    </row>
    <row r="10530" spans="1:5" x14ac:dyDescent="0.25">
      <c r="A10530"/>
      <c r="B10530"/>
      <c r="C10530"/>
      <c r="D10530"/>
      <c r="E10530"/>
    </row>
    <row r="10531" spans="1:5" x14ac:dyDescent="0.25">
      <c r="A10531"/>
      <c r="B10531"/>
      <c r="C10531"/>
      <c r="D10531"/>
      <c r="E10531"/>
    </row>
    <row r="10532" spans="1:5" x14ac:dyDescent="0.25">
      <c r="A10532"/>
      <c r="B10532"/>
      <c r="C10532"/>
      <c r="D10532"/>
      <c r="E10532"/>
    </row>
    <row r="10533" spans="1:5" x14ac:dyDescent="0.25">
      <c r="A10533"/>
      <c r="B10533"/>
      <c r="C10533"/>
      <c r="D10533"/>
      <c r="E10533"/>
    </row>
    <row r="10534" spans="1:5" x14ac:dyDescent="0.25">
      <c r="A10534"/>
      <c r="B10534"/>
      <c r="C10534"/>
      <c r="D10534"/>
      <c r="E10534"/>
    </row>
    <row r="10535" spans="1:5" x14ac:dyDescent="0.25">
      <c r="A10535"/>
      <c r="B10535"/>
      <c r="C10535"/>
      <c r="D10535"/>
      <c r="E10535"/>
    </row>
    <row r="10536" spans="1:5" x14ac:dyDescent="0.25">
      <c r="A10536"/>
      <c r="B10536"/>
      <c r="C10536"/>
      <c r="D10536"/>
      <c r="E10536"/>
    </row>
    <row r="10537" spans="1:5" x14ac:dyDescent="0.25">
      <c r="A10537"/>
      <c r="B10537"/>
      <c r="C10537"/>
      <c r="D10537"/>
      <c r="E10537"/>
    </row>
    <row r="10538" spans="1:5" x14ac:dyDescent="0.25">
      <c r="A10538"/>
      <c r="B10538"/>
      <c r="C10538"/>
      <c r="D10538"/>
      <c r="E10538"/>
    </row>
    <row r="10539" spans="1:5" x14ac:dyDescent="0.25">
      <c r="A10539"/>
      <c r="B10539"/>
      <c r="C10539"/>
      <c r="D10539"/>
      <c r="E10539"/>
    </row>
    <row r="10540" spans="1:5" x14ac:dyDescent="0.25">
      <c r="A10540"/>
      <c r="B10540"/>
      <c r="C10540"/>
      <c r="D10540"/>
      <c r="E10540"/>
    </row>
    <row r="10541" spans="1:5" x14ac:dyDescent="0.25">
      <c r="A10541"/>
      <c r="B10541"/>
      <c r="C10541"/>
      <c r="D10541"/>
      <c r="E10541"/>
    </row>
    <row r="10542" spans="1:5" x14ac:dyDescent="0.25">
      <c r="A10542"/>
      <c r="B10542"/>
      <c r="C10542"/>
      <c r="D10542"/>
      <c r="E10542"/>
    </row>
    <row r="10543" spans="1:5" x14ac:dyDescent="0.25">
      <c r="A10543"/>
      <c r="B10543"/>
      <c r="C10543"/>
      <c r="D10543"/>
      <c r="E10543"/>
    </row>
    <row r="10544" spans="1:5" x14ac:dyDescent="0.25">
      <c r="A10544"/>
      <c r="B10544"/>
      <c r="C10544"/>
      <c r="D10544"/>
      <c r="E10544"/>
    </row>
    <row r="10545" spans="1:5" x14ac:dyDescent="0.25">
      <c r="A10545"/>
      <c r="B10545"/>
      <c r="C10545"/>
      <c r="D10545"/>
      <c r="E10545"/>
    </row>
    <row r="10546" spans="1:5" x14ac:dyDescent="0.25">
      <c r="A10546"/>
      <c r="B10546"/>
      <c r="C10546"/>
      <c r="D10546"/>
      <c r="E10546"/>
    </row>
    <row r="10547" spans="1:5" x14ac:dyDescent="0.25">
      <c r="A10547"/>
      <c r="B10547"/>
      <c r="C10547"/>
      <c r="D10547"/>
      <c r="E10547"/>
    </row>
    <row r="10548" spans="1:5" x14ac:dyDescent="0.25">
      <c r="A10548"/>
      <c r="B10548"/>
      <c r="C10548"/>
      <c r="D10548"/>
      <c r="E10548"/>
    </row>
    <row r="10549" spans="1:5" x14ac:dyDescent="0.25">
      <c r="A10549"/>
      <c r="B10549"/>
      <c r="C10549"/>
      <c r="D10549"/>
      <c r="E10549"/>
    </row>
    <row r="10550" spans="1:5" x14ac:dyDescent="0.25">
      <c r="A10550"/>
      <c r="B10550"/>
      <c r="C10550"/>
      <c r="D10550"/>
      <c r="E10550"/>
    </row>
    <row r="10551" spans="1:5" x14ac:dyDescent="0.25">
      <c r="A10551"/>
      <c r="B10551"/>
      <c r="C10551"/>
      <c r="D10551"/>
      <c r="E10551"/>
    </row>
    <row r="10552" spans="1:5" x14ac:dyDescent="0.25">
      <c r="A10552"/>
      <c r="B10552"/>
      <c r="C10552"/>
      <c r="D10552"/>
      <c r="E10552"/>
    </row>
    <row r="10553" spans="1:5" x14ac:dyDescent="0.25">
      <c r="A10553"/>
      <c r="B10553"/>
      <c r="C10553"/>
      <c r="D10553"/>
      <c r="E10553"/>
    </row>
    <row r="10554" spans="1:5" x14ac:dyDescent="0.25">
      <c r="A10554"/>
      <c r="B10554"/>
      <c r="C10554"/>
      <c r="D10554"/>
      <c r="E10554"/>
    </row>
    <row r="10555" spans="1:5" x14ac:dyDescent="0.25">
      <c r="A10555"/>
      <c r="B10555"/>
      <c r="C10555"/>
      <c r="D10555"/>
      <c r="E10555"/>
    </row>
    <row r="10556" spans="1:5" x14ac:dyDescent="0.25">
      <c r="A10556"/>
      <c r="B10556"/>
      <c r="C10556"/>
      <c r="D10556"/>
      <c r="E10556"/>
    </row>
    <row r="10557" spans="1:5" x14ac:dyDescent="0.25">
      <c r="A10557"/>
      <c r="B10557"/>
      <c r="C10557"/>
      <c r="D10557"/>
      <c r="E10557"/>
    </row>
    <row r="10558" spans="1:5" x14ac:dyDescent="0.25">
      <c r="A10558"/>
      <c r="B10558"/>
      <c r="C10558"/>
      <c r="D10558"/>
      <c r="E10558"/>
    </row>
    <row r="10559" spans="1:5" x14ac:dyDescent="0.25">
      <c r="A10559"/>
      <c r="B10559"/>
      <c r="C10559"/>
      <c r="D10559"/>
      <c r="E10559"/>
    </row>
    <row r="10560" spans="1:5" x14ac:dyDescent="0.25">
      <c r="A10560"/>
      <c r="B10560"/>
      <c r="C10560"/>
      <c r="D10560"/>
      <c r="E10560"/>
    </row>
    <row r="10561" spans="1:5" x14ac:dyDescent="0.25">
      <c r="A10561"/>
      <c r="B10561"/>
      <c r="C10561"/>
      <c r="D10561"/>
      <c r="E10561"/>
    </row>
    <row r="10562" spans="1:5" x14ac:dyDescent="0.25">
      <c r="A10562"/>
      <c r="B10562"/>
      <c r="C10562"/>
      <c r="D10562"/>
      <c r="E10562"/>
    </row>
    <row r="10563" spans="1:5" x14ac:dyDescent="0.25">
      <c r="A10563"/>
      <c r="B10563"/>
      <c r="C10563"/>
      <c r="D10563"/>
      <c r="E10563"/>
    </row>
    <row r="10564" spans="1:5" x14ac:dyDescent="0.25">
      <c r="A10564"/>
      <c r="B10564"/>
      <c r="C10564"/>
      <c r="D10564"/>
      <c r="E10564"/>
    </row>
    <row r="10565" spans="1:5" x14ac:dyDescent="0.25">
      <c r="A10565"/>
      <c r="B10565"/>
      <c r="C10565"/>
      <c r="D10565"/>
      <c r="E10565"/>
    </row>
    <row r="10566" spans="1:5" x14ac:dyDescent="0.25">
      <c r="A10566"/>
      <c r="B10566"/>
      <c r="C10566"/>
      <c r="D10566"/>
      <c r="E10566"/>
    </row>
    <row r="10567" spans="1:5" x14ac:dyDescent="0.25">
      <c r="A10567"/>
      <c r="B10567"/>
      <c r="C10567"/>
      <c r="D10567"/>
      <c r="E10567"/>
    </row>
    <row r="10568" spans="1:5" x14ac:dyDescent="0.25">
      <c r="A10568"/>
      <c r="B10568"/>
      <c r="C10568"/>
      <c r="D10568"/>
      <c r="E10568"/>
    </row>
    <row r="10569" spans="1:5" x14ac:dyDescent="0.25">
      <c r="A10569"/>
      <c r="B10569"/>
      <c r="C10569"/>
      <c r="D10569"/>
      <c r="E10569"/>
    </row>
    <row r="10570" spans="1:5" x14ac:dyDescent="0.25">
      <c r="A10570"/>
      <c r="B10570"/>
      <c r="C10570"/>
      <c r="D10570"/>
      <c r="E10570"/>
    </row>
    <row r="10571" spans="1:5" x14ac:dyDescent="0.25">
      <c r="A10571"/>
      <c r="B10571"/>
      <c r="C10571"/>
      <c r="D10571"/>
      <c r="E10571"/>
    </row>
    <row r="10572" spans="1:5" x14ac:dyDescent="0.25">
      <c r="A10572"/>
      <c r="B10572"/>
      <c r="C10572"/>
      <c r="D10572"/>
      <c r="E10572"/>
    </row>
    <row r="10573" spans="1:5" x14ac:dyDescent="0.25">
      <c r="A10573"/>
      <c r="B10573"/>
      <c r="C10573"/>
      <c r="D10573"/>
      <c r="E10573"/>
    </row>
    <row r="10574" spans="1:5" x14ac:dyDescent="0.25">
      <c r="A10574"/>
      <c r="B10574"/>
      <c r="C10574"/>
      <c r="D10574"/>
      <c r="E10574"/>
    </row>
    <row r="10575" spans="1:5" x14ac:dyDescent="0.25">
      <c r="A10575"/>
      <c r="B10575"/>
      <c r="C10575"/>
      <c r="D10575"/>
      <c r="E10575"/>
    </row>
    <row r="10576" spans="1:5" x14ac:dyDescent="0.25">
      <c r="A10576"/>
      <c r="B10576"/>
      <c r="C10576"/>
      <c r="D10576"/>
      <c r="E10576"/>
    </row>
    <row r="10577" spans="1:5" x14ac:dyDescent="0.25">
      <c r="A10577"/>
      <c r="B10577"/>
      <c r="C10577"/>
      <c r="D10577"/>
      <c r="E10577"/>
    </row>
    <row r="10578" spans="1:5" x14ac:dyDescent="0.25">
      <c r="A10578"/>
      <c r="B10578"/>
      <c r="C10578"/>
      <c r="D10578"/>
      <c r="E10578"/>
    </row>
    <row r="10579" spans="1:5" x14ac:dyDescent="0.25">
      <c r="A10579"/>
      <c r="B10579"/>
      <c r="C10579"/>
      <c r="D10579"/>
      <c r="E10579"/>
    </row>
    <row r="10580" spans="1:5" x14ac:dyDescent="0.25">
      <c r="A10580"/>
      <c r="B10580"/>
      <c r="C10580"/>
      <c r="D10580"/>
      <c r="E10580"/>
    </row>
    <row r="10581" spans="1:5" x14ac:dyDescent="0.25">
      <c r="A10581"/>
      <c r="B10581"/>
      <c r="C10581"/>
      <c r="D10581"/>
      <c r="E10581"/>
    </row>
    <row r="10582" spans="1:5" x14ac:dyDescent="0.25">
      <c r="A10582"/>
      <c r="B10582"/>
      <c r="C10582"/>
      <c r="D10582"/>
      <c r="E10582"/>
    </row>
    <row r="10583" spans="1:5" x14ac:dyDescent="0.25">
      <c r="A10583"/>
      <c r="B10583"/>
      <c r="C10583"/>
      <c r="D10583"/>
      <c r="E10583"/>
    </row>
    <row r="10584" spans="1:5" x14ac:dyDescent="0.25">
      <c r="A10584"/>
      <c r="B10584"/>
      <c r="C10584"/>
      <c r="D10584"/>
      <c r="E10584"/>
    </row>
    <row r="10585" spans="1:5" x14ac:dyDescent="0.25">
      <c r="A10585"/>
      <c r="B10585"/>
      <c r="C10585"/>
      <c r="D10585"/>
      <c r="E10585"/>
    </row>
    <row r="10586" spans="1:5" x14ac:dyDescent="0.25">
      <c r="A10586"/>
      <c r="B10586"/>
      <c r="C10586"/>
      <c r="D10586"/>
      <c r="E10586"/>
    </row>
    <row r="10587" spans="1:5" x14ac:dyDescent="0.25">
      <c r="A10587"/>
      <c r="B10587"/>
      <c r="C10587"/>
      <c r="D10587"/>
      <c r="E10587"/>
    </row>
    <row r="10588" spans="1:5" x14ac:dyDescent="0.25">
      <c r="A10588"/>
      <c r="B10588"/>
      <c r="C10588"/>
      <c r="D10588"/>
      <c r="E10588"/>
    </row>
    <row r="10589" spans="1:5" x14ac:dyDescent="0.25">
      <c r="A10589"/>
      <c r="B10589"/>
      <c r="C10589"/>
      <c r="D10589"/>
      <c r="E10589"/>
    </row>
    <row r="10590" spans="1:5" x14ac:dyDescent="0.25">
      <c r="A10590"/>
      <c r="B10590"/>
      <c r="C10590"/>
      <c r="D10590"/>
      <c r="E10590"/>
    </row>
    <row r="10591" spans="1:5" x14ac:dyDescent="0.25">
      <c r="A10591"/>
      <c r="B10591"/>
      <c r="C10591"/>
      <c r="D10591"/>
      <c r="E10591"/>
    </row>
    <row r="10592" spans="1:5" x14ac:dyDescent="0.25">
      <c r="A10592"/>
      <c r="B10592"/>
      <c r="C10592"/>
      <c r="D10592"/>
      <c r="E10592"/>
    </row>
    <row r="10593" spans="1:5" x14ac:dyDescent="0.25">
      <c r="A10593"/>
      <c r="B10593"/>
      <c r="C10593"/>
      <c r="D10593"/>
      <c r="E10593"/>
    </row>
    <row r="10594" spans="1:5" x14ac:dyDescent="0.25">
      <c r="A10594"/>
      <c r="B10594"/>
      <c r="C10594"/>
      <c r="D10594"/>
      <c r="E10594"/>
    </row>
    <row r="10595" spans="1:5" x14ac:dyDescent="0.25">
      <c r="A10595"/>
      <c r="B10595"/>
      <c r="C10595"/>
      <c r="D10595"/>
      <c r="E10595"/>
    </row>
    <row r="10596" spans="1:5" x14ac:dyDescent="0.25">
      <c r="A10596"/>
      <c r="B10596"/>
      <c r="C10596"/>
      <c r="D10596"/>
      <c r="E10596"/>
    </row>
    <row r="10597" spans="1:5" x14ac:dyDescent="0.25">
      <c r="A10597"/>
      <c r="B10597"/>
      <c r="C10597"/>
      <c r="D10597"/>
      <c r="E10597"/>
    </row>
    <row r="10598" spans="1:5" x14ac:dyDescent="0.25">
      <c r="A10598"/>
      <c r="B10598"/>
      <c r="C10598"/>
      <c r="D10598"/>
      <c r="E10598"/>
    </row>
    <row r="10599" spans="1:5" x14ac:dyDescent="0.25">
      <c r="A10599"/>
      <c r="B10599"/>
      <c r="C10599"/>
      <c r="D10599"/>
      <c r="E10599"/>
    </row>
    <row r="10600" spans="1:5" x14ac:dyDescent="0.25">
      <c r="A10600"/>
      <c r="B10600"/>
      <c r="C10600"/>
      <c r="D10600"/>
      <c r="E10600"/>
    </row>
    <row r="10601" spans="1:5" x14ac:dyDescent="0.25">
      <c r="A10601"/>
      <c r="B10601"/>
      <c r="C10601"/>
      <c r="D10601"/>
      <c r="E10601"/>
    </row>
    <row r="10602" spans="1:5" x14ac:dyDescent="0.25">
      <c r="A10602"/>
      <c r="B10602"/>
      <c r="C10602"/>
      <c r="D10602"/>
      <c r="E10602"/>
    </row>
    <row r="10603" spans="1:5" x14ac:dyDescent="0.25">
      <c r="A10603"/>
      <c r="B10603"/>
      <c r="C10603"/>
      <c r="D10603"/>
      <c r="E10603"/>
    </row>
    <row r="10604" spans="1:5" x14ac:dyDescent="0.25">
      <c r="A10604"/>
      <c r="B10604"/>
      <c r="C10604"/>
      <c r="D10604"/>
      <c r="E10604"/>
    </row>
    <row r="10605" spans="1:5" x14ac:dyDescent="0.25">
      <c r="A10605"/>
      <c r="B10605"/>
      <c r="C10605"/>
      <c r="D10605"/>
      <c r="E10605"/>
    </row>
    <row r="10606" spans="1:5" x14ac:dyDescent="0.25">
      <c r="A10606"/>
      <c r="B10606"/>
      <c r="C10606"/>
      <c r="D10606"/>
      <c r="E10606"/>
    </row>
    <row r="10607" spans="1:5" x14ac:dyDescent="0.25">
      <c r="A10607"/>
      <c r="B10607"/>
      <c r="C10607"/>
      <c r="D10607"/>
      <c r="E10607"/>
    </row>
    <row r="10608" spans="1:5" x14ac:dyDescent="0.25">
      <c r="A10608"/>
      <c r="B10608"/>
      <c r="C10608"/>
      <c r="D10608"/>
      <c r="E10608"/>
    </row>
    <row r="10609" spans="1:5" x14ac:dyDescent="0.25">
      <c r="A10609"/>
      <c r="B10609"/>
      <c r="C10609"/>
      <c r="D10609"/>
      <c r="E10609"/>
    </row>
    <row r="10610" spans="1:5" x14ac:dyDescent="0.25">
      <c r="A10610"/>
      <c r="B10610"/>
      <c r="C10610"/>
      <c r="D10610"/>
      <c r="E10610"/>
    </row>
    <row r="10611" spans="1:5" x14ac:dyDescent="0.25">
      <c r="A10611"/>
      <c r="B10611"/>
      <c r="C10611"/>
      <c r="D10611"/>
      <c r="E10611"/>
    </row>
    <row r="10612" spans="1:5" x14ac:dyDescent="0.25">
      <c r="A10612"/>
      <c r="B10612"/>
      <c r="C10612"/>
      <c r="D10612"/>
      <c r="E10612"/>
    </row>
    <row r="10613" spans="1:5" x14ac:dyDescent="0.25">
      <c r="A10613"/>
      <c r="B10613"/>
      <c r="C10613"/>
      <c r="D10613"/>
      <c r="E10613"/>
    </row>
    <row r="10614" spans="1:5" x14ac:dyDescent="0.25">
      <c r="A10614"/>
      <c r="B10614"/>
      <c r="C10614"/>
      <c r="D10614"/>
      <c r="E10614"/>
    </row>
    <row r="10615" spans="1:5" x14ac:dyDescent="0.25">
      <c r="A10615"/>
      <c r="B10615"/>
      <c r="C10615"/>
      <c r="D10615"/>
      <c r="E10615"/>
    </row>
    <row r="10616" spans="1:5" x14ac:dyDescent="0.25">
      <c r="A10616"/>
      <c r="B10616"/>
      <c r="C10616"/>
      <c r="D10616"/>
      <c r="E10616"/>
    </row>
    <row r="10617" spans="1:5" x14ac:dyDescent="0.25">
      <c r="A10617"/>
      <c r="B10617"/>
      <c r="C10617"/>
      <c r="D10617"/>
      <c r="E10617"/>
    </row>
    <row r="10618" spans="1:5" x14ac:dyDescent="0.25">
      <c r="A10618"/>
      <c r="B10618"/>
      <c r="C10618"/>
      <c r="D10618"/>
      <c r="E10618"/>
    </row>
    <row r="10619" spans="1:5" x14ac:dyDescent="0.25">
      <c r="A10619"/>
      <c r="B10619"/>
      <c r="C10619"/>
      <c r="D10619"/>
      <c r="E10619"/>
    </row>
    <row r="10620" spans="1:5" x14ac:dyDescent="0.25">
      <c r="A10620"/>
      <c r="B10620"/>
      <c r="C10620"/>
      <c r="D10620"/>
      <c r="E10620"/>
    </row>
    <row r="10621" spans="1:5" x14ac:dyDescent="0.25">
      <c r="A10621"/>
      <c r="B10621"/>
      <c r="C10621"/>
      <c r="D10621"/>
      <c r="E10621"/>
    </row>
    <row r="10622" spans="1:5" x14ac:dyDescent="0.25">
      <c r="A10622"/>
      <c r="B10622"/>
      <c r="C10622"/>
      <c r="D10622"/>
      <c r="E10622"/>
    </row>
    <row r="10623" spans="1:5" x14ac:dyDescent="0.25">
      <c r="A10623"/>
      <c r="B10623"/>
      <c r="C10623"/>
      <c r="D10623"/>
      <c r="E10623"/>
    </row>
    <row r="10624" spans="1:5" x14ac:dyDescent="0.25">
      <c r="A10624"/>
      <c r="B10624"/>
      <c r="C10624"/>
      <c r="D10624"/>
      <c r="E10624"/>
    </row>
    <row r="10625" spans="1:5" x14ac:dyDescent="0.25">
      <c r="A10625"/>
      <c r="B10625"/>
      <c r="C10625"/>
      <c r="D10625"/>
      <c r="E10625"/>
    </row>
    <row r="10626" spans="1:5" x14ac:dyDescent="0.25">
      <c r="A10626"/>
      <c r="B10626"/>
      <c r="C10626"/>
      <c r="D10626"/>
      <c r="E10626"/>
    </row>
    <row r="10627" spans="1:5" x14ac:dyDescent="0.25">
      <c r="A10627"/>
      <c r="B10627"/>
      <c r="C10627"/>
      <c r="D10627"/>
      <c r="E10627"/>
    </row>
    <row r="10628" spans="1:5" x14ac:dyDescent="0.25">
      <c r="A10628"/>
      <c r="B10628"/>
      <c r="C10628"/>
      <c r="D10628"/>
      <c r="E10628"/>
    </row>
    <row r="10629" spans="1:5" x14ac:dyDescent="0.25">
      <c r="A10629"/>
      <c r="B10629"/>
      <c r="C10629"/>
      <c r="D10629"/>
      <c r="E10629"/>
    </row>
    <row r="10630" spans="1:5" x14ac:dyDescent="0.25">
      <c r="A10630"/>
      <c r="B10630"/>
      <c r="C10630"/>
      <c r="D10630"/>
      <c r="E10630"/>
    </row>
    <row r="10631" spans="1:5" x14ac:dyDescent="0.25">
      <c r="A10631"/>
      <c r="B10631"/>
      <c r="C10631"/>
      <c r="D10631"/>
      <c r="E10631"/>
    </row>
    <row r="10632" spans="1:5" x14ac:dyDescent="0.25">
      <c r="A10632"/>
      <c r="B10632"/>
      <c r="C10632"/>
      <c r="D10632"/>
      <c r="E10632"/>
    </row>
    <row r="10633" spans="1:5" x14ac:dyDescent="0.25">
      <c r="A10633"/>
      <c r="B10633"/>
      <c r="C10633"/>
      <c r="D10633"/>
      <c r="E10633"/>
    </row>
    <row r="10634" spans="1:5" x14ac:dyDescent="0.25">
      <c r="A10634"/>
      <c r="B10634"/>
      <c r="C10634"/>
      <c r="D10634"/>
      <c r="E10634"/>
    </row>
    <row r="10635" spans="1:5" x14ac:dyDescent="0.25">
      <c r="A10635"/>
      <c r="B10635"/>
      <c r="C10635"/>
      <c r="D10635"/>
      <c r="E10635"/>
    </row>
    <row r="10636" spans="1:5" x14ac:dyDescent="0.25">
      <c r="A10636"/>
      <c r="B10636"/>
      <c r="C10636"/>
      <c r="D10636"/>
      <c r="E10636"/>
    </row>
    <row r="10637" spans="1:5" x14ac:dyDescent="0.25">
      <c r="A10637"/>
      <c r="B10637"/>
      <c r="C10637"/>
      <c r="D10637"/>
      <c r="E10637"/>
    </row>
    <row r="10638" spans="1:5" x14ac:dyDescent="0.25">
      <c r="A10638"/>
      <c r="B10638"/>
      <c r="C10638"/>
      <c r="D10638"/>
      <c r="E10638"/>
    </row>
    <row r="10639" spans="1:5" x14ac:dyDescent="0.25">
      <c r="A10639"/>
      <c r="B10639"/>
      <c r="C10639"/>
      <c r="D10639"/>
      <c r="E10639"/>
    </row>
    <row r="10640" spans="1:5" x14ac:dyDescent="0.25">
      <c r="A10640"/>
      <c r="B10640"/>
      <c r="C10640"/>
      <c r="D10640"/>
      <c r="E10640"/>
    </row>
    <row r="10641" spans="1:5" x14ac:dyDescent="0.25">
      <c r="A10641"/>
      <c r="B10641"/>
      <c r="C10641"/>
      <c r="D10641"/>
      <c r="E10641"/>
    </row>
    <row r="10642" spans="1:5" x14ac:dyDescent="0.25">
      <c r="A10642"/>
      <c r="B10642"/>
      <c r="C10642"/>
      <c r="D10642"/>
      <c r="E10642"/>
    </row>
    <row r="10643" spans="1:5" x14ac:dyDescent="0.25">
      <c r="A10643"/>
      <c r="B10643"/>
      <c r="C10643"/>
      <c r="D10643"/>
      <c r="E10643"/>
    </row>
    <row r="10644" spans="1:5" x14ac:dyDescent="0.25">
      <c r="A10644"/>
      <c r="B10644"/>
      <c r="C10644"/>
      <c r="D10644"/>
      <c r="E10644"/>
    </row>
    <row r="10645" spans="1:5" x14ac:dyDescent="0.25">
      <c r="A10645"/>
      <c r="B10645"/>
      <c r="C10645"/>
      <c r="D10645"/>
      <c r="E10645"/>
    </row>
    <row r="10646" spans="1:5" x14ac:dyDescent="0.25">
      <c r="A10646"/>
      <c r="B10646"/>
      <c r="C10646"/>
      <c r="D10646"/>
      <c r="E10646"/>
    </row>
    <row r="10647" spans="1:5" x14ac:dyDescent="0.25">
      <c r="A10647"/>
      <c r="B10647"/>
      <c r="C10647"/>
      <c r="D10647"/>
      <c r="E10647"/>
    </row>
    <row r="10648" spans="1:5" x14ac:dyDescent="0.25">
      <c r="A10648"/>
      <c r="B10648"/>
      <c r="C10648"/>
      <c r="D10648"/>
      <c r="E10648"/>
    </row>
    <row r="10649" spans="1:5" x14ac:dyDescent="0.25">
      <c r="A10649"/>
      <c r="B10649"/>
      <c r="C10649"/>
      <c r="D10649"/>
      <c r="E10649"/>
    </row>
    <row r="10650" spans="1:5" x14ac:dyDescent="0.25">
      <c r="A10650"/>
      <c r="B10650"/>
      <c r="C10650"/>
      <c r="D10650"/>
      <c r="E10650"/>
    </row>
    <row r="10651" spans="1:5" x14ac:dyDescent="0.25">
      <c r="A10651"/>
      <c r="B10651"/>
      <c r="C10651"/>
      <c r="D10651"/>
      <c r="E10651"/>
    </row>
    <row r="10652" spans="1:5" x14ac:dyDescent="0.25">
      <c r="A10652"/>
      <c r="B10652"/>
      <c r="C10652"/>
      <c r="D10652"/>
      <c r="E10652"/>
    </row>
    <row r="10653" spans="1:5" x14ac:dyDescent="0.25">
      <c r="A10653"/>
      <c r="B10653"/>
      <c r="C10653"/>
      <c r="D10653"/>
      <c r="E10653"/>
    </row>
    <row r="10654" spans="1:5" x14ac:dyDescent="0.25">
      <c r="A10654"/>
      <c r="B10654"/>
      <c r="C10654"/>
      <c r="D10654"/>
      <c r="E10654"/>
    </row>
    <row r="10655" spans="1:5" x14ac:dyDescent="0.25">
      <c r="A10655"/>
      <c r="B10655"/>
      <c r="C10655"/>
      <c r="D10655"/>
      <c r="E10655"/>
    </row>
    <row r="10656" spans="1:5" x14ac:dyDescent="0.25">
      <c r="A10656"/>
      <c r="B10656"/>
      <c r="C10656"/>
      <c r="D10656"/>
      <c r="E10656"/>
    </row>
    <row r="10657" spans="1:5" x14ac:dyDescent="0.25">
      <c r="A10657"/>
      <c r="B10657"/>
      <c r="C10657"/>
      <c r="D10657"/>
      <c r="E10657"/>
    </row>
    <row r="10658" spans="1:5" x14ac:dyDescent="0.25">
      <c r="A10658"/>
      <c r="B10658"/>
      <c r="C10658"/>
      <c r="D10658"/>
      <c r="E10658"/>
    </row>
    <row r="10659" spans="1:5" x14ac:dyDescent="0.25">
      <c r="A10659"/>
      <c r="B10659"/>
      <c r="C10659"/>
      <c r="D10659"/>
      <c r="E10659"/>
    </row>
    <row r="10660" spans="1:5" x14ac:dyDescent="0.25">
      <c r="A10660"/>
      <c r="B10660"/>
      <c r="C10660"/>
      <c r="D10660"/>
      <c r="E10660"/>
    </row>
    <row r="10661" spans="1:5" x14ac:dyDescent="0.25">
      <c r="A10661"/>
      <c r="B10661"/>
      <c r="C10661"/>
      <c r="D10661"/>
      <c r="E10661"/>
    </row>
    <row r="10662" spans="1:5" x14ac:dyDescent="0.25">
      <c r="A10662"/>
      <c r="B10662"/>
      <c r="C10662"/>
      <c r="D10662"/>
      <c r="E10662"/>
    </row>
    <row r="10663" spans="1:5" x14ac:dyDescent="0.25">
      <c r="A10663"/>
      <c r="B10663"/>
      <c r="C10663"/>
      <c r="D10663"/>
      <c r="E10663"/>
    </row>
    <row r="10664" spans="1:5" x14ac:dyDescent="0.25">
      <c r="A10664"/>
      <c r="B10664"/>
      <c r="C10664"/>
      <c r="D10664"/>
      <c r="E10664"/>
    </row>
    <row r="10665" spans="1:5" x14ac:dyDescent="0.25">
      <c r="A10665"/>
      <c r="B10665"/>
      <c r="C10665"/>
      <c r="D10665"/>
      <c r="E10665"/>
    </row>
    <row r="10666" spans="1:5" x14ac:dyDescent="0.25">
      <c r="A10666"/>
      <c r="B10666"/>
      <c r="C10666"/>
      <c r="D10666"/>
      <c r="E10666"/>
    </row>
    <row r="10667" spans="1:5" x14ac:dyDescent="0.25">
      <c r="A10667"/>
      <c r="B10667"/>
      <c r="C10667"/>
      <c r="D10667"/>
      <c r="E10667"/>
    </row>
    <row r="10668" spans="1:5" x14ac:dyDescent="0.25">
      <c r="A10668"/>
      <c r="B10668"/>
      <c r="C10668"/>
      <c r="D10668"/>
      <c r="E10668"/>
    </row>
    <row r="10669" spans="1:5" x14ac:dyDescent="0.25">
      <c r="A10669"/>
      <c r="B10669"/>
      <c r="C10669"/>
      <c r="D10669"/>
      <c r="E10669"/>
    </row>
    <row r="10670" spans="1:5" x14ac:dyDescent="0.25">
      <c r="A10670"/>
      <c r="B10670"/>
      <c r="C10670"/>
      <c r="D10670"/>
      <c r="E10670"/>
    </row>
    <row r="10671" spans="1:5" x14ac:dyDescent="0.25">
      <c r="A10671"/>
      <c r="B10671"/>
      <c r="C10671"/>
      <c r="D10671"/>
      <c r="E10671"/>
    </row>
    <row r="10672" spans="1:5" x14ac:dyDescent="0.25">
      <c r="A10672"/>
      <c r="B10672"/>
      <c r="C10672"/>
      <c r="D10672"/>
      <c r="E10672"/>
    </row>
    <row r="10673" spans="1:5" x14ac:dyDescent="0.25">
      <c r="A10673"/>
      <c r="B10673"/>
      <c r="C10673"/>
      <c r="D10673"/>
      <c r="E10673"/>
    </row>
    <row r="10674" spans="1:5" x14ac:dyDescent="0.25">
      <c r="A10674"/>
      <c r="B10674"/>
      <c r="C10674"/>
      <c r="D10674"/>
      <c r="E10674"/>
    </row>
    <row r="10675" spans="1:5" x14ac:dyDescent="0.25">
      <c r="A10675"/>
      <c r="B10675"/>
      <c r="C10675"/>
      <c r="D10675"/>
      <c r="E10675"/>
    </row>
    <row r="10676" spans="1:5" x14ac:dyDescent="0.25">
      <c r="A10676"/>
      <c r="B10676"/>
      <c r="C10676"/>
      <c r="D10676"/>
      <c r="E10676"/>
    </row>
    <row r="10677" spans="1:5" x14ac:dyDescent="0.25">
      <c r="A10677"/>
      <c r="B10677"/>
      <c r="C10677"/>
      <c r="D10677"/>
      <c r="E10677"/>
    </row>
    <row r="10678" spans="1:5" x14ac:dyDescent="0.25">
      <c r="A10678"/>
      <c r="B10678"/>
      <c r="C10678"/>
      <c r="D10678"/>
      <c r="E10678"/>
    </row>
    <row r="10679" spans="1:5" x14ac:dyDescent="0.25">
      <c r="A10679"/>
      <c r="B10679"/>
      <c r="C10679"/>
      <c r="D10679"/>
      <c r="E10679"/>
    </row>
    <row r="10680" spans="1:5" x14ac:dyDescent="0.25">
      <c r="A10680"/>
      <c r="B10680"/>
      <c r="C10680"/>
      <c r="D10680"/>
      <c r="E10680"/>
    </row>
    <row r="10681" spans="1:5" x14ac:dyDescent="0.25">
      <c r="A10681"/>
      <c r="B10681"/>
      <c r="C10681"/>
      <c r="D10681"/>
      <c r="E10681"/>
    </row>
    <row r="10682" spans="1:5" x14ac:dyDescent="0.25">
      <c r="A10682"/>
      <c r="B10682"/>
      <c r="C10682"/>
      <c r="D10682"/>
      <c r="E10682"/>
    </row>
    <row r="10683" spans="1:5" x14ac:dyDescent="0.25">
      <c r="A10683"/>
      <c r="B10683"/>
      <c r="C10683"/>
      <c r="D10683"/>
      <c r="E10683"/>
    </row>
    <row r="10684" spans="1:5" x14ac:dyDescent="0.25">
      <c r="A10684"/>
      <c r="B10684"/>
      <c r="C10684"/>
      <c r="D10684"/>
      <c r="E10684"/>
    </row>
    <row r="10685" spans="1:5" x14ac:dyDescent="0.25">
      <c r="A10685"/>
      <c r="B10685"/>
      <c r="C10685"/>
      <c r="D10685"/>
      <c r="E10685"/>
    </row>
    <row r="10686" spans="1:5" x14ac:dyDescent="0.25">
      <c r="A10686"/>
      <c r="B10686"/>
      <c r="C10686"/>
      <c r="D10686"/>
      <c r="E10686"/>
    </row>
    <row r="10687" spans="1:5" x14ac:dyDescent="0.25">
      <c r="A10687"/>
      <c r="B10687"/>
      <c r="C10687"/>
      <c r="D10687"/>
      <c r="E10687"/>
    </row>
    <row r="10688" spans="1:5" x14ac:dyDescent="0.25">
      <c r="A10688"/>
      <c r="B10688"/>
      <c r="C10688"/>
      <c r="D10688"/>
      <c r="E10688"/>
    </row>
    <row r="10689" spans="1:5" x14ac:dyDescent="0.25">
      <c r="A10689"/>
      <c r="B10689"/>
      <c r="C10689"/>
      <c r="D10689"/>
      <c r="E10689"/>
    </row>
    <row r="10690" spans="1:5" x14ac:dyDescent="0.25">
      <c r="A10690"/>
      <c r="B10690"/>
      <c r="C10690"/>
      <c r="D10690"/>
      <c r="E10690"/>
    </row>
    <row r="10691" spans="1:5" x14ac:dyDescent="0.25">
      <c r="A10691"/>
      <c r="B10691"/>
      <c r="C10691"/>
      <c r="D10691"/>
      <c r="E10691"/>
    </row>
    <row r="10692" spans="1:5" x14ac:dyDescent="0.25">
      <c r="A10692"/>
      <c r="B10692"/>
      <c r="C10692"/>
      <c r="D10692"/>
      <c r="E10692"/>
    </row>
    <row r="10693" spans="1:5" x14ac:dyDescent="0.25">
      <c r="A10693"/>
      <c r="B10693"/>
      <c r="C10693"/>
      <c r="D10693"/>
      <c r="E10693"/>
    </row>
    <row r="10694" spans="1:5" x14ac:dyDescent="0.25">
      <c r="A10694"/>
      <c r="B10694"/>
      <c r="C10694"/>
      <c r="D10694"/>
      <c r="E10694"/>
    </row>
    <row r="10695" spans="1:5" x14ac:dyDescent="0.25">
      <c r="A10695"/>
      <c r="B10695"/>
      <c r="C10695"/>
      <c r="D10695"/>
      <c r="E10695"/>
    </row>
    <row r="10696" spans="1:5" x14ac:dyDescent="0.25">
      <c r="A10696"/>
      <c r="B10696"/>
      <c r="C10696"/>
      <c r="D10696"/>
      <c r="E10696"/>
    </row>
    <row r="10697" spans="1:5" x14ac:dyDescent="0.25">
      <c r="A10697"/>
      <c r="B10697"/>
      <c r="C10697"/>
      <c r="D10697"/>
      <c r="E10697"/>
    </row>
    <row r="10698" spans="1:5" x14ac:dyDescent="0.25">
      <c r="A10698"/>
      <c r="B10698"/>
      <c r="C10698"/>
      <c r="D10698"/>
      <c r="E10698"/>
    </row>
    <row r="10699" spans="1:5" x14ac:dyDescent="0.25">
      <c r="A10699"/>
      <c r="B10699"/>
      <c r="C10699"/>
      <c r="D10699"/>
      <c r="E10699"/>
    </row>
    <row r="10700" spans="1:5" x14ac:dyDescent="0.25">
      <c r="A10700"/>
      <c r="B10700"/>
      <c r="C10700"/>
      <c r="D10700"/>
      <c r="E10700"/>
    </row>
    <row r="10701" spans="1:5" x14ac:dyDescent="0.25">
      <c r="A10701"/>
      <c r="B10701"/>
      <c r="C10701"/>
      <c r="D10701"/>
      <c r="E10701"/>
    </row>
    <row r="10702" spans="1:5" x14ac:dyDescent="0.25">
      <c r="A10702"/>
      <c r="B10702"/>
      <c r="C10702"/>
      <c r="D10702"/>
      <c r="E10702"/>
    </row>
    <row r="10703" spans="1:5" x14ac:dyDescent="0.25">
      <c r="A10703"/>
      <c r="B10703"/>
      <c r="C10703"/>
      <c r="D10703"/>
      <c r="E10703"/>
    </row>
    <row r="10704" spans="1:5" x14ac:dyDescent="0.25">
      <c r="A10704"/>
      <c r="B10704"/>
      <c r="C10704"/>
      <c r="D10704"/>
      <c r="E10704"/>
    </row>
    <row r="10705" spans="1:5" x14ac:dyDescent="0.25">
      <c r="A10705"/>
      <c r="B10705"/>
      <c r="C10705"/>
      <c r="D10705"/>
      <c r="E10705"/>
    </row>
    <row r="10706" spans="1:5" x14ac:dyDescent="0.25">
      <c r="A10706"/>
      <c r="B10706"/>
      <c r="C10706"/>
      <c r="D10706"/>
      <c r="E10706"/>
    </row>
    <row r="10707" spans="1:5" x14ac:dyDescent="0.25">
      <c r="A10707"/>
      <c r="B10707"/>
      <c r="C10707"/>
      <c r="D10707"/>
      <c r="E10707"/>
    </row>
    <row r="10708" spans="1:5" x14ac:dyDescent="0.25">
      <c r="A10708"/>
      <c r="B10708"/>
      <c r="C10708"/>
      <c r="D10708"/>
      <c r="E10708"/>
    </row>
    <row r="10709" spans="1:5" x14ac:dyDescent="0.25">
      <c r="A10709"/>
      <c r="B10709"/>
      <c r="C10709"/>
      <c r="D10709"/>
      <c r="E10709"/>
    </row>
    <row r="10710" spans="1:5" x14ac:dyDescent="0.25">
      <c r="A10710"/>
      <c r="B10710"/>
      <c r="C10710"/>
      <c r="D10710"/>
      <c r="E10710"/>
    </row>
    <row r="10711" spans="1:5" x14ac:dyDescent="0.25">
      <c r="A10711"/>
      <c r="B10711"/>
      <c r="C10711"/>
      <c r="D10711"/>
      <c r="E10711"/>
    </row>
    <row r="10712" spans="1:5" x14ac:dyDescent="0.25">
      <c r="A10712"/>
      <c r="B10712"/>
      <c r="C10712"/>
      <c r="D10712"/>
      <c r="E10712"/>
    </row>
    <row r="10713" spans="1:5" x14ac:dyDescent="0.25">
      <c r="A10713"/>
      <c r="B10713"/>
      <c r="C10713"/>
      <c r="D10713"/>
      <c r="E10713"/>
    </row>
    <row r="10714" spans="1:5" x14ac:dyDescent="0.25">
      <c r="A10714"/>
      <c r="B10714"/>
      <c r="C10714"/>
      <c r="D10714"/>
      <c r="E10714"/>
    </row>
    <row r="10715" spans="1:5" x14ac:dyDescent="0.25">
      <c r="A10715"/>
      <c r="B10715"/>
      <c r="C10715"/>
      <c r="D10715"/>
      <c r="E10715"/>
    </row>
    <row r="10716" spans="1:5" x14ac:dyDescent="0.25">
      <c r="A10716"/>
      <c r="B10716"/>
      <c r="C10716"/>
      <c r="D10716"/>
      <c r="E10716"/>
    </row>
    <row r="10717" spans="1:5" x14ac:dyDescent="0.25">
      <c r="A10717"/>
      <c r="B10717"/>
      <c r="C10717"/>
      <c r="D10717"/>
      <c r="E10717"/>
    </row>
    <row r="10718" spans="1:5" x14ac:dyDescent="0.25">
      <c r="A10718"/>
      <c r="B10718"/>
      <c r="C10718"/>
      <c r="D10718"/>
      <c r="E10718"/>
    </row>
    <row r="10719" spans="1:5" x14ac:dyDescent="0.25">
      <c r="A10719"/>
      <c r="B10719"/>
      <c r="C10719"/>
      <c r="D10719"/>
      <c r="E10719"/>
    </row>
    <row r="10720" spans="1:5" x14ac:dyDescent="0.25">
      <c r="A10720"/>
      <c r="B10720"/>
      <c r="C10720"/>
      <c r="D10720"/>
      <c r="E10720"/>
    </row>
    <row r="10721" spans="1:5" x14ac:dyDescent="0.25">
      <c r="A10721"/>
      <c r="B10721"/>
      <c r="C10721"/>
      <c r="D10721"/>
      <c r="E10721"/>
    </row>
    <row r="10722" spans="1:5" x14ac:dyDescent="0.25">
      <c r="A10722"/>
      <c r="B10722"/>
      <c r="C10722"/>
      <c r="D10722"/>
      <c r="E10722"/>
    </row>
    <row r="10723" spans="1:5" x14ac:dyDescent="0.25">
      <c r="A10723"/>
      <c r="B10723"/>
      <c r="C10723"/>
      <c r="D10723"/>
      <c r="E10723"/>
    </row>
    <row r="10724" spans="1:5" x14ac:dyDescent="0.25">
      <c r="A10724"/>
      <c r="B10724"/>
      <c r="C10724"/>
      <c r="D10724"/>
      <c r="E10724"/>
    </row>
    <row r="10725" spans="1:5" x14ac:dyDescent="0.25">
      <c r="A10725"/>
      <c r="B10725"/>
      <c r="C10725"/>
      <c r="D10725"/>
      <c r="E10725"/>
    </row>
    <row r="10726" spans="1:5" x14ac:dyDescent="0.25">
      <c r="A10726"/>
      <c r="B10726"/>
      <c r="C10726"/>
      <c r="D10726"/>
      <c r="E10726"/>
    </row>
    <row r="10727" spans="1:5" x14ac:dyDescent="0.25">
      <c r="A10727"/>
      <c r="B10727"/>
      <c r="C10727"/>
      <c r="D10727"/>
      <c r="E10727"/>
    </row>
    <row r="10728" spans="1:5" x14ac:dyDescent="0.25">
      <c r="A10728"/>
      <c r="B10728"/>
      <c r="C10728"/>
      <c r="D10728"/>
      <c r="E10728"/>
    </row>
    <row r="10729" spans="1:5" x14ac:dyDescent="0.25">
      <c r="A10729"/>
      <c r="B10729"/>
      <c r="C10729"/>
      <c r="D10729"/>
      <c r="E10729"/>
    </row>
    <row r="10730" spans="1:5" x14ac:dyDescent="0.25">
      <c r="A10730"/>
      <c r="B10730"/>
      <c r="C10730"/>
      <c r="D10730"/>
      <c r="E10730"/>
    </row>
    <row r="10731" spans="1:5" x14ac:dyDescent="0.25">
      <c r="A10731"/>
      <c r="B10731"/>
      <c r="C10731"/>
      <c r="D10731"/>
      <c r="E10731"/>
    </row>
    <row r="10732" spans="1:5" x14ac:dyDescent="0.25">
      <c r="A10732"/>
      <c r="B10732"/>
      <c r="C10732"/>
      <c r="D10732"/>
      <c r="E10732"/>
    </row>
    <row r="10733" spans="1:5" x14ac:dyDescent="0.25">
      <c r="A10733"/>
      <c r="B10733"/>
      <c r="C10733"/>
      <c r="D10733"/>
      <c r="E10733"/>
    </row>
    <row r="10734" spans="1:5" x14ac:dyDescent="0.25">
      <c r="A10734"/>
      <c r="B10734"/>
      <c r="C10734"/>
      <c r="D10734"/>
      <c r="E10734"/>
    </row>
    <row r="10735" spans="1:5" x14ac:dyDescent="0.25">
      <c r="A10735"/>
      <c r="B10735"/>
      <c r="C10735"/>
      <c r="D10735"/>
      <c r="E10735"/>
    </row>
    <row r="10736" spans="1:5" x14ac:dyDescent="0.25">
      <c r="A10736"/>
      <c r="B10736"/>
      <c r="C10736"/>
      <c r="D10736"/>
      <c r="E10736"/>
    </row>
    <row r="10737" spans="1:5" x14ac:dyDescent="0.25">
      <c r="A10737"/>
      <c r="B10737"/>
      <c r="C10737"/>
      <c r="D10737"/>
      <c r="E10737"/>
    </row>
    <row r="10738" spans="1:5" x14ac:dyDescent="0.25">
      <c r="A10738"/>
      <c r="B10738"/>
      <c r="C10738"/>
      <c r="D10738"/>
      <c r="E10738"/>
    </row>
    <row r="10739" spans="1:5" x14ac:dyDescent="0.25">
      <c r="A10739"/>
      <c r="B10739"/>
      <c r="C10739"/>
      <c r="D10739"/>
      <c r="E10739"/>
    </row>
    <row r="10740" spans="1:5" x14ac:dyDescent="0.25">
      <c r="A10740"/>
      <c r="B10740"/>
      <c r="C10740"/>
      <c r="D10740"/>
      <c r="E10740"/>
    </row>
    <row r="10741" spans="1:5" x14ac:dyDescent="0.25">
      <c r="A10741"/>
      <c r="B10741"/>
      <c r="C10741"/>
      <c r="D10741"/>
      <c r="E10741"/>
    </row>
    <row r="10742" spans="1:5" x14ac:dyDescent="0.25">
      <c r="A10742"/>
      <c r="B10742"/>
      <c r="C10742"/>
      <c r="D10742"/>
      <c r="E10742"/>
    </row>
    <row r="10743" spans="1:5" x14ac:dyDescent="0.25">
      <c r="A10743"/>
      <c r="B10743"/>
      <c r="C10743"/>
      <c r="D10743"/>
      <c r="E10743"/>
    </row>
    <row r="10744" spans="1:5" x14ac:dyDescent="0.25">
      <c r="A10744"/>
      <c r="B10744"/>
      <c r="C10744"/>
      <c r="D10744"/>
      <c r="E10744"/>
    </row>
    <row r="10745" spans="1:5" x14ac:dyDescent="0.25">
      <c r="A10745"/>
      <c r="B10745"/>
      <c r="C10745"/>
      <c r="D10745"/>
      <c r="E10745"/>
    </row>
    <row r="10746" spans="1:5" x14ac:dyDescent="0.25">
      <c r="A10746"/>
      <c r="B10746"/>
      <c r="C10746"/>
      <c r="D10746"/>
      <c r="E10746"/>
    </row>
    <row r="10747" spans="1:5" x14ac:dyDescent="0.25">
      <c r="A10747"/>
      <c r="B10747"/>
      <c r="C10747"/>
      <c r="D10747"/>
      <c r="E10747"/>
    </row>
    <row r="10748" spans="1:5" x14ac:dyDescent="0.25">
      <c r="A10748"/>
      <c r="B10748"/>
      <c r="C10748"/>
      <c r="D10748"/>
      <c r="E10748"/>
    </row>
    <row r="10749" spans="1:5" x14ac:dyDescent="0.25">
      <c r="A10749"/>
      <c r="B10749"/>
      <c r="C10749"/>
      <c r="D10749"/>
      <c r="E10749"/>
    </row>
    <row r="10750" spans="1:5" x14ac:dyDescent="0.25">
      <c r="A10750"/>
      <c r="B10750"/>
      <c r="C10750"/>
      <c r="D10750"/>
      <c r="E10750"/>
    </row>
    <row r="10751" spans="1:5" x14ac:dyDescent="0.25">
      <c r="A10751"/>
      <c r="B10751"/>
      <c r="C10751"/>
      <c r="D10751"/>
      <c r="E10751"/>
    </row>
    <row r="10752" spans="1:5" x14ac:dyDescent="0.25">
      <c r="A10752"/>
      <c r="B10752"/>
      <c r="C10752"/>
      <c r="D10752"/>
      <c r="E10752"/>
    </row>
    <row r="10753" spans="1:5" x14ac:dyDescent="0.25">
      <c r="A10753"/>
      <c r="B10753"/>
      <c r="C10753"/>
      <c r="D10753"/>
      <c r="E10753"/>
    </row>
    <row r="10754" spans="1:5" x14ac:dyDescent="0.25">
      <c r="A10754"/>
      <c r="B10754"/>
      <c r="C10754"/>
      <c r="D10754"/>
      <c r="E10754"/>
    </row>
    <row r="10755" spans="1:5" x14ac:dyDescent="0.25">
      <c r="A10755"/>
      <c r="B10755"/>
      <c r="C10755"/>
      <c r="D10755"/>
      <c r="E10755"/>
    </row>
    <row r="10756" spans="1:5" x14ac:dyDescent="0.25">
      <c r="A10756"/>
      <c r="B10756"/>
      <c r="C10756"/>
      <c r="D10756"/>
      <c r="E10756"/>
    </row>
    <row r="10757" spans="1:5" x14ac:dyDescent="0.25">
      <c r="A10757"/>
      <c r="B10757"/>
      <c r="C10757"/>
      <c r="D10757"/>
      <c r="E10757"/>
    </row>
    <row r="10758" spans="1:5" x14ac:dyDescent="0.25">
      <c r="A10758"/>
      <c r="B10758"/>
      <c r="C10758"/>
      <c r="D10758"/>
      <c r="E10758"/>
    </row>
    <row r="10759" spans="1:5" x14ac:dyDescent="0.25">
      <c r="A10759"/>
      <c r="B10759"/>
      <c r="C10759"/>
      <c r="D10759"/>
      <c r="E10759"/>
    </row>
    <row r="10760" spans="1:5" x14ac:dyDescent="0.25">
      <c r="A10760"/>
      <c r="B10760"/>
      <c r="C10760"/>
      <c r="D10760"/>
      <c r="E10760"/>
    </row>
    <row r="10761" spans="1:5" x14ac:dyDescent="0.25">
      <c r="A10761"/>
      <c r="B10761"/>
      <c r="C10761"/>
      <c r="D10761"/>
      <c r="E10761"/>
    </row>
    <row r="10762" spans="1:5" x14ac:dyDescent="0.25">
      <c r="A10762"/>
      <c r="B10762"/>
      <c r="C10762"/>
      <c r="D10762"/>
      <c r="E10762"/>
    </row>
    <row r="10763" spans="1:5" x14ac:dyDescent="0.25">
      <c r="A10763"/>
      <c r="B10763"/>
      <c r="C10763"/>
      <c r="D10763"/>
      <c r="E10763"/>
    </row>
    <row r="10764" spans="1:5" x14ac:dyDescent="0.25">
      <c r="A10764"/>
      <c r="B10764"/>
      <c r="C10764"/>
      <c r="D10764"/>
      <c r="E10764"/>
    </row>
    <row r="10765" spans="1:5" x14ac:dyDescent="0.25">
      <c r="A10765"/>
      <c r="B10765"/>
      <c r="C10765"/>
      <c r="D10765"/>
      <c r="E10765"/>
    </row>
    <row r="10766" spans="1:5" x14ac:dyDescent="0.25">
      <c r="A10766"/>
      <c r="B10766"/>
      <c r="C10766"/>
      <c r="D10766"/>
      <c r="E10766"/>
    </row>
    <row r="10767" spans="1:5" x14ac:dyDescent="0.25">
      <c r="A10767"/>
      <c r="B10767"/>
      <c r="C10767"/>
      <c r="D10767"/>
      <c r="E10767"/>
    </row>
    <row r="10768" spans="1:5" x14ac:dyDescent="0.25">
      <c r="A10768"/>
      <c r="B10768"/>
      <c r="C10768"/>
      <c r="D10768"/>
      <c r="E10768"/>
    </row>
    <row r="10769" spans="1:5" x14ac:dyDescent="0.25">
      <c r="A10769"/>
      <c r="B10769"/>
      <c r="C10769"/>
      <c r="D10769"/>
      <c r="E10769"/>
    </row>
    <row r="10770" spans="1:5" x14ac:dyDescent="0.25">
      <c r="A10770"/>
      <c r="B10770"/>
      <c r="C10770"/>
      <c r="D10770"/>
      <c r="E10770"/>
    </row>
    <row r="10771" spans="1:5" x14ac:dyDescent="0.25">
      <c r="A10771"/>
      <c r="B10771"/>
      <c r="C10771"/>
      <c r="D10771"/>
      <c r="E10771"/>
    </row>
    <row r="10772" spans="1:5" x14ac:dyDescent="0.25">
      <c r="A10772"/>
      <c r="B10772"/>
      <c r="C10772"/>
      <c r="D10772"/>
      <c r="E10772"/>
    </row>
    <row r="10773" spans="1:5" x14ac:dyDescent="0.25">
      <c r="A10773"/>
      <c r="B10773"/>
      <c r="C10773"/>
      <c r="D10773"/>
      <c r="E10773"/>
    </row>
    <row r="10774" spans="1:5" x14ac:dyDescent="0.25">
      <c r="A10774"/>
      <c r="B10774"/>
      <c r="C10774"/>
      <c r="D10774"/>
      <c r="E10774"/>
    </row>
    <row r="10775" spans="1:5" x14ac:dyDescent="0.25">
      <c r="A10775"/>
      <c r="B10775"/>
      <c r="C10775"/>
      <c r="D10775"/>
      <c r="E10775"/>
    </row>
    <row r="10776" spans="1:5" x14ac:dyDescent="0.25">
      <c r="A10776"/>
      <c r="B10776"/>
      <c r="C10776"/>
      <c r="D10776"/>
      <c r="E10776"/>
    </row>
    <row r="10777" spans="1:5" x14ac:dyDescent="0.25">
      <c r="A10777"/>
      <c r="B10777"/>
      <c r="C10777"/>
      <c r="D10777"/>
      <c r="E10777"/>
    </row>
    <row r="10778" spans="1:5" x14ac:dyDescent="0.25">
      <c r="A10778"/>
      <c r="B10778"/>
      <c r="C10778"/>
      <c r="D10778"/>
      <c r="E10778"/>
    </row>
    <row r="10779" spans="1:5" x14ac:dyDescent="0.25">
      <c r="A10779"/>
      <c r="B10779"/>
      <c r="C10779"/>
      <c r="D10779"/>
      <c r="E10779"/>
    </row>
    <row r="10780" spans="1:5" x14ac:dyDescent="0.25">
      <c r="A10780"/>
      <c r="B10780"/>
      <c r="C10780"/>
      <c r="D10780"/>
      <c r="E10780"/>
    </row>
    <row r="10781" spans="1:5" x14ac:dyDescent="0.25">
      <c r="A10781"/>
      <c r="B10781"/>
      <c r="C10781"/>
      <c r="D10781"/>
      <c r="E10781"/>
    </row>
    <row r="10782" spans="1:5" x14ac:dyDescent="0.25">
      <c r="A10782"/>
      <c r="B10782"/>
      <c r="C10782"/>
      <c r="D10782"/>
      <c r="E10782"/>
    </row>
    <row r="10783" spans="1:5" x14ac:dyDescent="0.25">
      <c r="A10783"/>
      <c r="B10783"/>
      <c r="C10783"/>
      <c r="D10783"/>
      <c r="E10783"/>
    </row>
    <row r="10784" spans="1:5" x14ac:dyDescent="0.25">
      <c r="A10784"/>
      <c r="B10784"/>
      <c r="C10784"/>
      <c r="D10784"/>
      <c r="E10784"/>
    </row>
    <row r="10785" spans="1:5" x14ac:dyDescent="0.25">
      <c r="A10785"/>
      <c r="B10785"/>
      <c r="C10785"/>
      <c r="D10785"/>
      <c r="E10785"/>
    </row>
    <row r="10786" spans="1:5" x14ac:dyDescent="0.25">
      <c r="A10786"/>
      <c r="B10786"/>
      <c r="C10786"/>
      <c r="D10786"/>
      <c r="E10786"/>
    </row>
    <row r="10787" spans="1:5" x14ac:dyDescent="0.25">
      <c r="A10787"/>
      <c r="B10787"/>
      <c r="C10787"/>
      <c r="D10787"/>
      <c r="E10787"/>
    </row>
    <row r="10788" spans="1:5" x14ac:dyDescent="0.25">
      <c r="A10788"/>
      <c r="B10788"/>
      <c r="C10788"/>
      <c r="D10788"/>
      <c r="E10788"/>
    </row>
    <row r="10789" spans="1:5" x14ac:dyDescent="0.25">
      <c r="A10789"/>
      <c r="B10789"/>
      <c r="C10789"/>
      <c r="D10789"/>
      <c r="E10789"/>
    </row>
    <row r="10790" spans="1:5" x14ac:dyDescent="0.25">
      <c r="A10790"/>
      <c r="B10790"/>
      <c r="C10790"/>
      <c r="D10790"/>
      <c r="E10790"/>
    </row>
    <row r="10791" spans="1:5" x14ac:dyDescent="0.25">
      <c r="A10791"/>
      <c r="B10791"/>
      <c r="C10791"/>
      <c r="D10791"/>
      <c r="E10791"/>
    </row>
    <row r="10792" spans="1:5" x14ac:dyDescent="0.25">
      <c r="A10792"/>
      <c r="B10792"/>
      <c r="C10792"/>
      <c r="D10792"/>
      <c r="E10792"/>
    </row>
    <row r="10793" spans="1:5" x14ac:dyDescent="0.25">
      <c r="A10793"/>
      <c r="B10793"/>
      <c r="C10793"/>
      <c r="D10793"/>
      <c r="E10793"/>
    </row>
    <row r="10794" spans="1:5" x14ac:dyDescent="0.25">
      <c r="A10794"/>
      <c r="B10794"/>
      <c r="C10794"/>
      <c r="D10794"/>
      <c r="E10794"/>
    </row>
    <row r="10795" spans="1:5" x14ac:dyDescent="0.25">
      <c r="A10795"/>
      <c r="B10795"/>
      <c r="C10795"/>
      <c r="D10795"/>
      <c r="E10795"/>
    </row>
    <row r="10796" spans="1:5" x14ac:dyDescent="0.25">
      <c r="A10796"/>
      <c r="B10796"/>
      <c r="C10796"/>
      <c r="D10796"/>
      <c r="E10796"/>
    </row>
    <row r="10797" spans="1:5" x14ac:dyDescent="0.25">
      <c r="A10797"/>
      <c r="B10797"/>
      <c r="C10797"/>
      <c r="D10797"/>
      <c r="E10797"/>
    </row>
    <row r="10798" spans="1:5" x14ac:dyDescent="0.25">
      <c r="A10798"/>
      <c r="B10798"/>
      <c r="C10798"/>
      <c r="D10798"/>
      <c r="E10798"/>
    </row>
    <row r="10799" spans="1:5" x14ac:dyDescent="0.25">
      <c r="A10799"/>
      <c r="B10799"/>
      <c r="C10799"/>
      <c r="D10799"/>
      <c r="E10799"/>
    </row>
    <row r="10800" spans="1:5" x14ac:dyDescent="0.25">
      <c r="A10800"/>
      <c r="B10800"/>
      <c r="C10800"/>
      <c r="D10800"/>
      <c r="E10800"/>
    </row>
    <row r="10801" spans="1:5" x14ac:dyDescent="0.25">
      <c r="A10801"/>
      <c r="B10801"/>
      <c r="C10801"/>
      <c r="D10801"/>
      <c r="E10801"/>
    </row>
    <row r="10802" spans="1:5" x14ac:dyDescent="0.25">
      <c r="A10802"/>
      <c r="B10802"/>
      <c r="C10802"/>
      <c r="D10802"/>
      <c r="E10802"/>
    </row>
    <row r="10803" spans="1:5" x14ac:dyDescent="0.25">
      <c r="A10803"/>
      <c r="B10803"/>
      <c r="C10803"/>
      <c r="D10803"/>
      <c r="E10803"/>
    </row>
    <row r="10804" spans="1:5" x14ac:dyDescent="0.25">
      <c r="A10804"/>
      <c r="B10804"/>
      <c r="C10804"/>
      <c r="D10804"/>
      <c r="E10804"/>
    </row>
    <row r="10805" spans="1:5" x14ac:dyDescent="0.25">
      <c r="A10805"/>
      <c r="B10805"/>
      <c r="C10805"/>
      <c r="D10805"/>
      <c r="E10805"/>
    </row>
    <row r="10806" spans="1:5" x14ac:dyDescent="0.25">
      <c r="A10806"/>
      <c r="B10806"/>
      <c r="C10806"/>
      <c r="D10806"/>
      <c r="E10806"/>
    </row>
    <row r="10807" spans="1:5" x14ac:dyDescent="0.25">
      <c r="A10807"/>
      <c r="B10807"/>
      <c r="C10807"/>
      <c r="D10807"/>
      <c r="E10807"/>
    </row>
    <row r="10808" spans="1:5" x14ac:dyDescent="0.25">
      <c r="A10808"/>
      <c r="B10808"/>
      <c r="C10808"/>
      <c r="D10808"/>
      <c r="E10808"/>
    </row>
    <row r="10809" spans="1:5" x14ac:dyDescent="0.25">
      <c r="A10809"/>
      <c r="B10809"/>
      <c r="C10809"/>
      <c r="D10809"/>
      <c r="E10809"/>
    </row>
    <row r="10810" spans="1:5" x14ac:dyDescent="0.25">
      <c r="A10810"/>
      <c r="B10810"/>
      <c r="C10810"/>
      <c r="D10810"/>
      <c r="E10810"/>
    </row>
    <row r="10811" spans="1:5" x14ac:dyDescent="0.25">
      <c r="A10811"/>
      <c r="B10811"/>
      <c r="C10811"/>
      <c r="D10811"/>
      <c r="E10811"/>
    </row>
    <row r="10812" spans="1:5" x14ac:dyDescent="0.25">
      <c r="A10812"/>
      <c r="B10812"/>
      <c r="C10812"/>
      <c r="D10812"/>
      <c r="E10812"/>
    </row>
    <row r="10813" spans="1:5" x14ac:dyDescent="0.25">
      <c r="A10813"/>
      <c r="B10813"/>
      <c r="C10813"/>
      <c r="D10813"/>
      <c r="E10813"/>
    </row>
    <row r="10814" spans="1:5" x14ac:dyDescent="0.25">
      <c r="A10814"/>
      <c r="B10814"/>
      <c r="C10814"/>
      <c r="D10814"/>
      <c r="E10814"/>
    </row>
    <row r="10815" spans="1:5" x14ac:dyDescent="0.25">
      <c r="A10815"/>
      <c r="B10815"/>
      <c r="C10815"/>
      <c r="D10815"/>
      <c r="E10815"/>
    </row>
    <row r="10816" spans="1:5" x14ac:dyDescent="0.25">
      <c r="A10816"/>
      <c r="B10816"/>
      <c r="C10816"/>
      <c r="D10816"/>
      <c r="E10816"/>
    </row>
    <row r="10817" spans="1:5" x14ac:dyDescent="0.25">
      <c r="A10817"/>
      <c r="B10817"/>
      <c r="C10817"/>
      <c r="D10817"/>
      <c r="E10817"/>
    </row>
    <row r="10818" spans="1:5" x14ac:dyDescent="0.25">
      <c r="A10818"/>
      <c r="B10818"/>
      <c r="C10818"/>
      <c r="D10818"/>
      <c r="E10818"/>
    </row>
    <row r="10819" spans="1:5" x14ac:dyDescent="0.25">
      <c r="A10819"/>
      <c r="B10819"/>
      <c r="C10819"/>
      <c r="D10819"/>
      <c r="E10819"/>
    </row>
    <row r="10820" spans="1:5" x14ac:dyDescent="0.25">
      <c r="A10820"/>
      <c r="B10820"/>
      <c r="C10820"/>
      <c r="D10820"/>
      <c r="E10820"/>
    </row>
    <row r="10821" spans="1:5" x14ac:dyDescent="0.25">
      <c r="A10821"/>
      <c r="B10821"/>
      <c r="C10821"/>
      <c r="D10821"/>
      <c r="E10821"/>
    </row>
    <row r="10822" spans="1:5" x14ac:dyDescent="0.25">
      <c r="A10822"/>
      <c r="B10822"/>
      <c r="C10822"/>
      <c r="D10822"/>
      <c r="E10822"/>
    </row>
    <row r="10823" spans="1:5" x14ac:dyDescent="0.25">
      <c r="A10823"/>
      <c r="B10823"/>
      <c r="C10823"/>
      <c r="D10823"/>
      <c r="E10823"/>
    </row>
    <row r="10824" spans="1:5" x14ac:dyDescent="0.25">
      <c r="A10824"/>
      <c r="B10824"/>
      <c r="C10824"/>
      <c r="D10824"/>
      <c r="E10824"/>
    </row>
    <row r="10825" spans="1:5" x14ac:dyDescent="0.25">
      <c r="A10825"/>
      <c r="B10825"/>
      <c r="C10825"/>
      <c r="D10825"/>
      <c r="E10825"/>
    </row>
    <row r="10826" spans="1:5" x14ac:dyDescent="0.25">
      <c r="A10826"/>
      <c r="B10826"/>
      <c r="C10826"/>
      <c r="D10826"/>
      <c r="E10826"/>
    </row>
    <row r="10827" spans="1:5" x14ac:dyDescent="0.25">
      <c r="A10827"/>
      <c r="B10827"/>
      <c r="C10827"/>
      <c r="D10827"/>
      <c r="E10827"/>
    </row>
    <row r="10828" spans="1:5" x14ac:dyDescent="0.25">
      <c r="A10828"/>
      <c r="B10828"/>
      <c r="C10828"/>
      <c r="D10828"/>
      <c r="E10828"/>
    </row>
    <row r="10829" spans="1:5" x14ac:dyDescent="0.25">
      <c r="A10829"/>
      <c r="B10829"/>
      <c r="C10829"/>
      <c r="D10829"/>
      <c r="E10829"/>
    </row>
    <row r="10830" spans="1:5" x14ac:dyDescent="0.25">
      <c r="A10830"/>
      <c r="B10830"/>
      <c r="C10830"/>
      <c r="D10830"/>
      <c r="E10830"/>
    </row>
    <row r="10831" spans="1:5" x14ac:dyDescent="0.25">
      <c r="A10831"/>
      <c r="B10831"/>
      <c r="C10831"/>
      <c r="D10831"/>
      <c r="E10831"/>
    </row>
    <row r="10832" spans="1:5" x14ac:dyDescent="0.25">
      <c r="A10832"/>
      <c r="B10832"/>
      <c r="C10832"/>
      <c r="D10832"/>
      <c r="E10832"/>
    </row>
    <row r="10833" spans="1:5" x14ac:dyDescent="0.25">
      <c r="A10833"/>
      <c r="B10833"/>
      <c r="C10833"/>
      <c r="D10833"/>
      <c r="E10833"/>
    </row>
    <row r="10834" spans="1:5" x14ac:dyDescent="0.25">
      <c r="A10834"/>
      <c r="B10834"/>
      <c r="C10834"/>
      <c r="D10834"/>
      <c r="E10834"/>
    </row>
    <row r="10835" spans="1:5" x14ac:dyDescent="0.25">
      <c r="A10835"/>
      <c r="B10835"/>
      <c r="C10835"/>
      <c r="D10835"/>
      <c r="E10835"/>
    </row>
    <row r="10836" spans="1:5" x14ac:dyDescent="0.25">
      <c r="A10836"/>
      <c r="B10836"/>
      <c r="C10836"/>
      <c r="D10836"/>
      <c r="E10836"/>
    </row>
    <row r="10837" spans="1:5" x14ac:dyDescent="0.25">
      <c r="A10837"/>
      <c r="B10837"/>
      <c r="C10837"/>
      <c r="D10837"/>
      <c r="E10837"/>
    </row>
    <row r="10838" spans="1:5" x14ac:dyDescent="0.25">
      <c r="A10838"/>
      <c r="B10838"/>
      <c r="C10838"/>
      <c r="D10838"/>
      <c r="E10838"/>
    </row>
    <row r="10839" spans="1:5" x14ac:dyDescent="0.25">
      <c r="A10839"/>
      <c r="B10839"/>
      <c r="C10839"/>
      <c r="D10839"/>
      <c r="E10839"/>
    </row>
    <row r="10840" spans="1:5" x14ac:dyDescent="0.25">
      <c r="A10840"/>
      <c r="B10840"/>
      <c r="C10840"/>
      <c r="D10840"/>
      <c r="E10840"/>
    </row>
    <row r="10841" spans="1:5" x14ac:dyDescent="0.25">
      <c r="A10841"/>
      <c r="B10841"/>
      <c r="C10841"/>
      <c r="D10841"/>
      <c r="E10841"/>
    </row>
    <row r="10842" spans="1:5" x14ac:dyDescent="0.25">
      <c r="A10842"/>
      <c r="B10842"/>
      <c r="C10842"/>
      <c r="D10842"/>
      <c r="E10842"/>
    </row>
    <row r="10843" spans="1:5" x14ac:dyDescent="0.25">
      <c r="A10843"/>
      <c r="B10843"/>
      <c r="C10843"/>
      <c r="D10843"/>
      <c r="E10843"/>
    </row>
    <row r="10844" spans="1:5" x14ac:dyDescent="0.25">
      <c r="A10844"/>
      <c r="B10844"/>
      <c r="C10844"/>
      <c r="D10844"/>
      <c r="E10844"/>
    </row>
    <row r="10845" spans="1:5" x14ac:dyDescent="0.25">
      <c r="A10845"/>
      <c r="B10845"/>
      <c r="C10845"/>
      <c r="D10845"/>
      <c r="E10845"/>
    </row>
    <row r="10846" spans="1:5" x14ac:dyDescent="0.25">
      <c r="A10846"/>
      <c r="B10846"/>
      <c r="C10846"/>
      <c r="D10846"/>
      <c r="E10846"/>
    </row>
    <row r="10847" spans="1:5" x14ac:dyDescent="0.25">
      <c r="A10847"/>
      <c r="B10847"/>
      <c r="C10847"/>
      <c r="D10847"/>
      <c r="E10847"/>
    </row>
    <row r="10848" spans="1:5" x14ac:dyDescent="0.25">
      <c r="A10848"/>
      <c r="B10848"/>
      <c r="C10848"/>
      <c r="D10848"/>
      <c r="E10848"/>
    </row>
    <row r="10849" spans="1:5" x14ac:dyDescent="0.25">
      <c r="A10849"/>
      <c r="B10849"/>
      <c r="C10849"/>
      <c r="D10849"/>
      <c r="E10849"/>
    </row>
    <row r="10850" spans="1:5" x14ac:dyDescent="0.25">
      <c r="A10850"/>
      <c r="B10850"/>
      <c r="C10850"/>
      <c r="D10850"/>
      <c r="E10850"/>
    </row>
    <row r="10851" spans="1:5" x14ac:dyDescent="0.25">
      <c r="A10851"/>
      <c r="B10851"/>
      <c r="C10851"/>
      <c r="D10851"/>
      <c r="E10851"/>
    </row>
    <row r="10852" spans="1:5" x14ac:dyDescent="0.25">
      <c r="A10852"/>
      <c r="B10852"/>
      <c r="C10852"/>
      <c r="D10852"/>
      <c r="E10852"/>
    </row>
    <row r="10853" spans="1:5" x14ac:dyDescent="0.25">
      <c r="A10853"/>
      <c r="B10853"/>
      <c r="C10853"/>
      <c r="D10853"/>
      <c r="E10853"/>
    </row>
    <row r="10854" spans="1:5" x14ac:dyDescent="0.25">
      <c r="A10854"/>
      <c r="B10854"/>
      <c r="C10854"/>
      <c r="D10854"/>
      <c r="E10854"/>
    </row>
    <row r="10855" spans="1:5" x14ac:dyDescent="0.25">
      <c r="A10855"/>
      <c r="B10855"/>
      <c r="C10855"/>
      <c r="D10855"/>
      <c r="E10855"/>
    </row>
    <row r="10856" spans="1:5" x14ac:dyDescent="0.25">
      <c r="A10856"/>
      <c r="B10856"/>
      <c r="C10856"/>
      <c r="D10856"/>
      <c r="E10856"/>
    </row>
    <row r="10857" spans="1:5" x14ac:dyDescent="0.25">
      <c r="A10857"/>
      <c r="B10857"/>
      <c r="C10857"/>
      <c r="D10857"/>
      <c r="E10857"/>
    </row>
    <row r="10858" spans="1:5" x14ac:dyDescent="0.25">
      <c r="A10858"/>
      <c r="B10858"/>
      <c r="C10858"/>
      <c r="D10858"/>
      <c r="E10858"/>
    </row>
    <row r="10859" spans="1:5" x14ac:dyDescent="0.25">
      <c r="A10859"/>
      <c r="B10859"/>
      <c r="C10859"/>
      <c r="D10859"/>
      <c r="E10859"/>
    </row>
    <row r="10860" spans="1:5" x14ac:dyDescent="0.25">
      <c r="A10860"/>
      <c r="B10860"/>
      <c r="C10860"/>
      <c r="D10860"/>
      <c r="E10860"/>
    </row>
    <row r="10861" spans="1:5" x14ac:dyDescent="0.25">
      <c r="A10861"/>
      <c r="B10861"/>
      <c r="C10861"/>
      <c r="D10861"/>
      <c r="E10861"/>
    </row>
    <row r="10862" spans="1:5" x14ac:dyDescent="0.25">
      <c r="A10862"/>
      <c r="B10862"/>
      <c r="C10862"/>
      <c r="D10862"/>
      <c r="E10862"/>
    </row>
    <row r="10863" spans="1:5" x14ac:dyDescent="0.25">
      <c r="A10863"/>
      <c r="B10863"/>
      <c r="C10863"/>
      <c r="D10863"/>
      <c r="E10863"/>
    </row>
    <row r="10864" spans="1:5" x14ac:dyDescent="0.25">
      <c r="A10864"/>
      <c r="B10864"/>
      <c r="C10864"/>
      <c r="D10864"/>
      <c r="E10864"/>
    </row>
    <row r="10865" spans="1:5" x14ac:dyDescent="0.25">
      <c r="A10865"/>
      <c r="B10865"/>
      <c r="C10865"/>
      <c r="D10865"/>
      <c r="E10865"/>
    </row>
    <row r="10866" spans="1:5" x14ac:dyDescent="0.25">
      <c r="A10866"/>
      <c r="B10866"/>
      <c r="C10866"/>
      <c r="D10866"/>
      <c r="E10866"/>
    </row>
    <row r="10867" spans="1:5" x14ac:dyDescent="0.25">
      <c r="A10867"/>
      <c r="B10867"/>
      <c r="C10867"/>
      <c r="D10867"/>
      <c r="E10867"/>
    </row>
    <row r="10868" spans="1:5" x14ac:dyDescent="0.25">
      <c r="A10868"/>
      <c r="B10868"/>
      <c r="C10868"/>
      <c r="D10868"/>
      <c r="E10868"/>
    </row>
    <row r="10869" spans="1:5" x14ac:dyDescent="0.25">
      <c r="A10869"/>
      <c r="B10869"/>
      <c r="C10869"/>
      <c r="D10869"/>
      <c r="E10869"/>
    </row>
    <row r="10870" spans="1:5" x14ac:dyDescent="0.25">
      <c r="A10870"/>
      <c r="B10870"/>
      <c r="C10870"/>
      <c r="D10870"/>
      <c r="E10870"/>
    </row>
    <row r="10871" spans="1:5" x14ac:dyDescent="0.25">
      <c r="A10871"/>
      <c r="B10871"/>
      <c r="C10871"/>
      <c r="D10871"/>
      <c r="E10871"/>
    </row>
    <row r="10872" spans="1:5" x14ac:dyDescent="0.25">
      <c r="A10872"/>
      <c r="B10872"/>
      <c r="C10872"/>
      <c r="D10872"/>
      <c r="E10872"/>
    </row>
    <row r="10873" spans="1:5" x14ac:dyDescent="0.25">
      <c r="A10873"/>
      <c r="B10873"/>
      <c r="C10873"/>
      <c r="D10873"/>
      <c r="E10873"/>
    </row>
    <row r="10874" spans="1:5" x14ac:dyDescent="0.25">
      <c r="A10874"/>
      <c r="B10874"/>
      <c r="C10874"/>
      <c r="D10874"/>
      <c r="E10874"/>
    </row>
    <row r="10875" spans="1:5" x14ac:dyDescent="0.25">
      <c r="A10875"/>
      <c r="B10875"/>
      <c r="C10875"/>
      <c r="D10875"/>
      <c r="E10875"/>
    </row>
    <row r="10876" spans="1:5" x14ac:dyDescent="0.25">
      <c r="A10876"/>
      <c r="B10876"/>
      <c r="C10876"/>
      <c r="D10876"/>
      <c r="E10876"/>
    </row>
    <row r="10877" spans="1:5" x14ac:dyDescent="0.25">
      <c r="A10877"/>
      <c r="B10877"/>
      <c r="C10877"/>
      <c r="D10877"/>
      <c r="E10877"/>
    </row>
    <row r="10878" spans="1:5" x14ac:dyDescent="0.25">
      <c r="A10878"/>
      <c r="B10878"/>
      <c r="C10878"/>
      <c r="D10878"/>
      <c r="E10878"/>
    </row>
    <row r="10879" spans="1:5" x14ac:dyDescent="0.25">
      <c r="A10879"/>
      <c r="B10879"/>
      <c r="C10879"/>
      <c r="D10879"/>
      <c r="E10879"/>
    </row>
    <row r="10880" spans="1:5" x14ac:dyDescent="0.25">
      <c r="A10880"/>
      <c r="B10880"/>
      <c r="C10880"/>
      <c r="D10880"/>
      <c r="E10880"/>
    </row>
    <row r="10881" spans="1:5" x14ac:dyDescent="0.25">
      <c r="A10881"/>
      <c r="B10881"/>
      <c r="C10881"/>
      <c r="D10881"/>
      <c r="E10881"/>
    </row>
    <row r="10882" spans="1:5" x14ac:dyDescent="0.25">
      <c r="A10882"/>
      <c r="B10882"/>
      <c r="C10882"/>
      <c r="D10882"/>
      <c r="E10882"/>
    </row>
    <row r="10883" spans="1:5" x14ac:dyDescent="0.25">
      <c r="A10883"/>
      <c r="B10883"/>
      <c r="C10883"/>
      <c r="D10883"/>
      <c r="E10883"/>
    </row>
    <row r="10884" spans="1:5" x14ac:dyDescent="0.25">
      <c r="A10884"/>
      <c r="B10884"/>
      <c r="C10884"/>
      <c r="D10884"/>
      <c r="E10884"/>
    </row>
    <row r="10885" spans="1:5" x14ac:dyDescent="0.25">
      <c r="A10885"/>
      <c r="B10885"/>
      <c r="C10885"/>
      <c r="D10885"/>
      <c r="E10885"/>
    </row>
    <row r="10886" spans="1:5" x14ac:dyDescent="0.25">
      <c r="A10886"/>
      <c r="B10886"/>
      <c r="C10886"/>
      <c r="D10886"/>
      <c r="E10886"/>
    </row>
    <row r="10887" spans="1:5" x14ac:dyDescent="0.25">
      <c r="A10887"/>
      <c r="B10887"/>
      <c r="C10887"/>
      <c r="D10887"/>
      <c r="E10887"/>
    </row>
    <row r="10888" spans="1:5" x14ac:dyDescent="0.25">
      <c r="A10888"/>
      <c r="B10888"/>
      <c r="C10888"/>
      <c r="D10888"/>
      <c r="E10888"/>
    </row>
    <row r="10889" spans="1:5" x14ac:dyDescent="0.25">
      <c r="A10889"/>
      <c r="B10889"/>
      <c r="C10889"/>
      <c r="D10889"/>
      <c r="E10889"/>
    </row>
    <row r="10890" spans="1:5" x14ac:dyDescent="0.25">
      <c r="A10890"/>
      <c r="B10890"/>
      <c r="C10890"/>
      <c r="D10890"/>
      <c r="E10890"/>
    </row>
    <row r="10891" spans="1:5" x14ac:dyDescent="0.25">
      <c r="A10891"/>
      <c r="B10891"/>
      <c r="C10891"/>
      <c r="D10891"/>
      <c r="E10891"/>
    </row>
    <row r="10892" spans="1:5" x14ac:dyDescent="0.25">
      <c r="A10892"/>
      <c r="B10892"/>
      <c r="C10892"/>
      <c r="D10892"/>
      <c r="E10892"/>
    </row>
    <row r="10893" spans="1:5" x14ac:dyDescent="0.25">
      <c r="A10893"/>
      <c r="B10893"/>
      <c r="C10893"/>
      <c r="D10893"/>
      <c r="E10893"/>
    </row>
    <row r="10894" spans="1:5" x14ac:dyDescent="0.25">
      <c r="A10894"/>
      <c r="B10894"/>
      <c r="C10894"/>
      <c r="D10894"/>
      <c r="E10894"/>
    </row>
    <row r="10895" spans="1:5" x14ac:dyDescent="0.25">
      <c r="A10895"/>
      <c r="B10895"/>
      <c r="C10895"/>
      <c r="D10895"/>
      <c r="E10895"/>
    </row>
    <row r="10896" spans="1:5" x14ac:dyDescent="0.25">
      <c r="A10896"/>
      <c r="B10896"/>
      <c r="C10896"/>
      <c r="D10896"/>
      <c r="E10896"/>
    </row>
    <row r="10897" spans="1:5" x14ac:dyDescent="0.25">
      <c r="A10897"/>
      <c r="B10897"/>
      <c r="C10897"/>
      <c r="D10897"/>
      <c r="E10897"/>
    </row>
    <row r="10898" spans="1:5" x14ac:dyDescent="0.25">
      <c r="A10898"/>
      <c r="B10898"/>
      <c r="C10898"/>
      <c r="D10898"/>
      <c r="E10898"/>
    </row>
    <row r="10899" spans="1:5" x14ac:dyDescent="0.25">
      <c r="A10899"/>
      <c r="B10899"/>
      <c r="C10899"/>
      <c r="D10899"/>
      <c r="E10899"/>
    </row>
    <row r="10900" spans="1:5" x14ac:dyDescent="0.25">
      <c r="A10900"/>
      <c r="B10900"/>
      <c r="C10900"/>
      <c r="D10900"/>
      <c r="E10900"/>
    </row>
    <row r="10901" spans="1:5" x14ac:dyDescent="0.25">
      <c r="A10901"/>
      <c r="B10901"/>
      <c r="C10901"/>
      <c r="D10901"/>
      <c r="E10901"/>
    </row>
    <row r="10902" spans="1:5" x14ac:dyDescent="0.25">
      <c r="A10902"/>
      <c r="B10902"/>
      <c r="C10902"/>
      <c r="D10902"/>
      <c r="E10902"/>
    </row>
    <row r="10903" spans="1:5" x14ac:dyDescent="0.25">
      <c r="A10903"/>
      <c r="B10903"/>
      <c r="C10903"/>
      <c r="D10903"/>
      <c r="E10903"/>
    </row>
    <row r="10904" spans="1:5" x14ac:dyDescent="0.25">
      <c r="A10904"/>
      <c r="B10904"/>
      <c r="C10904"/>
      <c r="D10904"/>
      <c r="E10904"/>
    </row>
    <row r="10905" spans="1:5" x14ac:dyDescent="0.25">
      <c r="A10905"/>
      <c r="B10905"/>
      <c r="C10905"/>
      <c r="D10905"/>
      <c r="E10905"/>
    </row>
    <row r="10906" spans="1:5" x14ac:dyDescent="0.25">
      <c r="A10906"/>
      <c r="B10906"/>
      <c r="C10906"/>
      <c r="D10906"/>
      <c r="E10906"/>
    </row>
    <row r="10907" spans="1:5" x14ac:dyDescent="0.25">
      <c r="A10907"/>
      <c r="B10907"/>
      <c r="C10907"/>
      <c r="D10907"/>
      <c r="E10907"/>
    </row>
    <row r="10908" spans="1:5" x14ac:dyDescent="0.25">
      <c r="A10908"/>
      <c r="B10908"/>
      <c r="C10908"/>
      <c r="D10908"/>
      <c r="E10908"/>
    </row>
    <row r="10909" spans="1:5" x14ac:dyDescent="0.25">
      <c r="A10909"/>
      <c r="B10909"/>
      <c r="C10909"/>
      <c r="D10909"/>
      <c r="E10909"/>
    </row>
    <row r="10910" spans="1:5" x14ac:dyDescent="0.25">
      <c r="A10910"/>
      <c r="B10910"/>
      <c r="C10910"/>
      <c r="D10910"/>
      <c r="E10910"/>
    </row>
    <row r="10911" spans="1:5" x14ac:dyDescent="0.25">
      <c r="A10911"/>
      <c r="B10911"/>
      <c r="C10911"/>
      <c r="D10911"/>
      <c r="E10911"/>
    </row>
    <row r="10912" spans="1:5" x14ac:dyDescent="0.25">
      <c r="A10912"/>
      <c r="B10912"/>
      <c r="C10912"/>
      <c r="D10912"/>
      <c r="E10912"/>
    </row>
    <row r="10913" spans="1:5" x14ac:dyDescent="0.25">
      <c r="A10913"/>
      <c r="B10913"/>
      <c r="C10913"/>
      <c r="D10913"/>
      <c r="E10913"/>
    </row>
    <row r="10914" spans="1:5" x14ac:dyDescent="0.25">
      <c r="A10914"/>
      <c r="B10914"/>
      <c r="C10914"/>
      <c r="D10914"/>
      <c r="E10914"/>
    </row>
    <row r="10915" spans="1:5" x14ac:dyDescent="0.25">
      <c r="A10915"/>
      <c r="B10915"/>
      <c r="C10915"/>
      <c r="D10915"/>
      <c r="E10915"/>
    </row>
    <row r="10916" spans="1:5" x14ac:dyDescent="0.25">
      <c r="A10916"/>
      <c r="B10916"/>
      <c r="C10916"/>
      <c r="D10916"/>
      <c r="E10916"/>
    </row>
    <row r="10917" spans="1:5" x14ac:dyDescent="0.25">
      <c r="A10917"/>
      <c r="B10917"/>
      <c r="C10917"/>
      <c r="D10917"/>
      <c r="E10917"/>
    </row>
    <row r="10918" spans="1:5" x14ac:dyDescent="0.25">
      <c r="A10918"/>
      <c r="B10918"/>
      <c r="C10918"/>
      <c r="D10918"/>
      <c r="E10918"/>
    </row>
    <row r="10919" spans="1:5" x14ac:dyDescent="0.25">
      <c r="A10919"/>
      <c r="B10919"/>
      <c r="C10919"/>
      <c r="D10919"/>
      <c r="E10919"/>
    </row>
    <row r="10920" spans="1:5" x14ac:dyDescent="0.25">
      <c r="A10920"/>
      <c r="B10920"/>
      <c r="C10920"/>
      <c r="D10920"/>
      <c r="E10920"/>
    </row>
    <row r="10921" spans="1:5" x14ac:dyDescent="0.25">
      <c r="A10921"/>
      <c r="B10921"/>
      <c r="C10921"/>
      <c r="D10921"/>
      <c r="E10921"/>
    </row>
    <row r="10922" spans="1:5" x14ac:dyDescent="0.25">
      <c r="A10922"/>
      <c r="B10922"/>
      <c r="C10922"/>
      <c r="D10922"/>
      <c r="E10922"/>
    </row>
    <row r="10923" spans="1:5" x14ac:dyDescent="0.25">
      <c r="A10923"/>
      <c r="B10923"/>
      <c r="C10923"/>
      <c r="D10923"/>
      <c r="E10923"/>
    </row>
    <row r="10924" spans="1:5" x14ac:dyDescent="0.25">
      <c r="A10924"/>
      <c r="B10924"/>
      <c r="C10924"/>
      <c r="D10924"/>
      <c r="E10924"/>
    </row>
    <row r="10925" spans="1:5" x14ac:dyDescent="0.25">
      <c r="A10925"/>
      <c r="B10925"/>
      <c r="C10925"/>
      <c r="D10925"/>
      <c r="E10925"/>
    </row>
    <row r="10926" spans="1:5" x14ac:dyDescent="0.25">
      <c r="A10926"/>
      <c r="B10926"/>
      <c r="C10926"/>
      <c r="D10926"/>
      <c r="E10926"/>
    </row>
    <row r="10927" spans="1:5" x14ac:dyDescent="0.25">
      <c r="A10927"/>
      <c r="B10927"/>
      <c r="C10927"/>
      <c r="D10927"/>
      <c r="E10927"/>
    </row>
    <row r="10928" spans="1:5" x14ac:dyDescent="0.25">
      <c r="A10928"/>
      <c r="B10928"/>
      <c r="C10928"/>
      <c r="D10928"/>
      <c r="E10928"/>
    </row>
    <row r="10929" spans="1:5" x14ac:dyDescent="0.25">
      <c r="A10929"/>
      <c r="B10929"/>
      <c r="C10929"/>
      <c r="D10929"/>
      <c r="E10929"/>
    </row>
    <row r="10930" spans="1:5" x14ac:dyDescent="0.25">
      <c r="A10930"/>
      <c r="B10930"/>
      <c r="C10930"/>
      <c r="D10930"/>
      <c r="E10930"/>
    </row>
    <row r="10931" spans="1:5" x14ac:dyDescent="0.25">
      <c r="A10931"/>
      <c r="B10931"/>
      <c r="C10931"/>
      <c r="D10931"/>
      <c r="E10931"/>
    </row>
    <row r="10932" spans="1:5" x14ac:dyDescent="0.25">
      <c r="A10932"/>
      <c r="B10932"/>
      <c r="C10932"/>
      <c r="D10932"/>
      <c r="E10932"/>
    </row>
    <row r="10933" spans="1:5" x14ac:dyDescent="0.25">
      <c r="A10933"/>
      <c r="B10933"/>
      <c r="C10933"/>
      <c r="D10933"/>
      <c r="E10933"/>
    </row>
    <row r="10934" spans="1:5" x14ac:dyDescent="0.25">
      <c r="A10934"/>
      <c r="B10934"/>
      <c r="C10934"/>
      <c r="D10934"/>
      <c r="E10934"/>
    </row>
    <row r="10935" spans="1:5" x14ac:dyDescent="0.25">
      <c r="A10935"/>
      <c r="B10935"/>
      <c r="C10935"/>
      <c r="D10935"/>
      <c r="E10935"/>
    </row>
    <row r="10936" spans="1:5" x14ac:dyDescent="0.25">
      <c r="A10936"/>
      <c r="B10936"/>
      <c r="C10936"/>
      <c r="D10936"/>
      <c r="E10936"/>
    </row>
    <row r="10937" spans="1:5" x14ac:dyDescent="0.25">
      <c r="A10937"/>
      <c r="B10937"/>
      <c r="C10937"/>
      <c r="D10937"/>
      <c r="E10937"/>
    </row>
    <row r="10938" spans="1:5" x14ac:dyDescent="0.25">
      <c r="A10938"/>
      <c r="B10938"/>
      <c r="C10938"/>
      <c r="D10938"/>
      <c r="E10938"/>
    </row>
    <row r="10939" spans="1:5" x14ac:dyDescent="0.25">
      <c r="A10939"/>
      <c r="B10939"/>
      <c r="C10939"/>
      <c r="D10939"/>
      <c r="E10939"/>
    </row>
    <row r="10940" spans="1:5" x14ac:dyDescent="0.25">
      <c r="A10940"/>
      <c r="B10940"/>
      <c r="C10940"/>
      <c r="D10940"/>
      <c r="E10940"/>
    </row>
    <row r="10941" spans="1:5" x14ac:dyDescent="0.25">
      <c r="A10941"/>
      <c r="B10941"/>
      <c r="C10941"/>
      <c r="D10941"/>
      <c r="E10941"/>
    </row>
    <row r="10942" spans="1:5" x14ac:dyDescent="0.25">
      <c r="A10942"/>
      <c r="B10942"/>
      <c r="C10942"/>
      <c r="D10942"/>
      <c r="E10942"/>
    </row>
    <row r="10943" spans="1:5" x14ac:dyDescent="0.25">
      <c r="A10943"/>
      <c r="B10943"/>
      <c r="C10943"/>
      <c r="D10943"/>
      <c r="E10943"/>
    </row>
    <row r="10944" spans="1:5" x14ac:dyDescent="0.25">
      <c r="A10944"/>
      <c r="B10944"/>
      <c r="C10944"/>
      <c r="D10944"/>
      <c r="E10944"/>
    </row>
    <row r="10945" spans="1:5" x14ac:dyDescent="0.25">
      <c r="A10945"/>
      <c r="B10945"/>
      <c r="C10945"/>
      <c r="D10945"/>
      <c r="E10945"/>
    </row>
    <row r="10946" spans="1:5" x14ac:dyDescent="0.25">
      <c r="A10946"/>
      <c r="B10946"/>
      <c r="C10946"/>
      <c r="D10946"/>
      <c r="E10946"/>
    </row>
    <row r="10947" spans="1:5" x14ac:dyDescent="0.25">
      <c r="A10947"/>
      <c r="B10947"/>
      <c r="C10947"/>
      <c r="D10947"/>
      <c r="E10947"/>
    </row>
    <row r="10948" spans="1:5" x14ac:dyDescent="0.25">
      <c r="A10948"/>
      <c r="B10948"/>
      <c r="C10948"/>
      <c r="D10948"/>
      <c r="E10948"/>
    </row>
    <row r="10949" spans="1:5" x14ac:dyDescent="0.25">
      <c r="A10949"/>
      <c r="B10949"/>
      <c r="C10949"/>
      <c r="D10949"/>
      <c r="E10949"/>
    </row>
    <row r="10950" spans="1:5" x14ac:dyDescent="0.25">
      <c r="A10950"/>
      <c r="B10950"/>
      <c r="C10950"/>
      <c r="D10950"/>
      <c r="E10950"/>
    </row>
    <row r="10951" spans="1:5" x14ac:dyDescent="0.25">
      <c r="A10951"/>
      <c r="B10951"/>
      <c r="C10951"/>
      <c r="D10951"/>
      <c r="E10951"/>
    </row>
    <row r="10952" spans="1:5" x14ac:dyDescent="0.25">
      <c r="A10952"/>
      <c r="B10952"/>
      <c r="C10952"/>
      <c r="D10952"/>
      <c r="E10952"/>
    </row>
    <row r="10953" spans="1:5" x14ac:dyDescent="0.25">
      <c r="A10953"/>
      <c r="B10953"/>
      <c r="C10953"/>
      <c r="D10953"/>
      <c r="E10953"/>
    </row>
    <row r="10954" spans="1:5" x14ac:dyDescent="0.25">
      <c r="A10954"/>
      <c r="B10954"/>
      <c r="C10954"/>
      <c r="D10954"/>
      <c r="E10954"/>
    </row>
    <row r="10955" spans="1:5" x14ac:dyDescent="0.25">
      <c r="A10955"/>
      <c r="B10955"/>
      <c r="C10955"/>
      <c r="D10955"/>
      <c r="E10955"/>
    </row>
    <row r="10956" spans="1:5" x14ac:dyDescent="0.25">
      <c r="A10956"/>
      <c r="B10956"/>
      <c r="C10956"/>
      <c r="D10956"/>
      <c r="E10956"/>
    </row>
    <row r="10957" spans="1:5" x14ac:dyDescent="0.25">
      <c r="A10957"/>
      <c r="B10957"/>
      <c r="C10957"/>
      <c r="D10957"/>
      <c r="E10957"/>
    </row>
    <row r="10958" spans="1:5" x14ac:dyDescent="0.25">
      <c r="A10958"/>
      <c r="B10958"/>
      <c r="C10958"/>
      <c r="D10958"/>
      <c r="E10958"/>
    </row>
    <row r="10959" spans="1:5" x14ac:dyDescent="0.25">
      <c r="A10959"/>
      <c r="B10959"/>
      <c r="C10959"/>
      <c r="D10959"/>
      <c r="E10959"/>
    </row>
    <row r="10960" spans="1:5" x14ac:dyDescent="0.25">
      <c r="A10960"/>
      <c r="B10960"/>
      <c r="C10960"/>
      <c r="D10960"/>
      <c r="E10960"/>
    </row>
    <row r="10961" spans="1:5" x14ac:dyDescent="0.25">
      <c r="A10961"/>
      <c r="B10961"/>
      <c r="C10961"/>
      <c r="D10961"/>
      <c r="E10961"/>
    </row>
    <row r="10962" spans="1:5" x14ac:dyDescent="0.25">
      <c r="A10962"/>
      <c r="B10962"/>
      <c r="C10962"/>
      <c r="D10962"/>
      <c r="E10962"/>
    </row>
    <row r="10963" spans="1:5" x14ac:dyDescent="0.25">
      <c r="A10963"/>
      <c r="B10963"/>
      <c r="C10963"/>
      <c r="D10963"/>
      <c r="E10963"/>
    </row>
    <row r="10964" spans="1:5" x14ac:dyDescent="0.25">
      <c r="A10964"/>
      <c r="B10964"/>
      <c r="C10964"/>
      <c r="D10964"/>
      <c r="E10964"/>
    </row>
    <row r="10965" spans="1:5" x14ac:dyDescent="0.25">
      <c r="A10965"/>
      <c r="B10965"/>
      <c r="C10965"/>
      <c r="D10965"/>
      <c r="E10965"/>
    </row>
    <row r="10966" spans="1:5" x14ac:dyDescent="0.25">
      <c r="A10966"/>
      <c r="B10966"/>
      <c r="C10966"/>
      <c r="D10966"/>
      <c r="E10966"/>
    </row>
    <row r="10967" spans="1:5" x14ac:dyDescent="0.25">
      <c r="A10967"/>
      <c r="B10967"/>
      <c r="C10967"/>
      <c r="D10967"/>
      <c r="E10967"/>
    </row>
    <row r="10968" spans="1:5" x14ac:dyDescent="0.25">
      <c r="A10968"/>
      <c r="B10968"/>
      <c r="C10968"/>
      <c r="D10968"/>
      <c r="E10968"/>
    </row>
    <row r="10969" spans="1:5" x14ac:dyDescent="0.25">
      <c r="A10969"/>
      <c r="B10969"/>
      <c r="C10969"/>
      <c r="D10969"/>
      <c r="E10969"/>
    </row>
    <row r="10970" spans="1:5" x14ac:dyDescent="0.25">
      <c r="A10970"/>
      <c r="B10970"/>
      <c r="C10970"/>
      <c r="D10970"/>
      <c r="E10970"/>
    </row>
    <row r="10971" spans="1:5" x14ac:dyDescent="0.25">
      <c r="A10971"/>
      <c r="B10971"/>
      <c r="C10971"/>
      <c r="D10971"/>
      <c r="E10971"/>
    </row>
    <row r="10972" spans="1:5" x14ac:dyDescent="0.25">
      <c r="A10972"/>
      <c r="B10972"/>
      <c r="C10972"/>
      <c r="D10972"/>
      <c r="E10972"/>
    </row>
    <row r="10973" spans="1:5" x14ac:dyDescent="0.25">
      <c r="A10973"/>
      <c r="B10973"/>
      <c r="C10973"/>
      <c r="D10973"/>
      <c r="E10973"/>
    </row>
    <row r="10974" spans="1:5" x14ac:dyDescent="0.25">
      <c r="A10974"/>
      <c r="B10974"/>
      <c r="C10974"/>
      <c r="D10974"/>
      <c r="E10974"/>
    </row>
    <row r="10975" spans="1:5" x14ac:dyDescent="0.25">
      <c r="A10975"/>
      <c r="B10975"/>
      <c r="C10975"/>
      <c r="D10975"/>
      <c r="E10975"/>
    </row>
    <row r="10976" spans="1:5" x14ac:dyDescent="0.25">
      <c r="A10976"/>
      <c r="B10976"/>
      <c r="C10976"/>
      <c r="D10976"/>
      <c r="E10976"/>
    </row>
    <row r="10977" spans="1:5" x14ac:dyDescent="0.25">
      <c r="A10977"/>
      <c r="B10977"/>
      <c r="C10977"/>
      <c r="D10977"/>
      <c r="E10977"/>
    </row>
    <row r="10978" spans="1:5" x14ac:dyDescent="0.25">
      <c r="A10978"/>
      <c r="B10978"/>
      <c r="C10978"/>
      <c r="D10978"/>
      <c r="E10978"/>
    </row>
    <row r="10979" spans="1:5" x14ac:dyDescent="0.25">
      <c r="A10979"/>
      <c r="B10979"/>
      <c r="C10979"/>
      <c r="D10979"/>
      <c r="E10979"/>
    </row>
    <row r="10980" spans="1:5" x14ac:dyDescent="0.25">
      <c r="A10980"/>
      <c r="B10980"/>
      <c r="C10980"/>
      <c r="D10980"/>
      <c r="E10980"/>
    </row>
    <row r="10981" spans="1:5" x14ac:dyDescent="0.25">
      <c r="A10981"/>
      <c r="B10981"/>
      <c r="C10981"/>
      <c r="D10981"/>
      <c r="E10981"/>
    </row>
    <row r="10982" spans="1:5" x14ac:dyDescent="0.25">
      <c r="A10982"/>
      <c r="B10982"/>
      <c r="C10982"/>
      <c r="D10982"/>
      <c r="E10982"/>
    </row>
    <row r="10983" spans="1:5" x14ac:dyDescent="0.25">
      <c r="A10983"/>
      <c r="B10983"/>
      <c r="C10983"/>
      <c r="D10983"/>
      <c r="E10983"/>
    </row>
    <row r="10984" spans="1:5" x14ac:dyDescent="0.25">
      <c r="A10984"/>
      <c r="B10984"/>
      <c r="C10984"/>
      <c r="D10984"/>
      <c r="E10984"/>
    </row>
    <row r="10985" spans="1:5" x14ac:dyDescent="0.25">
      <c r="A10985"/>
      <c r="B10985"/>
      <c r="C10985"/>
      <c r="D10985"/>
      <c r="E10985"/>
    </row>
    <row r="10986" spans="1:5" x14ac:dyDescent="0.25">
      <c r="A10986"/>
      <c r="B10986"/>
      <c r="C10986"/>
      <c r="D10986"/>
      <c r="E10986"/>
    </row>
    <row r="10987" spans="1:5" x14ac:dyDescent="0.25">
      <c r="A10987"/>
      <c r="B10987"/>
      <c r="C10987"/>
      <c r="D10987"/>
      <c r="E10987"/>
    </row>
    <row r="10988" spans="1:5" x14ac:dyDescent="0.25">
      <c r="A10988"/>
      <c r="B10988"/>
      <c r="C10988"/>
      <c r="D10988"/>
      <c r="E10988"/>
    </row>
    <row r="10989" spans="1:5" x14ac:dyDescent="0.25">
      <c r="A10989"/>
      <c r="B10989"/>
      <c r="C10989"/>
      <c r="D10989"/>
      <c r="E10989"/>
    </row>
    <row r="10990" spans="1:5" x14ac:dyDescent="0.25">
      <c r="A10990"/>
      <c r="B10990"/>
      <c r="C10990"/>
      <c r="D10990"/>
      <c r="E10990"/>
    </row>
    <row r="10991" spans="1:5" x14ac:dyDescent="0.25">
      <c r="A10991"/>
      <c r="B10991"/>
      <c r="C10991"/>
      <c r="D10991"/>
      <c r="E10991"/>
    </row>
    <row r="10992" spans="1:5" x14ac:dyDescent="0.25">
      <c r="A10992"/>
      <c r="B10992"/>
      <c r="C10992"/>
      <c r="D10992"/>
      <c r="E10992"/>
    </row>
    <row r="10993" spans="1:5" x14ac:dyDescent="0.25">
      <c r="A10993"/>
      <c r="B10993"/>
      <c r="C10993"/>
      <c r="D10993"/>
      <c r="E10993"/>
    </row>
    <row r="10994" spans="1:5" x14ac:dyDescent="0.25">
      <c r="A10994"/>
      <c r="B10994"/>
      <c r="C10994"/>
      <c r="D10994"/>
      <c r="E10994"/>
    </row>
    <row r="10995" spans="1:5" x14ac:dyDescent="0.25">
      <c r="A10995"/>
      <c r="B10995"/>
      <c r="C10995"/>
      <c r="D10995"/>
      <c r="E10995"/>
    </row>
    <row r="10996" spans="1:5" x14ac:dyDescent="0.25">
      <c r="A10996"/>
      <c r="B10996"/>
      <c r="C10996"/>
      <c r="D10996"/>
      <c r="E10996"/>
    </row>
    <row r="10997" spans="1:5" x14ac:dyDescent="0.25">
      <c r="A10997"/>
      <c r="B10997"/>
      <c r="C10997"/>
      <c r="D10997"/>
      <c r="E10997"/>
    </row>
    <row r="10998" spans="1:5" x14ac:dyDescent="0.25">
      <c r="A10998"/>
      <c r="B10998"/>
      <c r="C10998"/>
      <c r="D10998"/>
      <c r="E10998"/>
    </row>
    <row r="10999" spans="1:5" x14ac:dyDescent="0.25">
      <c r="A10999"/>
      <c r="B10999"/>
      <c r="C10999"/>
      <c r="D10999"/>
      <c r="E10999"/>
    </row>
    <row r="11000" spans="1:5" x14ac:dyDescent="0.25">
      <c r="A11000"/>
      <c r="B11000"/>
      <c r="C11000"/>
      <c r="D11000"/>
      <c r="E11000"/>
    </row>
    <row r="11001" spans="1:5" x14ac:dyDescent="0.25">
      <c r="A11001"/>
      <c r="B11001"/>
      <c r="C11001"/>
      <c r="D11001"/>
      <c r="E11001"/>
    </row>
    <row r="11002" spans="1:5" x14ac:dyDescent="0.25">
      <c r="A11002"/>
      <c r="B11002"/>
      <c r="C11002"/>
      <c r="D11002"/>
      <c r="E11002"/>
    </row>
    <row r="11003" spans="1:5" x14ac:dyDescent="0.25">
      <c r="A11003"/>
      <c r="B11003"/>
      <c r="C11003"/>
      <c r="D11003"/>
      <c r="E11003"/>
    </row>
    <row r="11004" spans="1:5" x14ac:dyDescent="0.25">
      <c r="A11004"/>
      <c r="B11004"/>
      <c r="C11004"/>
      <c r="D11004"/>
      <c r="E11004"/>
    </row>
    <row r="11005" spans="1:5" x14ac:dyDescent="0.25">
      <c r="A11005"/>
      <c r="B11005"/>
      <c r="C11005"/>
      <c r="D11005"/>
      <c r="E11005"/>
    </row>
    <row r="11006" spans="1:5" x14ac:dyDescent="0.25">
      <c r="A11006"/>
      <c r="B11006"/>
      <c r="C11006"/>
      <c r="D11006"/>
      <c r="E11006"/>
    </row>
    <row r="11007" spans="1:5" x14ac:dyDescent="0.25">
      <c r="A11007"/>
      <c r="B11007"/>
      <c r="C11007"/>
      <c r="D11007"/>
      <c r="E11007"/>
    </row>
    <row r="11008" spans="1:5" x14ac:dyDescent="0.25">
      <c r="A11008"/>
      <c r="B11008"/>
      <c r="C11008"/>
      <c r="D11008"/>
      <c r="E11008"/>
    </row>
    <row r="11009" spans="1:5" x14ac:dyDescent="0.25">
      <c r="A11009"/>
      <c r="B11009"/>
      <c r="C11009"/>
      <c r="D11009"/>
      <c r="E11009"/>
    </row>
    <row r="11010" spans="1:5" x14ac:dyDescent="0.25">
      <c r="A11010"/>
      <c r="B11010"/>
      <c r="C11010"/>
      <c r="D11010"/>
      <c r="E11010"/>
    </row>
    <row r="11011" spans="1:5" x14ac:dyDescent="0.25">
      <c r="A11011"/>
      <c r="B11011"/>
      <c r="C11011"/>
      <c r="D11011"/>
      <c r="E11011"/>
    </row>
    <row r="11012" spans="1:5" x14ac:dyDescent="0.25">
      <c r="A11012"/>
      <c r="B11012"/>
      <c r="C11012"/>
      <c r="D11012"/>
      <c r="E11012"/>
    </row>
    <row r="11013" spans="1:5" x14ac:dyDescent="0.25">
      <c r="A11013"/>
      <c r="B11013"/>
      <c r="C11013"/>
      <c r="D11013"/>
      <c r="E11013"/>
    </row>
    <row r="11014" spans="1:5" x14ac:dyDescent="0.25">
      <c r="A11014"/>
      <c r="B11014"/>
      <c r="C11014"/>
      <c r="D11014"/>
      <c r="E11014"/>
    </row>
    <row r="11015" spans="1:5" x14ac:dyDescent="0.25">
      <c r="A11015"/>
      <c r="B11015"/>
      <c r="C11015"/>
      <c r="D11015"/>
      <c r="E11015"/>
    </row>
    <row r="11016" spans="1:5" x14ac:dyDescent="0.25">
      <c r="A11016"/>
      <c r="B11016"/>
      <c r="C11016"/>
      <c r="D11016"/>
      <c r="E11016"/>
    </row>
    <row r="11017" spans="1:5" x14ac:dyDescent="0.25">
      <c r="A11017"/>
      <c r="B11017"/>
      <c r="C11017"/>
      <c r="D11017"/>
      <c r="E11017"/>
    </row>
    <row r="11018" spans="1:5" x14ac:dyDescent="0.25">
      <c r="A11018"/>
      <c r="B11018"/>
      <c r="C11018"/>
      <c r="D11018"/>
      <c r="E11018"/>
    </row>
    <row r="11019" spans="1:5" x14ac:dyDescent="0.25">
      <c r="A11019"/>
      <c r="B11019"/>
      <c r="C11019"/>
      <c r="D11019"/>
      <c r="E11019"/>
    </row>
    <row r="11020" spans="1:5" x14ac:dyDescent="0.25">
      <c r="A11020"/>
      <c r="B11020"/>
      <c r="C11020"/>
      <c r="D11020"/>
      <c r="E11020"/>
    </row>
    <row r="11021" spans="1:5" x14ac:dyDescent="0.25">
      <c r="A11021"/>
      <c r="B11021"/>
      <c r="C11021"/>
      <c r="D11021"/>
      <c r="E11021"/>
    </row>
    <row r="11022" spans="1:5" x14ac:dyDescent="0.25">
      <c r="A11022"/>
      <c r="B11022"/>
      <c r="C11022"/>
      <c r="D11022"/>
      <c r="E11022"/>
    </row>
    <row r="11023" spans="1:5" x14ac:dyDescent="0.25">
      <c r="A11023"/>
      <c r="B11023"/>
      <c r="C11023"/>
      <c r="D11023"/>
      <c r="E11023"/>
    </row>
    <row r="11024" spans="1:5" x14ac:dyDescent="0.25">
      <c r="A11024"/>
      <c r="B11024"/>
      <c r="C11024"/>
      <c r="D11024"/>
      <c r="E11024"/>
    </row>
    <row r="11025" spans="1:5" x14ac:dyDescent="0.25">
      <c r="A11025"/>
      <c r="B11025"/>
      <c r="C11025"/>
      <c r="D11025"/>
      <c r="E11025"/>
    </row>
    <row r="11026" spans="1:5" x14ac:dyDescent="0.25">
      <c r="A11026"/>
      <c r="B11026"/>
      <c r="C11026"/>
      <c r="D11026"/>
      <c r="E11026"/>
    </row>
    <row r="11027" spans="1:5" x14ac:dyDescent="0.25">
      <c r="A11027"/>
      <c r="B11027"/>
      <c r="C11027"/>
      <c r="D11027"/>
      <c r="E11027"/>
    </row>
    <row r="11028" spans="1:5" x14ac:dyDescent="0.25">
      <c r="A11028"/>
      <c r="B11028"/>
      <c r="C11028"/>
      <c r="D11028"/>
      <c r="E11028"/>
    </row>
    <row r="11029" spans="1:5" x14ac:dyDescent="0.25">
      <c r="A11029"/>
      <c r="B11029"/>
      <c r="C11029"/>
      <c r="D11029"/>
      <c r="E11029"/>
    </row>
    <row r="11030" spans="1:5" x14ac:dyDescent="0.25">
      <c r="A11030"/>
      <c r="B11030"/>
      <c r="C11030"/>
      <c r="D11030"/>
      <c r="E11030"/>
    </row>
    <row r="11031" spans="1:5" x14ac:dyDescent="0.25">
      <c r="A11031"/>
      <c r="B11031"/>
      <c r="C11031"/>
      <c r="D11031"/>
      <c r="E11031"/>
    </row>
    <row r="11032" spans="1:5" x14ac:dyDescent="0.25">
      <c r="A11032"/>
      <c r="B11032"/>
      <c r="C11032"/>
      <c r="D11032"/>
      <c r="E11032"/>
    </row>
    <row r="11033" spans="1:5" x14ac:dyDescent="0.25">
      <c r="A11033"/>
      <c r="B11033"/>
      <c r="C11033"/>
      <c r="D11033"/>
      <c r="E11033"/>
    </row>
    <row r="11034" spans="1:5" x14ac:dyDescent="0.25">
      <c r="A11034"/>
      <c r="B11034"/>
      <c r="C11034"/>
      <c r="D11034"/>
      <c r="E11034"/>
    </row>
    <row r="11035" spans="1:5" x14ac:dyDescent="0.25">
      <c r="A11035"/>
      <c r="B11035"/>
      <c r="C11035"/>
      <c r="D11035"/>
      <c r="E11035"/>
    </row>
    <row r="11036" spans="1:5" x14ac:dyDescent="0.25">
      <c r="A11036"/>
      <c r="B11036"/>
      <c r="C11036"/>
      <c r="D11036"/>
      <c r="E11036"/>
    </row>
    <row r="11037" spans="1:5" x14ac:dyDescent="0.25">
      <c r="A11037"/>
      <c r="B11037"/>
      <c r="C11037"/>
      <c r="D11037"/>
      <c r="E11037"/>
    </row>
    <row r="11038" spans="1:5" x14ac:dyDescent="0.25">
      <c r="A11038"/>
      <c r="B11038"/>
      <c r="C11038"/>
      <c r="D11038"/>
      <c r="E11038"/>
    </row>
    <row r="11039" spans="1:5" x14ac:dyDescent="0.25">
      <c r="A11039"/>
      <c r="B11039"/>
      <c r="C11039"/>
      <c r="D11039"/>
      <c r="E11039"/>
    </row>
    <row r="11040" spans="1:5" x14ac:dyDescent="0.25">
      <c r="A11040"/>
      <c r="B11040"/>
      <c r="C11040"/>
      <c r="D11040"/>
      <c r="E11040"/>
    </row>
    <row r="11041" spans="1:5" x14ac:dyDescent="0.25">
      <c r="A11041"/>
      <c r="B11041"/>
      <c r="C11041"/>
      <c r="D11041"/>
      <c r="E11041"/>
    </row>
    <row r="11042" spans="1:5" x14ac:dyDescent="0.25">
      <c r="A11042"/>
      <c r="B11042"/>
      <c r="C11042"/>
      <c r="D11042"/>
      <c r="E11042"/>
    </row>
    <row r="11043" spans="1:5" x14ac:dyDescent="0.25">
      <c r="A11043"/>
      <c r="B11043"/>
      <c r="C11043"/>
      <c r="D11043"/>
      <c r="E11043"/>
    </row>
    <row r="11044" spans="1:5" x14ac:dyDescent="0.25">
      <c r="A11044"/>
      <c r="B11044"/>
      <c r="C11044"/>
      <c r="D11044"/>
      <c r="E11044"/>
    </row>
    <row r="11045" spans="1:5" x14ac:dyDescent="0.25">
      <c r="A11045"/>
      <c r="B11045"/>
      <c r="C11045"/>
      <c r="D11045"/>
      <c r="E11045"/>
    </row>
    <row r="11046" spans="1:5" x14ac:dyDescent="0.25">
      <c r="A11046"/>
      <c r="B11046"/>
      <c r="C11046"/>
      <c r="D11046"/>
      <c r="E11046"/>
    </row>
    <row r="11047" spans="1:5" x14ac:dyDescent="0.25">
      <c r="A11047"/>
      <c r="B11047"/>
      <c r="C11047"/>
      <c r="D11047"/>
      <c r="E11047"/>
    </row>
    <row r="11048" spans="1:5" x14ac:dyDescent="0.25">
      <c r="A11048"/>
      <c r="B11048"/>
      <c r="C11048"/>
      <c r="D11048"/>
      <c r="E11048"/>
    </row>
    <row r="11049" spans="1:5" x14ac:dyDescent="0.25">
      <c r="A11049"/>
      <c r="B11049"/>
      <c r="C11049"/>
      <c r="D11049"/>
      <c r="E11049"/>
    </row>
    <row r="11050" spans="1:5" x14ac:dyDescent="0.25">
      <c r="A11050"/>
      <c r="B11050"/>
      <c r="C11050"/>
      <c r="D11050"/>
      <c r="E11050"/>
    </row>
    <row r="11051" spans="1:5" x14ac:dyDescent="0.25">
      <c r="A11051"/>
      <c r="B11051"/>
      <c r="C11051"/>
      <c r="D11051"/>
      <c r="E11051"/>
    </row>
    <row r="11052" spans="1:5" x14ac:dyDescent="0.25">
      <c r="A11052"/>
      <c r="B11052"/>
      <c r="C11052"/>
      <c r="D11052"/>
      <c r="E11052"/>
    </row>
    <row r="11053" spans="1:5" x14ac:dyDescent="0.25">
      <c r="A11053"/>
      <c r="B11053"/>
      <c r="C11053"/>
      <c r="D11053"/>
      <c r="E11053"/>
    </row>
    <row r="11054" spans="1:5" x14ac:dyDescent="0.25">
      <c r="A11054"/>
      <c r="B11054"/>
      <c r="C11054"/>
      <c r="D11054"/>
      <c r="E11054"/>
    </row>
    <row r="11055" spans="1:5" x14ac:dyDescent="0.25">
      <c r="A11055"/>
      <c r="B11055"/>
      <c r="C11055"/>
      <c r="D11055"/>
      <c r="E11055"/>
    </row>
    <row r="11056" spans="1:5" x14ac:dyDescent="0.25">
      <c r="A11056"/>
      <c r="B11056"/>
      <c r="C11056"/>
      <c r="D11056"/>
      <c r="E11056"/>
    </row>
    <row r="11057" spans="1:5" x14ac:dyDescent="0.25">
      <c r="A11057"/>
      <c r="B11057"/>
      <c r="C11057"/>
      <c r="D11057"/>
      <c r="E11057"/>
    </row>
    <row r="11058" spans="1:5" x14ac:dyDescent="0.25">
      <c r="A11058"/>
      <c r="B11058"/>
      <c r="C11058"/>
      <c r="D11058"/>
      <c r="E11058"/>
    </row>
    <row r="11059" spans="1:5" x14ac:dyDescent="0.25">
      <c r="A11059"/>
      <c r="B11059"/>
      <c r="C11059"/>
      <c r="D11059"/>
      <c r="E11059"/>
    </row>
    <row r="11060" spans="1:5" x14ac:dyDescent="0.25">
      <c r="A11060"/>
      <c r="B11060"/>
      <c r="C11060"/>
      <c r="D11060"/>
      <c r="E11060"/>
    </row>
    <row r="11061" spans="1:5" x14ac:dyDescent="0.25">
      <c r="A11061"/>
      <c r="B11061"/>
      <c r="C11061"/>
      <c r="D11061"/>
      <c r="E11061"/>
    </row>
    <row r="11062" spans="1:5" x14ac:dyDescent="0.25">
      <c r="A11062"/>
      <c r="B11062"/>
      <c r="C11062"/>
      <c r="D11062"/>
      <c r="E11062"/>
    </row>
    <row r="11063" spans="1:5" x14ac:dyDescent="0.25">
      <c r="A11063"/>
      <c r="B11063"/>
      <c r="C11063"/>
      <c r="D11063"/>
      <c r="E11063"/>
    </row>
    <row r="11064" spans="1:5" x14ac:dyDescent="0.25">
      <c r="A11064"/>
      <c r="B11064"/>
      <c r="C11064"/>
      <c r="D11064"/>
      <c r="E11064"/>
    </row>
    <row r="11065" spans="1:5" x14ac:dyDescent="0.25">
      <c r="A11065"/>
      <c r="B11065"/>
      <c r="C11065"/>
      <c r="D11065"/>
      <c r="E11065"/>
    </row>
    <row r="11066" spans="1:5" x14ac:dyDescent="0.25">
      <c r="A11066"/>
      <c r="B11066"/>
      <c r="C11066"/>
      <c r="D11066"/>
      <c r="E11066"/>
    </row>
    <row r="11067" spans="1:5" x14ac:dyDescent="0.25">
      <c r="A11067"/>
      <c r="B11067"/>
      <c r="C11067"/>
      <c r="D11067"/>
      <c r="E11067"/>
    </row>
    <row r="11068" spans="1:5" x14ac:dyDescent="0.25">
      <c r="A11068"/>
      <c r="B11068"/>
      <c r="C11068"/>
      <c r="D11068"/>
      <c r="E11068"/>
    </row>
    <row r="11069" spans="1:5" x14ac:dyDescent="0.25">
      <c r="A11069"/>
      <c r="B11069"/>
      <c r="C11069"/>
      <c r="D11069"/>
      <c r="E11069"/>
    </row>
    <row r="11070" spans="1:5" x14ac:dyDescent="0.25">
      <c r="A11070"/>
      <c r="B11070"/>
      <c r="C11070"/>
      <c r="D11070"/>
      <c r="E11070"/>
    </row>
    <row r="11071" spans="1:5" x14ac:dyDescent="0.25">
      <c r="A11071"/>
      <c r="B11071"/>
      <c r="C11071"/>
      <c r="D11071"/>
      <c r="E11071"/>
    </row>
    <row r="11072" spans="1:5" x14ac:dyDescent="0.25">
      <c r="A11072"/>
      <c r="B11072"/>
      <c r="C11072"/>
      <c r="D11072"/>
      <c r="E11072"/>
    </row>
    <row r="11073" spans="1:5" x14ac:dyDescent="0.25">
      <c r="A11073"/>
      <c r="B11073"/>
      <c r="C11073"/>
      <c r="D11073"/>
      <c r="E11073"/>
    </row>
    <row r="11074" spans="1:5" x14ac:dyDescent="0.25">
      <c r="A11074"/>
      <c r="B11074"/>
      <c r="C11074"/>
      <c r="D11074"/>
      <c r="E11074"/>
    </row>
    <row r="11075" spans="1:5" x14ac:dyDescent="0.25">
      <c r="A11075"/>
      <c r="B11075"/>
      <c r="C11075"/>
      <c r="D11075"/>
      <c r="E11075"/>
    </row>
    <row r="11076" spans="1:5" x14ac:dyDescent="0.25">
      <c r="A11076"/>
      <c r="B11076"/>
      <c r="C11076"/>
      <c r="D11076"/>
      <c r="E11076"/>
    </row>
    <row r="11077" spans="1:5" x14ac:dyDescent="0.25">
      <c r="A11077"/>
      <c r="B11077"/>
      <c r="C11077"/>
      <c r="D11077"/>
      <c r="E11077"/>
    </row>
    <row r="11078" spans="1:5" x14ac:dyDescent="0.25">
      <c r="A11078"/>
      <c r="B11078"/>
      <c r="C11078"/>
      <c r="D11078"/>
      <c r="E11078"/>
    </row>
    <row r="11079" spans="1:5" x14ac:dyDescent="0.25">
      <c r="A11079"/>
      <c r="B11079"/>
      <c r="C11079"/>
      <c r="D11079"/>
      <c r="E11079"/>
    </row>
    <row r="11080" spans="1:5" x14ac:dyDescent="0.25">
      <c r="A11080"/>
      <c r="B11080"/>
      <c r="C11080"/>
      <c r="D11080"/>
      <c r="E11080"/>
    </row>
    <row r="11081" spans="1:5" x14ac:dyDescent="0.25">
      <c r="A11081"/>
      <c r="B11081"/>
      <c r="C11081"/>
      <c r="D11081"/>
      <c r="E11081"/>
    </row>
    <row r="11082" spans="1:5" x14ac:dyDescent="0.25">
      <c r="A11082"/>
      <c r="B11082"/>
      <c r="C11082"/>
      <c r="D11082"/>
      <c r="E11082"/>
    </row>
    <row r="11083" spans="1:5" x14ac:dyDescent="0.25">
      <c r="A11083"/>
      <c r="B11083"/>
      <c r="C11083"/>
      <c r="D11083"/>
      <c r="E11083"/>
    </row>
    <row r="11084" spans="1:5" x14ac:dyDescent="0.25">
      <c r="A11084"/>
      <c r="B11084"/>
      <c r="C11084"/>
      <c r="D11084"/>
      <c r="E11084"/>
    </row>
    <row r="11085" spans="1:5" x14ac:dyDescent="0.25">
      <c r="A11085"/>
      <c r="B11085"/>
      <c r="C11085"/>
      <c r="D11085"/>
      <c r="E11085"/>
    </row>
    <row r="11086" spans="1:5" x14ac:dyDescent="0.25">
      <c r="A11086"/>
      <c r="B11086"/>
      <c r="C11086"/>
      <c r="D11086"/>
      <c r="E11086"/>
    </row>
    <row r="11087" spans="1:5" x14ac:dyDescent="0.25">
      <c r="A11087"/>
      <c r="B11087"/>
      <c r="C11087"/>
      <c r="D11087"/>
      <c r="E11087"/>
    </row>
    <row r="11088" spans="1:5" x14ac:dyDescent="0.25">
      <c r="A11088"/>
      <c r="B11088"/>
      <c r="C11088"/>
      <c r="D11088"/>
      <c r="E11088"/>
    </row>
    <row r="11089" spans="1:5" x14ac:dyDescent="0.25">
      <c r="A11089"/>
      <c r="B11089"/>
      <c r="C11089"/>
      <c r="D11089"/>
      <c r="E11089"/>
    </row>
    <row r="11090" spans="1:5" x14ac:dyDescent="0.25">
      <c r="A11090"/>
      <c r="B11090"/>
      <c r="C11090"/>
      <c r="D11090"/>
      <c r="E11090"/>
    </row>
    <row r="11091" spans="1:5" x14ac:dyDescent="0.25">
      <c r="A11091"/>
      <c r="B11091"/>
      <c r="C11091"/>
      <c r="D11091"/>
      <c r="E11091"/>
    </row>
    <row r="11092" spans="1:5" x14ac:dyDescent="0.25">
      <c r="A11092"/>
      <c r="B11092"/>
      <c r="C11092"/>
      <c r="D11092"/>
      <c r="E11092"/>
    </row>
    <row r="11093" spans="1:5" x14ac:dyDescent="0.25">
      <c r="A11093"/>
      <c r="B11093"/>
      <c r="C11093"/>
      <c r="D11093"/>
      <c r="E11093"/>
    </row>
    <row r="11094" spans="1:5" x14ac:dyDescent="0.25">
      <c r="A11094"/>
      <c r="B11094"/>
      <c r="C11094"/>
      <c r="D11094"/>
      <c r="E11094"/>
    </row>
    <row r="11095" spans="1:5" x14ac:dyDescent="0.25">
      <c r="A11095"/>
      <c r="B11095"/>
      <c r="C11095"/>
      <c r="D11095"/>
      <c r="E11095"/>
    </row>
    <row r="11096" spans="1:5" x14ac:dyDescent="0.25">
      <c r="A11096"/>
      <c r="B11096"/>
      <c r="C11096"/>
      <c r="D11096"/>
      <c r="E11096"/>
    </row>
    <row r="11097" spans="1:5" x14ac:dyDescent="0.25">
      <c r="A11097"/>
      <c r="B11097"/>
      <c r="C11097"/>
      <c r="D11097"/>
      <c r="E11097"/>
    </row>
    <row r="11098" spans="1:5" x14ac:dyDescent="0.25">
      <c r="A11098"/>
      <c r="B11098"/>
      <c r="C11098"/>
      <c r="D11098"/>
      <c r="E11098"/>
    </row>
    <row r="11099" spans="1:5" x14ac:dyDescent="0.25">
      <c r="A11099"/>
      <c r="B11099"/>
      <c r="C11099"/>
      <c r="D11099"/>
      <c r="E11099"/>
    </row>
    <row r="11100" spans="1:5" x14ac:dyDescent="0.25">
      <c r="A11100"/>
      <c r="B11100"/>
      <c r="C11100"/>
      <c r="D11100"/>
      <c r="E11100"/>
    </row>
    <row r="11101" spans="1:5" x14ac:dyDescent="0.25">
      <c r="A11101"/>
      <c r="B11101"/>
      <c r="C11101"/>
      <c r="D11101"/>
      <c r="E11101"/>
    </row>
    <row r="11102" spans="1:5" x14ac:dyDescent="0.25">
      <c r="A11102"/>
      <c r="B11102"/>
      <c r="C11102"/>
      <c r="D11102"/>
      <c r="E11102"/>
    </row>
    <row r="11103" spans="1:5" x14ac:dyDescent="0.25">
      <c r="A11103"/>
      <c r="B11103"/>
      <c r="C11103"/>
      <c r="D11103"/>
      <c r="E11103"/>
    </row>
    <row r="11104" spans="1:5" x14ac:dyDescent="0.25">
      <c r="A11104"/>
      <c r="B11104"/>
      <c r="C11104"/>
      <c r="D11104"/>
      <c r="E11104"/>
    </row>
    <row r="11105" spans="1:5" x14ac:dyDescent="0.25">
      <c r="A11105"/>
      <c r="B11105"/>
      <c r="C11105"/>
      <c r="D11105"/>
      <c r="E11105"/>
    </row>
    <row r="11106" spans="1:5" x14ac:dyDescent="0.25">
      <c r="A11106"/>
      <c r="B11106"/>
      <c r="C11106"/>
      <c r="D11106"/>
      <c r="E11106"/>
    </row>
    <row r="11107" spans="1:5" x14ac:dyDescent="0.25">
      <c r="A11107"/>
      <c r="B11107"/>
      <c r="C11107"/>
      <c r="D11107"/>
      <c r="E11107"/>
    </row>
    <row r="11108" spans="1:5" x14ac:dyDescent="0.25">
      <c r="A11108"/>
      <c r="B11108"/>
      <c r="C11108"/>
      <c r="D11108"/>
      <c r="E11108"/>
    </row>
    <row r="11109" spans="1:5" x14ac:dyDescent="0.25">
      <c r="A11109"/>
      <c r="B11109"/>
      <c r="C11109"/>
      <c r="D11109"/>
      <c r="E11109"/>
    </row>
    <row r="11110" spans="1:5" x14ac:dyDescent="0.25">
      <c r="A11110"/>
      <c r="B11110"/>
      <c r="C11110"/>
      <c r="D11110"/>
      <c r="E11110"/>
    </row>
    <row r="11111" spans="1:5" x14ac:dyDescent="0.25">
      <c r="A11111"/>
      <c r="B11111"/>
      <c r="C11111"/>
      <c r="D11111"/>
      <c r="E11111"/>
    </row>
    <row r="11112" spans="1:5" x14ac:dyDescent="0.25">
      <c r="A11112"/>
      <c r="B11112"/>
      <c r="C11112"/>
      <c r="D11112"/>
      <c r="E11112"/>
    </row>
    <row r="11113" spans="1:5" x14ac:dyDescent="0.25">
      <c r="A11113"/>
      <c r="B11113"/>
      <c r="C11113"/>
      <c r="D11113"/>
      <c r="E11113"/>
    </row>
    <row r="11114" spans="1:5" x14ac:dyDescent="0.25">
      <c r="A11114"/>
      <c r="B11114"/>
      <c r="C11114"/>
      <c r="D11114"/>
      <c r="E11114"/>
    </row>
    <row r="11115" spans="1:5" x14ac:dyDescent="0.25">
      <c r="A11115"/>
      <c r="B11115"/>
      <c r="C11115"/>
      <c r="D11115"/>
      <c r="E11115"/>
    </row>
    <row r="11116" spans="1:5" x14ac:dyDescent="0.25">
      <c r="A11116"/>
      <c r="B11116"/>
      <c r="C11116"/>
      <c r="D11116"/>
      <c r="E11116"/>
    </row>
    <row r="11117" spans="1:5" x14ac:dyDescent="0.25">
      <c r="A11117"/>
      <c r="B11117"/>
      <c r="C11117"/>
      <c r="D11117"/>
      <c r="E11117"/>
    </row>
    <row r="11118" spans="1:5" x14ac:dyDescent="0.25">
      <c r="A11118"/>
      <c r="B11118"/>
      <c r="C11118"/>
      <c r="D11118"/>
      <c r="E11118"/>
    </row>
    <row r="11119" spans="1:5" x14ac:dyDescent="0.25">
      <c r="A11119"/>
      <c r="B11119"/>
      <c r="C11119"/>
      <c r="D11119"/>
      <c r="E11119"/>
    </row>
    <row r="11120" spans="1:5" x14ac:dyDescent="0.25">
      <c r="A11120"/>
      <c r="B11120"/>
      <c r="C11120"/>
      <c r="D11120"/>
      <c r="E11120"/>
    </row>
    <row r="11121" spans="1:5" x14ac:dyDescent="0.25">
      <c r="A11121"/>
      <c r="B11121"/>
      <c r="C11121"/>
      <c r="D11121"/>
      <c r="E11121"/>
    </row>
    <row r="11122" spans="1:5" x14ac:dyDescent="0.25">
      <c r="A11122"/>
      <c r="B11122"/>
      <c r="C11122"/>
      <c r="D11122"/>
      <c r="E11122"/>
    </row>
    <row r="11123" spans="1:5" x14ac:dyDescent="0.25">
      <c r="A11123"/>
      <c r="B11123"/>
      <c r="C11123"/>
      <c r="D11123"/>
      <c r="E11123"/>
    </row>
    <row r="11124" spans="1:5" x14ac:dyDescent="0.25">
      <c r="A11124"/>
      <c r="B11124"/>
      <c r="C11124"/>
      <c r="D11124"/>
      <c r="E11124"/>
    </row>
    <row r="11125" spans="1:5" x14ac:dyDescent="0.25">
      <c r="A11125"/>
      <c r="B11125"/>
      <c r="C11125"/>
      <c r="D11125"/>
      <c r="E11125"/>
    </row>
    <row r="11126" spans="1:5" x14ac:dyDescent="0.25">
      <c r="A11126"/>
      <c r="B11126"/>
      <c r="C11126"/>
      <c r="D11126"/>
      <c r="E11126"/>
    </row>
    <row r="11127" spans="1:5" x14ac:dyDescent="0.25">
      <c r="A11127"/>
      <c r="B11127"/>
      <c r="C11127"/>
      <c r="D11127"/>
      <c r="E11127"/>
    </row>
    <row r="11128" spans="1:5" x14ac:dyDescent="0.25">
      <c r="A11128"/>
      <c r="B11128"/>
      <c r="C11128"/>
      <c r="D11128"/>
      <c r="E11128"/>
    </row>
    <row r="11129" spans="1:5" x14ac:dyDescent="0.25">
      <c r="A11129"/>
      <c r="B11129"/>
      <c r="C11129"/>
      <c r="D11129"/>
      <c r="E11129"/>
    </row>
    <row r="11130" spans="1:5" x14ac:dyDescent="0.25">
      <c r="A11130"/>
      <c r="B11130"/>
      <c r="C11130"/>
      <c r="D11130"/>
      <c r="E11130"/>
    </row>
    <row r="11131" spans="1:5" x14ac:dyDescent="0.25">
      <c r="A11131"/>
      <c r="B11131"/>
      <c r="C11131"/>
      <c r="D11131"/>
      <c r="E11131"/>
    </row>
    <row r="11132" spans="1:5" x14ac:dyDescent="0.25">
      <c r="A11132"/>
      <c r="B11132"/>
      <c r="C11132"/>
      <c r="D11132"/>
      <c r="E11132"/>
    </row>
    <row r="11133" spans="1:5" x14ac:dyDescent="0.25">
      <c r="A11133"/>
      <c r="B11133"/>
      <c r="C11133"/>
      <c r="D11133"/>
      <c r="E11133"/>
    </row>
    <row r="11134" spans="1:5" x14ac:dyDescent="0.25">
      <c r="A11134"/>
      <c r="B11134"/>
      <c r="C11134"/>
      <c r="D11134"/>
      <c r="E11134"/>
    </row>
    <row r="11135" spans="1:5" x14ac:dyDescent="0.25">
      <c r="A11135"/>
      <c r="B11135"/>
      <c r="C11135"/>
      <c r="D11135"/>
      <c r="E11135"/>
    </row>
    <row r="11136" spans="1:5" x14ac:dyDescent="0.25">
      <c r="A11136"/>
      <c r="B11136"/>
      <c r="C11136"/>
      <c r="D11136"/>
      <c r="E11136"/>
    </row>
    <row r="11137" spans="1:5" x14ac:dyDescent="0.25">
      <c r="A11137"/>
      <c r="B11137"/>
      <c r="C11137"/>
      <c r="D11137"/>
      <c r="E11137"/>
    </row>
    <row r="11138" spans="1:5" x14ac:dyDescent="0.25">
      <c r="A11138"/>
      <c r="B11138"/>
      <c r="C11138"/>
      <c r="D11138"/>
      <c r="E11138"/>
    </row>
    <row r="11139" spans="1:5" x14ac:dyDescent="0.25">
      <c r="A11139"/>
      <c r="B11139"/>
      <c r="C11139"/>
      <c r="D11139"/>
      <c r="E11139"/>
    </row>
    <row r="11140" spans="1:5" x14ac:dyDescent="0.25">
      <c r="A11140"/>
      <c r="B11140"/>
      <c r="C11140"/>
      <c r="D11140"/>
      <c r="E11140"/>
    </row>
    <row r="11141" spans="1:5" x14ac:dyDescent="0.25">
      <c r="A11141"/>
      <c r="B11141"/>
      <c r="C11141"/>
      <c r="D11141"/>
      <c r="E11141"/>
    </row>
    <row r="11142" spans="1:5" x14ac:dyDescent="0.25">
      <c r="A11142"/>
      <c r="B11142"/>
      <c r="C11142"/>
      <c r="D11142"/>
      <c r="E11142"/>
    </row>
    <row r="11143" spans="1:5" x14ac:dyDescent="0.25">
      <c r="A11143"/>
      <c r="B11143"/>
      <c r="C11143"/>
      <c r="D11143"/>
      <c r="E11143"/>
    </row>
    <row r="11144" spans="1:5" x14ac:dyDescent="0.25">
      <c r="A11144"/>
      <c r="B11144"/>
      <c r="C11144"/>
      <c r="D11144"/>
      <c r="E11144"/>
    </row>
    <row r="11145" spans="1:5" x14ac:dyDescent="0.25">
      <c r="A11145"/>
      <c r="B11145"/>
      <c r="C11145"/>
      <c r="D11145"/>
      <c r="E11145"/>
    </row>
    <row r="11146" spans="1:5" x14ac:dyDescent="0.25">
      <c r="A11146"/>
      <c r="B11146"/>
      <c r="C11146"/>
      <c r="D11146"/>
      <c r="E11146"/>
    </row>
    <row r="11147" spans="1:5" x14ac:dyDescent="0.25">
      <c r="A11147"/>
      <c r="B11147"/>
      <c r="C11147"/>
      <c r="D11147"/>
      <c r="E11147"/>
    </row>
    <row r="11148" spans="1:5" x14ac:dyDescent="0.25">
      <c r="A11148"/>
      <c r="B11148"/>
      <c r="C11148"/>
      <c r="D11148"/>
      <c r="E11148"/>
    </row>
    <row r="11149" spans="1:5" x14ac:dyDescent="0.25">
      <c r="A11149"/>
      <c r="B11149"/>
      <c r="C11149"/>
      <c r="D11149"/>
      <c r="E11149"/>
    </row>
    <row r="11150" spans="1:5" x14ac:dyDescent="0.25">
      <c r="A11150"/>
      <c r="B11150"/>
      <c r="C11150"/>
      <c r="D11150"/>
      <c r="E11150"/>
    </row>
    <row r="11151" spans="1:5" x14ac:dyDescent="0.25">
      <c r="A11151"/>
      <c r="B11151"/>
      <c r="C11151"/>
      <c r="D11151"/>
      <c r="E11151"/>
    </row>
    <row r="11152" spans="1:5" x14ac:dyDescent="0.25">
      <c r="A11152"/>
      <c r="B11152"/>
      <c r="C11152"/>
      <c r="D11152"/>
      <c r="E11152"/>
    </row>
    <row r="11153" spans="1:5" x14ac:dyDescent="0.25">
      <c r="A11153"/>
      <c r="B11153"/>
      <c r="C11153"/>
      <c r="D11153"/>
      <c r="E11153"/>
    </row>
    <row r="11154" spans="1:5" x14ac:dyDescent="0.25">
      <c r="A11154"/>
      <c r="B11154"/>
      <c r="C11154"/>
      <c r="D11154"/>
      <c r="E11154"/>
    </row>
    <row r="11155" spans="1:5" x14ac:dyDescent="0.25">
      <c r="A11155"/>
      <c r="B11155"/>
      <c r="C11155"/>
      <c r="D11155"/>
      <c r="E11155"/>
    </row>
    <row r="11156" spans="1:5" x14ac:dyDescent="0.25">
      <c r="A11156"/>
      <c r="B11156"/>
      <c r="C11156"/>
      <c r="D11156"/>
      <c r="E11156"/>
    </row>
    <row r="11157" spans="1:5" x14ac:dyDescent="0.25">
      <c r="A11157"/>
      <c r="B11157"/>
      <c r="C11157"/>
      <c r="D11157"/>
      <c r="E11157"/>
    </row>
    <row r="11158" spans="1:5" x14ac:dyDescent="0.25">
      <c r="A11158"/>
      <c r="B11158"/>
      <c r="C11158"/>
      <c r="D11158"/>
      <c r="E11158"/>
    </row>
    <row r="11159" spans="1:5" x14ac:dyDescent="0.25">
      <c r="A11159"/>
      <c r="B11159"/>
      <c r="C11159"/>
      <c r="D11159"/>
      <c r="E11159"/>
    </row>
    <row r="11160" spans="1:5" x14ac:dyDescent="0.25">
      <c r="A11160"/>
      <c r="B11160"/>
      <c r="C11160"/>
      <c r="D11160"/>
      <c r="E11160"/>
    </row>
    <row r="11161" spans="1:5" x14ac:dyDescent="0.25">
      <c r="A11161"/>
      <c r="B11161"/>
      <c r="C11161"/>
      <c r="D11161"/>
      <c r="E11161"/>
    </row>
    <row r="11162" spans="1:5" x14ac:dyDescent="0.25">
      <c r="A11162"/>
      <c r="B11162"/>
      <c r="C11162"/>
      <c r="D11162"/>
      <c r="E11162"/>
    </row>
    <row r="11163" spans="1:5" x14ac:dyDescent="0.25">
      <c r="A11163"/>
      <c r="B11163"/>
      <c r="C11163"/>
      <c r="D11163"/>
      <c r="E11163"/>
    </row>
    <row r="11164" spans="1:5" x14ac:dyDescent="0.25">
      <c r="A11164"/>
      <c r="B11164"/>
      <c r="C11164"/>
      <c r="D11164"/>
      <c r="E11164"/>
    </row>
    <row r="11165" spans="1:5" x14ac:dyDescent="0.25">
      <c r="A11165"/>
      <c r="B11165"/>
      <c r="C11165"/>
      <c r="D11165"/>
      <c r="E11165"/>
    </row>
    <row r="11166" spans="1:5" x14ac:dyDescent="0.25">
      <c r="A11166"/>
      <c r="B11166"/>
      <c r="C11166"/>
      <c r="D11166"/>
      <c r="E11166"/>
    </row>
    <row r="11167" spans="1:5" x14ac:dyDescent="0.25">
      <c r="A11167"/>
      <c r="B11167"/>
      <c r="C11167"/>
      <c r="D11167"/>
      <c r="E11167"/>
    </row>
    <row r="11168" spans="1:5" x14ac:dyDescent="0.25">
      <c r="A11168"/>
      <c r="B11168"/>
      <c r="C11168"/>
      <c r="D11168"/>
      <c r="E11168"/>
    </row>
    <row r="11169" spans="1:5" x14ac:dyDescent="0.25">
      <c r="A11169"/>
      <c r="B11169"/>
      <c r="C11169"/>
      <c r="D11169"/>
      <c r="E11169"/>
    </row>
    <row r="11170" spans="1:5" x14ac:dyDescent="0.25">
      <c r="A11170"/>
      <c r="B11170"/>
      <c r="C11170"/>
      <c r="D11170"/>
      <c r="E11170"/>
    </row>
    <row r="11171" spans="1:5" x14ac:dyDescent="0.25">
      <c r="A11171"/>
      <c r="B11171"/>
      <c r="C11171"/>
      <c r="D11171"/>
      <c r="E11171"/>
    </row>
    <row r="11172" spans="1:5" x14ac:dyDescent="0.25">
      <c r="A11172"/>
      <c r="B11172"/>
      <c r="C11172"/>
      <c r="D11172"/>
      <c r="E11172"/>
    </row>
    <row r="11173" spans="1:5" x14ac:dyDescent="0.25">
      <c r="A11173"/>
      <c r="B11173"/>
      <c r="C11173"/>
      <c r="D11173"/>
      <c r="E11173"/>
    </row>
    <row r="11174" spans="1:5" x14ac:dyDescent="0.25">
      <c r="A11174"/>
      <c r="B11174"/>
      <c r="C11174"/>
      <c r="D11174"/>
      <c r="E11174"/>
    </row>
    <row r="11175" spans="1:5" x14ac:dyDescent="0.25">
      <c r="A11175"/>
      <c r="B11175"/>
      <c r="C11175"/>
      <c r="D11175"/>
      <c r="E11175"/>
    </row>
    <row r="11176" spans="1:5" x14ac:dyDescent="0.25">
      <c r="A11176"/>
      <c r="B11176"/>
      <c r="C11176"/>
      <c r="D11176"/>
      <c r="E11176"/>
    </row>
    <row r="11177" spans="1:5" x14ac:dyDescent="0.25">
      <c r="A11177"/>
      <c r="B11177"/>
      <c r="C11177"/>
      <c r="D11177"/>
      <c r="E11177"/>
    </row>
    <row r="11178" spans="1:5" x14ac:dyDescent="0.25">
      <c r="A11178"/>
      <c r="B11178"/>
      <c r="C11178"/>
      <c r="D11178"/>
      <c r="E11178"/>
    </row>
    <row r="11179" spans="1:5" x14ac:dyDescent="0.25">
      <c r="A11179"/>
      <c r="B11179"/>
      <c r="C11179"/>
      <c r="D11179"/>
      <c r="E11179"/>
    </row>
    <row r="11180" spans="1:5" x14ac:dyDescent="0.25">
      <c r="A11180"/>
      <c r="B11180"/>
      <c r="C11180"/>
      <c r="D11180"/>
      <c r="E11180"/>
    </row>
    <row r="11181" spans="1:5" x14ac:dyDescent="0.25">
      <c r="A11181"/>
      <c r="B11181"/>
      <c r="C11181"/>
      <c r="D11181"/>
      <c r="E11181"/>
    </row>
    <row r="11182" spans="1:5" x14ac:dyDescent="0.25">
      <c r="A11182"/>
      <c r="B11182"/>
      <c r="C11182"/>
      <c r="D11182"/>
      <c r="E11182"/>
    </row>
    <row r="11183" spans="1:5" x14ac:dyDescent="0.25">
      <c r="A11183"/>
      <c r="B11183"/>
      <c r="C11183"/>
      <c r="D11183"/>
      <c r="E11183"/>
    </row>
    <row r="11184" spans="1:5" x14ac:dyDescent="0.25">
      <c r="A11184"/>
      <c r="B11184"/>
      <c r="C11184"/>
      <c r="D11184"/>
      <c r="E11184"/>
    </row>
    <row r="11185" spans="1:5" x14ac:dyDescent="0.25">
      <c r="A11185"/>
      <c r="B11185"/>
      <c r="C11185"/>
      <c r="D11185"/>
      <c r="E11185"/>
    </row>
    <row r="11186" spans="1:5" x14ac:dyDescent="0.25">
      <c r="A11186"/>
      <c r="B11186"/>
      <c r="C11186"/>
      <c r="D11186"/>
      <c r="E11186"/>
    </row>
    <row r="11187" spans="1:5" x14ac:dyDescent="0.25">
      <c r="A11187"/>
      <c r="B11187"/>
      <c r="C11187"/>
      <c r="D11187"/>
      <c r="E11187"/>
    </row>
    <row r="11188" spans="1:5" x14ac:dyDescent="0.25">
      <c r="A11188"/>
      <c r="B11188"/>
      <c r="C11188"/>
      <c r="D11188"/>
      <c r="E11188"/>
    </row>
    <row r="11189" spans="1:5" x14ac:dyDescent="0.25">
      <c r="A11189"/>
      <c r="B11189"/>
      <c r="C11189"/>
      <c r="D11189"/>
      <c r="E11189"/>
    </row>
    <row r="11190" spans="1:5" x14ac:dyDescent="0.25">
      <c r="A11190"/>
      <c r="B11190"/>
      <c r="C11190"/>
      <c r="D11190"/>
      <c r="E11190"/>
    </row>
    <row r="11191" spans="1:5" x14ac:dyDescent="0.25">
      <c r="A11191"/>
      <c r="B11191"/>
      <c r="C11191"/>
      <c r="D11191"/>
      <c r="E11191"/>
    </row>
    <row r="11192" spans="1:5" x14ac:dyDescent="0.25">
      <c r="A11192"/>
      <c r="B11192"/>
      <c r="C11192"/>
      <c r="D11192"/>
      <c r="E11192"/>
    </row>
    <row r="11193" spans="1:5" x14ac:dyDescent="0.25">
      <c r="A11193"/>
      <c r="B11193"/>
      <c r="C11193"/>
      <c r="D11193"/>
      <c r="E11193"/>
    </row>
    <row r="11194" spans="1:5" x14ac:dyDescent="0.25">
      <c r="A11194"/>
      <c r="B11194"/>
      <c r="C11194"/>
      <c r="D11194"/>
      <c r="E11194"/>
    </row>
    <row r="11195" spans="1:5" x14ac:dyDescent="0.25">
      <c r="A11195"/>
      <c r="B11195"/>
      <c r="C11195"/>
      <c r="D11195"/>
      <c r="E11195"/>
    </row>
    <row r="11196" spans="1:5" x14ac:dyDescent="0.25">
      <c r="A11196"/>
      <c r="B11196"/>
      <c r="C11196"/>
      <c r="D11196"/>
      <c r="E11196"/>
    </row>
    <row r="11197" spans="1:5" x14ac:dyDescent="0.25">
      <c r="A11197"/>
      <c r="B11197"/>
      <c r="C11197"/>
      <c r="D11197"/>
      <c r="E11197"/>
    </row>
    <row r="11198" spans="1:5" x14ac:dyDescent="0.25">
      <c r="A11198"/>
      <c r="B11198"/>
      <c r="C11198"/>
      <c r="D11198"/>
      <c r="E11198"/>
    </row>
    <row r="11199" spans="1:5" x14ac:dyDescent="0.25">
      <c r="A11199"/>
      <c r="B11199"/>
      <c r="C11199"/>
      <c r="D11199"/>
      <c r="E11199"/>
    </row>
    <row r="11200" spans="1:5" x14ac:dyDescent="0.25">
      <c r="A11200"/>
      <c r="B11200"/>
      <c r="C11200"/>
      <c r="D11200"/>
      <c r="E11200"/>
    </row>
    <row r="11201" spans="1:5" x14ac:dyDescent="0.25">
      <c r="A11201"/>
      <c r="B11201"/>
      <c r="C11201"/>
      <c r="D11201"/>
      <c r="E11201"/>
    </row>
    <row r="11202" spans="1:5" x14ac:dyDescent="0.25">
      <c r="A11202"/>
      <c r="B11202"/>
      <c r="C11202"/>
      <c r="D11202"/>
      <c r="E11202"/>
    </row>
    <row r="11203" spans="1:5" x14ac:dyDescent="0.25">
      <c r="A11203"/>
      <c r="B11203"/>
      <c r="C11203"/>
      <c r="D11203"/>
      <c r="E11203"/>
    </row>
    <row r="11204" spans="1:5" x14ac:dyDescent="0.25">
      <c r="A11204"/>
      <c r="B11204"/>
      <c r="C11204"/>
      <c r="D11204"/>
      <c r="E11204"/>
    </row>
    <row r="11205" spans="1:5" x14ac:dyDescent="0.25">
      <c r="A11205"/>
      <c r="B11205"/>
      <c r="C11205"/>
      <c r="D11205"/>
      <c r="E11205"/>
    </row>
    <row r="11206" spans="1:5" x14ac:dyDescent="0.25">
      <c r="A11206"/>
      <c r="B11206"/>
      <c r="C11206"/>
      <c r="D11206"/>
      <c r="E11206"/>
    </row>
    <row r="11207" spans="1:5" x14ac:dyDescent="0.25">
      <c r="A11207"/>
      <c r="B11207"/>
      <c r="C11207"/>
      <c r="D11207"/>
      <c r="E11207"/>
    </row>
    <row r="11208" spans="1:5" x14ac:dyDescent="0.25">
      <c r="A11208"/>
      <c r="B11208"/>
      <c r="C11208"/>
      <c r="D11208"/>
      <c r="E11208"/>
    </row>
    <row r="11209" spans="1:5" x14ac:dyDescent="0.25">
      <c r="A11209"/>
      <c r="B11209"/>
      <c r="C11209"/>
      <c r="D11209"/>
      <c r="E11209"/>
    </row>
    <row r="11210" spans="1:5" x14ac:dyDescent="0.25">
      <c r="A11210"/>
      <c r="B11210"/>
      <c r="C11210"/>
      <c r="D11210"/>
      <c r="E11210"/>
    </row>
    <row r="11211" spans="1:5" x14ac:dyDescent="0.25">
      <c r="A11211"/>
      <c r="B11211"/>
      <c r="C11211"/>
      <c r="D11211"/>
      <c r="E11211"/>
    </row>
    <row r="11212" spans="1:5" x14ac:dyDescent="0.25">
      <c r="A11212"/>
      <c r="B11212"/>
      <c r="C11212"/>
      <c r="D11212"/>
      <c r="E11212"/>
    </row>
    <row r="11213" spans="1:5" x14ac:dyDescent="0.25">
      <c r="A11213"/>
      <c r="B11213"/>
      <c r="C11213"/>
      <c r="D11213"/>
      <c r="E11213"/>
    </row>
    <row r="11214" spans="1:5" x14ac:dyDescent="0.25">
      <c r="A11214"/>
      <c r="B11214"/>
      <c r="C11214"/>
      <c r="D11214"/>
      <c r="E11214"/>
    </row>
    <row r="11215" spans="1:5" x14ac:dyDescent="0.25">
      <c r="A11215"/>
      <c r="B11215"/>
      <c r="C11215"/>
      <c r="D11215"/>
      <c r="E11215"/>
    </row>
    <row r="11216" spans="1:5" x14ac:dyDescent="0.25">
      <c r="A11216"/>
      <c r="B11216"/>
      <c r="C11216"/>
      <c r="D11216"/>
      <c r="E11216"/>
    </row>
    <row r="11217" spans="1:5" x14ac:dyDescent="0.25">
      <c r="A11217"/>
      <c r="B11217"/>
      <c r="C11217"/>
      <c r="D11217"/>
      <c r="E11217"/>
    </row>
    <row r="11218" spans="1:5" x14ac:dyDescent="0.25">
      <c r="A11218"/>
      <c r="B11218"/>
      <c r="C11218"/>
      <c r="D11218"/>
      <c r="E11218"/>
    </row>
    <row r="11219" spans="1:5" x14ac:dyDescent="0.25">
      <c r="A11219"/>
      <c r="B11219"/>
      <c r="C11219"/>
      <c r="D11219"/>
      <c r="E11219"/>
    </row>
    <row r="11220" spans="1:5" x14ac:dyDescent="0.25">
      <c r="A11220"/>
      <c r="B11220"/>
      <c r="C11220"/>
      <c r="D11220"/>
      <c r="E11220"/>
    </row>
    <row r="11221" spans="1:5" x14ac:dyDescent="0.25">
      <c r="A11221"/>
      <c r="B11221"/>
      <c r="C11221"/>
      <c r="D11221"/>
      <c r="E11221"/>
    </row>
    <row r="11222" spans="1:5" x14ac:dyDescent="0.25">
      <c r="A11222"/>
      <c r="B11222"/>
      <c r="C11222"/>
      <c r="D11222"/>
      <c r="E11222"/>
    </row>
    <row r="11223" spans="1:5" x14ac:dyDescent="0.25">
      <c r="A11223"/>
      <c r="B11223"/>
      <c r="C11223"/>
      <c r="D11223"/>
      <c r="E11223"/>
    </row>
    <row r="11224" spans="1:5" x14ac:dyDescent="0.25">
      <c r="A11224"/>
      <c r="B11224"/>
      <c r="C11224"/>
      <c r="D11224"/>
      <c r="E11224"/>
    </row>
    <row r="11225" spans="1:5" x14ac:dyDescent="0.25">
      <c r="A11225"/>
      <c r="B11225"/>
      <c r="C11225"/>
      <c r="D11225"/>
      <c r="E11225"/>
    </row>
    <row r="11226" spans="1:5" x14ac:dyDescent="0.25">
      <c r="A11226"/>
      <c r="B11226"/>
      <c r="C11226"/>
      <c r="D11226"/>
      <c r="E11226"/>
    </row>
    <row r="11227" spans="1:5" x14ac:dyDescent="0.25">
      <c r="A11227"/>
      <c r="B11227"/>
      <c r="C11227"/>
      <c r="D11227"/>
      <c r="E11227"/>
    </row>
    <row r="11228" spans="1:5" x14ac:dyDescent="0.25">
      <c r="A11228"/>
      <c r="B11228"/>
      <c r="C11228"/>
      <c r="D11228"/>
      <c r="E11228"/>
    </row>
    <row r="11229" spans="1:5" x14ac:dyDescent="0.25">
      <c r="A11229"/>
      <c r="B11229"/>
      <c r="C11229"/>
      <c r="D11229"/>
      <c r="E11229"/>
    </row>
    <row r="11230" spans="1:5" x14ac:dyDescent="0.25">
      <c r="A11230"/>
      <c r="B11230"/>
      <c r="C11230"/>
      <c r="D11230"/>
      <c r="E11230"/>
    </row>
    <row r="11231" spans="1:5" x14ac:dyDescent="0.25">
      <c r="A11231"/>
      <c r="B11231"/>
      <c r="C11231"/>
      <c r="D11231"/>
      <c r="E11231"/>
    </row>
    <row r="11232" spans="1:5" x14ac:dyDescent="0.25">
      <c r="A11232"/>
      <c r="B11232"/>
      <c r="C11232"/>
      <c r="D11232"/>
      <c r="E11232"/>
    </row>
    <row r="11233" spans="1:5" x14ac:dyDescent="0.25">
      <c r="A11233"/>
      <c r="B11233"/>
      <c r="C11233"/>
      <c r="D11233"/>
      <c r="E11233"/>
    </row>
    <row r="11234" spans="1:5" x14ac:dyDescent="0.25">
      <c r="A11234"/>
      <c r="B11234"/>
      <c r="C11234"/>
      <c r="D11234"/>
      <c r="E11234"/>
    </row>
    <row r="11235" spans="1:5" x14ac:dyDescent="0.25">
      <c r="A11235"/>
      <c r="B11235"/>
      <c r="C11235"/>
      <c r="D11235"/>
      <c r="E11235"/>
    </row>
    <row r="11236" spans="1:5" x14ac:dyDescent="0.25">
      <c r="A11236"/>
      <c r="B11236"/>
      <c r="C11236"/>
      <c r="D11236"/>
      <c r="E11236"/>
    </row>
    <row r="11237" spans="1:5" x14ac:dyDescent="0.25">
      <c r="A11237"/>
      <c r="B11237"/>
      <c r="C11237"/>
      <c r="D11237"/>
      <c r="E11237"/>
    </row>
    <row r="11238" spans="1:5" x14ac:dyDescent="0.25">
      <c r="A11238"/>
      <c r="B11238"/>
      <c r="C11238"/>
      <c r="D11238"/>
      <c r="E11238"/>
    </row>
    <row r="11239" spans="1:5" x14ac:dyDescent="0.25">
      <c r="A11239"/>
      <c r="B11239"/>
      <c r="C11239"/>
      <c r="D11239"/>
      <c r="E11239"/>
    </row>
    <row r="11240" spans="1:5" x14ac:dyDescent="0.25">
      <c r="A11240"/>
      <c r="B11240"/>
      <c r="C11240"/>
      <c r="D11240"/>
      <c r="E11240"/>
    </row>
    <row r="11241" spans="1:5" x14ac:dyDescent="0.25">
      <c r="A11241"/>
      <c r="B11241"/>
      <c r="C11241"/>
      <c r="D11241"/>
      <c r="E11241"/>
    </row>
    <row r="11242" spans="1:5" x14ac:dyDescent="0.25">
      <c r="A11242"/>
      <c r="B11242"/>
      <c r="C11242"/>
      <c r="D11242"/>
      <c r="E11242"/>
    </row>
    <row r="11243" spans="1:5" x14ac:dyDescent="0.25">
      <c r="A11243"/>
      <c r="B11243"/>
      <c r="C11243"/>
      <c r="D11243"/>
      <c r="E11243"/>
    </row>
    <row r="11244" spans="1:5" x14ac:dyDescent="0.25">
      <c r="A11244"/>
      <c r="B11244"/>
      <c r="C11244"/>
      <c r="D11244"/>
      <c r="E11244"/>
    </row>
    <row r="11245" spans="1:5" x14ac:dyDescent="0.25">
      <c r="A11245"/>
      <c r="B11245"/>
      <c r="C11245"/>
      <c r="D11245"/>
      <c r="E11245"/>
    </row>
    <row r="11246" spans="1:5" x14ac:dyDescent="0.25">
      <c r="A11246"/>
      <c r="B11246"/>
      <c r="C11246"/>
      <c r="D11246"/>
      <c r="E11246"/>
    </row>
    <row r="11247" spans="1:5" x14ac:dyDescent="0.25">
      <c r="A11247"/>
      <c r="B11247"/>
      <c r="C11247"/>
      <c r="D11247"/>
      <c r="E11247"/>
    </row>
    <row r="11248" spans="1:5" x14ac:dyDescent="0.25">
      <c r="A11248"/>
      <c r="B11248"/>
      <c r="C11248"/>
      <c r="D11248"/>
      <c r="E11248"/>
    </row>
    <row r="11249" spans="1:5" x14ac:dyDescent="0.25">
      <c r="A11249"/>
      <c r="B11249"/>
      <c r="C11249"/>
      <c r="D11249"/>
      <c r="E11249"/>
    </row>
    <row r="11250" spans="1:5" x14ac:dyDescent="0.25">
      <c r="A11250"/>
      <c r="B11250"/>
      <c r="C11250"/>
      <c r="D11250"/>
      <c r="E11250"/>
    </row>
    <row r="11251" spans="1:5" x14ac:dyDescent="0.25">
      <c r="A11251"/>
      <c r="B11251"/>
      <c r="C11251"/>
      <c r="D11251"/>
      <c r="E11251"/>
    </row>
    <row r="11252" spans="1:5" x14ac:dyDescent="0.25">
      <c r="A11252"/>
      <c r="B11252"/>
      <c r="C11252"/>
      <c r="D11252"/>
      <c r="E11252"/>
    </row>
    <row r="11253" spans="1:5" x14ac:dyDescent="0.25">
      <c r="A11253"/>
      <c r="B11253"/>
      <c r="C11253"/>
      <c r="D11253"/>
      <c r="E11253"/>
    </row>
    <row r="11254" spans="1:5" x14ac:dyDescent="0.25">
      <c r="A11254"/>
      <c r="B11254"/>
      <c r="C11254"/>
      <c r="D11254"/>
      <c r="E11254"/>
    </row>
    <row r="11255" spans="1:5" x14ac:dyDescent="0.25">
      <c r="A11255"/>
      <c r="B11255"/>
      <c r="C11255"/>
      <c r="D11255"/>
      <c r="E11255"/>
    </row>
    <row r="11256" spans="1:5" x14ac:dyDescent="0.25">
      <c r="A11256"/>
      <c r="B11256"/>
      <c r="C11256"/>
      <c r="D11256"/>
      <c r="E11256"/>
    </row>
    <row r="11257" spans="1:5" x14ac:dyDescent="0.25">
      <c r="A11257"/>
      <c r="B11257"/>
      <c r="C11257"/>
      <c r="D11257"/>
      <c r="E11257"/>
    </row>
    <row r="11258" spans="1:5" x14ac:dyDescent="0.25">
      <c r="A11258"/>
      <c r="B11258"/>
      <c r="C11258"/>
      <c r="D11258"/>
      <c r="E11258"/>
    </row>
    <row r="11259" spans="1:5" x14ac:dyDescent="0.25">
      <c r="A11259"/>
      <c r="B11259"/>
      <c r="C11259"/>
      <c r="D11259"/>
      <c r="E11259"/>
    </row>
    <row r="11260" spans="1:5" x14ac:dyDescent="0.25">
      <c r="A11260"/>
      <c r="B11260"/>
      <c r="C11260"/>
      <c r="D11260"/>
      <c r="E11260"/>
    </row>
    <row r="11261" spans="1:5" x14ac:dyDescent="0.25">
      <c r="A11261"/>
      <c r="B11261"/>
      <c r="C11261"/>
      <c r="D11261"/>
      <c r="E11261"/>
    </row>
    <row r="11262" spans="1:5" x14ac:dyDescent="0.25">
      <c r="A11262"/>
      <c r="B11262"/>
      <c r="C11262"/>
      <c r="D11262"/>
      <c r="E11262"/>
    </row>
    <row r="11263" spans="1:5" x14ac:dyDescent="0.25">
      <c r="A11263"/>
      <c r="B11263"/>
      <c r="C11263"/>
      <c r="D11263"/>
      <c r="E11263"/>
    </row>
    <row r="11264" spans="1:5" x14ac:dyDescent="0.25">
      <c r="A11264"/>
      <c r="B11264"/>
      <c r="C11264"/>
      <c r="D11264"/>
      <c r="E11264"/>
    </row>
    <row r="11265" spans="1:5" x14ac:dyDescent="0.25">
      <c r="A11265"/>
      <c r="B11265"/>
      <c r="C11265"/>
      <c r="D11265"/>
      <c r="E11265"/>
    </row>
    <row r="11266" spans="1:5" x14ac:dyDescent="0.25">
      <c r="A11266"/>
      <c r="B11266"/>
      <c r="C11266"/>
      <c r="D11266"/>
      <c r="E11266"/>
    </row>
    <row r="11267" spans="1:5" x14ac:dyDescent="0.25">
      <c r="A11267"/>
      <c r="B11267"/>
      <c r="C11267"/>
      <c r="D11267"/>
      <c r="E11267"/>
    </row>
    <row r="11268" spans="1:5" x14ac:dyDescent="0.25">
      <c r="A11268"/>
      <c r="B11268"/>
      <c r="C11268"/>
      <c r="D11268"/>
      <c r="E11268"/>
    </row>
    <row r="11269" spans="1:5" x14ac:dyDescent="0.25">
      <c r="A11269"/>
      <c r="B11269"/>
      <c r="C11269"/>
      <c r="D11269"/>
      <c r="E11269"/>
    </row>
    <row r="11270" spans="1:5" x14ac:dyDescent="0.25">
      <c r="A11270"/>
      <c r="B11270"/>
      <c r="C11270"/>
      <c r="D11270"/>
      <c r="E11270"/>
    </row>
    <row r="11271" spans="1:5" x14ac:dyDescent="0.25">
      <c r="A11271"/>
      <c r="B11271"/>
      <c r="C11271"/>
      <c r="D11271"/>
      <c r="E11271"/>
    </row>
    <row r="11272" spans="1:5" x14ac:dyDescent="0.25">
      <c r="A11272"/>
      <c r="B11272"/>
      <c r="C11272"/>
      <c r="D11272"/>
      <c r="E11272"/>
    </row>
    <row r="11273" spans="1:5" x14ac:dyDescent="0.25">
      <c r="A11273"/>
      <c r="B11273"/>
      <c r="C11273"/>
      <c r="D11273"/>
      <c r="E11273"/>
    </row>
    <row r="11274" spans="1:5" x14ac:dyDescent="0.25">
      <c r="A11274"/>
      <c r="B11274"/>
      <c r="C11274"/>
      <c r="D11274"/>
      <c r="E11274"/>
    </row>
    <row r="11275" spans="1:5" x14ac:dyDescent="0.25">
      <c r="A11275"/>
      <c r="B11275"/>
      <c r="C11275"/>
      <c r="D11275"/>
      <c r="E11275"/>
    </row>
    <row r="11276" spans="1:5" x14ac:dyDescent="0.25">
      <c r="A11276"/>
      <c r="B11276"/>
      <c r="C11276"/>
      <c r="D11276"/>
      <c r="E11276"/>
    </row>
    <row r="11277" spans="1:5" x14ac:dyDescent="0.25">
      <c r="A11277"/>
      <c r="B11277"/>
      <c r="C11277"/>
      <c r="D11277"/>
      <c r="E11277"/>
    </row>
    <row r="11278" spans="1:5" x14ac:dyDescent="0.25">
      <c r="A11278"/>
      <c r="B11278"/>
      <c r="C11278"/>
      <c r="D11278"/>
      <c r="E11278"/>
    </row>
    <row r="11279" spans="1:5" x14ac:dyDescent="0.25">
      <c r="A11279"/>
      <c r="B11279"/>
      <c r="C11279"/>
      <c r="D11279"/>
      <c r="E11279"/>
    </row>
    <row r="11280" spans="1:5" x14ac:dyDescent="0.25">
      <c r="A11280"/>
      <c r="B11280"/>
      <c r="C11280"/>
      <c r="D11280"/>
      <c r="E11280"/>
    </row>
    <row r="11281" spans="1:5" x14ac:dyDescent="0.25">
      <c r="A11281"/>
      <c r="B11281"/>
      <c r="C11281"/>
      <c r="D11281"/>
      <c r="E11281"/>
    </row>
    <row r="11282" spans="1:5" x14ac:dyDescent="0.25">
      <c r="A11282"/>
      <c r="B11282"/>
      <c r="C11282"/>
      <c r="D11282"/>
      <c r="E11282"/>
    </row>
    <row r="11283" spans="1:5" x14ac:dyDescent="0.25">
      <c r="A11283"/>
      <c r="B11283"/>
      <c r="C11283"/>
      <c r="D11283"/>
      <c r="E11283"/>
    </row>
    <row r="11284" spans="1:5" x14ac:dyDescent="0.25">
      <c r="A11284"/>
      <c r="B11284"/>
      <c r="C11284"/>
      <c r="D11284"/>
      <c r="E11284"/>
    </row>
    <row r="11285" spans="1:5" x14ac:dyDescent="0.25">
      <c r="A11285"/>
      <c r="B11285"/>
      <c r="C11285"/>
      <c r="D11285"/>
      <c r="E11285"/>
    </row>
    <row r="11286" spans="1:5" x14ac:dyDescent="0.25">
      <c r="A11286"/>
      <c r="B11286"/>
      <c r="C11286"/>
      <c r="D11286"/>
      <c r="E11286"/>
    </row>
    <row r="11287" spans="1:5" x14ac:dyDescent="0.25">
      <c r="A11287"/>
      <c r="B11287"/>
      <c r="C11287"/>
      <c r="D11287"/>
      <c r="E11287"/>
    </row>
    <row r="11288" spans="1:5" x14ac:dyDescent="0.25">
      <c r="A11288"/>
      <c r="B11288"/>
      <c r="C11288"/>
      <c r="D11288"/>
      <c r="E11288"/>
    </row>
    <row r="11289" spans="1:5" x14ac:dyDescent="0.25">
      <c r="A11289"/>
      <c r="B11289"/>
      <c r="C11289"/>
      <c r="D11289"/>
      <c r="E11289"/>
    </row>
    <row r="11290" spans="1:5" x14ac:dyDescent="0.25">
      <c r="A11290"/>
      <c r="B11290"/>
      <c r="C11290"/>
      <c r="D11290"/>
      <c r="E11290"/>
    </row>
    <row r="11291" spans="1:5" x14ac:dyDescent="0.25">
      <c r="A11291"/>
      <c r="B11291"/>
      <c r="C11291"/>
      <c r="D11291"/>
      <c r="E11291"/>
    </row>
    <row r="11292" spans="1:5" x14ac:dyDescent="0.25">
      <c r="A11292"/>
      <c r="B11292"/>
      <c r="C11292"/>
      <c r="D11292"/>
      <c r="E11292"/>
    </row>
    <row r="11293" spans="1:5" x14ac:dyDescent="0.25">
      <c r="A11293"/>
      <c r="B11293"/>
      <c r="C11293"/>
      <c r="D11293"/>
      <c r="E11293"/>
    </row>
    <row r="11294" spans="1:5" x14ac:dyDescent="0.25">
      <c r="A11294"/>
      <c r="B11294"/>
      <c r="C11294"/>
      <c r="D11294"/>
      <c r="E11294"/>
    </row>
    <row r="11295" spans="1:5" x14ac:dyDescent="0.25">
      <c r="A11295"/>
      <c r="B11295"/>
      <c r="C11295"/>
      <c r="D11295"/>
      <c r="E11295"/>
    </row>
    <row r="11296" spans="1:5" x14ac:dyDescent="0.25">
      <c r="A11296"/>
      <c r="B11296"/>
      <c r="C11296"/>
      <c r="D11296"/>
      <c r="E11296"/>
    </row>
    <row r="11297" spans="1:5" x14ac:dyDescent="0.25">
      <c r="A11297"/>
      <c r="B11297"/>
      <c r="C11297"/>
      <c r="D11297"/>
      <c r="E11297"/>
    </row>
    <row r="11298" spans="1:5" x14ac:dyDescent="0.25">
      <c r="A11298"/>
      <c r="B11298"/>
      <c r="C11298"/>
      <c r="D11298"/>
      <c r="E11298"/>
    </row>
    <row r="11299" spans="1:5" x14ac:dyDescent="0.25">
      <c r="A11299"/>
      <c r="B11299"/>
      <c r="C11299"/>
      <c r="D11299"/>
      <c r="E11299"/>
    </row>
    <row r="11300" spans="1:5" x14ac:dyDescent="0.25">
      <c r="A11300"/>
      <c r="B11300"/>
      <c r="C11300"/>
      <c r="D11300"/>
      <c r="E11300"/>
    </row>
    <row r="11301" spans="1:5" x14ac:dyDescent="0.25">
      <c r="A11301"/>
      <c r="B11301"/>
      <c r="C11301"/>
      <c r="D11301"/>
      <c r="E11301"/>
    </row>
    <row r="11302" spans="1:5" x14ac:dyDescent="0.25">
      <c r="A11302"/>
      <c r="B11302"/>
      <c r="C11302"/>
      <c r="D11302"/>
      <c r="E11302"/>
    </row>
    <row r="11303" spans="1:5" x14ac:dyDescent="0.25">
      <c r="A11303"/>
      <c r="B11303"/>
      <c r="C11303"/>
      <c r="D11303"/>
      <c r="E11303"/>
    </row>
    <row r="11304" spans="1:5" x14ac:dyDescent="0.25">
      <c r="A11304"/>
      <c r="B11304"/>
      <c r="C11304"/>
      <c r="D11304"/>
      <c r="E11304"/>
    </row>
    <row r="11305" spans="1:5" x14ac:dyDescent="0.25">
      <c r="A11305"/>
      <c r="B11305"/>
      <c r="C11305"/>
      <c r="D11305"/>
      <c r="E11305"/>
    </row>
    <row r="11306" spans="1:5" x14ac:dyDescent="0.25">
      <c r="A11306"/>
      <c r="B11306"/>
      <c r="C11306"/>
      <c r="D11306"/>
      <c r="E11306"/>
    </row>
    <row r="11307" spans="1:5" x14ac:dyDescent="0.25">
      <c r="A11307"/>
      <c r="B11307"/>
      <c r="C11307"/>
      <c r="D11307"/>
      <c r="E11307"/>
    </row>
    <row r="11308" spans="1:5" x14ac:dyDescent="0.25">
      <c r="A11308"/>
      <c r="B11308"/>
      <c r="C11308"/>
      <c r="D11308"/>
      <c r="E11308"/>
    </row>
    <row r="11309" spans="1:5" x14ac:dyDescent="0.25">
      <c r="A11309"/>
      <c r="B11309"/>
      <c r="C11309"/>
      <c r="D11309"/>
      <c r="E11309"/>
    </row>
    <row r="11310" spans="1:5" x14ac:dyDescent="0.25">
      <c r="A11310"/>
      <c r="B11310"/>
      <c r="C11310"/>
      <c r="D11310"/>
      <c r="E11310"/>
    </row>
    <row r="11311" spans="1:5" x14ac:dyDescent="0.25">
      <c r="A11311"/>
      <c r="B11311"/>
      <c r="C11311"/>
      <c r="D11311"/>
      <c r="E11311"/>
    </row>
    <row r="11312" spans="1:5" x14ac:dyDescent="0.25">
      <c r="A11312"/>
      <c r="B11312"/>
      <c r="C11312"/>
      <c r="D11312"/>
      <c r="E11312"/>
    </row>
    <row r="11313" spans="1:5" x14ac:dyDescent="0.25">
      <c r="A11313"/>
      <c r="B11313"/>
      <c r="C11313"/>
      <c r="D11313"/>
      <c r="E11313"/>
    </row>
    <row r="11314" spans="1:5" x14ac:dyDescent="0.25">
      <c r="A11314"/>
      <c r="B11314"/>
      <c r="C11314"/>
      <c r="D11314"/>
      <c r="E11314"/>
    </row>
    <row r="11315" spans="1:5" x14ac:dyDescent="0.25">
      <c r="A11315"/>
      <c r="B11315"/>
      <c r="C11315"/>
      <c r="D11315"/>
      <c r="E11315"/>
    </row>
    <row r="11316" spans="1:5" x14ac:dyDescent="0.25">
      <c r="A11316"/>
      <c r="B11316"/>
      <c r="C11316"/>
      <c r="D11316"/>
      <c r="E11316"/>
    </row>
    <row r="11317" spans="1:5" x14ac:dyDescent="0.25">
      <c r="A11317"/>
      <c r="B11317"/>
      <c r="C11317"/>
      <c r="D11317"/>
      <c r="E11317"/>
    </row>
    <row r="11318" spans="1:5" x14ac:dyDescent="0.25">
      <c r="A11318"/>
      <c r="B11318"/>
      <c r="C11318"/>
      <c r="D11318"/>
      <c r="E11318"/>
    </row>
    <row r="11319" spans="1:5" x14ac:dyDescent="0.25">
      <c r="A11319"/>
      <c r="B11319"/>
      <c r="C11319"/>
      <c r="D11319"/>
      <c r="E11319"/>
    </row>
    <row r="11320" spans="1:5" x14ac:dyDescent="0.25">
      <c r="A11320"/>
      <c r="B11320"/>
      <c r="C11320"/>
      <c r="D11320"/>
      <c r="E11320"/>
    </row>
    <row r="11321" spans="1:5" x14ac:dyDescent="0.25">
      <c r="A11321"/>
      <c r="B11321"/>
      <c r="C11321"/>
      <c r="D11321"/>
      <c r="E11321"/>
    </row>
    <row r="11322" spans="1:5" x14ac:dyDescent="0.25">
      <c r="A11322"/>
      <c r="B11322"/>
      <c r="C11322"/>
      <c r="D11322"/>
      <c r="E11322"/>
    </row>
    <row r="11323" spans="1:5" x14ac:dyDescent="0.25">
      <c r="A11323"/>
      <c r="B11323"/>
      <c r="C11323"/>
      <c r="D11323"/>
      <c r="E11323"/>
    </row>
    <row r="11324" spans="1:5" x14ac:dyDescent="0.25">
      <c r="A11324"/>
      <c r="B11324"/>
      <c r="C11324"/>
      <c r="D11324"/>
      <c r="E11324"/>
    </row>
    <row r="11325" spans="1:5" x14ac:dyDescent="0.25">
      <c r="A11325"/>
      <c r="B11325"/>
      <c r="C11325"/>
      <c r="D11325"/>
      <c r="E11325"/>
    </row>
    <row r="11326" spans="1:5" x14ac:dyDescent="0.25">
      <c r="A11326"/>
      <c r="B11326"/>
      <c r="C11326"/>
      <c r="D11326"/>
      <c r="E11326"/>
    </row>
    <row r="11327" spans="1:5" x14ac:dyDescent="0.25">
      <c r="A11327"/>
      <c r="B11327"/>
      <c r="C11327"/>
      <c r="D11327"/>
      <c r="E11327"/>
    </row>
    <row r="11328" spans="1:5" x14ac:dyDescent="0.25">
      <c r="A11328"/>
      <c r="B11328"/>
      <c r="C11328"/>
      <c r="D11328"/>
      <c r="E11328"/>
    </row>
    <row r="11329" spans="1:5" x14ac:dyDescent="0.25">
      <c r="A11329"/>
      <c r="B11329"/>
      <c r="C11329"/>
      <c r="D11329"/>
      <c r="E11329"/>
    </row>
    <row r="11330" spans="1:5" x14ac:dyDescent="0.25">
      <c r="A11330"/>
      <c r="B11330"/>
      <c r="C11330"/>
      <c r="D11330"/>
      <c r="E11330"/>
    </row>
    <row r="11331" spans="1:5" x14ac:dyDescent="0.25">
      <c r="A11331"/>
      <c r="B11331"/>
      <c r="C11331"/>
      <c r="D11331"/>
      <c r="E11331"/>
    </row>
    <row r="11332" spans="1:5" x14ac:dyDescent="0.25">
      <c r="A11332"/>
      <c r="B11332"/>
      <c r="C11332"/>
      <c r="D11332"/>
      <c r="E11332"/>
    </row>
    <row r="11333" spans="1:5" x14ac:dyDescent="0.25">
      <c r="A11333"/>
      <c r="B11333"/>
      <c r="C11333"/>
      <c r="D11333"/>
      <c r="E11333"/>
    </row>
    <row r="11334" spans="1:5" x14ac:dyDescent="0.25">
      <c r="A11334"/>
      <c r="B11334"/>
      <c r="C11334"/>
      <c r="D11334"/>
      <c r="E11334"/>
    </row>
    <row r="11335" spans="1:5" x14ac:dyDescent="0.25">
      <c r="A11335"/>
      <c r="B11335"/>
      <c r="C11335"/>
      <c r="D11335"/>
      <c r="E11335"/>
    </row>
    <row r="11336" spans="1:5" x14ac:dyDescent="0.25">
      <c r="A11336"/>
      <c r="B11336"/>
      <c r="C11336"/>
      <c r="D11336"/>
      <c r="E11336"/>
    </row>
    <row r="11337" spans="1:5" x14ac:dyDescent="0.25">
      <c r="A11337"/>
      <c r="B11337"/>
      <c r="C11337"/>
      <c r="D11337"/>
      <c r="E11337"/>
    </row>
    <row r="11338" spans="1:5" x14ac:dyDescent="0.25">
      <c r="A11338"/>
      <c r="B11338"/>
      <c r="C11338"/>
      <c r="D11338"/>
      <c r="E11338"/>
    </row>
    <row r="11339" spans="1:5" x14ac:dyDescent="0.25">
      <c r="A11339"/>
      <c r="B11339"/>
      <c r="C11339"/>
      <c r="D11339"/>
      <c r="E11339"/>
    </row>
    <row r="11340" spans="1:5" x14ac:dyDescent="0.25">
      <c r="A11340"/>
      <c r="B11340"/>
      <c r="C11340"/>
      <c r="D11340"/>
      <c r="E11340"/>
    </row>
    <row r="11341" spans="1:5" x14ac:dyDescent="0.25">
      <c r="A11341"/>
      <c r="B11341"/>
      <c r="C11341"/>
      <c r="D11341"/>
      <c r="E11341"/>
    </row>
    <row r="11342" spans="1:5" x14ac:dyDescent="0.25">
      <c r="A11342"/>
      <c r="B11342"/>
      <c r="C11342"/>
      <c r="D11342"/>
      <c r="E11342"/>
    </row>
    <row r="11343" spans="1:5" x14ac:dyDescent="0.25">
      <c r="A11343"/>
      <c r="B11343"/>
      <c r="C11343"/>
      <c r="D11343"/>
      <c r="E11343"/>
    </row>
    <row r="11344" spans="1:5" x14ac:dyDescent="0.25">
      <c r="A11344"/>
      <c r="B11344"/>
      <c r="C11344"/>
      <c r="D11344"/>
      <c r="E11344"/>
    </row>
    <row r="11345" spans="1:5" x14ac:dyDescent="0.25">
      <c r="A11345"/>
      <c r="B11345"/>
      <c r="C11345"/>
      <c r="D11345"/>
      <c r="E11345"/>
    </row>
    <row r="11346" spans="1:5" x14ac:dyDescent="0.25">
      <c r="A11346"/>
      <c r="B11346"/>
      <c r="C11346"/>
      <c r="D11346"/>
      <c r="E11346"/>
    </row>
    <row r="11347" spans="1:5" x14ac:dyDescent="0.25">
      <c r="A11347"/>
      <c r="B11347"/>
      <c r="C11347"/>
      <c r="D11347"/>
      <c r="E11347"/>
    </row>
    <row r="11348" spans="1:5" x14ac:dyDescent="0.25">
      <c r="A11348"/>
      <c r="B11348"/>
      <c r="C11348"/>
      <c r="D11348"/>
      <c r="E11348"/>
    </row>
    <row r="11349" spans="1:5" x14ac:dyDescent="0.25">
      <c r="A11349"/>
      <c r="B11349"/>
      <c r="C11349"/>
      <c r="D11349"/>
      <c r="E11349"/>
    </row>
    <row r="11350" spans="1:5" x14ac:dyDescent="0.25">
      <c r="A11350"/>
      <c r="B11350"/>
      <c r="C11350"/>
      <c r="D11350"/>
      <c r="E11350"/>
    </row>
    <row r="11351" spans="1:5" x14ac:dyDescent="0.25">
      <c r="A11351"/>
      <c r="B11351"/>
      <c r="C11351"/>
      <c r="D11351"/>
      <c r="E11351"/>
    </row>
    <row r="11352" spans="1:5" x14ac:dyDescent="0.25">
      <c r="A11352"/>
      <c r="B11352"/>
      <c r="C11352"/>
      <c r="D11352"/>
      <c r="E11352"/>
    </row>
    <row r="11353" spans="1:5" x14ac:dyDescent="0.25">
      <c r="A11353"/>
      <c r="B11353"/>
      <c r="C11353"/>
      <c r="D11353"/>
      <c r="E11353"/>
    </row>
    <row r="11354" spans="1:5" x14ac:dyDescent="0.25">
      <c r="A11354"/>
      <c r="B11354"/>
      <c r="C11354"/>
      <c r="D11354"/>
      <c r="E11354"/>
    </row>
    <row r="11355" spans="1:5" x14ac:dyDescent="0.25">
      <c r="A11355"/>
      <c r="B11355"/>
      <c r="C11355"/>
      <c r="D11355"/>
      <c r="E11355"/>
    </row>
    <row r="11356" spans="1:5" x14ac:dyDescent="0.25">
      <c r="A11356"/>
      <c r="B11356"/>
      <c r="C11356"/>
      <c r="D11356"/>
      <c r="E11356"/>
    </row>
    <row r="11357" spans="1:5" x14ac:dyDescent="0.25">
      <c r="A11357"/>
      <c r="B11357"/>
      <c r="C11357"/>
      <c r="D11357"/>
      <c r="E11357"/>
    </row>
    <row r="11358" spans="1:5" x14ac:dyDescent="0.25">
      <c r="A11358"/>
      <c r="B11358"/>
      <c r="C11358"/>
      <c r="D11358"/>
      <c r="E11358"/>
    </row>
    <row r="11359" spans="1:5" x14ac:dyDescent="0.25">
      <c r="A11359"/>
      <c r="B11359"/>
      <c r="C11359"/>
      <c r="D11359"/>
      <c r="E11359"/>
    </row>
    <row r="11360" spans="1:5" x14ac:dyDescent="0.25">
      <c r="A11360"/>
      <c r="B11360"/>
      <c r="C11360"/>
      <c r="D11360"/>
      <c r="E11360"/>
    </row>
    <row r="11361" spans="1:5" x14ac:dyDescent="0.25">
      <c r="A11361"/>
      <c r="B11361"/>
      <c r="C11361"/>
      <c r="D11361"/>
      <c r="E11361"/>
    </row>
    <row r="11362" spans="1:5" x14ac:dyDescent="0.25">
      <c r="A11362"/>
      <c r="B11362"/>
      <c r="C11362"/>
      <c r="D11362"/>
      <c r="E11362"/>
    </row>
    <row r="11363" spans="1:5" x14ac:dyDescent="0.25">
      <c r="A11363"/>
      <c r="B11363"/>
      <c r="C11363"/>
      <c r="D11363"/>
      <c r="E11363"/>
    </row>
    <row r="11364" spans="1:5" x14ac:dyDescent="0.25">
      <c r="A11364"/>
      <c r="B11364"/>
      <c r="C11364"/>
      <c r="D11364"/>
      <c r="E11364"/>
    </row>
    <row r="11365" spans="1:5" x14ac:dyDescent="0.25">
      <c r="A11365"/>
      <c r="B11365"/>
      <c r="C11365"/>
      <c r="D11365"/>
      <c r="E11365"/>
    </row>
    <row r="11366" spans="1:5" x14ac:dyDescent="0.25">
      <c r="A11366"/>
      <c r="B11366"/>
      <c r="C11366"/>
      <c r="D11366"/>
      <c r="E11366"/>
    </row>
    <row r="11367" spans="1:5" x14ac:dyDescent="0.25">
      <c r="A11367"/>
      <c r="B11367"/>
      <c r="C11367"/>
      <c r="D11367"/>
      <c r="E11367"/>
    </row>
    <row r="11368" spans="1:5" x14ac:dyDescent="0.25">
      <c r="A11368"/>
      <c r="B11368"/>
      <c r="C11368"/>
      <c r="D11368"/>
      <c r="E11368"/>
    </row>
    <row r="11369" spans="1:5" x14ac:dyDescent="0.25">
      <c r="A11369"/>
      <c r="B11369"/>
      <c r="C11369"/>
      <c r="D11369"/>
      <c r="E11369"/>
    </row>
    <row r="11370" spans="1:5" x14ac:dyDescent="0.25">
      <c r="A11370"/>
      <c r="B11370"/>
      <c r="C11370"/>
      <c r="D11370"/>
      <c r="E11370"/>
    </row>
    <row r="11371" spans="1:5" x14ac:dyDescent="0.25">
      <c r="A11371"/>
      <c r="B11371"/>
      <c r="C11371"/>
      <c r="D11371"/>
      <c r="E11371"/>
    </row>
    <row r="11372" spans="1:5" x14ac:dyDescent="0.25">
      <c r="A11372"/>
      <c r="B11372"/>
      <c r="C11372"/>
      <c r="D11372"/>
      <c r="E11372"/>
    </row>
    <row r="11373" spans="1:5" x14ac:dyDescent="0.25">
      <c r="A11373"/>
      <c r="B11373"/>
      <c r="C11373"/>
      <c r="D11373"/>
      <c r="E11373"/>
    </row>
    <row r="11374" spans="1:5" x14ac:dyDescent="0.25">
      <c r="A11374"/>
      <c r="B11374"/>
      <c r="C11374"/>
      <c r="D11374"/>
      <c r="E11374"/>
    </row>
    <row r="11375" spans="1:5" x14ac:dyDescent="0.25">
      <c r="A11375"/>
      <c r="B11375"/>
      <c r="C11375"/>
      <c r="D11375"/>
      <c r="E11375"/>
    </row>
    <row r="11376" spans="1:5" x14ac:dyDescent="0.25">
      <c r="A11376"/>
      <c r="B11376"/>
      <c r="C11376"/>
      <c r="D11376"/>
      <c r="E11376"/>
    </row>
    <row r="11377" spans="1:5" x14ac:dyDescent="0.25">
      <c r="A11377"/>
      <c r="B11377"/>
      <c r="C11377"/>
      <c r="D11377"/>
      <c r="E11377"/>
    </row>
    <row r="11378" spans="1:5" x14ac:dyDescent="0.25">
      <c r="A11378"/>
      <c r="B11378"/>
      <c r="C11378"/>
      <c r="D11378"/>
      <c r="E11378"/>
    </row>
    <row r="11379" spans="1:5" x14ac:dyDescent="0.25">
      <c r="A11379"/>
      <c r="B11379"/>
      <c r="C11379"/>
      <c r="D11379"/>
      <c r="E11379"/>
    </row>
    <row r="11380" spans="1:5" x14ac:dyDescent="0.25">
      <c r="A11380"/>
      <c r="B11380"/>
      <c r="C11380"/>
      <c r="D11380"/>
      <c r="E11380"/>
    </row>
    <row r="11381" spans="1:5" x14ac:dyDescent="0.25">
      <c r="A11381"/>
      <c r="B11381"/>
      <c r="C11381"/>
      <c r="D11381"/>
      <c r="E11381"/>
    </row>
    <row r="11382" spans="1:5" x14ac:dyDescent="0.25">
      <c r="A11382"/>
      <c r="B11382"/>
      <c r="C11382"/>
      <c r="D11382"/>
      <c r="E11382"/>
    </row>
    <row r="11383" spans="1:5" x14ac:dyDescent="0.25">
      <c r="A11383"/>
      <c r="B11383"/>
      <c r="C11383"/>
      <c r="D11383"/>
      <c r="E11383"/>
    </row>
    <row r="11384" spans="1:5" x14ac:dyDescent="0.25">
      <c r="A11384"/>
      <c r="B11384"/>
      <c r="C11384"/>
      <c r="D11384"/>
      <c r="E11384"/>
    </row>
    <row r="11385" spans="1:5" x14ac:dyDescent="0.25">
      <c r="A11385"/>
      <c r="B11385"/>
      <c r="C11385"/>
      <c r="D11385"/>
      <c r="E11385"/>
    </row>
    <row r="11386" spans="1:5" x14ac:dyDescent="0.25">
      <c r="A11386"/>
      <c r="B11386"/>
      <c r="C11386"/>
      <c r="D11386"/>
      <c r="E11386"/>
    </row>
    <row r="11387" spans="1:5" x14ac:dyDescent="0.25">
      <c r="A11387"/>
      <c r="B11387"/>
      <c r="C11387"/>
      <c r="D11387"/>
      <c r="E11387"/>
    </row>
    <row r="11388" spans="1:5" x14ac:dyDescent="0.25">
      <c r="A11388"/>
      <c r="B11388"/>
      <c r="C11388"/>
      <c r="D11388"/>
      <c r="E11388"/>
    </row>
    <row r="11389" spans="1:5" x14ac:dyDescent="0.25">
      <c r="A11389"/>
      <c r="B11389"/>
      <c r="C11389"/>
      <c r="D11389"/>
      <c r="E11389"/>
    </row>
    <row r="11390" spans="1:5" x14ac:dyDescent="0.25">
      <c r="A11390"/>
      <c r="B11390"/>
      <c r="C11390"/>
      <c r="D11390"/>
      <c r="E11390"/>
    </row>
    <row r="11391" spans="1:5" x14ac:dyDescent="0.25">
      <c r="A11391"/>
      <c r="B11391"/>
      <c r="C11391"/>
      <c r="D11391"/>
      <c r="E11391"/>
    </row>
    <row r="11392" spans="1:5" x14ac:dyDescent="0.25">
      <c r="A11392"/>
      <c r="B11392"/>
      <c r="C11392"/>
      <c r="D11392"/>
      <c r="E11392"/>
    </row>
    <row r="11393" spans="1:5" x14ac:dyDescent="0.25">
      <c r="A11393"/>
      <c r="B11393"/>
      <c r="C11393"/>
      <c r="D11393"/>
      <c r="E11393"/>
    </row>
    <row r="11394" spans="1:5" x14ac:dyDescent="0.25">
      <c r="A11394"/>
      <c r="B11394"/>
      <c r="C11394"/>
      <c r="D11394"/>
      <c r="E11394"/>
    </row>
    <row r="11395" spans="1:5" x14ac:dyDescent="0.25">
      <c r="A11395"/>
      <c r="B11395"/>
      <c r="C11395"/>
      <c r="D11395"/>
      <c r="E11395"/>
    </row>
    <row r="11396" spans="1:5" x14ac:dyDescent="0.25">
      <c r="A11396"/>
      <c r="B11396"/>
      <c r="C11396"/>
      <c r="D11396"/>
      <c r="E11396"/>
    </row>
    <row r="11397" spans="1:5" x14ac:dyDescent="0.25">
      <c r="A11397"/>
      <c r="B11397"/>
      <c r="C11397"/>
      <c r="D11397"/>
      <c r="E11397"/>
    </row>
    <row r="11398" spans="1:5" x14ac:dyDescent="0.25">
      <c r="A11398"/>
      <c r="B11398"/>
      <c r="C11398"/>
      <c r="D11398"/>
      <c r="E11398"/>
    </row>
    <row r="11399" spans="1:5" x14ac:dyDescent="0.25">
      <c r="A11399"/>
      <c r="B11399"/>
      <c r="C11399"/>
      <c r="D11399"/>
      <c r="E11399"/>
    </row>
    <row r="11400" spans="1:5" x14ac:dyDescent="0.25">
      <c r="A11400"/>
      <c r="B11400"/>
      <c r="C11400"/>
      <c r="D11400"/>
      <c r="E11400"/>
    </row>
    <row r="11401" spans="1:5" x14ac:dyDescent="0.25">
      <c r="A11401"/>
      <c r="B11401"/>
      <c r="C11401"/>
      <c r="D11401"/>
      <c r="E11401"/>
    </row>
    <row r="11402" spans="1:5" x14ac:dyDescent="0.25">
      <c r="A11402"/>
      <c r="B11402"/>
      <c r="C11402"/>
      <c r="D11402"/>
      <c r="E11402"/>
    </row>
    <row r="11403" spans="1:5" x14ac:dyDescent="0.25">
      <c r="A11403"/>
      <c r="B11403"/>
      <c r="C11403"/>
      <c r="D11403"/>
      <c r="E11403"/>
    </row>
    <row r="11404" spans="1:5" x14ac:dyDescent="0.25">
      <c r="A11404"/>
      <c r="B11404"/>
      <c r="C11404"/>
      <c r="D11404"/>
      <c r="E11404"/>
    </row>
    <row r="11405" spans="1:5" x14ac:dyDescent="0.25">
      <c r="A11405"/>
      <c r="B11405"/>
      <c r="C11405"/>
      <c r="D11405"/>
      <c r="E11405"/>
    </row>
    <row r="11406" spans="1:5" x14ac:dyDescent="0.25">
      <c r="A11406"/>
      <c r="B11406"/>
      <c r="C11406"/>
      <c r="D11406"/>
      <c r="E11406"/>
    </row>
    <row r="11407" spans="1:5" x14ac:dyDescent="0.25">
      <c r="A11407"/>
      <c r="B11407"/>
      <c r="C11407"/>
      <c r="D11407"/>
      <c r="E11407"/>
    </row>
    <row r="11408" spans="1:5" x14ac:dyDescent="0.25">
      <c r="A11408"/>
      <c r="B11408"/>
      <c r="C11408"/>
      <c r="D11408"/>
      <c r="E11408"/>
    </row>
    <row r="11409" spans="1:5" x14ac:dyDescent="0.25">
      <c r="A11409"/>
      <c r="B11409"/>
      <c r="C11409"/>
      <c r="D11409"/>
      <c r="E11409"/>
    </row>
    <row r="11410" spans="1:5" x14ac:dyDescent="0.25">
      <c r="A11410"/>
      <c r="B11410"/>
      <c r="C11410"/>
      <c r="D11410"/>
      <c r="E11410"/>
    </row>
    <row r="11411" spans="1:5" x14ac:dyDescent="0.25">
      <c r="A11411"/>
      <c r="B11411"/>
      <c r="C11411"/>
      <c r="D11411"/>
      <c r="E11411"/>
    </row>
    <row r="11412" spans="1:5" x14ac:dyDescent="0.25">
      <c r="A11412"/>
      <c r="B11412"/>
      <c r="C11412"/>
      <c r="D11412"/>
      <c r="E11412"/>
    </row>
    <row r="11413" spans="1:5" x14ac:dyDescent="0.25">
      <c r="A11413"/>
      <c r="B11413"/>
      <c r="C11413"/>
      <c r="D11413"/>
      <c r="E11413"/>
    </row>
    <row r="11414" spans="1:5" x14ac:dyDescent="0.25">
      <c r="A11414"/>
      <c r="B11414"/>
      <c r="C11414"/>
      <c r="D11414"/>
      <c r="E11414"/>
    </row>
    <row r="11415" spans="1:5" x14ac:dyDescent="0.25">
      <c r="A11415"/>
      <c r="B11415"/>
      <c r="C11415"/>
      <c r="D11415"/>
      <c r="E11415"/>
    </row>
    <row r="11416" spans="1:5" x14ac:dyDescent="0.25">
      <c r="A11416"/>
      <c r="B11416"/>
      <c r="C11416"/>
      <c r="D11416"/>
      <c r="E11416"/>
    </row>
    <row r="11417" spans="1:5" x14ac:dyDescent="0.25">
      <c r="A11417"/>
      <c r="B11417"/>
      <c r="C11417"/>
      <c r="D11417"/>
      <c r="E11417"/>
    </row>
    <row r="11418" spans="1:5" x14ac:dyDescent="0.25">
      <c r="A11418"/>
      <c r="B11418"/>
      <c r="C11418"/>
      <c r="D11418"/>
      <c r="E11418"/>
    </row>
    <row r="11419" spans="1:5" x14ac:dyDescent="0.25">
      <c r="A11419"/>
      <c r="B11419"/>
      <c r="C11419"/>
      <c r="D11419"/>
      <c r="E11419"/>
    </row>
    <row r="11420" spans="1:5" x14ac:dyDescent="0.25">
      <c r="A11420"/>
      <c r="B11420"/>
      <c r="C11420"/>
      <c r="D11420"/>
      <c r="E11420"/>
    </row>
    <row r="11421" spans="1:5" x14ac:dyDescent="0.25">
      <c r="A11421"/>
      <c r="B11421"/>
      <c r="C11421"/>
      <c r="D11421"/>
      <c r="E11421"/>
    </row>
    <row r="11422" spans="1:5" x14ac:dyDescent="0.25">
      <c r="A11422"/>
      <c r="B11422"/>
      <c r="C11422"/>
      <c r="D11422"/>
      <c r="E11422"/>
    </row>
    <row r="11423" spans="1:5" x14ac:dyDescent="0.25">
      <c r="A11423"/>
      <c r="B11423"/>
      <c r="C11423"/>
      <c r="D11423"/>
      <c r="E11423"/>
    </row>
    <row r="11424" spans="1:5" x14ac:dyDescent="0.25">
      <c r="A11424"/>
      <c r="B11424"/>
      <c r="C11424"/>
      <c r="D11424"/>
      <c r="E11424"/>
    </row>
    <row r="11425" spans="1:5" x14ac:dyDescent="0.25">
      <c r="A11425"/>
      <c r="B11425"/>
      <c r="C11425"/>
      <c r="D11425"/>
      <c r="E11425"/>
    </row>
    <row r="11426" spans="1:5" x14ac:dyDescent="0.25">
      <c r="A11426"/>
      <c r="B11426"/>
      <c r="C11426"/>
      <c r="D11426"/>
      <c r="E11426"/>
    </row>
    <row r="11427" spans="1:5" x14ac:dyDescent="0.25">
      <c r="A11427"/>
      <c r="B11427"/>
      <c r="C11427"/>
      <c r="D11427"/>
      <c r="E11427"/>
    </row>
    <row r="11428" spans="1:5" x14ac:dyDescent="0.25">
      <c r="A11428"/>
      <c r="B11428"/>
      <c r="C11428"/>
      <c r="D11428"/>
      <c r="E11428"/>
    </row>
    <row r="11429" spans="1:5" x14ac:dyDescent="0.25">
      <c r="A11429"/>
      <c r="B11429"/>
      <c r="C11429"/>
      <c r="D11429"/>
      <c r="E11429"/>
    </row>
    <row r="11430" spans="1:5" x14ac:dyDescent="0.25">
      <c r="A11430"/>
      <c r="B11430"/>
      <c r="C11430"/>
      <c r="D11430"/>
      <c r="E11430"/>
    </row>
    <row r="11431" spans="1:5" x14ac:dyDescent="0.25">
      <c r="A11431"/>
      <c r="B11431"/>
      <c r="C11431"/>
      <c r="D11431"/>
      <c r="E11431"/>
    </row>
    <row r="11432" spans="1:5" x14ac:dyDescent="0.25">
      <c r="A11432"/>
      <c r="B11432"/>
      <c r="C11432"/>
      <c r="D11432"/>
      <c r="E11432"/>
    </row>
    <row r="11433" spans="1:5" x14ac:dyDescent="0.25">
      <c r="A11433"/>
      <c r="B11433"/>
      <c r="C11433"/>
      <c r="D11433"/>
      <c r="E11433"/>
    </row>
    <row r="11434" spans="1:5" x14ac:dyDescent="0.25">
      <c r="A11434"/>
      <c r="B11434"/>
      <c r="C11434"/>
      <c r="D11434"/>
      <c r="E11434"/>
    </row>
    <row r="11435" spans="1:5" x14ac:dyDescent="0.25">
      <c r="A11435"/>
      <c r="B11435"/>
      <c r="C11435"/>
      <c r="D11435"/>
      <c r="E11435"/>
    </row>
    <row r="11436" spans="1:5" x14ac:dyDescent="0.25">
      <c r="A11436"/>
      <c r="B11436"/>
      <c r="C11436"/>
      <c r="D11436"/>
      <c r="E11436"/>
    </row>
    <row r="11437" spans="1:5" x14ac:dyDescent="0.25">
      <c r="A11437"/>
      <c r="B11437"/>
      <c r="C11437"/>
      <c r="D11437"/>
      <c r="E11437"/>
    </row>
    <row r="11438" spans="1:5" x14ac:dyDescent="0.25">
      <c r="A11438"/>
      <c r="B11438"/>
      <c r="C11438"/>
      <c r="D11438"/>
      <c r="E11438"/>
    </row>
    <row r="11439" spans="1:5" x14ac:dyDescent="0.25">
      <c r="A11439"/>
      <c r="B11439"/>
      <c r="C11439"/>
      <c r="D11439"/>
      <c r="E11439"/>
    </row>
    <row r="11440" spans="1:5" x14ac:dyDescent="0.25">
      <c r="A11440"/>
      <c r="B11440"/>
      <c r="C11440"/>
      <c r="D11440"/>
      <c r="E11440"/>
    </row>
    <row r="11441" spans="1:5" x14ac:dyDescent="0.25">
      <c r="A11441"/>
      <c r="B11441"/>
      <c r="C11441"/>
      <c r="D11441"/>
      <c r="E11441"/>
    </row>
    <row r="11442" spans="1:5" x14ac:dyDescent="0.25">
      <c r="A11442"/>
      <c r="B11442"/>
      <c r="C11442"/>
      <c r="D11442"/>
      <c r="E11442"/>
    </row>
    <row r="11443" spans="1:5" x14ac:dyDescent="0.25">
      <c r="A11443"/>
      <c r="B11443"/>
      <c r="C11443"/>
      <c r="D11443"/>
      <c r="E11443"/>
    </row>
    <row r="11444" spans="1:5" x14ac:dyDescent="0.25">
      <c r="A11444"/>
      <c r="B11444"/>
      <c r="C11444"/>
      <c r="D11444"/>
      <c r="E11444"/>
    </row>
    <row r="11445" spans="1:5" x14ac:dyDescent="0.25">
      <c r="A11445"/>
      <c r="B11445"/>
      <c r="C11445"/>
      <c r="D11445"/>
      <c r="E11445"/>
    </row>
    <row r="11446" spans="1:5" x14ac:dyDescent="0.25">
      <c r="A11446"/>
      <c r="B11446"/>
      <c r="C11446"/>
      <c r="D11446"/>
      <c r="E11446"/>
    </row>
    <row r="11447" spans="1:5" x14ac:dyDescent="0.25">
      <c r="A11447"/>
      <c r="B11447"/>
      <c r="C11447"/>
      <c r="D11447"/>
      <c r="E11447"/>
    </row>
    <row r="11448" spans="1:5" x14ac:dyDescent="0.25">
      <c r="A11448"/>
      <c r="B11448"/>
      <c r="C11448"/>
      <c r="D11448"/>
      <c r="E11448"/>
    </row>
    <row r="11449" spans="1:5" x14ac:dyDescent="0.25">
      <c r="A11449"/>
      <c r="B11449"/>
      <c r="C11449"/>
      <c r="D11449"/>
      <c r="E11449"/>
    </row>
    <row r="11450" spans="1:5" x14ac:dyDescent="0.25">
      <c r="A11450"/>
      <c r="B11450"/>
      <c r="C11450"/>
      <c r="D11450"/>
      <c r="E11450"/>
    </row>
    <row r="11451" spans="1:5" x14ac:dyDescent="0.25">
      <c r="A11451"/>
      <c r="B11451"/>
      <c r="C11451"/>
      <c r="D11451"/>
      <c r="E11451"/>
    </row>
    <row r="11452" spans="1:5" x14ac:dyDescent="0.25">
      <c r="A11452"/>
      <c r="B11452"/>
      <c r="C11452"/>
      <c r="D11452"/>
      <c r="E11452"/>
    </row>
    <row r="11453" spans="1:5" x14ac:dyDescent="0.25">
      <c r="A11453"/>
      <c r="B11453"/>
      <c r="C11453"/>
      <c r="D11453"/>
      <c r="E11453"/>
    </row>
    <row r="11454" spans="1:5" x14ac:dyDescent="0.25">
      <c r="A11454"/>
      <c r="B11454"/>
      <c r="C11454"/>
      <c r="D11454"/>
      <c r="E11454"/>
    </row>
    <row r="11455" spans="1:5" x14ac:dyDescent="0.25">
      <c r="A11455"/>
      <c r="B11455"/>
      <c r="C11455"/>
      <c r="D11455"/>
      <c r="E11455"/>
    </row>
    <row r="11456" spans="1:5" x14ac:dyDescent="0.25">
      <c r="A11456"/>
      <c r="B11456"/>
      <c r="C11456"/>
      <c r="D11456"/>
      <c r="E11456"/>
    </row>
    <row r="11457" spans="1:5" x14ac:dyDescent="0.25">
      <c r="A11457"/>
      <c r="B11457"/>
      <c r="C11457"/>
      <c r="D11457"/>
      <c r="E11457"/>
    </row>
    <row r="11458" spans="1:5" x14ac:dyDescent="0.25">
      <c r="A11458"/>
      <c r="B11458"/>
      <c r="C11458"/>
      <c r="D11458"/>
      <c r="E11458"/>
    </row>
    <row r="11459" spans="1:5" x14ac:dyDescent="0.25">
      <c r="A11459"/>
      <c r="B11459"/>
      <c r="C11459"/>
      <c r="D11459"/>
      <c r="E11459"/>
    </row>
    <row r="11460" spans="1:5" x14ac:dyDescent="0.25">
      <c r="A11460"/>
      <c r="B11460"/>
      <c r="C11460"/>
      <c r="D11460"/>
      <c r="E11460"/>
    </row>
    <row r="11461" spans="1:5" x14ac:dyDescent="0.25">
      <c r="A11461"/>
      <c r="B11461"/>
      <c r="C11461"/>
      <c r="D11461"/>
      <c r="E11461"/>
    </row>
    <row r="11462" spans="1:5" x14ac:dyDescent="0.25">
      <c r="A11462"/>
      <c r="B11462"/>
      <c r="C11462"/>
      <c r="D11462"/>
      <c r="E11462"/>
    </row>
    <row r="11463" spans="1:5" x14ac:dyDescent="0.25">
      <c r="A11463"/>
      <c r="B11463"/>
      <c r="C11463"/>
      <c r="D11463"/>
      <c r="E11463"/>
    </row>
    <row r="11464" spans="1:5" x14ac:dyDescent="0.25">
      <c r="A11464"/>
      <c r="B11464"/>
      <c r="C11464"/>
      <c r="D11464"/>
      <c r="E11464"/>
    </row>
    <row r="11465" spans="1:5" x14ac:dyDescent="0.25">
      <c r="A11465"/>
      <c r="B11465"/>
      <c r="C11465"/>
      <c r="D11465"/>
      <c r="E11465"/>
    </row>
    <row r="11466" spans="1:5" x14ac:dyDescent="0.25">
      <c r="A11466"/>
      <c r="B11466"/>
      <c r="C11466"/>
      <c r="D11466"/>
      <c r="E11466"/>
    </row>
    <row r="11467" spans="1:5" x14ac:dyDescent="0.25">
      <c r="A11467"/>
      <c r="B11467"/>
      <c r="C11467"/>
      <c r="D11467"/>
      <c r="E11467"/>
    </row>
    <row r="11468" spans="1:5" x14ac:dyDescent="0.25">
      <c r="A11468"/>
      <c r="B11468"/>
      <c r="C11468"/>
      <c r="D11468"/>
      <c r="E11468"/>
    </row>
    <row r="11469" spans="1:5" x14ac:dyDescent="0.25">
      <c r="A11469"/>
      <c r="B11469"/>
      <c r="C11469"/>
      <c r="D11469"/>
      <c r="E11469"/>
    </row>
    <row r="11470" spans="1:5" x14ac:dyDescent="0.25">
      <c r="A11470"/>
      <c r="B11470"/>
      <c r="C11470"/>
      <c r="D11470"/>
      <c r="E11470"/>
    </row>
    <row r="11471" spans="1:5" x14ac:dyDescent="0.25">
      <c r="A11471"/>
      <c r="B11471"/>
      <c r="C11471"/>
      <c r="D11471"/>
      <c r="E11471"/>
    </row>
    <row r="11472" spans="1:5" x14ac:dyDescent="0.25">
      <c r="A11472"/>
      <c r="B11472"/>
      <c r="C11472"/>
      <c r="D11472"/>
      <c r="E11472"/>
    </row>
    <row r="11473" spans="1:5" x14ac:dyDescent="0.25">
      <c r="A11473"/>
      <c r="B11473"/>
      <c r="C11473"/>
      <c r="D11473"/>
      <c r="E11473"/>
    </row>
    <row r="11474" spans="1:5" x14ac:dyDescent="0.25">
      <c r="A11474"/>
      <c r="B11474"/>
      <c r="C11474"/>
      <c r="D11474"/>
      <c r="E11474"/>
    </row>
    <row r="11475" spans="1:5" x14ac:dyDescent="0.25">
      <c r="A11475"/>
      <c r="B11475"/>
      <c r="C11475"/>
      <c r="D11475"/>
      <c r="E11475"/>
    </row>
    <row r="11476" spans="1:5" x14ac:dyDescent="0.25">
      <c r="A11476"/>
      <c r="B11476"/>
      <c r="C11476"/>
      <c r="D11476"/>
      <c r="E11476"/>
    </row>
    <row r="11477" spans="1:5" x14ac:dyDescent="0.25">
      <c r="A11477"/>
      <c r="B11477"/>
      <c r="C11477"/>
      <c r="D11477"/>
      <c r="E11477"/>
    </row>
    <row r="11478" spans="1:5" x14ac:dyDescent="0.25">
      <c r="A11478"/>
      <c r="B11478"/>
      <c r="C11478"/>
      <c r="D11478"/>
      <c r="E11478"/>
    </row>
    <row r="11479" spans="1:5" x14ac:dyDescent="0.25">
      <c r="A11479"/>
      <c r="B11479"/>
      <c r="C11479"/>
      <c r="D11479"/>
      <c r="E11479"/>
    </row>
    <row r="11480" spans="1:5" x14ac:dyDescent="0.25">
      <c r="A11480"/>
      <c r="B11480"/>
      <c r="C11480"/>
      <c r="D11480"/>
      <c r="E11480"/>
    </row>
    <row r="11481" spans="1:5" x14ac:dyDescent="0.25">
      <c r="A11481"/>
      <c r="B11481"/>
      <c r="C11481"/>
      <c r="D11481"/>
      <c r="E11481"/>
    </row>
    <row r="11482" spans="1:5" x14ac:dyDescent="0.25">
      <c r="A11482"/>
      <c r="B11482"/>
      <c r="C11482"/>
      <c r="D11482"/>
      <c r="E11482"/>
    </row>
    <row r="11483" spans="1:5" x14ac:dyDescent="0.25">
      <c r="A11483"/>
      <c r="B11483"/>
      <c r="C11483"/>
      <c r="D11483"/>
      <c r="E11483"/>
    </row>
    <row r="11484" spans="1:5" x14ac:dyDescent="0.25">
      <c r="A11484"/>
      <c r="B11484"/>
      <c r="C11484"/>
      <c r="D11484"/>
      <c r="E11484"/>
    </row>
    <row r="11485" spans="1:5" x14ac:dyDescent="0.25">
      <c r="A11485"/>
      <c r="B11485"/>
      <c r="C11485"/>
      <c r="D11485"/>
      <c r="E11485"/>
    </row>
    <row r="11486" spans="1:5" x14ac:dyDescent="0.25">
      <c r="A11486"/>
      <c r="B11486"/>
      <c r="C11486"/>
      <c r="D11486"/>
      <c r="E11486"/>
    </row>
    <row r="11487" spans="1:5" x14ac:dyDescent="0.25">
      <c r="A11487"/>
      <c r="B11487"/>
      <c r="C11487"/>
      <c r="D11487"/>
      <c r="E11487"/>
    </row>
    <row r="11488" spans="1:5" x14ac:dyDescent="0.25">
      <c r="A11488"/>
      <c r="B11488"/>
      <c r="C11488"/>
      <c r="D11488"/>
      <c r="E11488"/>
    </row>
    <row r="11489" spans="1:5" x14ac:dyDescent="0.25">
      <c r="A11489"/>
      <c r="B11489"/>
      <c r="C11489"/>
      <c r="D11489"/>
      <c r="E11489"/>
    </row>
    <row r="11490" spans="1:5" x14ac:dyDescent="0.25">
      <c r="A11490"/>
      <c r="B11490"/>
      <c r="C11490"/>
      <c r="D11490"/>
      <c r="E11490"/>
    </row>
    <row r="11491" spans="1:5" x14ac:dyDescent="0.25">
      <c r="A11491"/>
      <c r="B11491"/>
      <c r="C11491"/>
      <c r="D11491"/>
      <c r="E11491"/>
    </row>
    <row r="11492" spans="1:5" x14ac:dyDescent="0.25">
      <c r="A11492"/>
      <c r="B11492"/>
      <c r="C11492"/>
      <c r="D11492"/>
      <c r="E11492"/>
    </row>
    <row r="11493" spans="1:5" x14ac:dyDescent="0.25">
      <c r="A11493"/>
      <c r="B11493"/>
      <c r="C11493"/>
      <c r="D11493"/>
      <c r="E11493"/>
    </row>
    <row r="11494" spans="1:5" x14ac:dyDescent="0.25">
      <c r="A11494"/>
      <c r="B11494"/>
      <c r="C11494"/>
      <c r="D11494"/>
      <c r="E11494"/>
    </row>
    <row r="11495" spans="1:5" x14ac:dyDescent="0.25">
      <c r="A11495"/>
      <c r="B11495"/>
      <c r="C11495"/>
      <c r="D11495"/>
      <c r="E11495"/>
    </row>
    <row r="11496" spans="1:5" x14ac:dyDescent="0.25">
      <c r="A11496"/>
      <c r="B11496"/>
      <c r="C11496"/>
      <c r="D11496"/>
      <c r="E11496"/>
    </row>
    <row r="11497" spans="1:5" x14ac:dyDescent="0.25">
      <c r="A11497"/>
      <c r="B11497"/>
      <c r="C11497"/>
      <c r="D11497"/>
      <c r="E11497"/>
    </row>
    <row r="11498" spans="1:5" x14ac:dyDescent="0.25">
      <c r="A11498"/>
      <c r="B11498"/>
      <c r="C11498"/>
      <c r="D11498"/>
      <c r="E11498"/>
    </row>
    <row r="11499" spans="1:5" x14ac:dyDescent="0.25">
      <c r="A11499"/>
      <c r="B11499"/>
      <c r="C11499"/>
      <c r="D11499"/>
      <c r="E11499"/>
    </row>
    <row r="11500" spans="1:5" x14ac:dyDescent="0.25">
      <c r="A11500"/>
      <c r="B11500"/>
      <c r="C11500"/>
      <c r="D11500"/>
      <c r="E11500"/>
    </row>
    <row r="11501" spans="1:5" x14ac:dyDescent="0.25">
      <c r="A11501"/>
      <c r="B11501"/>
      <c r="C11501"/>
      <c r="D11501"/>
      <c r="E11501"/>
    </row>
    <row r="11502" spans="1:5" x14ac:dyDescent="0.25">
      <c r="A11502"/>
      <c r="B11502"/>
      <c r="C11502"/>
      <c r="D11502"/>
      <c r="E11502"/>
    </row>
    <row r="11503" spans="1:5" x14ac:dyDescent="0.25">
      <c r="A11503"/>
      <c r="B11503"/>
      <c r="C11503"/>
      <c r="D11503"/>
      <c r="E11503"/>
    </row>
    <row r="11504" spans="1:5" x14ac:dyDescent="0.25">
      <c r="A11504"/>
      <c r="B11504"/>
      <c r="C11504"/>
      <c r="D11504"/>
      <c r="E11504"/>
    </row>
    <row r="11505" spans="1:5" x14ac:dyDescent="0.25">
      <c r="A11505"/>
      <c r="B11505"/>
      <c r="C11505"/>
      <c r="D11505"/>
      <c r="E11505"/>
    </row>
    <row r="11506" spans="1:5" x14ac:dyDescent="0.25">
      <c r="A11506"/>
      <c r="B11506"/>
      <c r="C11506"/>
      <c r="D11506"/>
      <c r="E11506"/>
    </row>
    <row r="11507" spans="1:5" x14ac:dyDescent="0.25">
      <c r="A11507"/>
      <c r="B11507"/>
      <c r="C11507"/>
      <c r="D11507"/>
      <c r="E11507"/>
    </row>
    <row r="11508" spans="1:5" x14ac:dyDescent="0.25">
      <c r="A11508"/>
      <c r="B11508"/>
      <c r="C11508"/>
      <c r="D11508"/>
      <c r="E11508"/>
    </row>
    <row r="11509" spans="1:5" x14ac:dyDescent="0.25">
      <c r="A11509"/>
      <c r="B11509"/>
      <c r="C11509"/>
      <c r="D11509"/>
      <c r="E11509"/>
    </row>
    <row r="11510" spans="1:5" x14ac:dyDescent="0.25">
      <c r="A11510"/>
      <c r="B11510"/>
      <c r="C11510"/>
      <c r="D11510"/>
      <c r="E11510"/>
    </row>
    <row r="11511" spans="1:5" x14ac:dyDescent="0.25">
      <c r="A11511"/>
      <c r="B11511"/>
      <c r="C11511"/>
      <c r="D11511"/>
      <c r="E11511"/>
    </row>
    <row r="11512" spans="1:5" x14ac:dyDescent="0.25">
      <c r="A11512"/>
      <c r="B11512"/>
      <c r="C11512"/>
      <c r="D11512"/>
      <c r="E11512"/>
    </row>
    <row r="11513" spans="1:5" x14ac:dyDescent="0.25">
      <c r="A11513"/>
      <c r="B11513"/>
      <c r="C11513"/>
      <c r="D11513"/>
      <c r="E11513"/>
    </row>
    <row r="11514" spans="1:5" x14ac:dyDescent="0.25">
      <c r="A11514"/>
      <c r="B11514"/>
      <c r="C11514"/>
      <c r="D11514"/>
      <c r="E11514"/>
    </row>
    <row r="11515" spans="1:5" x14ac:dyDescent="0.25">
      <c r="A11515"/>
      <c r="B11515"/>
      <c r="C11515"/>
      <c r="D11515"/>
      <c r="E11515"/>
    </row>
    <row r="11516" spans="1:5" x14ac:dyDescent="0.25">
      <c r="A11516"/>
      <c r="B11516"/>
      <c r="C11516"/>
      <c r="D11516"/>
      <c r="E11516"/>
    </row>
    <row r="11517" spans="1:5" x14ac:dyDescent="0.25">
      <c r="A11517"/>
      <c r="B11517"/>
      <c r="C11517"/>
      <c r="D11517"/>
      <c r="E11517"/>
    </row>
    <row r="11518" spans="1:5" x14ac:dyDescent="0.25">
      <c r="A11518"/>
      <c r="B11518"/>
      <c r="C11518"/>
      <c r="D11518"/>
      <c r="E11518"/>
    </row>
    <row r="11519" spans="1:5" x14ac:dyDescent="0.25">
      <c r="A11519"/>
      <c r="B11519"/>
      <c r="C11519"/>
      <c r="D11519"/>
      <c r="E11519"/>
    </row>
    <row r="11520" spans="1:5" x14ac:dyDescent="0.25">
      <c r="A11520"/>
      <c r="B11520"/>
      <c r="C11520"/>
      <c r="D11520"/>
      <c r="E11520"/>
    </row>
    <row r="11521" spans="1:5" x14ac:dyDescent="0.25">
      <c r="A11521"/>
      <c r="B11521"/>
      <c r="C11521"/>
      <c r="D11521"/>
      <c r="E11521"/>
    </row>
    <row r="11522" spans="1:5" x14ac:dyDescent="0.25">
      <c r="A11522"/>
      <c r="B11522"/>
      <c r="C11522"/>
      <c r="D11522"/>
      <c r="E11522"/>
    </row>
    <row r="11523" spans="1:5" x14ac:dyDescent="0.25">
      <c r="A11523"/>
      <c r="B11523"/>
      <c r="C11523"/>
      <c r="D11523"/>
      <c r="E11523"/>
    </row>
    <row r="11524" spans="1:5" x14ac:dyDescent="0.25">
      <c r="A11524"/>
      <c r="B11524"/>
      <c r="C11524"/>
      <c r="D11524"/>
      <c r="E11524"/>
    </row>
    <row r="11525" spans="1:5" x14ac:dyDescent="0.25">
      <c r="A11525"/>
      <c r="B11525"/>
      <c r="C11525"/>
      <c r="D11525"/>
      <c r="E11525"/>
    </row>
    <row r="11526" spans="1:5" x14ac:dyDescent="0.25">
      <c r="A11526"/>
      <c r="B11526"/>
      <c r="C11526"/>
      <c r="D11526"/>
      <c r="E11526"/>
    </row>
    <row r="11527" spans="1:5" x14ac:dyDescent="0.25">
      <c r="A11527"/>
      <c r="B11527"/>
      <c r="C11527"/>
      <c r="D11527"/>
      <c r="E11527"/>
    </row>
    <row r="11528" spans="1:5" x14ac:dyDescent="0.25">
      <c r="A11528"/>
      <c r="B11528"/>
      <c r="C11528"/>
      <c r="D11528"/>
      <c r="E11528"/>
    </row>
    <row r="11529" spans="1:5" x14ac:dyDescent="0.25">
      <c r="A11529"/>
      <c r="B11529"/>
      <c r="C11529"/>
      <c r="D11529"/>
      <c r="E11529"/>
    </row>
    <row r="11530" spans="1:5" x14ac:dyDescent="0.25">
      <c r="A11530"/>
      <c r="B11530"/>
      <c r="C11530"/>
      <c r="D11530"/>
      <c r="E11530"/>
    </row>
    <row r="11531" spans="1:5" x14ac:dyDescent="0.25">
      <c r="A11531"/>
      <c r="B11531"/>
      <c r="C11531"/>
      <c r="D11531"/>
      <c r="E11531"/>
    </row>
    <row r="11532" spans="1:5" x14ac:dyDescent="0.25">
      <c r="A11532"/>
      <c r="B11532"/>
      <c r="C11532"/>
      <c r="D11532"/>
      <c r="E11532"/>
    </row>
    <row r="11533" spans="1:5" x14ac:dyDescent="0.25">
      <c r="A11533"/>
      <c r="B11533"/>
      <c r="C11533"/>
      <c r="D11533"/>
      <c r="E11533"/>
    </row>
    <row r="11534" spans="1:5" x14ac:dyDescent="0.25">
      <c r="A11534"/>
      <c r="B11534"/>
      <c r="C11534"/>
      <c r="D11534"/>
      <c r="E11534"/>
    </row>
    <row r="11535" spans="1:5" x14ac:dyDescent="0.25">
      <c r="A11535"/>
      <c r="B11535"/>
      <c r="C11535"/>
      <c r="D11535"/>
      <c r="E11535"/>
    </row>
    <row r="11536" spans="1:5" x14ac:dyDescent="0.25">
      <c r="A11536"/>
      <c r="B11536"/>
      <c r="C11536"/>
      <c r="D11536"/>
      <c r="E11536"/>
    </row>
    <row r="11537" spans="1:5" x14ac:dyDescent="0.25">
      <c r="A11537"/>
      <c r="B11537"/>
      <c r="C11537"/>
      <c r="D11537"/>
      <c r="E11537"/>
    </row>
    <row r="11538" spans="1:5" x14ac:dyDescent="0.25">
      <c r="A11538"/>
      <c r="B11538"/>
      <c r="C11538"/>
      <c r="D11538"/>
      <c r="E11538"/>
    </row>
    <row r="11539" spans="1:5" x14ac:dyDescent="0.25">
      <c r="A11539"/>
      <c r="B11539"/>
      <c r="C11539"/>
      <c r="D11539"/>
      <c r="E11539"/>
    </row>
    <row r="11540" spans="1:5" x14ac:dyDescent="0.25">
      <c r="A11540"/>
      <c r="B11540"/>
      <c r="C11540"/>
      <c r="D11540"/>
      <c r="E11540"/>
    </row>
    <row r="11541" spans="1:5" x14ac:dyDescent="0.25">
      <c r="A11541"/>
      <c r="B11541"/>
      <c r="C11541"/>
      <c r="D11541"/>
      <c r="E11541"/>
    </row>
    <row r="11542" spans="1:5" x14ac:dyDescent="0.25">
      <c r="A11542"/>
      <c r="B11542"/>
      <c r="C11542"/>
      <c r="D11542"/>
      <c r="E11542"/>
    </row>
    <row r="11543" spans="1:5" x14ac:dyDescent="0.25">
      <c r="A11543"/>
      <c r="B11543"/>
      <c r="C11543"/>
      <c r="D11543"/>
      <c r="E11543"/>
    </row>
    <row r="11544" spans="1:5" x14ac:dyDescent="0.25">
      <c r="A11544"/>
      <c r="B11544"/>
      <c r="C11544"/>
      <c r="D11544"/>
      <c r="E11544"/>
    </row>
    <row r="11545" spans="1:5" x14ac:dyDescent="0.25">
      <c r="A11545"/>
      <c r="B11545"/>
      <c r="C11545"/>
      <c r="D11545"/>
      <c r="E11545"/>
    </row>
    <row r="11546" spans="1:5" x14ac:dyDescent="0.25">
      <c r="A11546"/>
      <c r="B11546"/>
      <c r="C11546"/>
      <c r="D11546"/>
      <c r="E11546"/>
    </row>
    <row r="11547" spans="1:5" x14ac:dyDescent="0.25">
      <c r="A11547"/>
      <c r="B11547"/>
      <c r="C11547"/>
      <c r="D11547"/>
      <c r="E11547"/>
    </row>
    <row r="11548" spans="1:5" x14ac:dyDescent="0.25">
      <c r="A11548"/>
      <c r="B11548"/>
      <c r="C11548"/>
      <c r="D11548"/>
      <c r="E11548"/>
    </row>
    <row r="11549" spans="1:5" x14ac:dyDescent="0.25">
      <c r="A11549"/>
      <c r="B11549"/>
      <c r="C11549"/>
      <c r="D11549"/>
      <c r="E11549"/>
    </row>
    <row r="11550" spans="1:5" x14ac:dyDescent="0.25">
      <c r="A11550"/>
      <c r="B11550"/>
      <c r="C11550"/>
      <c r="D11550"/>
      <c r="E11550"/>
    </row>
    <row r="11551" spans="1:5" x14ac:dyDescent="0.25">
      <c r="A11551"/>
      <c r="B11551"/>
      <c r="C11551"/>
      <c r="D11551"/>
      <c r="E11551"/>
    </row>
    <row r="11552" spans="1:5" x14ac:dyDescent="0.25">
      <c r="A11552"/>
      <c r="B11552"/>
      <c r="C11552"/>
      <c r="D11552"/>
      <c r="E11552"/>
    </row>
    <row r="11553" spans="1:5" x14ac:dyDescent="0.25">
      <c r="A11553"/>
      <c r="B11553"/>
      <c r="C11553"/>
      <c r="D11553"/>
      <c r="E11553"/>
    </row>
    <row r="11554" spans="1:5" x14ac:dyDescent="0.25">
      <c r="A11554"/>
      <c r="B11554"/>
      <c r="C11554"/>
      <c r="D11554"/>
      <c r="E11554"/>
    </row>
    <row r="11555" spans="1:5" x14ac:dyDescent="0.25">
      <c r="A11555"/>
      <c r="B11555"/>
      <c r="C11555"/>
      <c r="D11555"/>
      <c r="E11555"/>
    </row>
    <row r="11556" spans="1:5" x14ac:dyDescent="0.25">
      <c r="A11556"/>
      <c r="B11556"/>
      <c r="C11556"/>
      <c r="D11556"/>
      <c r="E11556"/>
    </row>
    <row r="11557" spans="1:5" x14ac:dyDescent="0.25">
      <c r="A11557"/>
      <c r="B11557"/>
      <c r="C11557"/>
      <c r="D11557"/>
      <c r="E11557"/>
    </row>
    <row r="11558" spans="1:5" x14ac:dyDescent="0.25">
      <c r="A11558"/>
      <c r="B11558"/>
      <c r="C11558"/>
      <c r="D11558"/>
      <c r="E11558"/>
    </row>
    <row r="11559" spans="1:5" x14ac:dyDescent="0.25">
      <c r="A11559"/>
      <c r="B11559"/>
      <c r="C11559"/>
      <c r="D11559"/>
      <c r="E11559"/>
    </row>
    <row r="11560" spans="1:5" x14ac:dyDescent="0.25">
      <c r="A11560"/>
      <c r="B11560"/>
      <c r="C11560"/>
      <c r="D11560"/>
      <c r="E11560"/>
    </row>
    <row r="11561" spans="1:5" x14ac:dyDescent="0.25">
      <c r="A11561"/>
      <c r="B11561"/>
      <c r="C11561"/>
      <c r="D11561"/>
      <c r="E11561"/>
    </row>
    <row r="11562" spans="1:5" x14ac:dyDescent="0.25">
      <c r="A11562"/>
      <c r="B11562"/>
      <c r="C11562"/>
      <c r="D11562"/>
      <c r="E11562"/>
    </row>
    <row r="11563" spans="1:5" x14ac:dyDescent="0.25">
      <c r="A11563"/>
      <c r="B11563"/>
      <c r="C11563"/>
      <c r="D11563"/>
      <c r="E11563"/>
    </row>
    <row r="11564" spans="1:5" x14ac:dyDescent="0.25">
      <c r="A11564"/>
      <c r="B11564"/>
      <c r="C11564"/>
      <c r="D11564"/>
      <c r="E11564"/>
    </row>
    <row r="11565" spans="1:5" x14ac:dyDescent="0.25">
      <c r="A11565"/>
      <c r="B11565"/>
      <c r="C11565"/>
      <c r="D11565"/>
      <c r="E11565"/>
    </row>
    <row r="11566" spans="1:5" x14ac:dyDescent="0.25">
      <c r="A11566"/>
      <c r="B11566"/>
      <c r="C11566"/>
      <c r="D11566"/>
      <c r="E11566"/>
    </row>
    <row r="11567" spans="1:5" x14ac:dyDescent="0.25">
      <c r="A11567"/>
      <c r="B11567"/>
      <c r="C11567"/>
      <c r="D11567"/>
      <c r="E11567"/>
    </row>
    <row r="11568" spans="1:5" x14ac:dyDescent="0.25">
      <c r="A11568"/>
      <c r="B11568"/>
      <c r="C11568"/>
      <c r="D11568"/>
      <c r="E11568"/>
    </row>
    <row r="11569" spans="1:5" x14ac:dyDescent="0.25">
      <c r="A11569"/>
      <c r="B11569"/>
      <c r="C11569"/>
      <c r="D11569"/>
      <c r="E11569"/>
    </row>
    <row r="11570" spans="1:5" x14ac:dyDescent="0.25">
      <c r="A11570"/>
      <c r="B11570"/>
      <c r="C11570"/>
      <c r="D11570"/>
      <c r="E11570"/>
    </row>
    <row r="11571" spans="1:5" x14ac:dyDescent="0.25">
      <c r="A11571"/>
      <c r="B11571"/>
      <c r="C11571"/>
      <c r="D11571"/>
      <c r="E11571"/>
    </row>
    <row r="11572" spans="1:5" x14ac:dyDescent="0.25">
      <c r="A11572"/>
      <c r="B11572"/>
      <c r="C11572"/>
      <c r="D11572"/>
      <c r="E11572"/>
    </row>
    <row r="11573" spans="1:5" x14ac:dyDescent="0.25">
      <c r="A11573"/>
      <c r="B11573"/>
      <c r="C11573"/>
      <c r="D11573"/>
      <c r="E11573"/>
    </row>
    <row r="11574" spans="1:5" x14ac:dyDescent="0.25">
      <c r="A11574"/>
      <c r="B11574"/>
      <c r="C11574"/>
      <c r="D11574"/>
      <c r="E11574"/>
    </row>
    <row r="11575" spans="1:5" x14ac:dyDescent="0.25">
      <c r="A11575"/>
      <c r="B11575"/>
      <c r="C11575"/>
      <c r="D11575"/>
      <c r="E11575"/>
    </row>
    <row r="11576" spans="1:5" x14ac:dyDescent="0.25">
      <c r="A11576"/>
      <c r="B11576"/>
      <c r="C11576"/>
      <c r="D11576"/>
      <c r="E11576"/>
    </row>
    <row r="11577" spans="1:5" x14ac:dyDescent="0.25">
      <c r="A11577"/>
      <c r="B11577"/>
      <c r="C11577"/>
      <c r="D11577"/>
      <c r="E11577"/>
    </row>
    <row r="11578" spans="1:5" x14ac:dyDescent="0.25">
      <c r="A11578"/>
      <c r="B11578"/>
      <c r="C11578"/>
      <c r="D11578"/>
      <c r="E11578"/>
    </row>
    <row r="11579" spans="1:5" x14ac:dyDescent="0.25">
      <c r="A11579"/>
      <c r="B11579"/>
      <c r="C11579"/>
      <c r="D11579"/>
      <c r="E11579"/>
    </row>
    <row r="11580" spans="1:5" x14ac:dyDescent="0.25">
      <c r="A11580"/>
      <c r="B11580"/>
      <c r="C11580"/>
      <c r="D11580"/>
      <c r="E11580"/>
    </row>
    <row r="11581" spans="1:5" x14ac:dyDescent="0.25">
      <c r="A11581"/>
      <c r="B11581"/>
      <c r="C11581"/>
      <c r="D11581"/>
      <c r="E11581"/>
    </row>
    <row r="11582" spans="1:5" x14ac:dyDescent="0.25">
      <c r="A11582"/>
      <c r="B11582"/>
      <c r="C11582"/>
      <c r="D11582"/>
      <c r="E11582"/>
    </row>
    <row r="11583" spans="1:5" x14ac:dyDescent="0.25">
      <c r="A11583"/>
      <c r="B11583"/>
      <c r="C11583"/>
      <c r="D11583"/>
      <c r="E11583"/>
    </row>
    <row r="11584" spans="1:5" x14ac:dyDescent="0.25">
      <c r="A11584"/>
      <c r="B11584"/>
      <c r="C11584"/>
      <c r="D11584"/>
      <c r="E11584"/>
    </row>
    <row r="11585" spans="1:5" x14ac:dyDescent="0.25">
      <c r="A11585"/>
      <c r="B11585"/>
      <c r="C11585"/>
      <c r="D11585"/>
      <c r="E11585"/>
    </row>
    <row r="11586" spans="1:5" x14ac:dyDescent="0.25">
      <c r="A11586"/>
      <c r="B11586"/>
      <c r="C11586"/>
      <c r="D11586"/>
      <c r="E11586"/>
    </row>
    <row r="11587" spans="1:5" x14ac:dyDescent="0.25">
      <c r="A11587"/>
      <c r="B11587"/>
      <c r="C11587"/>
      <c r="D11587"/>
      <c r="E11587"/>
    </row>
    <row r="11588" spans="1:5" x14ac:dyDescent="0.25">
      <c r="A11588"/>
      <c r="B11588"/>
      <c r="C11588"/>
      <c r="D11588"/>
      <c r="E11588"/>
    </row>
    <row r="11589" spans="1:5" x14ac:dyDescent="0.25">
      <c r="A11589"/>
      <c r="B11589"/>
      <c r="C11589"/>
      <c r="D11589"/>
      <c r="E11589"/>
    </row>
    <row r="11590" spans="1:5" x14ac:dyDescent="0.25">
      <c r="A11590"/>
      <c r="B11590"/>
      <c r="C11590"/>
      <c r="D11590"/>
      <c r="E11590"/>
    </row>
    <row r="11591" spans="1:5" x14ac:dyDescent="0.25">
      <c r="A11591"/>
      <c r="B11591"/>
      <c r="C11591"/>
      <c r="D11591"/>
      <c r="E11591"/>
    </row>
    <row r="11592" spans="1:5" x14ac:dyDescent="0.25">
      <c r="A11592"/>
      <c r="B11592"/>
      <c r="C11592"/>
      <c r="D11592"/>
      <c r="E11592"/>
    </row>
    <row r="11593" spans="1:5" x14ac:dyDescent="0.25">
      <c r="A11593"/>
      <c r="B11593"/>
      <c r="C11593"/>
      <c r="D11593"/>
      <c r="E11593"/>
    </row>
    <row r="11594" spans="1:5" x14ac:dyDescent="0.25">
      <c r="A11594"/>
      <c r="B11594"/>
      <c r="C11594"/>
      <c r="D11594"/>
      <c r="E11594"/>
    </row>
    <row r="11595" spans="1:5" x14ac:dyDescent="0.25">
      <c r="A11595"/>
      <c r="B11595"/>
      <c r="C11595"/>
      <c r="D11595"/>
      <c r="E11595"/>
    </row>
    <row r="11596" spans="1:5" x14ac:dyDescent="0.25">
      <c r="A11596"/>
      <c r="B11596"/>
      <c r="C11596"/>
      <c r="D11596"/>
      <c r="E11596"/>
    </row>
    <row r="11597" spans="1:5" x14ac:dyDescent="0.25">
      <c r="A11597"/>
      <c r="B11597"/>
      <c r="C11597"/>
      <c r="D11597"/>
      <c r="E11597"/>
    </row>
    <row r="11598" spans="1:5" x14ac:dyDescent="0.25">
      <c r="A11598"/>
      <c r="B11598"/>
      <c r="C11598"/>
      <c r="D11598"/>
      <c r="E11598"/>
    </row>
    <row r="11599" spans="1:5" x14ac:dyDescent="0.25">
      <c r="A11599"/>
      <c r="B11599"/>
      <c r="C11599"/>
      <c r="D11599"/>
      <c r="E11599"/>
    </row>
    <row r="11600" spans="1:5" x14ac:dyDescent="0.25">
      <c r="A11600"/>
      <c r="B11600"/>
      <c r="C11600"/>
      <c r="D11600"/>
      <c r="E11600"/>
    </row>
    <row r="11601" spans="1:5" x14ac:dyDescent="0.25">
      <c r="A11601"/>
      <c r="B11601"/>
      <c r="C11601"/>
      <c r="D11601"/>
      <c r="E11601"/>
    </row>
    <row r="11602" spans="1:5" x14ac:dyDescent="0.25">
      <c r="A11602"/>
      <c r="B11602"/>
      <c r="C11602"/>
      <c r="D11602"/>
      <c r="E11602"/>
    </row>
    <row r="11603" spans="1:5" x14ac:dyDescent="0.25">
      <c r="A11603"/>
      <c r="B11603"/>
      <c r="C11603"/>
      <c r="D11603"/>
      <c r="E11603"/>
    </row>
    <row r="11604" spans="1:5" x14ac:dyDescent="0.25">
      <c r="A11604"/>
      <c r="B11604"/>
      <c r="C11604"/>
      <c r="D11604"/>
      <c r="E11604"/>
    </row>
    <row r="11605" spans="1:5" x14ac:dyDescent="0.25">
      <c r="A11605"/>
      <c r="B11605"/>
      <c r="C11605"/>
      <c r="D11605"/>
      <c r="E11605"/>
    </row>
    <row r="11606" spans="1:5" x14ac:dyDescent="0.25">
      <c r="A11606"/>
      <c r="B11606"/>
      <c r="C11606"/>
      <c r="D11606"/>
      <c r="E11606"/>
    </row>
    <row r="11607" spans="1:5" x14ac:dyDescent="0.25">
      <c r="A11607"/>
      <c r="B11607"/>
      <c r="C11607"/>
      <c r="D11607"/>
      <c r="E11607"/>
    </row>
    <row r="11608" spans="1:5" x14ac:dyDescent="0.25">
      <c r="A11608"/>
      <c r="B11608"/>
      <c r="C11608"/>
      <c r="D11608"/>
      <c r="E11608"/>
    </row>
    <row r="11609" spans="1:5" x14ac:dyDescent="0.25">
      <c r="A11609"/>
      <c r="B11609"/>
      <c r="C11609"/>
      <c r="D11609"/>
      <c r="E11609"/>
    </row>
    <row r="11610" spans="1:5" x14ac:dyDescent="0.25">
      <c r="A11610"/>
      <c r="B11610"/>
      <c r="C11610"/>
      <c r="D11610"/>
      <c r="E11610"/>
    </row>
    <row r="11611" spans="1:5" x14ac:dyDescent="0.25">
      <c r="A11611"/>
      <c r="B11611"/>
      <c r="C11611"/>
      <c r="D11611"/>
      <c r="E11611"/>
    </row>
    <row r="11612" spans="1:5" x14ac:dyDescent="0.25">
      <c r="A11612"/>
      <c r="B11612"/>
      <c r="C11612"/>
      <c r="D11612"/>
      <c r="E11612"/>
    </row>
    <row r="11613" spans="1:5" x14ac:dyDescent="0.25">
      <c r="A11613"/>
      <c r="B11613"/>
      <c r="C11613"/>
      <c r="D11613"/>
      <c r="E11613"/>
    </row>
    <row r="11614" spans="1:5" x14ac:dyDescent="0.25">
      <c r="A11614"/>
      <c r="B11614"/>
      <c r="C11614"/>
      <c r="D11614"/>
      <c r="E11614"/>
    </row>
    <row r="11615" spans="1:5" x14ac:dyDescent="0.25">
      <c r="A11615"/>
      <c r="B11615"/>
      <c r="C11615"/>
      <c r="D11615"/>
      <c r="E11615"/>
    </row>
    <row r="11616" spans="1:5" x14ac:dyDescent="0.25">
      <c r="A11616"/>
      <c r="B11616"/>
      <c r="C11616"/>
      <c r="D11616"/>
      <c r="E11616"/>
    </row>
    <row r="11617" spans="1:5" x14ac:dyDescent="0.25">
      <c r="A11617"/>
      <c r="B11617"/>
      <c r="C11617"/>
      <c r="D11617"/>
      <c r="E11617"/>
    </row>
    <row r="11618" spans="1:5" x14ac:dyDescent="0.25">
      <c r="A11618"/>
      <c r="B11618"/>
      <c r="C11618"/>
      <c r="D11618"/>
      <c r="E11618"/>
    </row>
    <row r="11619" spans="1:5" x14ac:dyDescent="0.25">
      <c r="A11619"/>
      <c r="B11619"/>
      <c r="C11619"/>
      <c r="D11619"/>
      <c r="E11619"/>
    </row>
    <row r="11620" spans="1:5" x14ac:dyDescent="0.25">
      <c r="A11620"/>
      <c r="B11620"/>
      <c r="C11620"/>
      <c r="D11620"/>
      <c r="E11620"/>
    </row>
    <row r="11621" spans="1:5" x14ac:dyDescent="0.25">
      <c r="A11621"/>
      <c r="B11621"/>
      <c r="C11621"/>
      <c r="D11621"/>
      <c r="E11621"/>
    </row>
    <row r="11622" spans="1:5" x14ac:dyDescent="0.25">
      <c r="A11622"/>
      <c r="B11622"/>
      <c r="C11622"/>
      <c r="D11622"/>
      <c r="E11622"/>
    </row>
    <row r="11623" spans="1:5" x14ac:dyDescent="0.25">
      <c r="A11623"/>
      <c r="B11623"/>
      <c r="C11623"/>
      <c r="D11623"/>
      <c r="E11623"/>
    </row>
    <row r="11624" spans="1:5" x14ac:dyDescent="0.25">
      <c r="A11624"/>
      <c r="B11624"/>
      <c r="C11624"/>
      <c r="D11624"/>
      <c r="E11624"/>
    </row>
    <row r="11625" spans="1:5" x14ac:dyDescent="0.25">
      <c r="A11625"/>
      <c r="B11625"/>
      <c r="C11625"/>
      <c r="D11625"/>
      <c r="E11625"/>
    </row>
    <row r="11626" spans="1:5" x14ac:dyDescent="0.25">
      <c r="A11626"/>
      <c r="B11626"/>
      <c r="C11626"/>
      <c r="D11626"/>
      <c r="E11626"/>
    </row>
    <row r="11627" spans="1:5" x14ac:dyDescent="0.25">
      <c r="A11627"/>
      <c r="B11627"/>
      <c r="C11627"/>
      <c r="D11627"/>
      <c r="E11627"/>
    </row>
    <row r="11628" spans="1:5" x14ac:dyDescent="0.25">
      <c r="A11628"/>
      <c r="B11628"/>
      <c r="C11628"/>
      <c r="D11628"/>
      <c r="E11628"/>
    </row>
    <row r="11629" spans="1:5" x14ac:dyDescent="0.25">
      <c r="A11629"/>
      <c r="B11629"/>
      <c r="C11629"/>
      <c r="D11629"/>
      <c r="E11629"/>
    </row>
    <row r="11630" spans="1:5" x14ac:dyDescent="0.25">
      <c r="A11630"/>
      <c r="B11630"/>
      <c r="C11630"/>
      <c r="D11630"/>
      <c r="E11630"/>
    </row>
    <row r="11631" spans="1:5" x14ac:dyDescent="0.25">
      <c r="A11631"/>
      <c r="B11631"/>
      <c r="C11631"/>
      <c r="D11631"/>
      <c r="E11631"/>
    </row>
    <row r="11632" spans="1:5" x14ac:dyDescent="0.25">
      <c r="A11632"/>
      <c r="B11632"/>
      <c r="C11632"/>
      <c r="D11632"/>
      <c r="E11632"/>
    </row>
    <row r="11633" spans="1:5" x14ac:dyDescent="0.25">
      <c r="A11633"/>
      <c r="B11633"/>
      <c r="C11633"/>
      <c r="D11633"/>
      <c r="E11633"/>
    </row>
    <row r="11634" spans="1:5" x14ac:dyDescent="0.25">
      <c r="A11634"/>
      <c r="B11634"/>
      <c r="C11634"/>
      <c r="D11634"/>
      <c r="E11634"/>
    </row>
    <row r="11635" spans="1:5" x14ac:dyDescent="0.25">
      <c r="A11635"/>
      <c r="B11635"/>
      <c r="C11635"/>
      <c r="D11635"/>
      <c r="E11635"/>
    </row>
    <row r="11636" spans="1:5" x14ac:dyDescent="0.25">
      <c r="A11636"/>
      <c r="B11636"/>
      <c r="C11636"/>
      <c r="D11636"/>
      <c r="E11636"/>
    </row>
    <row r="11637" spans="1:5" x14ac:dyDescent="0.25">
      <c r="A11637"/>
      <c r="B11637"/>
      <c r="C11637"/>
      <c r="D11637"/>
      <c r="E11637"/>
    </row>
    <row r="11638" spans="1:5" x14ac:dyDescent="0.25">
      <c r="A11638"/>
      <c r="B11638"/>
      <c r="C11638"/>
      <c r="D11638"/>
      <c r="E11638"/>
    </row>
    <row r="11639" spans="1:5" x14ac:dyDescent="0.25">
      <c r="A11639"/>
      <c r="B11639"/>
      <c r="C11639"/>
      <c r="D11639"/>
      <c r="E11639"/>
    </row>
    <row r="11640" spans="1:5" x14ac:dyDescent="0.25">
      <c r="A11640"/>
      <c r="B11640"/>
      <c r="C11640"/>
      <c r="D11640"/>
      <c r="E11640"/>
    </row>
    <row r="11641" spans="1:5" x14ac:dyDescent="0.25">
      <c r="A11641"/>
      <c r="B11641"/>
      <c r="C11641"/>
      <c r="D11641"/>
      <c r="E11641"/>
    </row>
    <row r="11642" spans="1:5" x14ac:dyDescent="0.25">
      <c r="A11642"/>
      <c r="B11642"/>
      <c r="C11642"/>
      <c r="D11642"/>
      <c r="E11642"/>
    </row>
    <row r="11643" spans="1:5" x14ac:dyDescent="0.25">
      <c r="A11643"/>
      <c r="B11643"/>
      <c r="C11643"/>
      <c r="D11643"/>
      <c r="E11643"/>
    </row>
    <row r="11644" spans="1:5" x14ac:dyDescent="0.25">
      <c r="A11644"/>
      <c r="B11644"/>
      <c r="C11644"/>
      <c r="D11644"/>
      <c r="E11644"/>
    </row>
    <row r="11645" spans="1:5" x14ac:dyDescent="0.25">
      <c r="A11645"/>
      <c r="B11645"/>
      <c r="C11645"/>
      <c r="D11645"/>
      <c r="E11645"/>
    </row>
    <row r="11646" spans="1:5" x14ac:dyDescent="0.25">
      <c r="A11646"/>
      <c r="B11646"/>
      <c r="C11646"/>
      <c r="D11646"/>
      <c r="E11646"/>
    </row>
    <row r="11647" spans="1:5" x14ac:dyDescent="0.25">
      <c r="A11647"/>
      <c r="B11647"/>
      <c r="C11647"/>
      <c r="D11647"/>
      <c r="E11647"/>
    </row>
    <row r="11648" spans="1:5" x14ac:dyDescent="0.25">
      <c r="A11648"/>
      <c r="B11648"/>
      <c r="C11648"/>
      <c r="D11648"/>
      <c r="E11648"/>
    </row>
    <row r="11649" spans="1:5" x14ac:dyDescent="0.25">
      <c r="A11649"/>
      <c r="B11649"/>
      <c r="C11649"/>
      <c r="D11649"/>
      <c r="E11649"/>
    </row>
    <row r="11650" spans="1:5" x14ac:dyDescent="0.25">
      <c r="A11650"/>
      <c r="B11650"/>
      <c r="C11650"/>
      <c r="D11650"/>
      <c r="E11650"/>
    </row>
    <row r="11651" spans="1:5" x14ac:dyDescent="0.25">
      <c r="A11651"/>
      <c r="B11651"/>
      <c r="C11651"/>
      <c r="D11651"/>
      <c r="E11651"/>
    </row>
    <row r="11652" spans="1:5" x14ac:dyDescent="0.25">
      <c r="A11652"/>
      <c r="B11652"/>
      <c r="C11652"/>
      <c r="D11652"/>
      <c r="E11652"/>
    </row>
    <row r="11653" spans="1:5" x14ac:dyDescent="0.25">
      <c r="A11653"/>
      <c r="B11653"/>
      <c r="C11653"/>
      <c r="D11653"/>
      <c r="E11653"/>
    </row>
    <row r="11654" spans="1:5" x14ac:dyDescent="0.25">
      <c r="A11654"/>
      <c r="B11654"/>
      <c r="C11654"/>
      <c r="D11654"/>
      <c r="E11654"/>
    </row>
    <row r="11655" spans="1:5" x14ac:dyDescent="0.25">
      <c r="A11655"/>
      <c r="B11655"/>
      <c r="C11655"/>
      <c r="D11655"/>
      <c r="E11655"/>
    </row>
    <row r="11656" spans="1:5" x14ac:dyDescent="0.25">
      <c r="A11656"/>
      <c r="B11656"/>
      <c r="C11656"/>
      <c r="D11656"/>
      <c r="E11656"/>
    </row>
    <row r="11657" spans="1:5" x14ac:dyDescent="0.25">
      <c r="A11657"/>
      <c r="B11657"/>
      <c r="C11657"/>
      <c r="D11657"/>
      <c r="E11657"/>
    </row>
    <row r="11658" spans="1:5" x14ac:dyDescent="0.25">
      <c r="A11658"/>
      <c r="B11658"/>
      <c r="C11658"/>
      <c r="D11658"/>
      <c r="E11658"/>
    </row>
    <row r="11659" spans="1:5" x14ac:dyDescent="0.25">
      <c r="A11659"/>
      <c r="B11659"/>
      <c r="C11659"/>
      <c r="D11659"/>
      <c r="E11659"/>
    </row>
    <row r="11660" spans="1:5" x14ac:dyDescent="0.25">
      <c r="A11660"/>
      <c r="B11660"/>
      <c r="C11660"/>
      <c r="D11660"/>
      <c r="E11660"/>
    </row>
    <row r="11661" spans="1:5" x14ac:dyDescent="0.25">
      <c r="A11661"/>
      <c r="B11661"/>
      <c r="C11661"/>
      <c r="D11661"/>
      <c r="E11661"/>
    </row>
    <row r="11662" spans="1:5" x14ac:dyDescent="0.25">
      <c r="A11662"/>
      <c r="B11662"/>
      <c r="C11662"/>
      <c r="D11662"/>
      <c r="E11662"/>
    </row>
    <row r="11663" spans="1:5" x14ac:dyDescent="0.25">
      <c r="A11663"/>
      <c r="B11663"/>
      <c r="C11663"/>
      <c r="D11663"/>
      <c r="E11663"/>
    </row>
    <row r="11664" spans="1:5" x14ac:dyDescent="0.25">
      <c r="A11664"/>
      <c r="B11664"/>
      <c r="C11664"/>
      <c r="D11664"/>
      <c r="E11664"/>
    </row>
    <row r="11665" spans="1:5" x14ac:dyDescent="0.25">
      <c r="A11665"/>
      <c r="B11665"/>
      <c r="C11665"/>
      <c r="D11665"/>
      <c r="E11665"/>
    </row>
    <row r="11666" spans="1:5" x14ac:dyDescent="0.25">
      <c r="A11666"/>
      <c r="B11666"/>
      <c r="C11666"/>
      <c r="D11666"/>
      <c r="E11666"/>
    </row>
    <row r="11667" spans="1:5" x14ac:dyDescent="0.25">
      <c r="A11667"/>
      <c r="B11667"/>
      <c r="C11667"/>
      <c r="D11667"/>
      <c r="E11667"/>
    </row>
    <row r="11668" spans="1:5" x14ac:dyDescent="0.25">
      <c r="A11668"/>
      <c r="B11668"/>
      <c r="C11668"/>
      <c r="D11668"/>
      <c r="E11668"/>
    </row>
    <row r="11669" spans="1:5" x14ac:dyDescent="0.25">
      <c r="A11669"/>
      <c r="B11669"/>
      <c r="C11669"/>
      <c r="D11669"/>
      <c r="E11669"/>
    </row>
    <row r="11670" spans="1:5" x14ac:dyDescent="0.25">
      <c r="A11670"/>
      <c r="B11670"/>
      <c r="C11670"/>
      <c r="D11670"/>
      <c r="E11670"/>
    </row>
    <row r="11671" spans="1:5" x14ac:dyDescent="0.25">
      <c r="A11671"/>
      <c r="B11671"/>
      <c r="C11671"/>
      <c r="D11671"/>
      <c r="E11671"/>
    </row>
    <row r="11672" spans="1:5" x14ac:dyDescent="0.25">
      <c r="A11672"/>
      <c r="B11672"/>
      <c r="C11672"/>
      <c r="D11672"/>
      <c r="E11672"/>
    </row>
    <row r="11673" spans="1:5" x14ac:dyDescent="0.25">
      <c r="A11673"/>
      <c r="B11673"/>
      <c r="C11673"/>
      <c r="D11673"/>
      <c r="E11673"/>
    </row>
    <row r="11674" spans="1:5" x14ac:dyDescent="0.25">
      <c r="A11674"/>
      <c r="B11674"/>
      <c r="C11674"/>
      <c r="D11674"/>
      <c r="E11674"/>
    </row>
    <row r="11675" spans="1:5" x14ac:dyDescent="0.25">
      <c r="A11675"/>
      <c r="B11675"/>
      <c r="C11675"/>
      <c r="D11675"/>
      <c r="E11675"/>
    </row>
    <row r="11676" spans="1:5" x14ac:dyDescent="0.25">
      <c r="A11676"/>
      <c r="B11676"/>
      <c r="C11676"/>
      <c r="D11676"/>
      <c r="E11676"/>
    </row>
    <row r="11677" spans="1:5" x14ac:dyDescent="0.25">
      <c r="A11677"/>
      <c r="B11677"/>
      <c r="C11677"/>
      <c r="D11677"/>
      <c r="E11677"/>
    </row>
    <row r="11678" spans="1:5" x14ac:dyDescent="0.25">
      <c r="A11678"/>
      <c r="B11678"/>
      <c r="C11678"/>
      <c r="D11678"/>
      <c r="E11678"/>
    </row>
    <row r="11679" spans="1:5" x14ac:dyDescent="0.25">
      <c r="A11679"/>
      <c r="B11679"/>
      <c r="C11679"/>
      <c r="D11679"/>
      <c r="E11679"/>
    </row>
    <row r="11680" spans="1:5" x14ac:dyDescent="0.25">
      <c r="A11680"/>
      <c r="B11680"/>
      <c r="C11680"/>
      <c r="D11680"/>
      <c r="E11680"/>
    </row>
    <row r="11681" spans="1:5" x14ac:dyDescent="0.25">
      <c r="A11681"/>
      <c r="B11681"/>
      <c r="C11681"/>
      <c r="D11681"/>
      <c r="E11681"/>
    </row>
    <row r="11682" spans="1:5" x14ac:dyDescent="0.25">
      <c r="A11682"/>
      <c r="B11682"/>
      <c r="C11682"/>
      <c r="D11682"/>
      <c r="E11682"/>
    </row>
    <row r="11683" spans="1:5" x14ac:dyDescent="0.25">
      <c r="A11683"/>
      <c r="B11683"/>
      <c r="C11683"/>
      <c r="D11683"/>
      <c r="E11683"/>
    </row>
    <row r="11684" spans="1:5" x14ac:dyDescent="0.25">
      <c r="A11684"/>
      <c r="B11684"/>
      <c r="C11684"/>
      <c r="D11684"/>
      <c r="E11684"/>
    </row>
    <row r="11685" spans="1:5" x14ac:dyDescent="0.25">
      <c r="A11685"/>
      <c r="B11685"/>
      <c r="C11685"/>
      <c r="D11685"/>
      <c r="E11685"/>
    </row>
    <row r="11686" spans="1:5" x14ac:dyDescent="0.25">
      <c r="A11686"/>
      <c r="B11686"/>
      <c r="C11686"/>
      <c r="D11686"/>
      <c r="E11686"/>
    </row>
    <row r="11687" spans="1:5" x14ac:dyDescent="0.25">
      <c r="A11687"/>
      <c r="B11687"/>
      <c r="C11687"/>
      <c r="D11687"/>
      <c r="E11687"/>
    </row>
    <row r="11688" spans="1:5" x14ac:dyDescent="0.25">
      <c r="A11688"/>
      <c r="B11688"/>
      <c r="C11688"/>
      <c r="D11688"/>
      <c r="E11688"/>
    </row>
    <row r="11689" spans="1:5" x14ac:dyDescent="0.25">
      <c r="A11689"/>
      <c r="B11689"/>
      <c r="C11689"/>
      <c r="D11689"/>
      <c r="E11689"/>
    </row>
    <row r="11690" spans="1:5" x14ac:dyDescent="0.25">
      <c r="A11690"/>
      <c r="B11690"/>
      <c r="C11690"/>
      <c r="D11690"/>
      <c r="E11690"/>
    </row>
    <row r="11691" spans="1:5" x14ac:dyDescent="0.25">
      <c r="A11691"/>
      <c r="B11691"/>
      <c r="C11691"/>
      <c r="D11691"/>
      <c r="E11691"/>
    </row>
    <row r="11692" spans="1:5" x14ac:dyDescent="0.25">
      <c r="A11692"/>
      <c r="B11692"/>
      <c r="C11692"/>
      <c r="D11692"/>
      <c r="E11692"/>
    </row>
    <row r="11693" spans="1:5" x14ac:dyDescent="0.25">
      <c r="A11693"/>
      <c r="B11693"/>
      <c r="C11693"/>
      <c r="D11693"/>
      <c r="E11693"/>
    </row>
    <row r="11694" spans="1:5" x14ac:dyDescent="0.25">
      <c r="A11694"/>
      <c r="B11694"/>
      <c r="C11694"/>
      <c r="D11694"/>
      <c r="E11694"/>
    </row>
    <row r="11695" spans="1:5" x14ac:dyDescent="0.25">
      <c r="A11695"/>
      <c r="B11695"/>
      <c r="C11695"/>
      <c r="D11695"/>
      <c r="E11695"/>
    </row>
    <row r="11696" spans="1:5" x14ac:dyDescent="0.25">
      <c r="A11696"/>
      <c r="B11696"/>
      <c r="C11696"/>
      <c r="D11696"/>
      <c r="E11696"/>
    </row>
    <row r="11697" spans="1:5" x14ac:dyDescent="0.25">
      <c r="A11697"/>
      <c r="B11697"/>
      <c r="C11697"/>
      <c r="D11697"/>
      <c r="E11697"/>
    </row>
    <row r="11698" spans="1:5" x14ac:dyDescent="0.25">
      <c r="A11698"/>
      <c r="B11698"/>
      <c r="C11698"/>
      <c r="D11698"/>
      <c r="E11698"/>
    </row>
    <row r="11699" spans="1:5" x14ac:dyDescent="0.25">
      <c r="A11699"/>
      <c r="B11699"/>
      <c r="C11699"/>
      <c r="D11699"/>
      <c r="E11699"/>
    </row>
    <row r="11700" spans="1:5" x14ac:dyDescent="0.25">
      <c r="A11700"/>
      <c r="B11700"/>
      <c r="C11700"/>
      <c r="D11700"/>
      <c r="E11700"/>
    </row>
    <row r="11701" spans="1:5" x14ac:dyDescent="0.25">
      <c r="A11701"/>
      <c r="B11701"/>
      <c r="C11701"/>
      <c r="D11701"/>
      <c r="E11701"/>
    </row>
    <row r="11702" spans="1:5" x14ac:dyDescent="0.25">
      <c r="A11702"/>
      <c r="B11702"/>
      <c r="C11702"/>
      <c r="D11702"/>
      <c r="E11702"/>
    </row>
    <row r="11703" spans="1:5" x14ac:dyDescent="0.25">
      <c r="A11703"/>
      <c r="B11703"/>
      <c r="C11703"/>
      <c r="D11703"/>
      <c r="E11703"/>
    </row>
    <row r="11704" spans="1:5" x14ac:dyDescent="0.25">
      <c r="A11704"/>
      <c r="B11704"/>
      <c r="C11704"/>
      <c r="D11704"/>
      <c r="E11704"/>
    </row>
    <row r="11705" spans="1:5" x14ac:dyDescent="0.25">
      <c r="A11705"/>
      <c r="B11705"/>
      <c r="C11705"/>
      <c r="D11705"/>
      <c r="E11705"/>
    </row>
    <row r="11706" spans="1:5" x14ac:dyDescent="0.25">
      <c r="A11706"/>
      <c r="B11706"/>
      <c r="C11706"/>
      <c r="D11706"/>
      <c r="E11706"/>
    </row>
    <row r="11707" spans="1:5" x14ac:dyDescent="0.25">
      <c r="A11707"/>
      <c r="B11707"/>
      <c r="C11707"/>
      <c r="D11707"/>
      <c r="E11707"/>
    </row>
    <row r="11708" spans="1:5" x14ac:dyDescent="0.25">
      <c r="A11708"/>
      <c r="B11708"/>
      <c r="C11708"/>
      <c r="D11708"/>
      <c r="E11708"/>
    </row>
    <row r="11709" spans="1:5" x14ac:dyDescent="0.25">
      <c r="A11709"/>
      <c r="B11709"/>
      <c r="C11709"/>
      <c r="D11709"/>
      <c r="E11709"/>
    </row>
    <row r="11710" spans="1:5" x14ac:dyDescent="0.25">
      <c r="A11710"/>
      <c r="B11710"/>
      <c r="C11710"/>
      <c r="D11710"/>
      <c r="E11710"/>
    </row>
    <row r="11711" spans="1:5" x14ac:dyDescent="0.25">
      <c r="A11711"/>
      <c r="B11711"/>
      <c r="C11711"/>
      <c r="D11711"/>
      <c r="E11711"/>
    </row>
    <row r="11712" spans="1:5" x14ac:dyDescent="0.25">
      <c r="A11712"/>
      <c r="B11712"/>
      <c r="C11712"/>
      <c r="D11712"/>
      <c r="E11712"/>
    </row>
    <row r="11713" spans="1:5" x14ac:dyDescent="0.25">
      <c r="A11713"/>
      <c r="B11713"/>
      <c r="C11713"/>
      <c r="D11713"/>
      <c r="E11713"/>
    </row>
    <row r="11714" spans="1:5" x14ac:dyDescent="0.25">
      <c r="A11714"/>
      <c r="B11714"/>
      <c r="C11714"/>
      <c r="D11714"/>
      <c r="E11714"/>
    </row>
    <row r="11715" spans="1:5" x14ac:dyDescent="0.25">
      <c r="A11715"/>
      <c r="B11715"/>
      <c r="C11715"/>
      <c r="D11715"/>
      <c r="E11715"/>
    </row>
    <row r="11716" spans="1:5" x14ac:dyDescent="0.25">
      <c r="A11716"/>
      <c r="B11716"/>
      <c r="C11716"/>
      <c r="D11716"/>
      <c r="E11716"/>
    </row>
    <row r="11717" spans="1:5" x14ac:dyDescent="0.25">
      <c r="A11717"/>
      <c r="B11717"/>
      <c r="C11717"/>
      <c r="D11717"/>
      <c r="E11717"/>
    </row>
    <row r="11718" spans="1:5" x14ac:dyDescent="0.25">
      <c r="A11718"/>
      <c r="B11718"/>
      <c r="C11718"/>
      <c r="D11718"/>
      <c r="E11718"/>
    </row>
    <row r="11719" spans="1:5" x14ac:dyDescent="0.25">
      <c r="A11719"/>
      <c r="B11719"/>
      <c r="C11719"/>
      <c r="D11719"/>
      <c r="E11719"/>
    </row>
    <row r="11720" spans="1:5" x14ac:dyDescent="0.25">
      <c r="A11720"/>
      <c r="B11720"/>
      <c r="C11720"/>
      <c r="D11720"/>
      <c r="E11720"/>
    </row>
    <row r="11721" spans="1:5" x14ac:dyDescent="0.25">
      <c r="A11721"/>
      <c r="B11721"/>
      <c r="C11721"/>
      <c r="D11721"/>
      <c r="E11721"/>
    </row>
    <row r="11722" spans="1:5" x14ac:dyDescent="0.25">
      <c r="A11722"/>
      <c r="B11722"/>
      <c r="C11722"/>
      <c r="D11722"/>
      <c r="E11722"/>
    </row>
    <row r="11723" spans="1:5" x14ac:dyDescent="0.25">
      <c r="A11723"/>
      <c r="B11723"/>
      <c r="C11723"/>
      <c r="D11723"/>
      <c r="E11723"/>
    </row>
    <row r="11724" spans="1:5" x14ac:dyDescent="0.25">
      <c r="A11724"/>
      <c r="B11724"/>
      <c r="C11724"/>
      <c r="D11724"/>
      <c r="E11724"/>
    </row>
    <row r="11725" spans="1:5" x14ac:dyDescent="0.25">
      <c r="A11725"/>
      <c r="B11725"/>
      <c r="C11725"/>
      <c r="D11725"/>
      <c r="E11725"/>
    </row>
    <row r="11726" spans="1:5" x14ac:dyDescent="0.25">
      <c r="A11726"/>
      <c r="B11726"/>
      <c r="C11726"/>
      <c r="D11726"/>
      <c r="E11726"/>
    </row>
    <row r="11727" spans="1:5" x14ac:dyDescent="0.25">
      <c r="A11727"/>
      <c r="B11727"/>
      <c r="C11727"/>
      <c r="D11727"/>
      <c r="E11727"/>
    </row>
    <row r="11728" spans="1:5" x14ac:dyDescent="0.25">
      <c r="A11728"/>
      <c r="B11728"/>
      <c r="C11728"/>
      <c r="D11728"/>
      <c r="E11728"/>
    </row>
    <row r="11729" spans="1:5" x14ac:dyDescent="0.25">
      <c r="A11729"/>
      <c r="B11729"/>
      <c r="C11729"/>
      <c r="D11729"/>
      <c r="E11729"/>
    </row>
    <row r="11730" spans="1:5" x14ac:dyDescent="0.25">
      <c r="A11730"/>
      <c r="B11730"/>
      <c r="C11730"/>
      <c r="D11730"/>
      <c r="E11730"/>
    </row>
    <row r="11731" spans="1:5" x14ac:dyDescent="0.25">
      <c r="A11731"/>
      <c r="B11731"/>
      <c r="C11731"/>
      <c r="D11731"/>
      <c r="E11731"/>
    </row>
    <row r="11732" spans="1:5" x14ac:dyDescent="0.25">
      <c r="A11732"/>
      <c r="B11732"/>
      <c r="C11732"/>
      <c r="D11732"/>
      <c r="E11732"/>
    </row>
    <row r="11733" spans="1:5" x14ac:dyDescent="0.25">
      <c r="A11733"/>
      <c r="B11733"/>
      <c r="C11733"/>
      <c r="D11733"/>
      <c r="E11733"/>
    </row>
    <row r="11734" spans="1:5" x14ac:dyDescent="0.25">
      <c r="A11734"/>
      <c r="B11734"/>
      <c r="C11734"/>
      <c r="D11734"/>
      <c r="E11734"/>
    </row>
    <row r="11735" spans="1:5" x14ac:dyDescent="0.25">
      <c r="A11735"/>
      <c r="B11735"/>
      <c r="C11735"/>
      <c r="D11735"/>
      <c r="E11735"/>
    </row>
    <row r="11736" spans="1:5" x14ac:dyDescent="0.25">
      <c r="A11736"/>
      <c r="B11736"/>
      <c r="C11736"/>
      <c r="D11736"/>
      <c r="E11736"/>
    </row>
    <row r="11737" spans="1:5" x14ac:dyDescent="0.25">
      <c r="A11737"/>
      <c r="B11737"/>
      <c r="C11737"/>
      <c r="D11737"/>
      <c r="E11737"/>
    </row>
    <row r="11738" spans="1:5" x14ac:dyDescent="0.25">
      <c r="A11738"/>
      <c r="B11738"/>
      <c r="C11738"/>
      <c r="D11738"/>
      <c r="E11738"/>
    </row>
    <row r="11739" spans="1:5" x14ac:dyDescent="0.25">
      <c r="A11739"/>
      <c r="B11739"/>
      <c r="C11739"/>
      <c r="D11739"/>
      <c r="E11739"/>
    </row>
    <row r="11740" spans="1:5" x14ac:dyDescent="0.25">
      <c r="A11740"/>
      <c r="B11740"/>
      <c r="C11740"/>
      <c r="D11740"/>
      <c r="E11740"/>
    </row>
    <row r="11741" spans="1:5" x14ac:dyDescent="0.25">
      <c r="A11741"/>
      <c r="B11741"/>
      <c r="C11741"/>
      <c r="D11741"/>
      <c r="E11741"/>
    </row>
    <row r="11742" spans="1:5" x14ac:dyDescent="0.25">
      <c r="A11742"/>
      <c r="B11742"/>
      <c r="C11742"/>
      <c r="D11742"/>
      <c r="E11742"/>
    </row>
    <row r="11743" spans="1:5" x14ac:dyDescent="0.25">
      <c r="A11743"/>
      <c r="B11743"/>
      <c r="C11743"/>
      <c r="D11743"/>
      <c r="E11743"/>
    </row>
    <row r="11744" spans="1:5" x14ac:dyDescent="0.25">
      <c r="A11744"/>
      <c r="B11744"/>
      <c r="C11744"/>
      <c r="D11744"/>
      <c r="E11744"/>
    </row>
    <row r="11745" spans="1:5" x14ac:dyDescent="0.25">
      <c r="A11745"/>
      <c r="B11745"/>
      <c r="C11745"/>
      <c r="D11745"/>
      <c r="E11745"/>
    </row>
    <row r="11746" spans="1:5" x14ac:dyDescent="0.25">
      <c r="A11746"/>
      <c r="B11746"/>
      <c r="C11746"/>
      <c r="D11746"/>
      <c r="E11746"/>
    </row>
    <row r="11747" spans="1:5" x14ac:dyDescent="0.25">
      <c r="A11747"/>
      <c r="B11747"/>
      <c r="C11747"/>
      <c r="D11747"/>
      <c r="E11747"/>
    </row>
    <row r="11748" spans="1:5" x14ac:dyDescent="0.25">
      <c r="A11748"/>
      <c r="B11748"/>
      <c r="C11748"/>
      <c r="D11748"/>
      <c r="E11748"/>
    </row>
    <row r="11749" spans="1:5" x14ac:dyDescent="0.25">
      <c r="A11749"/>
      <c r="B11749"/>
      <c r="C11749"/>
      <c r="D11749"/>
      <c r="E11749"/>
    </row>
    <row r="11750" spans="1:5" x14ac:dyDescent="0.25">
      <c r="A11750"/>
      <c r="B11750"/>
      <c r="C11750"/>
      <c r="D11750"/>
      <c r="E11750"/>
    </row>
    <row r="11751" spans="1:5" x14ac:dyDescent="0.25">
      <c r="A11751"/>
      <c r="B11751"/>
      <c r="C11751"/>
      <c r="D11751"/>
      <c r="E11751"/>
    </row>
    <row r="11752" spans="1:5" x14ac:dyDescent="0.25">
      <c r="A11752"/>
      <c r="B11752"/>
      <c r="C11752"/>
      <c r="D11752"/>
      <c r="E11752"/>
    </row>
    <row r="11753" spans="1:5" x14ac:dyDescent="0.25">
      <c r="A11753"/>
      <c r="B11753"/>
      <c r="C11753"/>
      <c r="D11753"/>
      <c r="E11753"/>
    </row>
    <row r="11754" spans="1:5" x14ac:dyDescent="0.25">
      <c r="A11754"/>
      <c r="B11754"/>
      <c r="C11754"/>
      <c r="D11754"/>
      <c r="E11754"/>
    </row>
    <row r="11755" spans="1:5" x14ac:dyDescent="0.25">
      <c r="A11755"/>
      <c r="B11755"/>
      <c r="C11755"/>
      <c r="D11755"/>
      <c r="E11755"/>
    </row>
    <row r="11756" spans="1:5" x14ac:dyDescent="0.25">
      <c r="A11756"/>
      <c r="B11756"/>
      <c r="C11756"/>
      <c r="D11756"/>
      <c r="E11756"/>
    </row>
    <row r="11757" spans="1:5" x14ac:dyDescent="0.25">
      <c r="A11757"/>
      <c r="B11757"/>
      <c r="C11757"/>
      <c r="D11757"/>
      <c r="E11757"/>
    </row>
    <row r="11758" spans="1:5" x14ac:dyDescent="0.25">
      <c r="A11758"/>
      <c r="B11758"/>
      <c r="C11758"/>
      <c r="D11758"/>
      <c r="E11758"/>
    </row>
    <row r="11759" spans="1:5" x14ac:dyDescent="0.25">
      <c r="A11759"/>
      <c r="B11759"/>
      <c r="C11759"/>
      <c r="D11759"/>
      <c r="E11759"/>
    </row>
    <row r="11760" spans="1:5" x14ac:dyDescent="0.25">
      <c r="A11760"/>
      <c r="B11760"/>
      <c r="C11760"/>
      <c r="D11760"/>
      <c r="E11760"/>
    </row>
    <row r="11761" spans="1:5" x14ac:dyDescent="0.25">
      <c r="A11761"/>
      <c r="B11761"/>
      <c r="C11761"/>
      <c r="D11761"/>
      <c r="E11761"/>
    </row>
    <row r="11762" spans="1:5" x14ac:dyDescent="0.25">
      <c r="A11762"/>
      <c r="B11762"/>
      <c r="C11762"/>
      <c r="D11762"/>
      <c r="E11762"/>
    </row>
    <row r="11763" spans="1:5" x14ac:dyDescent="0.25">
      <c r="A11763"/>
      <c r="B11763"/>
      <c r="C11763"/>
      <c r="D11763"/>
      <c r="E11763"/>
    </row>
    <row r="11764" spans="1:5" x14ac:dyDescent="0.25">
      <c r="A11764"/>
      <c r="B11764"/>
      <c r="C11764"/>
      <c r="D11764"/>
      <c r="E11764"/>
    </row>
    <row r="11765" spans="1:5" x14ac:dyDescent="0.25">
      <c r="A11765"/>
      <c r="B11765"/>
      <c r="C11765"/>
      <c r="D11765"/>
      <c r="E11765"/>
    </row>
    <row r="11766" spans="1:5" x14ac:dyDescent="0.25">
      <c r="A11766"/>
      <c r="B11766"/>
      <c r="C11766"/>
      <c r="D11766"/>
      <c r="E11766"/>
    </row>
    <row r="11767" spans="1:5" x14ac:dyDescent="0.25">
      <c r="A11767"/>
      <c r="B11767"/>
      <c r="C11767"/>
      <c r="D11767"/>
      <c r="E11767"/>
    </row>
    <row r="11768" spans="1:5" x14ac:dyDescent="0.25">
      <c r="A11768"/>
      <c r="B11768"/>
      <c r="C11768"/>
      <c r="D11768"/>
      <c r="E11768"/>
    </row>
    <row r="11769" spans="1:5" x14ac:dyDescent="0.25">
      <c r="A11769"/>
      <c r="B11769"/>
      <c r="C11769"/>
      <c r="D11769"/>
      <c r="E11769"/>
    </row>
    <row r="11770" spans="1:5" x14ac:dyDescent="0.25">
      <c r="A11770"/>
      <c r="B11770"/>
      <c r="C11770"/>
      <c r="D11770"/>
      <c r="E11770"/>
    </row>
    <row r="11771" spans="1:5" x14ac:dyDescent="0.25">
      <c r="A11771"/>
      <c r="B11771"/>
      <c r="C11771"/>
      <c r="D11771"/>
      <c r="E11771"/>
    </row>
    <row r="11772" spans="1:5" x14ac:dyDescent="0.25">
      <c r="A11772"/>
      <c r="B11772"/>
      <c r="C11772"/>
      <c r="D11772"/>
      <c r="E11772"/>
    </row>
    <row r="11773" spans="1:5" x14ac:dyDescent="0.25">
      <c r="A11773"/>
      <c r="B11773"/>
      <c r="C11773"/>
      <c r="D11773"/>
      <c r="E11773"/>
    </row>
    <row r="11774" spans="1:5" x14ac:dyDescent="0.25">
      <c r="A11774"/>
      <c r="B11774"/>
      <c r="C11774"/>
      <c r="D11774"/>
      <c r="E11774"/>
    </row>
    <row r="11775" spans="1:5" x14ac:dyDescent="0.25">
      <c r="A11775"/>
      <c r="B11775"/>
      <c r="C11775"/>
      <c r="D11775"/>
      <c r="E11775"/>
    </row>
    <row r="11776" spans="1:5" x14ac:dyDescent="0.25">
      <c r="A11776"/>
      <c r="B11776"/>
      <c r="C11776"/>
      <c r="D11776"/>
      <c r="E11776"/>
    </row>
    <row r="11777" spans="1:5" x14ac:dyDescent="0.25">
      <c r="A11777"/>
      <c r="B11777"/>
      <c r="C11777"/>
      <c r="D11777"/>
      <c r="E11777"/>
    </row>
    <row r="11778" spans="1:5" x14ac:dyDescent="0.25">
      <c r="A11778"/>
      <c r="B11778"/>
      <c r="C11778"/>
      <c r="D11778"/>
      <c r="E11778"/>
    </row>
    <row r="11779" spans="1:5" x14ac:dyDescent="0.25">
      <c r="A11779"/>
      <c r="B11779"/>
      <c r="C11779"/>
      <c r="D11779"/>
      <c r="E11779"/>
    </row>
    <row r="11780" spans="1:5" x14ac:dyDescent="0.25">
      <c r="A11780"/>
      <c r="B11780"/>
      <c r="C11780"/>
      <c r="D11780"/>
      <c r="E11780"/>
    </row>
    <row r="11781" spans="1:5" x14ac:dyDescent="0.25">
      <c r="A11781"/>
      <c r="B11781"/>
      <c r="C11781"/>
      <c r="D11781"/>
      <c r="E11781"/>
    </row>
    <row r="11782" spans="1:5" x14ac:dyDescent="0.25">
      <c r="A11782"/>
      <c r="B11782"/>
      <c r="C11782"/>
      <c r="D11782"/>
      <c r="E11782"/>
    </row>
    <row r="11783" spans="1:5" x14ac:dyDescent="0.25">
      <c r="A11783"/>
      <c r="B11783"/>
      <c r="C11783"/>
      <c r="D11783"/>
      <c r="E11783"/>
    </row>
    <row r="11784" spans="1:5" x14ac:dyDescent="0.25">
      <c r="A11784"/>
      <c r="B11784"/>
      <c r="C11784"/>
      <c r="D11784"/>
      <c r="E11784"/>
    </row>
    <row r="11785" spans="1:5" x14ac:dyDescent="0.25">
      <c r="A11785"/>
      <c r="B11785"/>
      <c r="C11785"/>
      <c r="D11785"/>
      <c r="E11785"/>
    </row>
    <row r="11786" spans="1:5" x14ac:dyDescent="0.25">
      <c r="A11786"/>
      <c r="B11786"/>
      <c r="C11786"/>
      <c r="D11786"/>
      <c r="E11786"/>
    </row>
    <row r="11787" spans="1:5" x14ac:dyDescent="0.25">
      <c r="A11787"/>
      <c r="B11787"/>
      <c r="C11787"/>
      <c r="D11787"/>
      <c r="E11787"/>
    </row>
    <row r="11788" spans="1:5" x14ac:dyDescent="0.25">
      <c r="A11788"/>
      <c r="B11788"/>
      <c r="C11788"/>
      <c r="D11788"/>
      <c r="E11788"/>
    </row>
    <row r="11789" spans="1:5" x14ac:dyDescent="0.25">
      <c r="A11789"/>
      <c r="B11789"/>
      <c r="C11789"/>
      <c r="D11789"/>
      <c r="E11789"/>
    </row>
    <row r="11790" spans="1:5" x14ac:dyDescent="0.25">
      <c r="A11790"/>
      <c r="B11790"/>
      <c r="C11790"/>
      <c r="D11790"/>
      <c r="E11790"/>
    </row>
    <row r="11791" spans="1:5" x14ac:dyDescent="0.25">
      <c r="A11791"/>
      <c r="B11791"/>
      <c r="C11791"/>
      <c r="D11791"/>
      <c r="E11791"/>
    </row>
    <row r="11792" spans="1:5" x14ac:dyDescent="0.25">
      <c r="A11792"/>
      <c r="B11792"/>
      <c r="C11792"/>
      <c r="D11792"/>
      <c r="E11792"/>
    </row>
    <row r="11793" spans="1:5" x14ac:dyDescent="0.25">
      <c r="A11793"/>
      <c r="B11793"/>
      <c r="C11793"/>
      <c r="D11793"/>
      <c r="E11793"/>
    </row>
    <row r="11794" spans="1:5" x14ac:dyDescent="0.25">
      <c r="A11794"/>
      <c r="B11794"/>
      <c r="C11794"/>
      <c r="D11794"/>
      <c r="E11794"/>
    </row>
    <row r="11795" spans="1:5" x14ac:dyDescent="0.25">
      <c r="A11795"/>
      <c r="B11795"/>
      <c r="C11795"/>
      <c r="D11795"/>
      <c r="E11795"/>
    </row>
    <row r="11796" spans="1:5" x14ac:dyDescent="0.25">
      <c r="A11796"/>
      <c r="B11796"/>
      <c r="C11796"/>
      <c r="D11796"/>
      <c r="E11796"/>
    </row>
    <row r="11797" spans="1:5" x14ac:dyDescent="0.25">
      <c r="A11797"/>
      <c r="B11797"/>
      <c r="C11797"/>
      <c r="D11797"/>
      <c r="E11797"/>
    </row>
    <row r="11798" spans="1:5" x14ac:dyDescent="0.25">
      <c r="A11798"/>
      <c r="B11798"/>
      <c r="C11798"/>
      <c r="D11798"/>
      <c r="E11798"/>
    </row>
    <row r="11799" spans="1:5" x14ac:dyDescent="0.25">
      <c r="A11799"/>
      <c r="B11799"/>
      <c r="C11799"/>
      <c r="D11799"/>
      <c r="E11799"/>
    </row>
    <row r="11800" spans="1:5" x14ac:dyDescent="0.25">
      <c r="A11800"/>
      <c r="B11800"/>
      <c r="C11800"/>
      <c r="D11800"/>
      <c r="E11800"/>
    </row>
    <row r="11801" spans="1:5" x14ac:dyDescent="0.25">
      <c r="A11801"/>
      <c r="B11801"/>
      <c r="C11801"/>
      <c r="D11801"/>
      <c r="E11801"/>
    </row>
    <row r="11802" spans="1:5" x14ac:dyDescent="0.25">
      <c r="A11802"/>
      <c r="B11802"/>
      <c r="C11802"/>
      <c r="D11802"/>
      <c r="E11802"/>
    </row>
    <row r="11803" spans="1:5" x14ac:dyDescent="0.25">
      <c r="A11803"/>
      <c r="B11803"/>
      <c r="C11803"/>
      <c r="D11803"/>
      <c r="E11803"/>
    </row>
    <row r="11804" spans="1:5" x14ac:dyDescent="0.25">
      <c r="A11804"/>
      <c r="B11804"/>
      <c r="C11804"/>
      <c r="D11804"/>
      <c r="E11804"/>
    </row>
    <row r="11805" spans="1:5" x14ac:dyDescent="0.25">
      <c r="A11805"/>
      <c r="B11805"/>
      <c r="C11805"/>
      <c r="D11805"/>
      <c r="E11805"/>
    </row>
    <row r="11806" spans="1:5" x14ac:dyDescent="0.25">
      <c r="A11806"/>
      <c r="B11806"/>
      <c r="C11806"/>
      <c r="D11806"/>
      <c r="E11806"/>
    </row>
    <row r="11807" spans="1:5" x14ac:dyDescent="0.25">
      <c r="A11807"/>
      <c r="B11807"/>
      <c r="C11807"/>
      <c r="D11807"/>
      <c r="E11807"/>
    </row>
    <row r="11808" spans="1:5" x14ac:dyDescent="0.25">
      <c r="A11808"/>
      <c r="B11808"/>
      <c r="C11808"/>
      <c r="D11808"/>
      <c r="E11808"/>
    </row>
    <row r="11809" spans="1:5" x14ac:dyDescent="0.25">
      <c r="A11809"/>
      <c r="B11809"/>
      <c r="C11809"/>
      <c r="D11809"/>
      <c r="E11809"/>
    </row>
    <row r="11810" spans="1:5" x14ac:dyDescent="0.25">
      <c r="A11810"/>
      <c r="B11810"/>
      <c r="C11810"/>
      <c r="D11810"/>
      <c r="E11810"/>
    </row>
    <row r="11811" spans="1:5" x14ac:dyDescent="0.25">
      <c r="A11811"/>
      <c r="B11811"/>
      <c r="C11811"/>
      <c r="D11811"/>
      <c r="E11811"/>
    </row>
    <row r="11812" spans="1:5" x14ac:dyDescent="0.25">
      <c r="A11812"/>
      <c r="B11812"/>
      <c r="C11812"/>
      <c r="D11812"/>
      <c r="E11812"/>
    </row>
    <row r="11813" spans="1:5" x14ac:dyDescent="0.25">
      <c r="A11813"/>
      <c r="B11813"/>
      <c r="C11813"/>
      <c r="D11813"/>
      <c r="E11813"/>
    </row>
    <row r="11814" spans="1:5" x14ac:dyDescent="0.25">
      <c r="A11814"/>
      <c r="B11814"/>
      <c r="C11814"/>
      <c r="D11814"/>
      <c r="E11814"/>
    </row>
    <row r="11815" spans="1:5" x14ac:dyDescent="0.25">
      <c r="A11815"/>
      <c r="B11815"/>
      <c r="C11815"/>
      <c r="D11815"/>
      <c r="E11815"/>
    </row>
    <row r="11816" spans="1:5" x14ac:dyDescent="0.25">
      <c r="A11816"/>
      <c r="B11816"/>
      <c r="C11816"/>
      <c r="D11816"/>
      <c r="E11816"/>
    </row>
    <row r="11817" spans="1:5" x14ac:dyDescent="0.25">
      <c r="A11817"/>
      <c r="B11817"/>
      <c r="C11817"/>
      <c r="D11817"/>
      <c r="E11817"/>
    </row>
    <row r="11818" spans="1:5" x14ac:dyDescent="0.25">
      <c r="A11818"/>
      <c r="B11818"/>
      <c r="C11818"/>
      <c r="D11818"/>
      <c r="E11818"/>
    </row>
    <row r="11819" spans="1:5" x14ac:dyDescent="0.25">
      <c r="A11819"/>
      <c r="B11819"/>
      <c r="C11819"/>
      <c r="D11819"/>
      <c r="E11819"/>
    </row>
    <row r="11820" spans="1:5" x14ac:dyDescent="0.25">
      <c r="A11820"/>
      <c r="B11820"/>
      <c r="C11820"/>
      <c r="D11820"/>
      <c r="E11820"/>
    </row>
    <row r="11821" spans="1:5" x14ac:dyDescent="0.25">
      <c r="A11821"/>
      <c r="B11821"/>
      <c r="C11821"/>
      <c r="D11821"/>
      <c r="E11821"/>
    </row>
    <row r="11822" spans="1:5" x14ac:dyDescent="0.25">
      <c r="A11822"/>
      <c r="B11822"/>
      <c r="C11822"/>
      <c r="D11822"/>
      <c r="E11822"/>
    </row>
    <row r="11823" spans="1:5" x14ac:dyDescent="0.25">
      <c r="A11823"/>
      <c r="B11823"/>
      <c r="C11823"/>
      <c r="D11823"/>
      <c r="E11823"/>
    </row>
    <row r="11824" spans="1:5" x14ac:dyDescent="0.25">
      <c r="A11824"/>
      <c r="B11824"/>
      <c r="C11824"/>
      <c r="D11824"/>
      <c r="E11824"/>
    </row>
    <row r="11825" spans="1:5" x14ac:dyDescent="0.25">
      <c r="A11825"/>
      <c r="B11825"/>
      <c r="C11825"/>
      <c r="D11825"/>
      <c r="E11825"/>
    </row>
    <row r="11826" spans="1:5" x14ac:dyDescent="0.25">
      <c r="A11826"/>
      <c r="B11826"/>
      <c r="C11826"/>
      <c r="D11826"/>
      <c r="E11826"/>
    </row>
    <row r="11827" spans="1:5" x14ac:dyDescent="0.25">
      <c r="A11827"/>
      <c r="B11827"/>
      <c r="C11827"/>
      <c r="D11827"/>
      <c r="E11827"/>
    </row>
    <row r="11828" spans="1:5" x14ac:dyDescent="0.25">
      <c r="A11828"/>
      <c r="B11828"/>
      <c r="C11828"/>
      <c r="D11828"/>
      <c r="E11828"/>
    </row>
    <row r="11829" spans="1:5" x14ac:dyDescent="0.25">
      <c r="A11829"/>
      <c r="B11829"/>
      <c r="C11829"/>
      <c r="D11829"/>
      <c r="E11829"/>
    </row>
    <row r="11830" spans="1:5" x14ac:dyDescent="0.25">
      <c r="A11830"/>
      <c r="B11830"/>
      <c r="C11830"/>
      <c r="D11830"/>
      <c r="E11830"/>
    </row>
    <row r="11831" spans="1:5" x14ac:dyDescent="0.25">
      <c r="A11831"/>
      <c r="B11831"/>
      <c r="C11831"/>
      <c r="D11831"/>
      <c r="E11831"/>
    </row>
    <row r="11832" spans="1:5" x14ac:dyDescent="0.25">
      <c r="A11832"/>
      <c r="B11832"/>
      <c r="C11832"/>
      <c r="D11832"/>
      <c r="E11832"/>
    </row>
    <row r="11833" spans="1:5" x14ac:dyDescent="0.25">
      <c r="A11833"/>
      <c r="B11833"/>
      <c r="C11833"/>
      <c r="D11833"/>
      <c r="E11833"/>
    </row>
    <row r="11834" spans="1:5" x14ac:dyDescent="0.25">
      <c r="A11834"/>
      <c r="B11834"/>
      <c r="C11834"/>
      <c r="D11834"/>
      <c r="E11834"/>
    </row>
    <row r="11835" spans="1:5" x14ac:dyDescent="0.25">
      <c r="A11835"/>
      <c r="B11835"/>
      <c r="C11835"/>
      <c r="D11835"/>
      <c r="E11835"/>
    </row>
    <row r="11836" spans="1:5" x14ac:dyDescent="0.25">
      <c r="A11836"/>
      <c r="B11836"/>
      <c r="C11836"/>
      <c r="D11836"/>
      <c r="E11836"/>
    </row>
    <row r="11837" spans="1:5" x14ac:dyDescent="0.25">
      <c r="A11837"/>
      <c r="B11837"/>
      <c r="C11837"/>
      <c r="D11837"/>
      <c r="E11837"/>
    </row>
    <row r="11838" spans="1:5" x14ac:dyDescent="0.25">
      <c r="A11838"/>
      <c r="B11838"/>
      <c r="C11838"/>
      <c r="D11838"/>
      <c r="E11838"/>
    </row>
    <row r="11839" spans="1:5" x14ac:dyDescent="0.25">
      <c r="A11839"/>
      <c r="B11839"/>
      <c r="C11839"/>
      <c r="D11839"/>
      <c r="E11839"/>
    </row>
    <row r="11840" spans="1:5" x14ac:dyDescent="0.25">
      <c r="A11840"/>
      <c r="B11840"/>
      <c r="C11840"/>
      <c r="D11840"/>
      <c r="E11840"/>
    </row>
    <row r="11841" spans="1:5" x14ac:dyDescent="0.25">
      <c r="A11841"/>
      <c r="B11841"/>
      <c r="C11841"/>
      <c r="D11841"/>
      <c r="E11841"/>
    </row>
    <row r="11842" spans="1:5" x14ac:dyDescent="0.25">
      <c r="A11842"/>
      <c r="B11842"/>
      <c r="C11842"/>
      <c r="D11842"/>
      <c r="E11842"/>
    </row>
    <row r="11843" spans="1:5" x14ac:dyDescent="0.25">
      <c r="A11843"/>
      <c r="B11843"/>
      <c r="C11843"/>
      <c r="D11843"/>
      <c r="E11843"/>
    </row>
    <row r="11844" spans="1:5" x14ac:dyDescent="0.25">
      <c r="A11844"/>
      <c r="B11844"/>
      <c r="C11844"/>
      <c r="D11844"/>
      <c r="E11844"/>
    </row>
    <row r="11845" spans="1:5" x14ac:dyDescent="0.25">
      <c r="A11845"/>
      <c r="B11845"/>
      <c r="C11845"/>
      <c r="D11845"/>
      <c r="E11845"/>
    </row>
    <row r="11846" spans="1:5" x14ac:dyDescent="0.25">
      <c r="A11846"/>
      <c r="B11846"/>
      <c r="C11846"/>
      <c r="D11846"/>
      <c r="E11846"/>
    </row>
    <row r="11847" spans="1:5" x14ac:dyDescent="0.25">
      <c r="A11847"/>
      <c r="B11847"/>
      <c r="C11847"/>
      <c r="D11847"/>
      <c r="E11847"/>
    </row>
    <row r="11848" spans="1:5" x14ac:dyDescent="0.25">
      <c r="A11848"/>
      <c r="B11848"/>
      <c r="C11848"/>
      <c r="D11848"/>
      <c r="E11848"/>
    </row>
    <row r="11849" spans="1:5" x14ac:dyDescent="0.25">
      <c r="A11849"/>
      <c r="B11849"/>
      <c r="C11849"/>
      <c r="D11849"/>
      <c r="E11849"/>
    </row>
    <row r="11850" spans="1:5" x14ac:dyDescent="0.25">
      <c r="A11850"/>
      <c r="B11850"/>
      <c r="C11850"/>
      <c r="D11850"/>
      <c r="E11850"/>
    </row>
    <row r="11851" spans="1:5" x14ac:dyDescent="0.25">
      <c r="A11851"/>
      <c r="B11851"/>
      <c r="C11851"/>
      <c r="D11851"/>
      <c r="E11851"/>
    </row>
    <row r="11852" spans="1:5" x14ac:dyDescent="0.25">
      <c r="A11852"/>
      <c r="B11852"/>
      <c r="C11852"/>
      <c r="D11852"/>
      <c r="E11852"/>
    </row>
    <row r="11853" spans="1:5" x14ac:dyDescent="0.25">
      <c r="A11853"/>
      <c r="B11853"/>
      <c r="C11853"/>
      <c r="D11853"/>
      <c r="E11853"/>
    </row>
    <row r="11854" spans="1:5" x14ac:dyDescent="0.25">
      <c r="A11854"/>
      <c r="B11854"/>
      <c r="C11854"/>
      <c r="D11854"/>
      <c r="E11854"/>
    </row>
    <row r="11855" spans="1:5" x14ac:dyDescent="0.25">
      <c r="A11855"/>
      <c r="B11855"/>
      <c r="C11855"/>
      <c r="D11855"/>
      <c r="E11855"/>
    </row>
    <row r="11856" spans="1:5" x14ac:dyDescent="0.25">
      <c r="A11856"/>
      <c r="B11856"/>
      <c r="C11856"/>
      <c r="D11856"/>
      <c r="E11856"/>
    </row>
    <row r="11857" spans="1:5" x14ac:dyDescent="0.25">
      <c r="A11857"/>
      <c r="B11857"/>
      <c r="C11857"/>
      <c r="D11857"/>
      <c r="E11857"/>
    </row>
    <row r="11858" spans="1:5" x14ac:dyDescent="0.25">
      <c r="A11858"/>
      <c r="B11858"/>
      <c r="C11858"/>
      <c r="D11858"/>
      <c r="E11858"/>
    </row>
    <row r="11859" spans="1:5" x14ac:dyDescent="0.25">
      <c r="A11859"/>
      <c r="B11859"/>
      <c r="C11859"/>
      <c r="D11859"/>
      <c r="E11859"/>
    </row>
    <row r="11860" spans="1:5" x14ac:dyDescent="0.25">
      <c r="A11860"/>
      <c r="B11860"/>
      <c r="C11860"/>
      <c r="D11860"/>
      <c r="E11860"/>
    </row>
    <row r="11861" spans="1:5" x14ac:dyDescent="0.25">
      <c r="A11861"/>
      <c r="B11861"/>
      <c r="C11861"/>
      <c r="D11861"/>
      <c r="E11861"/>
    </row>
    <row r="11862" spans="1:5" x14ac:dyDescent="0.25">
      <c r="A11862"/>
      <c r="B11862"/>
      <c r="C11862"/>
      <c r="D11862"/>
      <c r="E11862"/>
    </row>
    <row r="11863" spans="1:5" x14ac:dyDescent="0.25">
      <c r="A11863"/>
      <c r="B11863"/>
      <c r="C11863"/>
      <c r="D11863"/>
      <c r="E11863"/>
    </row>
    <row r="11864" spans="1:5" x14ac:dyDescent="0.25">
      <c r="A11864"/>
      <c r="B11864"/>
      <c r="C11864"/>
      <c r="D11864"/>
      <c r="E11864"/>
    </row>
    <row r="11865" spans="1:5" x14ac:dyDescent="0.25">
      <c r="A11865"/>
      <c r="B11865"/>
      <c r="C11865"/>
      <c r="D11865"/>
      <c r="E11865"/>
    </row>
    <row r="11866" spans="1:5" x14ac:dyDescent="0.25">
      <c r="A11866"/>
      <c r="B11866"/>
      <c r="C11866"/>
      <c r="D11866"/>
      <c r="E11866"/>
    </row>
    <row r="11867" spans="1:5" x14ac:dyDescent="0.25">
      <c r="A11867"/>
      <c r="B11867"/>
      <c r="C11867"/>
      <c r="D11867"/>
      <c r="E11867"/>
    </row>
    <row r="11868" spans="1:5" x14ac:dyDescent="0.25">
      <c r="A11868"/>
      <c r="B11868"/>
      <c r="C11868"/>
      <c r="D11868"/>
      <c r="E11868"/>
    </row>
    <row r="11869" spans="1:5" x14ac:dyDescent="0.25">
      <c r="A11869"/>
      <c r="B11869"/>
      <c r="C11869"/>
      <c r="D11869"/>
      <c r="E11869"/>
    </row>
    <row r="11870" spans="1:5" x14ac:dyDescent="0.25">
      <c r="A11870"/>
      <c r="B11870"/>
      <c r="C11870"/>
      <c r="D11870"/>
      <c r="E11870"/>
    </row>
    <row r="11871" spans="1:5" x14ac:dyDescent="0.25">
      <c r="A11871"/>
      <c r="B11871"/>
      <c r="C11871"/>
      <c r="D11871"/>
      <c r="E11871"/>
    </row>
    <row r="11872" spans="1:5" x14ac:dyDescent="0.25">
      <c r="A11872"/>
      <c r="B11872"/>
      <c r="C11872"/>
      <c r="D11872"/>
      <c r="E11872"/>
    </row>
    <row r="11873" spans="1:5" x14ac:dyDescent="0.25">
      <c r="A11873"/>
      <c r="B11873"/>
      <c r="C11873"/>
      <c r="D11873"/>
      <c r="E11873"/>
    </row>
    <row r="11874" spans="1:5" x14ac:dyDescent="0.25">
      <c r="A11874"/>
      <c r="B11874"/>
      <c r="C11874"/>
      <c r="D11874"/>
      <c r="E11874"/>
    </row>
    <row r="11875" spans="1:5" x14ac:dyDescent="0.25">
      <c r="A11875"/>
      <c r="B11875"/>
      <c r="C11875"/>
      <c r="D11875"/>
      <c r="E11875"/>
    </row>
    <row r="11876" spans="1:5" x14ac:dyDescent="0.25">
      <c r="A11876"/>
      <c r="B11876"/>
      <c r="C11876"/>
      <c r="D11876"/>
      <c r="E11876"/>
    </row>
    <row r="11877" spans="1:5" x14ac:dyDescent="0.25">
      <c r="A11877"/>
      <c r="B11877"/>
      <c r="C11877"/>
      <c r="D11877"/>
      <c r="E11877"/>
    </row>
    <row r="11878" spans="1:5" x14ac:dyDescent="0.25">
      <c r="A11878"/>
      <c r="B11878"/>
      <c r="C11878"/>
      <c r="D11878"/>
      <c r="E11878"/>
    </row>
    <row r="11879" spans="1:5" x14ac:dyDescent="0.25">
      <c r="A11879"/>
      <c r="B11879"/>
      <c r="C11879"/>
      <c r="D11879"/>
      <c r="E11879"/>
    </row>
    <row r="11880" spans="1:5" x14ac:dyDescent="0.25">
      <c r="A11880"/>
      <c r="B11880"/>
      <c r="C11880"/>
      <c r="D11880"/>
      <c r="E11880"/>
    </row>
    <row r="11881" spans="1:5" x14ac:dyDescent="0.25">
      <c r="A11881"/>
      <c r="B11881"/>
      <c r="C11881"/>
      <c r="D11881"/>
      <c r="E11881"/>
    </row>
    <row r="11882" spans="1:5" x14ac:dyDescent="0.25">
      <c r="A11882"/>
      <c r="B11882"/>
      <c r="C11882"/>
      <c r="D11882"/>
      <c r="E11882"/>
    </row>
    <row r="11883" spans="1:5" x14ac:dyDescent="0.25">
      <c r="A11883"/>
      <c r="B11883"/>
      <c r="C11883"/>
      <c r="D11883"/>
      <c r="E11883"/>
    </row>
    <row r="11884" spans="1:5" x14ac:dyDescent="0.25">
      <c r="A11884"/>
      <c r="B11884"/>
      <c r="C11884"/>
      <c r="D11884"/>
      <c r="E11884"/>
    </row>
    <row r="11885" spans="1:5" x14ac:dyDescent="0.25">
      <c r="A11885"/>
      <c r="B11885"/>
      <c r="C11885"/>
      <c r="D11885"/>
      <c r="E11885"/>
    </row>
    <row r="11886" spans="1:5" x14ac:dyDescent="0.25">
      <c r="A11886"/>
      <c r="B11886"/>
      <c r="C11886"/>
      <c r="D11886"/>
      <c r="E11886"/>
    </row>
    <row r="11887" spans="1:5" x14ac:dyDescent="0.25">
      <c r="A11887"/>
      <c r="B11887"/>
      <c r="C11887"/>
      <c r="D11887"/>
      <c r="E11887"/>
    </row>
    <row r="11888" spans="1:5" x14ac:dyDescent="0.25">
      <c r="A11888"/>
      <c r="B11888"/>
      <c r="C11888"/>
      <c r="D11888"/>
      <c r="E11888"/>
    </row>
    <row r="11889" spans="1:5" x14ac:dyDescent="0.25">
      <c r="A11889"/>
      <c r="B11889"/>
      <c r="C11889"/>
      <c r="D11889"/>
      <c r="E11889"/>
    </row>
    <row r="11890" spans="1:5" x14ac:dyDescent="0.25">
      <c r="A11890"/>
      <c r="B11890"/>
      <c r="C11890"/>
      <c r="D11890"/>
      <c r="E11890"/>
    </row>
    <row r="11891" spans="1:5" x14ac:dyDescent="0.25">
      <c r="A11891"/>
      <c r="B11891"/>
      <c r="C11891"/>
      <c r="D11891"/>
      <c r="E11891"/>
    </row>
    <row r="11892" spans="1:5" x14ac:dyDescent="0.25">
      <c r="A11892"/>
      <c r="B11892"/>
      <c r="C11892"/>
      <c r="D11892"/>
      <c r="E11892"/>
    </row>
    <row r="11893" spans="1:5" x14ac:dyDescent="0.25">
      <c r="A11893"/>
      <c r="B11893"/>
      <c r="C11893"/>
      <c r="D11893"/>
      <c r="E11893"/>
    </row>
    <row r="11894" spans="1:5" x14ac:dyDescent="0.25">
      <c r="A11894"/>
      <c r="B11894"/>
      <c r="C11894"/>
      <c r="D11894"/>
      <c r="E11894"/>
    </row>
    <row r="11895" spans="1:5" x14ac:dyDescent="0.25">
      <c r="A11895"/>
      <c r="B11895"/>
      <c r="C11895"/>
      <c r="D11895"/>
      <c r="E11895"/>
    </row>
    <row r="11896" spans="1:5" x14ac:dyDescent="0.25">
      <c r="A11896"/>
      <c r="B11896"/>
      <c r="C11896"/>
      <c r="D11896"/>
      <c r="E11896"/>
    </row>
    <row r="11897" spans="1:5" x14ac:dyDescent="0.25">
      <c r="A11897"/>
      <c r="B11897"/>
      <c r="C11897"/>
      <c r="D11897"/>
      <c r="E11897"/>
    </row>
    <row r="11898" spans="1:5" x14ac:dyDescent="0.25">
      <c r="A11898"/>
      <c r="B11898"/>
      <c r="C11898"/>
      <c r="D11898"/>
      <c r="E11898"/>
    </row>
    <row r="11899" spans="1:5" x14ac:dyDescent="0.25">
      <c r="A11899"/>
      <c r="B11899"/>
      <c r="C11899"/>
      <c r="D11899"/>
      <c r="E11899"/>
    </row>
    <row r="11900" spans="1:5" x14ac:dyDescent="0.25">
      <c r="A11900"/>
      <c r="B11900"/>
      <c r="C11900"/>
      <c r="D11900"/>
      <c r="E11900"/>
    </row>
    <row r="11901" spans="1:5" x14ac:dyDescent="0.25">
      <c r="A11901"/>
      <c r="B11901"/>
      <c r="C11901"/>
      <c r="D11901"/>
      <c r="E11901"/>
    </row>
    <row r="11902" spans="1:5" x14ac:dyDescent="0.25">
      <c r="A11902"/>
      <c r="B11902"/>
      <c r="C11902"/>
      <c r="D11902"/>
      <c r="E11902"/>
    </row>
    <row r="11903" spans="1:5" x14ac:dyDescent="0.25">
      <c r="A11903"/>
      <c r="B11903"/>
      <c r="C11903"/>
      <c r="D11903"/>
      <c r="E11903"/>
    </row>
    <row r="11904" spans="1:5" x14ac:dyDescent="0.25">
      <c r="A11904"/>
      <c r="B11904"/>
      <c r="C11904"/>
      <c r="D11904"/>
      <c r="E11904"/>
    </row>
    <row r="11905" spans="1:5" x14ac:dyDescent="0.25">
      <c r="A11905"/>
      <c r="B11905"/>
      <c r="C11905"/>
      <c r="D11905"/>
      <c r="E11905"/>
    </row>
    <row r="11906" spans="1:5" x14ac:dyDescent="0.25">
      <c r="A11906"/>
      <c r="B11906"/>
      <c r="C11906"/>
      <c r="D11906"/>
      <c r="E11906"/>
    </row>
    <row r="11907" spans="1:5" x14ac:dyDescent="0.25">
      <c r="A11907"/>
      <c r="B11907"/>
      <c r="C11907"/>
      <c r="D11907"/>
      <c r="E11907"/>
    </row>
    <row r="11908" spans="1:5" x14ac:dyDescent="0.25">
      <c r="A11908"/>
      <c r="B11908"/>
      <c r="C11908"/>
      <c r="D11908"/>
      <c r="E11908"/>
    </row>
    <row r="11909" spans="1:5" x14ac:dyDescent="0.25">
      <c r="A11909"/>
      <c r="B11909"/>
      <c r="C11909"/>
      <c r="D11909"/>
      <c r="E11909"/>
    </row>
    <row r="11910" spans="1:5" x14ac:dyDescent="0.25">
      <c r="A11910"/>
      <c r="B11910"/>
      <c r="C11910"/>
      <c r="D11910"/>
      <c r="E11910"/>
    </row>
    <row r="11911" spans="1:5" x14ac:dyDescent="0.25">
      <c r="A11911"/>
      <c r="B11911"/>
      <c r="C11911"/>
      <c r="D11911"/>
      <c r="E11911"/>
    </row>
    <row r="11912" spans="1:5" x14ac:dyDescent="0.25">
      <c r="A11912"/>
      <c r="B11912"/>
      <c r="C11912"/>
      <c r="D11912"/>
      <c r="E11912"/>
    </row>
    <row r="11913" spans="1:5" x14ac:dyDescent="0.25">
      <c r="A11913"/>
      <c r="B11913"/>
      <c r="C11913"/>
      <c r="D11913"/>
      <c r="E11913"/>
    </row>
    <row r="11914" spans="1:5" x14ac:dyDescent="0.25">
      <c r="A11914"/>
      <c r="B11914"/>
      <c r="C11914"/>
      <c r="D11914"/>
      <c r="E11914"/>
    </row>
    <row r="11915" spans="1:5" x14ac:dyDescent="0.25">
      <c r="A11915"/>
      <c r="B11915"/>
      <c r="C11915"/>
      <c r="D11915"/>
      <c r="E11915"/>
    </row>
    <row r="11916" spans="1:5" x14ac:dyDescent="0.25">
      <c r="A11916"/>
      <c r="B11916"/>
      <c r="C11916"/>
      <c r="D11916"/>
      <c r="E11916"/>
    </row>
    <row r="11917" spans="1:5" x14ac:dyDescent="0.25">
      <c r="A11917"/>
      <c r="B11917"/>
      <c r="C11917"/>
      <c r="D11917"/>
      <c r="E11917"/>
    </row>
    <row r="11918" spans="1:5" x14ac:dyDescent="0.25">
      <c r="A11918"/>
      <c r="B11918"/>
      <c r="C11918"/>
      <c r="D11918"/>
      <c r="E11918"/>
    </row>
    <row r="11919" spans="1:5" x14ac:dyDescent="0.25">
      <c r="A11919"/>
      <c r="B11919"/>
      <c r="C11919"/>
      <c r="D11919"/>
      <c r="E11919"/>
    </row>
    <row r="11920" spans="1:5" x14ac:dyDescent="0.25">
      <c r="A11920"/>
      <c r="B11920"/>
      <c r="C11920"/>
      <c r="D11920"/>
      <c r="E11920"/>
    </row>
    <row r="11921" spans="1:5" x14ac:dyDescent="0.25">
      <c r="A11921"/>
      <c r="B11921"/>
      <c r="C11921"/>
      <c r="D11921"/>
      <c r="E11921"/>
    </row>
    <row r="11922" spans="1:5" x14ac:dyDescent="0.25">
      <c r="A11922"/>
      <c r="B11922"/>
      <c r="C11922"/>
      <c r="D11922"/>
      <c r="E11922"/>
    </row>
    <row r="11923" spans="1:5" x14ac:dyDescent="0.25">
      <c r="A11923"/>
      <c r="B11923"/>
      <c r="C11923"/>
      <c r="D11923"/>
      <c r="E11923"/>
    </row>
    <row r="11924" spans="1:5" x14ac:dyDescent="0.25">
      <c r="A11924"/>
      <c r="B11924"/>
      <c r="C11924"/>
      <c r="D11924"/>
      <c r="E11924"/>
    </row>
    <row r="11925" spans="1:5" x14ac:dyDescent="0.25">
      <c r="A11925"/>
      <c r="B11925"/>
      <c r="C11925"/>
      <c r="D11925"/>
      <c r="E11925"/>
    </row>
    <row r="11926" spans="1:5" x14ac:dyDescent="0.25">
      <c r="A11926"/>
      <c r="B11926"/>
      <c r="C11926"/>
      <c r="D11926"/>
      <c r="E11926"/>
    </row>
    <row r="11927" spans="1:5" x14ac:dyDescent="0.25">
      <c r="A11927"/>
      <c r="B11927"/>
      <c r="C11927"/>
      <c r="D11927"/>
      <c r="E11927"/>
    </row>
    <row r="11928" spans="1:5" x14ac:dyDescent="0.25">
      <c r="A11928"/>
      <c r="B11928"/>
      <c r="C11928"/>
      <c r="D11928"/>
      <c r="E11928"/>
    </row>
    <row r="11929" spans="1:5" x14ac:dyDescent="0.25">
      <c r="A11929"/>
      <c r="B11929"/>
      <c r="C11929"/>
      <c r="D11929"/>
      <c r="E11929"/>
    </row>
    <row r="11930" spans="1:5" x14ac:dyDescent="0.25">
      <c r="A11930"/>
      <c r="B11930"/>
      <c r="C11930"/>
      <c r="D11930"/>
      <c r="E11930"/>
    </row>
    <row r="11931" spans="1:5" x14ac:dyDescent="0.25">
      <c r="A11931"/>
      <c r="B11931"/>
      <c r="C11931"/>
      <c r="D11931"/>
      <c r="E11931"/>
    </row>
    <row r="11932" spans="1:5" x14ac:dyDescent="0.25">
      <c r="A11932"/>
      <c r="B11932"/>
      <c r="C11932"/>
      <c r="D11932"/>
      <c r="E11932"/>
    </row>
    <row r="11933" spans="1:5" x14ac:dyDescent="0.25">
      <c r="A11933"/>
      <c r="B11933"/>
      <c r="C11933"/>
      <c r="D11933"/>
      <c r="E11933"/>
    </row>
    <row r="11934" spans="1:5" x14ac:dyDescent="0.25">
      <c r="A11934"/>
      <c r="B11934"/>
      <c r="C11934"/>
      <c r="D11934"/>
      <c r="E11934"/>
    </row>
    <row r="11935" spans="1:5" x14ac:dyDescent="0.25">
      <c r="A11935"/>
      <c r="B11935"/>
      <c r="C11935"/>
      <c r="D11935"/>
      <c r="E11935"/>
    </row>
    <row r="11936" spans="1:5" x14ac:dyDescent="0.25">
      <c r="A11936"/>
      <c r="B11936"/>
      <c r="C11936"/>
      <c r="D11936"/>
      <c r="E11936"/>
    </row>
    <row r="11937" spans="1:5" x14ac:dyDescent="0.25">
      <c r="A11937"/>
      <c r="B11937"/>
      <c r="C11937"/>
      <c r="D11937"/>
      <c r="E11937"/>
    </row>
    <row r="11938" spans="1:5" x14ac:dyDescent="0.25">
      <c r="A11938"/>
      <c r="B11938"/>
      <c r="C11938"/>
      <c r="D11938"/>
      <c r="E11938"/>
    </row>
    <row r="11939" spans="1:5" x14ac:dyDescent="0.25">
      <c r="A11939"/>
      <c r="B11939"/>
      <c r="C11939"/>
      <c r="D11939"/>
      <c r="E11939"/>
    </row>
    <row r="11940" spans="1:5" x14ac:dyDescent="0.25">
      <c r="A11940"/>
      <c r="B11940"/>
      <c r="C11940"/>
      <c r="D11940"/>
      <c r="E11940"/>
    </row>
    <row r="11941" spans="1:5" x14ac:dyDescent="0.25">
      <c r="A11941"/>
      <c r="B11941"/>
      <c r="C11941"/>
      <c r="D11941"/>
      <c r="E11941"/>
    </row>
    <row r="11942" spans="1:5" x14ac:dyDescent="0.25">
      <c r="A11942"/>
      <c r="B11942"/>
      <c r="C11942"/>
      <c r="D11942"/>
      <c r="E11942"/>
    </row>
    <row r="11943" spans="1:5" x14ac:dyDescent="0.25">
      <c r="A11943"/>
      <c r="B11943"/>
      <c r="C11943"/>
      <c r="D11943"/>
      <c r="E11943"/>
    </row>
    <row r="11944" spans="1:5" x14ac:dyDescent="0.25">
      <c r="A11944"/>
      <c r="B11944"/>
      <c r="C11944"/>
      <c r="D11944"/>
      <c r="E11944"/>
    </row>
    <row r="11945" spans="1:5" x14ac:dyDescent="0.25">
      <c r="A11945"/>
      <c r="B11945"/>
      <c r="C11945"/>
      <c r="D11945"/>
      <c r="E11945"/>
    </row>
    <row r="11946" spans="1:5" x14ac:dyDescent="0.25">
      <c r="A11946"/>
      <c r="B11946"/>
      <c r="C11946"/>
      <c r="D11946"/>
      <c r="E11946"/>
    </row>
    <row r="11947" spans="1:5" x14ac:dyDescent="0.25">
      <c r="A11947"/>
      <c r="B11947"/>
      <c r="C11947"/>
      <c r="D11947"/>
      <c r="E11947"/>
    </row>
    <row r="11948" spans="1:5" x14ac:dyDescent="0.25">
      <c r="A11948"/>
      <c r="B11948"/>
      <c r="C11948"/>
      <c r="D11948"/>
      <c r="E11948"/>
    </row>
    <row r="11949" spans="1:5" x14ac:dyDescent="0.25">
      <c r="A11949"/>
      <c r="B11949"/>
      <c r="C11949"/>
      <c r="D11949"/>
      <c r="E11949"/>
    </row>
    <row r="11950" spans="1:5" x14ac:dyDescent="0.25">
      <c r="A11950"/>
      <c r="B11950"/>
      <c r="C11950"/>
      <c r="D11950"/>
      <c r="E11950"/>
    </row>
    <row r="11951" spans="1:5" x14ac:dyDescent="0.25">
      <c r="A11951"/>
      <c r="B11951"/>
      <c r="C11951"/>
      <c r="D11951"/>
      <c r="E11951"/>
    </row>
    <row r="11952" spans="1:5" x14ac:dyDescent="0.25">
      <c r="A11952"/>
      <c r="B11952"/>
      <c r="C11952"/>
      <c r="D11952"/>
      <c r="E11952"/>
    </row>
    <row r="11953" spans="1:5" x14ac:dyDescent="0.25">
      <c r="A11953"/>
      <c r="B11953"/>
      <c r="C11953"/>
      <c r="D11953"/>
      <c r="E11953"/>
    </row>
    <row r="11954" spans="1:5" x14ac:dyDescent="0.25">
      <c r="A11954"/>
      <c r="B11954"/>
      <c r="C11954"/>
      <c r="D11954"/>
      <c r="E11954"/>
    </row>
    <row r="11955" spans="1:5" x14ac:dyDescent="0.25">
      <c r="A11955"/>
      <c r="B11955"/>
      <c r="C11955"/>
      <c r="D11955"/>
      <c r="E11955"/>
    </row>
    <row r="11956" spans="1:5" x14ac:dyDescent="0.25">
      <c r="A11956"/>
      <c r="B11956"/>
      <c r="C11956"/>
      <c r="D11956"/>
      <c r="E11956"/>
    </row>
    <row r="11957" spans="1:5" x14ac:dyDescent="0.25">
      <c r="A11957"/>
      <c r="B11957"/>
      <c r="C11957"/>
      <c r="D11957"/>
      <c r="E11957"/>
    </row>
    <row r="11958" spans="1:5" x14ac:dyDescent="0.25">
      <c r="A11958"/>
      <c r="B11958"/>
      <c r="C11958"/>
      <c r="D11958"/>
      <c r="E11958"/>
    </row>
    <row r="11959" spans="1:5" x14ac:dyDescent="0.25">
      <c r="A11959"/>
      <c r="B11959"/>
      <c r="C11959"/>
      <c r="D11959"/>
      <c r="E11959"/>
    </row>
    <row r="11960" spans="1:5" x14ac:dyDescent="0.25">
      <c r="A11960"/>
      <c r="B11960"/>
      <c r="C11960"/>
      <c r="D11960"/>
      <c r="E11960"/>
    </row>
    <row r="11961" spans="1:5" x14ac:dyDescent="0.25">
      <c r="A11961"/>
      <c r="B11961"/>
      <c r="C11961"/>
      <c r="D11961"/>
      <c r="E11961"/>
    </row>
    <row r="11962" spans="1:5" x14ac:dyDescent="0.25">
      <c r="A11962"/>
      <c r="B11962"/>
      <c r="C11962"/>
      <c r="D11962"/>
      <c r="E11962"/>
    </row>
    <row r="11963" spans="1:5" x14ac:dyDescent="0.25">
      <c r="A11963"/>
      <c r="B11963"/>
      <c r="C11963"/>
      <c r="D11963"/>
      <c r="E11963"/>
    </row>
    <row r="11964" spans="1:5" x14ac:dyDescent="0.25">
      <c r="A11964"/>
      <c r="B11964"/>
      <c r="C11964"/>
      <c r="D11964"/>
      <c r="E11964"/>
    </row>
    <row r="11965" spans="1:5" x14ac:dyDescent="0.25">
      <c r="A11965"/>
      <c r="B11965"/>
      <c r="C11965"/>
      <c r="D11965"/>
      <c r="E11965"/>
    </row>
    <row r="11966" spans="1:5" x14ac:dyDescent="0.25">
      <c r="A11966"/>
      <c r="B11966"/>
      <c r="C11966"/>
      <c r="D11966"/>
      <c r="E11966"/>
    </row>
    <row r="11967" spans="1:5" x14ac:dyDescent="0.25">
      <c r="A11967"/>
      <c r="B11967"/>
      <c r="C11967"/>
      <c r="D11967"/>
      <c r="E11967"/>
    </row>
    <row r="11968" spans="1:5" x14ac:dyDescent="0.25">
      <c r="A11968"/>
      <c r="B11968"/>
      <c r="C11968"/>
      <c r="D11968"/>
      <c r="E11968"/>
    </row>
    <row r="11969" spans="1:5" x14ac:dyDescent="0.25">
      <c r="A11969"/>
      <c r="B11969"/>
      <c r="C11969"/>
      <c r="D11969"/>
      <c r="E11969"/>
    </row>
    <row r="11970" spans="1:5" x14ac:dyDescent="0.25">
      <c r="A11970"/>
      <c r="B11970"/>
      <c r="C11970"/>
      <c r="D11970"/>
      <c r="E11970"/>
    </row>
    <row r="11971" spans="1:5" x14ac:dyDescent="0.25">
      <c r="A11971"/>
      <c r="B11971"/>
      <c r="C11971"/>
      <c r="D11971"/>
      <c r="E11971"/>
    </row>
    <row r="11972" spans="1:5" x14ac:dyDescent="0.25">
      <c r="A11972"/>
      <c r="B11972"/>
      <c r="C11972"/>
      <c r="D11972"/>
      <c r="E11972"/>
    </row>
    <row r="11973" spans="1:5" x14ac:dyDescent="0.25">
      <c r="A11973"/>
      <c r="B11973"/>
      <c r="C11973"/>
      <c r="D11973"/>
      <c r="E11973"/>
    </row>
    <row r="11974" spans="1:5" x14ac:dyDescent="0.25">
      <c r="A11974"/>
      <c r="B11974"/>
      <c r="C11974"/>
      <c r="D11974"/>
      <c r="E11974"/>
    </row>
    <row r="11975" spans="1:5" x14ac:dyDescent="0.25">
      <c r="A11975"/>
      <c r="B11975"/>
      <c r="C11975"/>
      <c r="D11975"/>
      <c r="E11975"/>
    </row>
    <row r="11976" spans="1:5" x14ac:dyDescent="0.25">
      <c r="A11976"/>
      <c r="B11976"/>
      <c r="C11976"/>
      <c r="D11976"/>
      <c r="E11976"/>
    </row>
    <row r="11977" spans="1:5" x14ac:dyDescent="0.25">
      <c r="A11977"/>
      <c r="B11977"/>
      <c r="C11977"/>
      <c r="D11977"/>
      <c r="E11977"/>
    </row>
    <row r="11978" spans="1:5" x14ac:dyDescent="0.25">
      <c r="A11978"/>
      <c r="B11978"/>
      <c r="C11978"/>
      <c r="D11978"/>
      <c r="E11978"/>
    </row>
    <row r="11979" spans="1:5" x14ac:dyDescent="0.25">
      <c r="A11979"/>
      <c r="B11979"/>
      <c r="C11979"/>
      <c r="D11979"/>
      <c r="E11979"/>
    </row>
    <row r="11980" spans="1:5" x14ac:dyDescent="0.25">
      <c r="A11980"/>
      <c r="B11980"/>
      <c r="C11980"/>
      <c r="D11980"/>
      <c r="E11980"/>
    </row>
    <row r="11981" spans="1:5" x14ac:dyDescent="0.25">
      <c r="A11981"/>
      <c r="B11981"/>
      <c r="C11981"/>
      <c r="D11981"/>
      <c r="E11981"/>
    </row>
    <row r="11982" spans="1:5" x14ac:dyDescent="0.25">
      <c r="A11982"/>
      <c r="B11982"/>
      <c r="C11982"/>
      <c r="D11982"/>
      <c r="E11982"/>
    </row>
    <row r="11983" spans="1:5" x14ac:dyDescent="0.25">
      <c r="A11983"/>
      <c r="B11983"/>
      <c r="C11983"/>
      <c r="D11983"/>
      <c r="E11983"/>
    </row>
    <row r="11984" spans="1:5" x14ac:dyDescent="0.25">
      <c r="A11984"/>
      <c r="B11984"/>
      <c r="C11984"/>
      <c r="D11984"/>
      <c r="E11984"/>
    </row>
    <row r="11985" spans="1:5" x14ac:dyDescent="0.25">
      <c r="A11985"/>
      <c r="B11985"/>
      <c r="C11985"/>
      <c r="D11985"/>
      <c r="E11985"/>
    </row>
    <row r="11986" spans="1:5" x14ac:dyDescent="0.25">
      <c r="A11986"/>
      <c r="B11986"/>
      <c r="C11986"/>
      <c r="D11986"/>
      <c r="E11986"/>
    </row>
    <row r="11987" spans="1:5" x14ac:dyDescent="0.25">
      <c r="A11987"/>
      <c r="B11987"/>
      <c r="C11987"/>
      <c r="D11987"/>
      <c r="E11987"/>
    </row>
    <row r="11988" spans="1:5" x14ac:dyDescent="0.25">
      <c r="A11988"/>
      <c r="B11988"/>
      <c r="C11988"/>
      <c r="D11988"/>
      <c r="E11988"/>
    </row>
    <row r="11989" spans="1:5" x14ac:dyDescent="0.25">
      <c r="A11989"/>
      <c r="B11989"/>
      <c r="C11989"/>
      <c r="D11989"/>
      <c r="E11989"/>
    </row>
    <row r="11990" spans="1:5" x14ac:dyDescent="0.25">
      <c r="A11990"/>
      <c r="B11990"/>
      <c r="C11990"/>
      <c r="D11990"/>
      <c r="E11990"/>
    </row>
    <row r="11991" spans="1:5" x14ac:dyDescent="0.25">
      <c r="A11991"/>
      <c r="B11991"/>
      <c r="C11991"/>
      <c r="D11991"/>
      <c r="E11991"/>
    </row>
    <row r="11992" spans="1:5" x14ac:dyDescent="0.25">
      <c r="A11992"/>
      <c r="B11992"/>
      <c r="C11992"/>
      <c r="D11992"/>
      <c r="E11992"/>
    </row>
    <row r="11993" spans="1:5" x14ac:dyDescent="0.25">
      <c r="A11993"/>
      <c r="B11993"/>
      <c r="C11993"/>
      <c r="D11993"/>
      <c r="E11993"/>
    </row>
    <row r="11994" spans="1:5" x14ac:dyDescent="0.25">
      <c r="A11994"/>
      <c r="B11994"/>
      <c r="C11994"/>
      <c r="D11994"/>
      <c r="E11994"/>
    </row>
    <row r="11995" spans="1:5" x14ac:dyDescent="0.25">
      <c r="A11995"/>
      <c r="B11995"/>
      <c r="C11995"/>
      <c r="D11995"/>
      <c r="E11995"/>
    </row>
    <row r="11996" spans="1:5" x14ac:dyDescent="0.25">
      <c r="A11996"/>
      <c r="B11996"/>
      <c r="C11996"/>
      <c r="D11996"/>
      <c r="E11996"/>
    </row>
    <row r="11997" spans="1:5" x14ac:dyDescent="0.25">
      <c r="A11997"/>
      <c r="B11997"/>
      <c r="C11997"/>
      <c r="D11997"/>
      <c r="E11997"/>
    </row>
    <row r="11998" spans="1:5" x14ac:dyDescent="0.25">
      <c r="A11998"/>
      <c r="B11998"/>
      <c r="C11998"/>
      <c r="D11998"/>
      <c r="E11998"/>
    </row>
    <row r="11999" spans="1:5" x14ac:dyDescent="0.25">
      <c r="A11999"/>
      <c r="B11999"/>
      <c r="C11999"/>
      <c r="D11999"/>
      <c r="E11999"/>
    </row>
    <row r="12000" spans="1:5" x14ac:dyDescent="0.25">
      <c r="A12000"/>
      <c r="B12000"/>
      <c r="C12000"/>
      <c r="D12000"/>
      <c r="E12000"/>
    </row>
    <row r="12001" spans="1:5" x14ac:dyDescent="0.25">
      <c r="A12001"/>
      <c r="B12001"/>
      <c r="C12001"/>
      <c r="D12001"/>
      <c r="E12001"/>
    </row>
    <row r="12002" spans="1:5" x14ac:dyDescent="0.25">
      <c r="A12002"/>
      <c r="B12002"/>
      <c r="C12002"/>
      <c r="D12002"/>
      <c r="E12002"/>
    </row>
    <row r="12003" spans="1:5" x14ac:dyDescent="0.25">
      <c r="A12003"/>
      <c r="B12003"/>
      <c r="C12003"/>
      <c r="D12003"/>
      <c r="E12003"/>
    </row>
    <row r="12004" spans="1:5" x14ac:dyDescent="0.25">
      <c r="A12004"/>
      <c r="B12004"/>
      <c r="C12004"/>
      <c r="D12004"/>
      <c r="E12004"/>
    </row>
    <row r="12005" spans="1:5" x14ac:dyDescent="0.25">
      <c r="A12005"/>
      <c r="B12005"/>
      <c r="C12005"/>
      <c r="D12005"/>
      <c r="E12005"/>
    </row>
    <row r="12006" spans="1:5" x14ac:dyDescent="0.25">
      <c r="A12006"/>
      <c r="B12006"/>
      <c r="C12006"/>
      <c r="D12006"/>
      <c r="E12006"/>
    </row>
    <row r="12007" spans="1:5" x14ac:dyDescent="0.25">
      <c r="A12007"/>
      <c r="B12007"/>
      <c r="C12007"/>
      <c r="D12007"/>
      <c r="E12007"/>
    </row>
    <row r="12008" spans="1:5" x14ac:dyDescent="0.25">
      <c r="A12008"/>
      <c r="B12008"/>
      <c r="C12008"/>
      <c r="D12008"/>
      <c r="E12008"/>
    </row>
    <row r="12009" spans="1:5" x14ac:dyDescent="0.25">
      <c r="A12009"/>
      <c r="B12009"/>
      <c r="C12009"/>
      <c r="D12009"/>
      <c r="E12009"/>
    </row>
    <row r="12010" spans="1:5" x14ac:dyDescent="0.25">
      <c r="A12010"/>
      <c r="B12010"/>
      <c r="C12010"/>
      <c r="D12010"/>
      <c r="E12010"/>
    </row>
    <row r="12011" spans="1:5" x14ac:dyDescent="0.25">
      <c r="A12011"/>
      <c r="B12011"/>
      <c r="C12011"/>
      <c r="D12011"/>
      <c r="E12011"/>
    </row>
    <row r="12012" spans="1:5" x14ac:dyDescent="0.25">
      <c r="A12012"/>
      <c r="B12012"/>
      <c r="C12012"/>
      <c r="D12012"/>
      <c r="E12012"/>
    </row>
    <row r="12013" spans="1:5" x14ac:dyDescent="0.25">
      <c r="A12013"/>
      <c r="B12013"/>
      <c r="C12013"/>
      <c r="D12013"/>
      <c r="E12013"/>
    </row>
    <row r="12014" spans="1:5" x14ac:dyDescent="0.25">
      <c r="A12014"/>
      <c r="B12014"/>
      <c r="C12014"/>
      <c r="D12014"/>
      <c r="E12014"/>
    </row>
    <row r="12015" spans="1:5" x14ac:dyDescent="0.25">
      <c r="A12015"/>
      <c r="B12015"/>
      <c r="C12015"/>
      <c r="D12015"/>
      <c r="E12015"/>
    </row>
    <row r="12016" spans="1:5" x14ac:dyDescent="0.25">
      <c r="A12016"/>
      <c r="B12016"/>
      <c r="C12016"/>
      <c r="D12016"/>
      <c r="E12016"/>
    </row>
    <row r="12017" spans="1:5" x14ac:dyDescent="0.25">
      <c r="A12017"/>
      <c r="B12017"/>
      <c r="C12017"/>
      <c r="D12017"/>
      <c r="E12017"/>
    </row>
    <row r="12018" spans="1:5" x14ac:dyDescent="0.25">
      <c r="A12018"/>
      <c r="B12018"/>
      <c r="C12018"/>
      <c r="D12018"/>
      <c r="E12018"/>
    </row>
    <row r="12019" spans="1:5" x14ac:dyDescent="0.25">
      <c r="A12019"/>
      <c r="B12019"/>
      <c r="C12019"/>
      <c r="D12019"/>
      <c r="E12019"/>
    </row>
    <row r="12020" spans="1:5" x14ac:dyDescent="0.25">
      <c r="A12020"/>
      <c r="B12020"/>
      <c r="C12020"/>
      <c r="D12020"/>
      <c r="E12020"/>
    </row>
    <row r="12021" spans="1:5" x14ac:dyDescent="0.25">
      <c r="A12021"/>
      <c r="B12021"/>
      <c r="C12021"/>
      <c r="D12021"/>
      <c r="E12021"/>
    </row>
    <row r="12022" spans="1:5" x14ac:dyDescent="0.25">
      <c r="A12022"/>
      <c r="B12022"/>
      <c r="C12022"/>
      <c r="D12022"/>
      <c r="E12022"/>
    </row>
    <row r="12023" spans="1:5" x14ac:dyDescent="0.25">
      <c r="A12023"/>
      <c r="B12023"/>
      <c r="C12023"/>
      <c r="D12023"/>
      <c r="E12023"/>
    </row>
    <row r="12024" spans="1:5" x14ac:dyDescent="0.25">
      <c r="A12024"/>
      <c r="B12024"/>
      <c r="C12024"/>
      <c r="D12024"/>
      <c r="E12024"/>
    </row>
    <row r="12025" spans="1:5" x14ac:dyDescent="0.25">
      <c r="A12025"/>
      <c r="B12025"/>
      <c r="C12025"/>
      <c r="D12025"/>
      <c r="E12025"/>
    </row>
    <row r="12026" spans="1:5" x14ac:dyDescent="0.25">
      <c r="A12026"/>
      <c r="B12026"/>
      <c r="C12026"/>
      <c r="D12026"/>
      <c r="E12026"/>
    </row>
    <row r="12027" spans="1:5" x14ac:dyDescent="0.25">
      <c r="A12027"/>
      <c r="B12027"/>
      <c r="C12027"/>
      <c r="D12027"/>
      <c r="E12027"/>
    </row>
    <row r="12028" spans="1:5" x14ac:dyDescent="0.25">
      <c r="A12028"/>
      <c r="B12028"/>
      <c r="C12028"/>
      <c r="D12028"/>
      <c r="E12028"/>
    </row>
    <row r="12029" spans="1:5" x14ac:dyDescent="0.25">
      <c r="A12029"/>
      <c r="B12029"/>
      <c r="C12029"/>
      <c r="D12029"/>
      <c r="E12029"/>
    </row>
    <row r="12030" spans="1:5" x14ac:dyDescent="0.25">
      <c r="A12030"/>
      <c r="B12030"/>
      <c r="C12030"/>
      <c r="D12030"/>
      <c r="E12030"/>
    </row>
    <row r="12031" spans="1:5" x14ac:dyDescent="0.25">
      <c r="A12031"/>
      <c r="B12031"/>
      <c r="C12031"/>
      <c r="D12031"/>
      <c r="E12031"/>
    </row>
    <row r="12032" spans="1:5" x14ac:dyDescent="0.25">
      <c r="A12032"/>
      <c r="B12032"/>
      <c r="C12032"/>
      <c r="D12032"/>
      <c r="E12032"/>
    </row>
    <row r="12033" spans="1:5" x14ac:dyDescent="0.25">
      <c r="A12033"/>
      <c r="B12033"/>
      <c r="C12033"/>
      <c r="D12033"/>
      <c r="E12033"/>
    </row>
    <row r="12034" spans="1:5" x14ac:dyDescent="0.25">
      <c r="A12034"/>
      <c r="B12034"/>
      <c r="C12034"/>
      <c r="D12034"/>
      <c r="E12034"/>
    </row>
    <row r="12035" spans="1:5" x14ac:dyDescent="0.25">
      <c r="A12035"/>
      <c r="B12035"/>
      <c r="C12035"/>
      <c r="D12035"/>
      <c r="E12035"/>
    </row>
    <row r="12036" spans="1:5" x14ac:dyDescent="0.25">
      <c r="A12036"/>
      <c r="B12036"/>
      <c r="C12036"/>
      <c r="D12036"/>
      <c r="E12036"/>
    </row>
    <row r="12037" spans="1:5" x14ac:dyDescent="0.25">
      <c r="A12037"/>
      <c r="B12037"/>
      <c r="C12037"/>
      <c r="D12037"/>
      <c r="E12037"/>
    </row>
    <row r="12038" spans="1:5" x14ac:dyDescent="0.25">
      <c r="A12038"/>
      <c r="B12038"/>
      <c r="C12038"/>
      <c r="D12038"/>
      <c r="E12038"/>
    </row>
    <row r="12039" spans="1:5" x14ac:dyDescent="0.25">
      <c r="A12039"/>
      <c r="B12039"/>
      <c r="C12039"/>
      <c r="D12039"/>
      <c r="E12039"/>
    </row>
    <row r="12040" spans="1:5" x14ac:dyDescent="0.25">
      <c r="A12040"/>
      <c r="B12040"/>
      <c r="C12040"/>
      <c r="D12040"/>
      <c r="E12040"/>
    </row>
    <row r="12041" spans="1:5" x14ac:dyDescent="0.25">
      <c r="A12041"/>
      <c r="B12041"/>
      <c r="C12041"/>
      <c r="D12041"/>
      <c r="E12041"/>
    </row>
    <row r="12042" spans="1:5" x14ac:dyDescent="0.25">
      <c r="A12042"/>
      <c r="B12042"/>
      <c r="C12042"/>
      <c r="D12042"/>
      <c r="E12042"/>
    </row>
    <row r="12043" spans="1:5" x14ac:dyDescent="0.25">
      <c r="A12043"/>
      <c r="B12043"/>
      <c r="C12043"/>
      <c r="D12043"/>
      <c r="E12043"/>
    </row>
    <row r="12044" spans="1:5" x14ac:dyDescent="0.25">
      <c r="A12044"/>
      <c r="B12044"/>
      <c r="C12044"/>
      <c r="D12044"/>
      <c r="E12044"/>
    </row>
    <row r="12045" spans="1:5" x14ac:dyDescent="0.25">
      <c r="A12045"/>
      <c r="B12045"/>
      <c r="C12045"/>
      <c r="D12045"/>
      <c r="E12045"/>
    </row>
    <row r="12046" spans="1:5" x14ac:dyDescent="0.25">
      <c r="A12046"/>
      <c r="B12046"/>
      <c r="C12046"/>
      <c r="D12046"/>
      <c r="E12046"/>
    </row>
    <row r="12047" spans="1:5" x14ac:dyDescent="0.25">
      <c r="A12047"/>
      <c r="B12047"/>
      <c r="C12047"/>
      <c r="D12047"/>
      <c r="E12047"/>
    </row>
    <row r="12048" spans="1:5" x14ac:dyDescent="0.25">
      <c r="A12048"/>
      <c r="B12048"/>
      <c r="C12048"/>
      <c r="D12048"/>
      <c r="E12048"/>
    </row>
    <row r="12049" spans="1:5" x14ac:dyDescent="0.25">
      <c r="A12049"/>
      <c r="B12049"/>
      <c r="C12049"/>
      <c r="D12049"/>
      <c r="E12049"/>
    </row>
    <row r="12050" spans="1:5" x14ac:dyDescent="0.25">
      <c r="A12050"/>
      <c r="B12050"/>
      <c r="C12050"/>
      <c r="D12050"/>
      <c r="E12050"/>
    </row>
    <row r="12051" spans="1:5" x14ac:dyDescent="0.25">
      <c r="A12051"/>
      <c r="B12051"/>
      <c r="C12051"/>
      <c r="D12051"/>
      <c r="E12051"/>
    </row>
    <row r="12052" spans="1:5" x14ac:dyDescent="0.25">
      <c r="A12052"/>
      <c r="B12052"/>
      <c r="C12052"/>
      <c r="D12052"/>
      <c r="E12052"/>
    </row>
    <row r="12053" spans="1:5" x14ac:dyDescent="0.25">
      <c r="A12053"/>
      <c r="B12053"/>
      <c r="C12053"/>
      <c r="D12053"/>
      <c r="E12053"/>
    </row>
    <row r="12054" spans="1:5" x14ac:dyDescent="0.25">
      <c r="A12054"/>
      <c r="B12054"/>
      <c r="C12054"/>
      <c r="D12054"/>
      <c r="E12054"/>
    </row>
    <row r="12055" spans="1:5" x14ac:dyDescent="0.25">
      <c r="A12055"/>
      <c r="B12055"/>
      <c r="C12055"/>
      <c r="D12055"/>
      <c r="E12055"/>
    </row>
    <row r="12056" spans="1:5" x14ac:dyDescent="0.25">
      <c r="A12056"/>
      <c r="B12056"/>
      <c r="C12056"/>
      <c r="D12056"/>
      <c r="E12056"/>
    </row>
    <row r="12057" spans="1:5" x14ac:dyDescent="0.25">
      <c r="A12057"/>
      <c r="B12057"/>
      <c r="C12057"/>
      <c r="D12057"/>
      <c r="E12057"/>
    </row>
    <row r="12058" spans="1:5" x14ac:dyDescent="0.25">
      <c r="A12058"/>
      <c r="B12058"/>
      <c r="C12058"/>
      <c r="D12058"/>
      <c r="E12058"/>
    </row>
    <row r="12059" spans="1:5" x14ac:dyDescent="0.25">
      <c r="A12059"/>
      <c r="B12059"/>
      <c r="C12059"/>
      <c r="D12059"/>
      <c r="E12059"/>
    </row>
    <row r="12060" spans="1:5" x14ac:dyDescent="0.25">
      <c r="A12060"/>
      <c r="B12060"/>
      <c r="C12060"/>
      <c r="D12060"/>
      <c r="E12060"/>
    </row>
    <row r="12061" spans="1:5" x14ac:dyDescent="0.25">
      <c r="A12061"/>
      <c r="B12061"/>
      <c r="C12061"/>
      <c r="D12061"/>
      <c r="E12061"/>
    </row>
    <row r="12062" spans="1:5" x14ac:dyDescent="0.25">
      <c r="A12062"/>
      <c r="B12062"/>
      <c r="C12062"/>
      <c r="D12062"/>
      <c r="E12062"/>
    </row>
    <row r="12063" spans="1:5" x14ac:dyDescent="0.25">
      <c r="A12063"/>
      <c r="B12063"/>
      <c r="C12063"/>
      <c r="D12063"/>
      <c r="E12063"/>
    </row>
    <row r="12064" spans="1:5" x14ac:dyDescent="0.25">
      <c r="A12064"/>
      <c r="B12064"/>
      <c r="C12064"/>
      <c r="D12064"/>
      <c r="E12064"/>
    </row>
    <row r="12065" spans="1:5" x14ac:dyDescent="0.25">
      <c r="A12065"/>
      <c r="B12065"/>
      <c r="C12065"/>
      <c r="D12065"/>
      <c r="E12065"/>
    </row>
    <row r="12066" spans="1:5" x14ac:dyDescent="0.25">
      <c r="A12066"/>
      <c r="B12066"/>
      <c r="C12066"/>
      <c r="D12066"/>
      <c r="E12066"/>
    </row>
    <row r="12067" spans="1:5" x14ac:dyDescent="0.25">
      <c r="A12067"/>
      <c r="B12067"/>
      <c r="C12067"/>
      <c r="D12067"/>
      <c r="E12067"/>
    </row>
    <row r="12068" spans="1:5" x14ac:dyDescent="0.25">
      <c r="A12068"/>
      <c r="B12068"/>
      <c r="C12068"/>
      <c r="D12068"/>
      <c r="E12068"/>
    </row>
    <row r="12069" spans="1:5" x14ac:dyDescent="0.25">
      <c r="A12069"/>
      <c r="B12069"/>
      <c r="C12069"/>
      <c r="D12069"/>
      <c r="E12069"/>
    </row>
    <row r="12070" spans="1:5" x14ac:dyDescent="0.25">
      <c r="A12070"/>
      <c r="B12070"/>
      <c r="C12070"/>
      <c r="D12070"/>
      <c r="E12070"/>
    </row>
    <row r="12071" spans="1:5" x14ac:dyDescent="0.25">
      <c r="A12071"/>
      <c r="B12071"/>
      <c r="C12071"/>
      <c r="D12071"/>
      <c r="E12071"/>
    </row>
    <row r="12072" spans="1:5" x14ac:dyDescent="0.25">
      <c r="A12072"/>
      <c r="B12072"/>
      <c r="C12072"/>
      <c r="D12072"/>
      <c r="E12072"/>
    </row>
    <row r="12073" spans="1:5" x14ac:dyDescent="0.25">
      <c r="A12073"/>
      <c r="B12073"/>
      <c r="C12073"/>
      <c r="D12073"/>
      <c r="E12073"/>
    </row>
    <row r="12074" spans="1:5" x14ac:dyDescent="0.25">
      <c r="A12074"/>
      <c r="B12074"/>
      <c r="C12074"/>
      <c r="D12074"/>
      <c r="E12074"/>
    </row>
    <row r="12075" spans="1:5" x14ac:dyDescent="0.25">
      <c r="A12075"/>
      <c r="B12075"/>
      <c r="C12075"/>
      <c r="D12075"/>
      <c r="E12075"/>
    </row>
    <row r="12076" spans="1:5" x14ac:dyDescent="0.25">
      <c r="A12076"/>
      <c r="B12076"/>
      <c r="C12076"/>
      <c r="D12076"/>
      <c r="E12076"/>
    </row>
    <row r="12077" spans="1:5" x14ac:dyDescent="0.25">
      <c r="A12077"/>
      <c r="B12077"/>
      <c r="C12077"/>
      <c r="D12077"/>
      <c r="E12077"/>
    </row>
    <row r="12078" spans="1:5" x14ac:dyDescent="0.25">
      <c r="A12078"/>
      <c r="B12078"/>
      <c r="C12078"/>
      <c r="D12078"/>
      <c r="E12078"/>
    </row>
    <row r="12079" spans="1:5" x14ac:dyDescent="0.25">
      <c r="A12079"/>
      <c r="B12079"/>
      <c r="C12079"/>
      <c r="D12079"/>
      <c r="E12079"/>
    </row>
    <row r="12080" spans="1:5" x14ac:dyDescent="0.25">
      <c r="A12080"/>
      <c r="B12080"/>
      <c r="C12080"/>
      <c r="D12080"/>
      <c r="E12080"/>
    </row>
    <row r="12081" spans="1:5" x14ac:dyDescent="0.25">
      <c r="A12081"/>
      <c r="B12081"/>
      <c r="C12081"/>
      <c r="D12081"/>
      <c r="E12081"/>
    </row>
    <row r="12082" spans="1:5" x14ac:dyDescent="0.25">
      <c r="A12082"/>
      <c r="B12082"/>
      <c r="C12082"/>
      <c r="D12082"/>
      <c r="E12082"/>
    </row>
    <row r="12083" spans="1:5" x14ac:dyDescent="0.25">
      <c r="A12083"/>
      <c r="B12083"/>
      <c r="C12083"/>
      <c r="D12083"/>
      <c r="E12083"/>
    </row>
    <row r="12084" spans="1:5" x14ac:dyDescent="0.25">
      <c r="A12084"/>
      <c r="B12084"/>
      <c r="C12084"/>
      <c r="D12084"/>
      <c r="E12084"/>
    </row>
    <row r="12085" spans="1:5" x14ac:dyDescent="0.25">
      <c r="A12085"/>
      <c r="B12085"/>
      <c r="C12085"/>
      <c r="D12085"/>
      <c r="E12085"/>
    </row>
    <row r="12086" spans="1:5" x14ac:dyDescent="0.25">
      <c r="A12086"/>
      <c r="B12086"/>
      <c r="C12086"/>
      <c r="D12086"/>
      <c r="E12086"/>
    </row>
    <row r="12087" spans="1:5" x14ac:dyDescent="0.25">
      <c r="A12087"/>
      <c r="B12087"/>
      <c r="C12087"/>
      <c r="D12087"/>
      <c r="E12087"/>
    </row>
    <row r="12088" spans="1:5" x14ac:dyDescent="0.25">
      <c r="A12088"/>
      <c r="B12088"/>
      <c r="C12088"/>
      <c r="D12088"/>
      <c r="E12088"/>
    </row>
    <row r="12089" spans="1:5" x14ac:dyDescent="0.25">
      <c r="A12089"/>
      <c r="B12089"/>
      <c r="C12089"/>
      <c r="D12089"/>
      <c r="E12089"/>
    </row>
    <row r="12090" spans="1:5" x14ac:dyDescent="0.25">
      <c r="A12090"/>
      <c r="B12090"/>
      <c r="C12090"/>
      <c r="D12090"/>
      <c r="E12090"/>
    </row>
    <row r="12091" spans="1:5" x14ac:dyDescent="0.25">
      <c r="A12091"/>
      <c r="B12091"/>
      <c r="C12091"/>
      <c r="D12091"/>
      <c r="E12091"/>
    </row>
    <row r="12092" spans="1:5" x14ac:dyDescent="0.25">
      <c r="A12092"/>
      <c r="B12092"/>
      <c r="C12092"/>
      <c r="D12092"/>
      <c r="E12092"/>
    </row>
    <row r="12093" spans="1:5" x14ac:dyDescent="0.25">
      <c r="A12093"/>
      <c r="B12093"/>
      <c r="C12093"/>
      <c r="D12093"/>
      <c r="E12093"/>
    </row>
    <row r="12094" spans="1:5" x14ac:dyDescent="0.25">
      <c r="A12094"/>
      <c r="B12094"/>
      <c r="C12094"/>
      <c r="D12094"/>
      <c r="E12094"/>
    </row>
    <row r="12095" spans="1:5" x14ac:dyDescent="0.25">
      <c r="A12095"/>
      <c r="B12095"/>
      <c r="C12095"/>
      <c r="D12095"/>
      <c r="E12095"/>
    </row>
    <row r="12096" spans="1:5" x14ac:dyDescent="0.25">
      <c r="A12096"/>
      <c r="B12096"/>
      <c r="C12096"/>
      <c r="D12096"/>
      <c r="E12096"/>
    </row>
    <row r="12097" spans="1:5" x14ac:dyDescent="0.25">
      <c r="A12097"/>
      <c r="B12097"/>
      <c r="C12097"/>
      <c r="D12097"/>
      <c r="E12097"/>
    </row>
    <row r="12098" spans="1:5" x14ac:dyDescent="0.25">
      <c r="A12098"/>
      <c r="B12098"/>
      <c r="C12098"/>
      <c r="D12098"/>
      <c r="E12098"/>
    </row>
    <row r="12099" spans="1:5" x14ac:dyDescent="0.25">
      <c r="A12099"/>
      <c r="B12099"/>
      <c r="C12099"/>
      <c r="D12099"/>
      <c r="E12099"/>
    </row>
    <row r="12100" spans="1:5" x14ac:dyDescent="0.25">
      <c r="A12100"/>
      <c r="B12100"/>
      <c r="C12100"/>
      <c r="D12100"/>
      <c r="E12100"/>
    </row>
    <row r="12101" spans="1:5" x14ac:dyDescent="0.25">
      <c r="A12101"/>
      <c r="B12101"/>
      <c r="C12101"/>
      <c r="D12101"/>
      <c r="E12101"/>
    </row>
    <row r="12102" spans="1:5" x14ac:dyDescent="0.25">
      <c r="A12102"/>
      <c r="B12102"/>
      <c r="C12102"/>
      <c r="D12102"/>
      <c r="E12102"/>
    </row>
    <row r="12103" spans="1:5" x14ac:dyDescent="0.25">
      <c r="A12103"/>
      <c r="B12103"/>
      <c r="C12103"/>
      <c r="D12103"/>
      <c r="E12103"/>
    </row>
    <row r="12104" spans="1:5" x14ac:dyDescent="0.25">
      <c r="A12104"/>
      <c r="B12104"/>
      <c r="C12104"/>
      <c r="D12104"/>
      <c r="E12104"/>
    </row>
    <row r="12105" spans="1:5" x14ac:dyDescent="0.25">
      <c r="A12105"/>
      <c r="B12105"/>
      <c r="C12105"/>
      <c r="D12105"/>
      <c r="E12105"/>
    </row>
    <row r="12106" spans="1:5" x14ac:dyDescent="0.25">
      <c r="A12106"/>
      <c r="B12106"/>
      <c r="C12106"/>
      <c r="D12106"/>
      <c r="E12106"/>
    </row>
    <row r="12107" spans="1:5" x14ac:dyDescent="0.25">
      <c r="A12107"/>
      <c r="B12107"/>
      <c r="C12107"/>
      <c r="D12107"/>
      <c r="E12107"/>
    </row>
    <row r="12108" spans="1:5" x14ac:dyDescent="0.25">
      <c r="A12108"/>
      <c r="B12108"/>
      <c r="C12108"/>
      <c r="D12108"/>
      <c r="E12108"/>
    </row>
    <row r="12109" spans="1:5" x14ac:dyDescent="0.25">
      <c r="A12109"/>
      <c r="B12109"/>
      <c r="C12109"/>
      <c r="D12109"/>
      <c r="E12109"/>
    </row>
    <row r="12110" spans="1:5" x14ac:dyDescent="0.25">
      <c r="A12110"/>
      <c r="B12110"/>
      <c r="C12110"/>
      <c r="D12110"/>
      <c r="E12110"/>
    </row>
    <row r="12111" spans="1:5" x14ac:dyDescent="0.25">
      <c r="A12111"/>
      <c r="B12111"/>
      <c r="C12111"/>
      <c r="D12111"/>
      <c r="E12111"/>
    </row>
    <row r="12112" spans="1:5" x14ac:dyDescent="0.25">
      <c r="A12112"/>
      <c r="B12112"/>
      <c r="C12112"/>
      <c r="D12112"/>
      <c r="E12112"/>
    </row>
    <row r="12113" spans="1:5" x14ac:dyDescent="0.25">
      <c r="A12113"/>
      <c r="B12113"/>
      <c r="C12113"/>
      <c r="D12113"/>
      <c r="E12113"/>
    </row>
    <row r="12114" spans="1:5" x14ac:dyDescent="0.25">
      <c r="A12114"/>
      <c r="B12114"/>
      <c r="C12114"/>
      <c r="D12114"/>
      <c r="E12114"/>
    </row>
    <row r="12115" spans="1:5" x14ac:dyDescent="0.25">
      <c r="A12115"/>
      <c r="B12115"/>
      <c r="C12115"/>
      <c r="D12115"/>
      <c r="E12115"/>
    </row>
    <row r="12116" spans="1:5" x14ac:dyDescent="0.25">
      <c r="A12116"/>
      <c r="B12116"/>
      <c r="C12116"/>
      <c r="D12116"/>
      <c r="E12116"/>
    </row>
    <row r="12117" spans="1:5" x14ac:dyDescent="0.25">
      <c r="A12117"/>
      <c r="B12117"/>
      <c r="C12117"/>
      <c r="D12117"/>
      <c r="E12117"/>
    </row>
    <row r="12118" spans="1:5" x14ac:dyDescent="0.25">
      <c r="A12118"/>
      <c r="B12118"/>
      <c r="C12118"/>
      <c r="D12118"/>
      <c r="E12118"/>
    </row>
    <row r="12119" spans="1:5" x14ac:dyDescent="0.25">
      <c r="A12119"/>
      <c r="B12119"/>
      <c r="C12119"/>
      <c r="D12119"/>
      <c r="E12119"/>
    </row>
    <row r="12120" spans="1:5" x14ac:dyDescent="0.25">
      <c r="A12120"/>
      <c r="B12120"/>
      <c r="C12120"/>
      <c r="D12120"/>
      <c r="E12120"/>
    </row>
    <row r="12121" spans="1:5" x14ac:dyDescent="0.25">
      <c r="A12121"/>
      <c r="B12121"/>
      <c r="C12121"/>
      <c r="D12121"/>
      <c r="E12121"/>
    </row>
    <row r="12122" spans="1:5" x14ac:dyDescent="0.25">
      <c r="A12122"/>
      <c r="B12122"/>
      <c r="C12122"/>
      <c r="D12122"/>
      <c r="E12122"/>
    </row>
    <row r="12123" spans="1:5" x14ac:dyDescent="0.25">
      <c r="A12123"/>
      <c r="B12123"/>
      <c r="C12123"/>
      <c r="D12123"/>
      <c r="E12123"/>
    </row>
    <row r="12124" spans="1:5" x14ac:dyDescent="0.25">
      <c r="A12124"/>
      <c r="B12124"/>
      <c r="C12124"/>
      <c r="D12124"/>
      <c r="E12124"/>
    </row>
    <row r="12125" spans="1:5" x14ac:dyDescent="0.25">
      <c r="A12125"/>
      <c r="B12125"/>
      <c r="C12125"/>
      <c r="D12125"/>
      <c r="E12125"/>
    </row>
    <row r="12126" spans="1:5" x14ac:dyDescent="0.25">
      <c r="A12126"/>
      <c r="B12126"/>
      <c r="C12126"/>
      <c r="D12126"/>
      <c r="E12126"/>
    </row>
    <row r="12127" spans="1:5" x14ac:dyDescent="0.25">
      <c r="A12127"/>
      <c r="B12127"/>
      <c r="C12127"/>
      <c r="D12127"/>
      <c r="E12127"/>
    </row>
    <row r="12128" spans="1:5" x14ac:dyDescent="0.25">
      <c r="A12128"/>
      <c r="B12128"/>
      <c r="C12128"/>
      <c r="D12128"/>
      <c r="E12128"/>
    </row>
    <row r="12129" spans="1:5" x14ac:dyDescent="0.25">
      <c r="A12129"/>
      <c r="B12129"/>
      <c r="C12129"/>
      <c r="D12129"/>
      <c r="E12129"/>
    </row>
    <row r="12130" spans="1:5" x14ac:dyDescent="0.25">
      <c r="A12130"/>
      <c r="B12130"/>
      <c r="C12130"/>
      <c r="D12130"/>
      <c r="E12130"/>
    </row>
    <row r="12131" spans="1:5" x14ac:dyDescent="0.25">
      <c r="A12131"/>
      <c r="B12131"/>
      <c r="C12131"/>
      <c r="D12131"/>
      <c r="E12131"/>
    </row>
    <row r="12132" spans="1:5" x14ac:dyDescent="0.25">
      <c r="A12132"/>
      <c r="B12132"/>
      <c r="C12132"/>
      <c r="D12132"/>
      <c r="E12132"/>
    </row>
    <row r="12133" spans="1:5" x14ac:dyDescent="0.25">
      <c r="A12133"/>
      <c r="B12133"/>
      <c r="C12133"/>
      <c r="D12133"/>
      <c r="E12133"/>
    </row>
    <row r="12134" spans="1:5" x14ac:dyDescent="0.25">
      <c r="A12134"/>
      <c r="B12134"/>
      <c r="C12134"/>
      <c r="D12134"/>
      <c r="E12134"/>
    </row>
    <row r="12135" spans="1:5" x14ac:dyDescent="0.25">
      <c r="A12135"/>
      <c r="B12135"/>
      <c r="C12135"/>
      <c r="D12135"/>
      <c r="E12135"/>
    </row>
    <row r="12136" spans="1:5" x14ac:dyDescent="0.25">
      <c r="A12136"/>
      <c r="B12136"/>
      <c r="C12136"/>
      <c r="D12136"/>
      <c r="E12136"/>
    </row>
    <row r="12137" spans="1:5" x14ac:dyDescent="0.25">
      <c r="A12137"/>
      <c r="B12137"/>
      <c r="C12137"/>
      <c r="D12137"/>
      <c r="E12137"/>
    </row>
    <row r="12138" spans="1:5" x14ac:dyDescent="0.25">
      <c r="A12138"/>
      <c r="B12138"/>
      <c r="C12138"/>
      <c r="D12138"/>
      <c r="E12138"/>
    </row>
    <row r="12139" spans="1:5" x14ac:dyDescent="0.25">
      <c r="A12139"/>
      <c r="B12139"/>
      <c r="C12139"/>
      <c r="D12139"/>
      <c r="E12139"/>
    </row>
    <row r="12140" spans="1:5" x14ac:dyDescent="0.25">
      <c r="A12140"/>
      <c r="B12140"/>
      <c r="C12140"/>
      <c r="D12140"/>
      <c r="E12140"/>
    </row>
    <row r="12141" spans="1:5" x14ac:dyDescent="0.25">
      <c r="A12141"/>
      <c r="B12141"/>
      <c r="C12141"/>
      <c r="D12141"/>
      <c r="E12141"/>
    </row>
    <row r="12142" spans="1:5" x14ac:dyDescent="0.25">
      <c r="A12142"/>
      <c r="B12142"/>
      <c r="C12142"/>
      <c r="D12142"/>
      <c r="E12142"/>
    </row>
    <row r="12143" spans="1:5" x14ac:dyDescent="0.25">
      <c r="A12143"/>
      <c r="B12143"/>
      <c r="C12143"/>
      <c r="D12143"/>
      <c r="E12143"/>
    </row>
    <row r="12144" spans="1:5" x14ac:dyDescent="0.25">
      <c r="A12144"/>
      <c r="B12144"/>
      <c r="C12144"/>
      <c r="D12144"/>
      <c r="E12144"/>
    </row>
    <row r="12145" spans="1:5" x14ac:dyDescent="0.25">
      <c r="A12145"/>
      <c r="B12145"/>
      <c r="C12145"/>
      <c r="D12145"/>
      <c r="E12145"/>
    </row>
    <row r="12146" spans="1:5" x14ac:dyDescent="0.25">
      <c r="A12146"/>
      <c r="B12146"/>
      <c r="C12146"/>
      <c r="D12146"/>
      <c r="E12146"/>
    </row>
    <row r="12147" spans="1:5" x14ac:dyDescent="0.25">
      <c r="A12147"/>
      <c r="B12147"/>
      <c r="C12147"/>
      <c r="D12147"/>
      <c r="E12147"/>
    </row>
    <row r="12148" spans="1:5" x14ac:dyDescent="0.25">
      <c r="A12148"/>
      <c r="B12148"/>
      <c r="C12148"/>
      <c r="D12148"/>
      <c r="E12148"/>
    </row>
    <row r="12149" spans="1:5" x14ac:dyDescent="0.25">
      <c r="A12149"/>
      <c r="B12149"/>
      <c r="C12149"/>
      <c r="D12149"/>
      <c r="E12149"/>
    </row>
    <row r="12150" spans="1:5" x14ac:dyDescent="0.25">
      <c r="A12150"/>
      <c r="B12150"/>
      <c r="C12150"/>
      <c r="D12150"/>
      <c r="E12150"/>
    </row>
    <row r="12151" spans="1:5" x14ac:dyDescent="0.25">
      <c r="A12151"/>
      <c r="B12151"/>
      <c r="C12151"/>
      <c r="D12151"/>
      <c r="E12151"/>
    </row>
    <row r="12152" spans="1:5" x14ac:dyDescent="0.25">
      <c r="A12152"/>
      <c r="B12152"/>
      <c r="C12152"/>
      <c r="D12152"/>
      <c r="E12152"/>
    </row>
    <row r="12153" spans="1:5" x14ac:dyDescent="0.25">
      <c r="A12153"/>
      <c r="B12153"/>
      <c r="C12153"/>
      <c r="D12153"/>
      <c r="E12153"/>
    </row>
    <row r="12154" spans="1:5" x14ac:dyDescent="0.25">
      <c r="A12154"/>
      <c r="B12154"/>
      <c r="C12154"/>
      <c r="D12154"/>
      <c r="E12154"/>
    </row>
    <row r="12155" spans="1:5" x14ac:dyDescent="0.25">
      <c r="A12155"/>
      <c r="B12155"/>
      <c r="C12155"/>
      <c r="D12155"/>
      <c r="E12155"/>
    </row>
    <row r="12156" spans="1:5" x14ac:dyDescent="0.25">
      <c r="A12156"/>
      <c r="B12156"/>
      <c r="C12156"/>
      <c r="D12156"/>
      <c r="E12156"/>
    </row>
    <row r="12157" spans="1:5" x14ac:dyDescent="0.25">
      <c r="A12157"/>
      <c r="B12157"/>
      <c r="C12157"/>
      <c r="D12157"/>
      <c r="E12157"/>
    </row>
    <row r="12158" spans="1:5" x14ac:dyDescent="0.25">
      <c r="A12158"/>
      <c r="B12158"/>
      <c r="C12158"/>
      <c r="D12158"/>
      <c r="E12158"/>
    </row>
    <row r="12159" spans="1:5" x14ac:dyDescent="0.25">
      <c r="A12159"/>
      <c r="B12159"/>
      <c r="C12159"/>
      <c r="D12159"/>
      <c r="E12159"/>
    </row>
    <row r="12160" spans="1:5" x14ac:dyDescent="0.25">
      <c r="A12160"/>
      <c r="B12160"/>
      <c r="C12160"/>
      <c r="D12160"/>
      <c r="E12160"/>
    </row>
    <row r="12161" spans="1:5" x14ac:dyDescent="0.25">
      <c r="A12161"/>
      <c r="B12161"/>
      <c r="C12161"/>
      <c r="D12161"/>
      <c r="E12161"/>
    </row>
    <row r="12162" spans="1:5" x14ac:dyDescent="0.25">
      <c r="A12162"/>
      <c r="B12162"/>
      <c r="C12162"/>
      <c r="D12162"/>
      <c r="E12162"/>
    </row>
    <row r="12163" spans="1:5" x14ac:dyDescent="0.25">
      <c r="A12163"/>
      <c r="B12163"/>
      <c r="C12163"/>
      <c r="D12163"/>
      <c r="E12163"/>
    </row>
    <row r="12164" spans="1:5" x14ac:dyDescent="0.25">
      <c r="A12164"/>
      <c r="B12164"/>
      <c r="C12164"/>
      <c r="D12164"/>
      <c r="E12164"/>
    </row>
    <row r="12165" spans="1:5" x14ac:dyDescent="0.25">
      <c r="A12165"/>
      <c r="B12165"/>
      <c r="C12165"/>
      <c r="D12165"/>
      <c r="E12165"/>
    </row>
    <row r="12166" spans="1:5" x14ac:dyDescent="0.25">
      <c r="A12166"/>
      <c r="B12166"/>
      <c r="C12166"/>
      <c r="D12166"/>
      <c r="E12166"/>
    </row>
    <row r="12167" spans="1:5" x14ac:dyDescent="0.25">
      <c r="A12167"/>
      <c r="B12167"/>
      <c r="C12167"/>
      <c r="D12167"/>
      <c r="E12167"/>
    </row>
    <row r="12168" spans="1:5" x14ac:dyDescent="0.25">
      <c r="A12168"/>
      <c r="B12168"/>
      <c r="C12168"/>
      <c r="D12168"/>
      <c r="E12168"/>
    </row>
    <row r="12169" spans="1:5" x14ac:dyDescent="0.25">
      <c r="A12169"/>
      <c r="B12169"/>
      <c r="C12169"/>
      <c r="D12169"/>
      <c r="E12169"/>
    </row>
    <row r="12170" spans="1:5" x14ac:dyDescent="0.25">
      <c r="A12170"/>
      <c r="B12170"/>
      <c r="C12170"/>
      <c r="D12170"/>
      <c r="E12170"/>
    </row>
    <row r="12171" spans="1:5" x14ac:dyDescent="0.25">
      <c r="A12171"/>
      <c r="B12171"/>
      <c r="C12171"/>
      <c r="D12171"/>
      <c r="E12171"/>
    </row>
    <row r="12172" spans="1:5" x14ac:dyDescent="0.25">
      <c r="A12172"/>
      <c r="B12172"/>
      <c r="C12172"/>
      <c r="D12172"/>
      <c r="E12172"/>
    </row>
    <row r="12173" spans="1:5" x14ac:dyDescent="0.25">
      <c r="A12173"/>
      <c r="B12173"/>
      <c r="C12173"/>
      <c r="D12173"/>
      <c r="E12173"/>
    </row>
    <row r="12174" spans="1:5" x14ac:dyDescent="0.25">
      <c r="A12174"/>
      <c r="B12174"/>
      <c r="C12174"/>
      <c r="D12174"/>
      <c r="E12174"/>
    </row>
    <row r="12175" spans="1:5" x14ac:dyDescent="0.25">
      <c r="A12175"/>
      <c r="B12175"/>
      <c r="C12175"/>
      <c r="D12175"/>
      <c r="E12175"/>
    </row>
    <row r="12176" spans="1:5" x14ac:dyDescent="0.25">
      <c r="A12176"/>
      <c r="B12176"/>
      <c r="C12176"/>
      <c r="D12176"/>
      <c r="E12176"/>
    </row>
    <row r="12177" spans="1:5" x14ac:dyDescent="0.25">
      <c r="A12177"/>
      <c r="B12177"/>
      <c r="C12177"/>
      <c r="D12177"/>
      <c r="E12177"/>
    </row>
    <row r="12178" spans="1:5" x14ac:dyDescent="0.25">
      <c r="A12178"/>
      <c r="B12178"/>
      <c r="C12178"/>
      <c r="D12178"/>
      <c r="E12178"/>
    </row>
    <row r="12179" spans="1:5" x14ac:dyDescent="0.25">
      <c r="A12179"/>
      <c r="B12179"/>
      <c r="C12179"/>
      <c r="D12179"/>
      <c r="E12179"/>
    </row>
    <row r="12180" spans="1:5" x14ac:dyDescent="0.25">
      <c r="A12180"/>
      <c r="B12180"/>
      <c r="C12180"/>
      <c r="D12180"/>
      <c r="E12180"/>
    </row>
    <row r="12181" spans="1:5" x14ac:dyDescent="0.25">
      <c r="A12181"/>
      <c r="B12181"/>
      <c r="C12181"/>
      <c r="D12181"/>
      <c r="E12181"/>
    </row>
    <row r="12182" spans="1:5" x14ac:dyDescent="0.25">
      <c r="A12182"/>
      <c r="B12182"/>
      <c r="C12182"/>
      <c r="D12182"/>
      <c r="E12182"/>
    </row>
    <row r="12183" spans="1:5" x14ac:dyDescent="0.25">
      <c r="A12183"/>
      <c r="B12183"/>
      <c r="C12183"/>
      <c r="D12183"/>
      <c r="E12183"/>
    </row>
    <row r="12184" spans="1:5" x14ac:dyDescent="0.25">
      <c r="A12184"/>
      <c r="B12184"/>
      <c r="C12184"/>
      <c r="D12184"/>
      <c r="E12184"/>
    </row>
    <row r="12185" spans="1:5" x14ac:dyDescent="0.25">
      <c r="A12185"/>
      <c r="B12185"/>
      <c r="C12185"/>
      <c r="D12185"/>
      <c r="E12185"/>
    </row>
    <row r="12186" spans="1:5" x14ac:dyDescent="0.25">
      <c r="A12186"/>
      <c r="B12186"/>
      <c r="C12186"/>
      <c r="D12186"/>
      <c r="E12186"/>
    </row>
    <row r="12187" spans="1:5" x14ac:dyDescent="0.25">
      <c r="A12187"/>
      <c r="B12187"/>
      <c r="C12187"/>
      <c r="D12187"/>
      <c r="E12187"/>
    </row>
    <row r="12188" spans="1:5" x14ac:dyDescent="0.25">
      <c r="A12188"/>
      <c r="B12188"/>
      <c r="C12188"/>
      <c r="D12188"/>
      <c r="E12188"/>
    </row>
    <row r="12189" spans="1:5" x14ac:dyDescent="0.25">
      <c r="A12189"/>
      <c r="B12189"/>
      <c r="C12189"/>
      <c r="D12189"/>
      <c r="E12189"/>
    </row>
    <row r="12190" spans="1:5" x14ac:dyDescent="0.25">
      <c r="A12190"/>
      <c r="B12190"/>
      <c r="C12190"/>
      <c r="D12190"/>
      <c r="E12190"/>
    </row>
    <row r="12191" spans="1:5" x14ac:dyDescent="0.25">
      <c r="A12191"/>
      <c r="B12191"/>
      <c r="C12191"/>
      <c r="D12191"/>
      <c r="E12191"/>
    </row>
    <row r="12192" spans="1:5" x14ac:dyDescent="0.25">
      <c r="A12192"/>
      <c r="B12192"/>
      <c r="C12192"/>
      <c r="D12192"/>
      <c r="E12192"/>
    </row>
    <row r="12193" spans="1:5" x14ac:dyDescent="0.25">
      <c r="A12193"/>
      <c r="B12193"/>
      <c r="C12193"/>
      <c r="D12193"/>
      <c r="E12193"/>
    </row>
    <row r="12194" spans="1:5" x14ac:dyDescent="0.25">
      <c r="A12194"/>
      <c r="B12194"/>
      <c r="C12194"/>
      <c r="D12194"/>
      <c r="E12194"/>
    </row>
    <row r="12195" spans="1:5" x14ac:dyDescent="0.25">
      <c r="A12195"/>
      <c r="B12195"/>
      <c r="C12195"/>
      <c r="D12195"/>
      <c r="E12195"/>
    </row>
    <row r="12196" spans="1:5" x14ac:dyDescent="0.25">
      <c r="A12196"/>
      <c r="B12196"/>
      <c r="C12196"/>
      <c r="D12196"/>
      <c r="E12196"/>
    </row>
    <row r="12197" spans="1:5" x14ac:dyDescent="0.25">
      <c r="A12197"/>
      <c r="B12197"/>
      <c r="C12197"/>
      <c r="D12197"/>
      <c r="E12197"/>
    </row>
    <row r="12198" spans="1:5" x14ac:dyDescent="0.25">
      <c r="A12198"/>
      <c r="B12198"/>
      <c r="C12198"/>
      <c r="D12198"/>
      <c r="E12198"/>
    </row>
    <row r="12199" spans="1:5" x14ac:dyDescent="0.25">
      <c r="A12199"/>
      <c r="B12199"/>
      <c r="C12199"/>
      <c r="D12199"/>
      <c r="E12199"/>
    </row>
    <row r="12200" spans="1:5" x14ac:dyDescent="0.25">
      <c r="A12200"/>
      <c r="B12200"/>
      <c r="C12200"/>
      <c r="D12200"/>
      <c r="E12200"/>
    </row>
    <row r="12201" spans="1:5" x14ac:dyDescent="0.25">
      <c r="A12201"/>
      <c r="B12201"/>
      <c r="C12201"/>
      <c r="D12201"/>
      <c r="E12201"/>
    </row>
    <row r="12202" spans="1:5" x14ac:dyDescent="0.25">
      <c r="A12202"/>
      <c r="B12202"/>
      <c r="C12202"/>
      <c r="D12202"/>
      <c r="E12202"/>
    </row>
    <row r="12203" spans="1:5" x14ac:dyDescent="0.25">
      <c r="A12203"/>
      <c r="B12203"/>
      <c r="C12203"/>
      <c r="D12203"/>
      <c r="E12203"/>
    </row>
    <row r="12204" spans="1:5" x14ac:dyDescent="0.25">
      <c r="A12204"/>
      <c r="B12204"/>
      <c r="C12204"/>
      <c r="D12204"/>
      <c r="E12204"/>
    </row>
    <row r="12205" spans="1:5" x14ac:dyDescent="0.25">
      <c r="A12205"/>
      <c r="B12205"/>
      <c r="C12205"/>
      <c r="D12205"/>
      <c r="E12205"/>
    </row>
    <row r="12206" spans="1:5" x14ac:dyDescent="0.25">
      <c r="A12206"/>
      <c r="B12206"/>
      <c r="C12206"/>
      <c r="D12206"/>
      <c r="E12206"/>
    </row>
    <row r="12207" spans="1:5" x14ac:dyDescent="0.25">
      <c r="A12207"/>
      <c r="B12207"/>
      <c r="C12207"/>
      <c r="D12207"/>
      <c r="E12207"/>
    </row>
    <row r="12208" spans="1:5" x14ac:dyDescent="0.25">
      <c r="A12208"/>
      <c r="B12208"/>
      <c r="C12208"/>
      <c r="D12208"/>
      <c r="E12208"/>
    </row>
    <row r="12209" spans="1:5" x14ac:dyDescent="0.25">
      <c r="A12209"/>
      <c r="B12209"/>
      <c r="C12209"/>
      <c r="D12209"/>
      <c r="E12209"/>
    </row>
    <row r="12210" spans="1:5" x14ac:dyDescent="0.25">
      <c r="A12210"/>
      <c r="B12210"/>
      <c r="C12210"/>
      <c r="D12210"/>
      <c r="E12210"/>
    </row>
    <row r="12211" spans="1:5" x14ac:dyDescent="0.25">
      <c r="A12211"/>
      <c r="B12211"/>
      <c r="C12211"/>
      <c r="D12211"/>
      <c r="E12211"/>
    </row>
    <row r="12212" spans="1:5" x14ac:dyDescent="0.25">
      <c r="A12212"/>
      <c r="B12212"/>
      <c r="C12212"/>
      <c r="D12212"/>
      <c r="E12212"/>
    </row>
    <row r="12213" spans="1:5" x14ac:dyDescent="0.25">
      <c r="A12213"/>
      <c r="B12213"/>
      <c r="C12213"/>
      <c r="D12213"/>
      <c r="E12213"/>
    </row>
    <row r="12214" spans="1:5" x14ac:dyDescent="0.25">
      <c r="A12214"/>
      <c r="B12214"/>
      <c r="C12214"/>
      <c r="D12214"/>
      <c r="E12214"/>
    </row>
    <row r="12215" spans="1:5" x14ac:dyDescent="0.25">
      <c r="A12215"/>
      <c r="B12215"/>
      <c r="C12215"/>
      <c r="D12215"/>
      <c r="E12215"/>
    </row>
    <row r="12216" spans="1:5" x14ac:dyDescent="0.25">
      <c r="A12216"/>
      <c r="B12216"/>
      <c r="C12216"/>
      <c r="D12216"/>
      <c r="E12216"/>
    </row>
    <row r="12217" spans="1:5" x14ac:dyDescent="0.25">
      <c r="A12217"/>
      <c r="B12217"/>
      <c r="C12217"/>
      <c r="D12217"/>
      <c r="E12217"/>
    </row>
    <row r="12218" spans="1:5" x14ac:dyDescent="0.25">
      <c r="A12218"/>
      <c r="B12218"/>
      <c r="C12218"/>
      <c r="D12218"/>
      <c r="E12218"/>
    </row>
    <row r="12219" spans="1:5" x14ac:dyDescent="0.25">
      <c r="A12219"/>
      <c r="B12219"/>
      <c r="C12219"/>
      <c r="D12219"/>
      <c r="E12219"/>
    </row>
    <row r="12220" spans="1:5" x14ac:dyDescent="0.25">
      <c r="A12220"/>
      <c r="B12220"/>
      <c r="C12220"/>
      <c r="D12220"/>
      <c r="E12220"/>
    </row>
    <row r="12221" spans="1:5" x14ac:dyDescent="0.25">
      <c r="A12221"/>
      <c r="B12221"/>
      <c r="C12221"/>
      <c r="D12221"/>
      <c r="E12221"/>
    </row>
    <row r="12222" spans="1:5" x14ac:dyDescent="0.25">
      <c r="A12222"/>
      <c r="B12222"/>
      <c r="C12222"/>
      <c r="D12222"/>
      <c r="E12222"/>
    </row>
    <row r="12223" spans="1:5" x14ac:dyDescent="0.25">
      <c r="A12223"/>
      <c r="B12223"/>
      <c r="C12223"/>
      <c r="D12223"/>
      <c r="E12223"/>
    </row>
    <row r="12224" spans="1:5" x14ac:dyDescent="0.25">
      <c r="A12224"/>
      <c r="B12224"/>
      <c r="C12224"/>
      <c r="D12224"/>
      <c r="E12224"/>
    </row>
    <row r="12225" spans="1:5" x14ac:dyDescent="0.25">
      <c r="A12225"/>
      <c r="B12225"/>
      <c r="C12225"/>
      <c r="D12225"/>
      <c r="E12225"/>
    </row>
    <row r="12226" spans="1:5" x14ac:dyDescent="0.25">
      <c r="A12226"/>
      <c r="B12226"/>
      <c r="C12226"/>
      <c r="D12226"/>
      <c r="E12226"/>
    </row>
    <row r="12227" spans="1:5" x14ac:dyDescent="0.25">
      <c r="A12227"/>
      <c r="B12227"/>
      <c r="C12227"/>
      <c r="D12227"/>
      <c r="E12227"/>
    </row>
    <row r="12228" spans="1:5" x14ac:dyDescent="0.25">
      <c r="A12228"/>
      <c r="B12228"/>
      <c r="C12228"/>
      <c r="D12228"/>
      <c r="E12228"/>
    </row>
    <row r="12229" spans="1:5" x14ac:dyDescent="0.25">
      <c r="A12229"/>
      <c r="B12229"/>
      <c r="C12229"/>
      <c r="D12229"/>
      <c r="E12229"/>
    </row>
    <row r="12230" spans="1:5" x14ac:dyDescent="0.25">
      <c r="A12230"/>
      <c r="B12230"/>
      <c r="C12230"/>
      <c r="D12230"/>
      <c r="E12230"/>
    </row>
    <row r="12231" spans="1:5" x14ac:dyDescent="0.25">
      <c r="A12231"/>
      <c r="B12231"/>
      <c r="C12231"/>
      <c r="D12231"/>
      <c r="E12231"/>
    </row>
    <row r="12232" spans="1:5" x14ac:dyDescent="0.25">
      <c r="A12232"/>
      <c r="B12232"/>
      <c r="C12232"/>
      <c r="D12232"/>
      <c r="E12232"/>
    </row>
    <row r="12233" spans="1:5" x14ac:dyDescent="0.25">
      <c r="A12233"/>
      <c r="B12233"/>
      <c r="C12233"/>
      <c r="D12233"/>
      <c r="E12233"/>
    </row>
    <row r="12234" spans="1:5" x14ac:dyDescent="0.25">
      <c r="A12234"/>
      <c r="B12234"/>
      <c r="C12234"/>
      <c r="D12234"/>
      <c r="E12234"/>
    </row>
    <row r="12235" spans="1:5" x14ac:dyDescent="0.25">
      <c r="A12235"/>
      <c r="B12235"/>
      <c r="C12235"/>
      <c r="D12235"/>
      <c r="E12235"/>
    </row>
    <row r="12236" spans="1:5" x14ac:dyDescent="0.25">
      <c r="A12236"/>
      <c r="B12236"/>
      <c r="C12236"/>
      <c r="D12236"/>
      <c r="E12236"/>
    </row>
    <row r="12237" spans="1:5" x14ac:dyDescent="0.25">
      <c r="A12237"/>
      <c r="B12237"/>
      <c r="C12237"/>
      <c r="D12237"/>
      <c r="E12237"/>
    </row>
    <row r="12238" spans="1:5" x14ac:dyDescent="0.25">
      <c r="A12238"/>
      <c r="B12238"/>
      <c r="C12238"/>
      <c r="D12238"/>
      <c r="E12238"/>
    </row>
    <row r="12239" spans="1:5" x14ac:dyDescent="0.25">
      <c r="A12239"/>
      <c r="B12239"/>
      <c r="C12239"/>
      <c r="D12239"/>
      <c r="E12239"/>
    </row>
    <row r="12240" spans="1:5" x14ac:dyDescent="0.25">
      <c r="A12240"/>
      <c r="B12240"/>
      <c r="C12240"/>
      <c r="D12240"/>
      <c r="E12240"/>
    </row>
    <row r="12241" spans="1:5" x14ac:dyDescent="0.25">
      <c r="A12241"/>
      <c r="B12241"/>
      <c r="C12241"/>
      <c r="D12241"/>
      <c r="E12241"/>
    </row>
    <row r="12242" spans="1:5" x14ac:dyDescent="0.25">
      <c r="A12242"/>
      <c r="B12242"/>
      <c r="C12242"/>
      <c r="D12242"/>
      <c r="E12242"/>
    </row>
    <row r="12243" spans="1:5" x14ac:dyDescent="0.25">
      <c r="A12243"/>
      <c r="B12243"/>
      <c r="C12243"/>
      <c r="D12243"/>
      <c r="E12243"/>
    </row>
    <row r="12244" spans="1:5" x14ac:dyDescent="0.25">
      <c r="A12244"/>
      <c r="B12244"/>
      <c r="C12244"/>
      <c r="D12244"/>
      <c r="E12244"/>
    </row>
    <row r="12245" spans="1:5" x14ac:dyDescent="0.25">
      <c r="A12245"/>
      <c r="B12245"/>
      <c r="C12245"/>
      <c r="D12245"/>
      <c r="E12245"/>
    </row>
    <row r="12246" spans="1:5" x14ac:dyDescent="0.25">
      <c r="A12246"/>
      <c r="B12246"/>
      <c r="C12246"/>
      <c r="D12246"/>
      <c r="E12246"/>
    </row>
    <row r="12247" spans="1:5" x14ac:dyDescent="0.25">
      <c r="A12247"/>
      <c r="B12247"/>
      <c r="C12247"/>
      <c r="D12247"/>
      <c r="E12247"/>
    </row>
    <row r="12248" spans="1:5" x14ac:dyDescent="0.25">
      <c r="A12248"/>
      <c r="B12248"/>
      <c r="C12248"/>
      <c r="D12248"/>
      <c r="E12248"/>
    </row>
    <row r="12249" spans="1:5" x14ac:dyDescent="0.25">
      <c r="A12249"/>
      <c r="B12249"/>
      <c r="C12249"/>
      <c r="D12249"/>
      <c r="E12249"/>
    </row>
    <row r="12250" spans="1:5" x14ac:dyDescent="0.25">
      <c r="A12250"/>
      <c r="B12250"/>
      <c r="C12250"/>
      <c r="D12250"/>
      <c r="E12250"/>
    </row>
    <row r="12251" spans="1:5" x14ac:dyDescent="0.25">
      <c r="A12251"/>
      <c r="B12251"/>
      <c r="C12251"/>
      <c r="D12251"/>
      <c r="E12251"/>
    </row>
    <row r="12252" spans="1:5" x14ac:dyDescent="0.25">
      <c r="A12252"/>
      <c r="B12252"/>
      <c r="C12252"/>
      <c r="D12252"/>
      <c r="E12252"/>
    </row>
    <row r="12253" spans="1:5" x14ac:dyDescent="0.25">
      <c r="A12253"/>
      <c r="B12253"/>
      <c r="C12253"/>
      <c r="D12253"/>
      <c r="E12253"/>
    </row>
    <row r="12254" spans="1:5" x14ac:dyDescent="0.25">
      <c r="A12254"/>
      <c r="B12254"/>
      <c r="C12254"/>
      <c r="D12254"/>
      <c r="E12254"/>
    </row>
    <row r="12255" spans="1:5" x14ac:dyDescent="0.25">
      <c r="A12255"/>
      <c r="B12255"/>
      <c r="C12255"/>
      <c r="D12255"/>
      <c r="E12255"/>
    </row>
    <row r="12256" spans="1:5" x14ac:dyDescent="0.25">
      <c r="A12256"/>
      <c r="B12256"/>
      <c r="C12256"/>
      <c r="D12256"/>
      <c r="E12256"/>
    </row>
    <row r="12257" spans="1:5" x14ac:dyDescent="0.25">
      <c r="A12257"/>
      <c r="B12257"/>
      <c r="C12257"/>
      <c r="D12257"/>
      <c r="E12257"/>
    </row>
    <row r="12258" spans="1:5" x14ac:dyDescent="0.25">
      <c r="A12258"/>
      <c r="B12258"/>
      <c r="C12258"/>
      <c r="D12258"/>
      <c r="E12258"/>
    </row>
    <row r="12259" spans="1:5" x14ac:dyDescent="0.25">
      <c r="A12259"/>
      <c r="B12259"/>
      <c r="C12259"/>
      <c r="D12259"/>
      <c r="E12259"/>
    </row>
    <row r="12260" spans="1:5" x14ac:dyDescent="0.25">
      <c r="A12260"/>
      <c r="B12260"/>
      <c r="C12260"/>
      <c r="D12260"/>
      <c r="E12260"/>
    </row>
    <row r="12261" spans="1:5" x14ac:dyDescent="0.25">
      <c r="A12261"/>
      <c r="B12261"/>
      <c r="C12261"/>
      <c r="D12261"/>
      <c r="E12261"/>
    </row>
    <row r="12262" spans="1:5" x14ac:dyDescent="0.25">
      <c r="A12262"/>
      <c r="B12262"/>
      <c r="C12262"/>
      <c r="D12262"/>
      <c r="E12262"/>
    </row>
    <row r="12263" spans="1:5" x14ac:dyDescent="0.25">
      <c r="A12263"/>
      <c r="B12263"/>
      <c r="C12263"/>
      <c r="D12263"/>
      <c r="E12263"/>
    </row>
    <row r="12264" spans="1:5" x14ac:dyDescent="0.25">
      <c r="A12264"/>
      <c r="B12264"/>
      <c r="C12264"/>
      <c r="D12264"/>
      <c r="E12264"/>
    </row>
    <row r="12265" spans="1:5" x14ac:dyDescent="0.25">
      <c r="A12265"/>
      <c r="B12265"/>
      <c r="C12265"/>
      <c r="D12265"/>
      <c r="E12265"/>
    </row>
    <row r="12266" spans="1:5" x14ac:dyDescent="0.25">
      <c r="A12266"/>
      <c r="B12266"/>
      <c r="C12266"/>
      <c r="D12266"/>
      <c r="E12266"/>
    </row>
    <row r="12267" spans="1:5" x14ac:dyDescent="0.25">
      <c r="A12267"/>
      <c r="B12267"/>
      <c r="C12267"/>
      <c r="D12267"/>
      <c r="E12267"/>
    </row>
    <row r="12268" spans="1:5" x14ac:dyDescent="0.25">
      <c r="A12268"/>
      <c r="B12268"/>
      <c r="C12268"/>
      <c r="D12268"/>
      <c r="E12268"/>
    </row>
    <row r="12269" spans="1:5" x14ac:dyDescent="0.25">
      <c r="A12269"/>
      <c r="B12269"/>
      <c r="C12269"/>
      <c r="D12269"/>
      <c r="E12269"/>
    </row>
    <row r="12270" spans="1:5" x14ac:dyDescent="0.25">
      <c r="A12270"/>
      <c r="B12270"/>
      <c r="C12270"/>
      <c r="D12270"/>
      <c r="E12270"/>
    </row>
    <row r="12271" spans="1:5" x14ac:dyDescent="0.25">
      <c r="A12271"/>
      <c r="B12271"/>
      <c r="C12271"/>
      <c r="D12271"/>
      <c r="E12271"/>
    </row>
    <row r="12272" spans="1:5" x14ac:dyDescent="0.25">
      <c r="A12272"/>
      <c r="B12272"/>
      <c r="C12272"/>
      <c r="D12272"/>
      <c r="E12272"/>
    </row>
    <row r="12273" spans="1:5" x14ac:dyDescent="0.25">
      <c r="A12273"/>
      <c r="B12273"/>
      <c r="C12273"/>
      <c r="D12273"/>
      <c r="E12273"/>
    </row>
    <row r="12274" spans="1:5" x14ac:dyDescent="0.25">
      <c r="A12274"/>
      <c r="B12274"/>
      <c r="C12274"/>
      <c r="D12274"/>
      <c r="E12274"/>
    </row>
    <row r="12275" spans="1:5" x14ac:dyDescent="0.25">
      <c r="A12275"/>
      <c r="B12275"/>
      <c r="C12275"/>
      <c r="D12275"/>
      <c r="E12275"/>
    </row>
    <row r="12276" spans="1:5" x14ac:dyDescent="0.25">
      <c r="A12276"/>
      <c r="B12276"/>
      <c r="C12276"/>
      <c r="D12276"/>
      <c r="E12276"/>
    </row>
    <row r="12277" spans="1:5" x14ac:dyDescent="0.25">
      <c r="A12277"/>
      <c r="B12277"/>
      <c r="C12277"/>
      <c r="D12277"/>
      <c r="E12277"/>
    </row>
    <row r="12278" spans="1:5" x14ac:dyDescent="0.25">
      <c r="A12278"/>
      <c r="B12278"/>
      <c r="C12278"/>
      <c r="D12278"/>
      <c r="E12278"/>
    </row>
    <row r="12279" spans="1:5" x14ac:dyDescent="0.25">
      <c r="A12279"/>
      <c r="B12279"/>
      <c r="C12279"/>
      <c r="D12279"/>
      <c r="E12279"/>
    </row>
    <row r="12280" spans="1:5" x14ac:dyDescent="0.25">
      <c r="A12280"/>
      <c r="B12280"/>
      <c r="C12280"/>
      <c r="D12280"/>
      <c r="E12280"/>
    </row>
    <row r="12281" spans="1:5" x14ac:dyDescent="0.25">
      <c r="A12281"/>
      <c r="B12281"/>
      <c r="C12281"/>
      <c r="D12281"/>
      <c r="E12281"/>
    </row>
    <row r="12282" spans="1:5" x14ac:dyDescent="0.25">
      <c r="A12282"/>
      <c r="B12282"/>
      <c r="C12282"/>
      <c r="D12282"/>
      <c r="E12282"/>
    </row>
    <row r="12283" spans="1:5" x14ac:dyDescent="0.25">
      <c r="A12283"/>
      <c r="B12283"/>
      <c r="C12283"/>
      <c r="D12283"/>
      <c r="E12283"/>
    </row>
    <row r="12284" spans="1:5" x14ac:dyDescent="0.25">
      <c r="A12284"/>
      <c r="B12284"/>
      <c r="C12284"/>
      <c r="D12284"/>
      <c r="E12284"/>
    </row>
    <row r="12285" spans="1:5" x14ac:dyDescent="0.25">
      <c r="A12285"/>
      <c r="B12285"/>
      <c r="C12285"/>
      <c r="D12285"/>
      <c r="E12285"/>
    </row>
    <row r="12286" spans="1:5" x14ac:dyDescent="0.25">
      <c r="A12286"/>
      <c r="B12286"/>
      <c r="C12286"/>
      <c r="D12286"/>
      <c r="E12286"/>
    </row>
    <row r="12287" spans="1:5" x14ac:dyDescent="0.25">
      <c r="A12287"/>
      <c r="B12287"/>
      <c r="C12287"/>
      <c r="D12287"/>
      <c r="E12287"/>
    </row>
    <row r="12288" spans="1:5" x14ac:dyDescent="0.25">
      <c r="A12288"/>
      <c r="B12288"/>
      <c r="C12288"/>
      <c r="D12288"/>
      <c r="E12288"/>
    </row>
    <row r="12289" spans="1:5" x14ac:dyDescent="0.25">
      <c r="A12289"/>
      <c r="B12289"/>
      <c r="C12289"/>
      <c r="D12289"/>
      <c r="E12289"/>
    </row>
    <row r="12290" spans="1:5" x14ac:dyDescent="0.25">
      <c r="A12290"/>
      <c r="B12290"/>
      <c r="C12290"/>
      <c r="D12290"/>
      <c r="E12290"/>
    </row>
    <row r="12291" spans="1:5" x14ac:dyDescent="0.25">
      <c r="A12291"/>
      <c r="B12291"/>
      <c r="C12291"/>
      <c r="D12291"/>
      <c r="E12291"/>
    </row>
    <row r="12292" spans="1:5" x14ac:dyDescent="0.25">
      <c r="A12292"/>
      <c r="B12292"/>
      <c r="C12292"/>
      <c r="D12292"/>
      <c r="E12292"/>
    </row>
    <row r="12293" spans="1:5" x14ac:dyDescent="0.25">
      <c r="A12293"/>
      <c r="B12293"/>
      <c r="C12293"/>
      <c r="D12293"/>
      <c r="E12293"/>
    </row>
    <row r="12294" spans="1:5" x14ac:dyDescent="0.25">
      <c r="A12294"/>
      <c r="B12294"/>
      <c r="C12294"/>
      <c r="D12294"/>
      <c r="E12294"/>
    </row>
    <row r="12295" spans="1:5" x14ac:dyDescent="0.25">
      <c r="A12295"/>
      <c r="B12295"/>
      <c r="C12295"/>
      <c r="D12295"/>
      <c r="E12295"/>
    </row>
    <row r="12296" spans="1:5" x14ac:dyDescent="0.25">
      <c r="A12296"/>
      <c r="B12296"/>
      <c r="C12296"/>
      <c r="D12296"/>
      <c r="E12296"/>
    </row>
    <row r="12297" spans="1:5" x14ac:dyDescent="0.25">
      <c r="A12297"/>
      <c r="B12297"/>
      <c r="C12297"/>
      <c r="D12297"/>
      <c r="E12297"/>
    </row>
    <row r="12298" spans="1:5" x14ac:dyDescent="0.25">
      <c r="A12298"/>
      <c r="B12298"/>
      <c r="C12298"/>
      <c r="D12298"/>
      <c r="E12298"/>
    </row>
    <row r="12299" spans="1:5" x14ac:dyDescent="0.25">
      <c r="A12299"/>
      <c r="B12299"/>
      <c r="C12299"/>
      <c r="D12299"/>
      <c r="E12299"/>
    </row>
    <row r="12300" spans="1:5" x14ac:dyDescent="0.25">
      <c r="A12300"/>
      <c r="B12300"/>
      <c r="C12300"/>
      <c r="D12300"/>
      <c r="E12300"/>
    </row>
    <row r="12301" spans="1:5" x14ac:dyDescent="0.25">
      <c r="A12301"/>
      <c r="B12301"/>
      <c r="C12301"/>
      <c r="D12301"/>
      <c r="E12301"/>
    </row>
    <row r="12302" spans="1:5" x14ac:dyDescent="0.25">
      <c r="A12302"/>
      <c r="B12302"/>
      <c r="C12302"/>
      <c r="D12302"/>
      <c r="E12302"/>
    </row>
    <row r="12303" spans="1:5" x14ac:dyDescent="0.25">
      <c r="A12303"/>
      <c r="B12303"/>
      <c r="C12303"/>
      <c r="D12303"/>
      <c r="E12303"/>
    </row>
    <row r="12304" spans="1:5" x14ac:dyDescent="0.25">
      <c r="A12304"/>
      <c r="B12304"/>
      <c r="C12304"/>
      <c r="D12304"/>
      <c r="E12304"/>
    </row>
    <row r="12305" spans="1:5" x14ac:dyDescent="0.25">
      <c r="A12305"/>
      <c r="B12305"/>
      <c r="C12305"/>
      <c r="D12305"/>
      <c r="E12305"/>
    </row>
    <row r="12306" spans="1:5" x14ac:dyDescent="0.25">
      <c r="A12306"/>
      <c r="B12306"/>
      <c r="C12306"/>
      <c r="D12306"/>
      <c r="E12306"/>
    </row>
    <row r="12307" spans="1:5" x14ac:dyDescent="0.25">
      <c r="A12307"/>
      <c r="B12307"/>
      <c r="C12307"/>
      <c r="D12307"/>
      <c r="E12307"/>
    </row>
    <row r="12308" spans="1:5" x14ac:dyDescent="0.25">
      <c r="A12308"/>
      <c r="B12308"/>
      <c r="C12308"/>
      <c r="D12308"/>
      <c r="E12308"/>
    </row>
    <row r="12309" spans="1:5" x14ac:dyDescent="0.25">
      <c r="A12309"/>
      <c r="B12309"/>
      <c r="C12309"/>
      <c r="D12309"/>
      <c r="E12309"/>
    </row>
    <row r="12310" spans="1:5" x14ac:dyDescent="0.25">
      <c r="A12310"/>
      <c r="B12310"/>
      <c r="C12310"/>
      <c r="D12310"/>
      <c r="E12310"/>
    </row>
    <row r="12311" spans="1:5" x14ac:dyDescent="0.25">
      <c r="A12311"/>
      <c r="B12311"/>
      <c r="C12311"/>
      <c r="D12311"/>
      <c r="E12311"/>
    </row>
    <row r="12312" spans="1:5" x14ac:dyDescent="0.25">
      <c r="A12312"/>
      <c r="B12312"/>
      <c r="C12312"/>
      <c r="D12312"/>
      <c r="E12312"/>
    </row>
    <row r="12313" spans="1:5" x14ac:dyDescent="0.25">
      <c r="A12313"/>
      <c r="B12313"/>
      <c r="C12313"/>
      <c r="D12313"/>
      <c r="E12313"/>
    </row>
    <row r="12314" spans="1:5" x14ac:dyDescent="0.25">
      <c r="A12314"/>
      <c r="B12314"/>
      <c r="C12314"/>
      <c r="D12314"/>
      <c r="E12314"/>
    </row>
    <row r="12315" spans="1:5" x14ac:dyDescent="0.25">
      <c r="A12315"/>
      <c r="B12315"/>
      <c r="C12315"/>
      <c r="D12315"/>
      <c r="E12315"/>
    </row>
    <row r="12316" spans="1:5" x14ac:dyDescent="0.25">
      <c r="A12316"/>
      <c r="B12316"/>
      <c r="C12316"/>
      <c r="D12316"/>
      <c r="E12316"/>
    </row>
    <row r="12317" spans="1:5" x14ac:dyDescent="0.25">
      <c r="A12317"/>
      <c r="B12317"/>
      <c r="C12317"/>
      <c r="D12317"/>
      <c r="E12317"/>
    </row>
    <row r="12318" spans="1:5" x14ac:dyDescent="0.25">
      <c r="A12318"/>
      <c r="B12318"/>
      <c r="C12318"/>
      <c r="D12318"/>
      <c r="E12318"/>
    </row>
    <row r="12319" spans="1:5" x14ac:dyDescent="0.25">
      <c r="A12319"/>
      <c r="B12319"/>
      <c r="C12319"/>
      <c r="D12319"/>
      <c r="E12319"/>
    </row>
    <row r="12320" spans="1:5" x14ac:dyDescent="0.25">
      <c r="A12320"/>
      <c r="B12320"/>
      <c r="C12320"/>
      <c r="D12320"/>
      <c r="E12320"/>
    </row>
    <row r="12321" spans="1:5" x14ac:dyDescent="0.25">
      <c r="A12321"/>
      <c r="B12321"/>
      <c r="C12321"/>
      <c r="D12321"/>
      <c r="E12321"/>
    </row>
    <row r="12322" spans="1:5" x14ac:dyDescent="0.25">
      <c r="A12322"/>
      <c r="B12322"/>
      <c r="C12322"/>
      <c r="D12322"/>
      <c r="E12322"/>
    </row>
    <row r="12323" spans="1:5" x14ac:dyDescent="0.25">
      <c r="A12323"/>
      <c r="B12323"/>
      <c r="C12323"/>
      <c r="D12323"/>
      <c r="E12323"/>
    </row>
    <row r="12324" spans="1:5" x14ac:dyDescent="0.25">
      <c r="A12324"/>
      <c r="B12324"/>
      <c r="C12324"/>
      <c r="D12324"/>
      <c r="E12324"/>
    </row>
    <row r="12325" spans="1:5" x14ac:dyDescent="0.25">
      <c r="A12325"/>
      <c r="B12325"/>
      <c r="C12325"/>
      <c r="D12325"/>
      <c r="E12325"/>
    </row>
    <row r="12326" spans="1:5" x14ac:dyDescent="0.25">
      <c r="A12326"/>
      <c r="B12326"/>
      <c r="C12326"/>
      <c r="D12326"/>
      <c r="E12326"/>
    </row>
    <row r="12327" spans="1:5" x14ac:dyDescent="0.25">
      <c r="A12327"/>
      <c r="B12327"/>
      <c r="C12327"/>
      <c r="D12327"/>
      <c r="E12327"/>
    </row>
    <row r="12328" spans="1:5" x14ac:dyDescent="0.25">
      <c r="A12328"/>
      <c r="B12328"/>
      <c r="C12328"/>
      <c r="D12328"/>
      <c r="E12328"/>
    </row>
    <row r="12329" spans="1:5" x14ac:dyDescent="0.25">
      <c r="A12329"/>
      <c r="B12329"/>
      <c r="C12329"/>
      <c r="D12329"/>
      <c r="E12329"/>
    </row>
    <row r="12330" spans="1:5" x14ac:dyDescent="0.25">
      <c r="A12330"/>
      <c r="B12330"/>
      <c r="C12330"/>
      <c r="D12330"/>
      <c r="E12330"/>
    </row>
    <row r="12331" spans="1:5" x14ac:dyDescent="0.25">
      <c r="A12331"/>
      <c r="B12331"/>
      <c r="C12331"/>
      <c r="D12331"/>
      <c r="E12331"/>
    </row>
    <row r="12332" spans="1:5" x14ac:dyDescent="0.25">
      <c r="A12332"/>
      <c r="B12332"/>
      <c r="C12332"/>
      <c r="D12332"/>
      <c r="E12332"/>
    </row>
    <row r="12333" spans="1:5" x14ac:dyDescent="0.25">
      <c r="A12333"/>
      <c r="B12333"/>
      <c r="C12333"/>
      <c r="D12333"/>
      <c r="E12333"/>
    </row>
    <row r="12334" spans="1:5" x14ac:dyDescent="0.25">
      <c r="A12334"/>
      <c r="B12334"/>
      <c r="C12334"/>
      <c r="D12334"/>
      <c r="E12334"/>
    </row>
    <row r="12335" spans="1:5" x14ac:dyDescent="0.25">
      <c r="A12335"/>
      <c r="B12335"/>
      <c r="C12335"/>
      <c r="D12335"/>
      <c r="E12335"/>
    </row>
    <row r="12336" spans="1:5" x14ac:dyDescent="0.25">
      <c r="A12336"/>
      <c r="B12336"/>
      <c r="C12336"/>
      <c r="D12336"/>
      <c r="E12336"/>
    </row>
    <row r="12337" spans="1:5" x14ac:dyDescent="0.25">
      <c r="A12337"/>
      <c r="B12337"/>
      <c r="C12337"/>
      <c r="D12337"/>
      <c r="E12337"/>
    </row>
    <row r="12338" spans="1:5" x14ac:dyDescent="0.25">
      <c r="A12338"/>
      <c r="B12338"/>
      <c r="C12338"/>
      <c r="D12338"/>
      <c r="E12338"/>
    </row>
    <row r="12339" spans="1:5" x14ac:dyDescent="0.25">
      <c r="A12339"/>
      <c r="B12339"/>
      <c r="C12339"/>
      <c r="D12339"/>
      <c r="E12339"/>
    </row>
    <row r="12340" spans="1:5" x14ac:dyDescent="0.25">
      <c r="A12340"/>
      <c r="B12340"/>
      <c r="C12340"/>
      <c r="D12340"/>
      <c r="E12340"/>
    </row>
    <row r="12341" spans="1:5" x14ac:dyDescent="0.25">
      <c r="A12341"/>
      <c r="B12341"/>
      <c r="C12341"/>
      <c r="D12341"/>
      <c r="E12341"/>
    </row>
    <row r="12342" spans="1:5" x14ac:dyDescent="0.25">
      <c r="A12342"/>
      <c r="B12342"/>
      <c r="C12342"/>
      <c r="D12342"/>
      <c r="E12342"/>
    </row>
    <row r="12343" spans="1:5" x14ac:dyDescent="0.25">
      <c r="A12343"/>
      <c r="B12343"/>
      <c r="C12343"/>
      <c r="D12343"/>
      <c r="E12343"/>
    </row>
    <row r="12344" spans="1:5" x14ac:dyDescent="0.25">
      <c r="A12344"/>
      <c r="B12344"/>
      <c r="C12344"/>
      <c r="D12344"/>
      <c r="E12344"/>
    </row>
    <row r="12345" spans="1:5" x14ac:dyDescent="0.25">
      <c r="A12345"/>
      <c r="B12345"/>
      <c r="C12345"/>
      <c r="D12345"/>
      <c r="E12345"/>
    </row>
    <row r="12346" spans="1:5" x14ac:dyDescent="0.25">
      <c r="A12346"/>
      <c r="B12346"/>
      <c r="C12346"/>
      <c r="D12346"/>
      <c r="E12346"/>
    </row>
    <row r="12347" spans="1:5" x14ac:dyDescent="0.25">
      <c r="A12347"/>
      <c r="B12347"/>
      <c r="C12347"/>
      <c r="D12347"/>
      <c r="E12347"/>
    </row>
    <row r="12348" spans="1:5" x14ac:dyDescent="0.25">
      <c r="A12348"/>
      <c r="B12348"/>
      <c r="C12348"/>
      <c r="D12348"/>
      <c r="E12348"/>
    </row>
    <row r="12349" spans="1:5" x14ac:dyDescent="0.25">
      <c r="A12349"/>
      <c r="B12349"/>
      <c r="C12349"/>
      <c r="D12349"/>
      <c r="E12349"/>
    </row>
    <row r="12350" spans="1:5" x14ac:dyDescent="0.25">
      <c r="A12350"/>
      <c r="B12350"/>
      <c r="C12350"/>
      <c r="D12350"/>
      <c r="E12350"/>
    </row>
    <row r="12351" spans="1:5" x14ac:dyDescent="0.25">
      <c r="A12351"/>
      <c r="B12351"/>
      <c r="C12351"/>
      <c r="D12351"/>
      <c r="E12351"/>
    </row>
    <row r="12352" spans="1:5" x14ac:dyDescent="0.25">
      <c r="A12352"/>
      <c r="B12352"/>
      <c r="C12352"/>
      <c r="D12352"/>
      <c r="E12352"/>
    </row>
    <row r="12353" spans="1:5" x14ac:dyDescent="0.25">
      <c r="A12353"/>
      <c r="B12353"/>
      <c r="C12353"/>
      <c r="D12353"/>
      <c r="E12353"/>
    </row>
    <row r="12354" spans="1:5" x14ac:dyDescent="0.25">
      <c r="A12354"/>
      <c r="B12354"/>
      <c r="C12354"/>
      <c r="D12354"/>
      <c r="E12354"/>
    </row>
    <row r="12355" spans="1:5" x14ac:dyDescent="0.25">
      <c r="A12355"/>
      <c r="B12355"/>
      <c r="C12355"/>
      <c r="D12355"/>
      <c r="E12355"/>
    </row>
    <row r="12356" spans="1:5" x14ac:dyDescent="0.25">
      <c r="A12356"/>
      <c r="B12356"/>
      <c r="C12356"/>
      <c r="D12356"/>
      <c r="E12356"/>
    </row>
    <row r="12357" spans="1:5" x14ac:dyDescent="0.25">
      <c r="A12357"/>
      <c r="B12357"/>
      <c r="C12357"/>
      <c r="D12357"/>
      <c r="E12357"/>
    </row>
    <row r="12358" spans="1:5" x14ac:dyDescent="0.25">
      <c r="A12358"/>
      <c r="B12358"/>
      <c r="C12358"/>
      <c r="D12358"/>
      <c r="E12358"/>
    </row>
    <row r="12359" spans="1:5" x14ac:dyDescent="0.25">
      <c r="A12359"/>
      <c r="B12359"/>
      <c r="C12359"/>
      <c r="D12359"/>
      <c r="E12359"/>
    </row>
    <row r="12360" spans="1:5" x14ac:dyDescent="0.25">
      <c r="A12360"/>
      <c r="B12360"/>
      <c r="C12360"/>
      <c r="D12360"/>
      <c r="E12360"/>
    </row>
    <row r="12361" spans="1:5" x14ac:dyDescent="0.25">
      <c r="A12361"/>
      <c r="B12361"/>
      <c r="C12361"/>
      <c r="D12361"/>
      <c r="E12361"/>
    </row>
    <row r="12362" spans="1:5" x14ac:dyDescent="0.25">
      <c r="A12362"/>
      <c r="B12362"/>
      <c r="C12362"/>
      <c r="D12362"/>
      <c r="E12362"/>
    </row>
    <row r="12363" spans="1:5" x14ac:dyDescent="0.25">
      <c r="A12363"/>
      <c r="B12363"/>
      <c r="C12363"/>
      <c r="D12363"/>
      <c r="E12363"/>
    </row>
    <row r="12364" spans="1:5" x14ac:dyDescent="0.25">
      <c r="A12364"/>
      <c r="B12364"/>
      <c r="C12364"/>
      <c r="D12364"/>
      <c r="E12364"/>
    </row>
    <row r="12365" spans="1:5" x14ac:dyDescent="0.25">
      <c r="A12365"/>
      <c r="B12365"/>
      <c r="C12365"/>
      <c r="D12365"/>
      <c r="E12365"/>
    </row>
    <row r="12366" spans="1:5" x14ac:dyDescent="0.25">
      <c r="A12366"/>
      <c r="B12366"/>
      <c r="C12366"/>
      <c r="D12366"/>
      <c r="E12366"/>
    </row>
    <row r="12367" spans="1:5" x14ac:dyDescent="0.25">
      <c r="A12367"/>
      <c r="B12367"/>
      <c r="C12367"/>
      <c r="D12367"/>
      <c r="E12367"/>
    </row>
    <row r="12368" spans="1:5" x14ac:dyDescent="0.25">
      <c r="A12368"/>
      <c r="B12368"/>
      <c r="C12368"/>
      <c r="D12368"/>
      <c r="E12368"/>
    </row>
    <row r="12369" spans="1:5" x14ac:dyDescent="0.25">
      <c r="A12369"/>
      <c r="B12369"/>
      <c r="C12369"/>
      <c r="D12369"/>
      <c r="E12369"/>
    </row>
    <row r="12370" spans="1:5" x14ac:dyDescent="0.25">
      <c r="A12370"/>
      <c r="B12370"/>
      <c r="C12370"/>
      <c r="D12370"/>
      <c r="E12370"/>
    </row>
    <row r="12371" spans="1:5" x14ac:dyDescent="0.25">
      <c r="A12371"/>
      <c r="B12371"/>
      <c r="C12371"/>
      <c r="D12371"/>
      <c r="E12371"/>
    </row>
    <row r="12372" spans="1:5" x14ac:dyDescent="0.25">
      <c r="A12372"/>
      <c r="B12372"/>
      <c r="C12372"/>
      <c r="D12372"/>
      <c r="E12372"/>
    </row>
    <row r="12373" spans="1:5" x14ac:dyDescent="0.25">
      <c r="A12373"/>
      <c r="B12373"/>
      <c r="C12373"/>
      <c r="D12373"/>
      <c r="E12373"/>
    </row>
    <row r="12374" spans="1:5" x14ac:dyDescent="0.25">
      <c r="A12374"/>
      <c r="B12374"/>
      <c r="C12374"/>
      <c r="D12374"/>
      <c r="E12374"/>
    </row>
    <row r="12375" spans="1:5" x14ac:dyDescent="0.25">
      <c r="A12375"/>
      <c r="B12375"/>
      <c r="C12375"/>
      <c r="D12375"/>
      <c r="E12375"/>
    </row>
    <row r="12376" spans="1:5" x14ac:dyDescent="0.25">
      <c r="A12376"/>
      <c r="B12376"/>
      <c r="C12376"/>
      <c r="D12376"/>
      <c r="E12376"/>
    </row>
    <row r="12377" spans="1:5" x14ac:dyDescent="0.25">
      <c r="A12377"/>
      <c r="B12377"/>
      <c r="C12377"/>
      <c r="D12377"/>
      <c r="E12377"/>
    </row>
    <row r="12378" spans="1:5" x14ac:dyDescent="0.25">
      <c r="A12378"/>
      <c r="B12378"/>
      <c r="C12378"/>
      <c r="D12378"/>
      <c r="E12378"/>
    </row>
    <row r="12379" spans="1:5" x14ac:dyDescent="0.25">
      <c r="A12379"/>
      <c r="B12379"/>
      <c r="C12379"/>
      <c r="D12379"/>
      <c r="E12379"/>
    </row>
    <row r="12380" spans="1:5" x14ac:dyDescent="0.25">
      <c r="A12380"/>
      <c r="B12380"/>
      <c r="C12380"/>
      <c r="D12380"/>
      <c r="E12380"/>
    </row>
    <row r="12381" spans="1:5" x14ac:dyDescent="0.25">
      <c r="A12381"/>
      <c r="B12381"/>
      <c r="C12381"/>
      <c r="D12381"/>
      <c r="E12381"/>
    </row>
    <row r="12382" spans="1:5" x14ac:dyDescent="0.25">
      <c r="A12382"/>
      <c r="B12382"/>
      <c r="C12382"/>
      <c r="D12382"/>
      <c r="E12382"/>
    </row>
    <row r="12383" spans="1:5" x14ac:dyDescent="0.25">
      <c r="A12383"/>
      <c r="B12383"/>
      <c r="C12383"/>
      <c r="D12383"/>
      <c r="E12383"/>
    </row>
    <row r="12384" spans="1:5" x14ac:dyDescent="0.25">
      <c r="A12384"/>
      <c r="B12384"/>
      <c r="C12384"/>
      <c r="D12384"/>
      <c r="E12384"/>
    </row>
    <row r="12385" spans="1:5" x14ac:dyDescent="0.25">
      <c r="A12385"/>
      <c r="B12385"/>
      <c r="C12385"/>
      <c r="D12385"/>
      <c r="E12385"/>
    </row>
    <row r="12386" spans="1:5" x14ac:dyDescent="0.25">
      <c r="A12386"/>
      <c r="B12386"/>
      <c r="C12386"/>
      <c r="D12386"/>
      <c r="E12386"/>
    </row>
    <row r="12387" spans="1:5" x14ac:dyDescent="0.25">
      <c r="A12387"/>
      <c r="B12387"/>
      <c r="C12387"/>
      <c r="D12387"/>
      <c r="E12387"/>
    </row>
    <row r="12388" spans="1:5" x14ac:dyDescent="0.25">
      <c r="A12388"/>
      <c r="B12388"/>
      <c r="C12388"/>
      <c r="D12388"/>
      <c r="E12388"/>
    </row>
    <row r="12389" spans="1:5" x14ac:dyDescent="0.25">
      <c r="A12389"/>
      <c r="B12389"/>
      <c r="C12389"/>
      <c r="D12389"/>
      <c r="E12389"/>
    </row>
    <row r="12390" spans="1:5" x14ac:dyDescent="0.25">
      <c r="A12390"/>
      <c r="B12390"/>
      <c r="C12390"/>
      <c r="D12390"/>
      <c r="E12390"/>
    </row>
    <row r="12391" spans="1:5" x14ac:dyDescent="0.25">
      <c r="A12391"/>
      <c r="B12391"/>
      <c r="C12391"/>
      <c r="D12391"/>
      <c r="E12391"/>
    </row>
    <row r="12392" spans="1:5" x14ac:dyDescent="0.25">
      <c r="A12392"/>
      <c r="B12392"/>
      <c r="C12392"/>
      <c r="D12392"/>
      <c r="E12392"/>
    </row>
    <row r="12393" spans="1:5" x14ac:dyDescent="0.25">
      <c r="A12393"/>
      <c r="B12393"/>
      <c r="C12393"/>
      <c r="D12393"/>
      <c r="E12393"/>
    </row>
    <row r="12394" spans="1:5" x14ac:dyDescent="0.25">
      <c r="A12394"/>
      <c r="B12394"/>
      <c r="C12394"/>
      <c r="D12394"/>
      <c r="E12394"/>
    </row>
    <row r="12395" spans="1:5" x14ac:dyDescent="0.25">
      <c r="A12395"/>
      <c r="B12395"/>
      <c r="C12395"/>
      <c r="D12395"/>
      <c r="E12395"/>
    </row>
    <row r="12396" spans="1:5" x14ac:dyDescent="0.25">
      <c r="A12396"/>
      <c r="B12396"/>
      <c r="C12396"/>
      <c r="D12396"/>
      <c r="E12396"/>
    </row>
    <row r="12397" spans="1:5" x14ac:dyDescent="0.25">
      <c r="A12397"/>
      <c r="B12397"/>
      <c r="C12397"/>
      <c r="D12397"/>
      <c r="E12397"/>
    </row>
    <row r="12398" spans="1:5" x14ac:dyDescent="0.25">
      <c r="A12398"/>
      <c r="B12398"/>
      <c r="C12398"/>
      <c r="D12398"/>
      <c r="E12398"/>
    </row>
    <row r="12399" spans="1:5" x14ac:dyDescent="0.25">
      <c r="A12399"/>
      <c r="B12399"/>
      <c r="C12399"/>
      <c r="D12399"/>
      <c r="E12399"/>
    </row>
    <row r="12400" spans="1:5" x14ac:dyDescent="0.25">
      <c r="A12400"/>
      <c r="B12400"/>
      <c r="C12400"/>
      <c r="D12400"/>
      <c r="E12400"/>
    </row>
    <row r="12401" spans="1:5" x14ac:dyDescent="0.25">
      <c r="A12401"/>
      <c r="B12401"/>
      <c r="C12401"/>
      <c r="D12401"/>
      <c r="E12401"/>
    </row>
    <row r="12402" spans="1:5" x14ac:dyDescent="0.25">
      <c r="A12402"/>
      <c r="B12402"/>
      <c r="C12402"/>
      <c r="D12402"/>
      <c r="E12402"/>
    </row>
    <row r="12403" spans="1:5" x14ac:dyDescent="0.25">
      <c r="A12403"/>
      <c r="B12403"/>
      <c r="C12403"/>
      <c r="D12403"/>
      <c r="E12403"/>
    </row>
    <row r="12404" spans="1:5" x14ac:dyDescent="0.25">
      <c r="A12404"/>
      <c r="B12404"/>
      <c r="C12404"/>
      <c r="D12404"/>
      <c r="E12404"/>
    </row>
    <row r="12405" spans="1:5" x14ac:dyDescent="0.25">
      <c r="A12405"/>
      <c r="B12405"/>
      <c r="C12405"/>
      <c r="D12405"/>
      <c r="E12405"/>
    </row>
    <row r="12406" spans="1:5" x14ac:dyDescent="0.25">
      <c r="A12406"/>
      <c r="B12406"/>
      <c r="C12406"/>
      <c r="D12406"/>
      <c r="E12406"/>
    </row>
    <row r="12407" spans="1:5" x14ac:dyDescent="0.25">
      <c r="A12407"/>
      <c r="B12407"/>
      <c r="C12407"/>
      <c r="D12407"/>
      <c r="E12407"/>
    </row>
    <row r="12408" spans="1:5" x14ac:dyDescent="0.25">
      <c r="A12408"/>
      <c r="B12408"/>
      <c r="C12408"/>
      <c r="D12408"/>
      <c r="E12408"/>
    </row>
    <row r="12409" spans="1:5" x14ac:dyDescent="0.25">
      <c r="A12409"/>
      <c r="B12409"/>
      <c r="C12409"/>
      <c r="D12409"/>
      <c r="E12409"/>
    </row>
    <row r="12410" spans="1:5" x14ac:dyDescent="0.25">
      <c r="A12410"/>
      <c r="B12410"/>
      <c r="C12410"/>
      <c r="D12410"/>
      <c r="E12410"/>
    </row>
    <row r="12411" spans="1:5" x14ac:dyDescent="0.25">
      <c r="A12411"/>
      <c r="B12411"/>
      <c r="C12411"/>
      <c r="D12411"/>
      <c r="E12411"/>
    </row>
    <row r="12412" spans="1:5" x14ac:dyDescent="0.25">
      <c r="A12412"/>
      <c r="B12412"/>
      <c r="C12412"/>
      <c r="D12412"/>
      <c r="E12412"/>
    </row>
    <row r="12413" spans="1:5" x14ac:dyDescent="0.25">
      <c r="A12413"/>
      <c r="B12413"/>
      <c r="C12413"/>
      <c r="D12413"/>
      <c r="E12413"/>
    </row>
    <row r="12414" spans="1:5" x14ac:dyDescent="0.25">
      <c r="A12414"/>
      <c r="B12414"/>
      <c r="C12414"/>
      <c r="D12414"/>
      <c r="E12414"/>
    </row>
    <row r="12415" spans="1:5" x14ac:dyDescent="0.25">
      <c r="A12415"/>
      <c r="B12415"/>
      <c r="C12415"/>
      <c r="D12415"/>
      <c r="E12415"/>
    </row>
    <row r="12416" spans="1:5" x14ac:dyDescent="0.25">
      <c r="A12416"/>
      <c r="B12416"/>
      <c r="C12416"/>
      <c r="D12416"/>
      <c r="E12416"/>
    </row>
    <row r="12417" spans="1:5" x14ac:dyDescent="0.25">
      <c r="A12417"/>
      <c r="B12417"/>
      <c r="C12417"/>
      <c r="D12417"/>
      <c r="E12417"/>
    </row>
    <row r="12418" spans="1:5" x14ac:dyDescent="0.25">
      <c r="A12418"/>
      <c r="B12418"/>
      <c r="C12418"/>
      <c r="D12418"/>
      <c r="E12418"/>
    </row>
    <row r="12419" spans="1:5" x14ac:dyDescent="0.25">
      <c r="A12419"/>
      <c r="B12419"/>
      <c r="C12419"/>
      <c r="D12419"/>
      <c r="E12419"/>
    </row>
    <row r="12420" spans="1:5" x14ac:dyDescent="0.25">
      <c r="A12420"/>
      <c r="B12420"/>
      <c r="C12420"/>
      <c r="D12420"/>
      <c r="E12420"/>
    </row>
    <row r="12421" spans="1:5" x14ac:dyDescent="0.25">
      <c r="A12421"/>
      <c r="B12421"/>
      <c r="C12421"/>
      <c r="D12421"/>
      <c r="E12421"/>
    </row>
    <row r="12422" spans="1:5" x14ac:dyDescent="0.25">
      <c r="A12422"/>
      <c r="B12422"/>
      <c r="C12422"/>
      <c r="D12422"/>
      <c r="E12422"/>
    </row>
    <row r="12423" spans="1:5" x14ac:dyDescent="0.25">
      <c r="A12423"/>
      <c r="B12423"/>
      <c r="C12423"/>
      <c r="D12423"/>
      <c r="E12423"/>
    </row>
    <row r="12424" spans="1:5" x14ac:dyDescent="0.25">
      <c r="A12424"/>
      <c r="B12424"/>
      <c r="C12424"/>
      <c r="D12424"/>
      <c r="E12424"/>
    </row>
    <row r="12425" spans="1:5" x14ac:dyDescent="0.25">
      <c r="A12425"/>
      <c r="B12425"/>
      <c r="C12425"/>
      <c r="D12425"/>
      <c r="E12425"/>
    </row>
    <row r="12426" spans="1:5" x14ac:dyDescent="0.25">
      <c r="A12426"/>
      <c r="B12426"/>
      <c r="C12426"/>
      <c r="D12426"/>
      <c r="E12426"/>
    </row>
    <row r="12427" spans="1:5" x14ac:dyDescent="0.25">
      <c r="A12427"/>
      <c r="B12427"/>
      <c r="C12427"/>
      <c r="D12427"/>
      <c r="E12427"/>
    </row>
    <row r="12428" spans="1:5" x14ac:dyDescent="0.25">
      <c r="A12428"/>
      <c r="B12428"/>
      <c r="C12428"/>
      <c r="D12428"/>
      <c r="E12428"/>
    </row>
    <row r="12429" spans="1:5" x14ac:dyDescent="0.25">
      <c r="A12429"/>
      <c r="B12429"/>
      <c r="C12429"/>
      <c r="D12429"/>
      <c r="E12429"/>
    </row>
    <row r="12430" spans="1:5" x14ac:dyDescent="0.25">
      <c r="A12430"/>
      <c r="B12430"/>
      <c r="C12430"/>
      <c r="D12430"/>
      <c r="E12430"/>
    </row>
    <row r="12431" spans="1:5" x14ac:dyDescent="0.25">
      <c r="A12431"/>
      <c r="B12431"/>
      <c r="C12431"/>
      <c r="D12431"/>
      <c r="E12431"/>
    </row>
    <row r="12432" spans="1:5" x14ac:dyDescent="0.25">
      <c r="A12432"/>
      <c r="B12432"/>
      <c r="C12432"/>
      <c r="D12432"/>
      <c r="E12432"/>
    </row>
    <row r="12433" spans="1:5" x14ac:dyDescent="0.25">
      <c r="A12433"/>
      <c r="B12433"/>
      <c r="C12433"/>
      <c r="D12433"/>
      <c r="E12433"/>
    </row>
    <row r="12434" spans="1:5" x14ac:dyDescent="0.25">
      <c r="A12434"/>
      <c r="B12434"/>
      <c r="C12434"/>
      <c r="D12434"/>
      <c r="E12434"/>
    </row>
    <row r="12435" spans="1:5" x14ac:dyDescent="0.25">
      <c r="A12435"/>
      <c r="B12435"/>
      <c r="C12435"/>
      <c r="D12435"/>
      <c r="E12435"/>
    </row>
    <row r="12436" spans="1:5" x14ac:dyDescent="0.25">
      <c r="A12436"/>
      <c r="B12436"/>
      <c r="C12436"/>
      <c r="D12436"/>
      <c r="E12436"/>
    </row>
    <row r="12437" spans="1:5" x14ac:dyDescent="0.25">
      <c r="A12437"/>
      <c r="B12437"/>
      <c r="C12437"/>
      <c r="D12437"/>
      <c r="E12437"/>
    </row>
    <row r="12438" spans="1:5" x14ac:dyDescent="0.25">
      <c r="A12438"/>
      <c r="B12438"/>
      <c r="C12438"/>
      <c r="D12438"/>
      <c r="E12438"/>
    </row>
    <row r="12439" spans="1:5" x14ac:dyDescent="0.25">
      <c r="A12439"/>
      <c r="B12439"/>
      <c r="C12439"/>
      <c r="D12439"/>
      <c r="E12439"/>
    </row>
    <row r="12440" spans="1:5" x14ac:dyDescent="0.25">
      <c r="A12440"/>
      <c r="B12440"/>
      <c r="C12440"/>
      <c r="D12440"/>
      <c r="E12440"/>
    </row>
    <row r="12441" spans="1:5" x14ac:dyDescent="0.25">
      <c r="A12441"/>
      <c r="B12441"/>
      <c r="C12441"/>
      <c r="D12441"/>
      <c r="E12441"/>
    </row>
    <row r="12442" spans="1:5" x14ac:dyDescent="0.25">
      <c r="A12442"/>
      <c r="B12442"/>
      <c r="C12442"/>
      <c r="D12442"/>
      <c r="E12442"/>
    </row>
    <row r="12443" spans="1:5" x14ac:dyDescent="0.25">
      <c r="A12443"/>
      <c r="B12443"/>
      <c r="C12443"/>
      <c r="D12443"/>
      <c r="E12443"/>
    </row>
    <row r="12444" spans="1:5" x14ac:dyDescent="0.25">
      <c r="A12444"/>
      <c r="B12444"/>
      <c r="C12444"/>
      <c r="D12444"/>
      <c r="E12444"/>
    </row>
    <row r="12445" spans="1:5" x14ac:dyDescent="0.25">
      <c r="A12445"/>
      <c r="B12445"/>
      <c r="C12445"/>
      <c r="D12445"/>
      <c r="E12445"/>
    </row>
    <row r="12446" spans="1:5" x14ac:dyDescent="0.25">
      <c r="A12446"/>
      <c r="B12446"/>
      <c r="C12446"/>
      <c r="D12446"/>
      <c r="E12446"/>
    </row>
    <row r="12447" spans="1:5" x14ac:dyDescent="0.25">
      <c r="A12447"/>
      <c r="B12447"/>
      <c r="C12447"/>
      <c r="D12447"/>
      <c r="E12447"/>
    </row>
    <row r="12448" spans="1:5" x14ac:dyDescent="0.25">
      <c r="A12448"/>
      <c r="B12448"/>
      <c r="C12448"/>
      <c r="D12448"/>
      <c r="E12448"/>
    </row>
    <row r="12449" spans="1:5" x14ac:dyDescent="0.25">
      <c r="A12449"/>
      <c r="B12449"/>
      <c r="C12449"/>
      <c r="D12449"/>
      <c r="E12449"/>
    </row>
    <row r="12450" spans="1:5" x14ac:dyDescent="0.25">
      <c r="A12450"/>
      <c r="B12450"/>
      <c r="C12450"/>
      <c r="D12450"/>
      <c r="E12450"/>
    </row>
    <row r="12451" spans="1:5" x14ac:dyDescent="0.25">
      <c r="A12451"/>
      <c r="B12451"/>
      <c r="C12451"/>
      <c r="D12451"/>
      <c r="E12451"/>
    </row>
    <row r="12452" spans="1:5" x14ac:dyDescent="0.25">
      <c r="A12452"/>
      <c r="B12452"/>
      <c r="C12452"/>
      <c r="D12452"/>
      <c r="E12452"/>
    </row>
    <row r="12453" spans="1:5" x14ac:dyDescent="0.25">
      <c r="A12453"/>
      <c r="B12453"/>
      <c r="C12453"/>
      <c r="D12453"/>
      <c r="E12453"/>
    </row>
    <row r="12454" spans="1:5" x14ac:dyDescent="0.25">
      <c r="A12454"/>
      <c r="B12454"/>
      <c r="C12454"/>
      <c r="D12454"/>
      <c r="E12454"/>
    </row>
    <row r="12455" spans="1:5" x14ac:dyDescent="0.25">
      <c r="A12455"/>
      <c r="B12455"/>
      <c r="C12455"/>
      <c r="D12455"/>
      <c r="E12455"/>
    </row>
    <row r="12456" spans="1:5" x14ac:dyDescent="0.25">
      <c r="A12456"/>
      <c r="B12456"/>
      <c r="C12456"/>
      <c r="D12456"/>
      <c r="E12456"/>
    </row>
    <row r="12457" spans="1:5" x14ac:dyDescent="0.25">
      <c r="A12457"/>
      <c r="B12457"/>
      <c r="C12457"/>
      <c r="D12457"/>
      <c r="E12457"/>
    </row>
    <row r="12458" spans="1:5" x14ac:dyDescent="0.25">
      <c r="A12458"/>
      <c r="B12458"/>
      <c r="C12458"/>
      <c r="D12458"/>
      <c r="E12458"/>
    </row>
    <row r="12459" spans="1:5" x14ac:dyDescent="0.25">
      <c r="A12459"/>
      <c r="B12459"/>
      <c r="C12459"/>
      <c r="D12459"/>
      <c r="E12459"/>
    </row>
    <row r="12460" spans="1:5" x14ac:dyDescent="0.25">
      <c r="A12460"/>
      <c r="B12460"/>
      <c r="C12460"/>
      <c r="D12460"/>
      <c r="E12460"/>
    </row>
    <row r="12461" spans="1:5" x14ac:dyDescent="0.25">
      <c r="A12461"/>
      <c r="B12461"/>
      <c r="C12461"/>
      <c r="D12461"/>
      <c r="E12461"/>
    </row>
    <row r="12462" spans="1:5" x14ac:dyDescent="0.25">
      <c r="A12462"/>
      <c r="B12462"/>
      <c r="C12462"/>
      <c r="D12462"/>
      <c r="E12462"/>
    </row>
    <row r="12463" spans="1:5" x14ac:dyDescent="0.25">
      <c r="A12463"/>
      <c r="B12463"/>
      <c r="C12463"/>
      <c r="D12463"/>
      <c r="E12463"/>
    </row>
    <row r="12464" spans="1:5" x14ac:dyDescent="0.25">
      <c r="A12464"/>
      <c r="B12464"/>
      <c r="C12464"/>
      <c r="D12464"/>
      <c r="E12464"/>
    </row>
    <row r="12465" spans="1:5" x14ac:dyDescent="0.25">
      <c r="A12465"/>
      <c r="B12465"/>
      <c r="C12465"/>
      <c r="D12465"/>
      <c r="E12465"/>
    </row>
    <row r="12466" spans="1:5" x14ac:dyDescent="0.25">
      <c r="A12466"/>
      <c r="B12466"/>
      <c r="C12466"/>
      <c r="D12466"/>
      <c r="E12466"/>
    </row>
    <row r="12467" spans="1:5" x14ac:dyDescent="0.25">
      <c r="A12467"/>
      <c r="B12467"/>
      <c r="C12467"/>
      <c r="D12467"/>
      <c r="E12467"/>
    </row>
    <row r="12468" spans="1:5" x14ac:dyDescent="0.25">
      <c r="A12468"/>
      <c r="B12468"/>
      <c r="C12468"/>
      <c r="D12468"/>
      <c r="E12468"/>
    </row>
    <row r="12469" spans="1:5" x14ac:dyDescent="0.25">
      <c r="A12469"/>
      <c r="B12469"/>
      <c r="C12469"/>
      <c r="D12469"/>
      <c r="E12469"/>
    </row>
    <row r="12470" spans="1:5" x14ac:dyDescent="0.25">
      <c r="A12470"/>
      <c r="B12470"/>
      <c r="C12470"/>
      <c r="D12470"/>
      <c r="E12470"/>
    </row>
    <row r="12471" spans="1:5" x14ac:dyDescent="0.25">
      <c r="A12471"/>
      <c r="B12471"/>
      <c r="C12471"/>
      <c r="D12471"/>
      <c r="E12471"/>
    </row>
    <row r="12472" spans="1:5" x14ac:dyDescent="0.25">
      <c r="A12472"/>
      <c r="B12472"/>
      <c r="C12472"/>
      <c r="D12472"/>
      <c r="E12472"/>
    </row>
    <row r="12473" spans="1:5" x14ac:dyDescent="0.25">
      <c r="A12473"/>
      <c r="B12473"/>
      <c r="C12473"/>
      <c r="D12473"/>
      <c r="E12473"/>
    </row>
    <row r="12474" spans="1:5" x14ac:dyDescent="0.25">
      <c r="A12474"/>
      <c r="B12474"/>
      <c r="C12474"/>
      <c r="D12474"/>
      <c r="E12474"/>
    </row>
    <row r="12475" spans="1:5" x14ac:dyDescent="0.25">
      <c r="A12475"/>
      <c r="B12475"/>
      <c r="C12475"/>
      <c r="D12475"/>
      <c r="E12475"/>
    </row>
    <row r="12476" spans="1:5" x14ac:dyDescent="0.25">
      <c r="A12476"/>
      <c r="B12476"/>
      <c r="C12476"/>
      <c r="D12476"/>
      <c r="E12476"/>
    </row>
    <row r="12477" spans="1:5" x14ac:dyDescent="0.25">
      <c r="A12477"/>
      <c r="B12477"/>
      <c r="C12477"/>
      <c r="D12477"/>
      <c r="E12477"/>
    </row>
    <row r="12478" spans="1:5" x14ac:dyDescent="0.25">
      <c r="A12478"/>
      <c r="B12478"/>
      <c r="C12478"/>
      <c r="D12478"/>
      <c r="E12478"/>
    </row>
    <row r="12479" spans="1:5" x14ac:dyDescent="0.25">
      <c r="A12479"/>
      <c r="B12479"/>
      <c r="C12479"/>
      <c r="D12479"/>
      <c r="E12479"/>
    </row>
    <row r="12480" spans="1:5" x14ac:dyDescent="0.25">
      <c r="A12480"/>
      <c r="B12480"/>
      <c r="C12480"/>
      <c r="D12480"/>
      <c r="E12480"/>
    </row>
    <row r="12481" spans="1:5" x14ac:dyDescent="0.25">
      <c r="A12481"/>
      <c r="B12481"/>
      <c r="C12481"/>
      <c r="D12481"/>
      <c r="E12481"/>
    </row>
    <row r="12482" spans="1:5" x14ac:dyDescent="0.25">
      <c r="A12482"/>
      <c r="B12482"/>
      <c r="C12482"/>
      <c r="D12482"/>
      <c r="E12482"/>
    </row>
    <row r="12483" spans="1:5" x14ac:dyDescent="0.25">
      <c r="A12483"/>
      <c r="B12483"/>
      <c r="C12483"/>
      <c r="D12483"/>
      <c r="E12483"/>
    </row>
    <row r="12484" spans="1:5" x14ac:dyDescent="0.25">
      <c r="A12484"/>
      <c r="B12484"/>
      <c r="C12484"/>
      <c r="D12484"/>
      <c r="E12484"/>
    </row>
    <row r="12485" spans="1:5" x14ac:dyDescent="0.25">
      <c r="A12485"/>
      <c r="B12485"/>
      <c r="C12485"/>
      <c r="D12485"/>
      <c r="E12485"/>
    </row>
    <row r="12486" spans="1:5" x14ac:dyDescent="0.25">
      <c r="A12486"/>
      <c r="B12486"/>
      <c r="C12486"/>
      <c r="D12486"/>
      <c r="E12486"/>
    </row>
    <row r="12487" spans="1:5" x14ac:dyDescent="0.25">
      <c r="A12487"/>
      <c r="B12487"/>
      <c r="C12487"/>
      <c r="D12487"/>
      <c r="E12487"/>
    </row>
    <row r="12488" spans="1:5" x14ac:dyDescent="0.25">
      <c r="A12488"/>
      <c r="B12488"/>
      <c r="C12488"/>
      <c r="D12488"/>
      <c r="E12488"/>
    </row>
    <row r="12489" spans="1:5" x14ac:dyDescent="0.25">
      <c r="A12489"/>
      <c r="B12489"/>
      <c r="C12489"/>
      <c r="D12489"/>
      <c r="E12489"/>
    </row>
    <row r="12490" spans="1:5" x14ac:dyDescent="0.25">
      <c r="A12490"/>
      <c r="B12490"/>
      <c r="C12490"/>
      <c r="D12490"/>
      <c r="E12490"/>
    </row>
    <row r="12491" spans="1:5" x14ac:dyDescent="0.25">
      <c r="A12491"/>
      <c r="B12491"/>
      <c r="C12491"/>
      <c r="D12491"/>
      <c r="E12491"/>
    </row>
    <row r="12492" spans="1:5" x14ac:dyDescent="0.25">
      <c r="A12492"/>
      <c r="B12492"/>
      <c r="C12492"/>
      <c r="D12492"/>
      <c r="E12492"/>
    </row>
    <row r="12493" spans="1:5" x14ac:dyDescent="0.25">
      <c r="A12493"/>
      <c r="B12493"/>
      <c r="C12493"/>
      <c r="D12493"/>
      <c r="E12493"/>
    </row>
    <row r="12494" spans="1:5" x14ac:dyDescent="0.25">
      <c r="A12494"/>
      <c r="B12494"/>
      <c r="C12494"/>
      <c r="D12494"/>
      <c r="E12494"/>
    </row>
    <row r="12495" spans="1:5" x14ac:dyDescent="0.25">
      <c r="A12495"/>
      <c r="B12495"/>
      <c r="C12495"/>
      <c r="D12495"/>
      <c r="E12495"/>
    </row>
    <row r="12496" spans="1:5" x14ac:dyDescent="0.25">
      <c r="A12496"/>
      <c r="B12496"/>
      <c r="C12496"/>
      <c r="D12496"/>
      <c r="E12496"/>
    </row>
    <row r="12497" spans="1:5" x14ac:dyDescent="0.25">
      <c r="A12497"/>
      <c r="B12497"/>
      <c r="C12497"/>
      <c r="D12497"/>
      <c r="E12497"/>
    </row>
    <row r="12498" spans="1:5" x14ac:dyDescent="0.25">
      <c r="A12498"/>
      <c r="B12498"/>
      <c r="C12498"/>
      <c r="D12498"/>
      <c r="E12498"/>
    </row>
    <row r="12499" spans="1:5" x14ac:dyDescent="0.25">
      <c r="A12499"/>
      <c r="B12499"/>
      <c r="C12499"/>
      <c r="D12499"/>
      <c r="E12499"/>
    </row>
    <row r="12500" spans="1:5" x14ac:dyDescent="0.25">
      <c r="A12500"/>
      <c r="B12500"/>
      <c r="C12500"/>
      <c r="D12500"/>
      <c r="E12500"/>
    </row>
    <row r="12501" spans="1:5" x14ac:dyDescent="0.25">
      <c r="A12501"/>
      <c r="B12501"/>
      <c r="C12501"/>
      <c r="D12501"/>
      <c r="E12501"/>
    </row>
    <row r="12502" spans="1:5" x14ac:dyDescent="0.25">
      <c r="A12502"/>
      <c r="B12502"/>
      <c r="C12502"/>
      <c r="D12502"/>
      <c r="E12502"/>
    </row>
    <row r="12503" spans="1:5" x14ac:dyDescent="0.25">
      <c r="A12503"/>
      <c r="B12503"/>
      <c r="C12503"/>
      <c r="D12503"/>
      <c r="E12503"/>
    </row>
    <row r="12504" spans="1:5" x14ac:dyDescent="0.25">
      <c r="A12504"/>
      <c r="B12504"/>
      <c r="C12504"/>
      <c r="D12504"/>
      <c r="E12504"/>
    </row>
    <row r="12505" spans="1:5" x14ac:dyDescent="0.25">
      <c r="A12505"/>
      <c r="B12505"/>
      <c r="C12505"/>
      <c r="D12505"/>
      <c r="E12505"/>
    </row>
    <row r="12506" spans="1:5" x14ac:dyDescent="0.25">
      <c r="A12506"/>
      <c r="B12506"/>
      <c r="C12506"/>
      <c r="D12506"/>
      <c r="E12506"/>
    </row>
    <row r="12507" spans="1:5" x14ac:dyDescent="0.25">
      <c r="A12507"/>
      <c r="B12507"/>
      <c r="C12507"/>
      <c r="D12507"/>
      <c r="E12507"/>
    </row>
    <row r="12508" spans="1:5" x14ac:dyDescent="0.25">
      <c r="A12508"/>
      <c r="B12508"/>
      <c r="C12508"/>
      <c r="D12508"/>
      <c r="E12508"/>
    </row>
    <row r="12509" spans="1:5" x14ac:dyDescent="0.25">
      <c r="A12509"/>
      <c r="B12509"/>
      <c r="C12509"/>
      <c r="D12509"/>
      <c r="E12509"/>
    </row>
    <row r="12510" spans="1:5" x14ac:dyDescent="0.25">
      <c r="A12510"/>
      <c r="B12510"/>
      <c r="C12510"/>
      <c r="D12510"/>
      <c r="E12510"/>
    </row>
    <row r="12511" spans="1:5" x14ac:dyDescent="0.25">
      <c r="A12511"/>
      <c r="B12511"/>
      <c r="C12511"/>
      <c r="D12511"/>
      <c r="E12511"/>
    </row>
    <row r="12512" spans="1:5" x14ac:dyDescent="0.25">
      <c r="A12512"/>
      <c r="B12512"/>
      <c r="C12512"/>
      <c r="D12512"/>
      <c r="E12512"/>
    </row>
    <row r="12513" spans="1:5" x14ac:dyDescent="0.25">
      <c r="A12513"/>
      <c r="B12513"/>
      <c r="C12513"/>
      <c r="D12513"/>
      <c r="E12513"/>
    </row>
    <row r="12514" spans="1:5" x14ac:dyDescent="0.25">
      <c r="A12514"/>
      <c r="B12514"/>
      <c r="C12514"/>
      <c r="D12514"/>
      <c r="E12514"/>
    </row>
    <row r="12515" spans="1:5" x14ac:dyDescent="0.25">
      <c r="A12515"/>
      <c r="B12515"/>
      <c r="C12515"/>
      <c r="D12515"/>
      <c r="E12515"/>
    </row>
    <row r="12516" spans="1:5" x14ac:dyDescent="0.25">
      <c r="A12516"/>
      <c r="B12516"/>
      <c r="C12516"/>
      <c r="D12516"/>
      <c r="E12516"/>
    </row>
    <row r="12517" spans="1:5" x14ac:dyDescent="0.25">
      <c r="A12517"/>
      <c r="B12517"/>
      <c r="C12517"/>
      <c r="D12517"/>
      <c r="E12517"/>
    </row>
    <row r="12518" spans="1:5" x14ac:dyDescent="0.25">
      <c r="A12518"/>
      <c r="B12518"/>
      <c r="C12518"/>
      <c r="D12518"/>
      <c r="E12518"/>
    </row>
    <row r="12519" spans="1:5" x14ac:dyDescent="0.25">
      <c r="A12519"/>
      <c r="B12519"/>
      <c r="C12519"/>
      <c r="D12519"/>
      <c r="E12519"/>
    </row>
    <row r="12520" spans="1:5" x14ac:dyDescent="0.25">
      <c r="A12520"/>
      <c r="B12520"/>
      <c r="C12520"/>
      <c r="D12520"/>
      <c r="E12520"/>
    </row>
    <row r="12521" spans="1:5" x14ac:dyDescent="0.25">
      <c r="A12521"/>
      <c r="B12521"/>
      <c r="C12521"/>
      <c r="D12521"/>
      <c r="E12521"/>
    </row>
    <row r="12522" spans="1:5" x14ac:dyDescent="0.25">
      <c r="A12522"/>
      <c r="B12522"/>
      <c r="C12522"/>
      <c r="D12522"/>
      <c r="E12522"/>
    </row>
    <row r="12523" spans="1:5" x14ac:dyDescent="0.25">
      <c r="A12523"/>
      <c r="B12523"/>
      <c r="C12523"/>
      <c r="D12523"/>
      <c r="E12523"/>
    </row>
    <row r="12524" spans="1:5" x14ac:dyDescent="0.25">
      <c r="A12524"/>
      <c r="B12524"/>
      <c r="C12524"/>
      <c r="D12524"/>
      <c r="E12524"/>
    </row>
    <row r="12525" spans="1:5" x14ac:dyDescent="0.25">
      <c r="A12525"/>
      <c r="B12525"/>
      <c r="C12525"/>
      <c r="D12525"/>
      <c r="E12525"/>
    </row>
    <row r="12526" spans="1:5" x14ac:dyDescent="0.25">
      <c r="A12526"/>
      <c r="B12526"/>
      <c r="C12526"/>
      <c r="D12526"/>
      <c r="E12526"/>
    </row>
    <row r="12527" spans="1:5" x14ac:dyDescent="0.25">
      <c r="A12527"/>
      <c r="B12527"/>
      <c r="C12527"/>
      <c r="D12527"/>
      <c r="E12527"/>
    </row>
    <row r="12528" spans="1:5" x14ac:dyDescent="0.25">
      <c r="A12528"/>
      <c r="B12528"/>
      <c r="C12528"/>
      <c r="D12528"/>
      <c r="E12528"/>
    </row>
    <row r="12529" spans="1:5" x14ac:dyDescent="0.25">
      <c r="A12529"/>
      <c r="B12529"/>
      <c r="C12529"/>
      <c r="D12529"/>
      <c r="E12529"/>
    </row>
    <row r="12530" spans="1:5" x14ac:dyDescent="0.25">
      <c r="A12530"/>
      <c r="B12530"/>
      <c r="C12530"/>
      <c r="D12530"/>
      <c r="E12530"/>
    </row>
    <row r="12531" spans="1:5" x14ac:dyDescent="0.25">
      <c r="A12531"/>
      <c r="B12531"/>
      <c r="C12531"/>
      <c r="D12531"/>
      <c r="E12531"/>
    </row>
    <row r="12532" spans="1:5" x14ac:dyDescent="0.25">
      <c r="A12532"/>
      <c r="B12532"/>
      <c r="C12532"/>
      <c r="D12532"/>
      <c r="E12532"/>
    </row>
    <row r="12533" spans="1:5" x14ac:dyDescent="0.25">
      <c r="A12533"/>
      <c r="B12533"/>
      <c r="C12533"/>
      <c r="D12533"/>
      <c r="E12533"/>
    </row>
    <row r="12534" spans="1:5" x14ac:dyDescent="0.25">
      <c r="A12534"/>
      <c r="B12534"/>
      <c r="C12534"/>
      <c r="D12534"/>
      <c r="E12534"/>
    </row>
    <row r="12535" spans="1:5" x14ac:dyDescent="0.25">
      <c r="A12535"/>
      <c r="B12535"/>
      <c r="C12535"/>
      <c r="D12535"/>
      <c r="E12535"/>
    </row>
    <row r="12536" spans="1:5" x14ac:dyDescent="0.25">
      <c r="A12536"/>
      <c r="B12536"/>
      <c r="C12536"/>
      <c r="D12536"/>
      <c r="E12536"/>
    </row>
    <row r="12537" spans="1:5" x14ac:dyDescent="0.25">
      <c r="A12537"/>
      <c r="B12537"/>
      <c r="C12537"/>
      <c r="D12537"/>
      <c r="E12537"/>
    </row>
    <row r="12538" spans="1:5" x14ac:dyDescent="0.25">
      <c r="A12538"/>
      <c r="B12538"/>
      <c r="C12538"/>
      <c r="D12538"/>
      <c r="E12538"/>
    </row>
    <row r="12539" spans="1:5" x14ac:dyDescent="0.25">
      <c r="A12539"/>
      <c r="B12539"/>
      <c r="C12539"/>
      <c r="D12539"/>
      <c r="E12539"/>
    </row>
    <row r="12540" spans="1:5" x14ac:dyDescent="0.25">
      <c r="A12540"/>
      <c r="B12540"/>
      <c r="C12540"/>
      <c r="D12540"/>
      <c r="E12540"/>
    </row>
    <row r="12541" spans="1:5" x14ac:dyDescent="0.25">
      <c r="A12541"/>
      <c r="B12541"/>
      <c r="C12541"/>
      <c r="D12541"/>
      <c r="E12541"/>
    </row>
    <row r="12542" spans="1:5" x14ac:dyDescent="0.25">
      <c r="A12542"/>
      <c r="B12542"/>
      <c r="C12542"/>
      <c r="D12542"/>
      <c r="E12542"/>
    </row>
    <row r="12543" spans="1:5" x14ac:dyDescent="0.25">
      <c r="A12543"/>
      <c r="B12543"/>
      <c r="C12543"/>
      <c r="D12543"/>
      <c r="E12543"/>
    </row>
    <row r="12544" spans="1:5" x14ac:dyDescent="0.25">
      <c r="A12544"/>
      <c r="B12544"/>
      <c r="C12544"/>
      <c r="D12544"/>
      <c r="E12544"/>
    </row>
    <row r="12545" spans="1:5" x14ac:dyDescent="0.25">
      <c r="A12545"/>
      <c r="B12545"/>
      <c r="C12545"/>
      <c r="D12545"/>
      <c r="E12545"/>
    </row>
    <row r="12546" spans="1:5" x14ac:dyDescent="0.25">
      <c r="A12546"/>
      <c r="B12546"/>
      <c r="C12546"/>
      <c r="D12546"/>
      <c r="E12546"/>
    </row>
    <row r="12547" spans="1:5" x14ac:dyDescent="0.25">
      <c r="A12547"/>
      <c r="B12547"/>
      <c r="C12547"/>
      <c r="D12547"/>
      <c r="E12547"/>
    </row>
    <row r="12548" spans="1:5" x14ac:dyDescent="0.25">
      <c r="A12548"/>
      <c r="B12548"/>
      <c r="C12548"/>
      <c r="D12548"/>
      <c r="E12548"/>
    </row>
    <row r="12549" spans="1:5" x14ac:dyDescent="0.25">
      <c r="A12549"/>
      <c r="B12549"/>
      <c r="C12549"/>
      <c r="D12549"/>
      <c r="E12549"/>
    </row>
    <row r="12550" spans="1:5" x14ac:dyDescent="0.25">
      <c r="A12550"/>
      <c r="B12550"/>
      <c r="C12550"/>
      <c r="D12550"/>
      <c r="E12550"/>
    </row>
    <row r="12551" spans="1:5" x14ac:dyDescent="0.25">
      <c r="A12551"/>
      <c r="B12551"/>
      <c r="C12551"/>
      <c r="D12551"/>
      <c r="E12551"/>
    </row>
    <row r="12552" spans="1:5" x14ac:dyDescent="0.25">
      <c r="A12552"/>
      <c r="B12552"/>
      <c r="C12552"/>
      <c r="D12552"/>
      <c r="E12552"/>
    </row>
    <row r="12553" spans="1:5" x14ac:dyDescent="0.25">
      <c r="A12553"/>
      <c r="B12553"/>
      <c r="C12553"/>
      <c r="D12553"/>
      <c r="E12553"/>
    </row>
    <row r="12554" spans="1:5" x14ac:dyDescent="0.25">
      <c r="A12554"/>
      <c r="B12554"/>
      <c r="C12554"/>
      <c r="D12554"/>
      <c r="E12554"/>
    </row>
    <row r="12555" spans="1:5" x14ac:dyDescent="0.25">
      <c r="A12555"/>
      <c r="B12555"/>
      <c r="C12555"/>
      <c r="D12555"/>
      <c r="E12555"/>
    </row>
    <row r="12556" spans="1:5" x14ac:dyDescent="0.25">
      <c r="A12556"/>
      <c r="B12556"/>
      <c r="C12556"/>
      <c r="D12556"/>
      <c r="E12556"/>
    </row>
    <row r="12557" spans="1:5" x14ac:dyDescent="0.25">
      <c r="A12557"/>
      <c r="B12557"/>
      <c r="C12557"/>
      <c r="D12557"/>
      <c r="E12557"/>
    </row>
    <row r="12558" spans="1:5" x14ac:dyDescent="0.25">
      <c r="A12558"/>
      <c r="B12558"/>
      <c r="C12558"/>
      <c r="D12558"/>
      <c r="E12558"/>
    </row>
    <row r="12559" spans="1:5" x14ac:dyDescent="0.25">
      <c r="A12559"/>
      <c r="B12559"/>
      <c r="C12559"/>
      <c r="D12559"/>
      <c r="E12559"/>
    </row>
    <row r="12560" spans="1:5" x14ac:dyDescent="0.25">
      <c r="A12560"/>
      <c r="B12560"/>
      <c r="C12560"/>
      <c r="D12560"/>
      <c r="E12560"/>
    </row>
    <row r="12561" spans="1:5" x14ac:dyDescent="0.25">
      <c r="A12561"/>
      <c r="B12561"/>
      <c r="C12561"/>
      <c r="D12561"/>
      <c r="E12561"/>
    </row>
    <row r="12562" spans="1:5" x14ac:dyDescent="0.25">
      <c r="A12562"/>
      <c r="B12562"/>
      <c r="C12562"/>
      <c r="D12562"/>
      <c r="E12562"/>
    </row>
    <row r="12563" spans="1:5" x14ac:dyDescent="0.25">
      <c r="A12563"/>
      <c r="B12563"/>
      <c r="C12563"/>
      <c r="D12563"/>
      <c r="E12563"/>
    </row>
    <row r="12564" spans="1:5" x14ac:dyDescent="0.25">
      <c r="A12564"/>
      <c r="B12564"/>
      <c r="C12564"/>
      <c r="D12564"/>
      <c r="E12564"/>
    </row>
    <row r="12565" spans="1:5" x14ac:dyDescent="0.25">
      <c r="A12565"/>
      <c r="B12565"/>
      <c r="C12565"/>
      <c r="D12565"/>
      <c r="E12565"/>
    </row>
    <row r="12566" spans="1:5" x14ac:dyDescent="0.25">
      <c r="A12566"/>
      <c r="B12566"/>
      <c r="C12566"/>
      <c r="D12566"/>
      <c r="E12566"/>
    </row>
    <row r="12567" spans="1:5" x14ac:dyDescent="0.25">
      <c r="A12567"/>
      <c r="B12567"/>
      <c r="C12567"/>
      <c r="D12567"/>
      <c r="E12567"/>
    </row>
    <row r="12568" spans="1:5" x14ac:dyDescent="0.25">
      <c r="A12568"/>
      <c r="B12568"/>
      <c r="C12568"/>
      <c r="D12568"/>
      <c r="E12568"/>
    </row>
    <row r="12569" spans="1:5" x14ac:dyDescent="0.25">
      <c r="A12569"/>
      <c r="B12569"/>
      <c r="C12569"/>
      <c r="D12569"/>
      <c r="E12569"/>
    </row>
    <row r="12570" spans="1:5" x14ac:dyDescent="0.25">
      <c r="A12570"/>
      <c r="B12570"/>
      <c r="C12570"/>
      <c r="D12570"/>
      <c r="E12570"/>
    </row>
    <row r="12571" spans="1:5" x14ac:dyDescent="0.25">
      <c r="A12571"/>
      <c r="B12571"/>
      <c r="C12571"/>
      <c r="D12571"/>
      <c r="E12571"/>
    </row>
    <row r="12572" spans="1:5" x14ac:dyDescent="0.25">
      <c r="A12572"/>
      <c r="B12572"/>
      <c r="C12572"/>
      <c r="D12572"/>
      <c r="E12572"/>
    </row>
    <row r="12573" spans="1:5" x14ac:dyDescent="0.25">
      <c r="A12573"/>
      <c r="B12573"/>
      <c r="C12573"/>
      <c r="D12573"/>
      <c r="E12573"/>
    </row>
    <row r="12574" spans="1:5" x14ac:dyDescent="0.25">
      <c r="A12574"/>
      <c r="B12574"/>
      <c r="C12574"/>
      <c r="D12574"/>
      <c r="E12574"/>
    </row>
    <row r="12575" spans="1:5" x14ac:dyDescent="0.25">
      <c r="A12575"/>
      <c r="B12575"/>
      <c r="C12575"/>
      <c r="D12575"/>
      <c r="E12575"/>
    </row>
    <row r="12576" spans="1:5" x14ac:dyDescent="0.25">
      <c r="A12576"/>
      <c r="B12576"/>
      <c r="C12576"/>
      <c r="D12576"/>
      <c r="E12576"/>
    </row>
    <row r="12577" spans="1:5" x14ac:dyDescent="0.25">
      <c r="A12577"/>
      <c r="B12577"/>
      <c r="C12577"/>
      <c r="D12577"/>
      <c r="E12577"/>
    </row>
    <row r="12578" spans="1:5" x14ac:dyDescent="0.25">
      <c r="A12578"/>
      <c r="B12578"/>
      <c r="C12578"/>
      <c r="D12578"/>
      <c r="E12578"/>
    </row>
    <row r="12579" spans="1:5" x14ac:dyDescent="0.25">
      <c r="A12579"/>
      <c r="B12579"/>
      <c r="C12579"/>
      <c r="D12579"/>
      <c r="E12579"/>
    </row>
    <row r="12580" spans="1:5" x14ac:dyDescent="0.25">
      <c r="A12580"/>
      <c r="B12580"/>
      <c r="C12580"/>
      <c r="D12580"/>
      <c r="E12580"/>
    </row>
    <row r="12581" spans="1:5" x14ac:dyDescent="0.25">
      <c r="A12581"/>
      <c r="B12581"/>
      <c r="C12581"/>
      <c r="D12581"/>
      <c r="E12581"/>
    </row>
    <row r="12582" spans="1:5" x14ac:dyDescent="0.25">
      <c r="A12582"/>
      <c r="B12582"/>
      <c r="C12582"/>
      <c r="D12582"/>
      <c r="E12582"/>
    </row>
    <row r="12583" spans="1:5" x14ac:dyDescent="0.25">
      <c r="A12583"/>
      <c r="B12583"/>
      <c r="C12583"/>
      <c r="D12583"/>
      <c r="E12583"/>
    </row>
    <row r="12584" spans="1:5" x14ac:dyDescent="0.25">
      <c r="A12584"/>
      <c r="B12584"/>
      <c r="C12584"/>
      <c r="D12584"/>
      <c r="E12584"/>
    </row>
    <row r="12585" spans="1:5" x14ac:dyDescent="0.25">
      <c r="A12585"/>
      <c r="B12585"/>
      <c r="C12585"/>
      <c r="D12585"/>
      <c r="E12585"/>
    </row>
    <row r="12586" spans="1:5" x14ac:dyDescent="0.25">
      <c r="A12586"/>
      <c r="B12586"/>
      <c r="C12586"/>
      <c r="D12586"/>
      <c r="E12586"/>
    </row>
    <row r="12587" spans="1:5" x14ac:dyDescent="0.25">
      <c r="A12587"/>
      <c r="B12587"/>
      <c r="C12587"/>
      <c r="D12587"/>
      <c r="E12587"/>
    </row>
    <row r="12588" spans="1:5" x14ac:dyDescent="0.25">
      <c r="A12588"/>
      <c r="B12588"/>
      <c r="C12588"/>
      <c r="D12588"/>
      <c r="E12588"/>
    </row>
    <row r="12589" spans="1:5" x14ac:dyDescent="0.25">
      <c r="A12589"/>
      <c r="B12589"/>
      <c r="C12589"/>
      <c r="D12589"/>
      <c r="E12589"/>
    </row>
    <row r="12590" spans="1:5" x14ac:dyDescent="0.25">
      <c r="A12590"/>
      <c r="B12590"/>
      <c r="C12590"/>
      <c r="D12590"/>
      <c r="E12590"/>
    </row>
    <row r="12591" spans="1:5" x14ac:dyDescent="0.25">
      <c r="A12591"/>
      <c r="B12591"/>
      <c r="C12591"/>
      <c r="D12591"/>
      <c r="E12591"/>
    </row>
    <row r="12592" spans="1:5" x14ac:dyDescent="0.25">
      <c r="A12592"/>
      <c r="B12592"/>
      <c r="C12592"/>
      <c r="D12592"/>
      <c r="E12592"/>
    </row>
    <row r="12593" spans="1:5" x14ac:dyDescent="0.25">
      <c r="A12593"/>
      <c r="B12593"/>
      <c r="C12593"/>
      <c r="D12593"/>
      <c r="E12593"/>
    </row>
    <row r="12594" spans="1:5" x14ac:dyDescent="0.25">
      <c r="A12594"/>
      <c r="B12594"/>
      <c r="C12594"/>
      <c r="D12594"/>
      <c r="E12594"/>
    </row>
    <row r="12595" spans="1:5" x14ac:dyDescent="0.25">
      <c r="A12595"/>
      <c r="B12595"/>
      <c r="C12595"/>
      <c r="D12595"/>
      <c r="E12595"/>
    </row>
    <row r="12596" spans="1:5" x14ac:dyDescent="0.25">
      <c r="A12596"/>
      <c r="B12596"/>
      <c r="C12596"/>
      <c r="D12596"/>
      <c r="E12596"/>
    </row>
    <row r="12597" spans="1:5" x14ac:dyDescent="0.25">
      <c r="A12597"/>
      <c r="B12597"/>
      <c r="C12597"/>
      <c r="D12597"/>
      <c r="E12597"/>
    </row>
    <row r="12598" spans="1:5" x14ac:dyDescent="0.25">
      <c r="A12598"/>
      <c r="B12598"/>
      <c r="C12598"/>
      <c r="D12598"/>
      <c r="E12598"/>
    </row>
    <row r="12599" spans="1:5" x14ac:dyDescent="0.25">
      <c r="A12599"/>
      <c r="B12599"/>
      <c r="C12599"/>
      <c r="D12599"/>
      <c r="E12599"/>
    </row>
    <row r="12600" spans="1:5" x14ac:dyDescent="0.25">
      <c r="A12600"/>
      <c r="B12600"/>
      <c r="C12600"/>
      <c r="D12600"/>
      <c r="E12600"/>
    </row>
    <row r="12601" spans="1:5" x14ac:dyDescent="0.25">
      <c r="A12601"/>
      <c r="B12601"/>
      <c r="C12601"/>
      <c r="D12601"/>
      <c r="E12601"/>
    </row>
    <row r="12602" spans="1:5" x14ac:dyDescent="0.25">
      <c r="A12602"/>
      <c r="B12602"/>
      <c r="C12602"/>
      <c r="D12602"/>
      <c r="E12602"/>
    </row>
    <row r="12603" spans="1:5" x14ac:dyDescent="0.25">
      <c r="A12603"/>
      <c r="B12603"/>
      <c r="C12603"/>
      <c r="D12603"/>
      <c r="E12603"/>
    </row>
    <row r="12604" spans="1:5" x14ac:dyDescent="0.25">
      <c r="A12604"/>
      <c r="B12604"/>
      <c r="C12604"/>
      <c r="D12604"/>
      <c r="E12604"/>
    </row>
    <row r="12605" spans="1:5" x14ac:dyDescent="0.25">
      <c r="A12605"/>
      <c r="B12605"/>
      <c r="C12605"/>
      <c r="D12605"/>
      <c r="E12605"/>
    </row>
    <row r="12606" spans="1:5" x14ac:dyDescent="0.25">
      <c r="A12606"/>
      <c r="B12606"/>
      <c r="C12606"/>
      <c r="D12606"/>
      <c r="E12606"/>
    </row>
    <row r="12607" spans="1:5" x14ac:dyDescent="0.25">
      <c r="A12607"/>
      <c r="B12607"/>
      <c r="C12607"/>
      <c r="D12607"/>
      <c r="E12607"/>
    </row>
    <row r="12608" spans="1:5" x14ac:dyDescent="0.25">
      <c r="A12608"/>
      <c r="B12608"/>
      <c r="C12608"/>
      <c r="D12608"/>
      <c r="E12608"/>
    </row>
    <row r="12609" spans="1:5" x14ac:dyDescent="0.25">
      <c r="A12609"/>
      <c r="B12609"/>
      <c r="C12609"/>
      <c r="D12609"/>
      <c r="E12609"/>
    </row>
    <row r="12610" spans="1:5" x14ac:dyDescent="0.25">
      <c r="A12610"/>
      <c r="B12610"/>
      <c r="C12610"/>
      <c r="D12610"/>
      <c r="E12610"/>
    </row>
    <row r="12611" spans="1:5" x14ac:dyDescent="0.25">
      <c r="A12611"/>
      <c r="B12611"/>
      <c r="C12611"/>
      <c r="D12611"/>
      <c r="E12611"/>
    </row>
    <row r="12612" spans="1:5" x14ac:dyDescent="0.25">
      <c r="A12612"/>
      <c r="B12612"/>
      <c r="C12612"/>
      <c r="D12612"/>
      <c r="E12612"/>
    </row>
    <row r="12613" spans="1:5" x14ac:dyDescent="0.25">
      <c r="A12613"/>
      <c r="B12613"/>
      <c r="C12613"/>
      <c r="D12613"/>
      <c r="E12613"/>
    </row>
    <row r="12614" spans="1:5" x14ac:dyDescent="0.25">
      <c r="A12614"/>
      <c r="B12614"/>
      <c r="C12614"/>
      <c r="D12614"/>
      <c r="E12614"/>
    </row>
    <row r="12615" spans="1:5" x14ac:dyDescent="0.25">
      <c r="A12615"/>
      <c r="B12615"/>
      <c r="C12615"/>
      <c r="D12615"/>
      <c r="E12615"/>
    </row>
    <row r="12616" spans="1:5" x14ac:dyDescent="0.25">
      <c r="A12616"/>
      <c r="B12616"/>
      <c r="C12616"/>
      <c r="D12616"/>
      <c r="E12616"/>
    </row>
    <row r="12617" spans="1:5" x14ac:dyDescent="0.25">
      <c r="A12617"/>
      <c r="B12617"/>
      <c r="C12617"/>
      <c r="D12617"/>
      <c r="E12617"/>
    </row>
    <row r="12618" spans="1:5" x14ac:dyDescent="0.25">
      <c r="A12618"/>
      <c r="B12618"/>
      <c r="C12618"/>
      <c r="D12618"/>
      <c r="E12618"/>
    </row>
    <row r="12619" spans="1:5" x14ac:dyDescent="0.25">
      <c r="A12619"/>
      <c r="B12619"/>
      <c r="C12619"/>
      <c r="D12619"/>
      <c r="E12619"/>
    </row>
    <row r="12620" spans="1:5" x14ac:dyDescent="0.25">
      <c r="A12620"/>
      <c r="B12620"/>
      <c r="C12620"/>
      <c r="D12620"/>
      <c r="E12620"/>
    </row>
    <row r="12621" spans="1:5" x14ac:dyDescent="0.25">
      <c r="A12621"/>
      <c r="B12621"/>
      <c r="C12621"/>
      <c r="D12621"/>
      <c r="E12621"/>
    </row>
    <row r="12622" spans="1:5" x14ac:dyDescent="0.25">
      <c r="A12622"/>
      <c r="B12622"/>
      <c r="C12622"/>
      <c r="D12622"/>
      <c r="E12622"/>
    </row>
    <row r="12623" spans="1:5" x14ac:dyDescent="0.25">
      <c r="A12623"/>
      <c r="B12623"/>
      <c r="C12623"/>
      <c r="D12623"/>
      <c r="E12623"/>
    </row>
    <row r="12624" spans="1:5" x14ac:dyDescent="0.25">
      <c r="A12624"/>
      <c r="B12624"/>
      <c r="C12624"/>
      <c r="D12624"/>
      <c r="E12624"/>
    </row>
    <row r="12625" spans="1:5" x14ac:dyDescent="0.25">
      <c r="A12625"/>
      <c r="B12625"/>
      <c r="C12625"/>
      <c r="D12625"/>
      <c r="E12625"/>
    </row>
    <row r="12626" spans="1:5" x14ac:dyDescent="0.25">
      <c r="A12626"/>
      <c r="B12626"/>
      <c r="C12626"/>
      <c r="D12626"/>
      <c r="E12626"/>
    </row>
    <row r="12627" spans="1:5" x14ac:dyDescent="0.25">
      <c r="A12627"/>
      <c r="B12627"/>
      <c r="C12627"/>
      <c r="D12627"/>
      <c r="E12627"/>
    </row>
    <row r="12628" spans="1:5" x14ac:dyDescent="0.25">
      <c r="A12628"/>
      <c r="B12628"/>
      <c r="C12628"/>
      <c r="D12628"/>
      <c r="E12628"/>
    </row>
    <row r="12629" spans="1:5" x14ac:dyDescent="0.25">
      <c r="A12629"/>
      <c r="B12629"/>
      <c r="C12629"/>
      <c r="D12629"/>
      <c r="E12629"/>
    </row>
    <row r="12630" spans="1:5" x14ac:dyDescent="0.25">
      <c r="A12630"/>
      <c r="B12630"/>
      <c r="C12630"/>
      <c r="D12630"/>
      <c r="E12630"/>
    </row>
    <row r="12631" spans="1:5" x14ac:dyDescent="0.25">
      <c r="A12631"/>
      <c r="B12631"/>
      <c r="C12631"/>
      <c r="D12631"/>
      <c r="E12631"/>
    </row>
    <row r="12632" spans="1:5" x14ac:dyDescent="0.25">
      <c r="A12632"/>
      <c r="B12632"/>
      <c r="C12632"/>
      <c r="D12632"/>
      <c r="E12632"/>
    </row>
    <row r="12633" spans="1:5" x14ac:dyDescent="0.25">
      <c r="A12633"/>
      <c r="B12633"/>
      <c r="C12633"/>
      <c r="D12633"/>
      <c r="E12633"/>
    </row>
    <row r="12634" spans="1:5" x14ac:dyDescent="0.25">
      <c r="A12634"/>
      <c r="B12634"/>
      <c r="C12634"/>
      <c r="D12634"/>
      <c r="E12634"/>
    </row>
    <row r="12635" spans="1:5" x14ac:dyDescent="0.25">
      <c r="A12635"/>
      <c r="B12635"/>
      <c r="C12635"/>
      <c r="D12635"/>
      <c r="E12635"/>
    </row>
    <row r="12636" spans="1:5" x14ac:dyDescent="0.25">
      <c r="A12636"/>
      <c r="B12636"/>
      <c r="C12636"/>
      <c r="D12636"/>
      <c r="E12636"/>
    </row>
    <row r="12637" spans="1:5" x14ac:dyDescent="0.25">
      <c r="A12637"/>
      <c r="B12637"/>
      <c r="C12637"/>
      <c r="D12637"/>
      <c r="E12637"/>
    </row>
    <row r="12638" spans="1:5" x14ac:dyDescent="0.25">
      <c r="A12638"/>
      <c r="B12638"/>
      <c r="C12638"/>
      <c r="D12638"/>
      <c r="E12638"/>
    </row>
    <row r="12639" spans="1:5" x14ac:dyDescent="0.25">
      <c r="A12639"/>
      <c r="B12639"/>
      <c r="C12639"/>
      <c r="D12639"/>
      <c r="E12639"/>
    </row>
    <row r="12640" spans="1:5" x14ac:dyDescent="0.25">
      <c r="A12640"/>
      <c r="B12640"/>
      <c r="C12640"/>
      <c r="D12640"/>
      <c r="E12640"/>
    </row>
    <row r="12641" spans="1:5" x14ac:dyDescent="0.25">
      <c r="A12641"/>
      <c r="B12641"/>
      <c r="C12641"/>
      <c r="D12641"/>
      <c r="E12641"/>
    </row>
    <row r="12642" spans="1:5" x14ac:dyDescent="0.25">
      <c r="A12642"/>
      <c r="B12642"/>
      <c r="C12642"/>
      <c r="D12642"/>
      <c r="E12642"/>
    </row>
    <row r="12643" spans="1:5" x14ac:dyDescent="0.25">
      <c r="A12643"/>
      <c r="B12643"/>
      <c r="C12643"/>
      <c r="D12643"/>
      <c r="E12643"/>
    </row>
    <row r="12644" spans="1:5" x14ac:dyDescent="0.25">
      <c r="A12644"/>
      <c r="B12644"/>
      <c r="C12644"/>
      <c r="D12644"/>
      <c r="E12644"/>
    </row>
    <row r="12645" spans="1:5" x14ac:dyDescent="0.25">
      <c r="A12645"/>
      <c r="B12645"/>
      <c r="C12645"/>
      <c r="D12645"/>
      <c r="E12645"/>
    </row>
    <row r="12646" spans="1:5" x14ac:dyDescent="0.25">
      <c r="A12646"/>
      <c r="B12646"/>
      <c r="C12646"/>
      <c r="D12646"/>
      <c r="E12646"/>
    </row>
    <row r="12647" spans="1:5" x14ac:dyDescent="0.25">
      <c r="A12647"/>
      <c r="B12647"/>
      <c r="C12647"/>
      <c r="D12647"/>
      <c r="E12647"/>
    </row>
    <row r="12648" spans="1:5" x14ac:dyDescent="0.25">
      <c r="A12648"/>
      <c r="B12648"/>
      <c r="C12648"/>
      <c r="D12648"/>
      <c r="E12648"/>
    </row>
    <row r="12649" spans="1:5" x14ac:dyDescent="0.25">
      <c r="A12649"/>
      <c r="B12649"/>
      <c r="C12649"/>
      <c r="D12649"/>
      <c r="E12649"/>
    </row>
    <row r="12650" spans="1:5" x14ac:dyDescent="0.25">
      <c r="A12650"/>
      <c r="B12650"/>
      <c r="C12650"/>
      <c r="D12650"/>
      <c r="E12650"/>
    </row>
    <row r="12651" spans="1:5" x14ac:dyDescent="0.25">
      <c r="A12651"/>
      <c r="B12651"/>
      <c r="C12651"/>
      <c r="D12651"/>
      <c r="E12651"/>
    </row>
    <row r="12652" spans="1:5" x14ac:dyDescent="0.25">
      <c r="A12652"/>
      <c r="B12652"/>
      <c r="C12652"/>
      <c r="D12652"/>
      <c r="E12652"/>
    </row>
    <row r="12653" spans="1:5" x14ac:dyDescent="0.25">
      <c r="A12653"/>
      <c r="B12653"/>
      <c r="C12653"/>
      <c r="D12653"/>
      <c r="E12653"/>
    </row>
    <row r="12654" spans="1:5" x14ac:dyDescent="0.25">
      <c r="A12654"/>
      <c r="B12654"/>
      <c r="C12654"/>
      <c r="D12654"/>
      <c r="E12654"/>
    </row>
    <row r="12655" spans="1:5" x14ac:dyDescent="0.25">
      <c r="A12655"/>
      <c r="B12655"/>
      <c r="C12655"/>
      <c r="D12655"/>
      <c r="E12655"/>
    </row>
    <row r="12656" spans="1:5" x14ac:dyDescent="0.25">
      <c r="A12656"/>
      <c r="B12656"/>
      <c r="C12656"/>
      <c r="D12656"/>
      <c r="E12656"/>
    </row>
    <row r="12657" spans="1:5" x14ac:dyDescent="0.25">
      <c r="A12657"/>
      <c r="B12657"/>
      <c r="C12657"/>
      <c r="D12657"/>
      <c r="E12657"/>
    </row>
    <row r="12658" spans="1:5" x14ac:dyDescent="0.25">
      <c r="A12658"/>
      <c r="B12658"/>
      <c r="C12658"/>
      <c r="D12658"/>
      <c r="E12658"/>
    </row>
    <row r="12659" spans="1:5" x14ac:dyDescent="0.25">
      <c r="A12659"/>
      <c r="B12659"/>
      <c r="C12659"/>
      <c r="D12659"/>
      <c r="E12659"/>
    </row>
    <row r="12660" spans="1:5" x14ac:dyDescent="0.25">
      <c r="A12660"/>
      <c r="B12660"/>
      <c r="C12660"/>
      <c r="D12660"/>
      <c r="E12660"/>
    </row>
    <row r="12661" spans="1:5" x14ac:dyDescent="0.25">
      <c r="A12661"/>
      <c r="B12661"/>
      <c r="C12661"/>
      <c r="D12661"/>
      <c r="E12661"/>
    </row>
    <row r="12662" spans="1:5" x14ac:dyDescent="0.25">
      <c r="A12662"/>
      <c r="B12662"/>
      <c r="C12662"/>
      <c r="D12662"/>
      <c r="E12662"/>
    </row>
    <row r="12663" spans="1:5" x14ac:dyDescent="0.25">
      <c r="A12663"/>
      <c r="B12663"/>
      <c r="C12663"/>
      <c r="D12663"/>
      <c r="E12663"/>
    </row>
    <row r="12664" spans="1:5" x14ac:dyDescent="0.25">
      <c r="A12664"/>
      <c r="B12664"/>
      <c r="C12664"/>
      <c r="D12664"/>
      <c r="E12664"/>
    </row>
    <row r="12665" spans="1:5" x14ac:dyDescent="0.25">
      <c r="A12665"/>
      <c r="B12665"/>
      <c r="C12665"/>
      <c r="D12665"/>
      <c r="E12665"/>
    </row>
    <row r="12666" spans="1:5" x14ac:dyDescent="0.25">
      <c r="A12666"/>
      <c r="B12666"/>
      <c r="C12666"/>
      <c r="D12666"/>
      <c r="E12666"/>
    </row>
    <row r="12667" spans="1:5" x14ac:dyDescent="0.25">
      <c r="A12667"/>
      <c r="B12667"/>
      <c r="C12667"/>
      <c r="D12667"/>
      <c r="E12667"/>
    </row>
    <row r="12668" spans="1:5" x14ac:dyDescent="0.25">
      <c r="A12668"/>
      <c r="B12668"/>
      <c r="C12668"/>
      <c r="D12668"/>
      <c r="E12668"/>
    </row>
    <row r="12669" spans="1:5" x14ac:dyDescent="0.25">
      <c r="A12669"/>
      <c r="B12669"/>
      <c r="C12669"/>
      <c r="D12669"/>
      <c r="E12669"/>
    </row>
    <row r="12670" spans="1:5" x14ac:dyDescent="0.25">
      <c r="A12670"/>
      <c r="B12670"/>
      <c r="C12670"/>
      <c r="D12670"/>
      <c r="E12670"/>
    </row>
    <row r="12671" spans="1:5" x14ac:dyDescent="0.25">
      <c r="A12671"/>
      <c r="B12671"/>
      <c r="C12671"/>
      <c r="D12671"/>
      <c r="E12671"/>
    </row>
    <row r="12672" spans="1:5" x14ac:dyDescent="0.25">
      <c r="A12672"/>
      <c r="B12672"/>
      <c r="C12672"/>
      <c r="D12672"/>
      <c r="E12672"/>
    </row>
    <row r="12673" spans="1:5" x14ac:dyDescent="0.25">
      <c r="A12673"/>
      <c r="B12673"/>
      <c r="C12673"/>
      <c r="D12673"/>
      <c r="E12673"/>
    </row>
    <row r="12674" spans="1:5" x14ac:dyDescent="0.25">
      <c r="A12674"/>
      <c r="B12674"/>
      <c r="C12674"/>
      <c r="D12674"/>
      <c r="E12674"/>
    </row>
    <row r="12675" spans="1:5" x14ac:dyDescent="0.25">
      <c r="A12675"/>
      <c r="B12675"/>
      <c r="C12675"/>
      <c r="D12675"/>
      <c r="E12675"/>
    </row>
    <row r="12676" spans="1:5" x14ac:dyDescent="0.25">
      <c r="A12676"/>
      <c r="B12676"/>
      <c r="C12676"/>
      <c r="D12676"/>
      <c r="E12676"/>
    </row>
    <row r="12677" spans="1:5" x14ac:dyDescent="0.25">
      <c r="A12677"/>
      <c r="B12677"/>
      <c r="C12677"/>
      <c r="D12677"/>
      <c r="E12677"/>
    </row>
    <row r="12678" spans="1:5" x14ac:dyDescent="0.25">
      <c r="A12678"/>
      <c r="B12678"/>
      <c r="C12678"/>
      <c r="D12678"/>
      <c r="E12678"/>
    </row>
    <row r="12679" spans="1:5" x14ac:dyDescent="0.25">
      <c r="A12679"/>
      <c r="B12679"/>
      <c r="C12679"/>
      <c r="D12679"/>
      <c r="E12679"/>
    </row>
    <row r="12680" spans="1:5" x14ac:dyDescent="0.25">
      <c r="A12680"/>
      <c r="B12680"/>
      <c r="C12680"/>
      <c r="D12680"/>
      <c r="E12680"/>
    </row>
    <row r="12681" spans="1:5" x14ac:dyDescent="0.25">
      <c r="A12681"/>
      <c r="B12681"/>
      <c r="C12681"/>
      <c r="D12681"/>
      <c r="E12681"/>
    </row>
    <row r="12682" spans="1:5" x14ac:dyDescent="0.25">
      <c r="A12682"/>
      <c r="B12682"/>
      <c r="C12682"/>
      <c r="D12682"/>
      <c r="E12682"/>
    </row>
    <row r="12683" spans="1:5" x14ac:dyDescent="0.25">
      <c r="A12683"/>
      <c r="B12683"/>
      <c r="C12683"/>
      <c r="D12683"/>
      <c r="E12683"/>
    </row>
    <row r="12684" spans="1:5" x14ac:dyDescent="0.25">
      <c r="A12684"/>
      <c r="B12684"/>
      <c r="C12684"/>
      <c r="D12684"/>
      <c r="E12684"/>
    </row>
    <row r="12685" spans="1:5" x14ac:dyDescent="0.25">
      <c r="A12685"/>
      <c r="B12685"/>
      <c r="C12685"/>
      <c r="D12685"/>
      <c r="E12685"/>
    </row>
    <row r="12686" spans="1:5" x14ac:dyDescent="0.25">
      <c r="A12686"/>
      <c r="B12686"/>
      <c r="C12686"/>
      <c r="D12686"/>
      <c r="E12686"/>
    </row>
    <row r="12687" spans="1:5" x14ac:dyDescent="0.25">
      <c r="A12687"/>
      <c r="B12687"/>
      <c r="C12687"/>
      <c r="D12687"/>
      <c r="E12687"/>
    </row>
    <row r="12688" spans="1:5" x14ac:dyDescent="0.25">
      <c r="A12688"/>
      <c r="B12688"/>
      <c r="C12688"/>
      <c r="D12688"/>
      <c r="E12688"/>
    </row>
    <row r="12689" spans="1:5" x14ac:dyDescent="0.25">
      <c r="A12689"/>
      <c r="B12689"/>
      <c r="C12689"/>
      <c r="D12689"/>
      <c r="E12689"/>
    </row>
    <row r="12690" spans="1:5" x14ac:dyDescent="0.25">
      <c r="A12690"/>
      <c r="B12690"/>
      <c r="C12690"/>
      <c r="D12690"/>
      <c r="E12690"/>
    </row>
    <row r="12691" spans="1:5" x14ac:dyDescent="0.25">
      <c r="A12691"/>
      <c r="B12691"/>
      <c r="C12691"/>
      <c r="D12691"/>
      <c r="E12691"/>
    </row>
    <row r="12692" spans="1:5" x14ac:dyDescent="0.25">
      <c r="A12692"/>
      <c r="B12692"/>
      <c r="C12692"/>
      <c r="D12692"/>
      <c r="E12692"/>
    </row>
    <row r="12693" spans="1:5" x14ac:dyDescent="0.25">
      <c r="A12693"/>
      <c r="B12693"/>
      <c r="C12693"/>
      <c r="D12693"/>
      <c r="E12693"/>
    </row>
    <row r="12694" spans="1:5" x14ac:dyDescent="0.25">
      <c r="A12694"/>
      <c r="B12694"/>
      <c r="C12694"/>
      <c r="D12694"/>
      <c r="E12694"/>
    </row>
    <row r="12695" spans="1:5" x14ac:dyDescent="0.25">
      <c r="A12695"/>
      <c r="B12695"/>
      <c r="C12695"/>
      <c r="D12695"/>
      <c r="E12695"/>
    </row>
    <row r="12696" spans="1:5" x14ac:dyDescent="0.25">
      <c r="A12696"/>
      <c r="B12696"/>
      <c r="C12696"/>
      <c r="D12696"/>
      <c r="E12696"/>
    </row>
    <row r="12697" spans="1:5" x14ac:dyDescent="0.25">
      <c r="A12697"/>
      <c r="B12697"/>
      <c r="C12697"/>
      <c r="D12697"/>
      <c r="E12697"/>
    </row>
    <row r="12698" spans="1:5" x14ac:dyDescent="0.25">
      <c r="A12698"/>
      <c r="B12698"/>
      <c r="C12698"/>
      <c r="D12698"/>
      <c r="E12698"/>
    </row>
    <row r="12699" spans="1:5" x14ac:dyDescent="0.25">
      <c r="A12699"/>
      <c r="B12699"/>
      <c r="C12699"/>
      <c r="D12699"/>
      <c r="E12699"/>
    </row>
    <row r="12700" spans="1:5" x14ac:dyDescent="0.25">
      <c r="A12700"/>
      <c r="B12700"/>
      <c r="C12700"/>
      <c r="D12700"/>
      <c r="E12700"/>
    </row>
    <row r="12701" spans="1:5" x14ac:dyDescent="0.25">
      <c r="A12701"/>
      <c r="B12701"/>
      <c r="C12701"/>
      <c r="D12701"/>
      <c r="E12701"/>
    </row>
    <row r="12702" spans="1:5" x14ac:dyDescent="0.25">
      <c r="A12702"/>
      <c r="B12702"/>
      <c r="C12702"/>
      <c r="D12702"/>
      <c r="E12702"/>
    </row>
    <row r="12703" spans="1:5" x14ac:dyDescent="0.25">
      <c r="A12703"/>
      <c r="B12703"/>
      <c r="C12703"/>
      <c r="D12703"/>
      <c r="E12703"/>
    </row>
    <row r="12704" spans="1:5" x14ac:dyDescent="0.25">
      <c r="A12704"/>
      <c r="B12704"/>
      <c r="C12704"/>
      <c r="D12704"/>
      <c r="E12704"/>
    </row>
    <row r="12705" spans="1:5" x14ac:dyDescent="0.25">
      <c r="A12705"/>
      <c r="B12705"/>
      <c r="C12705"/>
      <c r="D12705"/>
      <c r="E12705"/>
    </row>
    <row r="12706" spans="1:5" x14ac:dyDescent="0.25">
      <c r="A12706"/>
      <c r="B12706"/>
      <c r="C12706"/>
      <c r="D12706"/>
      <c r="E12706"/>
    </row>
    <row r="12707" spans="1:5" x14ac:dyDescent="0.25">
      <c r="A12707"/>
      <c r="B12707"/>
      <c r="C12707"/>
      <c r="D12707"/>
      <c r="E12707"/>
    </row>
    <row r="12708" spans="1:5" x14ac:dyDescent="0.25">
      <c r="A12708"/>
      <c r="B12708"/>
      <c r="C12708"/>
      <c r="D12708"/>
      <c r="E12708"/>
    </row>
    <row r="12709" spans="1:5" x14ac:dyDescent="0.25">
      <c r="A12709"/>
      <c r="B12709"/>
      <c r="C12709"/>
      <c r="D12709"/>
      <c r="E12709"/>
    </row>
    <row r="12710" spans="1:5" x14ac:dyDescent="0.25">
      <c r="A12710"/>
      <c r="B12710"/>
      <c r="C12710"/>
      <c r="D12710"/>
      <c r="E12710"/>
    </row>
    <row r="12711" spans="1:5" x14ac:dyDescent="0.25">
      <c r="A12711"/>
      <c r="B12711"/>
      <c r="C12711"/>
      <c r="D12711"/>
      <c r="E12711"/>
    </row>
    <row r="12712" spans="1:5" x14ac:dyDescent="0.25">
      <c r="A12712"/>
      <c r="B12712"/>
      <c r="C12712"/>
      <c r="D12712"/>
      <c r="E12712"/>
    </row>
    <row r="12713" spans="1:5" x14ac:dyDescent="0.25">
      <c r="A12713"/>
      <c r="B12713"/>
      <c r="C12713"/>
      <c r="D12713"/>
      <c r="E12713"/>
    </row>
    <row r="12714" spans="1:5" x14ac:dyDescent="0.25">
      <c r="A12714"/>
      <c r="B12714"/>
      <c r="C12714"/>
      <c r="D12714"/>
      <c r="E12714"/>
    </row>
    <row r="12715" spans="1:5" x14ac:dyDescent="0.25">
      <c r="A12715"/>
      <c r="B12715"/>
      <c r="C12715"/>
      <c r="D12715"/>
      <c r="E12715"/>
    </row>
    <row r="12716" spans="1:5" x14ac:dyDescent="0.25">
      <c r="A12716"/>
      <c r="B12716"/>
      <c r="C12716"/>
      <c r="D12716"/>
      <c r="E12716"/>
    </row>
    <row r="12717" spans="1:5" x14ac:dyDescent="0.25">
      <c r="A12717"/>
      <c r="B12717"/>
      <c r="C12717"/>
      <c r="D12717"/>
      <c r="E12717"/>
    </row>
    <row r="12718" spans="1:5" x14ac:dyDescent="0.25">
      <c r="A12718"/>
      <c r="B12718"/>
      <c r="C12718"/>
      <c r="D12718"/>
      <c r="E12718"/>
    </row>
    <row r="12719" spans="1:5" x14ac:dyDescent="0.25">
      <c r="A12719"/>
      <c r="B12719"/>
      <c r="C12719"/>
      <c r="D12719"/>
      <c r="E12719"/>
    </row>
    <row r="12720" spans="1:5" x14ac:dyDescent="0.25">
      <c r="A12720"/>
      <c r="B12720"/>
      <c r="C12720"/>
      <c r="D12720"/>
      <c r="E12720"/>
    </row>
    <row r="12721" spans="1:5" x14ac:dyDescent="0.25">
      <c r="A12721"/>
      <c r="B12721"/>
      <c r="C12721"/>
      <c r="D12721"/>
      <c r="E12721"/>
    </row>
    <row r="12722" spans="1:5" x14ac:dyDescent="0.25">
      <c r="A12722"/>
      <c r="B12722"/>
      <c r="C12722"/>
      <c r="D12722"/>
      <c r="E12722"/>
    </row>
    <row r="12723" spans="1:5" x14ac:dyDescent="0.25">
      <c r="A12723"/>
      <c r="B12723"/>
      <c r="C12723"/>
      <c r="D12723"/>
      <c r="E12723"/>
    </row>
    <row r="12724" spans="1:5" x14ac:dyDescent="0.25">
      <c r="A12724"/>
      <c r="B12724"/>
      <c r="C12724"/>
      <c r="D12724"/>
      <c r="E12724"/>
    </row>
    <row r="12725" spans="1:5" x14ac:dyDescent="0.25">
      <c r="A12725"/>
      <c r="B12725"/>
      <c r="C12725"/>
      <c r="D12725"/>
      <c r="E12725"/>
    </row>
    <row r="12726" spans="1:5" x14ac:dyDescent="0.25">
      <c r="A12726"/>
      <c r="B12726"/>
      <c r="C12726"/>
      <c r="D12726"/>
      <c r="E12726"/>
    </row>
    <row r="12727" spans="1:5" x14ac:dyDescent="0.25">
      <c r="A12727"/>
      <c r="B12727"/>
      <c r="C12727"/>
      <c r="D12727"/>
      <c r="E12727"/>
    </row>
    <row r="12728" spans="1:5" x14ac:dyDescent="0.25">
      <c r="A12728"/>
      <c r="B12728"/>
      <c r="C12728"/>
      <c r="D12728"/>
      <c r="E12728"/>
    </row>
    <row r="12729" spans="1:5" x14ac:dyDescent="0.25">
      <c r="A12729"/>
      <c r="B12729"/>
      <c r="C12729"/>
      <c r="D12729"/>
      <c r="E12729"/>
    </row>
    <row r="12730" spans="1:5" x14ac:dyDescent="0.25">
      <c r="A12730"/>
      <c r="B12730"/>
      <c r="C12730"/>
      <c r="D12730"/>
      <c r="E12730"/>
    </row>
    <row r="12731" spans="1:5" x14ac:dyDescent="0.25">
      <c r="A12731"/>
      <c r="B12731"/>
      <c r="C12731"/>
      <c r="D12731"/>
      <c r="E12731"/>
    </row>
    <row r="12732" spans="1:5" x14ac:dyDescent="0.25">
      <c r="A12732"/>
      <c r="B12732"/>
      <c r="C12732"/>
      <c r="D12732"/>
      <c r="E12732"/>
    </row>
    <row r="12733" spans="1:5" x14ac:dyDescent="0.25">
      <c r="A12733"/>
      <c r="B12733"/>
      <c r="C12733"/>
      <c r="D12733"/>
      <c r="E12733"/>
    </row>
    <row r="12734" spans="1:5" x14ac:dyDescent="0.25">
      <c r="A12734"/>
      <c r="B12734"/>
      <c r="C12734"/>
      <c r="D12734"/>
      <c r="E12734"/>
    </row>
    <row r="12735" spans="1:5" x14ac:dyDescent="0.25">
      <c r="A12735"/>
      <c r="B12735"/>
      <c r="C12735"/>
      <c r="D12735"/>
      <c r="E12735"/>
    </row>
    <row r="12736" spans="1:5" x14ac:dyDescent="0.25">
      <c r="A12736"/>
      <c r="B12736"/>
      <c r="C12736"/>
      <c r="D12736"/>
      <c r="E12736"/>
    </row>
    <row r="12737" spans="1:5" x14ac:dyDescent="0.25">
      <c r="A12737"/>
      <c r="B12737"/>
      <c r="C12737"/>
      <c r="D12737"/>
      <c r="E12737"/>
    </row>
    <row r="12738" spans="1:5" x14ac:dyDescent="0.25">
      <c r="A12738"/>
      <c r="B12738"/>
      <c r="C12738"/>
      <c r="D12738"/>
      <c r="E12738"/>
    </row>
    <row r="12739" spans="1:5" x14ac:dyDescent="0.25">
      <c r="A12739"/>
      <c r="B12739"/>
      <c r="C12739"/>
      <c r="D12739"/>
      <c r="E12739"/>
    </row>
    <row r="12740" spans="1:5" x14ac:dyDescent="0.25">
      <c r="A12740"/>
      <c r="B12740"/>
      <c r="C12740"/>
      <c r="D12740"/>
      <c r="E12740"/>
    </row>
    <row r="12741" spans="1:5" x14ac:dyDescent="0.25">
      <c r="A12741"/>
      <c r="B12741"/>
      <c r="C12741"/>
      <c r="D12741"/>
      <c r="E12741"/>
    </row>
    <row r="12742" spans="1:5" x14ac:dyDescent="0.25">
      <c r="A12742"/>
      <c r="B12742"/>
      <c r="C12742"/>
      <c r="D12742"/>
      <c r="E12742"/>
    </row>
    <row r="12743" spans="1:5" x14ac:dyDescent="0.25">
      <c r="A12743"/>
      <c r="B12743"/>
      <c r="C12743"/>
      <c r="D12743"/>
      <c r="E12743"/>
    </row>
    <row r="12744" spans="1:5" x14ac:dyDescent="0.25">
      <c r="A12744"/>
      <c r="B12744"/>
      <c r="C12744"/>
      <c r="D12744"/>
      <c r="E12744"/>
    </row>
    <row r="12745" spans="1:5" x14ac:dyDescent="0.25">
      <c r="A12745"/>
      <c r="B12745"/>
      <c r="C12745"/>
      <c r="D12745"/>
      <c r="E12745"/>
    </row>
    <row r="12746" spans="1:5" x14ac:dyDescent="0.25">
      <c r="A12746"/>
      <c r="B12746"/>
      <c r="C12746"/>
      <c r="D12746"/>
      <c r="E12746"/>
    </row>
    <row r="12747" spans="1:5" x14ac:dyDescent="0.25">
      <c r="A12747"/>
      <c r="B12747"/>
      <c r="C12747"/>
      <c r="D12747"/>
      <c r="E12747"/>
    </row>
    <row r="12748" spans="1:5" x14ac:dyDescent="0.25">
      <c r="A12748"/>
      <c r="B12748"/>
      <c r="C12748"/>
      <c r="D12748"/>
      <c r="E12748"/>
    </row>
    <row r="12749" spans="1:5" x14ac:dyDescent="0.25">
      <c r="A12749"/>
      <c r="B12749"/>
      <c r="C12749"/>
      <c r="D12749"/>
      <c r="E12749"/>
    </row>
    <row r="12750" spans="1:5" x14ac:dyDescent="0.25">
      <c r="A12750"/>
      <c r="B12750"/>
      <c r="C12750"/>
      <c r="D12750"/>
      <c r="E12750"/>
    </row>
    <row r="12751" spans="1:5" x14ac:dyDescent="0.25">
      <c r="A12751"/>
      <c r="B12751"/>
      <c r="C12751"/>
      <c r="D12751"/>
      <c r="E12751"/>
    </row>
    <row r="12752" spans="1:5" x14ac:dyDescent="0.25">
      <c r="A12752"/>
      <c r="B12752"/>
      <c r="C12752"/>
      <c r="D12752"/>
      <c r="E12752"/>
    </row>
    <row r="12753" spans="1:5" x14ac:dyDescent="0.25">
      <c r="A12753"/>
      <c r="B12753"/>
      <c r="C12753"/>
      <c r="D12753"/>
      <c r="E12753"/>
    </row>
    <row r="12754" spans="1:5" x14ac:dyDescent="0.25">
      <c r="A12754"/>
      <c r="B12754"/>
      <c r="C12754"/>
      <c r="D12754"/>
      <c r="E12754"/>
    </row>
    <row r="12755" spans="1:5" x14ac:dyDescent="0.25">
      <c r="A12755"/>
      <c r="B12755"/>
      <c r="C12755"/>
      <c r="D12755"/>
      <c r="E12755"/>
    </row>
    <row r="12756" spans="1:5" x14ac:dyDescent="0.25">
      <c r="A12756"/>
      <c r="B12756"/>
      <c r="C12756"/>
      <c r="D12756"/>
      <c r="E12756"/>
    </row>
    <row r="12757" spans="1:5" x14ac:dyDescent="0.25">
      <c r="A12757"/>
      <c r="B12757"/>
      <c r="C12757"/>
      <c r="D12757"/>
      <c r="E12757"/>
    </row>
    <row r="12758" spans="1:5" x14ac:dyDescent="0.25">
      <c r="A12758"/>
      <c r="B12758"/>
      <c r="C12758"/>
      <c r="D12758"/>
      <c r="E12758"/>
    </row>
    <row r="12759" spans="1:5" x14ac:dyDescent="0.25">
      <c r="A12759"/>
      <c r="B12759"/>
      <c r="C12759"/>
      <c r="D12759"/>
      <c r="E12759"/>
    </row>
    <row r="12760" spans="1:5" x14ac:dyDescent="0.25">
      <c r="A12760"/>
      <c r="B12760"/>
      <c r="C12760"/>
      <c r="D12760"/>
      <c r="E12760"/>
    </row>
    <row r="12761" spans="1:5" x14ac:dyDescent="0.25">
      <c r="A12761"/>
      <c r="B12761"/>
      <c r="C12761"/>
      <c r="D12761"/>
      <c r="E12761"/>
    </row>
    <row r="12762" spans="1:5" x14ac:dyDescent="0.25">
      <c r="A12762"/>
      <c r="B12762"/>
      <c r="C12762"/>
      <c r="D12762"/>
      <c r="E12762"/>
    </row>
    <row r="12763" spans="1:5" x14ac:dyDescent="0.25">
      <c r="A12763"/>
      <c r="B12763"/>
      <c r="C12763"/>
      <c r="D12763"/>
      <c r="E12763"/>
    </row>
    <row r="12764" spans="1:5" x14ac:dyDescent="0.25">
      <c r="A12764"/>
      <c r="B12764"/>
      <c r="C12764"/>
      <c r="D12764"/>
      <c r="E12764"/>
    </row>
    <row r="12765" spans="1:5" x14ac:dyDescent="0.25">
      <c r="A12765"/>
      <c r="B12765"/>
      <c r="C12765"/>
      <c r="D12765"/>
      <c r="E12765"/>
    </row>
    <row r="12766" spans="1:5" x14ac:dyDescent="0.25">
      <c r="A12766"/>
      <c r="B12766"/>
      <c r="C12766"/>
      <c r="D12766"/>
      <c r="E12766"/>
    </row>
    <row r="12767" spans="1:5" x14ac:dyDescent="0.25">
      <c r="A12767"/>
      <c r="B12767"/>
      <c r="C12767"/>
      <c r="D12767"/>
      <c r="E12767"/>
    </row>
    <row r="12768" spans="1:5" x14ac:dyDescent="0.25">
      <c r="A12768"/>
      <c r="B12768"/>
      <c r="C12768"/>
      <c r="D12768"/>
      <c r="E12768"/>
    </row>
    <row r="12769" spans="1:5" x14ac:dyDescent="0.25">
      <c r="A12769"/>
      <c r="B12769"/>
      <c r="C12769"/>
      <c r="D12769"/>
      <c r="E12769"/>
    </row>
    <row r="12770" spans="1:5" x14ac:dyDescent="0.25">
      <c r="A12770"/>
      <c r="B12770"/>
      <c r="C12770"/>
      <c r="D12770"/>
      <c r="E12770"/>
    </row>
    <row r="12771" spans="1:5" x14ac:dyDescent="0.25">
      <c r="A12771"/>
      <c r="B12771"/>
      <c r="C12771"/>
      <c r="D12771"/>
      <c r="E12771"/>
    </row>
    <row r="12772" spans="1:5" x14ac:dyDescent="0.25">
      <c r="A12772"/>
      <c r="B12772"/>
      <c r="C12772"/>
      <c r="D12772"/>
      <c r="E12772"/>
    </row>
    <row r="12773" spans="1:5" x14ac:dyDescent="0.25">
      <c r="A12773"/>
      <c r="B12773"/>
      <c r="C12773"/>
      <c r="D12773"/>
      <c r="E12773"/>
    </row>
    <row r="12774" spans="1:5" x14ac:dyDescent="0.25">
      <c r="A12774"/>
      <c r="B12774"/>
      <c r="C12774"/>
      <c r="D12774"/>
      <c r="E12774"/>
    </row>
    <row r="12775" spans="1:5" x14ac:dyDescent="0.25">
      <c r="A12775"/>
      <c r="B12775"/>
      <c r="C12775"/>
      <c r="D12775"/>
      <c r="E12775"/>
    </row>
    <row r="12776" spans="1:5" x14ac:dyDescent="0.25">
      <c r="A12776"/>
      <c r="B12776"/>
      <c r="C12776"/>
      <c r="D12776"/>
      <c r="E12776"/>
    </row>
    <row r="12777" spans="1:5" x14ac:dyDescent="0.25">
      <c r="A12777"/>
      <c r="B12777"/>
      <c r="C12777"/>
      <c r="D12777"/>
      <c r="E12777"/>
    </row>
    <row r="12778" spans="1:5" x14ac:dyDescent="0.25">
      <c r="A12778"/>
      <c r="B12778"/>
      <c r="C12778"/>
      <c r="D12778"/>
      <c r="E12778"/>
    </row>
    <row r="12779" spans="1:5" x14ac:dyDescent="0.25">
      <c r="A12779"/>
      <c r="B12779"/>
      <c r="C12779"/>
      <c r="D12779"/>
      <c r="E12779"/>
    </row>
    <row r="12780" spans="1:5" x14ac:dyDescent="0.25">
      <c r="A12780"/>
      <c r="B12780"/>
      <c r="C12780"/>
      <c r="D12780"/>
      <c r="E12780"/>
    </row>
    <row r="12781" spans="1:5" x14ac:dyDescent="0.25">
      <c r="A12781"/>
      <c r="B12781"/>
      <c r="C12781"/>
      <c r="D12781"/>
      <c r="E12781"/>
    </row>
    <row r="12782" spans="1:5" x14ac:dyDescent="0.25">
      <c r="A12782"/>
      <c r="B12782"/>
      <c r="C12782"/>
      <c r="D12782"/>
      <c r="E12782"/>
    </row>
    <row r="12783" spans="1:5" x14ac:dyDescent="0.25">
      <c r="A12783"/>
      <c r="B12783"/>
      <c r="C12783"/>
      <c r="D12783"/>
      <c r="E12783"/>
    </row>
    <row r="12784" spans="1:5" x14ac:dyDescent="0.25">
      <c r="A12784"/>
      <c r="B12784"/>
      <c r="C12784"/>
      <c r="D12784"/>
      <c r="E12784"/>
    </row>
    <row r="12785" spans="1:5" x14ac:dyDescent="0.25">
      <c r="A12785"/>
      <c r="B12785"/>
      <c r="C12785"/>
      <c r="D12785"/>
      <c r="E12785"/>
    </row>
    <row r="12786" spans="1:5" x14ac:dyDescent="0.25">
      <c r="A12786"/>
      <c r="B12786"/>
      <c r="C12786"/>
      <c r="D12786"/>
      <c r="E12786"/>
    </row>
    <row r="12787" spans="1:5" x14ac:dyDescent="0.25">
      <c r="A12787"/>
      <c r="B12787"/>
      <c r="C12787"/>
      <c r="D12787"/>
      <c r="E12787"/>
    </row>
    <row r="12788" spans="1:5" x14ac:dyDescent="0.25">
      <c r="A12788"/>
      <c r="B12788"/>
      <c r="C12788"/>
      <c r="D12788"/>
      <c r="E12788"/>
    </row>
    <row r="12789" spans="1:5" x14ac:dyDescent="0.25">
      <c r="A12789"/>
      <c r="B12789"/>
      <c r="C12789"/>
      <c r="D12789"/>
      <c r="E12789"/>
    </row>
    <row r="12790" spans="1:5" x14ac:dyDescent="0.25">
      <c r="A12790"/>
      <c r="B12790"/>
      <c r="C12790"/>
      <c r="D12790"/>
      <c r="E12790"/>
    </row>
    <row r="12791" spans="1:5" x14ac:dyDescent="0.25">
      <c r="A12791"/>
      <c r="B12791"/>
      <c r="C12791"/>
      <c r="D12791"/>
      <c r="E12791"/>
    </row>
    <row r="12792" spans="1:5" x14ac:dyDescent="0.25">
      <c r="A12792"/>
      <c r="B12792"/>
      <c r="C12792"/>
      <c r="D12792"/>
      <c r="E12792"/>
    </row>
    <row r="12793" spans="1:5" x14ac:dyDescent="0.25">
      <c r="A12793"/>
      <c r="B12793"/>
      <c r="C12793"/>
      <c r="D12793"/>
      <c r="E12793"/>
    </row>
    <row r="12794" spans="1:5" x14ac:dyDescent="0.25">
      <c r="A12794"/>
      <c r="B12794"/>
      <c r="C12794"/>
      <c r="D12794"/>
      <c r="E12794"/>
    </row>
    <row r="12795" spans="1:5" x14ac:dyDescent="0.25">
      <c r="A12795"/>
      <c r="B12795"/>
      <c r="C12795"/>
      <c r="D12795"/>
      <c r="E12795"/>
    </row>
    <row r="12796" spans="1:5" x14ac:dyDescent="0.25">
      <c r="A12796"/>
      <c r="B12796"/>
      <c r="C12796"/>
      <c r="D12796"/>
      <c r="E12796"/>
    </row>
    <row r="12797" spans="1:5" x14ac:dyDescent="0.25">
      <c r="A12797"/>
      <c r="B12797"/>
      <c r="C12797"/>
      <c r="D12797"/>
      <c r="E12797"/>
    </row>
    <row r="12798" spans="1:5" x14ac:dyDescent="0.25">
      <c r="A12798"/>
      <c r="B12798"/>
      <c r="C12798"/>
      <c r="D12798"/>
      <c r="E12798"/>
    </row>
    <row r="12799" spans="1:5" x14ac:dyDescent="0.25">
      <c r="A12799"/>
      <c r="B12799"/>
      <c r="C12799"/>
      <c r="D12799"/>
      <c r="E12799"/>
    </row>
    <row r="12800" spans="1:5" x14ac:dyDescent="0.25">
      <c r="A12800"/>
      <c r="B12800"/>
      <c r="C12800"/>
      <c r="D12800"/>
      <c r="E12800"/>
    </row>
    <row r="12801" spans="1:5" x14ac:dyDescent="0.25">
      <c r="A12801"/>
      <c r="B12801"/>
      <c r="C12801"/>
      <c r="D12801"/>
      <c r="E12801"/>
    </row>
    <row r="12802" spans="1:5" x14ac:dyDescent="0.25">
      <c r="A12802"/>
      <c r="B12802"/>
      <c r="C12802"/>
      <c r="D12802"/>
      <c r="E12802"/>
    </row>
    <row r="12803" spans="1:5" x14ac:dyDescent="0.25">
      <c r="A12803"/>
      <c r="B12803"/>
      <c r="C12803"/>
      <c r="D12803"/>
      <c r="E12803"/>
    </row>
    <row r="12804" spans="1:5" x14ac:dyDescent="0.25">
      <c r="A12804"/>
      <c r="B12804"/>
      <c r="C12804"/>
      <c r="D12804"/>
      <c r="E12804"/>
    </row>
    <row r="12805" spans="1:5" x14ac:dyDescent="0.25">
      <c r="A12805"/>
      <c r="B12805"/>
      <c r="C12805"/>
      <c r="D12805"/>
      <c r="E12805"/>
    </row>
    <row r="12806" spans="1:5" x14ac:dyDescent="0.25">
      <c r="A12806"/>
      <c r="B12806"/>
      <c r="C12806"/>
      <c r="D12806"/>
      <c r="E12806"/>
    </row>
    <row r="12807" spans="1:5" x14ac:dyDescent="0.25">
      <c r="A12807"/>
      <c r="B12807"/>
      <c r="C12807"/>
      <c r="D12807"/>
      <c r="E12807"/>
    </row>
    <row r="12808" spans="1:5" x14ac:dyDescent="0.25">
      <c r="A12808"/>
      <c r="B12808"/>
      <c r="C12808"/>
      <c r="D12808"/>
      <c r="E12808"/>
    </row>
    <row r="12809" spans="1:5" x14ac:dyDescent="0.25">
      <c r="A12809"/>
      <c r="B12809"/>
      <c r="C12809"/>
      <c r="D12809"/>
      <c r="E12809"/>
    </row>
    <row r="12810" spans="1:5" x14ac:dyDescent="0.25">
      <c r="A12810"/>
      <c r="B12810"/>
      <c r="C12810"/>
      <c r="D12810"/>
      <c r="E12810"/>
    </row>
    <row r="12811" spans="1:5" x14ac:dyDescent="0.25">
      <c r="A12811"/>
      <c r="B12811"/>
      <c r="C12811"/>
      <c r="D12811"/>
      <c r="E12811"/>
    </row>
    <row r="12812" spans="1:5" x14ac:dyDescent="0.25">
      <c r="A12812"/>
      <c r="B12812"/>
      <c r="C12812"/>
      <c r="D12812"/>
      <c r="E12812"/>
    </row>
    <row r="12813" spans="1:5" x14ac:dyDescent="0.25">
      <c r="A12813"/>
      <c r="B12813"/>
      <c r="C12813"/>
      <c r="D12813"/>
      <c r="E12813"/>
    </row>
    <row r="12814" spans="1:5" x14ac:dyDescent="0.25">
      <c r="A12814"/>
      <c r="B12814"/>
      <c r="C12814"/>
      <c r="D12814"/>
      <c r="E12814"/>
    </row>
    <row r="12815" spans="1:5" x14ac:dyDescent="0.25">
      <c r="A12815"/>
      <c r="B12815"/>
      <c r="C12815"/>
      <c r="D12815"/>
      <c r="E12815"/>
    </row>
    <row r="12816" spans="1:5" x14ac:dyDescent="0.25">
      <c r="A12816"/>
      <c r="B12816"/>
      <c r="C12816"/>
      <c r="D12816"/>
      <c r="E12816"/>
    </row>
    <row r="12817" spans="1:5" x14ac:dyDescent="0.25">
      <c r="A12817"/>
      <c r="B12817"/>
      <c r="C12817"/>
      <c r="D12817"/>
      <c r="E12817"/>
    </row>
    <row r="12818" spans="1:5" x14ac:dyDescent="0.25">
      <c r="A12818"/>
      <c r="B12818"/>
      <c r="C12818"/>
      <c r="D12818"/>
      <c r="E12818"/>
    </row>
    <row r="12819" spans="1:5" x14ac:dyDescent="0.25">
      <c r="A12819"/>
      <c r="B12819"/>
      <c r="C12819"/>
      <c r="D12819"/>
      <c r="E12819"/>
    </row>
    <row r="12820" spans="1:5" x14ac:dyDescent="0.25">
      <c r="A12820"/>
      <c r="B12820"/>
      <c r="C12820"/>
      <c r="D12820"/>
      <c r="E12820"/>
    </row>
    <row r="12821" spans="1:5" x14ac:dyDescent="0.25">
      <c r="A12821"/>
      <c r="B12821"/>
      <c r="C12821"/>
      <c r="D12821"/>
      <c r="E12821"/>
    </row>
    <row r="12822" spans="1:5" x14ac:dyDescent="0.25">
      <c r="A12822"/>
      <c r="B12822"/>
      <c r="C12822"/>
      <c r="D12822"/>
      <c r="E12822"/>
    </row>
    <row r="12823" spans="1:5" x14ac:dyDescent="0.25">
      <c r="A12823"/>
      <c r="B12823"/>
      <c r="C12823"/>
      <c r="D12823"/>
      <c r="E12823"/>
    </row>
    <row r="12824" spans="1:5" x14ac:dyDescent="0.25">
      <c r="A12824"/>
      <c r="B12824"/>
      <c r="C12824"/>
      <c r="D12824"/>
      <c r="E12824"/>
    </row>
    <row r="12825" spans="1:5" x14ac:dyDescent="0.25">
      <c r="A12825"/>
      <c r="B12825"/>
      <c r="C12825"/>
      <c r="D12825"/>
      <c r="E12825"/>
    </row>
    <row r="12826" spans="1:5" x14ac:dyDescent="0.25">
      <c r="A12826"/>
      <c r="B12826"/>
      <c r="C12826"/>
      <c r="D12826"/>
      <c r="E12826"/>
    </row>
    <row r="12827" spans="1:5" x14ac:dyDescent="0.25">
      <c r="A12827"/>
      <c r="B12827"/>
      <c r="C12827"/>
      <c r="D12827"/>
      <c r="E12827"/>
    </row>
    <row r="12828" spans="1:5" x14ac:dyDescent="0.25">
      <c r="A12828"/>
      <c r="B12828"/>
      <c r="C12828"/>
      <c r="D12828"/>
      <c r="E12828"/>
    </row>
    <row r="12829" spans="1:5" x14ac:dyDescent="0.25">
      <c r="A12829"/>
      <c r="B12829"/>
      <c r="C12829"/>
      <c r="D12829"/>
      <c r="E12829"/>
    </row>
    <row r="12830" spans="1:5" x14ac:dyDescent="0.25">
      <c r="A12830"/>
      <c r="B12830"/>
      <c r="C12830"/>
      <c r="D12830"/>
      <c r="E12830"/>
    </row>
    <row r="12831" spans="1:5" x14ac:dyDescent="0.25">
      <c r="A12831"/>
      <c r="B12831"/>
      <c r="C12831"/>
      <c r="D12831"/>
      <c r="E12831"/>
    </row>
    <row r="12832" spans="1:5" x14ac:dyDescent="0.25">
      <c r="A12832"/>
      <c r="B12832"/>
      <c r="C12832"/>
      <c r="D12832"/>
      <c r="E12832"/>
    </row>
    <row r="12833" spans="1:5" x14ac:dyDescent="0.25">
      <c r="A12833"/>
      <c r="B12833"/>
      <c r="C12833"/>
      <c r="D12833"/>
      <c r="E12833"/>
    </row>
    <row r="12834" spans="1:5" x14ac:dyDescent="0.25">
      <c r="A12834"/>
      <c r="B12834"/>
      <c r="C12834"/>
      <c r="D12834"/>
      <c r="E12834"/>
    </row>
    <row r="12835" spans="1:5" x14ac:dyDescent="0.25">
      <c r="A12835"/>
      <c r="B12835"/>
      <c r="C12835"/>
      <c r="D12835"/>
      <c r="E12835"/>
    </row>
    <row r="12836" spans="1:5" x14ac:dyDescent="0.25">
      <c r="A12836"/>
      <c r="B12836"/>
      <c r="C12836"/>
      <c r="D12836"/>
      <c r="E12836"/>
    </row>
    <row r="12837" spans="1:5" x14ac:dyDescent="0.25">
      <c r="A12837"/>
      <c r="B12837"/>
      <c r="C12837"/>
      <c r="D12837"/>
      <c r="E12837"/>
    </row>
    <row r="12838" spans="1:5" x14ac:dyDescent="0.25">
      <c r="A12838"/>
      <c r="B12838"/>
      <c r="C12838"/>
      <c r="D12838"/>
      <c r="E12838"/>
    </row>
    <row r="12839" spans="1:5" x14ac:dyDescent="0.25">
      <c r="A12839"/>
      <c r="B12839"/>
      <c r="C12839"/>
      <c r="D12839"/>
      <c r="E12839"/>
    </row>
    <row r="12840" spans="1:5" x14ac:dyDescent="0.25">
      <c r="A12840"/>
      <c r="B12840"/>
      <c r="C12840"/>
      <c r="D12840"/>
      <c r="E12840"/>
    </row>
    <row r="12841" spans="1:5" x14ac:dyDescent="0.25">
      <c r="A12841"/>
      <c r="B12841"/>
      <c r="C12841"/>
      <c r="D12841"/>
      <c r="E12841"/>
    </row>
    <row r="12842" spans="1:5" x14ac:dyDescent="0.25">
      <c r="A12842"/>
      <c r="B12842"/>
      <c r="C12842"/>
      <c r="D12842"/>
      <c r="E12842"/>
    </row>
    <row r="12843" spans="1:5" x14ac:dyDescent="0.25">
      <c r="A12843"/>
      <c r="B12843"/>
      <c r="C12843"/>
      <c r="D12843"/>
      <c r="E12843"/>
    </row>
    <row r="12844" spans="1:5" x14ac:dyDescent="0.25">
      <c r="A12844"/>
      <c r="B12844"/>
      <c r="C12844"/>
      <c r="D12844"/>
      <c r="E12844"/>
    </row>
    <row r="12845" spans="1:5" x14ac:dyDescent="0.25">
      <c r="A12845"/>
      <c r="B12845"/>
      <c r="C12845"/>
      <c r="D12845"/>
      <c r="E12845"/>
    </row>
    <row r="12846" spans="1:5" x14ac:dyDescent="0.25">
      <c r="A12846"/>
      <c r="B12846"/>
      <c r="C12846"/>
      <c r="D12846"/>
      <c r="E12846"/>
    </row>
    <row r="12847" spans="1:5" x14ac:dyDescent="0.25">
      <c r="A12847"/>
      <c r="B12847"/>
      <c r="C12847"/>
      <c r="D12847"/>
      <c r="E12847"/>
    </row>
    <row r="12848" spans="1:5" x14ac:dyDescent="0.25">
      <c r="A12848"/>
      <c r="B12848"/>
      <c r="C12848"/>
      <c r="D12848"/>
      <c r="E12848"/>
    </row>
    <row r="12849" spans="1:5" x14ac:dyDescent="0.25">
      <c r="A12849"/>
      <c r="B12849"/>
      <c r="C12849"/>
      <c r="D12849"/>
      <c r="E12849"/>
    </row>
    <row r="12850" spans="1:5" x14ac:dyDescent="0.25">
      <c r="A12850"/>
      <c r="B12850"/>
      <c r="C12850"/>
      <c r="D12850"/>
      <c r="E12850"/>
    </row>
    <row r="12851" spans="1:5" x14ac:dyDescent="0.25">
      <c r="A12851"/>
      <c r="B12851"/>
      <c r="C12851"/>
      <c r="D12851"/>
      <c r="E12851"/>
    </row>
    <row r="12852" spans="1:5" x14ac:dyDescent="0.25">
      <c r="A12852"/>
      <c r="B12852"/>
      <c r="C12852"/>
      <c r="D12852"/>
      <c r="E12852"/>
    </row>
    <row r="12853" spans="1:5" x14ac:dyDescent="0.25">
      <c r="A12853"/>
      <c r="B12853"/>
      <c r="C12853"/>
      <c r="D12853"/>
      <c r="E12853"/>
    </row>
    <row r="12854" spans="1:5" x14ac:dyDescent="0.25">
      <c r="A12854"/>
      <c r="B12854"/>
      <c r="C12854"/>
      <c r="D12854"/>
      <c r="E12854"/>
    </row>
    <row r="12855" spans="1:5" x14ac:dyDescent="0.25">
      <c r="A12855"/>
      <c r="B12855"/>
      <c r="C12855"/>
      <c r="D12855"/>
      <c r="E12855"/>
    </row>
    <row r="12856" spans="1:5" x14ac:dyDescent="0.25">
      <c r="A12856"/>
      <c r="B12856"/>
      <c r="C12856"/>
      <c r="D12856"/>
      <c r="E12856"/>
    </row>
    <row r="12857" spans="1:5" x14ac:dyDescent="0.25">
      <c r="A12857"/>
      <c r="B12857"/>
      <c r="C12857"/>
      <c r="D12857"/>
      <c r="E12857"/>
    </row>
    <row r="12858" spans="1:5" x14ac:dyDescent="0.25">
      <c r="A12858"/>
      <c r="B12858"/>
      <c r="C12858"/>
      <c r="D12858"/>
      <c r="E12858"/>
    </row>
    <row r="12859" spans="1:5" x14ac:dyDescent="0.25">
      <c r="A12859"/>
      <c r="B12859"/>
      <c r="C12859"/>
      <c r="D12859"/>
      <c r="E12859"/>
    </row>
    <row r="12860" spans="1:5" x14ac:dyDescent="0.25">
      <c r="A12860"/>
      <c r="B12860"/>
      <c r="C12860"/>
      <c r="D12860"/>
      <c r="E12860"/>
    </row>
    <row r="12861" spans="1:5" x14ac:dyDescent="0.25">
      <c r="A12861"/>
      <c r="B12861"/>
      <c r="C12861"/>
      <c r="D12861"/>
      <c r="E12861"/>
    </row>
    <row r="12862" spans="1:5" x14ac:dyDescent="0.25">
      <c r="A12862"/>
      <c r="B12862"/>
      <c r="C12862"/>
      <c r="D12862"/>
      <c r="E12862"/>
    </row>
    <row r="12863" spans="1:5" x14ac:dyDescent="0.25">
      <c r="A12863"/>
      <c r="B12863"/>
      <c r="C12863"/>
      <c r="D12863"/>
      <c r="E12863"/>
    </row>
    <row r="12864" spans="1:5" x14ac:dyDescent="0.25">
      <c r="A12864"/>
      <c r="B12864"/>
      <c r="C12864"/>
      <c r="D12864"/>
      <c r="E12864"/>
    </row>
    <row r="12865" spans="1:5" x14ac:dyDescent="0.25">
      <c r="A12865"/>
      <c r="B12865"/>
      <c r="C12865"/>
      <c r="D12865"/>
      <c r="E12865"/>
    </row>
    <row r="12866" spans="1:5" x14ac:dyDescent="0.25">
      <c r="A12866"/>
      <c r="B12866"/>
      <c r="C12866"/>
      <c r="D12866"/>
      <c r="E12866"/>
    </row>
    <row r="12867" spans="1:5" x14ac:dyDescent="0.25">
      <c r="A12867"/>
      <c r="B12867"/>
      <c r="C12867"/>
      <c r="D12867"/>
      <c r="E12867"/>
    </row>
    <row r="12868" spans="1:5" x14ac:dyDescent="0.25">
      <c r="A12868"/>
      <c r="B12868"/>
      <c r="C12868"/>
      <c r="D12868"/>
      <c r="E12868"/>
    </row>
    <row r="12869" spans="1:5" x14ac:dyDescent="0.25">
      <c r="A12869"/>
      <c r="B12869"/>
      <c r="C12869"/>
      <c r="D12869"/>
      <c r="E12869"/>
    </row>
    <row r="12870" spans="1:5" x14ac:dyDescent="0.25">
      <c r="A12870"/>
      <c r="B12870"/>
      <c r="C12870"/>
      <c r="D12870"/>
      <c r="E12870"/>
    </row>
    <row r="12871" spans="1:5" x14ac:dyDescent="0.25">
      <c r="A12871"/>
      <c r="B12871"/>
      <c r="C12871"/>
      <c r="D12871"/>
      <c r="E12871"/>
    </row>
    <row r="12872" spans="1:5" x14ac:dyDescent="0.25">
      <c r="A12872"/>
      <c r="B12872"/>
      <c r="C12872"/>
      <c r="D12872"/>
      <c r="E12872"/>
    </row>
    <row r="12873" spans="1:5" x14ac:dyDescent="0.25">
      <c r="A12873"/>
      <c r="B12873"/>
      <c r="C12873"/>
      <c r="D12873"/>
      <c r="E12873"/>
    </row>
    <row r="12874" spans="1:5" x14ac:dyDescent="0.25">
      <c r="A12874"/>
      <c r="B12874"/>
      <c r="C12874"/>
      <c r="D12874"/>
      <c r="E12874"/>
    </row>
    <row r="12875" spans="1:5" x14ac:dyDescent="0.25">
      <c r="A12875"/>
      <c r="B12875"/>
      <c r="C12875"/>
      <c r="D12875"/>
      <c r="E12875"/>
    </row>
    <row r="12876" spans="1:5" x14ac:dyDescent="0.25">
      <c r="A12876"/>
      <c r="B12876"/>
      <c r="C12876"/>
      <c r="D12876"/>
      <c r="E12876"/>
    </row>
    <row r="12877" spans="1:5" x14ac:dyDescent="0.25">
      <c r="A12877"/>
      <c r="B12877"/>
      <c r="C12877"/>
      <c r="D12877"/>
      <c r="E12877"/>
    </row>
    <row r="12878" spans="1:5" x14ac:dyDescent="0.25">
      <c r="A12878"/>
      <c r="B12878"/>
      <c r="C12878"/>
      <c r="D12878"/>
      <c r="E12878"/>
    </row>
    <row r="12879" spans="1:5" x14ac:dyDescent="0.25">
      <c r="A12879"/>
      <c r="B12879"/>
      <c r="C12879"/>
      <c r="D12879"/>
      <c r="E12879"/>
    </row>
    <row r="12880" spans="1:5" x14ac:dyDescent="0.25">
      <c r="A12880"/>
      <c r="B12880"/>
      <c r="C12880"/>
      <c r="D12880"/>
      <c r="E12880"/>
    </row>
    <row r="12881" spans="1:5" x14ac:dyDescent="0.25">
      <c r="A12881"/>
      <c r="B12881"/>
      <c r="C12881"/>
      <c r="D12881"/>
      <c r="E12881"/>
    </row>
    <row r="12882" spans="1:5" x14ac:dyDescent="0.25">
      <c r="A12882"/>
      <c r="B12882"/>
      <c r="C12882"/>
      <c r="D12882"/>
      <c r="E12882"/>
    </row>
    <row r="12883" spans="1:5" x14ac:dyDescent="0.25">
      <c r="A12883"/>
      <c r="B12883"/>
      <c r="C12883"/>
      <c r="D12883"/>
      <c r="E12883"/>
    </row>
    <row r="12884" spans="1:5" x14ac:dyDescent="0.25">
      <c r="A12884"/>
      <c r="B12884"/>
      <c r="C12884"/>
      <c r="D12884"/>
      <c r="E12884"/>
    </row>
    <row r="12885" spans="1:5" x14ac:dyDescent="0.25">
      <c r="A12885"/>
      <c r="B12885"/>
      <c r="C12885"/>
      <c r="D12885"/>
      <c r="E12885"/>
    </row>
    <row r="12886" spans="1:5" x14ac:dyDescent="0.25">
      <c r="A12886"/>
      <c r="B12886"/>
      <c r="C12886"/>
      <c r="D12886"/>
      <c r="E12886"/>
    </row>
    <row r="12887" spans="1:5" x14ac:dyDescent="0.25">
      <c r="A12887"/>
      <c r="B12887"/>
      <c r="C12887"/>
      <c r="D12887"/>
      <c r="E12887"/>
    </row>
    <row r="12888" spans="1:5" x14ac:dyDescent="0.25">
      <c r="A12888"/>
      <c r="B12888"/>
      <c r="C12888"/>
      <c r="D12888"/>
      <c r="E12888"/>
    </row>
    <row r="12889" spans="1:5" x14ac:dyDescent="0.25">
      <c r="A12889"/>
      <c r="B12889"/>
      <c r="C12889"/>
      <c r="D12889"/>
      <c r="E12889"/>
    </row>
    <row r="12890" spans="1:5" x14ac:dyDescent="0.25">
      <c r="A12890"/>
      <c r="B12890"/>
      <c r="C12890"/>
      <c r="D12890"/>
      <c r="E12890"/>
    </row>
    <row r="12891" spans="1:5" x14ac:dyDescent="0.25">
      <c r="A12891"/>
      <c r="B12891"/>
      <c r="C12891"/>
      <c r="D12891"/>
      <c r="E12891"/>
    </row>
    <row r="12892" spans="1:5" x14ac:dyDescent="0.25">
      <c r="A12892"/>
      <c r="B12892"/>
      <c r="C12892"/>
      <c r="D12892"/>
      <c r="E12892"/>
    </row>
    <row r="12893" spans="1:5" x14ac:dyDescent="0.25">
      <c r="A12893"/>
      <c r="B12893"/>
      <c r="C12893"/>
      <c r="D12893"/>
      <c r="E12893"/>
    </row>
    <row r="12894" spans="1:5" x14ac:dyDescent="0.25">
      <c r="A12894"/>
      <c r="B12894"/>
      <c r="C12894"/>
      <c r="D12894"/>
      <c r="E12894"/>
    </row>
    <row r="12895" spans="1:5" x14ac:dyDescent="0.25">
      <c r="A12895"/>
      <c r="B12895"/>
      <c r="C12895"/>
      <c r="D12895"/>
      <c r="E12895"/>
    </row>
    <row r="12896" spans="1:5" x14ac:dyDescent="0.25">
      <c r="A12896"/>
      <c r="B12896"/>
      <c r="C12896"/>
      <c r="D12896"/>
      <c r="E12896"/>
    </row>
    <row r="12897" spans="1:5" x14ac:dyDescent="0.25">
      <c r="A12897"/>
      <c r="B12897"/>
      <c r="C12897"/>
      <c r="D12897"/>
      <c r="E12897"/>
    </row>
    <row r="12898" spans="1:5" x14ac:dyDescent="0.25">
      <c r="A12898"/>
      <c r="B12898"/>
      <c r="C12898"/>
      <c r="D12898"/>
      <c r="E12898"/>
    </row>
    <row r="12899" spans="1:5" x14ac:dyDescent="0.25">
      <c r="A12899"/>
      <c r="B12899"/>
      <c r="C12899"/>
      <c r="D12899"/>
      <c r="E12899"/>
    </row>
    <row r="12900" spans="1:5" x14ac:dyDescent="0.25">
      <c r="A12900"/>
      <c r="B12900"/>
      <c r="C12900"/>
      <c r="D12900"/>
      <c r="E12900"/>
    </row>
    <row r="12901" spans="1:5" x14ac:dyDescent="0.25">
      <c r="A12901"/>
      <c r="B12901"/>
      <c r="C12901"/>
      <c r="D12901"/>
      <c r="E12901"/>
    </row>
    <row r="12902" spans="1:5" x14ac:dyDescent="0.25">
      <c r="A12902"/>
      <c r="B12902"/>
      <c r="C12902"/>
      <c r="D12902"/>
      <c r="E12902"/>
    </row>
    <row r="12903" spans="1:5" x14ac:dyDescent="0.25">
      <c r="A12903"/>
      <c r="B12903"/>
      <c r="C12903"/>
      <c r="D12903"/>
      <c r="E12903"/>
    </row>
    <row r="12904" spans="1:5" x14ac:dyDescent="0.25">
      <c r="A12904"/>
      <c r="B12904"/>
      <c r="C12904"/>
      <c r="D12904"/>
      <c r="E12904"/>
    </row>
    <row r="12905" spans="1:5" x14ac:dyDescent="0.25">
      <c r="A12905"/>
      <c r="B12905"/>
      <c r="C12905"/>
      <c r="D12905"/>
      <c r="E12905"/>
    </row>
    <row r="12906" spans="1:5" x14ac:dyDescent="0.25">
      <c r="A12906"/>
      <c r="B12906"/>
      <c r="C12906"/>
      <c r="D12906"/>
      <c r="E12906"/>
    </row>
    <row r="12907" spans="1:5" x14ac:dyDescent="0.25">
      <c r="A12907"/>
      <c r="B12907"/>
      <c r="C12907"/>
      <c r="D12907"/>
      <c r="E12907"/>
    </row>
    <row r="12908" spans="1:5" x14ac:dyDescent="0.25">
      <c r="A12908"/>
      <c r="B12908"/>
      <c r="C12908"/>
      <c r="D12908"/>
      <c r="E12908"/>
    </row>
    <row r="12909" spans="1:5" x14ac:dyDescent="0.25">
      <c r="A12909"/>
      <c r="B12909"/>
      <c r="C12909"/>
      <c r="D12909"/>
      <c r="E12909"/>
    </row>
    <row r="12910" spans="1:5" x14ac:dyDescent="0.25">
      <c r="A12910"/>
      <c r="B12910"/>
      <c r="C12910"/>
      <c r="D12910"/>
      <c r="E12910"/>
    </row>
    <row r="12911" spans="1:5" x14ac:dyDescent="0.25">
      <c r="A12911"/>
      <c r="B12911"/>
      <c r="C12911"/>
      <c r="D12911"/>
      <c r="E12911"/>
    </row>
    <row r="12912" spans="1:5" x14ac:dyDescent="0.25">
      <c r="A12912"/>
      <c r="B12912"/>
      <c r="C12912"/>
      <c r="D12912"/>
      <c r="E12912"/>
    </row>
    <row r="12913" spans="1:5" x14ac:dyDescent="0.25">
      <c r="A12913"/>
      <c r="B12913"/>
      <c r="C12913"/>
      <c r="D12913"/>
      <c r="E12913"/>
    </row>
    <row r="12914" spans="1:5" x14ac:dyDescent="0.25">
      <c r="A12914"/>
      <c r="B12914"/>
      <c r="C12914"/>
      <c r="D12914"/>
      <c r="E12914"/>
    </row>
    <row r="12915" spans="1:5" x14ac:dyDescent="0.25">
      <c r="A12915"/>
      <c r="B12915"/>
      <c r="C12915"/>
      <c r="D12915"/>
      <c r="E12915"/>
    </row>
    <row r="12916" spans="1:5" x14ac:dyDescent="0.25">
      <c r="A12916"/>
      <c r="B12916"/>
      <c r="C12916"/>
      <c r="D12916"/>
      <c r="E12916"/>
    </row>
    <row r="12917" spans="1:5" x14ac:dyDescent="0.25">
      <c r="A12917"/>
      <c r="B12917"/>
      <c r="C12917"/>
      <c r="D12917"/>
      <c r="E12917"/>
    </row>
    <row r="12918" spans="1:5" x14ac:dyDescent="0.25">
      <c r="A12918"/>
      <c r="B12918"/>
      <c r="C12918"/>
      <c r="D12918"/>
      <c r="E12918"/>
    </row>
    <row r="12919" spans="1:5" x14ac:dyDescent="0.25">
      <c r="A12919"/>
      <c r="B12919"/>
      <c r="C12919"/>
      <c r="D12919"/>
      <c r="E12919"/>
    </row>
    <row r="12920" spans="1:5" x14ac:dyDescent="0.25">
      <c r="A12920"/>
      <c r="B12920"/>
      <c r="C12920"/>
      <c r="D12920"/>
      <c r="E12920"/>
    </row>
    <row r="12921" spans="1:5" x14ac:dyDescent="0.25">
      <c r="A12921"/>
      <c r="B12921"/>
      <c r="C12921"/>
      <c r="D12921"/>
      <c r="E12921"/>
    </row>
    <row r="12922" spans="1:5" x14ac:dyDescent="0.25">
      <c r="A12922"/>
      <c r="B12922"/>
      <c r="C12922"/>
      <c r="D12922"/>
      <c r="E12922"/>
    </row>
    <row r="12923" spans="1:5" x14ac:dyDescent="0.25">
      <c r="A12923"/>
      <c r="B12923"/>
      <c r="C12923"/>
      <c r="D12923"/>
      <c r="E12923"/>
    </row>
    <row r="12924" spans="1:5" x14ac:dyDescent="0.25">
      <c r="A12924"/>
      <c r="B12924"/>
      <c r="C12924"/>
      <c r="D12924"/>
      <c r="E12924"/>
    </row>
    <row r="12925" spans="1:5" x14ac:dyDescent="0.25">
      <c r="A12925"/>
      <c r="B12925"/>
      <c r="C12925"/>
      <c r="D12925"/>
      <c r="E12925"/>
    </row>
    <row r="12926" spans="1:5" x14ac:dyDescent="0.25">
      <c r="A12926"/>
      <c r="B12926"/>
      <c r="C12926"/>
      <c r="D12926"/>
      <c r="E12926"/>
    </row>
    <row r="12927" spans="1:5" x14ac:dyDescent="0.25">
      <c r="A12927"/>
      <c r="B12927"/>
      <c r="C12927"/>
      <c r="D12927"/>
      <c r="E12927"/>
    </row>
    <row r="12928" spans="1:5" x14ac:dyDescent="0.25">
      <c r="A12928"/>
      <c r="B12928"/>
      <c r="C12928"/>
      <c r="D12928"/>
      <c r="E12928"/>
    </row>
    <row r="12929" spans="1:5" x14ac:dyDescent="0.25">
      <c r="A12929"/>
      <c r="B12929"/>
      <c r="C12929"/>
      <c r="D12929"/>
      <c r="E12929"/>
    </row>
    <row r="12930" spans="1:5" x14ac:dyDescent="0.25">
      <c r="A12930"/>
      <c r="B12930"/>
      <c r="C12930"/>
      <c r="D12930"/>
      <c r="E12930"/>
    </row>
    <row r="12931" spans="1:5" x14ac:dyDescent="0.25">
      <c r="A12931"/>
      <c r="B12931"/>
      <c r="C12931"/>
      <c r="D12931"/>
      <c r="E12931"/>
    </row>
    <row r="12932" spans="1:5" x14ac:dyDescent="0.25">
      <c r="A12932"/>
      <c r="B12932"/>
      <c r="C12932"/>
      <c r="D12932"/>
      <c r="E12932"/>
    </row>
    <row r="12933" spans="1:5" x14ac:dyDescent="0.25">
      <c r="A12933"/>
      <c r="B12933"/>
      <c r="C12933"/>
      <c r="D12933"/>
      <c r="E12933"/>
    </row>
    <row r="12934" spans="1:5" x14ac:dyDescent="0.25">
      <c r="A12934"/>
      <c r="B12934"/>
      <c r="C12934"/>
      <c r="D12934"/>
      <c r="E12934"/>
    </row>
    <row r="12935" spans="1:5" x14ac:dyDescent="0.25">
      <c r="A12935"/>
      <c r="B12935"/>
      <c r="C12935"/>
      <c r="D12935"/>
      <c r="E12935"/>
    </row>
    <row r="12936" spans="1:5" x14ac:dyDescent="0.25">
      <c r="A12936"/>
      <c r="B12936"/>
      <c r="C12936"/>
      <c r="D12936"/>
      <c r="E12936"/>
    </row>
    <row r="12937" spans="1:5" x14ac:dyDescent="0.25">
      <c r="A12937"/>
      <c r="B12937"/>
      <c r="C12937"/>
      <c r="D12937"/>
      <c r="E12937"/>
    </row>
    <row r="12938" spans="1:5" x14ac:dyDescent="0.25">
      <c r="A12938"/>
      <c r="B12938"/>
      <c r="C12938"/>
      <c r="D12938"/>
      <c r="E12938"/>
    </row>
    <row r="12939" spans="1:5" x14ac:dyDescent="0.25">
      <c r="A12939"/>
      <c r="B12939"/>
      <c r="C12939"/>
      <c r="D12939"/>
      <c r="E12939"/>
    </row>
    <row r="12940" spans="1:5" x14ac:dyDescent="0.25">
      <c r="A12940"/>
      <c r="B12940"/>
      <c r="C12940"/>
      <c r="D12940"/>
      <c r="E12940"/>
    </row>
    <row r="12941" spans="1:5" x14ac:dyDescent="0.25">
      <c r="A12941"/>
      <c r="B12941"/>
      <c r="C12941"/>
      <c r="D12941"/>
      <c r="E12941"/>
    </row>
    <row r="12942" spans="1:5" x14ac:dyDescent="0.25">
      <c r="A12942"/>
      <c r="B12942"/>
      <c r="C12942"/>
      <c r="D12942"/>
      <c r="E12942"/>
    </row>
    <row r="12943" spans="1:5" x14ac:dyDescent="0.25">
      <c r="A12943"/>
      <c r="B12943"/>
      <c r="C12943"/>
      <c r="D12943"/>
      <c r="E12943"/>
    </row>
    <row r="12944" spans="1:5" x14ac:dyDescent="0.25">
      <c r="A12944"/>
      <c r="B12944"/>
      <c r="C12944"/>
      <c r="D12944"/>
      <c r="E12944"/>
    </row>
    <row r="12945" spans="1:5" x14ac:dyDescent="0.25">
      <c r="A12945"/>
      <c r="B12945"/>
      <c r="C12945"/>
      <c r="D12945"/>
      <c r="E12945"/>
    </row>
    <row r="12946" spans="1:5" x14ac:dyDescent="0.25">
      <c r="A12946"/>
      <c r="B12946"/>
      <c r="C12946"/>
      <c r="D12946"/>
      <c r="E12946"/>
    </row>
    <row r="12947" spans="1:5" x14ac:dyDescent="0.25">
      <c r="A12947"/>
      <c r="B12947"/>
      <c r="C12947"/>
      <c r="D12947"/>
      <c r="E12947"/>
    </row>
    <row r="12948" spans="1:5" x14ac:dyDescent="0.25">
      <c r="A12948"/>
      <c r="B12948"/>
      <c r="C12948"/>
      <c r="D12948"/>
      <c r="E12948"/>
    </row>
    <row r="12949" spans="1:5" x14ac:dyDescent="0.25">
      <c r="A12949"/>
      <c r="B12949"/>
      <c r="C12949"/>
      <c r="D12949"/>
      <c r="E12949"/>
    </row>
    <row r="12950" spans="1:5" x14ac:dyDescent="0.25">
      <c r="A12950"/>
      <c r="B12950"/>
      <c r="C12950"/>
      <c r="D12950"/>
      <c r="E12950"/>
    </row>
    <row r="12951" spans="1:5" x14ac:dyDescent="0.25">
      <c r="A12951"/>
      <c r="B12951"/>
      <c r="C12951"/>
      <c r="D12951"/>
      <c r="E12951"/>
    </row>
    <row r="12952" spans="1:5" x14ac:dyDescent="0.25">
      <c r="A12952"/>
      <c r="B12952"/>
      <c r="C12952"/>
      <c r="D12952"/>
      <c r="E12952"/>
    </row>
    <row r="12953" spans="1:5" x14ac:dyDescent="0.25">
      <c r="A12953"/>
      <c r="B12953"/>
      <c r="C12953"/>
      <c r="D12953"/>
      <c r="E12953"/>
    </row>
    <row r="12954" spans="1:5" x14ac:dyDescent="0.25">
      <c r="A12954"/>
      <c r="B12954"/>
      <c r="C12954"/>
      <c r="D12954"/>
      <c r="E12954"/>
    </row>
    <row r="12955" spans="1:5" x14ac:dyDescent="0.25">
      <c r="A12955"/>
      <c r="B12955"/>
      <c r="C12955"/>
      <c r="D12955"/>
      <c r="E12955"/>
    </row>
    <row r="12956" spans="1:5" x14ac:dyDescent="0.25">
      <c r="A12956"/>
      <c r="B12956"/>
      <c r="C12956"/>
      <c r="D12956"/>
      <c r="E12956"/>
    </row>
    <row r="12957" spans="1:5" x14ac:dyDescent="0.25">
      <c r="A12957"/>
      <c r="B12957"/>
      <c r="C12957"/>
      <c r="D12957"/>
      <c r="E12957"/>
    </row>
    <row r="12958" spans="1:5" x14ac:dyDescent="0.25">
      <c r="A12958"/>
      <c r="B12958"/>
      <c r="C12958"/>
      <c r="D12958"/>
      <c r="E12958"/>
    </row>
    <row r="12959" spans="1:5" x14ac:dyDescent="0.25">
      <c r="A12959"/>
      <c r="B12959"/>
      <c r="C12959"/>
      <c r="D12959"/>
      <c r="E12959"/>
    </row>
    <row r="12960" spans="1:5" x14ac:dyDescent="0.25">
      <c r="A12960"/>
      <c r="B12960"/>
      <c r="C12960"/>
      <c r="D12960"/>
      <c r="E12960"/>
    </row>
    <row r="12961" spans="1:5" x14ac:dyDescent="0.25">
      <c r="A12961"/>
      <c r="B12961"/>
      <c r="C12961"/>
      <c r="D12961"/>
      <c r="E12961"/>
    </row>
    <row r="12962" spans="1:5" x14ac:dyDescent="0.25">
      <c r="A12962"/>
      <c r="B12962"/>
      <c r="C12962"/>
      <c r="D12962"/>
      <c r="E12962"/>
    </row>
    <row r="12963" spans="1:5" x14ac:dyDescent="0.25">
      <c r="A12963"/>
      <c r="B12963"/>
      <c r="C12963"/>
      <c r="D12963"/>
      <c r="E12963"/>
    </row>
    <row r="12964" spans="1:5" x14ac:dyDescent="0.25">
      <c r="A12964"/>
      <c r="B12964"/>
      <c r="C12964"/>
      <c r="D12964"/>
      <c r="E12964"/>
    </row>
    <row r="12965" spans="1:5" x14ac:dyDescent="0.25">
      <c r="A12965"/>
      <c r="B12965"/>
      <c r="C12965"/>
      <c r="D12965"/>
      <c r="E12965"/>
    </row>
    <row r="12966" spans="1:5" x14ac:dyDescent="0.25">
      <c r="A12966"/>
      <c r="B12966"/>
      <c r="C12966"/>
      <c r="D12966"/>
      <c r="E12966"/>
    </row>
    <row r="12967" spans="1:5" x14ac:dyDescent="0.25">
      <c r="A12967"/>
      <c r="B12967"/>
      <c r="C12967"/>
      <c r="D12967"/>
      <c r="E12967"/>
    </row>
    <row r="12968" spans="1:5" x14ac:dyDescent="0.25">
      <c r="A12968"/>
      <c r="B12968"/>
      <c r="C12968"/>
      <c r="D12968"/>
      <c r="E12968"/>
    </row>
    <row r="12969" spans="1:5" x14ac:dyDescent="0.25">
      <c r="A12969"/>
      <c r="B12969"/>
      <c r="C12969"/>
      <c r="D12969"/>
      <c r="E12969"/>
    </row>
    <row r="12970" spans="1:5" x14ac:dyDescent="0.25">
      <c r="A12970"/>
      <c r="B12970"/>
      <c r="C12970"/>
      <c r="D12970"/>
      <c r="E12970"/>
    </row>
    <row r="12971" spans="1:5" x14ac:dyDescent="0.25">
      <c r="A12971"/>
      <c r="B12971"/>
      <c r="C12971"/>
      <c r="D12971"/>
      <c r="E12971"/>
    </row>
    <row r="12972" spans="1:5" x14ac:dyDescent="0.25">
      <c r="A12972"/>
      <c r="B12972"/>
      <c r="C12972"/>
      <c r="D12972"/>
      <c r="E12972"/>
    </row>
    <row r="12973" spans="1:5" x14ac:dyDescent="0.25">
      <c r="A12973"/>
      <c r="B12973"/>
      <c r="C12973"/>
      <c r="D12973"/>
      <c r="E12973"/>
    </row>
    <row r="12974" spans="1:5" x14ac:dyDescent="0.25">
      <c r="A12974"/>
      <c r="B12974"/>
      <c r="C12974"/>
      <c r="D12974"/>
      <c r="E12974"/>
    </row>
    <row r="12975" spans="1:5" x14ac:dyDescent="0.25">
      <c r="A12975"/>
      <c r="B12975"/>
      <c r="C12975"/>
      <c r="D12975"/>
      <c r="E12975"/>
    </row>
    <row r="12976" spans="1:5" x14ac:dyDescent="0.25">
      <c r="A12976"/>
      <c r="B12976"/>
      <c r="C12976"/>
      <c r="D12976"/>
      <c r="E12976"/>
    </row>
    <row r="12977" spans="1:5" x14ac:dyDescent="0.25">
      <c r="A12977"/>
      <c r="B12977"/>
      <c r="C12977"/>
      <c r="D12977"/>
      <c r="E12977"/>
    </row>
    <row r="12978" spans="1:5" x14ac:dyDescent="0.25">
      <c r="A12978"/>
      <c r="B12978"/>
      <c r="C12978"/>
      <c r="D12978"/>
      <c r="E12978"/>
    </row>
    <row r="12979" spans="1:5" x14ac:dyDescent="0.25">
      <c r="A12979"/>
      <c r="B12979"/>
      <c r="C12979"/>
      <c r="D12979"/>
      <c r="E12979"/>
    </row>
    <row r="12980" spans="1:5" x14ac:dyDescent="0.25">
      <c r="A12980"/>
      <c r="B12980"/>
      <c r="C12980"/>
      <c r="D12980"/>
      <c r="E12980"/>
    </row>
    <row r="12981" spans="1:5" x14ac:dyDescent="0.25">
      <c r="A12981"/>
      <c r="B12981"/>
      <c r="C12981"/>
      <c r="D12981"/>
      <c r="E12981"/>
    </row>
    <row r="12982" spans="1:5" x14ac:dyDescent="0.25">
      <c r="A12982"/>
      <c r="B12982"/>
      <c r="C12982"/>
      <c r="D12982"/>
      <c r="E12982"/>
    </row>
    <row r="12983" spans="1:5" x14ac:dyDescent="0.25">
      <c r="A12983"/>
      <c r="B12983"/>
      <c r="C12983"/>
      <c r="D12983"/>
      <c r="E12983"/>
    </row>
    <row r="12984" spans="1:5" x14ac:dyDescent="0.25">
      <c r="A12984"/>
      <c r="B12984"/>
      <c r="C12984"/>
      <c r="D12984"/>
      <c r="E12984"/>
    </row>
    <row r="12985" spans="1:5" x14ac:dyDescent="0.25">
      <c r="A12985"/>
      <c r="B12985"/>
      <c r="C12985"/>
      <c r="D12985"/>
      <c r="E12985"/>
    </row>
    <row r="12986" spans="1:5" x14ac:dyDescent="0.25">
      <c r="A12986"/>
      <c r="B12986"/>
      <c r="C12986"/>
      <c r="D12986"/>
      <c r="E12986"/>
    </row>
    <row r="12987" spans="1:5" x14ac:dyDescent="0.25">
      <c r="A12987"/>
      <c r="B12987"/>
      <c r="C12987"/>
      <c r="D12987"/>
      <c r="E12987"/>
    </row>
    <row r="12988" spans="1:5" x14ac:dyDescent="0.25">
      <c r="A12988"/>
      <c r="B12988"/>
      <c r="C12988"/>
      <c r="D12988"/>
      <c r="E12988"/>
    </row>
    <row r="12989" spans="1:5" x14ac:dyDescent="0.25">
      <c r="A12989"/>
      <c r="B12989"/>
      <c r="C12989"/>
      <c r="D12989"/>
      <c r="E12989"/>
    </row>
    <row r="12990" spans="1:5" x14ac:dyDescent="0.25">
      <c r="A12990"/>
      <c r="B12990"/>
      <c r="C12990"/>
      <c r="D12990"/>
      <c r="E12990"/>
    </row>
    <row r="12991" spans="1:5" x14ac:dyDescent="0.25">
      <c r="A12991"/>
      <c r="B12991"/>
      <c r="C12991"/>
      <c r="D12991"/>
      <c r="E12991"/>
    </row>
    <row r="12992" spans="1:5" x14ac:dyDescent="0.25">
      <c r="A12992"/>
      <c r="B12992"/>
      <c r="C12992"/>
      <c r="D12992"/>
      <c r="E12992"/>
    </row>
    <row r="12993" spans="1:5" x14ac:dyDescent="0.25">
      <c r="A12993"/>
      <c r="B12993"/>
      <c r="C12993"/>
      <c r="D12993"/>
      <c r="E12993"/>
    </row>
    <row r="12994" spans="1:5" x14ac:dyDescent="0.25">
      <c r="A12994"/>
      <c r="B12994"/>
      <c r="C12994"/>
      <c r="D12994"/>
      <c r="E12994"/>
    </row>
    <row r="12995" spans="1:5" x14ac:dyDescent="0.25">
      <c r="A12995"/>
      <c r="B12995"/>
      <c r="C12995"/>
      <c r="D12995"/>
      <c r="E12995"/>
    </row>
    <row r="12996" spans="1:5" x14ac:dyDescent="0.25">
      <c r="A12996"/>
      <c r="B12996"/>
      <c r="C12996"/>
      <c r="D12996"/>
      <c r="E12996"/>
    </row>
    <row r="12997" spans="1:5" x14ac:dyDescent="0.25">
      <c r="A12997"/>
      <c r="B12997"/>
      <c r="C12997"/>
      <c r="D12997"/>
      <c r="E12997"/>
    </row>
    <row r="12998" spans="1:5" x14ac:dyDescent="0.25">
      <c r="A12998"/>
      <c r="B12998"/>
      <c r="C12998"/>
      <c r="D12998"/>
      <c r="E12998"/>
    </row>
    <row r="12999" spans="1:5" x14ac:dyDescent="0.25">
      <c r="A12999"/>
      <c r="B12999"/>
      <c r="C12999"/>
      <c r="D12999"/>
      <c r="E12999"/>
    </row>
    <row r="13000" spans="1:5" x14ac:dyDescent="0.25">
      <c r="A13000"/>
      <c r="B13000"/>
      <c r="C13000"/>
      <c r="D13000"/>
      <c r="E13000"/>
    </row>
    <row r="13001" spans="1:5" x14ac:dyDescent="0.25">
      <c r="A13001"/>
      <c r="B13001"/>
      <c r="C13001"/>
      <c r="D13001"/>
      <c r="E13001"/>
    </row>
    <row r="13002" spans="1:5" x14ac:dyDescent="0.25">
      <c r="A13002"/>
      <c r="B13002"/>
      <c r="C13002"/>
      <c r="D13002"/>
      <c r="E13002"/>
    </row>
    <row r="13003" spans="1:5" x14ac:dyDescent="0.25">
      <c r="A13003"/>
      <c r="B13003"/>
      <c r="C13003"/>
      <c r="D13003"/>
      <c r="E13003"/>
    </row>
    <row r="13004" spans="1:5" x14ac:dyDescent="0.25">
      <c r="A13004"/>
      <c r="B13004"/>
      <c r="C13004"/>
      <c r="D13004"/>
      <c r="E13004"/>
    </row>
    <row r="13005" spans="1:5" x14ac:dyDescent="0.25">
      <c r="A13005"/>
      <c r="B13005"/>
      <c r="C13005"/>
      <c r="D13005"/>
      <c r="E13005"/>
    </row>
    <row r="13006" spans="1:5" x14ac:dyDescent="0.25">
      <c r="A13006"/>
      <c r="B13006"/>
      <c r="C13006"/>
      <c r="D13006"/>
      <c r="E13006"/>
    </row>
    <row r="13007" spans="1:5" x14ac:dyDescent="0.25">
      <c r="A13007"/>
      <c r="B13007"/>
      <c r="C13007"/>
      <c r="D13007"/>
      <c r="E13007"/>
    </row>
    <row r="13008" spans="1:5" x14ac:dyDescent="0.25">
      <c r="A13008"/>
      <c r="B13008"/>
      <c r="C13008"/>
      <c r="D13008"/>
      <c r="E13008"/>
    </row>
    <row r="13009" spans="1:5" x14ac:dyDescent="0.25">
      <c r="A13009"/>
      <c r="B13009"/>
      <c r="C13009"/>
      <c r="D13009"/>
      <c r="E13009"/>
    </row>
    <row r="13010" spans="1:5" x14ac:dyDescent="0.25">
      <c r="A13010"/>
      <c r="B13010"/>
      <c r="C13010"/>
      <c r="D13010"/>
      <c r="E13010"/>
    </row>
    <row r="13011" spans="1:5" x14ac:dyDescent="0.25">
      <c r="A13011"/>
      <c r="B13011"/>
      <c r="C13011"/>
      <c r="D13011"/>
      <c r="E13011"/>
    </row>
    <row r="13012" spans="1:5" x14ac:dyDescent="0.25">
      <c r="A13012"/>
      <c r="B13012"/>
      <c r="C13012"/>
      <c r="D13012"/>
      <c r="E13012"/>
    </row>
    <row r="13013" spans="1:5" x14ac:dyDescent="0.25">
      <c r="A13013"/>
      <c r="B13013"/>
      <c r="C13013"/>
      <c r="D13013"/>
      <c r="E13013"/>
    </row>
    <row r="13014" spans="1:5" x14ac:dyDescent="0.25">
      <c r="A13014"/>
      <c r="B13014"/>
      <c r="C13014"/>
      <c r="D13014"/>
      <c r="E13014"/>
    </row>
    <row r="13015" spans="1:5" x14ac:dyDescent="0.25">
      <c r="A13015"/>
      <c r="B13015"/>
      <c r="C13015"/>
      <c r="D13015"/>
      <c r="E13015"/>
    </row>
    <row r="13016" spans="1:5" x14ac:dyDescent="0.25">
      <c r="A13016"/>
      <c r="B13016"/>
      <c r="C13016"/>
      <c r="D13016"/>
      <c r="E13016"/>
    </row>
    <row r="13017" spans="1:5" x14ac:dyDescent="0.25">
      <c r="A13017"/>
      <c r="B13017"/>
      <c r="C13017"/>
      <c r="D13017"/>
      <c r="E13017"/>
    </row>
    <row r="13018" spans="1:5" x14ac:dyDescent="0.25">
      <c r="A13018"/>
      <c r="B13018"/>
      <c r="C13018"/>
      <c r="D13018"/>
      <c r="E13018"/>
    </row>
    <row r="13019" spans="1:5" x14ac:dyDescent="0.25">
      <c r="A13019"/>
      <c r="B13019"/>
      <c r="C13019"/>
      <c r="D13019"/>
      <c r="E13019"/>
    </row>
    <row r="13020" spans="1:5" x14ac:dyDescent="0.25">
      <c r="A13020"/>
      <c r="B13020"/>
      <c r="C13020"/>
      <c r="D13020"/>
      <c r="E13020"/>
    </row>
    <row r="13021" spans="1:5" x14ac:dyDescent="0.25">
      <c r="A13021"/>
      <c r="B13021"/>
      <c r="C13021"/>
      <c r="D13021"/>
      <c r="E13021"/>
    </row>
    <row r="13022" spans="1:5" x14ac:dyDescent="0.25">
      <c r="A13022"/>
      <c r="B13022"/>
      <c r="C13022"/>
      <c r="D13022"/>
      <c r="E13022"/>
    </row>
    <row r="13023" spans="1:5" x14ac:dyDescent="0.25">
      <c r="A13023"/>
      <c r="B13023"/>
      <c r="C13023"/>
      <c r="D13023"/>
      <c r="E13023"/>
    </row>
    <row r="13024" spans="1:5" x14ac:dyDescent="0.25">
      <c r="A13024"/>
      <c r="B13024"/>
      <c r="C13024"/>
      <c r="D13024"/>
      <c r="E13024"/>
    </row>
    <row r="13025" spans="1:5" x14ac:dyDescent="0.25">
      <c r="A13025"/>
      <c r="B13025"/>
      <c r="C13025"/>
      <c r="D13025"/>
      <c r="E13025"/>
    </row>
    <row r="13026" spans="1:5" x14ac:dyDescent="0.25">
      <c r="A13026"/>
      <c r="B13026"/>
      <c r="C13026"/>
      <c r="D13026"/>
      <c r="E13026"/>
    </row>
    <row r="13027" spans="1:5" x14ac:dyDescent="0.25">
      <c r="A13027"/>
      <c r="B13027"/>
      <c r="C13027"/>
      <c r="D13027"/>
      <c r="E13027"/>
    </row>
    <row r="13028" spans="1:5" x14ac:dyDescent="0.25">
      <c r="A13028"/>
      <c r="B13028"/>
      <c r="C13028"/>
      <c r="D13028"/>
      <c r="E13028"/>
    </row>
    <row r="13029" spans="1:5" x14ac:dyDescent="0.25">
      <c r="A13029"/>
      <c r="B13029"/>
      <c r="C13029"/>
      <c r="D13029"/>
      <c r="E13029"/>
    </row>
    <row r="13030" spans="1:5" x14ac:dyDescent="0.25">
      <c r="A13030"/>
      <c r="B13030"/>
      <c r="C13030"/>
      <c r="D13030"/>
      <c r="E13030"/>
    </row>
    <row r="13031" spans="1:5" x14ac:dyDescent="0.25">
      <c r="A13031"/>
      <c r="B13031"/>
      <c r="C13031"/>
      <c r="D13031"/>
      <c r="E13031"/>
    </row>
    <row r="13032" spans="1:5" x14ac:dyDescent="0.25">
      <c r="A13032"/>
      <c r="B13032"/>
      <c r="C13032"/>
      <c r="D13032"/>
      <c r="E13032"/>
    </row>
    <row r="13033" spans="1:5" x14ac:dyDescent="0.25">
      <c r="A13033"/>
      <c r="B13033"/>
      <c r="C13033"/>
      <c r="D13033"/>
      <c r="E13033"/>
    </row>
    <row r="13034" spans="1:5" x14ac:dyDescent="0.25">
      <c r="A13034"/>
      <c r="B13034"/>
      <c r="C13034"/>
      <c r="D13034"/>
      <c r="E13034"/>
    </row>
    <row r="13035" spans="1:5" x14ac:dyDescent="0.25">
      <c r="A13035"/>
      <c r="B13035"/>
      <c r="C13035"/>
      <c r="D13035"/>
      <c r="E13035"/>
    </row>
    <row r="13036" spans="1:5" x14ac:dyDescent="0.25">
      <c r="A13036"/>
      <c r="B13036"/>
      <c r="C13036"/>
      <c r="D13036"/>
      <c r="E13036"/>
    </row>
    <row r="13037" spans="1:5" x14ac:dyDescent="0.25">
      <c r="A13037"/>
      <c r="B13037"/>
      <c r="C13037"/>
      <c r="D13037"/>
      <c r="E13037"/>
    </row>
    <row r="13038" spans="1:5" x14ac:dyDescent="0.25">
      <c r="A13038"/>
      <c r="B13038"/>
      <c r="C13038"/>
      <c r="D13038"/>
      <c r="E13038"/>
    </row>
    <row r="13039" spans="1:5" x14ac:dyDescent="0.25">
      <c r="A13039"/>
      <c r="B13039"/>
      <c r="C13039"/>
      <c r="D13039"/>
      <c r="E13039"/>
    </row>
    <row r="13040" spans="1:5" x14ac:dyDescent="0.25">
      <c r="A13040"/>
      <c r="B13040"/>
      <c r="C13040"/>
      <c r="D13040"/>
      <c r="E13040"/>
    </row>
    <row r="13041" spans="1:5" x14ac:dyDescent="0.25">
      <c r="A13041"/>
      <c r="B13041"/>
      <c r="C13041"/>
      <c r="D13041"/>
      <c r="E13041"/>
    </row>
    <row r="13042" spans="1:5" x14ac:dyDescent="0.25">
      <c r="A13042"/>
      <c r="B13042"/>
      <c r="C13042"/>
      <c r="D13042"/>
      <c r="E13042"/>
    </row>
    <row r="13043" spans="1:5" x14ac:dyDescent="0.25">
      <c r="A13043"/>
      <c r="B13043"/>
      <c r="C13043"/>
      <c r="D13043"/>
      <c r="E13043"/>
    </row>
    <row r="13044" spans="1:5" x14ac:dyDescent="0.25">
      <c r="A13044"/>
      <c r="B13044"/>
      <c r="C13044"/>
      <c r="D13044"/>
      <c r="E13044"/>
    </row>
    <row r="13045" spans="1:5" x14ac:dyDescent="0.25">
      <c r="A13045"/>
      <c r="B13045"/>
      <c r="C13045"/>
      <c r="D13045"/>
      <c r="E13045"/>
    </row>
    <row r="13046" spans="1:5" x14ac:dyDescent="0.25">
      <c r="A13046"/>
      <c r="B13046"/>
      <c r="C13046"/>
      <c r="D13046"/>
      <c r="E13046"/>
    </row>
    <row r="13047" spans="1:5" x14ac:dyDescent="0.25">
      <c r="A13047"/>
      <c r="B13047"/>
      <c r="C13047"/>
      <c r="D13047"/>
      <c r="E13047"/>
    </row>
    <row r="13048" spans="1:5" x14ac:dyDescent="0.25">
      <c r="A13048"/>
      <c r="B13048"/>
      <c r="C13048"/>
      <c r="D13048"/>
      <c r="E13048"/>
    </row>
    <row r="13049" spans="1:5" x14ac:dyDescent="0.25">
      <c r="A13049"/>
      <c r="B13049"/>
      <c r="C13049"/>
      <c r="D13049"/>
      <c r="E13049"/>
    </row>
    <row r="13050" spans="1:5" x14ac:dyDescent="0.25">
      <c r="A13050"/>
      <c r="B13050"/>
      <c r="C13050"/>
      <c r="D13050"/>
      <c r="E13050"/>
    </row>
    <row r="13051" spans="1:5" x14ac:dyDescent="0.25">
      <c r="A13051"/>
      <c r="B13051"/>
      <c r="C13051"/>
      <c r="D13051"/>
      <c r="E13051"/>
    </row>
    <row r="13052" spans="1:5" x14ac:dyDescent="0.25">
      <c r="A13052"/>
      <c r="B13052"/>
      <c r="C13052"/>
      <c r="D13052"/>
      <c r="E13052"/>
    </row>
    <row r="13053" spans="1:5" x14ac:dyDescent="0.25">
      <c r="A13053"/>
      <c r="B13053"/>
      <c r="C13053"/>
      <c r="D13053"/>
      <c r="E13053"/>
    </row>
    <row r="13054" spans="1:5" x14ac:dyDescent="0.25">
      <c r="A13054"/>
      <c r="B13054"/>
      <c r="C13054"/>
      <c r="D13054"/>
      <c r="E13054"/>
    </row>
    <row r="13055" spans="1:5" x14ac:dyDescent="0.25">
      <c r="A13055"/>
      <c r="B13055"/>
      <c r="C13055"/>
      <c r="D13055"/>
      <c r="E13055"/>
    </row>
    <row r="13056" spans="1:5" x14ac:dyDescent="0.25">
      <c r="A13056"/>
      <c r="B13056"/>
      <c r="C13056"/>
      <c r="D13056"/>
      <c r="E13056"/>
    </row>
    <row r="13057" spans="1:5" x14ac:dyDescent="0.25">
      <c r="A13057"/>
      <c r="B13057"/>
      <c r="C13057"/>
      <c r="D13057"/>
      <c r="E13057"/>
    </row>
    <row r="13058" spans="1:5" x14ac:dyDescent="0.25">
      <c r="A13058"/>
      <c r="B13058"/>
      <c r="C13058"/>
      <c r="D13058"/>
      <c r="E13058"/>
    </row>
    <row r="13059" spans="1:5" x14ac:dyDescent="0.25">
      <c r="A13059"/>
      <c r="B13059"/>
      <c r="C13059"/>
      <c r="D13059"/>
      <c r="E13059"/>
    </row>
    <row r="13060" spans="1:5" x14ac:dyDescent="0.25">
      <c r="A13060"/>
      <c r="B13060"/>
      <c r="C13060"/>
      <c r="D13060"/>
      <c r="E13060"/>
    </row>
    <row r="13061" spans="1:5" x14ac:dyDescent="0.25">
      <c r="A13061"/>
      <c r="B13061"/>
      <c r="C13061"/>
      <c r="D13061"/>
      <c r="E13061"/>
    </row>
    <row r="13062" spans="1:5" x14ac:dyDescent="0.25">
      <c r="A13062"/>
      <c r="B13062"/>
      <c r="C13062"/>
      <c r="D13062"/>
      <c r="E13062"/>
    </row>
    <row r="13063" spans="1:5" x14ac:dyDescent="0.25">
      <c r="A13063"/>
      <c r="B13063"/>
      <c r="C13063"/>
      <c r="D13063"/>
      <c r="E13063"/>
    </row>
    <row r="13064" spans="1:5" x14ac:dyDescent="0.25">
      <c r="A13064"/>
      <c r="B13064"/>
      <c r="C13064"/>
      <c r="D13064"/>
      <c r="E13064"/>
    </row>
    <row r="13065" spans="1:5" x14ac:dyDescent="0.25">
      <c r="A13065"/>
      <c r="B13065"/>
      <c r="C13065"/>
      <c r="D13065"/>
      <c r="E13065"/>
    </row>
    <row r="13066" spans="1:5" x14ac:dyDescent="0.25">
      <c r="A13066"/>
      <c r="B13066"/>
      <c r="C13066"/>
      <c r="D13066"/>
      <c r="E13066"/>
    </row>
    <row r="13067" spans="1:5" x14ac:dyDescent="0.25">
      <c r="A13067"/>
      <c r="B13067"/>
      <c r="C13067"/>
      <c r="D13067"/>
      <c r="E13067"/>
    </row>
    <row r="13068" spans="1:5" x14ac:dyDescent="0.25">
      <c r="A13068"/>
      <c r="B13068"/>
      <c r="C13068"/>
      <c r="D13068"/>
      <c r="E13068"/>
    </row>
    <row r="13069" spans="1:5" x14ac:dyDescent="0.25">
      <c r="A13069"/>
      <c r="B13069"/>
      <c r="C13069"/>
      <c r="D13069"/>
      <c r="E13069"/>
    </row>
    <row r="13070" spans="1:5" x14ac:dyDescent="0.25">
      <c r="A13070"/>
      <c r="B13070"/>
      <c r="C13070"/>
      <c r="D13070"/>
      <c r="E13070"/>
    </row>
    <row r="13071" spans="1:5" x14ac:dyDescent="0.25">
      <c r="A13071"/>
      <c r="B13071"/>
      <c r="C13071"/>
      <c r="D13071"/>
      <c r="E13071"/>
    </row>
    <row r="13072" spans="1:5" x14ac:dyDescent="0.25">
      <c r="A13072"/>
      <c r="B13072"/>
      <c r="C13072"/>
      <c r="D13072"/>
      <c r="E13072"/>
    </row>
    <row r="13073" spans="1:5" x14ac:dyDescent="0.25">
      <c r="A13073"/>
      <c r="B13073"/>
      <c r="C13073"/>
      <c r="D13073"/>
      <c r="E13073"/>
    </row>
    <row r="13074" spans="1:5" x14ac:dyDescent="0.25">
      <c r="A13074"/>
      <c r="B13074"/>
      <c r="C13074"/>
      <c r="D13074"/>
      <c r="E13074"/>
    </row>
    <row r="13075" spans="1:5" x14ac:dyDescent="0.25">
      <c r="A13075"/>
      <c r="B13075"/>
      <c r="C13075"/>
      <c r="D13075"/>
      <c r="E13075"/>
    </row>
    <row r="13076" spans="1:5" x14ac:dyDescent="0.25">
      <c r="A13076"/>
      <c r="B13076"/>
      <c r="C13076"/>
      <c r="D13076"/>
      <c r="E13076"/>
    </row>
    <row r="13077" spans="1:5" x14ac:dyDescent="0.25">
      <c r="A13077"/>
      <c r="B13077"/>
      <c r="C13077"/>
      <c r="D13077"/>
      <c r="E13077"/>
    </row>
    <row r="13078" spans="1:5" x14ac:dyDescent="0.25">
      <c r="A13078"/>
      <c r="B13078"/>
      <c r="C13078"/>
      <c r="D13078"/>
      <c r="E13078"/>
    </row>
    <row r="13079" spans="1:5" x14ac:dyDescent="0.25">
      <c r="A13079"/>
      <c r="B13079"/>
      <c r="C13079"/>
      <c r="D13079"/>
      <c r="E13079"/>
    </row>
    <row r="13080" spans="1:5" x14ac:dyDescent="0.25">
      <c r="A13080"/>
      <c r="B13080"/>
      <c r="C13080"/>
      <c r="D13080"/>
      <c r="E13080"/>
    </row>
    <row r="13081" spans="1:5" x14ac:dyDescent="0.25">
      <c r="A13081"/>
      <c r="B13081"/>
      <c r="C13081"/>
      <c r="D13081"/>
      <c r="E13081"/>
    </row>
    <row r="13082" spans="1:5" x14ac:dyDescent="0.25">
      <c r="A13082"/>
      <c r="B13082"/>
      <c r="C13082"/>
      <c r="D13082"/>
      <c r="E13082"/>
    </row>
    <row r="13083" spans="1:5" x14ac:dyDescent="0.25">
      <c r="A13083"/>
      <c r="B13083"/>
      <c r="C13083"/>
      <c r="D13083"/>
      <c r="E13083"/>
    </row>
    <row r="13084" spans="1:5" x14ac:dyDescent="0.25">
      <c r="A13084"/>
      <c r="B13084"/>
      <c r="C13084"/>
      <c r="D13084"/>
      <c r="E13084"/>
    </row>
    <row r="13085" spans="1:5" x14ac:dyDescent="0.25">
      <c r="A13085"/>
      <c r="B13085"/>
      <c r="C13085"/>
      <c r="D13085"/>
      <c r="E13085"/>
    </row>
    <row r="13086" spans="1:5" x14ac:dyDescent="0.25">
      <c r="A13086"/>
      <c r="B13086"/>
      <c r="C13086"/>
      <c r="D13086"/>
      <c r="E13086"/>
    </row>
    <row r="13087" spans="1:5" x14ac:dyDescent="0.25">
      <c r="A13087"/>
      <c r="B13087"/>
      <c r="C13087"/>
      <c r="D13087"/>
      <c r="E13087"/>
    </row>
    <row r="13088" spans="1:5" x14ac:dyDescent="0.25">
      <c r="A13088"/>
      <c r="B13088"/>
      <c r="C13088"/>
      <c r="D13088"/>
      <c r="E13088"/>
    </row>
    <row r="13089" spans="1:5" x14ac:dyDescent="0.25">
      <c r="A13089"/>
      <c r="B13089"/>
      <c r="C13089"/>
      <c r="D13089"/>
      <c r="E13089"/>
    </row>
    <row r="13090" spans="1:5" x14ac:dyDescent="0.25">
      <c r="A13090"/>
      <c r="B13090"/>
      <c r="C13090"/>
      <c r="D13090"/>
      <c r="E13090"/>
    </row>
    <row r="13091" spans="1:5" x14ac:dyDescent="0.25">
      <c r="A13091"/>
      <c r="B13091"/>
      <c r="C13091"/>
      <c r="D13091"/>
      <c r="E13091"/>
    </row>
    <row r="13092" spans="1:5" x14ac:dyDescent="0.25">
      <c r="A13092"/>
      <c r="B13092"/>
      <c r="C13092"/>
      <c r="D13092"/>
      <c r="E13092"/>
    </row>
    <row r="13093" spans="1:5" x14ac:dyDescent="0.25">
      <c r="A13093"/>
      <c r="B13093"/>
      <c r="C13093"/>
      <c r="D13093"/>
      <c r="E13093"/>
    </row>
    <row r="13094" spans="1:5" x14ac:dyDescent="0.25">
      <c r="A13094"/>
      <c r="B13094"/>
      <c r="C13094"/>
      <c r="D13094"/>
      <c r="E13094"/>
    </row>
    <row r="13095" spans="1:5" x14ac:dyDescent="0.25">
      <c r="A13095"/>
      <c r="B13095"/>
      <c r="C13095"/>
      <c r="D13095"/>
      <c r="E13095"/>
    </row>
    <row r="13096" spans="1:5" x14ac:dyDescent="0.25">
      <c r="A13096"/>
      <c r="B13096"/>
      <c r="C13096"/>
      <c r="D13096"/>
      <c r="E13096"/>
    </row>
    <row r="13097" spans="1:5" x14ac:dyDescent="0.25">
      <c r="A13097"/>
      <c r="B13097"/>
      <c r="C13097"/>
      <c r="D13097"/>
      <c r="E13097"/>
    </row>
    <row r="13098" spans="1:5" x14ac:dyDescent="0.25">
      <c r="A13098"/>
      <c r="B13098"/>
      <c r="C13098"/>
      <c r="D13098"/>
      <c r="E13098"/>
    </row>
    <row r="13099" spans="1:5" x14ac:dyDescent="0.25">
      <c r="A13099"/>
      <c r="B13099"/>
      <c r="C13099"/>
      <c r="D13099"/>
      <c r="E13099"/>
    </row>
    <row r="13100" spans="1:5" x14ac:dyDescent="0.25">
      <c r="A13100"/>
      <c r="B13100"/>
      <c r="C13100"/>
      <c r="D13100"/>
      <c r="E13100"/>
    </row>
    <row r="13101" spans="1:5" x14ac:dyDescent="0.25">
      <c r="A13101"/>
      <c r="B13101"/>
      <c r="C13101"/>
      <c r="D13101"/>
      <c r="E13101"/>
    </row>
    <row r="13102" spans="1:5" x14ac:dyDescent="0.25">
      <c r="A13102"/>
      <c r="B13102"/>
      <c r="C13102"/>
      <c r="D13102"/>
      <c r="E13102"/>
    </row>
    <row r="13103" spans="1:5" x14ac:dyDescent="0.25">
      <c r="A13103"/>
      <c r="B13103"/>
      <c r="C13103"/>
      <c r="D13103"/>
      <c r="E13103"/>
    </row>
    <row r="13104" spans="1:5" x14ac:dyDescent="0.25">
      <c r="A13104"/>
      <c r="B13104"/>
      <c r="C13104"/>
      <c r="D13104"/>
      <c r="E13104"/>
    </row>
    <row r="13105" spans="1:5" x14ac:dyDescent="0.25">
      <c r="A13105"/>
      <c r="B13105"/>
      <c r="C13105"/>
      <c r="D13105"/>
      <c r="E13105"/>
    </row>
    <row r="13106" spans="1:5" x14ac:dyDescent="0.25">
      <c r="A13106"/>
      <c r="B13106"/>
      <c r="C13106"/>
      <c r="D13106"/>
      <c r="E13106"/>
    </row>
    <row r="13107" spans="1:5" x14ac:dyDescent="0.25">
      <c r="A13107"/>
      <c r="B13107"/>
      <c r="C13107"/>
      <c r="D13107"/>
      <c r="E13107"/>
    </row>
    <row r="13108" spans="1:5" x14ac:dyDescent="0.25">
      <c r="A13108"/>
      <c r="B13108"/>
      <c r="C13108"/>
      <c r="D13108"/>
      <c r="E13108"/>
    </row>
    <row r="13109" spans="1:5" x14ac:dyDescent="0.25">
      <c r="A13109"/>
      <c r="B13109"/>
      <c r="C13109"/>
      <c r="D13109"/>
      <c r="E13109"/>
    </row>
    <row r="13110" spans="1:5" x14ac:dyDescent="0.25">
      <c r="A13110"/>
      <c r="B13110"/>
      <c r="C13110"/>
      <c r="D13110"/>
      <c r="E13110"/>
    </row>
    <row r="13111" spans="1:5" x14ac:dyDescent="0.25">
      <c r="A13111"/>
      <c r="B13111"/>
      <c r="C13111"/>
      <c r="D13111"/>
      <c r="E13111"/>
    </row>
    <row r="13112" spans="1:5" x14ac:dyDescent="0.25">
      <c r="A13112"/>
      <c r="B13112"/>
      <c r="C13112"/>
      <c r="D13112"/>
      <c r="E13112"/>
    </row>
    <row r="13113" spans="1:5" x14ac:dyDescent="0.25">
      <c r="A13113"/>
      <c r="B13113"/>
      <c r="C13113"/>
      <c r="D13113"/>
      <c r="E13113"/>
    </row>
    <row r="13114" spans="1:5" x14ac:dyDescent="0.25">
      <c r="A13114"/>
      <c r="B13114"/>
      <c r="C13114"/>
      <c r="D13114"/>
      <c r="E13114"/>
    </row>
    <row r="13115" spans="1:5" x14ac:dyDescent="0.25">
      <c r="A13115"/>
      <c r="B13115"/>
      <c r="C13115"/>
      <c r="D13115"/>
      <c r="E13115"/>
    </row>
    <row r="13116" spans="1:5" x14ac:dyDescent="0.25">
      <c r="A13116"/>
      <c r="B13116"/>
      <c r="C13116"/>
      <c r="D13116"/>
      <c r="E13116"/>
    </row>
    <row r="13117" spans="1:5" x14ac:dyDescent="0.25">
      <c r="A13117"/>
      <c r="B13117"/>
      <c r="C13117"/>
      <c r="D13117"/>
      <c r="E13117"/>
    </row>
    <row r="13118" spans="1:5" x14ac:dyDescent="0.25">
      <c r="A13118"/>
      <c r="B13118"/>
      <c r="C13118"/>
      <c r="D13118"/>
      <c r="E13118"/>
    </row>
    <row r="13119" spans="1:5" x14ac:dyDescent="0.25">
      <c r="A13119"/>
      <c r="B13119"/>
      <c r="C13119"/>
      <c r="D13119"/>
      <c r="E13119"/>
    </row>
    <row r="13120" spans="1:5" x14ac:dyDescent="0.25">
      <c r="A13120"/>
      <c r="B13120"/>
      <c r="C13120"/>
      <c r="D13120"/>
      <c r="E13120"/>
    </row>
    <row r="13121" spans="1:5" x14ac:dyDescent="0.25">
      <c r="A13121"/>
      <c r="B13121"/>
      <c r="C13121"/>
      <c r="D13121"/>
      <c r="E13121"/>
    </row>
    <row r="13122" spans="1:5" x14ac:dyDescent="0.25">
      <c r="A13122"/>
      <c r="B13122"/>
      <c r="C13122"/>
      <c r="D13122"/>
      <c r="E13122"/>
    </row>
    <row r="13123" spans="1:5" x14ac:dyDescent="0.25">
      <c r="A13123"/>
      <c r="B13123"/>
      <c r="C13123"/>
      <c r="D13123"/>
      <c r="E13123"/>
    </row>
    <row r="13124" spans="1:5" x14ac:dyDescent="0.25">
      <c r="A13124"/>
      <c r="B13124"/>
      <c r="C13124"/>
      <c r="D13124"/>
      <c r="E13124"/>
    </row>
    <row r="13125" spans="1:5" x14ac:dyDescent="0.25">
      <c r="A13125"/>
      <c r="B13125"/>
      <c r="C13125"/>
      <c r="D13125"/>
      <c r="E13125"/>
    </row>
    <row r="13126" spans="1:5" x14ac:dyDescent="0.25">
      <c r="A13126"/>
      <c r="B13126"/>
      <c r="C13126"/>
      <c r="D13126"/>
      <c r="E13126"/>
    </row>
    <row r="13127" spans="1:5" x14ac:dyDescent="0.25">
      <c r="A13127"/>
      <c r="B13127"/>
      <c r="C13127"/>
      <c r="D13127"/>
      <c r="E13127"/>
    </row>
    <row r="13128" spans="1:5" x14ac:dyDescent="0.25">
      <c r="A13128"/>
      <c r="B13128"/>
      <c r="C13128"/>
      <c r="D13128"/>
      <c r="E13128"/>
    </row>
    <row r="13129" spans="1:5" x14ac:dyDescent="0.25">
      <c r="A13129"/>
      <c r="B13129"/>
      <c r="C13129"/>
      <c r="D13129"/>
      <c r="E13129"/>
    </row>
    <row r="13130" spans="1:5" x14ac:dyDescent="0.25">
      <c r="A13130"/>
      <c r="B13130"/>
      <c r="C13130"/>
      <c r="D13130"/>
      <c r="E13130"/>
    </row>
    <row r="13131" spans="1:5" x14ac:dyDescent="0.25">
      <c r="A13131"/>
      <c r="B13131"/>
      <c r="C13131"/>
      <c r="D13131"/>
      <c r="E13131"/>
    </row>
    <row r="13132" spans="1:5" x14ac:dyDescent="0.25">
      <c r="A13132"/>
      <c r="B13132"/>
      <c r="C13132"/>
      <c r="D13132"/>
      <c r="E13132"/>
    </row>
    <row r="13133" spans="1:5" x14ac:dyDescent="0.25">
      <c r="A13133"/>
      <c r="B13133"/>
      <c r="C13133"/>
      <c r="D13133"/>
      <c r="E13133"/>
    </row>
    <row r="13134" spans="1:5" x14ac:dyDescent="0.25">
      <c r="A13134"/>
      <c r="B13134"/>
      <c r="C13134"/>
      <c r="D13134"/>
      <c r="E13134"/>
    </row>
    <row r="13135" spans="1:5" x14ac:dyDescent="0.25">
      <c r="A13135"/>
      <c r="B13135"/>
      <c r="C13135"/>
      <c r="D13135"/>
      <c r="E13135"/>
    </row>
    <row r="13136" spans="1:5" x14ac:dyDescent="0.25">
      <c r="A13136"/>
      <c r="B13136"/>
      <c r="C13136"/>
      <c r="D13136"/>
      <c r="E13136"/>
    </row>
    <row r="13137" spans="1:5" x14ac:dyDescent="0.25">
      <c r="A13137"/>
      <c r="B13137"/>
      <c r="C13137"/>
      <c r="D13137"/>
      <c r="E13137"/>
    </row>
    <row r="13138" spans="1:5" x14ac:dyDescent="0.25">
      <c r="A13138"/>
      <c r="B13138"/>
      <c r="C13138"/>
      <c r="D13138"/>
      <c r="E13138"/>
    </row>
    <row r="13139" spans="1:5" x14ac:dyDescent="0.25">
      <c r="A13139"/>
      <c r="B13139"/>
      <c r="C13139"/>
      <c r="D13139"/>
      <c r="E13139"/>
    </row>
    <row r="13140" spans="1:5" x14ac:dyDescent="0.25">
      <c r="A13140"/>
      <c r="B13140"/>
      <c r="C13140"/>
      <c r="D13140"/>
      <c r="E13140"/>
    </row>
    <row r="13141" spans="1:5" x14ac:dyDescent="0.25">
      <c r="A13141"/>
      <c r="B13141"/>
      <c r="C13141"/>
      <c r="D13141"/>
      <c r="E13141"/>
    </row>
    <row r="13142" spans="1:5" x14ac:dyDescent="0.25">
      <c r="A13142"/>
      <c r="B13142"/>
      <c r="C13142"/>
      <c r="D13142"/>
      <c r="E13142"/>
    </row>
    <row r="13143" spans="1:5" x14ac:dyDescent="0.25">
      <c r="A13143"/>
      <c r="B13143"/>
      <c r="C13143"/>
      <c r="D13143"/>
      <c r="E13143"/>
    </row>
    <row r="13144" spans="1:5" x14ac:dyDescent="0.25">
      <c r="A13144"/>
      <c r="B13144"/>
      <c r="C13144"/>
      <c r="D13144"/>
      <c r="E13144"/>
    </row>
    <row r="13145" spans="1:5" x14ac:dyDescent="0.25">
      <c r="A13145"/>
      <c r="B13145"/>
      <c r="C13145"/>
      <c r="D13145"/>
      <c r="E13145"/>
    </row>
    <row r="13146" spans="1:5" x14ac:dyDescent="0.25">
      <c r="A13146"/>
      <c r="B13146"/>
      <c r="C13146"/>
      <c r="D13146"/>
      <c r="E13146"/>
    </row>
    <row r="13147" spans="1:5" x14ac:dyDescent="0.25">
      <c r="A13147"/>
      <c r="B13147"/>
      <c r="C13147"/>
      <c r="D13147"/>
      <c r="E13147"/>
    </row>
    <row r="13148" spans="1:5" x14ac:dyDescent="0.25">
      <c r="A13148"/>
      <c r="B13148"/>
      <c r="C13148"/>
      <c r="D13148"/>
      <c r="E13148"/>
    </row>
    <row r="13149" spans="1:5" x14ac:dyDescent="0.25">
      <c r="A13149"/>
      <c r="B13149"/>
      <c r="C13149"/>
      <c r="D13149"/>
      <c r="E13149"/>
    </row>
    <row r="13150" spans="1:5" x14ac:dyDescent="0.25">
      <c r="A13150"/>
      <c r="B13150"/>
      <c r="C13150"/>
      <c r="D13150"/>
      <c r="E13150"/>
    </row>
    <row r="13151" spans="1:5" x14ac:dyDescent="0.25">
      <c r="A13151"/>
      <c r="B13151"/>
      <c r="C13151"/>
      <c r="D13151"/>
      <c r="E13151"/>
    </row>
    <row r="13152" spans="1:5" x14ac:dyDescent="0.25">
      <c r="A13152"/>
      <c r="B13152"/>
      <c r="C13152"/>
      <c r="D13152"/>
      <c r="E13152"/>
    </row>
    <row r="13153" spans="1:5" x14ac:dyDescent="0.25">
      <c r="A13153"/>
      <c r="B13153"/>
      <c r="C13153"/>
      <c r="D13153"/>
      <c r="E13153"/>
    </row>
    <row r="13154" spans="1:5" x14ac:dyDescent="0.25">
      <c r="A13154"/>
      <c r="B13154"/>
      <c r="C13154"/>
      <c r="D13154"/>
      <c r="E13154"/>
    </row>
    <row r="13155" spans="1:5" x14ac:dyDescent="0.25">
      <c r="A13155"/>
      <c r="B13155"/>
      <c r="C13155"/>
      <c r="D13155"/>
      <c r="E13155"/>
    </row>
    <row r="13156" spans="1:5" x14ac:dyDescent="0.25">
      <c r="A13156"/>
      <c r="B13156"/>
      <c r="C13156"/>
      <c r="D13156"/>
      <c r="E13156"/>
    </row>
    <row r="13157" spans="1:5" x14ac:dyDescent="0.25">
      <c r="A13157"/>
      <c r="B13157"/>
      <c r="C13157"/>
      <c r="D13157"/>
      <c r="E13157"/>
    </row>
    <row r="13158" spans="1:5" x14ac:dyDescent="0.25">
      <c r="A13158"/>
      <c r="B13158"/>
      <c r="C13158"/>
      <c r="D13158"/>
      <c r="E13158"/>
    </row>
    <row r="13159" spans="1:5" x14ac:dyDescent="0.25">
      <c r="A13159"/>
      <c r="B13159"/>
      <c r="C13159"/>
      <c r="D13159"/>
      <c r="E13159"/>
    </row>
    <row r="13160" spans="1:5" x14ac:dyDescent="0.25">
      <c r="A13160"/>
      <c r="B13160"/>
      <c r="C13160"/>
      <c r="D13160"/>
      <c r="E13160"/>
    </row>
    <row r="13161" spans="1:5" x14ac:dyDescent="0.25">
      <c r="A13161"/>
      <c r="B13161"/>
      <c r="C13161"/>
      <c r="D13161"/>
      <c r="E13161"/>
    </row>
    <row r="13162" spans="1:5" x14ac:dyDescent="0.25">
      <c r="A13162"/>
      <c r="B13162"/>
      <c r="C13162"/>
      <c r="D13162"/>
      <c r="E13162"/>
    </row>
    <row r="13163" spans="1:5" x14ac:dyDescent="0.25">
      <c r="A13163"/>
      <c r="B13163"/>
      <c r="C13163"/>
      <c r="D13163"/>
      <c r="E13163"/>
    </row>
    <row r="13164" spans="1:5" x14ac:dyDescent="0.25">
      <c r="A13164"/>
      <c r="B13164"/>
      <c r="C13164"/>
      <c r="D13164"/>
      <c r="E13164"/>
    </row>
    <row r="13165" spans="1:5" x14ac:dyDescent="0.25">
      <c r="A13165"/>
      <c r="B13165"/>
      <c r="C13165"/>
      <c r="D13165"/>
      <c r="E13165"/>
    </row>
    <row r="13166" spans="1:5" x14ac:dyDescent="0.25">
      <c r="A13166"/>
      <c r="B13166"/>
      <c r="C13166"/>
      <c r="D13166"/>
      <c r="E13166"/>
    </row>
    <row r="13167" spans="1:5" x14ac:dyDescent="0.25">
      <c r="A13167"/>
      <c r="B13167"/>
      <c r="C13167"/>
      <c r="D13167"/>
      <c r="E13167"/>
    </row>
    <row r="13168" spans="1:5" x14ac:dyDescent="0.25">
      <c r="A13168"/>
      <c r="B13168"/>
      <c r="C13168"/>
      <c r="D13168"/>
      <c r="E13168"/>
    </row>
    <row r="13169" spans="1:5" x14ac:dyDescent="0.25">
      <c r="A13169"/>
      <c r="B13169"/>
      <c r="C13169"/>
      <c r="D13169"/>
      <c r="E13169"/>
    </row>
    <row r="13170" spans="1:5" x14ac:dyDescent="0.25">
      <c r="A13170"/>
      <c r="B13170"/>
      <c r="C13170"/>
      <c r="D13170"/>
      <c r="E13170"/>
    </row>
    <row r="13171" spans="1:5" x14ac:dyDescent="0.25">
      <c r="A13171"/>
      <c r="B13171"/>
      <c r="C13171"/>
      <c r="D13171"/>
      <c r="E13171"/>
    </row>
    <row r="13172" spans="1:5" x14ac:dyDescent="0.25">
      <c r="A13172"/>
      <c r="B13172"/>
      <c r="C13172"/>
      <c r="D13172"/>
      <c r="E13172"/>
    </row>
    <row r="13173" spans="1:5" x14ac:dyDescent="0.25">
      <c r="A13173"/>
      <c r="B13173"/>
      <c r="C13173"/>
      <c r="D13173"/>
      <c r="E13173"/>
    </row>
    <row r="13174" spans="1:5" x14ac:dyDescent="0.25">
      <c r="A13174"/>
      <c r="B13174"/>
      <c r="C13174"/>
      <c r="D13174"/>
      <c r="E13174"/>
    </row>
    <row r="13175" spans="1:5" x14ac:dyDescent="0.25">
      <c r="A13175"/>
      <c r="B13175"/>
      <c r="C13175"/>
      <c r="D13175"/>
      <c r="E13175"/>
    </row>
    <row r="13176" spans="1:5" x14ac:dyDescent="0.25">
      <c r="A13176"/>
      <c r="B13176"/>
      <c r="C13176"/>
      <c r="D13176"/>
      <c r="E13176"/>
    </row>
    <row r="13177" spans="1:5" x14ac:dyDescent="0.25">
      <c r="A13177"/>
      <c r="B13177"/>
      <c r="C13177"/>
      <c r="D13177"/>
      <c r="E13177"/>
    </row>
    <row r="13178" spans="1:5" x14ac:dyDescent="0.25">
      <c r="A13178"/>
      <c r="B13178"/>
      <c r="C13178"/>
      <c r="D13178"/>
      <c r="E13178"/>
    </row>
    <row r="13179" spans="1:5" x14ac:dyDescent="0.25">
      <c r="A13179"/>
      <c r="B13179"/>
      <c r="C13179"/>
      <c r="D13179"/>
      <c r="E13179"/>
    </row>
    <row r="13180" spans="1:5" x14ac:dyDescent="0.25">
      <c r="A13180"/>
      <c r="B13180"/>
      <c r="C13180"/>
      <c r="D13180"/>
      <c r="E13180"/>
    </row>
    <row r="13181" spans="1:5" x14ac:dyDescent="0.25">
      <c r="A13181"/>
      <c r="B13181"/>
      <c r="C13181"/>
      <c r="D13181"/>
      <c r="E13181"/>
    </row>
    <row r="13182" spans="1:5" x14ac:dyDescent="0.25">
      <c r="A13182"/>
      <c r="B13182"/>
      <c r="C13182"/>
      <c r="D13182"/>
      <c r="E13182"/>
    </row>
    <row r="13183" spans="1:5" x14ac:dyDescent="0.25">
      <c r="A13183"/>
      <c r="B13183"/>
      <c r="C13183"/>
      <c r="D13183"/>
      <c r="E13183"/>
    </row>
    <row r="13184" spans="1:5" x14ac:dyDescent="0.25">
      <c r="A13184"/>
      <c r="B13184"/>
      <c r="C13184"/>
      <c r="D13184"/>
      <c r="E13184"/>
    </row>
    <row r="13185" spans="1:5" x14ac:dyDescent="0.25">
      <c r="A13185"/>
      <c r="B13185"/>
      <c r="C13185"/>
      <c r="D13185"/>
      <c r="E13185"/>
    </row>
    <row r="13186" spans="1:5" x14ac:dyDescent="0.25">
      <c r="A13186"/>
      <c r="B13186"/>
      <c r="C13186"/>
      <c r="D13186"/>
      <c r="E13186"/>
    </row>
    <row r="13187" spans="1:5" x14ac:dyDescent="0.25">
      <c r="A13187"/>
      <c r="B13187"/>
      <c r="C13187"/>
      <c r="D13187"/>
      <c r="E13187"/>
    </row>
    <row r="13188" spans="1:5" x14ac:dyDescent="0.25">
      <c r="A13188"/>
      <c r="B13188"/>
      <c r="C13188"/>
      <c r="D13188"/>
      <c r="E13188"/>
    </row>
    <row r="13189" spans="1:5" x14ac:dyDescent="0.25">
      <c r="A13189"/>
      <c r="B13189"/>
      <c r="C13189"/>
      <c r="D13189"/>
      <c r="E13189"/>
    </row>
    <row r="13190" spans="1:5" x14ac:dyDescent="0.25">
      <c r="A13190"/>
      <c r="B13190"/>
      <c r="C13190"/>
      <c r="D13190"/>
      <c r="E13190"/>
    </row>
    <row r="13191" spans="1:5" x14ac:dyDescent="0.25">
      <c r="A13191"/>
      <c r="B13191"/>
      <c r="C13191"/>
      <c r="D13191"/>
      <c r="E13191"/>
    </row>
    <row r="13192" spans="1:5" x14ac:dyDescent="0.25">
      <c r="A13192"/>
      <c r="B13192"/>
      <c r="C13192"/>
      <c r="D13192"/>
      <c r="E13192"/>
    </row>
    <row r="13193" spans="1:5" x14ac:dyDescent="0.25">
      <c r="A13193"/>
      <c r="B13193"/>
      <c r="C13193"/>
      <c r="D13193"/>
      <c r="E13193"/>
    </row>
    <row r="13194" spans="1:5" x14ac:dyDescent="0.25">
      <c r="A13194"/>
      <c r="B13194"/>
      <c r="C13194"/>
      <c r="D13194"/>
      <c r="E13194"/>
    </row>
    <row r="13195" spans="1:5" x14ac:dyDescent="0.25">
      <c r="A13195"/>
      <c r="B13195"/>
      <c r="C13195"/>
      <c r="D13195"/>
      <c r="E13195"/>
    </row>
    <row r="13196" spans="1:5" x14ac:dyDescent="0.25">
      <c r="A13196"/>
      <c r="B13196"/>
      <c r="C13196"/>
      <c r="D13196"/>
      <c r="E13196"/>
    </row>
    <row r="13197" spans="1:5" x14ac:dyDescent="0.25">
      <c r="A13197"/>
      <c r="B13197"/>
      <c r="C13197"/>
      <c r="D13197"/>
      <c r="E13197"/>
    </row>
    <row r="13198" spans="1:5" x14ac:dyDescent="0.25">
      <c r="A13198"/>
      <c r="B13198"/>
      <c r="C13198"/>
      <c r="D13198"/>
      <c r="E13198"/>
    </row>
    <row r="13199" spans="1:5" x14ac:dyDescent="0.25">
      <c r="A13199"/>
      <c r="B13199"/>
      <c r="C13199"/>
      <c r="D13199"/>
      <c r="E13199"/>
    </row>
    <row r="13200" spans="1:5" x14ac:dyDescent="0.25">
      <c r="A13200"/>
      <c r="B13200"/>
      <c r="C13200"/>
      <c r="D13200"/>
      <c r="E13200"/>
    </row>
    <row r="13201" spans="1:5" x14ac:dyDescent="0.25">
      <c r="A13201"/>
      <c r="B13201"/>
      <c r="C13201"/>
      <c r="D13201"/>
      <c r="E13201"/>
    </row>
    <row r="13202" spans="1:5" x14ac:dyDescent="0.25">
      <c r="A13202"/>
      <c r="B13202"/>
      <c r="C13202"/>
      <c r="D13202"/>
      <c r="E13202"/>
    </row>
    <row r="13203" spans="1:5" x14ac:dyDescent="0.25">
      <c r="A13203"/>
      <c r="B13203"/>
      <c r="C13203"/>
      <c r="D13203"/>
      <c r="E13203"/>
    </row>
    <row r="13204" spans="1:5" x14ac:dyDescent="0.25">
      <c r="A13204"/>
      <c r="B13204"/>
      <c r="C13204"/>
      <c r="D13204"/>
      <c r="E13204"/>
    </row>
    <row r="13205" spans="1:5" x14ac:dyDescent="0.25">
      <c r="A13205"/>
      <c r="B13205"/>
      <c r="C13205"/>
      <c r="D13205"/>
      <c r="E13205"/>
    </row>
    <row r="13206" spans="1:5" x14ac:dyDescent="0.25">
      <c r="A13206"/>
      <c r="B13206"/>
      <c r="C13206"/>
      <c r="D13206"/>
      <c r="E13206"/>
    </row>
    <row r="13207" spans="1:5" x14ac:dyDescent="0.25">
      <c r="A13207"/>
      <c r="B13207"/>
      <c r="C13207"/>
      <c r="D13207"/>
      <c r="E13207"/>
    </row>
    <row r="13208" spans="1:5" x14ac:dyDescent="0.25">
      <c r="A13208"/>
      <c r="B13208"/>
      <c r="C13208"/>
      <c r="D13208"/>
      <c r="E13208"/>
    </row>
    <row r="13209" spans="1:5" x14ac:dyDescent="0.25">
      <c r="A13209"/>
      <c r="B13209"/>
      <c r="C13209"/>
      <c r="D13209"/>
      <c r="E13209"/>
    </row>
    <row r="13210" spans="1:5" x14ac:dyDescent="0.25">
      <c r="A13210"/>
      <c r="B13210"/>
      <c r="C13210"/>
      <c r="D13210"/>
      <c r="E13210"/>
    </row>
    <row r="13211" spans="1:5" x14ac:dyDescent="0.25">
      <c r="A13211"/>
      <c r="B13211"/>
      <c r="C13211"/>
      <c r="D13211"/>
      <c r="E13211"/>
    </row>
    <row r="13212" spans="1:5" x14ac:dyDescent="0.25">
      <c r="A13212"/>
      <c r="B13212"/>
      <c r="C13212"/>
      <c r="D13212"/>
      <c r="E13212"/>
    </row>
    <row r="13213" spans="1:5" x14ac:dyDescent="0.25">
      <c r="A13213"/>
      <c r="B13213"/>
      <c r="C13213"/>
      <c r="D13213"/>
      <c r="E13213"/>
    </row>
    <row r="13214" spans="1:5" x14ac:dyDescent="0.25">
      <c r="A13214"/>
      <c r="B13214"/>
      <c r="C13214"/>
      <c r="D13214"/>
      <c r="E13214"/>
    </row>
    <row r="13215" spans="1:5" x14ac:dyDescent="0.25">
      <c r="A13215"/>
      <c r="B13215"/>
      <c r="C13215"/>
      <c r="D13215"/>
      <c r="E13215"/>
    </row>
    <row r="13216" spans="1:5" x14ac:dyDescent="0.25">
      <c r="A13216"/>
      <c r="B13216"/>
      <c r="C13216"/>
      <c r="D13216"/>
      <c r="E13216"/>
    </row>
    <row r="13217" spans="1:5" x14ac:dyDescent="0.25">
      <c r="A13217"/>
      <c r="B13217"/>
      <c r="C13217"/>
      <c r="D13217"/>
      <c r="E13217"/>
    </row>
    <row r="13218" spans="1:5" x14ac:dyDescent="0.25">
      <c r="A13218"/>
      <c r="B13218"/>
      <c r="C13218"/>
      <c r="D13218"/>
      <c r="E13218"/>
    </row>
    <row r="13219" spans="1:5" x14ac:dyDescent="0.25">
      <c r="A13219"/>
      <c r="B13219"/>
      <c r="C13219"/>
      <c r="D13219"/>
      <c r="E13219"/>
    </row>
    <row r="13220" spans="1:5" x14ac:dyDescent="0.25">
      <c r="A13220"/>
      <c r="B13220"/>
      <c r="C13220"/>
      <c r="D13220"/>
      <c r="E13220"/>
    </row>
    <row r="13221" spans="1:5" x14ac:dyDescent="0.25">
      <c r="A13221"/>
      <c r="B13221"/>
      <c r="C13221"/>
      <c r="D13221"/>
      <c r="E13221"/>
    </row>
    <row r="13222" spans="1:5" x14ac:dyDescent="0.25">
      <c r="A13222"/>
      <c r="B13222"/>
      <c r="C13222"/>
      <c r="D13222"/>
      <c r="E13222"/>
    </row>
    <row r="13223" spans="1:5" x14ac:dyDescent="0.25">
      <c r="A13223"/>
      <c r="B13223"/>
      <c r="C13223"/>
      <c r="D13223"/>
      <c r="E13223"/>
    </row>
    <row r="13224" spans="1:5" x14ac:dyDescent="0.25">
      <c r="A13224"/>
      <c r="B13224"/>
      <c r="C13224"/>
      <c r="D13224"/>
      <c r="E13224"/>
    </row>
    <row r="13225" spans="1:5" x14ac:dyDescent="0.25">
      <c r="A13225"/>
      <c r="B13225"/>
      <c r="C13225"/>
      <c r="D13225"/>
      <c r="E13225"/>
    </row>
    <row r="13226" spans="1:5" x14ac:dyDescent="0.25">
      <c r="A13226"/>
      <c r="B13226"/>
      <c r="C13226"/>
      <c r="D13226"/>
      <c r="E13226"/>
    </row>
    <row r="13227" spans="1:5" x14ac:dyDescent="0.25">
      <c r="A13227"/>
      <c r="B13227"/>
      <c r="C13227"/>
      <c r="D13227"/>
      <c r="E13227"/>
    </row>
    <row r="13228" spans="1:5" x14ac:dyDescent="0.25">
      <c r="A13228"/>
      <c r="B13228"/>
      <c r="C13228"/>
      <c r="D13228"/>
      <c r="E13228"/>
    </row>
    <row r="13229" spans="1:5" x14ac:dyDescent="0.25">
      <c r="A13229"/>
      <c r="B13229"/>
      <c r="C13229"/>
      <c r="D13229"/>
      <c r="E13229"/>
    </row>
    <row r="13230" spans="1:5" x14ac:dyDescent="0.25">
      <c r="A13230"/>
      <c r="B13230"/>
      <c r="C13230"/>
      <c r="D13230"/>
      <c r="E13230"/>
    </row>
    <row r="13231" spans="1:5" x14ac:dyDescent="0.25">
      <c r="A13231"/>
      <c r="B13231"/>
      <c r="C13231"/>
      <c r="D13231"/>
      <c r="E13231"/>
    </row>
    <row r="13232" spans="1:5" x14ac:dyDescent="0.25">
      <c r="A13232"/>
      <c r="B13232"/>
      <c r="C13232"/>
      <c r="D13232"/>
      <c r="E13232"/>
    </row>
    <row r="13233" spans="1:5" x14ac:dyDescent="0.25">
      <c r="A13233"/>
      <c r="B13233"/>
      <c r="C13233"/>
      <c r="D13233"/>
      <c r="E13233"/>
    </row>
    <row r="13234" spans="1:5" x14ac:dyDescent="0.25">
      <c r="A13234"/>
      <c r="B13234"/>
      <c r="C13234"/>
      <c r="D13234"/>
      <c r="E13234"/>
    </row>
    <row r="13235" spans="1:5" x14ac:dyDescent="0.25">
      <c r="A13235"/>
      <c r="B13235"/>
      <c r="C13235"/>
      <c r="D13235"/>
      <c r="E13235"/>
    </row>
    <row r="13236" spans="1:5" x14ac:dyDescent="0.25">
      <c r="A13236"/>
      <c r="B13236"/>
      <c r="C13236"/>
      <c r="D13236"/>
      <c r="E13236"/>
    </row>
    <row r="13237" spans="1:5" x14ac:dyDescent="0.25">
      <c r="A13237"/>
      <c r="B13237"/>
      <c r="C13237"/>
      <c r="D13237"/>
      <c r="E13237"/>
    </row>
    <row r="13238" spans="1:5" x14ac:dyDescent="0.25">
      <c r="A13238"/>
      <c r="B13238"/>
      <c r="C13238"/>
      <c r="D13238"/>
      <c r="E13238"/>
    </row>
    <row r="13239" spans="1:5" x14ac:dyDescent="0.25">
      <c r="A13239"/>
      <c r="B13239"/>
      <c r="C13239"/>
      <c r="D13239"/>
      <c r="E13239"/>
    </row>
    <row r="13240" spans="1:5" x14ac:dyDescent="0.25">
      <c r="A13240"/>
      <c r="B13240"/>
      <c r="C13240"/>
      <c r="D13240"/>
      <c r="E13240"/>
    </row>
    <row r="13241" spans="1:5" x14ac:dyDescent="0.25">
      <c r="A13241"/>
      <c r="B13241"/>
      <c r="C13241"/>
      <c r="D13241"/>
      <c r="E13241"/>
    </row>
    <row r="13242" spans="1:5" x14ac:dyDescent="0.25">
      <c r="A13242"/>
      <c r="B13242"/>
      <c r="C13242"/>
      <c r="D13242"/>
      <c r="E13242"/>
    </row>
    <row r="13243" spans="1:5" x14ac:dyDescent="0.25">
      <c r="A13243"/>
      <c r="B13243"/>
      <c r="C13243"/>
      <c r="D13243"/>
      <c r="E13243"/>
    </row>
    <row r="13244" spans="1:5" x14ac:dyDescent="0.25">
      <c r="A13244"/>
      <c r="B13244"/>
      <c r="C13244"/>
      <c r="D13244"/>
      <c r="E13244"/>
    </row>
    <row r="13245" spans="1:5" x14ac:dyDescent="0.25">
      <c r="A13245"/>
      <c r="B13245"/>
      <c r="C13245"/>
      <c r="D13245"/>
      <c r="E13245"/>
    </row>
    <row r="13246" spans="1:5" x14ac:dyDescent="0.25">
      <c r="A13246"/>
      <c r="B13246"/>
      <c r="C13246"/>
      <c r="D13246"/>
      <c r="E13246"/>
    </row>
    <row r="13247" spans="1:5" x14ac:dyDescent="0.25">
      <c r="A13247"/>
      <c r="B13247"/>
      <c r="C13247"/>
      <c r="D13247"/>
      <c r="E13247"/>
    </row>
    <row r="13248" spans="1:5" x14ac:dyDescent="0.25">
      <c r="A13248"/>
      <c r="B13248"/>
      <c r="C13248"/>
      <c r="D13248"/>
      <c r="E13248"/>
    </row>
    <row r="13249" spans="1:5" x14ac:dyDescent="0.25">
      <c r="A13249"/>
      <c r="B13249"/>
      <c r="C13249"/>
      <c r="D13249"/>
      <c r="E13249"/>
    </row>
    <row r="13250" spans="1:5" x14ac:dyDescent="0.25">
      <c r="A13250"/>
      <c r="B13250"/>
      <c r="C13250"/>
      <c r="D13250"/>
      <c r="E13250"/>
    </row>
    <row r="13251" spans="1:5" x14ac:dyDescent="0.25">
      <c r="A13251"/>
      <c r="B13251"/>
      <c r="C13251"/>
      <c r="D13251"/>
      <c r="E13251"/>
    </row>
    <row r="13252" spans="1:5" x14ac:dyDescent="0.25">
      <c r="A13252"/>
      <c r="B13252"/>
      <c r="C13252"/>
      <c r="D13252"/>
      <c r="E13252"/>
    </row>
    <row r="13253" spans="1:5" x14ac:dyDescent="0.25">
      <c r="A13253"/>
      <c r="B13253"/>
      <c r="C13253"/>
      <c r="D13253"/>
      <c r="E13253"/>
    </row>
    <row r="13254" spans="1:5" x14ac:dyDescent="0.25">
      <c r="A13254"/>
      <c r="B13254"/>
      <c r="C13254"/>
      <c r="D13254"/>
      <c r="E13254"/>
    </row>
    <row r="13255" spans="1:5" x14ac:dyDescent="0.25">
      <c r="A13255"/>
      <c r="B13255"/>
      <c r="C13255"/>
      <c r="D13255"/>
      <c r="E13255"/>
    </row>
    <row r="13256" spans="1:5" x14ac:dyDescent="0.25">
      <c r="A13256"/>
      <c r="B13256"/>
      <c r="C13256"/>
      <c r="D13256"/>
      <c r="E13256"/>
    </row>
    <row r="13257" spans="1:5" x14ac:dyDescent="0.25">
      <c r="A13257"/>
      <c r="B13257"/>
      <c r="C13257"/>
      <c r="D13257"/>
      <c r="E13257"/>
    </row>
    <row r="13258" spans="1:5" x14ac:dyDescent="0.25">
      <c r="A13258"/>
      <c r="B13258"/>
      <c r="C13258"/>
      <c r="D13258"/>
      <c r="E13258"/>
    </row>
    <row r="13259" spans="1:5" x14ac:dyDescent="0.25">
      <c r="A13259"/>
      <c r="B13259"/>
      <c r="C13259"/>
      <c r="D13259"/>
      <c r="E13259"/>
    </row>
    <row r="13260" spans="1:5" x14ac:dyDescent="0.25">
      <c r="A13260"/>
      <c r="B13260"/>
      <c r="C13260"/>
      <c r="D13260"/>
      <c r="E13260"/>
    </row>
    <row r="13261" spans="1:5" x14ac:dyDescent="0.25">
      <c r="A13261"/>
      <c r="B13261"/>
      <c r="C13261"/>
      <c r="D13261"/>
      <c r="E13261"/>
    </row>
    <row r="13262" spans="1:5" x14ac:dyDescent="0.25">
      <c r="A13262"/>
      <c r="B13262"/>
      <c r="C13262"/>
      <c r="D13262"/>
      <c r="E13262"/>
    </row>
    <row r="13263" spans="1:5" x14ac:dyDescent="0.25">
      <c r="A13263"/>
      <c r="B13263"/>
      <c r="C13263"/>
      <c r="D13263"/>
      <c r="E13263"/>
    </row>
    <row r="13264" spans="1:5" x14ac:dyDescent="0.25">
      <c r="A13264"/>
      <c r="B13264"/>
      <c r="C13264"/>
      <c r="D13264"/>
      <c r="E13264"/>
    </row>
    <row r="13265" spans="1:5" x14ac:dyDescent="0.25">
      <c r="A13265"/>
      <c r="B13265"/>
      <c r="C13265"/>
      <c r="D13265"/>
      <c r="E13265"/>
    </row>
    <row r="13266" spans="1:5" x14ac:dyDescent="0.25">
      <c r="A13266"/>
      <c r="B13266"/>
      <c r="C13266"/>
      <c r="D13266"/>
      <c r="E13266"/>
    </row>
    <row r="13267" spans="1:5" x14ac:dyDescent="0.25">
      <c r="A13267"/>
      <c r="B13267"/>
      <c r="C13267"/>
      <c r="D13267"/>
      <c r="E13267"/>
    </row>
    <row r="13268" spans="1:5" x14ac:dyDescent="0.25">
      <c r="A13268"/>
      <c r="B13268"/>
      <c r="C13268"/>
      <c r="D13268"/>
      <c r="E13268"/>
    </row>
    <row r="13269" spans="1:5" x14ac:dyDescent="0.25">
      <c r="A13269"/>
      <c r="B13269"/>
      <c r="C13269"/>
      <c r="D13269"/>
      <c r="E13269"/>
    </row>
    <row r="13270" spans="1:5" x14ac:dyDescent="0.25">
      <c r="A13270"/>
      <c r="B13270"/>
      <c r="C13270"/>
      <c r="D13270"/>
      <c r="E13270"/>
    </row>
    <row r="13271" spans="1:5" x14ac:dyDescent="0.25">
      <c r="A13271"/>
      <c r="B13271"/>
      <c r="C13271"/>
      <c r="D13271"/>
      <c r="E13271"/>
    </row>
    <row r="13272" spans="1:5" x14ac:dyDescent="0.25">
      <c r="A13272"/>
      <c r="B13272"/>
      <c r="C13272"/>
      <c r="D13272"/>
      <c r="E13272"/>
    </row>
    <row r="13273" spans="1:5" x14ac:dyDescent="0.25">
      <c r="A13273"/>
      <c r="B13273"/>
      <c r="C13273"/>
      <c r="D13273"/>
      <c r="E13273"/>
    </row>
    <row r="13274" spans="1:5" x14ac:dyDescent="0.25">
      <c r="A13274"/>
      <c r="B13274"/>
      <c r="C13274"/>
      <c r="D13274"/>
      <c r="E13274"/>
    </row>
    <row r="13275" spans="1:5" x14ac:dyDescent="0.25">
      <c r="A13275"/>
      <c r="B13275"/>
      <c r="C13275"/>
      <c r="D13275"/>
      <c r="E13275"/>
    </row>
    <row r="13276" spans="1:5" x14ac:dyDescent="0.25">
      <c r="A13276"/>
      <c r="B13276"/>
      <c r="C13276"/>
      <c r="D13276"/>
      <c r="E13276"/>
    </row>
    <row r="13277" spans="1:5" x14ac:dyDescent="0.25">
      <c r="A13277"/>
      <c r="B13277"/>
      <c r="C13277"/>
      <c r="D13277"/>
      <c r="E13277"/>
    </row>
    <row r="13278" spans="1:5" x14ac:dyDescent="0.25">
      <c r="A13278"/>
      <c r="B13278"/>
      <c r="C13278"/>
      <c r="D13278"/>
      <c r="E13278"/>
    </row>
    <row r="13279" spans="1:5" x14ac:dyDescent="0.25">
      <c r="A13279"/>
      <c r="B13279"/>
      <c r="C13279"/>
      <c r="D13279"/>
      <c r="E13279"/>
    </row>
    <row r="13280" spans="1:5" x14ac:dyDescent="0.25">
      <c r="A13280"/>
      <c r="B13280"/>
      <c r="C13280"/>
      <c r="D13280"/>
      <c r="E13280"/>
    </row>
    <row r="13281" spans="1:5" x14ac:dyDescent="0.25">
      <c r="A13281"/>
      <c r="B13281"/>
      <c r="C13281"/>
      <c r="D13281"/>
      <c r="E13281"/>
    </row>
    <row r="13282" spans="1:5" x14ac:dyDescent="0.25">
      <c r="A13282"/>
      <c r="B13282"/>
      <c r="C13282"/>
      <c r="D13282"/>
      <c r="E13282"/>
    </row>
    <row r="13283" spans="1:5" x14ac:dyDescent="0.25">
      <c r="A13283"/>
      <c r="B13283"/>
      <c r="C13283"/>
      <c r="D13283"/>
      <c r="E13283"/>
    </row>
    <row r="13284" spans="1:5" x14ac:dyDescent="0.25">
      <c r="A13284"/>
      <c r="B13284"/>
      <c r="C13284"/>
      <c r="D13284"/>
      <c r="E13284"/>
    </row>
    <row r="13285" spans="1:5" x14ac:dyDescent="0.25">
      <c r="A13285"/>
      <c r="B13285"/>
      <c r="C13285"/>
      <c r="D13285"/>
      <c r="E13285"/>
    </row>
    <row r="13286" spans="1:5" x14ac:dyDescent="0.25">
      <c r="A13286"/>
      <c r="B13286"/>
      <c r="C13286"/>
      <c r="D13286"/>
      <c r="E13286"/>
    </row>
    <row r="13287" spans="1:5" x14ac:dyDescent="0.25">
      <c r="A13287"/>
      <c r="B13287"/>
      <c r="C13287"/>
      <c r="D13287"/>
      <c r="E13287"/>
    </row>
    <row r="13288" spans="1:5" x14ac:dyDescent="0.25">
      <c r="A13288"/>
      <c r="B13288"/>
      <c r="C13288"/>
      <c r="D13288"/>
      <c r="E13288"/>
    </row>
    <row r="13289" spans="1:5" x14ac:dyDescent="0.25">
      <c r="A13289"/>
      <c r="B13289"/>
      <c r="C13289"/>
      <c r="D13289"/>
      <c r="E13289"/>
    </row>
    <row r="13290" spans="1:5" x14ac:dyDescent="0.25">
      <c r="A13290"/>
      <c r="B13290"/>
      <c r="C13290"/>
      <c r="D13290"/>
      <c r="E13290"/>
    </row>
    <row r="13291" spans="1:5" x14ac:dyDescent="0.25">
      <c r="A13291"/>
      <c r="B13291"/>
      <c r="C13291"/>
      <c r="D13291"/>
      <c r="E13291"/>
    </row>
    <row r="13292" spans="1:5" x14ac:dyDescent="0.25">
      <c r="A13292"/>
      <c r="B13292"/>
      <c r="C13292"/>
      <c r="D13292"/>
      <c r="E13292"/>
    </row>
    <row r="13293" spans="1:5" x14ac:dyDescent="0.25">
      <c r="A13293"/>
      <c r="B13293"/>
      <c r="C13293"/>
      <c r="D13293"/>
      <c r="E13293"/>
    </row>
    <row r="13294" spans="1:5" x14ac:dyDescent="0.25">
      <c r="A13294"/>
      <c r="B13294"/>
      <c r="C13294"/>
      <c r="D13294"/>
      <c r="E13294"/>
    </row>
    <row r="13295" spans="1:5" x14ac:dyDescent="0.25">
      <c r="A13295"/>
      <c r="B13295"/>
      <c r="C13295"/>
      <c r="D13295"/>
      <c r="E13295"/>
    </row>
    <row r="13296" spans="1:5" x14ac:dyDescent="0.25">
      <c r="A13296"/>
      <c r="B13296"/>
      <c r="C13296"/>
      <c r="D13296"/>
      <c r="E13296"/>
    </row>
    <row r="13297" spans="1:5" x14ac:dyDescent="0.25">
      <c r="A13297"/>
      <c r="B13297"/>
      <c r="C13297"/>
      <c r="D13297"/>
      <c r="E13297"/>
    </row>
    <row r="13298" spans="1:5" x14ac:dyDescent="0.25">
      <c r="A13298"/>
      <c r="B13298"/>
      <c r="C13298"/>
      <c r="D13298"/>
      <c r="E13298"/>
    </row>
    <row r="13299" spans="1:5" x14ac:dyDescent="0.25">
      <c r="A13299"/>
      <c r="B13299"/>
      <c r="C13299"/>
      <c r="D13299"/>
      <c r="E13299"/>
    </row>
    <row r="13300" spans="1:5" x14ac:dyDescent="0.25">
      <c r="A13300"/>
      <c r="B13300"/>
      <c r="C13300"/>
      <c r="D13300"/>
      <c r="E13300"/>
    </row>
    <row r="13301" spans="1:5" x14ac:dyDescent="0.25">
      <c r="A13301"/>
      <c r="B13301"/>
      <c r="C13301"/>
      <c r="D13301"/>
      <c r="E13301"/>
    </row>
    <row r="13302" spans="1:5" x14ac:dyDescent="0.25">
      <c r="A13302"/>
      <c r="B13302"/>
      <c r="C13302"/>
      <c r="D13302"/>
      <c r="E13302"/>
    </row>
    <row r="13303" spans="1:5" x14ac:dyDescent="0.25">
      <c r="A13303"/>
      <c r="B13303"/>
      <c r="C13303"/>
      <c r="D13303"/>
      <c r="E13303"/>
    </row>
    <row r="13304" spans="1:5" x14ac:dyDescent="0.25">
      <c r="A13304"/>
      <c r="B13304"/>
      <c r="C13304"/>
      <c r="D13304"/>
      <c r="E13304"/>
    </row>
    <row r="13305" spans="1:5" x14ac:dyDescent="0.25">
      <c r="A13305"/>
      <c r="B13305"/>
      <c r="C13305"/>
      <c r="D13305"/>
      <c r="E13305"/>
    </row>
    <row r="13306" spans="1:5" x14ac:dyDescent="0.25">
      <c r="A13306"/>
      <c r="B13306"/>
      <c r="C13306"/>
      <c r="D13306"/>
      <c r="E13306"/>
    </row>
    <row r="13307" spans="1:5" x14ac:dyDescent="0.25">
      <c r="A13307"/>
      <c r="B13307"/>
      <c r="C13307"/>
      <c r="D13307"/>
      <c r="E13307"/>
    </row>
    <row r="13308" spans="1:5" x14ac:dyDescent="0.25">
      <c r="A13308"/>
      <c r="B13308"/>
      <c r="C13308"/>
      <c r="D13308"/>
      <c r="E13308"/>
    </row>
    <row r="13309" spans="1:5" x14ac:dyDescent="0.25">
      <c r="A13309"/>
      <c r="B13309"/>
      <c r="C13309"/>
      <c r="D13309"/>
      <c r="E13309"/>
    </row>
    <row r="13310" spans="1:5" x14ac:dyDescent="0.25">
      <c r="A13310"/>
      <c r="B13310"/>
      <c r="C13310"/>
      <c r="D13310"/>
      <c r="E13310"/>
    </row>
    <row r="13311" spans="1:5" x14ac:dyDescent="0.25">
      <c r="A13311"/>
      <c r="B13311"/>
      <c r="C13311"/>
      <c r="D13311"/>
      <c r="E13311"/>
    </row>
    <row r="13312" spans="1:5" x14ac:dyDescent="0.25">
      <c r="A13312"/>
      <c r="B13312"/>
      <c r="C13312"/>
      <c r="D13312"/>
      <c r="E13312"/>
    </row>
    <row r="13313" spans="1:5" x14ac:dyDescent="0.25">
      <c r="A13313"/>
      <c r="B13313"/>
      <c r="C13313"/>
      <c r="D13313"/>
      <c r="E13313"/>
    </row>
    <row r="13314" spans="1:5" x14ac:dyDescent="0.25">
      <c r="A13314"/>
      <c r="B13314"/>
      <c r="C13314"/>
      <c r="D13314"/>
      <c r="E13314"/>
    </row>
    <row r="13315" spans="1:5" x14ac:dyDescent="0.25">
      <c r="A13315"/>
      <c r="B13315"/>
      <c r="C13315"/>
      <c r="D13315"/>
      <c r="E13315"/>
    </row>
    <row r="13316" spans="1:5" x14ac:dyDescent="0.25">
      <c r="A13316"/>
      <c r="B13316"/>
      <c r="C13316"/>
      <c r="D13316"/>
      <c r="E13316"/>
    </row>
    <row r="13317" spans="1:5" x14ac:dyDescent="0.25">
      <c r="A13317"/>
      <c r="B13317"/>
      <c r="C13317"/>
      <c r="D13317"/>
      <c r="E13317"/>
    </row>
    <row r="13318" spans="1:5" x14ac:dyDescent="0.25">
      <c r="A13318"/>
      <c r="B13318"/>
      <c r="C13318"/>
      <c r="D13318"/>
      <c r="E13318"/>
    </row>
    <row r="13319" spans="1:5" x14ac:dyDescent="0.25">
      <c r="A13319"/>
      <c r="B13319"/>
      <c r="C13319"/>
      <c r="D13319"/>
      <c r="E13319"/>
    </row>
    <row r="13320" spans="1:5" x14ac:dyDescent="0.25">
      <c r="A13320"/>
      <c r="B13320"/>
      <c r="C13320"/>
      <c r="D13320"/>
      <c r="E13320"/>
    </row>
    <row r="13321" spans="1:5" x14ac:dyDescent="0.25">
      <c r="A13321"/>
      <c r="B13321"/>
      <c r="C13321"/>
      <c r="D13321"/>
      <c r="E13321"/>
    </row>
    <row r="13322" spans="1:5" x14ac:dyDescent="0.25">
      <c r="A13322"/>
      <c r="B13322"/>
      <c r="C13322"/>
      <c r="D13322"/>
      <c r="E13322"/>
    </row>
    <row r="13323" spans="1:5" x14ac:dyDescent="0.25">
      <c r="A13323"/>
      <c r="B13323"/>
      <c r="C13323"/>
      <c r="D13323"/>
      <c r="E13323"/>
    </row>
    <row r="13324" spans="1:5" x14ac:dyDescent="0.25">
      <c r="A13324"/>
      <c r="B13324"/>
      <c r="C13324"/>
      <c r="D13324"/>
      <c r="E13324"/>
    </row>
    <row r="13325" spans="1:5" x14ac:dyDescent="0.25">
      <c r="A13325"/>
      <c r="B13325"/>
      <c r="C13325"/>
      <c r="D13325"/>
      <c r="E13325"/>
    </row>
    <row r="13326" spans="1:5" x14ac:dyDescent="0.25">
      <c r="A13326"/>
      <c r="B13326"/>
      <c r="C13326"/>
      <c r="D13326"/>
      <c r="E13326"/>
    </row>
    <row r="13327" spans="1:5" x14ac:dyDescent="0.25">
      <c r="A13327"/>
      <c r="B13327"/>
      <c r="C13327"/>
      <c r="D13327"/>
      <c r="E13327"/>
    </row>
    <row r="13328" spans="1:5" x14ac:dyDescent="0.25">
      <c r="A13328"/>
      <c r="B13328"/>
      <c r="C13328"/>
      <c r="D13328"/>
      <c r="E13328"/>
    </row>
    <row r="13329" spans="1:5" x14ac:dyDescent="0.25">
      <c r="A13329"/>
      <c r="B13329"/>
      <c r="C13329"/>
      <c r="D13329"/>
      <c r="E13329"/>
    </row>
    <row r="13330" spans="1:5" x14ac:dyDescent="0.25">
      <c r="A13330"/>
      <c r="B13330"/>
      <c r="C13330"/>
      <c r="D13330"/>
      <c r="E13330"/>
    </row>
    <row r="13331" spans="1:5" x14ac:dyDescent="0.25">
      <c r="A13331"/>
      <c r="B13331"/>
      <c r="C13331"/>
      <c r="D13331"/>
      <c r="E13331"/>
    </row>
    <row r="13332" spans="1:5" x14ac:dyDescent="0.25">
      <c r="A13332"/>
      <c r="B13332"/>
      <c r="C13332"/>
      <c r="D13332"/>
      <c r="E13332"/>
    </row>
    <row r="13333" spans="1:5" x14ac:dyDescent="0.25">
      <c r="A13333"/>
      <c r="B13333"/>
      <c r="C13333"/>
      <c r="D13333"/>
      <c r="E13333"/>
    </row>
    <row r="13334" spans="1:5" x14ac:dyDescent="0.25">
      <c r="A13334"/>
      <c r="B13334"/>
      <c r="C13334"/>
      <c r="D13334"/>
      <c r="E13334"/>
    </row>
    <row r="13335" spans="1:5" x14ac:dyDescent="0.25">
      <c r="A13335"/>
      <c r="B13335"/>
      <c r="C13335"/>
      <c r="D13335"/>
      <c r="E13335"/>
    </row>
    <row r="13336" spans="1:5" x14ac:dyDescent="0.25">
      <c r="A13336"/>
      <c r="B13336"/>
      <c r="C13336"/>
      <c r="D13336"/>
      <c r="E13336"/>
    </row>
    <row r="13337" spans="1:5" x14ac:dyDescent="0.25">
      <c r="A13337"/>
      <c r="B13337"/>
      <c r="C13337"/>
      <c r="D13337"/>
      <c r="E13337"/>
    </row>
    <row r="13338" spans="1:5" x14ac:dyDescent="0.25">
      <c r="A13338"/>
      <c r="B13338"/>
      <c r="C13338"/>
      <c r="D13338"/>
      <c r="E13338"/>
    </row>
    <row r="13339" spans="1:5" x14ac:dyDescent="0.25">
      <c r="A13339"/>
      <c r="B13339"/>
      <c r="C13339"/>
      <c r="D13339"/>
      <c r="E13339"/>
    </row>
    <row r="13340" spans="1:5" x14ac:dyDescent="0.25">
      <c r="A13340"/>
      <c r="B13340"/>
      <c r="C13340"/>
      <c r="D13340"/>
      <c r="E13340"/>
    </row>
    <row r="13341" spans="1:5" x14ac:dyDescent="0.25">
      <c r="A13341"/>
      <c r="B13341"/>
      <c r="C13341"/>
      <c r="D13341"/>
      <c r="E13341"/>
    </row>
    <row r="13342" spans="1:5" x14ac:dyDescent="0.25">
      <c r="A13342"/>
      <c r="B13342"/>
      <c r="C13342"/>
      <c r="D13342"/>
      <c r="E13342"/>
    </row>
    <row r="13343" spans="1:5" x14ac:dyDescent="0.25">
      <c r="A13343"/>
      <c r="B13343"/>
      <c r="C13343"/>
      <c r="D13343"/>
      <c r="E13343"/>
    </row>
    <row r="13344" spans="1:5" x14ac:dyDescent="0.25">
      <c r="A13344"/>
      <c r="B13344"/>
      <c r="C13344"/>
      <c r="D13344"/>
      <c r="E13344"/>
    </row>
    <row r="13345" spans="1:5" x14ac:dyDescent="0.25">
      <c r="A13345"/>
      <c r="B13345"/>
      <c r="C13345"/>
      <c r="D13345"/>
      <c r="E13345"/>
    </row>
    <row r="13346" spans="1:5" x14ac:dyDescent="0.25">
      <c r="A13346"/>
      <c r="B13346"/>
      <c r="C13346"/>
      <c r="D13346"/>
      <c r="E13346"/>
    </row>
    <row r="13347" spans="1:5" x14ac:dyDescent="0.25">
      <c r="A13347"/>
      <c r="B13347"/>
      <c r="C13347"/>
      <c r="D13347"/>
      <c r="E13347"/>
    </row>
    <row r="13348" spans="1:5" x14ac:dyDescent="0.25">
      <c r="A13348"/>
      <c r="B13348"/>
      <c r="C13348"/>
      <c r="D13348"/>
      <c r="E13348"/>
    </row>
    <row r="13349" spans="1:5" x14ac:dyDescent="0.25">
      <c r="A13349"/>
      <c r="B13349"/>
      <c r="C13349"/>
      <c r="D13349"/>
      <c r="E13349"/>
    </row>
    <row r="13350" spans="1:5" x14ac:dyDescent="0.25">
      <c r="A13350"/>
      <c r="B13350"/>
      <c r="C13350"/>
      <c r="D13350"/>
      <c r="E13350"/>
    </row>
    <row r="13351" spans="1:5" x14ac:dyDescent="0.25">
      <c r="A13351"/>
      <c r="B13351"/>
      <c r="C13351"/>
      <c r="D13351"/>
      <c r="E13351"/>
    </row>
    <row r="13352" spans="1:5" x14ac:dyDescent="0.25">
      <c r="A13352"/>
      <c r="B13352"/>
      <c r="C13352"/>
      <c r="D13352"/>
      <c r="E13352"/>
    </row>
    <row r="13353" spans="1:5" x14ac:dyDescent="0.25">
      <c r="A13353"/>
      <c r="B13353"/>
      <c r="C13353"/>
      <c r="D13353"/>
      <c r="E13353"/>
    </row>
    <row r="13354" spans="1:5" x14ac:dyDescent="0.25">
      <c r="A13354"/>
      <c r="B13354"/>
      <c r="C13354"/>
      <c r="D13354"/>
      <c r="E13354"/>
    </row>
    <row r="13355" spans="1:5" x14ac:dyDescent="0.25">
      <c r="A13355"/>
      <c r="B13355"/>
      <c r="C13355"/>
      <c r="D13355"/>
      <c r="E13355"/>
    </row>
    <row r="13356" spans="1:5" x14ac:dyDescent="0.25">
      <c r="A13356"/>
      <c r="B13356"/>
      <c r="C13356"/>
      <c r="D13356"/>
      <c r="E13356"/>
    </row>
    <row r="13357" spans="1:5" x14ac:dyDescent="0.25">
      <c r="A13357"/>
      <c r="B13357"/>
      <c r="C13357"/>
      <c r="D13357"/>
      <c r="E13357"/>
    </row>
    <row r="13358" spans="1:5" x14ac:dyDescent="0.25">
      <c r="A13358"/>
      <c r="B13358"/>
      <c r="C13358"/>
      <c r="D13358"/>
      <c r="E13358"/>
    </row>
    <row r="13359" spans="1:5" x14ac:dyDescent="0.25">
      <c r="A13359"/>
      <c r="B13359"/>
      <c r="C13359"/>
      <c r="D13359"/>
      <c r="E13359"/>
    </row>
    <row r="13360" spans="1:5" x14ac:dyDescent="0.25">
      <c r="A13360"/>
      <c r="B13360"/>
      <c r="C13360"/>
      <c r="D13360"/>
      <c r="E13360"/>
    </row>
    <row r="13361" spans="1:5" x14ac:dyDescent="0.25">
      <c r="A13361"/>
      <c r="B13361"/>
      <c r="C13361"/>
      <c r="D13361"/>
      <c r="E13361"/>
    </row>
    <row r="13362" spans="1:5" x14ac:dyDescent="0.25">
      <c r="A13362"/>
      <c r="B13362"/>
      <c r="C13362"/>
      <c r="D13362"/>
      <c r="E13362"/>
    </row>
    <row r="13363" spans="1:5" x14ac:dyDescent="0.25">
      <c r="A13363"/>
      <c r="B13363"/>
      <c r="C13363"/>
      <c r="D13363"/>
      <c r="E13363"/>
    </row>
    <row r="13364" spans="1:5" x14ac:dyDescent="0.25">
      <c r="A13364"/>
      <c r="B13364"/>
      <c r="C13364"/>
      <c r="D13364"/>
      <c r="E13364"/>
    </row>
    <row r="13365" spans="1:5" x14ac:dyDescent="0.25">
      <c r="A13365"/>
      <c r="B13365"/>
      <c r="C13365"/>
      <c r="D13365"/>
      <c r="E13365"/>
    </row>
    <row r="13366" spans="1:5" x14ac:dyDescent="0.25">
      <c r="A13366"/>
      <c r="B13366"/>
      <c r="C13366"/>
      <c r="D13366"/>
      <c r="E13366"/>
    </row>
    <row r="13367" spans="1:5" x14ac:dyDescent="0.25">
      <c r="A13367"/>
      <c r="B13367"/>
      <c r="C13367"/>
      <c r="D13367"/>
      <c r="E13367"/>
    </row>
    <row r="13368" spans="1:5" x14ac:dyDescent="0.25">
      <c r="A13368"/>
      <c r="B13368"/>
      <c r="C13368"/>
      <c r="D13368"/>
      <c r="E13368"/>
    </row>
    <row r="13369" spans="1:5" x14ac:dyDescent="0.25">
      <c r="A13369"/>
      <c r="B13369"/>
      <c r="C13369"/>
      <c r="D13369"/>
      <c r="E13369"/>
    </row>
    <row r="13370" spans="1:5" x14ac:dyDescent="0.25">
      <c r="A13370"/>
      <c r="B13370"/>
      <c r="C13370"/>
      <c r="D13370"/>
      <c r="E13370"/>
    </row>
    <row r="13371" spans="1:5" x14ac:dyDescent="0.25">
      <c r="A13371"/>
      <c r="B13371"/>
      <c r="C13371"/>
      <c r="D13371"/>
      <c r="E13371"/>
    </row>
    <row r="13372" spans="1:5" x14ac:dyDescent="0.25">
      <c r="A13372"/>
      <c r="B13372"/>
      <c r="C13372"/>
      <c r="D13372"/>
      <c r="E13372"/>
    </row>
    <row r="13373" spans="1:5" x14ac:dyDescent="0.25">
      <c r="A13373"/>
      <c r="B13373"/>
      <c r="C13373"/>
      <c r="D13373"/>
      <c r="E13373"/>
    </row>
    <row r="13374" spans="1:5" x14ac:dyDescent="0.25">
      <c r="A13374"/>
      <c r="B13374"/>
      <c r="C13374"/>
      <c r="D13374"/>
      <c r="E13374"/>
    </row>
    <row r="13375" spans="1:5" x14ac:dyDescent="0.25">
      <c r="A13375"/>
      <c r="B13375"/>
      <c r="C13375"/>
      <c r="D13375"/>
      <c r="E13375"/>
    </row>
    <row r="13376" spans="1:5" x14ac:dyDescent="0.25">
      <c r="A13376"/>
      <c r="B13376"/>
      <c r="C13376"/>
      <c r="D13376"/>
      <c r="E13376"/>
    </row>
    <row r="13377" spans="1:5" x14ac:dyDescent="0.25">
      <c r="A13377"/>
      <c r="B13377"/>
      <c r="C13377"/>
      <c r="D13377"/>
      <c r="E13377"/>
    </row>
    <row r="13378" spans="1:5" x14ac:dyDescent="0.25">
      <c r="A13378"/>
      <c r="B13378"/>
      <c r="C13378"/>
      <c r="D13378"/>
      <c r="E13378"/>
    </row>
    <row r="13379" spans="1:5" x14ac:dyDescent="0.25">
      <c r="A13379"/>
      <c r="B13379"/>
      <c r="C13379"/>
      <c r="D13379"/>
      <c r="E13379"/>
    </row>
    <row r="13380" spans="1:5" x14ac:dyDescent="0.25">
      <c r="A13380"/>
      <c r="B13380"/>
      <c r="C13380"/>
      <c r="D13380"/>
      <c r="E13380"/>
    </row>
    <row r="13381" spans="1:5" x14ac:dyDescent="0.25">
      <c r="A13381"/>
      <c r="B13381"/>
      <c r="C13381"/>
      <c r="D13381"/>
      <c r="E13381"/>
    </row>
    <row r="13382" spans="1:5" x14ac:dyDescent="0.25">
      <c r="A13382"/>
      <c r="B13382"/>
      <c r="C13382"/>
      <c r="D13382"/>
      <c r="E13382"/>
    </row>
    <row r="13383" spans="1:5" x14ac:dyDescent="0.25">
      <c r="A13383"/>
      <c r="B13383"/>
      <c r="C13383"/>
      <c r="D13383"/>
      <c r="E13383"/>
    </row>
    <row r="13384" spans="1:5" x14ac:dyDescent="0.25">
      <c r="A13384"/>
      <c r="B13384"/>
      <c r="C13384"/>
      <c r="D13384"/>
      <c r="E13384"/>
    </row>
    <row r="13385" spans="1:5" x14ac:dyDescent="0.25">
      <c r="A13385"/>
      <c r="B13385"/>
      <c r="C13385"/>
      <c r="D13385"/>
      <c r="E13385"/>
    </row>
    <row r="13386" spans="1:5" x14ac:dyDescent="0.25">
      <c r="A13386"/>
      <c r="B13386"/>
      <c r="C13386"/>
      <c r="D13386"/>
      <c r="E13386"/>
    </row>
    <row r="13387" spans="1:5" x14ac:dyDescent="0.25">
      <c r="A13387"/>
      <c r="B13387"/>
      <c r="C13387"/>
      <c r="D13387"/>
      <c r="E13387"/>
    </row>
    <row r="13388" spans="1:5" x14ac:dyDescent="0.25">
      <c r="A13388"/>
      <c r="B13388"/>
      <c r="C13388"/>
      <c r="D13388"/>
      <c r="E13388"/>
    </row>
    <row r="13389" spans="1:5" x14ac:dyDescent="0.25">
      <c r="A13389"/>
      <c r="B13389"/>
      <c r="C13389"/>
      <c r="D13389"/>
      <c r="E13389"/>
    </row>
    <row r="13390" spans="1:5" x14ac:dyDescent="0.25">
      <c r="A13390"/>
      <c r="B13390"/>
      <c r="C13390"/>
      <c r="D13390"/>
      <c r="E13390"/>
    </row>
    <row r="13391" spans="1:5" x14ac:dyDescent="0.25">
      <c r="A13391"/>
      <c r="B13391"/>
      <c r="C13391"/>
      <c r="D13391"/>
      <c r="E13391"/>
    </row>
    <row r="13392" spans="1:5" x14ac:dyDescent="0.25">
      <c r="A13392"/>
      <c r="B13392"/>
      <c r="C13392"/>
      <c r="D13392"/>
      <c r="E13392"/>
    </row>
    <row r="13393" spans="1:5" x14ac:dyDescent="0.25">
      <c r="A13393"/>
      <c r="B13393"/>
      <c r="C13393"/>
      <c r="D13393"/>
      <c r="E13393"/>
    </row>
    <row r="13394" spans="1:5" x14ac:dyDescent="0.25">
      <c r="A13394"/>
      <c r="B13394"/>
      <c r="C13394"/>
      <c r="D13394"/>
      <c r="E13394"/>
    </row>
    <row r="13395" spans="1:5" x14ac:dyDescent="0.25">
      <c r="A13395"/>
      <c r="B13395"/>
      <c r="C13395"/>
      <c r="D13395"/>
      <c r="E13395"/>
    </row>
    <row r="13396" spans="1:5" x14ac:dyDescent="0.25">
      <c r="A13396"/>
      <c r="B13396"/>
      <c r="C13396"/>
      <c r="D13396"/>
      <c r="E13396"/>
    </row>
    <row r="13397" spans="1:5" x14ac:dyDescent="0.25">
      <c r="A13397"/>
      <c r="B13397"/>
      <c r="C13397"/>
      <c r="D13397"/>
      <c r="E13397"/>
    </row>
    <row r="13398" spans="1:5" x14ac:dyDescent="0.25">
      <c r="A13398"/>
      <c r="B13398"/>
      <c r="C13398"/>
      <c r="D13398"/>
      <c r="E13398"/>
    </row>
    <row r="13399" spans="1:5" x14ac:dyDescent="0.25">
      <c r="A13399"/>
      <c r="B13399"/>
      <c r="C13399"/>
      <c r="D13399"/>
      <c r="E13399"/>
    </row>
    <row r="13400" spans="1:5" x14ac:dyDescent="0.25">
      <c r="A13400"/>
      <c r="B13400"/>
      <c r="C13400"/>
      <c r="D13400"/>
      <c r="E13400"/>
    </row>
    <row r="13401" spans="1:5" x14ac:dyDescent="0.25">
      <c r="A13401"/>
      <c r="B13401"/>
      <c r="C13401"/>
      <c r="D13401"/>
      <c r="E13401"/>
    </row>
    <row r="13402" spans="1:5" x14ac:dyDescent="0.25">
      <c r="A13402"/>
      <c r="B13402"/>
      <c r="C13402"/>
      <c r="D13402"/>
      <c r="E13402"/>
    </row>
    <row r="13403" spans="1:5" x14ac:dyDescent="0.25">
      <c r="A13403"/>
      <c r="B13403"/>
      <c r="C13403"/>
      <c r="D13403"/>
      <c r="E13403"/>
    </row>
    <row r="13404" spans="1:5" x14ac:dyDescent="0.25">
      <c r="A13404"/>
      <c r="B13404"/>
      <c r="C13404"/>
      <c r="D13404"/>
      <c r="E13404"/>
    </row>
    <row r="13405" spans="1:5" x14ac:dyDescent="0.25">
      <c r="A13405"/>
      <c r="B13405"/>
      <c r="C13405"/>
      <c r="D13405"/>
      <c r="E13405"/>
    </row>
    <row r="13406" spans="1:5" x14ac:dyDescent="0.25">
      <c r="A13406"/>
      <c r="B13406"/>
      <c r="C13406"/>
      <c r="D13406"/>
      <c r="E13406"/>
    </row>
    <row r="13407" spans="1:5" x14ac:dyDescent="0.25">
      <c r="A13407"/>
      <c r="B13407"/>
      <c r="C13407"/>
      <c r="D13407"/>
      <c r="E13407"/>
    </row>
    <row r="13408" spans="1:5" x14ac:dyDescent="0.25">
      <c r="A13408"/>
      <c r="B13408"/>
      <c r="C13408"/>
      <c r="D13408"/>
      <c r="E13408"/>
    </row>
    <row r="13409" spans="1:5" x14ac:dyDescent="0.25">
      <c r="A13409"/>
      <c r="B13409"/>
      <c r="C13409"/>
      <c r="D13409"/>
      <c r="E13409"/>
    </row>
    <row r="13410" spans="1:5" x14ac:dyDescent="0.25">
      <c r="A13410"/>
      <c r="B13410"/>
      <c r="C13410"/>
      <c r="D13410"/>
      <c r="E13410"/>
    </row>
    <row r="13411" spans="1:5" x14ac:dyDescent="0.25">
      <c r="A13411"/>
      <c r="B13411"/>
      <c r="C13411"/>
      <c r="D13411"/>
      <c r="E13411"/>
    </row>
    <row r="13412" spans="1:5" x14ac:dyDescent="0.25">
      <c r="A13412"/>
      <c r="B13412"/>
      <c r="C13412"/>
      <c r="D13412"/>
      <c r="E13412"/>
    </row>
    <row r="13413" spans="1:5" x14ac:dyDescent="0.25">
      <c r="A13413"/>
      <c r="B13413"/>
      <c r="C13413"/>
      <c r="D13413"/>
      <c r="E13413"/>
    </row>
    <row r="13414" spans="1:5" x14ac:dyDescent="0.25">
      <c r="A13414"/>
      <c r="B13414"/>
      <c r="C13414"/>
      <c r="D13414"/>
      <c r="E13414"/>
    </row>
    <row r="13415" spans="1:5" x14ac:dyDescent="0.25">
      <c r="A13415"/>
      <c r="B13415"/>
      <c r="C13415"/>
      <c r="D13415"/>
      <c r="E13415"/>
    </row>
    <row r="13416" spans="1:5" x14ac:dyDescent="0.25">
      <c r="A13416"/>
      <c r="B13416"/>
      <c r="C13416"/>
      <c r="D13416"/>
      <c r="E13416"/>
    </row>
    <row r="13417" spans="1:5" x14ac:dyDescent="0.25">
      <c r="A13417"/>
      <c r="B13417"/>
      <c r="C13417"/>
      <c r="D13417"/>
      <c r="E13417"/>
    </row>
    <row r="13418" spans="1:5" x14ac:dyDescent="0.25">
      <c r="A13418"/>
      <c r="B13418"/>
      <c r="C13418"/>
      <c r="D13418"/>
      <c r="E13418"/>
    </row>
    <row r="13419" spans="1:5" x14ac:dyDescent="0.25">
      <c r="A13419"/>
      <c r="B13419"/>
      <c r="C13419"/>
      <c r="D13419"/>
      <c r="E13419"/>
    </row>
    <row r="13420" spans="1:5" x14ac:dyDescent="0.25">
      <c r="A13420"/>
      <c r="B13420"/>
      <c r="C13420"/>
      <c r="D13420"/>
      <c r="E13420"/>
    </row>
    <row r="13421" spans="1:5" x14ac:dyDescent="0.25">
      <c r="A13421"/>
      <c r="B13421"/>
      <c r="C13421"/>
      <c r="D13421"/>
      <c r="E13421"/>
    </row>
    <row r="13422" spans="1:5" x14ac:dyDescent="0.25">
      <c r="A13422"/>
      <c r="B13422"/>
      <c r="C13422"/>
      <c r="D13422"/>
      <c r="E13422"/>
    </row>
    <row r="13423" spans="1:5" x14ac:dyDescent="0.25">
      <c r="A13423"/>
      <c r="B13423"/>
      <c r="C13423"/>
      <c r="D13423"/>
      <c r="E13423"/>
    </row>
    <row r="13424" spans="1:5" x14ac:dyDescent="0.25">
      <c r="A13424"/>
      <c r="B13424"/>
      <c r="C13424"/>
      <c r="D13424"/>
      <c r="E13424"/>
    </row>
    <row r="13425" spans="1:5" x14ac:dyDescent="0.25">
      <c r="A13425"/>
      <c r="B13425"/>
      <c r="C13425"/>
      <c r="D13425"/>
      <c r="E13425"/>
    </row>
    <row r="13426" spans="1:5" x14ac:dyDescent="0.25">
      <c r="A13426"/>
      <c r="B13426"/>
      <c r="C13426"/>
      <c r="D13426"/>
      <c r="E13426"/>
    </row>
    <row r="13427" spans="1:5" x14ac:dyDescent="0.25">
      <c r="A13427"/>
      <c r="B13427"/>
      <c r="C13427"/>
      <c r="D13427"/>
      <c r="E13427"/>
    </row>
    <row r="13428" spans="1:5" x14ac:dyDescent="0.25">
      <c r="A13428"/>
      <c r="B13428"/>
      <c r="C13428"/>
      <c r="D13428"/>
      <c r="E13428"/>
    </row>
    <row r="13429" spans="1:5" x14ac:dyDescent="0.25">
      <c r="A13429"/>
      <c r="B13429"/>
      <c r="C13429"/>
      <c r="D13429"/>
      <c r="E13429"/>
    </row>
    <row r="13430" spans="1:5" x14ac:dyDescent="0.25">
      <c r="A13430"/>
      <c r="B13430"/>
      <c r="C13430"/>
      <c r="D13430"/>
      <c r="E13430"/>
    </row>
    <row r="13431" spans="1:5" x14ac:dyDescent="0.25">
      <c r="A13431"/>
      <c r="B13431"/>
      <c r="C13431"/>
      <c r="D13431"/>
      <c r="E13431"/>
    </row>
    <row r="13432" spans="1:5" x14ac:dyDescent="0.25">
      <c r="A13432"/>
      <c r="B13432"/>
      <c r="C13432"/>
      <c r="D13432"/>
      <c r="E13432"/>
    </row>
    <row r="13433" spans="1:5" x14ac:dyDescent="0.25">
      <c r="A13433"/>
      <c r="B13433"/>
      <c r="C13433"/>
      <c r="D13433"/>
      <c r="E13433"/>
    </row>
    <row r="13434" spans="1:5" x14ac:dyDescent="0.25">
      <c r="A13434"/>
      <c r="B13434"/>
      <c r="C13434"/>
      <c r="D13434"/>
      <c r="E13434"/>
    </row>
    <row r="13435" spans="1:5" x14ac:dyDescent="0.25">
      <c r="A13435"/>
      <c r="B13435"/>
      <c r="C13435"/>
      <c r="D13435"/>
      <c r="E13435"/>
    </row>
    <row r="13436" spans="1:5" x14ac:dyDescent="0.25">
      <c r="A13436"/>
      <c r="B13436"/>
      <c r="C13436"/>
      <c r="D13436"/>
      <c r="E13436"/>
    </row>
    <row r="13437" spans="1:5" x14ac:dyDescent="0.25">
      <c r="A13437"/>
      <c r="B13437"/>
      <c r="C13437"/>
      <c r="D13437"/>
      <c r="E13437"/>
    </row>
    <row r="13438" spans="1:5" x14ac:dyDescent="0.25">
      <c r="A13438"/>
      <c r="B13438"/>
      <c r="C13438"/>
      <c r="D13438"/>
      <c r="E13438"/>
    </row>
    <row r="13439" spans="1:5" x14ac:dyDescent="0.25">
      <c r="A13439"/>
      <c r="B13439"/>
      <c r="C13439"/>
      <c r="D13439"/>
      <c r="E13439"/>
    </row>
    <row r="13440" spans="1:5" x14ac:dyDescent="0.25">
      <c r="A13440"/>
      <c r="B13440"/>
      <c r="C13440"/>
      <c r="D13440"/>
      <c r="E13440"/>
    </row>
    <row r="13441" spans="1:5" x14ac:dyDescent="0.25">
      <c r="A13441"/>
      <c r="B13441"/>
      <c r="C13441"/>
      <c r="D13441"/>
      <c r="E13441"/>
    </row>
    <row r="13442" spans="1:5" x14ac:dyDescent="0.25">
      <c r="A13442"/>
      <c r="B13442"/>
      <c r="C13442"/>
      <c r="D13442"/>
      <c r="E13442"/>
    </row>
    <row r="13443" spans="1:5" x14ac:dyDescent="0.25">
      <c r="A13443"/>
      <c r="B13443"/>
      <c r="C13443"/>
      <c r="D13443"/>
      <c r="E13443"/>
    </row>
    <row r="13444" spans="1:5" x14ac:dyDescent="0.25">
      <c r="A13444"/>
      <c r="B13444"/>
      <c r="C13444"/>
      <c r="D13444"/>
      <c r="E13444"/>
    </row>
    <row r="13445" spans="1:5" x14ac:dyDescent="0.25">
      <c r="A13445"/>
      <c r="B13445"/>
      <c r="C13445"/>
      <c r="D13445"/>
      <c r="E13445"/>
    </row>
    <row r="13446" spans="1:5" x14ac:dyDescent="0.25">
      <c r="A13446"/>
      <c r="B13446"/>
      <c r="C13446"/>
      <c r="D13446"/>
      <c r="E13446"/>
    </row>
    <row r="13447" spans="1:5" x14ac:dyDescent="0.25">
      <c r="A13447"/>
      <c r="B13447"/>
      <c r="C13447"/>
      <c r="D13447"/>
      <c r="E13447"/>
    </row>
    <row r="13448" spans="1:5" x14ac:dyDescent="0.25">
      <c r="A13448"/>
      <c r="B13448"/>
      <c r="C13448"/>
      <c r="D13448"/>
      <c r="E13448"/>
    </row>
    <row r="13449" spans="1:5" x14ac:dyDescent="0.25">
      <c r="A13449"/>
      <c r="B13449"/>
      <c r="C13449"/>
      <c r="D13449"/>
      <c r="E13449"/>
    </row>
    <row r="13450" spans="1:5" x14ac:dyDescent="0.25">
      <c r="A13450"/>
      <c r="B13450"/>
      <c r="C13450"/>
      <c r="D13450"/>
      <c r="E13450"/>
    </row>
    <row r="13451" spans="1:5" x14ac:dyDescent="0.25">
      <c r="A13451"/>
      <c r="B13451"/>
      <c r="C13451"/>
      <c r="D13451"/>
      <c r="E13451"/>
    </row>
    <row r="13452" spans="1:5" x14ac:dyDescent="0.25">
      <c r="A13452"/>
      <c r="B13452"/>
      <c r="C13452"/>
      <c r="D13452"/>
      <c r="E13452"/>
    </row>
    <row r="13453" spans="1:5" x14ac:dyDescent="0.25">
      <c r="A13453"/>
      <c r="B13453"/>
      <c r="C13453"/>
      <c r="D13453"/>
      <c r="E13453"/>
    </row>
    <row r="13454" spans="1:5" x14ac:dyDescent="0.25">
      <c r="A13454"/>
      <c r="B13454"/>
      <c r="C13454"/>
      <c r="D13454"/>
      <c r="E13454"/>
    </row>
    <row r="13455" spans="1:5" x14ac:dyDescent="0.25">
      <c r="A13455"/>
      <c r="B13455"/>
      <c r="C13455"/>
      <c r="D13455"/>
      <c r="E13455"/>
    </row>
    <row r="13456" spans="1:5" x14ac:dyDescent="0.25">
      <c r="A13456"/>
      <c r="B13456"/>
      <c r="C13456"/>
      <c r="D13456"/>
      <c r="E13456"/>
    </row>
    <row r="13457" spans="1:5" x14ac:dyDescent="0.25">
      <c r="A13457"/>
      <c r="B13457"/>
      <c r="C13457"/>
      <c r="D13457"/>
      <c r="E13457"/>
    </row>
    <row r="13458" spans="1:5" x14ac:dyDescent="0.25">
      <c r="A13458"/>
      <c r="B13458"/>
      <c r="C13458"/>
      <c r="D13458"/>
      <c r="E13458"/>
    </row>
    <row r="13459" spans="1:5" x14ac:dyDescent="0.25">
      <c r="A13459"/>
      <c r="B13459"/>
      <c r="C13459"/>
      <c r="D13459"/>
      <c r="E13459"/>
    </row>
    <row r="13460" spans="1:5" x14ac:dyDescent="0.25">
      <c r="A13460"/>
      <c r="B13460"/>
      <c r="C13460"/>
      <c r="D13460"/>
      <c r="E13460"/>
    </row>
    <row r="13461" spans="1:5" x14ac:dyDescent="0.25">
      <c r="A13461"/>
      <c r="B13461"/>
      <c r="C13461"/>
      <c r="D13461"/>
      <c r="E13461"/>
    </row>
    <row r="13462" spans="1:5" x14ac:dyDescent="0.25">
      <c r="A13462"/>
      <c r="B13462"/>
      <c r="C13462"/>
      <c r="D13462"/>
      <c r="E13462"/>
    </row>
    <row r="13463" spans="1:5" x14ac:dyDescent="0.25">
      <c r="A13463"/>
      <c r="B13463"/>
      <c r="C13463"/>
      <c r="D13463"/>
      <c r="E13463"/>
    </row>
    <row r="13464" spans="1:5" x14ac:dyDescent="0.25">
      <c r="A13464"/>
      <c r="B13464"/>
      <c r="C13464"/>
      <c r="D13464"/>
      <c r="E13464"/>
    </row>
    <row r="13465" spans="1:5" x14ac:dyDescent="0.25">
      <c r="A13465"/>
      <c r="B13465"/>
      <c r="C13465"/>
      <c r="D13465"/>
      <c r="E13465"/>
    </row>
    <row r="13466" spans="1:5" x14ac:dyDescent="0.25">
      <c r="A13466"/>
      <c r="B13466"/>
      <c r="C13466"/>
      <c r="D13466"/>
      <c r="E13466"/>
    </row>
    <row r="13467" spans="1:5" x14ac:dyDescent="0.25">
      <c r="A13467"/>
      <c r="B13467"/>
      <c r="C13467"/>
      <c r="D13467"/>
      <c r="E13467"/>
    </row>
    <row r="13468" spans="1:5" x14ac:dyDescent="0.25">
      <c r="A13468"/>
      <c r="B13468"/>
      <c r="C13468"/>
      <c r="D13468"/>
      <c r="E13468"/>
    </row>
    <row r="13469" spans="1:5" x14ac:dyDescent="0.25">
      <c r="A13469"/>
      <c r="B13469"/>
      <c r="C13469"/>
      <c r="D13469"/>
      <c r="E13469"/>
    </row>
    <row r="13470" spans="1:5" x14ac:dyDescent="0.25">
      <c r="A13470"/>
      <c r="B13470"/>
      <c r="C13470"/>
      <c r="D13470"/>
      <c r="E13470"/>
    </row>
    <row r="13471" spans="1:5" x14ac:dyDescent="0.25">
      <c r="A13471"/>
      <c r="B13471"/>
      <c r="C13471"/>
      <c r="D13471"/>
      <c r="E13471"/>
    </row>
    <row r="13472" spans="1:5" x14ac:dyDescent="0.25">
      <c r="A13472"/>
      <c r="B13472"/>
      <c r="C13472"/>
      <c r="D13472"/>
      <c r="E13472"/>
    </row>
    <row r="13473" spans="1:5" x14ac:dyDescent="0.25">
      <c r="A13473"/>
      <c r="B13473"/>
      <c r="C13473"/>
      <c r="D13473"/>
      <c r="E13473"/>
    </row>
    <row r="13474" spans="1:5" x14ac:dyDescent="0.25">
      <c r="A13474"/>
      <c r="B13474"/>
      <c r="C13474"/>
      <c r="D13474"/>
      <c r="E13474"/>
    </row>
    <row r="13475" spans="1:5" x14ac:dyDescent="0.25">
      <c r="A13475"/>
      <c r="B13475"/>
      <c r="C13475"/>
      <c r="D13475"/>
      <c r="E13475"/>
    </row>
    <row r="13476" spans="1:5" x14ac:dyDescent="0.25">
      <c r="A13476"/>
      <c r="B13476"/>
      <c r="C13476"/>
      <c r="D13476"/>
      <c r="E13476"/>
    </row>
    <row r="13477" spans="1:5" x14ac:dyDescent="0.25">
      <c r="A13477"/>
      <c r="B13477"/>
      <c r="C13477"/>
      <c r="D13477"/>
      <c r="E13477"/>
    </row>
    <row r="13478" spans="1:5" x14ac:dyDescent="0.25">
      <c r="A13478"/>
      <c r="B13478"/>
      <c r="C13478"/>
      <c r="D13478"/>
      <c r="E13478"/>
    </row>
    <row r="13479" spans="1:5" x14ac:dyDescent="0.25">
      <c r="A13479"/>
      <c r="B13479"/>
      <c r="C13479"/>
      <c r="D13479"/>
      <c r="E13479"/>
    </row>
    <row r="13480" spans="1:5" x14ac:dyDescent="0.25">
      <c r="A13480"/>
      <c r="B13480"/>
      <c r="C13480"/>
      <c r="D13480"/>
      <c r="E13480"/>
    </row>
    <row r="13481" spans="1:5" x14ac:dyDescent="0.25">
      <c r="A13481"/>
      <c r="B13481"/>
      <c r="C13481"/>
      <c r="D13481"/>
      <c r="E13481"/>
    </row>
    <row r="13482" spans="1:5" x14ac:dyDescent="0.25">
      <c r="A13482"/>
      <c r="B13482"/>
      <c r="C13482"/>
      <c r="D13482"/>
      <c r="E13482"/>
    </row>
    <row r="13483" spans="1:5" x14ac:dyDescent="0.25">
      <c r="A13483"/>
      <c r="B13483"/>
      <c r="C13483"/>
      <c r="D13483"/>
      <c r="E13483"/>
    </row>
    <row r="13484" spans="1:5" x14ac:dyDescent="0.25">
      <c r="A13484"/>
      <c r="B13484"/>
      <c r="C13484"/>
      <c r="D13484"/>
      <c r="E13484"/>
    </row>
    <row r="13485" spans="1:5" x14ac:dyDescent="0.25">
      <c r="A13485"/>
      <c r="B13485"/>
      <c r="C13485"/>
      <c r="D13485"/>
      <c r="E13485"/>
    </row>
    <row r="13486" spans="1:5" x14ac:dyDescent="0.25">
      <c r="A13486"/>
      <c r="B13486"/>
      <c r="C13486"/>
      <c r="D13486"/>
      <c r="E13486"/>
    </row>
    <row r="13487" spans="1:5" x14ac:dyDescent="0.25">
      <c r="A13487"/>
      <c r="B13487"/>
      <c r="C13487"/>
      <c r="D13487"/>
      <c r="E13487"/>
    </row>
    <row r="13488" spans="1:5" x14ac:dyDescent="0.25">
      <c r="A13488"/>
      <c r="B13488"/>
      <c r="C13488"/>
      <c r="D13488"/>
      <c r="E13488"/>
    </row>
    <row r="13489" spans="1:5" x14ac:dyDescent="0.25">
      <c r="A13489"/>
      <c r="B13489"/>
      <c r="C13489"/>
      <c r="D13489"/>
      <c r="E13489"/>
    </row>
    <row r="13490" spans="1:5" x14ac:dyDescent="0.25">
      <c r="A13490"/>
      <c r="B13490"/>
      <c r="C13490"/>
      <c r="D13490"/>
      <c r="E13490"/>
    </row>
    <row r="13491" spans="1:5" x14ac:dyDescent="0.25">
      <c r="A13491"/>
      <c r="B13491"/>
      <c r="C13491"/>
      <c r="D13491"/>
      <c r="E13491"/>
    </row>
    <row r="13492" spans="1:5" x14ac:dyDescent="0.25">
      <c r="A13492"/>
      <c r="B13492"/>
      <c r="C13492"/>
      <c r="D13492"/>
      <c r="E13492"/>
    </row>
    <row r="13493" spans="1:5" x14ac:dyDescent="0.25">
      <c r="A13493"/>
      <c r="B13493"/>
      <c r="C13493"/>
      <c r="D13493"/>
      <c r="E13493"/>
    </row>
    <row r="13494" spans="1:5" x14ac:dyDescent="0.25">
      <c r="A13494"/>
      <c r="B13494"/>
      <c r="C13494"/>
      <c r="D13494"/>
      <c r="E13494"/>
    </row>
    <row r="13495" spans="1:5" x14ac:dyDescent="0.25">
      <c r="A13495"/>
      <c r="B13495"/>
      <c r="C13495"/>
      <c r="D13495"/>
      <c r="E13495"/>
    </row>
    <row r="13496" spans="1:5" x14ac:dyDescent="0.25">
      <c r="A13496"/>
      <c r="B13496"/>
      <c r="C13496"/>
      <c r="D13496"/>
      <c r="E13496"/>
    </row>
    <row r="13497" spans="1:5" x14ac:dyDescent="0.25">
      <c r="A13497"/>
      <c r="B13497"/>
      <c r="C13497"/>
      <c r="D13497"/>
      <c r="E13497"/>
    </row>
    <row r="13498" spans="1:5" x14ac:dyDescent="0.25">
      <c r="A13498"/>
      <c r="B13498"/>
      <c r="C13498"/>
      <c r="D13498"/>
      <c r="E13498"/>
    </row>
    <row r="13499" spans="1:5" x14ac:dyDescent="0.25">
      <c r="A13499"/>
      <c r="B13499"/>
      <c r="C13499"/>
      <c r="D13499"/>
      <c r="E13499"/>
    </row>
    <row r="13500" spans="1:5" x14ac:dyDescent="0.25">
      <c r="A13500"/>
      <c r="B13500"/>
      <c r="C13500"/>
      <c r="D13500"/>
      <c r="E13500"/>
    </row>
    <row r="13501" spans="1:5" x14ac:dyDescent="0.25">
      <c r="A13501"/>
      <c r="B13501"/>
      <c r="C13501"/>
      <c r="D13501"/>
      <c r="E13501"/>
    </row>
    <row r="13502" spans="1:5" x14ac:dyDescent="0.25">
      <c r="A13502"/>
      <c r="B13502"/>
      <c r="C13502"/>
      <c r="D13502"/>
      <c r="E13502"/>
    </row>
    <row r="13503" spans="1:5" x14ac:dyDescent="0.25">
      <c r="A13503"/>
      <c r="B13503"/>
      <c r="C13503"/>
      <c r="D13503"/>
      <c r="E13503"/>
    </row>
    <row r="13504" spans="1:5" x14ac:dyDescent="0.25">
      <c r="A13504"/>
      <c r="B13504"/>
      <c r="C13504"/>
      <c r="D13504"/>
      <c r="E13504"/>
    </row>
    <row r="13505" spans="1:5" x14ac:dyDescent="0.25">
      <c r="A13505"/>
      <c r="B13505"/>
      <c r="C13505"/>
      <c r="D13505"/>
      <c r="E13505"/>
    </row>
    <row r="13506" spans="1:5" x14ac:dyDescent="0.25">
      <c r="A13506"/>
      <c r="B13506"/>
      <c r="C13506"/>
      <c r="D13506"/>
      <c r="E13506"/>
    </row>
    <row r="13507" spans="1:5" x14ac:dyDescent="0.25">
      <c r="A13507"/>
      <c r="B13507"/>
      <c r="C13507"/>
      <c r="D13507"/>
      <c r="E13507"/>
    </row>
    <row r="13508" spans="1:5" x14ac:dyDescent="0.25">
      <c r="A13508"/>
      <c r="B13508"/>
      <c r="C13508"/>
      <c r="D13508"/>
      <c r="E13508"/>
    </row>
    <row r="13509" spans="1:5" x14ac:dyDescent="0.25">
      <c r="A13509"/>
      <c r="B13509"/>
      <c r="C13509"/>
      <c r="D13509"/>
      <c r="E13509"/>
    </row>
    <row r="13510" spans="1:5" x14ac:dyDescent="0.25">
      <c r="A13510"/>
      <c r="B13510"/>
      <c r="C13510"/>
      <c r="D13510"/>
      <c r="E13510"/>
    </row>
    <row r="13511" spans="1:5" x14ac:dyDescent="0.25">
      <c r="A13511"/>
      <c r="B13511"/>
      <c r="C13511"/>
      <c r="D13511"/>
      <c r="E13511"/>
    </row>
    <row r="13512" spans="1:5" x14ac:dyDescent="0.25">
      <c r="A13512"/>
      <c r="B13512"/>
      <c r="C13512"/>
      <c r="D13512"/>
      <c r="E13512"/>
    </row>
    <row r="13513" spans="1:5" x14ac:dyDescent="0.25">
      <c r="A13513"/>
      <c r="B13513"/>
      <c r="C13513"/>
      <c r="D13513"/>
      <c r="E13513"/>
    </row>
    <row r="13514" spans="1:5" x14ac:dyDescent="0.25">
      <c r="A13514"/>
      <c r="B13514"/>
      <c r="C13514"/>
      <c r="D13514"/>
      <c r="E13514"/>
    </row>
    <row r="13515" spans="1:5" x14ac:dyDescent="0.25">
      <c r="A13515"/>
      <c r="B13515"/>
      <c r="C13515"/>
      <c r="D13515"/>
      <c r="E13515"/>
    </row>
    <row r="13516" spans="1:5" x14ac:dyDescent="0.25">
      <c r="A13516"/>
      <c r="B13516"/>
      <c r="C13516"/>
      <c r="D13516"/>
      <c r="E13516"/>
    </row>
    <row r="13517" spans="1:5" x14ac:dyDescent="0.25">
      <c r="A13517"/>
      <c r="B13517"/>
      <c r="C13517"/>
      <c r="D13517"/>
      <c r="E13517"/>
    </row>
    <row r="13518" spans="1:5" x14ac:dyDescent="0.25">
      <c r="A13518"/>
      <c r="B13518"/>
      <c r="C13518"/>
      <c r="D13518"/>
      <c r="E13518"/>
    </row>
    <row r="13519" spans="1:5" x14ac:dyDescent="0.25">
      <c r="A13519"/>
      <c r="B13519"/>
      <c r="C13519"/>
      <c r="D13519"/>
      <c r="E13519"/>
    </row>
    <row r="13520" spans="1:5" x14ac:dyDescent="0.25">
      <c r="A13520"/>
      <c r="B13520"/>
      <c r="C13520"/>
      <c r="D13520"/>
      <c r="E13520"/>
    </row>
    <row r="13521" spans="1:5" x14ac:dyDescent="0.25">
      <c r="A13521"/>
      <c r="B13521"/>
      <c r="C13521"/>
      <c r="D13521"/>
      <c r="E13521"/>
    </row>
    <row r="13522" spans="1:5" x14ac:dyDescent="0.25">
      <c r="A13522"/>
      <c r="B13522"/>
      <c r="C13522"/>
      <c r="D13522"/>
      <c r="E13522"/>
    </row>
    <row r="13523" spans="1:5" x14ac:dyDescent="0.25">
      <c r="A13523"/>
      <c r="B13523"/>
      <c r="C13523"/>
      <c r="D13523"/>
      <c r="E13523"/>
    </row>
    <row r="13524" spans="1:5" x14ac:dyDescent="0.25">
      <c r="A13524"/>
      <c r="B13524"/>
      <c r="C13524"/>
      <c r="D13524"/>
      <c r="E13524"/>
    </row>
    <row r="13525" spans="1:5" x14ac:dyDescent="0.25">
      <c r="A13525"/>
      <c r="B13525"/>
      <c r="C13525"/>
      <c r="D13525"/>
      <c r="E13525"/>
    </row>
    <row r="13526" spans="1:5" x14ac:dyDescent="0.25">
      <c r="A13526"/>
      <c r="B13526"/>
      <c r="C13526"/>
      <c r="D13526"/>
      <c r="E13526"/>
    </row>
    <row r="13527" spans="1:5" x14ac:dyDescent="0.25">
      <c r="A13527"/>
      <c r="B13527"/>
      <c r="C13527"/>
      <c r="D13527"/>
      <c r="E13527"/>
    </row>
    <row r="13528" spans="1:5" x14ac:dyDescent="0.25">
      <c r="A13528"/>
      <c r="B13528"/>
      <c r="C13528"/>
      <c r="D13528"/>
      <c r="E13528"/>
    </row>
    <row r="13529" spans="1:5" x14ac:dyDescent="0.25">
      <c r="A13529"/>
      <c r="B13529"/>
      <c r="C13529"/>
      <c r="D13529"/>
      <c r="E13529"/>
    </row>
    <row r="13530" spans="1:5" x14ac:dyDescent="0.25">
      <c r="A13530"/>
      <c r="B13530"/>
      <c r="C13530"/>
      <c r="D13530"/>
      <c r="E13530"/>
    </row>
    <row r="13531" spans="1:5" x14ac:dyDescent="0.25">
      <c r="A13531"/>
      <c r="B13531"/>
      <c r="C13531"/>
      <c r="D13531"/>
      <c r="E13531"/>
    </row>
    <row r="13532" spans="1:5" x14ac:dyDescent="0.25">
      <c r="A13532"/>
      <c r="B13532"/>
      <c r="C13532"/>
      <c r="D13532"/>
      <c r="E13532"/>
    </row>
    <row r="13533" spans="1:5" x14ac:dyDescent="0.25">
      <c r="A13533"/>
      <c r="B13533"/>
      <c r="C13533"/>
      <c r="D13533"/>
      <c r="E13533"/>
    </row>
    <row r="13534" spans="1:5" x14ac:dyDescent="0.25">
      <c r="A13534"/>
      <c r="B13534"/>
      <c r="C13534"/>
      <c r="D13534"/>
      <c r="E13534"/>
    </row>
    <row r="13535" spans="1:5" x14ac:dyDescent="0.25">
      <c r="A13535"/>
      <c r="B13535"/>
      <c r="C13535"/>
      <c r="D13535"/>
      <c r="E13535"/>
    </row>
    <row r="13536" spans="1:5" x14ac:dyDescent="0.25">
      <c r="A13536"/>
      <c r="B13536"/>
      <c r="C13536"/>
      <c r="D13536"/>
      <c r="E13536"/>
    </row>
    <row r="13537" spans="1:5" x14ac:dyDescent="0.25">
      <c r="A13537"/>
      <c r="B13537"/>
      <c r="C13537"/>
      <c r="D13537"/>
      <c r="E13537"/>
    </row>
    <row r="13538" spans="1:5" x14ac:dyDescent="0.25">
      <c r="A13538"/>
      <c r="B13538"/>
      <c r="C13538"/>
      <c r="D13538"/>
      <c r="E13538"/>
    </row>
    <row r="13539" spans="1:5" x14ac:dyDescent="0.25">
      <c r="A13539"/>
      <c r="B13539"/>
      <c r="C13539"/>
      <c r="D13539"/>
      <c r="E13539"/>
    </row>
    <row r="13540" spans="1:5" x14ac:dyDescent="0.25">
      <c r="A13540"/>
      <c r="B13540"/>
      <c r="C13540"/>
      <c r="D13540"/>
      <c r="E13540"/>
    </row>
    <row r="13541" spans="1:5" x14ac:dyDescent="0.25">
      <c r="A13541"/>
      <c r="B13541"/>
      <c r="C13541"/>
      <c r="D13541"/>
      <c r="E13541"/>
    </row>
    <row r="13542" spans="1:5" x14ac:dyDescent="0.25">
      <c r="A13542"/>
      <c r="B13542"/>
      <c r="C13542"/>
      <c r="D13542"/>
      <c r="E13542"/>
    </row>
    <row r="13543" spans="1:5" x14ac:dyDescent="0.25">
      <c r="A13543"/>
      <c r="B13543"/>
      <c r="C13543"/>
      <c r="D13543"/>
      <c r="E13543"/>
    </row>
    <row r="13544" spans="1:5" x14ac:dyDescent="0.25">
      <c r="A13544"/>
      <c r="B13544"/>
      <c r="C13544"/>
      <c r="D13544"/>
      <c r="E13544"/>
    </row>
    <row r="13545" spans="1:5" x14ac:dyDescent="0.25">
      <c r="A13545"/>
      <c r="B13545"/>
      <c r="C13545"/>
      <c r="D13545"/>
      <c r="E13545"/>
    </row>
    <row r="13546" spans="1:5" x14ac:dyDescent="0.25">
      <c r="A13546"/>
      <c r="B13546"/>
      <c r="C13546"/>
      <c r="D13546"/>
      <c r="E13546"/>
    </row>
    <row r="13547" spans="1:5" x14ac:dyDescent="0.25">
      <c r="A13547"/>
      <c r="B13547"/>
      <c r="C13547"/>
      <c r="D13547"/>
      <c r="E13547"/>
    </row>
    <row r="13548" spans="1:5" x14ac:dyDescent="0.25">
      <c r="A13548"/>
      <c r="B13548"/>
      <c r="C13548"/>
      <c r="D13548"/>
      <c r="E13548"/>
    </row>
    <row r="13549" spans="1:5" x14ac:dyDescent="0.25">
      <c r="A13549"/>
      <c r="B13549"/>
      <c r="C13549"/>
      <c r="D13549"/>
      <c r="E13549"/>
    </row>
    <row r="13550" spans="1:5" x14ac:dyDescent="0.25">
      <c r="A13550"/>
      <c r="B13550"/>
      <c r="C13550"/>
      <c r="D13550"/>
      <c r="E13550"/>
    </row>
    <row r="13551" spans="1:5" x14ac:dyDescent="0.25">
      <c r="A13551"/>
      <c r="B13551"/>
      <c r="C13551"/>
      <c r="D13551"/>
      <c r="E13551"/>
    </row>
    <row r="13552" spans="1:5" x14ac:dyDescent="0.25">
      <c r="A13552"/>
      <c r="B13552"/>
      <c r="C13552"/>
      <c r="D13552"/>
      <c r="E13552"/>
    </row>
    <row r="13553" spans="1:5" x14ac:dyDescent="0.25">
      <c r="A13553"/>
      <c r="B13553"/>
      <c r="C13553"/>
      <c r="D13553"/>
      <c r="E13553"/>
    </row>
    <row r="13554" spans="1:5" x14ac:dyDescent="0.25">
      <c r="A13554"/>
      <c r="B13554"/>
      <c r="C13554"/>
      <c r="D13554"/>
      <c r="E13554"/>
    </row>
    <row r="13555" spans="1:5" x14ac:dyDescent="0.25">
      <c r="A13555"/>
      <c r="B13555"/>
      <c r="C13555"/>
      <c r="D13555"/>
      <c r="E13555"/>
    </row>
    <row r="13556" spans="1:5" x14ac:dyDescent="0.25">
      <c r="A13556"/>
      <c r="B13556"/>
      <c r="C13556"/>
      <c r="D13556"/>
      <c r="E13556"/>
    </row>
    <row r="13557" spans="1:5" x14ac:dyDescent="0.25">
      <c r="A13557"/>
      <c r="B13557"/>
      <c r="C13557"/>
      <c r="D13557"/>
      <c r="E13557"/>
    </row>
    <row r="13558" spans="1:5" x14ac:dyDescent="0.25">
      <c r="A13558"/>
      <c r="B13558"/>
      <c r="C13558"/>
      <c r="D13558"/>
      <c r="E13558"/>
    </row>
    <row r="13559" spans="1:5" x14ac:dyDescent="0.25">
      <c r="A13559"/>
      <c r="B13559"/>
      <c r="C13559"/>
      <c r="D13559"/>
      <c r="E13559"/>
    </row>
    <row r="13560" spans="1:5" x14ac:dyDescent="0.25">
      <c r="A13560"/>
      <c r="B13560"/>
      <c r="C13560"/>
      <c r="D13560"/>
      <c r="E13560"/>
    </row>
    <row r="13561" spans="1:5" x14ac:dyDescent="0.25">
      <c r="A13561"/>
      <c r="B13561"/>
      <c r="C13561"/>
      <c r="D13561"/>
      <c r="E13561"/>
    </row>
    <row r="13562" spans="1:5" x14ac:dyDescent="0.25">
      <c r="A13562"/>
      <c r="B13562"/>
      <c r="C13562"/>
      <c r="D13562"/>
      <c r="E13562"/>
    </row>
    <row r="13563" spans="1:5" x14ac:dyDescent="0.25">
      <c r="A13563"/>
      <c r="B13563"/>
      <c r="C13563"/>
      <c r="D13563"/>
      <c r="E13563"/>
    </row>
    <row r="13564" spans="1:5" x14ac:dyDescent="0.25">
      <c r="A13564"/>
      <c r="B13564"/>
      <c r="C13564"/>
      <c r="D13564"/>
      <c r="E13564"/>
    </row>
    <row r="13565" spans="1:5" x14ac:dyDescent="0.25">
      <c r="A13565"/>
      <c r="B13565"/>
      <c r="C13565"/>
      <c r="D13565"/>
      <c r="E13565"/>
    </row>
    <row r="13566" spans="1:5" x14ac:dyDescent="0.25">
      <c r="A13566"/>
      <c r="B13566"/>
      <c r="C13566"/>
      <c r="D13566"/>
      <c r="E13566"/>
    </row>
    <row r="13567" spans="1:5" x14ac:dyDescent="0.25">
      <c r="A13567"/>
      <c r="B13567"/>
      <c r="C13567"/>
      <c r="D13567"/>
      <c r="E13567"/>
    </row>
    <row r="13568" spans="1:5" x14ac:dyDescent="0.25">
      <c r="A13568"/>
      <c r="B13568"/>
      <c r="C13568"/>
      <c r="D13568"/>
      <c r="E13568"/>
    </row>
    <row r="13569" spans="1:5" x14ac:dyDescent="0.25">
      <c r="A13569"/>
      <c r="B13569"/>
      <c r="C13569"/>
      <c r="D13569"/>
      <c r="E13569"/>
    </row>
    <row r="13570" spans="1:5" x14ac:dyDescent="0.25">
      <c r="A13570"/>
      <c r="B13570"/>
      <c r="C13570"/>
      <c r="D13570"/>
      <c r="E13570"/>
    </row>
    <row r="13571" spans="1:5" x14ac:dyDescent="0.25">
      <c r="A13571"/>
      <c r="B13571"/>
      <c r="C13571"/>
      <c r="D13571"/>
      <c r="E13571"/>
    </row>
    <row r="13572" spans="1:5" x14ac:dyDescent="0.25">
      <c r="A13572"/>
      <c r="B13572"/>
      <c r="C13572"/>
      <c r="D13572"/>
      <c r="E13572"/>
    </row>
    <row r="13573" spans="1:5" x14ac:dyDescent="0.25">
      <c r="A13573"/>
      <c r="B13573"/>
      <c r="C13573"/>
      <c r="D13573"/>
      <c r="E13573"/>
    </row>
    <row r="13574" spans="1:5" x14ac:dyDescent="0.25">
      <c r="A13574"/>
      <c r="B13574"/>
      <c r="C13574"/>
      <c r="D13574"/>
      <c r="E13574"/>
    </row>
    <row r="13575" spans="1:5" x14ac:dyDescent="0.25">
      <c r="A13575"/>
      <c r="B13575"/>
      <c r="C13575"/>
      <c r="D13575"/>
      <c r="E13575"/>
    </row>
    <row r="13576" spans="1:5" x14ac:dyDescent="0.25">
      <c r="A13576"/>
      <c r="B13576"/>
      <c r="C13576"/>
      <c r="D13576"/>
      <c r="E13576"/>
    </row>
    <row r="13577" spans="1:5" x14ac:dyDescent="0.25">
      <c r="A13577"/>
      <c r="B13577"/>
      <c r="C13577"/>
      <c r="D13577"/>
      <c r="E13577"/>
    </row>
    <row r="13578" spans="1:5" x14ac:dyDescent="0.25">
      <c r="A13578"/>
      <c r="B13578"/>
      <c r="C13578"/>
      <c r="D13578"/>
      <c r="E13578"/>
    </row>
    <row r="13579" spans="1:5" x14ac:dyDescent="0.25">
      <c r="A13579"/>
      <c r="B13579"/>
      <c r="C13579"/>
      <c r="D13579"/>
      <c r="E13579"/>
    </row>
    <row r="13580" spans="1:5" x14ac:dyDescent="0.25">
      <c r="A13580"/>
      <c r="B13580"/>
      <c r="C13580"/>
      <c r="D13580"/>
      <c r="E13580"/>
    </row>
    <row r="13581" spans="1:5" x14ac:dyDescent="0.25">
      <c r="A13581"/>
      <c r="B13581"/>
      <c r="C13581"/>
      <c r="D13581"/>
      <c r="E13581"/>
    </row>
    <row r="13582" spans="1:5" x14ac:dyDescent="0.25">
      <c r="A13582"/>
      <c r="B13582"/>
      <c r="C13582"/>
      <c r="D13582"/>
      <c r="E13582"/>
    </row>
    <row r="13583" spans="1:5" x14ac:dyDescent="0.25">
      <c r="A13583"/>
      <c r="B13583"/>
      <c r="C13583"/>
      <c r="D13583"/>
      <c r="E13583"/>
    </row>
    <row r="13584" spans="1:5" x14ac:dyDescent="0.25">
      <c r="A13584"/>
      <c r="B13584"/>
      <c r="C13584"/>
      <c r="D13584"/>
      <c r="E13584"/>
    </row>
    <row r="13585" spans="1:5" x14ac:dyDescent="0.25">
      <c r="A13585"/>
      <c r="B13585"/>
      <c r="C13585"/>
      <c r="D13585"/>
      <c r="E13585"/>
    </row>
    <row r="13586" spans="1:5" x14ac:dyDescent="0.25">
      <c r="A13586"/>
      <c r="B13586"/>
      <c r="C13586"/>
      <c r="D13586"/>
      <c r="E13586"/>
    </row>
    <row r="13587" spans="1:5" x14ac:dyDescent="0.25">
      <c r="A13587"/>
      <c r="B13587"/>
      <c r="C13587"/>
      <c r="D13587"/>
      <c r="E13587"/>
    </row>
    <row r="13588" spans="1:5" x14ac:dyDescent="0.25">
      <c r="A13588"/>
      <c r="B13588"/>
      <c r="C13588"/>
      <c r="D13588"/>
      <c r="E13588"/>
    </row>
    <row r="13589" spans="1:5" x14ac:dyDescent="0.25">
      <c r="A13589"/>
      <c r="B13589"/>
      <c r="C13589"/>
      <c r="D13589"/>
      <c r="E13589"/>
    </row>
    <row r="13590" spans="1:5" x14ac:dyDescent="0.25">
      <c r="A13590"/>
      <c r="B13590"/>
      <c r="C13590"/>
      <c r="D13590"/>
      <c r="E13590"/>
    </row>
    <row r="13591" spans="1:5" x14ac:dyDescent="0.25">
      <c r="A13591"/>
      <c r="B13591"/>
      <c r="C13591"/>
      <c r="D13591"/>
      <c r="E13591"/>
    </row>
    <row r="13592" spans="1:5" x14ac:dyDescent="0.25">
      <c r="A13592"/>
      <c r="B13592"/>
      <c r="C13592"/>
      <c r="D13592"/>
      <c r="E13592"/>
    </row>
    <row r="13593" spans="1:5" x14ac:dyDescent="0.25">
      <c r="A13593"/>
      <c r="B13593"/>
      <c r="C13593"/>
      <c r="D13593"/>
      <c r="E13593"/>
    </row>
    <row r="13594" spans="1:5" x14ac:dyDescent="0.25">
      <c r="A13594"/>
      <c r="B13594"/>
      <c r="C13594"/>
      <c r="D13594"/>
      <c r="E13594"/>
    </row>
    <row r="13595" spans="1:5" x14ac:dyDescent="0.25">
      <c r="A13595"/>
      <c r="B13595"/>
      <c r="C13595"/>
      <c r="D13595"/>
      <c r="E13595"/>
    </row>
    <row r="13596" spans="1:5" x14ac:dyDescent="0.25">
      <c r="A13596"/>
      <c r="B13596"/>
      <c r="C13596"/>
      <c r="D13596"/>
      <c r="E13596"/>
    </row>
    <row r="13597" spans="1:5" x14ac:dyDescent="0.25">
      <c r="A13597"/>
      <c r="B13597"/>
      <c r="C13597"/>
      <c r="D13597"/>
      <c r="E13597"/>
    </row>
    <row r="13598" spans="1:5" x14ac:dyDescent="0.25">
      <c r="A13598"/>
      <c r="B13598"/>
      <c r="C13598"/>
      <c r="D13598"/>
      <c r="E13598"/>
    </row>
    <row r="13599" spans="1:5" x14ac:dyDescent="0.25">
      <c r="A13599"/>
      <c r="B13599"/>
      <c r="C13599"/>
      <c r="D13599"/>
      <c r="E13599"/>
    </row>
    <row r="13600" spans="1:5" x14ac:dyDescent="0.25">
      <c r="A13600"/>
      <c r="B13600"/>
      <c r="C13600"/>
      <c r="D13600"/>
      <c r="E13600"/>
    </row>
    <row r="13601" spans="1:5" x14ac:dyDescent="0.25">
      <c r="A13601"/>
      <c r="B13601"/>
      <c r="C13601"/>
      <c r="D13601"/>
      <c r="E13601"/>
    </row>
    <row r="13602" spans="1:5" x14ac:dyDescent="0.25">
      <c r="A13602"/>
      <c r="B13602"/>
      <c r="C13602"/>
      <c r="D13602"/>
      <c r="E13602"/>
    </row>
    <row r="13603" spans="1:5" x14ac:dyDescent="0.25">
      <c r="A13603"/>
      <c r="B13603"/>
      <c r="C13603"/>
      <c r="D13603"/>
      <c r="E13603"/>
    </row>
    <row r="13604" spans="1:5" x14ac:dyDescent="0.25">
      <c r="A13604"/>
      <c r="B13604"/>
      <c r="C13604"/>
      <c r="D13604"/>
      <c r="E13604"/>
    </row>
    <row r="13605" spans="1:5" x14ac:dyDescent="0.25">
      <c r="A13605"/>
      <c r="B13605"/>
      <c r="C13605"/>
      <c r="D13605"/>
      <c r="E13605"/>
    </row>
    <row r="13606" spans="1:5" x14ac:dyDescent="0.25">
      <c r="A13606"/>
      <c r="B13606"/>
      <c r="C13606"/>
      <c r="D13606"/>
      <c r="E13606"/>
    </row>
    <row r="13607" spans="1:5" x14ac:dyDescent="0.25">
      <c r="A13607"/>
      <c r="B13607"/>
      <c r="C13607"/>
      <c r="D13607"/>
      <c r="E13607"/>
    </row>
    <row r="13608" spans="1:5" x14ac:dyDescent="0.25">
      <c r="A13608"/>
      <c r="B13608"/>
      <c r="C13608"/>
      <c r="D13608"/>
      <c r="E13608"/>
    </row>
    <row r="13609" spans="1:5" x14ac:dyDescent="0.25">
      <c r="A13609"/>
      <c r="B13609"/>
      <c r="C13609"/>
      <c r="D13609"/>
      <c r="E13609"/>
    </row>
    <row r="13610" spans="1:5" x14ac:dyDescent="0.25">
      <c r="A13610"/>
      <c r="B13610"/>
      <c r="C13610"/>
      <c r="D13610"/>
      <c r="E13610"/>
    </row>
    <row r="13611" spans="1:5" x14ac:dyDescent="0.25">
      <c r="A13611"/>
      <c r="B13611"/>
      <c r="C13611"/>
      <c r="D13611"/>
      <c r="E13611"/>
    </row>
    <row r="13612" spans="1:5" x14ac:dyDescent="0.25">
      <c r="A13612"/>
      <c r="B13612"/>
      <c r="C13612"/>
      <c r="D13612"/>
      <c r="E13612"/>
    </row>
    <row r="13613" spans="1:5" x14ac:dyDescent="0.25">
      <c r="A13613"/>
      <c r="B13613"/>
      <c r="C13613"/>
      <c r="D13613"/>
      <c r="E13613"/>
    </row>
    <row r="13614" spans="1:5" x14ac:dyDescent="0.25">
      <c r="A13614"/>
      <c r="B13614"/>
      <c r="C13614"/>
      <c r="D13614"/>
      <c r="E13614"/>
    </row>
    <row r="13615" spans="1:5" x14ac:dyDescent="0.25">
      <c r="A13615"/>
      <c r="B13615"/>
      <c r="C13615"/>
      <c r="D13615"/>
      <c r="E13615"/>
    </row>
    <row r="13616" spans="1:5" x14ac:dyDescent="0.25">
      <c r="A13616"/>
      <c r="B13616"/>
      <c r="C13616"/>
      <c r="D13616"/>
      <c r="E13616"/>
    </row>
    <row r="13617" spans="1:5" x14ac:dyDescent="0.25">
      <c r="A13617"/>
      <c r="B13617"/>
      <c r="C13617"/>
      <c r="D13617"/>
      <c r="E13617"/>
    </row>
    <row r="13618" spans="1:5" x14ac:dyDescent="0.25">
      <c r="A13618"/>
      <c r="B13618"/>
      <c r="C13618"/>
      <c r="D13618"/>
      <c r="E13618"/>
    </row>
    <row r="13619" spans="1:5" x14ac:dyDescent="0.25">
      <c r="A13619"/>
      <c r="B13619"/>
      <c r="C13619"/>
      <c r="D13619"/>
      <c r="E13619"/>
    </row>
    <row r="13620" spans="1:5" x14ac:dyDescent="0.25">
      <c r="A13620"/>
      <c r="B13620"/>
      <c r="C13620"/>
      <c r="D13620"/>
      <c r="E13620"/>
    </row>
    <row r="13621" spans="1:5" x14ac:dyDescent="0.25">
      <c r="A13621"/>
      <c r="B13621"/>
      <c r="C13621"/>
      <c r="D13621"/>
      <c r="E13621"/>
    </row>
    <row r="13622" spans="1:5" x14ac:dyDescent="0.25">
      <c r="A13622"/>
      <c r="B13622"/>
      <c r="C13622"/>
      <c r="D13622"/>
      <c r="E13622"/>
    </row>
    <row r="13623" spans="1:5" x14ac:dyDescent="0.25">
      <c r="A13623"/>
      <c r="B13623"/>
      <c r="C13623"/>
      <c r="D13623"/>
      <c r="E13623"/>
    </row>
    <row r="13624" spans="1:5" x14ac:dyDescent="0.25">
      <c r="A13624"/>
      <c r="B13624"/>
      <c r="C13624"/>
      <c r="D13624"/>
      <c r="E13624"/>
    </row>
    <row r="13625" spans="1:5" x14ac:dyDescent="0.25">
      <c r="A13625"/>
      <c r="B13625"/>
      <c r="C13625"/>
      <c r="D13625"/>
      <c r="E13625"/>
    </row>
    <row r="13626" spans="1:5" x14ac:dyDescent="0.25">
      <c r="A13626"/>
      <c r="B13626"/>
      <c r="C13626"/>
      <c r="D13626"/>
      <c r="E13626"/>
    </row>
    <row r="13627" spans="1:5" x14ac:dyDescent="0.25">
      <c r="A13627"/>
      <c r="B13627"/>
      <c r="C13627"/>
      <c r="D13627"/>
      <c r="E13627"/>
    </row>
    <row r="13628" spans="1:5" x14ac:dyDescent="0.25">
      <c r="A13628"/>
      <c r="B13628"/>
      <c r="C13628"/>
      <c r="D13628"/>
      <c r="E13628"/>
    </row>
    <row r="13629" spans="1:5" x14ac:dyDescent="0.25">
      <c r="A13629"/>
      <c r="B13629"/>
      <c r="C13629"/>
      <c r="D13629"/>
      <c r="E13629"/>
    </row>
    <row r="13630" spans="1:5" x14ac:dyDescent="0.25">
      <c r="A13630"/>
      <c r="B13630"/>
      <c r="C13630"/>
      <c r="D13630"/>
      <c r="E13630"/>
    </row>
    <row r="13631" spans="1:5" x14ac:dyDescent="0.25">
      <c r="A13631"/>
      <c r="B13631"/>
      <c r="C13631"/>
      <c r="D13631"/>
      <c r="E13631"/>
    </row>
    <row r="13632" spans="1:5" x14ac:dyDescent="0.25">
      <c r="A13632"/>
      <c r="B13632"/>
      <c r="C13632"/>
      <c r="D13632"/>
      <c r="E13632"/>
    </row>
    <row r="13633" spans="1:5" x14ac:dyDescent="0.25">
      <c r="A13633"/>
      <c r="B13633"/>
      <c r="C13633"/>
      <c r="D13633"/>
      <c r="E13633"/>
    </row>
    <row r="13634" spans="1:5" x14ac:dyDescent="0.25">
      <c r="A13634"/>
      <c r="B13634"/>
      <c r="C13634"/>
      <c r="D13634"/>
      <c r="E13634"/>
    </row>
    <row r="13635" spans="1:5" x14ac:dyDescent="0.25">
      <c r="A13635"/>
      <c r="B13635"/>
      <c r="C13635"/>
      <c r="D13635"/>
      <c r="E13635"/>
    </row>
    <row r="13636" spans="1:5" x14ac:dyDescent="0.25">
      <c r="A13636"/>
      <c r="B13636"/>
      <c r="C13636"/>
      <c r="D13636"/>
      <c r="E13636"/>
    </row>
    <row r="13637" spans="1:5" x14ac:dyDescent="0.25">
      <c r="A13637"/>
      <c r="B13637"/>
      <c r="C13637"/>
      <c r="D13637"/>
      <c r="E13637"/>
    </row>
    <row r="13638" spans="1:5" x14ac:dyDescent="0.25">
      <c r="A13638"/>
      <c r="B13638"/>
      <c r="C13638"/>
      <c r="D13638"/>
      <c r="E13638"/>
    </row>
    <row r="13639" spans="1:5" x14ac:dyDescent="0.25">
      <c r="A13639"/>
      <c r="B13639"/>
      <c r="C13639"/>
      <c r="D13639"/>
      <c r="E13639"/>
    </row>
    <row r="13640" spans="1:5" x14ac:dyDescent="0.25">
      <c r="A13640"/>
      <c r="B13640"/>
      <c r="C13640"/>
      <c r="D13640"/>
      <c r="E13640"/>
    </row>
    <row r="13641" spans="1:5" x14ac:dyDescent="0.25">
      <c r="A13641"/>
      <c r="B13641"/>
      <c r="C13641"/>
      <c r="D13641"/>
      <c r="E13641"/>
    </row>
    <row r="13642" spans="1:5" x14ac:dyDescent="0.25">
      <c r="A13642"/>
      <c r="B13642"/>
      <c r="C13642"/>
      <c r="D13642"/>
      <c r="E13642"/>
    </row>
    <row r="13643" spans="1:5" x14ac:dyDescent="0.25">
      <c r="A13643"/>
      <c r="B13643"/>
      <c r="C13643"/>
      <c r="D13643"/>
      <c r="E13643"/>
    </row>
    <row r="13644" spans="1:5" x14ac:dyDescent="0.25">
      <c r="A13644"/>
      <c r="B13644"/>
      <c r="C13644"/>
      <c r="D13644"/>
      <c r="E13644"/>
    </row>
    <row r="13645" spans="1:5" x14ac:dyDescent="0.25">
      <c r="A13645"/>
      <c r="B13645"/>
      <c r="C13645"/>
      <c r="D13645"/>
      <c r="E13645"/>
    </row>
    <row r="13646" spans="1:5" x14ac:dyDescent="0.25">
      <c r="A13646"/>
      <c r="B13646"/>
      <c r="C13646"/>
      <c r="D13646"/>
      <c r="E13646"/>
    </row>
    <row r="13647" spans="1:5" x14ac:dyDescent="0.25">
      <c r="A13647"/>
      <c r="B13647"/>
      <c r="C13647"/>
      <c r="D13647"/>
      <c r="E13647"/>
    </row>
    <row r="13648" spans="1:5" x14ac:dyDescent="0.25">
      <c r="A13648"/>
      <c r="B13648"/>
      <c r="C13648"/>
      <c r="D13648"/>
      <c r="E13648"/>
    </row>
    <row r="13649" spans="1:5" x14ac:dyDescent="0.25">
      <c r="A13649"/>
      <c r="B13649"/>
      <c r="C13649"/>
      <c r="D13649"/>
      <c r="E13649"/>
    </row>
    <row r="13650" spans="1:5" x14ac:dyDescent="0.25">
      <c r="A13650"/>
      <c r="B13650"/>
      <c r="C13650"/>
      <c r="D13650"/>
      <c r="E13650"/>
    </row>
    <row r="13651" spans="1:5" x14ac:dyDescent="0.25">
      <c r="A13651"/>
      <c r="B13651"/>
      <c r="C13651"/>
      <c r="D13651"/>
      <c r="E13651"/>
    </row>
    <row r="13652" spans="1:5" x14ac:dyDescent="0.25">
      <c r="A13652"/>
      <c r="B13652"/>
      <c r="C13652"/>
      <c r="D13652"/>
      <c r="E13652"/>
    </row>
    <row r="13653" spans="1:5" x14ac:dyDescent="0.25">
      <c r="A13653"/>
      <c r="B13653"/>
      <c r="C13653"/>
      <c r="D13653"/>
      <c r="E13653"/>
    </row>
    <row r="13654" spans="1:5" x14ac:dyDescent="0.25">
      <c r="A13654"/>
      <c r="B13654"/>
      <c r="C13654"/>
      <c r="D13654"/>
      <c r="E13654"/>
    </row>
    <row r="13655" spans="1:5" x14ac:dyDescent="0.25">
      <c r="A13655"/>
      <c r="B13655"/>
      <c r="C13655"/>
      <c r="D13655"/>
      <c r="E13655"/>
    </row>
    <row r="13656" spans="1:5" x14ac:dyDescent="0.25">
      <c r="A13656"/>
      <c r="B13656"/>
      <c r="C13656"/>
      <c r="D13656"/>
      <c r="E13656"/>
    </row>
    <row r="13657" spans="1:5" x14ac:dyDescent="0.25">
      <c r="A13657"/>
      <c r="B13657"/>
      <c r="C13657"/>
      <c r="D13657"/>
      <c r="E13657"/>
    </row>
    <row r="13658" spans="1:5" x14ac:dyDescent="0.25">
      <c r="A13658"/>
      <c r="B13658"/>
      <c r="C13658"/>
      <c r="D13658"/>
      <c r="E13658"/>
    </row>
    <row r="13659" spans="1:5" x14ac:dyDescent="0.25">
      <c r="A13659"/>
      <c r="B13659"/>
      <c r="C13659"/>
      <c r="D13659"/>
      <c r="E13659"/>
    </row>
    <row r="13660" spans="1:5" x14ac:dyDescent="0.25">
      <c r="A13660"/>
      <c r="B13660"/>
      <c r="C13660"/>
      <c r="D13660"/>
      <c r="E13660"/>
    </row>
    <row r="13661" spans="1:5" x14ac:dyDescent="0.25">
      <c r="A13661"/>
      <c r="B13661"/>
      <c r="C13661"/>
      <c r="D13661"/>
      <c r="E13661"/>
    </row>
    <row r="13662" spans="1:5" x14ac:dyDescent="0.25">
      <c r="A13662"/>
      <c r="B13662"/>
      <c r="C13662"/>
      <c r="D13662"/>
      <c r="E13662"/>
    </row>
    <row r="13663" spans="1:5" x14ac:dyDescent="0.25">
      <c r="A13663"/>
      <c r="B13663"/>
      <c r="C13663"/>
      <c r="D13663"/>
      <c r="E13663"/>
    </row>
    <row r="13664" spans="1:5" x14ac:dyDescent="0.25">
      <c r="A13664"/>
      <c r="B13664"/>
      <c r="C13664"/>
      <c r="D13664"/>
      <c r="E13664"/>
    </row>
    <row r="13665" spans="1:5" x14ac:dyDescent="0.25">
      <c r="A13665"/>
      <c r="B13665"/>
      <c r="C13665"/>
      <c r="D13665"/>
      <c r="E13665"/>
    </row>
    <row r="13666" spans="1:5" x14ac:dyDescent="0.25">
      <c r="A13666"/>
      <c r="B13666"/>
      <c r="C13666"/>
      <c r="D13666"/>
      <c r="E13666"/>
    </row>
    <row r="13667" spans="1:5" x14ac:dyDescent="0.25">
      <c r="A13667"/>
      <c r="B13667"/>
      <c r="C13667"/>
      <c r="D13667"/>
      <c r="E13667"/>
    </row>
    <row r="13668" spans="1:5" x14ac:dyDescent="0.25">
      <c r="A13668"/>
      <c r="B13668"/>
      <c r="C13668"/>
      <c r="D13668"/>
      <c r="E13668"/>
    </row>
    <row r="13669" spans="1:5" x14ac:dyDescent="0.25">
      <c r="A13669"/>
      <c r="B13669"/>
      <c r="C13669"/>
      <c r="D13669"/>
      <c r="E13669"/>
    </row>
    <row r="13670" spans="1:5" x14ac:dyDescent="0.25">
      <c r="A13670"/>
      <c r="B13670"/>
      <c r="C13670"/>
      <c r="D13670"/>
      <c r="E13670"/>
    </row>
    <row r="13671" spans="1:5" x14ac:dyDescent="0.25">
      <c r="A13671"/>
      <c r="B13671"/>
      <c r="C13671"/>
      <c r="D13671"/>
      <c r="E13671"/>
    </row>
    <row r="13672" spans="1:5" x14ac:dyDescent="0.25">
      <c r="A13672"/>
      <c r="B13672"/>
      <c r="C13672"/>
      <c r="D13672"/>
      <c r="E13672"/>
    </row>
    <row r="13673" spans="1:5" x14ac:dyDescent="0.25">
      <c r="A13673"/>
      <c r="B13673"/>
      <c r="C13673"/>
      <c r="D13673"/>
      <c r="E13673"/>
    </row>
    <row r="13674" spans="1:5" x14ac:dyDescent="0.25">
      <c r="A13674"/>
      <c r="B13674"/>
      <c r="C13674"/>
      <c r="D13674"/>
      <c r="E13674"/>
    </row>
    <row r="13675" spans="1:5" x14ac:dyDescent="0.25">
      <c r="A13675"/>
      <c r="B13675"/>
      <c r="C13675"/>
      <c r="D13675"/>
      <c r="E13675"/>
    </row>
    <row r="13676" spans="1:5" x14ac:dyDescent="0.25">
      <c r="A13676"/>
      <c r="B13676"/>
      <c r="C13676"/>
      <c r="D13676"/>
      <c r="E13676"/>
    </row>
    <row r="13677" spans="1:5" x14ac:dyDescent="0.25">
      <c r="A13677"/>
      <c r="B13677"/>
      <c r="C13677"/>
      <c r="D13677"/>
      <c r="E13677"/>
    </row>
    <row r="13678" spans="1:5" x14ac:dyDescent="0.25">
      <c r="A13678"/>
      <c r="B13678"/>
      <c r="C13678"/>
      <c r="D13678"/>
      <c r="E13678"/>
    </row>
    <row r="13679" spans="1:5" x14ac:dyDescent="0.25">
      <c r="A13679"/>
      <c r="B13679"/>
      <c r="C13679"/>
      <c r="D13679"/>
      <c r="E13679"/>
    </row>
    <row r="13680" spans="1:5" x14ac:dyDescent="0.25">
      <c r="A13680"/>
      <c r="B13680"/>
      <c r="C13680"/>
      <c r="D13680"/>
      <c r="E13680"/>
    </row>
    <row r="13681" spans="1:5" x14ac:dyDescent="0.25">
      <c r="A13681"/>
      <c r="B13681"/>
      <c r="C13681"/>
      <c r="D13681"/>
      <c r="E13681"/>
    </row>
    <row r="13682" spans="1:5" x14ac:dyDescent="0.25">
      <c r="A13682"/>
      <c r="B13682"/>
      <c r="C13682"/>
      <c r="D13682"/>
      <c r="E13682"/>
    </row>
    <row r="13683" spans="1:5" x14ac:dyDescent="0.25">
      <c r="A13683"/>
      <c r="B13683"/>
      <c r="C13683"/>
      <c r="D13683"/>
      <c r="E13683"/>
    </row>
    <row r="13684" spans="1:5" x14ac:dyDescent="0.25">
      <c r="A13684"/>
      <c r="B13684"/>
      <c r="C13684"/>
      <c r="D13684"/>
      <c r="E13684"/>
    </row>
    <row r="13685" spans="1:5" x14ac:dyDescent="0.25">
      <c r="A13685"/>
      <c r="B13685"/>
      <c r="C13685"/>
      <c r="D13685"/>
      <c r="E13685"/>
    </row>
    <row r="13686" spans="1:5" x14ac:dyDescent="0.25">
      <c r="A13686"/>
      <c r="B13686"/>
      <c r="C13686"/>
      <c r="D13686"/>
      <c r="E13686"/>
    </row>
    <row r="13687" spans="1:5" x14ac:dyDescent="0.25">
      <c r="A13687"/>
      <c r="B13687"/>
      <c r="C13687"/>
      <c r="D13687"/>
      <c r="E13687"/>
    </row>
    <row r="13688" spans="1:5" x14ac:dyDescent="0.25">
      <c r="A13688"/>
      <c r="B13688"/>
      <c r="C13688"/>
      <c r="D13688"/>
      <c r="E13688"/>
    </row>
    <row r="13689" spans="1:5" x14ac:dyDescent="0.25">
      <c r="A13689"/>
      <c r="B13689"/>
      <c r="C13689"/>
      <c r="D13689"/>
      <c r="E13689"/>
    </row>
    <row r="13690" spans="1:5" x14ac:dyDescent="0.25">
      <c r="A13690"/>
      <c r="B13690"/>
      <c r="C13690"/>
      <c r="D13690"/>
      <c r="E13690"/>
    </row>
    <row r="13691" spans="1:5" x14ac:dyDescent="0.25">
      <c r="A13691"/>
      <c r="B13691"/>
      <c r="C13691"/>
      <c r="D13691"/>
      <c r="E13691"/>
    </row>
    <row r="13692" spans="1:5" x14ac:dyDescent="0.25">
      <c r="A13692"/>
      <c r="B13692"/>
      <c r="C13692"/>
      <c r="D13692"/>
      <c r="E13692"/>
    </row>
    <row r="13693" spans="1:5" x14ac:dyDescent="0.25">
      <c r="A13693"/>
      <c r="B13693"/>
      <c r="C13693"/>
      <c r="D13693"/>
      <c r="E13693"/>
    </row>
    <row r="13694" spans="1:5" x14ac:dyDescent="0.25">
      <c r="A13694"/>
      <c r="B13694"/>
      <c r="C13694"/>
      <c r="D13694"/>
      <c r="E13694"/>
    </row>
    <row r="13695" spans="1:5" x14ac:dyDescent="0.25">
      <c r="A13695"/>
      <c r="B13695"/>
      <c r="C13695"/>
      <c r="D13695"/>
      <c r="E13695"/>
    </row>
    <row r="13696" spans="1:5" x14ac:dyDescent="0.25">
      <c r="A13696"/>
      <c r="B13696"/>
      <c r="C13696"/>
      <c r="D13696"/>
      <c r="E13696"/>
    </row>
    <row r="13697" spans="1:5" x14ac:dyDescent="0.25">
      <c r="A13697"/>
      <c r="B13697"/>
      <c r="C13697"/>
      <c r="D13697"/>
      <c r="E13697"/>
    </row>
    <row r="13698" spans="1:5" x14ac:dyDescent="0.25">
      <c r="A13698"/>
      <c r="B13698"/>
      <c r="C13698"/>
      <c r="D13698"/>
      <c r="E13698"/>
    </row>
    <row r="13699" spans="1:5" x14ac:dyDescent="0.25">
      <c r="A13699"/>
      <c r="B13699"/>
      <c r="C13699"/>
      <c r="D13699"/>
      <c r="E13699"/>
    </row>
    <row r="13700" spans="1:5" x14ac:dyDescent="0.25">
      <c r="A13700"/>
      <c r="B13700"/>
      <c r="C13700"/>
      <c r="D13700"/>
      <c r="E13700"/>
    </row>
    <row r="13701" spans="1:5" x14ac:dyDescent="0.25">
      <c r="A13701"/>
      <c r="B13701"/>
      <c r="C13701"/>
      <c r="D13701"/>
      <c r="E13701"/>
    </row>
    <row r="13702" spans="1:5" x14ac:dyDescent="0.25">
      <c r="A13702"/>
      <c r="B13702"/>
      <c r="C13702"/>
      <c r="D13702"/>
      <c r="E13702"/>
    </row>
    <row r="13703" spans="1:5" x14ac:dyDescent="0.25">
      <c r="A13703"/>
      <c r="B13703"/>
      <c r="C13703"/>
      <c r="D13703"/>
      <c r="E13703"/>
    </row>
    <row r="13704" spans="1:5" x14ac:dyDescent="0.25">
      <c r="A13704"/>
      <c r="B13704"/>
      <c r="C13704"/>
      <c r="D13704"/>
      <c r="E13704"/>
    </row>
    <row r="13705" spans="1:5" x14ac:dyDescent="0.25">
      <c r="A13705"/>
      <c r="B13705"/>
      <c r="C13705"/>
      <c r="D13705"/>
      <c r="E13705"/>
    </row>
    <row r="13706" spans="1:5" x14ac:dyDescent="0.25">
      <c r="A13706"/>
      <c r="B13706"/>
      <c r="C13706"/>
      <c r="D13706"/>
      <c r="E13706"/>
    </row>
    <row r="13707" spans="1:5" x14ac:dyDescent="0.25">
      <c r="A13707"/>
      <c r="B13707"/>
      <c r="C13707"/>
      <c r="D13707"/>
      <c r="E13707"/>
    </row>
    <row r="13708" spans="1:5" x14ac:dyDescent="0.25">
      <c r="A13708"/>
      <c r="B13708"/>
      <c r="C13708"/>
      <c r="D13708"/>
      <c r="E13708"/>
    </row>
    <row r="13709" spans="1:5" x14ac:dyDescent="0.25">
      <c r="A13709"/>
      <c r="B13709"/>
      <c r="C13709"/>
      <c r="D13709"/>
      <c r="E13709"/>
    </row>
    <row r="13710" spans="1:5" x14ac:dyDescent="0.25">
      <c r="A13710"/>
      <c r="B13710"/>
      <c r="C13710"/>
      <c r="D13710"/>
      <c r="E13710"/>
    </row>
    <row r="13711" spans="1:5" x14ac:dyDescent="0.25">
      <c r="A13711"/>
      <c r="B13711"/>
      <c r="C13711"/>
      <c r="D13711"/>
      <c r="E13711"/>
    </row>
    <row r="13712" spans="1:5" x14ac:dyDescent="0.25">
      <c r="A13712"/>
      <c r="B13712"/>
      <c r="C13712"/>
      <c r="D13712"/>
      <c r="E13712"/>
    </row>
    <row r="13713" spans="1:5" x14ac:dyDescent="0.25">
      <c r="A13713"/>
      <c r="B13713"/>
      <c r="C13713"/>
      <c r="D13713"/>
      <c r="E13713"/>
    </row>
    <row r="13714" spans="1:5" x14ac:dyDescent="0.25">
      <c r="A13714"/>
      <c r="B13714"/>
      <c r="C13714"/>
      <c r="D13714"/>
      <c r="E13714"/>
    </row>
    <row r="13715" spans="1:5" x14ac:dyDescent="0.25">
      <c r="A13715"/>
      <c r="B13715"/>
      <c r="C13715"/>
      <c r="D13715"/>
      <c r="E13715"/>
    </row>
    <row r="13716" spans="1:5" x14ac:dyDescent="0.25">
      <c r="A13716"/>
      <c r="B13716"/>
      <c r="C13716"/>
      <c r="D13716"/>
      <c r="E13716"/>
    </row>
    <row r="13717" spans="1:5" x14ac:dyDescent="0.25">
      <c r="A13717"/>
      <c r="B13717"/>
      <c r="C13717"/>
      <c r="D13717"/>
      <c r="E13717"/>
    </row>
    <row r="13718" spans="1:5" x14ac:dyDescent="0.25">
      <c r="A13718"/>
      <c r="B13718"/>
      <c r="C13718"/>
      <c r="D13718"/>
      <c r="E13718"/>
    </row>
    <row r="13719" spans="1:5" x14ac:dyDescent="0.25">
      <c r="A13719"/>
      <c r="B13719"/>
      <c r="C13719"/>
      <c r="D13719"/>
      <c r="E13719"/>
    </row>
    <row r="13720" spans="1:5" x14ac:dyDescent="0.25">
      <c r="A13720"/>
      <c r="B13720"/>
      <c r="C13720"/>
      <c r="D13720"/>
      <c r="E13720"/>
    </row>
    <row r="13721" spans="1:5" x14ac:dyDescent="0.25">
      <c r="A13721"/>
      <c r="B13721"/>
      <c r="C13721"/>
      <c r="D13721"/>
      <c r="E13721"/>
    </row>
    <row r="13722" spans="1:5" x14ac:dyDescent="0.25">
      <c r="A13722"/>
      <c r="B13722"/>
      <c r="C13722"/>
      <c r="D13722"/>
      <c r="E13722"/>
    </row>
    <row r="13723" spans="1:5" x14ac:dyDescent="0.25">
      <c r="A13723"/>
      <c r="B13723"/>
      <c r="C13723"/>
      <c r="D13723"/>
      <c r="E13723"/>
    </row>
    <row r="13724" spans="1:5" x14ac:dyDescent="0.25">
      <c r="A13724"/>
      <c r="B13724"/>
      <c r="C13724"/>
      <c r="D13724"/>
      <c r="E13724"/>
    </row>
    <row r="13725" spans="1:5" x14ac:dyDescent="0.25">
      <c r="A13725"/>
      <c r="B13725"/>
      <c r="C13725"/>
      <c r="D13725"/>
      <c r="E13725"/>
    </row>
    <row r="13726" spans="1:5" x14ac:dyDescent="0.25">
      <c r="A13726"/>
      <c r="B13726"/>
      <c r="C13726"/>
      <c r="D13726"/>
      <c r="E13726"/>
    </row>
    <row r="13727" spans="1:5" x14ac:dyDescent="0.25">
      <c r="A13727"/>
      <c r="B13727"/>
      <c r="C13727"/>
      <c r="D13727"/>
      <c r="E13727"/>
    </row>
    <row r="13728" spans="1:5" x14ac:dyDescent="0.25">
      <c r="A13728"/>
      <c r="B13728"/>
      <c r="C13728"/>
      <c r="D13728"/>
      <c r="E13728"/>
    </row>
    <row r="13729" spans="1:5" x14ac:dyDescent="0.25">
      <c r="A13729"/>
      <c r="B13729"/>
      <c r="C13729"/>
      <c r="D13729"/>
      <c r="E13729"/>
    </row>
    <row r="13730" spans="1:5" x14ac:dyDescent="0.25">
      <c r="A13730"/>
      <c r="B13730"/>
      <c r="C13730"/>
      <c r="D13730"/>
      <c r="E13730"/>
    </row>
    <row r="13731" spans="1:5" x14ac:dyDescent="0.25">
      <c r="A13731"/>
      <c r="B13731"/>
      <c r="C13731"/>
      <c r="D13731"/>
      <c r="E13731"/>
    </row>
    <row r="13732" spans="1:5" x14ac:dyDescent="0.25">
      <c r="A13732"/>
      <c r="B13732"/>
      <c r="C13732"/>
      <c r="D13732"/>
      <c r="E13732"/>
    </row>
    <row r="13733" spans="1:5" x14ac:dyDescent="0.25">
      <c r="A13733"/>
      <c r="B13733"/>
      <c r="C13733"/>
      <c r="D13733"/>
      <c r="E13733"/>
    </row>
    <row r="13734" spans="1:5" x14ac:dyDescent="0.25">
      <c r="A13734"/>
      <c r="B13734"/>
      <c r="C13734"/>
      <c r="D13734"/>
      <c r="E13734"/>
    </row>
    <row r="13735" spans="1:5" x14ac:dyDescent="0.25">
      <c r="A13735"/>
      <c r="B13735"/>
      <c r="C13735"/>
      <c r="D13735"/>
      <c r="E13735"/>
    </row>
    <row r="13736" spans="1:5" x14ac:dyDescent="0.25">
      <c r="A13736"/>
      <c r="B13736"/>
      <c r="C13736"/>
      <c r="D13736"/>
      <c r="E13736"/>
    </row>
    <row r="13737" spans="1:5" x14ac:dyDescent="0.25">
      <c r="A13737"/>
      <c r="B13737"/>
      <c r="C13737"/>
      <c r="D13737"/>
      <c r="E13737"/>
    </row>
    <row r="13738" spans="1:5" x14ac:dyDescent="0.25">
      <c r="A13738"/>
      <c r="B13738"/>
      <c r="C13738"/>
      <c r="D13738"/>
      <c r="E13738"/>
    </row>
    <row r="13739" spans="1:5" x14ac:dyDescent="0.25">
      <c r="A13739"/>
      <c r="B13739"/>
      <c r="C13739"/>
      <c r="D13739"/>
      <c r="E13739"/>
    </row>
    <row r="13740" spans="1:5" x14ac:dyDescent="0.25">
      <c r="A13740"/>
      <c r="B13740"/>
      <c r="C13740"/>
      <c r="D13740"/>
      <c r="E13740"/>
    </row>
    <row r="13741" spans="1:5" x14ac:dyDescent="0.25">
      <c r="A13741"/>
      <c r="B13741"/>
      <c r="C13741"/>
      <c r="D13741"/>
      <c r="E13741"/>
    </row>
    <row r="13742" spans="1:5" x14ac:dyDescent="0.25">
      <c r="A13742"/>
      <c r="B13742"/>
      <c r="C13742"/>
      <c r="D13742"/>
      <c r="E13742"/>
    </row>
    <row r="13743" spans="1:5" x14ac:dyDescent="0.25">
      <c r="A13743"/>
      <c r="B13743"/>
      <c r="C13743"/>
      <c r="D13743"/>
      <c r="E13743"/>
    </row>
    <row r="13744" spans="1:5" x14ac:dyDescent="0.25">
      <c r="A13744"/>
      <c r="B13744"/>
      <c r="C13744"/>
      <c r="D13744"/>
      <c r="E13744"/>
    </row>
    <row r="13745" spans="1:5" x14ac:dyDescent="0.25">
      <c r="A13745"/>
      <c r="B13745"/>
      <c r="C13745"/>
      <c r="D13745"/>
      <c r="E13745"/>
    </row>
    <row r="13746" spans="1:5" x14ac:dyDescent="0.25">
      <c r="A13746"/>
      <c r="B13746"/>
      <c r="C13746"/>
      <c r="D13746"/>
      <c r="E13746"/>
    </row>
    <row r="13747" spans="1:5" x14ac:dyDescent="0.25">
      <c r="A13747"/>
      <c r="B13747"/>
      <c r="C13747"/>
      <c r="D13747"/>
      <c r="E13747"/>
    </row>
    <row r="13748" spans="1:5" x14ac:dyDescent="0.25">
      <c r="A13748"/>
      <c r="B13748"/>
      <c r="C13748"/>
      <c r="D13748"/>
      <c r="E13748"/>
    </row>
    <row r="13749" spans="1:5" x14ac:dyDescent="0.25">
      <c r="A13749"/>
      <c r="B13749"/>
      <c r="C13749"/>
      <c r="D13749"/>
      <c r="E13749"/>
    </row>
    <row r="13750" spans="1:5" x14ac:dyDescent="0.25">
      <c r="A13750"/>
      <c r="B13750"/>
      <c r="C13750"/>
      <c r="D13750"/>
      <c r="E13750"/>
    </row>
    <row r="13751" spans="1:5" x14ac:dyDescent="0.25">
      <c r="A13751"/>
      <c r="B13751"/>
      <c r="C13751"/>
      <c r="D13751"/>
      <c r="E13751"/>
    </row>
    <row r="13752" spans="1:5" x14ac:dyDescent="0.25">
      <c r="A13752"/>
      <c r="B13752"/>
      <c r="C13752"/>
      <c r="D13752"/>
      <c r="E13752"/>
    </row>
    <row r="13753" spans="1:5" x14ac:dyDescent="0.25">
      <c r="A13753"/>
      <c r="B13753"/>
      <c r="C13753"/>
      <c r="D13753"/>
      <c r="E13753"/>
    </row>
    <row r="13754" spans="1:5" x14ac:dyDescent="0.25">
      <c r="A13754"/>
      <c r="B13754"/>
      <c r="C13754"/>
      <c r="D13754"/>
      <c r="E13754"/>
    </row>
    <row r="13755" spans="1:5" x14ac:dyDescent="0.25">
      <c r="A13755"/>
      <c r="B13755"/>
      <c r="C13755"/>
      <c r="D13755"/>
      <c r="E13755"/>
    </row>
    <row r="13756" spans="1:5" x14ac:dyDescent="0.25">
      <c r="A13756"/>
      <c r="B13756"/>
      <c r="C13756"/>
      <c r="D13756"/>
      <c r="E13756"/>
    </row>
    <row r="13757" spans="1:5" x14ac:dyDescent="0.25">
      <c r="A13757"/>
      <c r="B13757"/>
      <c r="C13757"/>
      <c r="D13757"/>
      <c r="E13757"/>
    </row>
    <row r="13758" spans="1:5" x14ac:dyDescent="0.25">
      <c r="A13758"/>
      <c r="B13758"/>
      <c r="C13758"/>
      <c r="D13758"/>
      <c r="E13758"/>
    </row>
    <row r="13759" spans="1:5" x14ac:dyDescent="0.25">
      <c r="A13759"/>
      <c r="B13759"/>
      <c r="C13759"/>
      <c r="D13759"/>
      <c r="E13759"/>
    </row>
    <row r="13760" spans="1:5" x14ac:dyDescent="0.25">
      <c r="A13760"/>
      <c r="B13760"/>
      <c r="C13760"/>
      <c r="D13760"/>
      <c r="E13760"/>
    </row>
    <row r="13761" spans="1:5" x14ac:dyDescent="0.25">
      <c r="A13761"/>
      <c r="B13761"/>
      <c r="C13761"/>
      <c r="D13761"/>
      <c r="E13761"/>
    </row>
    <row r="13762" spans="1:5" x14ac:dyDescent="0.25">
      <c r="A13762"/>
      <c r="B13762"/>
      <c r="C13762"/>
      <c r="D13762"/>
      <c r="E13762"/>
    </row>
    <row r="13763" spans="1:5" x14ac:dyDescent="0.25">
      <c r="A13763"/>
      <c r="B13763"/>
      <c r="C13763"/>
      <c r="D13763"/>
      <c r="E13763"/>
    </row>
    <row r="13764" spans="1:5" x14ac:dyDescent="0.25">
      <c r="A13764"/>
      <c r="B13764"/>
      <c r="C13764"/>
      <c r="D13764"/>
      <c r="E13764"/>
    </row>
    <row r="13765" spans="1:5" x14ac:dyDescent="0.25">
      <c r="A13765"/>
      <c r="B13765"/>
      <c r="C13765"/>
      <c r="D13765"/>
      <c r="E13765"/>
    </row>
    <row r="13766" spans="1:5" x14ac:dyDescent="0.25">
      <c r="A13766"/>
      <c r="B13766"/>
      <c r="C13766"/>
      <c r="D13766"/>
      <c r="E13766"/>
    </row>
    <row r="13767" spans="1:5" x14ac:dyDescent="0.25">
      <c r="A13767"/>
      <c r="B13767"/>
      <c r="C13767"/>
      <c r="D13767"/>
      <c r="E13767"/>
    </row>
    <row r="13768" spans="1:5" x14ac:dyDescent="0.25">
      <c r="A13768"/>
      <c r="B13768"/>
      <c r="C13768"/>
      <c r="D13768"/>
      <c r="E13768"/>
    </row>
    <row r="13769" spans="1:5" x14ac:dyDescent="0.25">
      <c r="A13769"/>
      <c r="B13769"/>
      <c r="C13769"/>
      <c r="D13769"/>
      <c r="E13769"/>
    </row>
    <row r="13770" spans="1:5" x14ac:dyDescent="0.25">
      <c r="A13770"/>
      <c r="B13770"/>
      <c r="C13770"/>
      <c r="D13770"/>
      <c r="E13770"/>
    </row>
    <row r="13771" spans="1:5" x14ac:dyDescent="0.25">
      <c r="A13771"/>
      <c r="B13771"/>
      <c r="C13771"/>
      <c r="D13771"/>
      <c r="E13771"/>
    </row>
    <row r="13772" spans="1:5" x14ac:dyDescent="0.25">
      <c r="A13772"/>
      <c r="B13772"/>
      <c r="C13772"/>
      <c r="D13772"/>
      <c r="E13772"/>
    </row>
    <row r="13773" spans="1:5" x14ac:dyDescent="0.25">
      <c r="A13773"/>
      <c r="B13773"/>
      <c r="C13773"/>
      <c r="D13773"/>
      <c r="E13773"/>
    </row>
    <row r="13774" spans="1:5" x14ac:dyDescent="0.25">
      <c r="A13774"/>
      <c r="B13774"/>
      <c r="C13774"/>
      <c r="D13774"/>
      <c r="E13774"/>
    </row>
    <row r="13775" spans="1:5" x14ac:dyDescent="0.25">
      <c r="A13775"/>
      <c r="B13775"/>
      <c r="C13775"/>
      <c r="D13775"/>
      <c r="E13775"/>
    </row>
    <row r="13776" spans="1:5" x14ac:dyDescent="0.25">
      <c r="A13776"/>
      <c r="B13776"/>
      <c r="C13776"/>
      <c r="D13776"/>
      <c r="E13776"/>
    </row>
    <row r="13777" spans="1:5" x14ac:dyDescent="0.25">
      <c r="A13777"/>
      <c r="B13777"/>
      <c r="C13777"/>
      <c r="D13777"/>
      <c r="E13777"/>
    </row>
    <row r="13778" spans="1:5" x14ac:dyDescent="0.25">
      <c r="A13778"/>
      <c r="B13778"/>
      <c r="C13778"/>
      <c r="D13778"/>
      <c r="E13778"/>
    </row>
    <row r="13779" spans="1:5" x14ac:dyDescent="0.25">
      <c r="A13779"/>
      <c r="B13779"/>
      <c r="C13779"/>
      <c r="D13779"/>
      <c r="E13779"/>
    </row>
    <row r="13780" spans="1:5" x14ac:dyDescent="0.25">
      <c r="A13780"/>
      <c r="B13780"/>
      <c r="C13780"/>
      <c r="D13780"/>
      <c r="E13780"/>
    </row>
    <row r="13781" spans="1:5" x14ac:dyDescent="0.25">
      <c r="A13781"/>
      <c r="B13781"/>
      <c r="C13781"/>
      <c r="D13781"/>
      <c r="E13781"/>
    </row>
    <row r="13782" spans="1:5" x14ac:dyDescent="0.25">
      <c r="A13782"/>
      <c r="B13782"/>
      <c r="C13782"/>
      <c r="D13782"/>
      <c r="E13782"/>
    </row>
    <row r="13783" spans="1:5" x14ac:dyDescent="0.25">
      <c r="A13783"/>
      <c r="B13783"/>
      <c r="C13783"/>
      <c r="D13783"/>
      <c r="E13783"/>
    </row>
    <row r="13784" spans="1:5" x14ac:dyDescent="0.25">
      <c r="A13784"/>
      <c r="B13784"/>
      <c r="C13784"/>
      <c r="D13784"/>
      <c r="E13784"/>
    </row>
    <row r="13785" spans="1:5" x14ac:dyDescent="0.25">
      <c r="A13785"/>
      <c r="B13785"/>
      <c r="C13785"/>
      <c r="D13785"/>
      <c r="E13785"/>
    </row>
    <row r="13786" spans="1:5" x14ac:dyDescent="0.25">
      <c r="A13786"/>
      <c r="B13786"/>
      <c r="C13786"/>
      <c r="D13786"/>
      <c r="E13786"/>
    </row>
    <row r="13787" spans="1:5" x14ac:dyDescent="0.25">
      <c r="A13787"/>
      <c r="B13787"/>
      <c r="C13787"/>
      <c r="D13787"/>
      <c r="E13787"/>
    </row>
    <row r="13788" spans="1:5" x14ac:dyDescent="0.25">
      <c r="A13788"/>
      <c r="B13788"/>
      <c r="C13788"/>
      <c r="D13788"/>
      <c r="E13788"/>
    </row>
    <row r="13789" spans="1:5" x14ac:dyDescent="0.25">
      <c r="A13789"/>
      <c r="B13789"/>
      <c r="C13789"/>
      <c r="D13789"/>
      <c r="E13789"/>
    </row>
    <row r="13790" spans="1:5" x14ac:dyDescent="0.25">
      <c r="A13790"/>
      <c r="B13790"/>
      <c r="C13790"/>
      <c r="D13790"/>
      <c r="E13790"/>
    </row>
    <row r="13791" spans="1:5" x14ac:dyDescent="0.25">
      <c r="A13791"/>
      <c r="B13791"/>
      <c r="C13791"/>
      <c r="D13791"/>
      <c r="E13791"/>
    </row>
    <row r="13792" spans="1:5" x14ac:dyDescent="0.25">
      <c r="A13792"/>
      <c r="B13792"/>
      <c r="C13792"/>
      <c r="D13792"/>
      <c r="E13792"/>
    </row>
    <row r="13793" spans="1:5" x14ac:dyDescent="0.25">
      <c r="A13793"/>
      <c r="B13793"/>
      <c r="C13793"/>
      <c r="D13793"/>
      <c r="E13793"/>
    </row>
    <row r="13794" spans="1:5" x14ac:dyDescent="0.25">
      <c r="A13794"/>
      <c r="B13794"/>
      <c r="C13794"/>
      <c r="D13794"/>
      <c r="E13794"/>
    </row>
    <row r="13795" spans="1:5" x14ac:dyDescent="0.25">
      <c r="A13795"/>
      <c r="B13795"/>
      <c r="C13795"/>
      <c r="D13795"/>
      <c r="E13795"/>
    </row>
    <row r="13796" spans="1:5" x14ac:dyDescent="0.25">
      <c r="A13796"/>
      <c r="B13796"/>
      <c r="C13796"/>
      <c r="D13796"/>
      <c r="E13796"/>
    </row>
    <row r="13797" spans="1:5" x14ac:dyDescent="0.25">
      <c r="A13797"/>
      <c r="B13797"/>
      <c r="C13797"/>
      <c r="D13797"/>
      <c r="E13797"/>
    </row>
    <row r="13798" spans="1:5" x14ac:dyDescent="0.25">
      <c r="A13798"/>
      <c r="B13798"/>
      <c r="C13798"/>
      <c r="D13798"/>
      <c r="E13798"/>
    </row>
    <row r="13799" spans="1:5" x14ac:dyDescent="0.25">
      <c r="A13799"/>
      <c r="B13799"/>
      <c r="C13799"/>
      <c r="D13799"/>
      <c r="E13799"/>
    </row>
    <row r="13800" spans="1:5" x14ac:dyDescent="0.25">
      <c r="A13800"/>
      <c r="B13800"/>
      <c r="C13800"/>
      <c r="D13800"/>
      <c r="E13800"/>
    </row>
    <row r="13801" spans="1:5" x14ac:dyDescent="0.25">
      <c r="A13801"/>
      <c r="B13801"/>
      <c r="C13801"/>
      <c r="D13801"/>
      <c r="E13801"/>
    </row>
    <row r="13802" spans="1:5" x14ac:dyDescent="0.25">
      <c r="A13802"/>
      <c r="B13802"/>
      <c r="C13802"/>
      <c r="D13802"/>
      <c r="E13802"/>
    </row>
    <row r="13803" spans="1:5" x14ac:dyDescent="0.25">
      <c r="A13803"/>
      <c r="B13803"/>
      <c r="C13803"/>
      <c r="D13803"/>
      <c r="E13803"/>
    </row>
    <row r="13804" spans="1:5" x14ac:dyDescent="0.25">
      <c r="A13804"/>
      <c r="B13804"/>
      <c r="C13804"/>
      <c r="D13804"/>
      <c r="E13804"/>
    </row>
    <row r="13805" spans="1:5" x14ac:dyDescent="0.25">
      <c r="A13805"/>
      <c r="B13805"/>
      <c r="C13805"/>
      <c r="D13805"/>
      <c r="E13805"/>
    </row>
    <row r="13806" spans="1:5" x14ac:dyDescent="0.25">
      <c r="A13806"/>
      <c r="B13806"/>
      <c r="C13806"/>
      <c r="D13806"/>
      <c r="E13806"/>
    </row>
    <row r="13807" spans="1:5" x14ac:dyDescent="0.25">
      <c r="A13807"/>
      <c r="B13807"/>
      <c r="C13807"/>
      <c r="D13807"/>
      <c r="E13807"/>
    </row>
    <row r="13808" spans="1:5" x14ac:dyDescent="0.25">
      <c r="A13808"/>
      <c r="B13808"/>
      <c r="C13808"/>
      <c r="D13808"/>
      <c r="E13808"/>
    </row>
    <row r="13809" spans="1:5" x14ac:dyDescent="0.25">
      <c r="A13809"/>
      <c r="B13809"/>
      <c r="C13809"/>
      <c r="D13809"/>
      <c r="E13809"/>
    </row>
    <row r="13810" spans="1:5" x14ac:dyDescent="0.25">
      <c r="A13810"/>
      <c r="B13810"/>
      <c r="C13810"/>
      <c r="D13810"/>
      <c r="E13810"/>
    </row>
    <row r="13811" spans="1:5" x14ac:dyDescent="0.25">
      <c r="A13811"/>
      <c r="B13811"/>
      <c r="C13811"/>
      <c r="D13811"/>
      <c r="E13811"/>
    </row>
    <row r="13812" spans="1:5" x14ac:dyDescent="0.25">
      <c r="A13812"/>
      <c r="B13812"/>
      <c r="C13812"/>
      <c r="D13812"/>
      <c r="E13812"/>
    </row>
    <row r="13813" spans="1:5" x14ac:dyDescent="0.25">
      <c r="A13813"/>
      <c r="B13813"/>
      <c r="C13813"/>
      <c r="D13813"/>
      <c r="E13813"/>
    </row>
    <row r="13814" spans="1:5" x14ac:dyDescent="0.25">
      <c r="A13814"/>
      <c r="B13814"/>
      <c r="C13814"/>
      <c r="D13814"/>
      <c r="E13814"/>
    </row>
    <row r="13815" spans="1:5" x14ac:dyDescent="0.25">
      <c r="A13815"/>
      <c r="B13815"/>
      <c r="C13815"/>
      <c r="D13815"/>
      <c r="E13815"/>
    </row>
    <row r="13816" spans="1:5" x14ac:dyDescent="0.25">
      <c r="A13816"/>
      <c r="B13816"/>
      <c r="C13816"/>
      <c r="D13816"/>
      <c r="E13816"/>
    </row>
    <row r="13817" spans="1:5" x14ac:dyDescent="0.25">
      <c r="A13817"/>
      <c r="B13817"/>
      <c r="C13817"/>
      <c r="D13817"/>
      <c r="E13817"/>
    </row>
    <row r="13818" spans="1:5" x14ac:dyDescent="0.25">
      <c r="A13818"/>
      <c r="B13818"/>
      <c r="C13818"/>
      <c r="D13818"/>
      <c r="E13818"/>
    </row>
    <row r="13819" spans="1:5" x14ac:dyDescent="0.25">
      <c r="A13819"/>
      <c r="B13819"/>
      <c r="C13819"/>
      <c r="D13819"/>
      <c r="E13819"/>
    </row>
    <row r="13820" spans="1:5" x14ac:dyDescent="0.25">
      <c r="A13820"/>
      <c r="B13820"/>
      <c r="C13820"/>
      <c r="D13820"/>
      <c r="E13820"/>
    </row>
    <row r="13821" spans="1:5" x14ac:dyDescent="0.25">
      <c r="A13821"/>
      <c r="B13821"/>
      <c r="C13821"/>
      <c r="D13821"/>
      <c r="E13821"/>
    </row>
    <row r="13822" spans="1:5" x14ac:dyDescent="0.25">
      <c r="A13822"/>
      <c r="B13822"/>
      <c r="C13822"/>
      <c r="D13822"/>
      <c r="E13822"/>
    </row>
    <row r="13823" spans="1:5" x14ac:dyDescent="0.25">
      <c r="A13823"/>
      <c r="B13823"/>
      <c r="C13823"/>
      <c r="D13823"/>
      <c r="E13823"/>
    </row>
    <row r="13824" spans="1:5" x14ac:dyDescent="0.25">
      <c r="A13824"/>
      <c r="B13824"/>
      <c r="C13824"/>
      <c r="D13824"/>
      <c r="E13824"/>
    </row>
    <row r="13825" spans="1:5" x14ac:dyDescent="0.25">
      <c r="A13825"/>
      <c r="B13825"/>
      <c r="C13825"/>
      <c r="D13825"/>
      <c r="E13825"/>
    </row>
    <row r="13826" spans="1:5" x14ac:dyDescent="0.25">
      <c r="A13826"/>
      <c r="B13826"/>
      <c r="C13826"/>
      <c r="D13826"/>
      <c r="E13826"/>
    </row>
    <row r="13827" spans="1:5" x14ac:dyDescent="0.25">
      <c r="A13827"/>
      <c r="B13827"/>
      <c r="C13827"/>
      <c r="D13827"/>
      <c r="E13827"/>
    </row>
    <row r="13828" spans="1:5" x14ac:dyDescent="0.25">
      <c r="A13828"/>
      <c r="B13828"/>
      <c r="C13828"/>
      <c r="D13828"/>
      <c r="E13828"/>
    </row>
    <row r="13829" spans="1:5" x14ac:dyDescent="0.25">
      <c r="A13829"/>
      <c r="B13829"/>
      <c r="C13829"/>
      <c r="D13829"/>
      <c r="E13829"/>
    </row>
    <row r="13830" spans="1:5" x14ac:dyDescent="0.25">
      <c r="A13830"/>
      <c r="B13830"/>
      <c r="C13830"/>
      <c r="D13830"/>
      <c r="E13830"/>
    </row>
    <row r="13831" spans="1:5" x14ac:dyDescent="0.25">
      <c r="A13831"/>
      <c r="B13831"/>
      <c r="C13831"/>
      <c r="D13831"/>
      <c r="E13831"/>
    </row>
    <row r="13832" spans="1:5" x14ac:dyDescent="0.25">
      <c r="A13832"/>
      <c r="B13832"/>
      <c r="C13832"/>
      <c r="D13832"/>
      <c r="E13832"/>
    </row>
    <row r="13833" spans="1:5" x14ac:dyDescent="0.25">
      <c r="A13833"/>
      <c r="B13833"/>
      <c r="C13833"/>
      <c r="D13833"/>
      <c r="E13833"/>
    </row>
    <row r="13834" spans="1:5" x14ac:dyDescent="0.25">
      <c r="A13834"/>
      <c r="B13834"/>
      <c r="C13834"/>
      <c r="D13834"/>
      <c r="E13834"/>
    </row>
    <row r="13835" spans="1:5" x14ac:dyDescent="0.25">
      <c r="A13835"/>
      <c r="B13835"/>
      <c r="C13835"/>
      <c r="D13835"/>
      <c r="E13835"/>
    </row>
    <row r="13836" spans="1:5" x14ac:dyDescent="0.25">
      <c r="A13836"/>
      <c r="B13836"/>
      <c r="C13836"/>
      <c r="D13836"/>
      <c r="E13836"/>
    </row>
    <row r="13837" spans="1:5" x14ac:dyDescent="0.25">
      <c r="A13837"/>
      <c r="B13837"/>
      <c r="C13837"/>
      <c r="D13837"/>
      <c r="E13837"/>
    </row>
    <row r="13838" spans="1:5" x14ac:dyDescent="0.25">
      <c r="A13838"/>
      <c r="B13838"/>
      <c r="C13838"/>
      <c r="D13838"/>
      <c r="E13838"/>
    </row>
    <row r="13839" spans="1:5" x14ac:dyDescent="0.25">
      <c r="A13839"/>
      <c r="B13839"/>
      <c r="C13839"/>
      <c r="D13839"/>
      <c r="E13839"/>
    </row>
    <row r="13840" spans="1:5" x14ac:dyDescent="0.25">
      <c r="A13840"/>
      <c r="B13840"/>
      <c r="C13840"/>
      <c r="D13840"/>
      <c r="E13840"/>
    </row>
    <row r="13841" spans="1:5" x14ac:dyDescent="0.25">
      <c r="A13841"/>
      <c r="B13841"/>
      <c r="C13841"/>
      <c r="D13841"/>
      <c r="E13841"/>
    </row>
    <row r="13842" spans="1:5" x14ac:dyDescent="0.25">
      <c r="A13842"/>
      <c r="B13842"/>
      <c r="C13842"/>
      <c r="D13842"/>
      <c r="E13842"/>
    </row>
    <row r="13843" spans="1:5" x14ac:dyDescent="0.25">
      <c r="A13843"/>
      <c r="B13843"/>
      <c r="C13843"/>
      <c r="D13843"/>
      <c r="E13843"/>
    </row>
    <row r="13844" spans="1:5" x14ac:dyDescent="0.25">
      <c r="A13844"/>
      <c r="B13844"/>
      <c r="C13844"/>
      <c r="D13844"/>
      <c r="E13844"/>
    </row>
    <row r="13845" spans="1:5" x14ac:dyDescent="0.25">
      <c r="A13845"/>
      <c r="B13845"/>
      <c r="C13845"/>
      <c r="D13845"/>
      <c r="E13845"/>
    </row>
    <row r="13846" spans="1:5" x14ac:dyDescent="0.25">
      <c r="A13846"/>
      <c r="B13846"/>
      <c r="C13846"/>
      <c r="D13846"/>
      <c r="E13846"/>
    </row>
    <row r="13847" spans="1:5" x14ac:dyDescent="0.25">
      <c r="A13847"/>
      <c r="B13847"/>
      <c r="C13847"/>
      <c r="D13847"/>
      <c r="E13847"/>
    </row>
    <row r="13848" spans="1:5" x14ac:dyDescent="0.25">
      <c r="A13848"/>
      <c r="B13848"/>
      <c r="C13848"/>
      <c r="D13848"/>
      <c r="E13848"/>
    </row>
    <row r="13849" spans="1:5" x14ac:dyDescent="0.25">
      <c r="A13849"/>
      <c r="B13849"/>
      <c r="C13849"/>
      <c r="D13849"/>
      <c r="E13849"/>
    </row>
    <row r="13850" spans="1:5" x14ac:dyDescent="0.25">
      <c r="A13850"/>
      <c r="B13850"/>
      <c r="C13850"/>
      <c r="D13850"/>
      <c r="E13850"/>
    </row>
    <row r="13851" spans="1:5" x14ac:dyDescent="0.25">
      <c r="A13851"/>
      <c r="B13851"/>
      <c r="C13851"/>
      <c r="D13851"/>
      <c r="E13851"/>
    </row>
    <row r="13852" spans="1:5" x14ac:dyDescent="0.25">
      <c r="A13852"/>
      <c r="B13852"/>
      <c r="C13852"/>
      <c r="D13852"/>
      <c r="E13852"/>
    </row>
    <row r="13853" spans="1:5" x14ac:dyDescent="0.25">
      <c r="A13853"/>
      <c r="B13853"/>
      <c r="C13853"/>
      <c r="D13853"/>
      <c r="E13853"/>
    </row>
    <row r="13854" spans="1:5" x14ac:dyDescent="0.25">
      <c r="A13854"/>
      <c r="B13854"/>
      <c r="C13854"/>
      <c r="D13854"/>
      <c r="E13854"/>
    </row>
    <row r="13855" spans="1:5" x14ac:dyDescent="0.25">
      <c r="A13855"/>
      <c r="B13855"/>
      <c r="C13855"/>
      <c r="D13855"/>
      <c r="E13855"/>
    </row>
    <row r="13856" spans="1:5" x14ac:dyDescent="0.25">
      <c r="A13856"/>
      <c r="B13856"/>
      <c r="C13856"/>
      <c r="D13856"/>
      <c r="E13856"/>
    </row>
    <row r="13857" spans="1:5" x14ac:dyDescent="0.25">
      <c r="A13857"/>
      <c r="B13857"/>
      <c r="C13857"/>
      <c r="D13857"/>
      <c r="E13857"/>
    </row>
    <row r="13858" spans="1:5" x14ac:dyDescent="0.25">
      <c r="A13858"/>
      <c r="B13858"/>
      <c r="C13858"/>
      <c r="D13858"/>
      <c r="E13858"/>
    </row>
    <row r="13859" spans="1:5" x14ac:dyDescent="0.25">
      <c r="A13859"/>
      <c r="B13859"/>
      <c r="C13859"/>
      <c r="D13859"/>
      <c r="E13859"/>
    </row>
    <row r="13860" spans="1:5" x14ac:dyDescent="0.25">
      <c r="A13860"/>
      <c r="B13860"/>
      <c r="C13860"/>
      <c r="D13860"/>
      <c r="E13860"/>
    </row>
    <row r="13861" spans="1:5" x14ac:dyDescent="0.25">
      <c r="A13861"/>
      <c r="B13861"/>
      <c r="C13861"/>
      <c r="D13861"/>
      <c r="E13861"/>
    </row>
    <row r="13862" spans="1:5" x14ac:dyDescent="0.25">
      <c r="A13862"/>
      <c r="B13862"/>
      <c r="C13862"/>
      <c r="D13862"/>
      <c r="E13862"/>
    </row>
    <row r="13863" spans="1:5" x14ac:dyDescent="0.25">
      <c r="A13863"/>
      <c r="B13863"/>
      <c r="C13863"/>
      <c r="D13863"/>
      <c r="E13863"/>
    </row>
    <row r="13864" spans="1:5" x14ac:dyDescent="0.25">
      <c r="A13864"/>
      <c r="B13864"/>
      <c r="C13864"/>
      <c r="D13864"/>
      <c r="E13864"/>
    </row>
    <row r="13865" spans="1:5" x14ac:dyDescent="0.25">
      <c r="A13865"/>
      <c r="B13865"/>
      <c r="C13865"/>
      <c r="D13865"/>
      <c r="E13865"/>
    </row>
    <row r="13866" spans="1:5" x14ac:dyDescent="0.25">
      <c r="A13866"/>
      <c r="B13866"/>
      <c r="C13866"/>
      <c r="D13866"/>
      <c r="E13866"/>
    </row>
    <row r="13867" spans="1:5" x14ac:dyDescent="0.25">
      <c r="A13867"/>
      <c r="B13867"/>
      <c r="C13867"/>
      <c r="D13867"/>
      <c r="E13867"/>
    </row>
    <row r="13868" spans="1:5" x14ac:dyDescent="0.25">
      <c r="A13868"/>
      <c r="B13868"/>
      <c r="C13868"/>
      <c r="D13868"/>
      <c r="E13868"/>
    </row>
    <row r="13869" spans="1:5" x14ac:dyDescent="0.25">
      <c r="A13869"/>
      <c r="B13869"/>
      <c r="C13869"/>
      <c r="D13869"/>
      <c r="E13869"/>
    </row>
    <row r="13870" spans="1:5" x14ac:dyDescent="0.25">
      <c r="A13870"/>
      <c r="B13870"/>
      <c r="C13870"/>
      <c r="D13870"/>
      <c r="E13870"/>
    </row>
    <row r="13871" spans="1:5" x14ac:dyDescent="0.25">
      <c r="A13871"/>
      <c r="B13871"/>
      <c r="C13871"/>
      <c r="D13871"/>
      <c r="E13871"/>
    </row>
    <row r="13872" spans="1:5" x14ac:dyDescent="0.25">
      <c r="A13872"/>
      <c r="B13872"/>
      <c r="C13872"/>
      <c r="D13872"/>
      <c r="E13872"/>
    </row>
    <row r="13873" spans="1:5" x14ac:dyDescent="0.25">
      <c r="A13873"/>
      <c r="B13873"/>
      <c r="C13873"/>
      <c r="D13873"/>
      <c r="E13873"/>
    </row>
    <row r="13874" spans="1:5" x14ac:dyDescent="0.25">
      <c r="A13874"/>
      <c r="B13874"/>
      <c r="C13874"/>
      <c r="D13874"/>
      <c r="E13874"/>
    </row>
    <row r="13875" spans="1:5" x14ac:dyDescent="0.25">
      <c r="A13875"/>
      <c r="B13875"/>
      <c r="C13875"/>
      <c r="D13875"/>
      <c r="E13875"/>
    </row>
    <row r="13876" spans="1:5" x14ac:dyDescent="0.25">
      <c r="A13876"/>
      <c r="B13876"/>
      <c r="C13876"/>
      <c r="D13876"/>
      <c r="E13876"/>
    </row>
    <row r="13877" spans="1:5" x14ac:dyDescent="0.25">
      <c r="A13877"/>
      <c r="B13877"/>
      <c r="C13877"/>
      <c r="D13877"/>
      <c r="E13877"/>
    </row>
    <row r="13878" spans="1:5" x14ac:dyDescent="0.25">
      <c r="A13878"/>
      <c r="B13878"/>
      <c r="C13878"/>
      <c r="D13878"/>
      <c r="E13878"/>
    </row>
    <row r="13879" spans="1:5" x14ac:dyDescent="0.25">
      <c r="A13879"/>
      <c r="B13879"/>
      <c r="C13879"/>
      <c r="D13879"/>
      <c r="E13879"/>
    </row>
    <row r="13880" spans="1:5" x14ac:dyDescent="0.25">
      <c r="A13880"/>
      <c r="B13880"/>
      <c r="C13880"/>
      <c r="D13880"/>
      <c r="E13880"/>
    </row>
    <row r="13881" spans="1:5" x14ac:dyDescent="0.25">
      <c r="A13881"/>
      <c r="B13881"/>
      <c r="C13881"/>
      <c r="D13881"/>
      <c r="E13881"/>
    </row>
    <row r="13882" spans="1:5" x14ac:dyDescent="0.25">
      <c r="A13882"/>
      <c r="B13882"/>
      <c r="C13882"/>
      <c r="D13882"/>
      <c r="E13882"/>
    </row>
    <row r="13883" spans="1:5" x14ac:dyDescent="0.25">
      <c r="A13883"/>
      <c r="B13883"/>
      <c r="C13883"/>
      <c r="D13883"/>
      <c r="E13883"/>
    </row>
    <row r="13884" spans="1:5" x14ac:dyDescent="0.25">
      <c r="A13884"/>
      <c r="B13884"/>
      <c r="C13884"/>
      <c r="D13884"/>
      <c r="E13884"/>
    </row>
    <row r="13885" spans="1:5" x14ac:dyDescent="0.25">
      <c r="A13885"/>
      <c r="B13885"/>
      <c r="C13885"/>
      <c r="D13885"/>
      <c r="E13885"/>
    </row>
    <row r="13886" spans="1:5" x14ac:dyDescent="0.25">
      <c r="A13886"/>
      <c r="B13886"/>
      <c r="C13886"/>
      <c r="D13886"/>
      <c r="E13886"/>
    </row>
    <row r="13887" spans="1:5" x14ac:dyDescent="0.25">
      <c r="A13887"/>
      <c r="B13887"/>
      <c r="C13887"/>
      <c r="D13887"/>
      <c r="E13887"/>
    </row>
    <row r="13888" spans="1:5" x14ac:dyDescent="0.25">
      <c r="A13888"/>
      <c r="B13888"/>
      <c r="C13888"/>
      <c r="D13888"/>
      <c r="E13888"/>
    </row>
    <row r="13889" spans="1:5" x14ac:dyDescent="0.25">
      <c r="A13889"/>
      <c r="B13889"/>
      <c r="C13889"/>
      <c r="D13889"/>
      <c r="E13889"/>
    </row>
    <row r="13890" spans="1:5" x14ac:dyDescent="0.25">
      <c r="A13890"/>
      <c r="B13890"/>
      <c r="C13890"/>
      <c r="D13890"/>
      <c r="E13890"/>
    </row>
    <row r="13891" spans="1:5" x14ac:dyDescent="0.25">
      <c r="A13891"/>
      <c r="B13891"/>
      <c r="C13891"/>
      <c r="D13891"/>
      <c r="E13891"/>
    </row>
    <row r="13892" spans="1:5" x14ac:dyDescent="0.25">
      <c r="A13892"/>
      <c r="B13892"/>
      <c r="C13892"/>
      <c r="D13892"/>
      <c r="E13892"/>
    </row>
    <row r="13893" spans="1:5" x14ac:dyDescent="0.25">
      <c r="A13893"/>
      <c r="B13893"/>
      <c r="C13893"/>
      <c r="D13893"/>
      <c r="E13893"/>
    </row>
    <row r="13894" spans="1:5" x14ac:dyDescent="0.25">
      <c r="A13894"/>
      <c r="B13894"/>
      <c r="C13894"/>
      <c r="D13894"/>
      <c r="E13894"/>
    </row>
    <row r="13895" spans="1:5" x14ac:dyDescent="0.25">
      <c r="A13895"/>
      <c r="B13895"/>
      <c r="C13895"/>
      <c r="D13895"/>
      <c r="E13895"/>
    </row>
    <row r="13896" spans="1:5" x14ac:dyDescent="0.25">
      <c r="A13896"/>
      <c r="B13896"/>
      <c r="C13896"/>
      <c r="D13896"/>
      <c r="E13896"/>
    </row>
    <row r="13897" spans="1:5" x14ac:dyDescent="0.25">
      <c r="A13897"/>
      <c r="B13897"/>
      <c r="C13897"/>
      <c r="D13897"/>
      <c r="E13897"/>
    </row>
    <row r="13898" spans="1:5" x14ac:dyDescent="0.25">
      <c r="A13898"/>
      <c r="B13898"/>
      <c r="C13898"/>
      <c r="D13898"/>
      <c r="E13898"/>
    </row>
    <row r="13899" spans="1:5" x14ac:dyDescent="0.25">
      <c r="A13899"/>
      <c r="B13899"/>
      <c r="C13899"/>
      <c r="D13899"/>
      <c r="E13899"/>
    </row>
    <row r="13900" spans="1:5" x14ac:dyDescent="0.25">
      <c r="A13900"/>
      <c r="B13900"/>
      <c r="C13900"/>
      <c r="D13900"/>
      <c r="E13900"/>
    </row>
    <row r="13901" spans="1:5" x14ac:dyDescent="0.25">
      <c r="A13901"/>
      <c r="B13901"/>
      <c r="C13901"/>
      <c r="D13901"/>
      <c r="E13901"/>
    </row>
    <row r="13902" spans="1:5" x14ac:dyDescent="0.25">
      <c r="A13902"/>
      <c r="B13902"/>
      <c r="C13902"/>
      <c r="D13902"/>
      <c r="E13902"/>
    </row>
    <row r="13903" spans="1:5" x14ac:dyDescent="0.25">
      <c r="A13903"/>
      <c r="B13903"/>
      <c r="C13903"/>
      <c r="D13903"/>
      <c r="E13903"/>
    </row>
    <row r="13904" spans="1:5" x14ac:dyDescent="0.25">
      <c r="A13904"/>
      <c r="B13904"/>
      <c r="C13904"/>
      <c r="D13904"/>
      <c r="E13904"/>
    </row>
    <row r="13905" spans="1:5" x14ac:dyDescent="0.25">
      <c r="A13905"/>
      <c r="B13905"/>
      <c r="C13905"/>
      <c r="D13905"/>
      <c r="E13905"/>
    </row>
    <row r="13906" spans="1:5" x14ac:dyDescent="0.25">
      <c r="A13906"/>
      <c r="B13906"/>
      <c r="C13906"/>
      <c r="D13906"/>
      <c r="E13906"/>
    </row>
    <row r="13907" spans="1:5" x14ac:dyDescent="0.25">
      <c r="A13907"/>
      <c r="B13907"/>
      <c r="C13907"/>
      <c r="D13907"/>
      <c r="E13907"/>
    </row>
    <row r="13908" spans="1:5" x14ac:dyDescent="0.25">
      <c r="A13908"/>
      <c r="B13908"/>
      <c r="C13908"/>
      <c r="D13908"/>
      <c r="E13908"/>
    </row>
    <row r="13909" spans="1:5" x14ac:dyDescent="0.25">
      <c r="A13909"/>
      <c r="B13909"/>
      <c r="C13909"/>
      <c r="D13909"/>
      <c r="E13909"/>
    </row>
    <row r="13910" spans="1:5" x14ac:dyDescent="0.25">
      <c r="A13910"/>
      <c r="B13910"/>
      <c r="C13910"/>
      <c r="D13910"/>
      <c r="E13910"/>
    </row>
    <row r="13911" spans="1:5" x14ac:dyDescent="0.25">
      <c r="A13911"/>
      <c r="B13911"/>
      <c r="C13911"/>
      <c r="D13911"/>
      <c r="E13911"/>
    </row>
    <row r="13912" spans="1:5" x14ac:dyDescent="0.25">
      <c r="A13912"/>
      <c r="B13912"/>
      <c r="C13912"/>
      <c r="D13912"/>
      <c r="E13912"/>
    </row>
    <row r="13913" spans="1:5" x14ac:dyDescent="0.25">
      <c r="A13913"/>
      <c r="B13913"/>
      <c r="C13913"/>
      <c r="D13913"/>
      <c r="E13913"/>
    </row>
    <row r="13914" spans="1:5" x14ac:dyDescent="0.25">
      <c r="A13914"/>
      <c r="B13914"/>
      <c r="C13914"/>
      <c r="D13914"/>
      <c r="E13914"/>
    </row>
    <row r="13915" spans="1:5" x14ac:dyDescent="0.25">
      <c r="A13915"/>
      <c r="B13915"/>
      <c r="C13915"/>
      <c r="D13915"/>
      <c r="E13915"/>
    </row>
    <row r="13916" spans="1:5" x14ac:dyDescent="0.25">
      <c r="A13916"/>
      <c r="B13916"/>
      <c r="C13916"/>
      <c r="D13916"/>
      <c r="E13916"/>
    </row>
    <row r="13917" spans="1:5" x14ac:dyDescent="0.25">
      <c r="A13917"/>
      <c r="B13917"/>
      <c r="C13917"/>
      <c r="D13917"/>
      <c r="E13917"/>
    </row>
    <row r="13918" spans="1:5" x14ac:dyDescent="0.25">
      <c r="A13918"/>
      <c r="B13918"/>
      <c r="C13918"/>
      <c r="D13918"/>
      <c r="E13918"/>
    </row>
    <row r="13919" spans="1:5" x14ac:dyDescent="0.25">
      <c r="A13919"/>
      <c r="B13919"/>
      <c r="C13919"/>
      <c r="D13919"/>
      <c r="E13919"/>
    </row>
    <row r="13920" spans="1:5" x14ac:dyDescent="0.25">
      <c r="A13920"/>
      <c r="B13920"/>
      <c r="C13920"/>
      <c r="D13920"/>
      <c r="E13920"/>
    </row>
    <row r="13921" spans="1:5" x14ac:dyDescent="0.25">
      <c r="A13921"/>
      <c r="B13921"/>
      <c r="C13921"/>
      <c r="D13921"/>
      <c r="E13921"/>
    </row>
    <row r="13922" spans="1:5" x14ac:dyDescent="0.25">
      <c r="A13922"/>
      <c r="B13922"/>
      <c r="C13922"/>
      <c r="D13922"/>
      <c r="E13922"/>
    </row>
    <row r="13923" spans="1:5" x14ac:dyDescent="0.25">
      <c r="A13923"/>
      <c r="B13923"/>
      <c r="C13923"/>
      <c r="D13923"/>
      <c r="E13923"/>
    </row>
    <row r="13924" spans="1:5" x14ac:dyDescent="0.25">
      <c r="A13924"/>
      <c r="B13924"/>
      <c r="C13924"/>
      <c r="D13924"/>
      <c r="E13924"/>
    </row>
    <row r="13925" spans="1:5" x14ac:dyDescent="0.25">
      <c r="A13925"/>
      <c r="B13925"/>
      <c r="C13925"/>
      <c r="D13925"/>
      <c r="E13925"/>
    </row>
    <row r="13926" spans="1:5" x14ac:dyDescent="0.25">
      <c r="A13926"/>
      <c r="B13926"/>
      <c r="C13926"/>
      <c r="D13926"/>
      <c r="E13926"/>
    </row>
    <row r="13927" spans="1:5" x14ac:dyDescent="0.25">
      <c r="A13927"/>
      <c r="B13927"/>
      <c r="C13927"/>
      <c r="D13927"/>
      <c r="E13927"/>
    </row>
    <row r="13928" spans="1:5" x14ac:dyDescent="0.25">
      <c r="A13928"/>
      <c r="B13928"/>
      <c r="C13928"/>
      <c r="D13928"/>
      <c r="E13928"/>
    </row>
    <row r="13929" spans="1:5" x14ac:dyDescent="0.25">
      <c r="A13929"/>
      <c r="B13929"/>
      <c r="C13929"/>
      <c r="D13929"/>
      <c r="E13929"/>
    </row>
    <row r="13930" spans="1:5" x14ac:dyDescent="0.25">
      <c r="A13930"/>
      <c r="B13930"/>
      <c r="C13930"/>
      <c r="D13930"/>
      <c r="E13930"/>
    </row>
    <row r="13931" spans="1:5" x14ac:dyDescent="0.25">
      <c r="A13931"/>
      <c r="B13931"/>
      <c r="C13931"/>
      <c r="D13931"/>
      <c r="E13931"/>
    </row>
    <row r="13932" spans="1:5" x14ac:dyDescent="0.25">
      <c r="A13932"/>
      <c r="B13932"/>
      <c r="C13932"/>
      <c r="D13932"/>
      <c r="E13932"/>
    </row>
    <row r="13933" spans="1:5" x14ac:dyDescent="0.25">
      <c r="A13933"/>
      <c r="B13933"/>
      <c r="C13933"/>
      <c r="D13933"/>
      <c r="E13933"/>
    </row>
    <row r="13934" spans="1:5" x14ac:dyDescent="0.25">
      <c r="A13934"/>
      <c r="B13934"/>
      <c r="C13934"/>
      <c r="D13934"/>
      <c r="E13934"/>
    </row>
    <row r="13935" spans="1:5" x14ac:dyDescent="0.25">
      <c r="A13935"/>
      <c r="B13935"/>
      <c r="C13935"/>
      <c r="D13935"/>
      <c r="E13935"/>
    </row>
    <row r="13936" spans="1:5" x14ac:dyDescent="0.25">
      <c r="A13936"/>
      <c r="B13936"/>
      <c r="C13936"/>
      <c r="D13936"/>
      <c r="E13936"/>
    </row>
    <row r="13937" spans="1:5" x14ac:dyDescent="0.25">
      <c r="A13937"/>
      <c r="B13937"/>
      <c r="C13937"/>
      <c r="D13937"/>
      <c r="E13937"/>
    </row>
    <row r="13938" spans="1:5" x14ac:dyDescent="0.25">
      <c r="A13938"/>
      <c r="B13938"/>
      <c r="C13938"/>
      <c r="D13938"/>
      <c r="E13938"/>
    </row>
    <row r="13939" spans="1:5" x14ac:dyDescent="0.25">
      <c r="A13939"/>
      <c r="B13939"/>
      <c r="C13939"/>
      <c r="D13939"/>
      <c r="E13939"/>
    </row>
    <row r="13940" spans="1:5" x14ac:dyDescent="0.25">
      <c r="A13940"/>
      <c r="B13940"/>
      <c r="C13940"/>
      <c r="D13940"/>
      <c r="E13940"/>
    </row>
    <row r="13941" spans="1:5" x14ac:dyDescent="0.25">
      <c r="A13941"/>
      <c r="B13941"/>
      <c r="C13941"/>
      <c r="D13941"/>
      <c r="E13941"/>
    </row>
    <row r="13942" spans="1:5" x14ac:dyDescent="0.25">
      <c r="A13942"/>
      <c r="B13942"/>
      <c r="C13942"/>
      <c r="D13942"/>
      <c r="E13942"/>
    </row>
    <row r="13943" spans="1:5" x14ac:dyDescent="0.25">
      <c r="A13943"/>
      <c r="B13943"/>
      <c r="C13943"/>
      <c r="D13943"/>
      <c r="E13943"/>
    </row>
    <row r="13944" spans="1:5" x14ac:dyDescent="0.25">
      <c r="A13944"/>
      <c r="B13944"/>
      <c r="C13944"/>
      <c r="D13944"/>
      <c r="E13944"/>
    </row>
    <row r="13945" spans="1:5" x14ac:dyDescent="0.25">
      <c r="A13945"/>
      <c r="B13945"/>
      <c r="C13945"/>
      <c r="D13945"/>
      <c r="E13945"/>
    </row>
    <row r="13946" spans="1:5" x14ac:dyDescent="0.25">
      <c r="A13946"/>
      <c r="B13946"/>
      <c r="C13946"/>
      <c r="D13946"/>
      <c r="E13946"/>
    </row>
    <row r="13947" spans="1:5" x14ac:dyDescent="0.25">
      <c r="A13947"/>
      <c r="B13947"/>
      <c r="C13947"/>
      <c r="D13947"/>
      <c r="E13947"/>
    </row>
    <row r="13948" spans="1:5" x14ac:dyDescent="0.25">
      <c r="A13948"/>
      <c r="B13948"/>
      <c r="C13948"/>
      <c r="D13948"/>
      <c r="E13948"/>
    </row>
    <row r="13949" spans="1:5" x14ac:dyDescent="0.25">
      <c r="A13949"/>
      <c r="B13949"/>
      <c r="C13949"/>
      <c r="D13949"/>
      <c r="E13949"/>
    </row>
    <row r="13950" spans="1:5" x14ac:dyDescent="0.25">
      <c r="A13950"/>
      <c r="B13950"/>
      <c r="C13950"/>
      <c r="D13950"/>
      <c r="E13950"/>
    </row>
    <row r="13951" spans="1:5" x14ac:dyDescent="0.25">
      <c r="A13951"/>
      <c r="B13951"/>
      <c r="C13951"/>
      <c r="D13951"/>
      <c r="E13951"/>
    </row>
    <row r="13952" spans="1:5" x14ac:dyDescent="0.25">
      <c r="A13952"/>
      <c r="B13952"/>
      <c r="C13952"/>
      <c r="D13952"/>
      <c r="E13952"/>
    </row>
    <row r="13953" spans="1:5" x14ac:dyDescent="0.25">
      <c r="A13953"/>
      <c r="B13953"/>
      <c r="C13953"/>
      <c r="D13953"/>
      <c r="E13953"/>
    </row>
    <row r="13954" spans="1:5" x14ac:dyDescent="0.25">
      <c r="A13954"/>
      <c r="B13954"/>
      <c r="C13954"/>
      <c r="D13954"/>
      <c r="E13954"/>
    </row>
    <row r="13955" spans="1:5" x14ac:dyDescent="0.25">
      <c r="A13955"/>
      <c r="B13955"/>
      <c r="C13955"/>
      <c r="D13955"/>
      <c r="E13955"/>
    </row>
    <row r="13956" spans="1:5" x14ac:dyDescent="0.25">
      <c r="A13956"/>
      <c r="B13956"/>
      <c r="C13956"/>
      <c r="D13956"/>
      <c r="E13956"/>
    </row>
    <row r="13957" spans="1:5" x14ac:dyDescent="0.25">
      <c r="A13957"/>
      <c r="B13957"/>
      <c r="C13957"/>
      <c r="D13957"/>
      <c r="E13957"/>
    </row>
    <row r="13958" spans="1:5" x14ac:dyDescent="0.25">
      <c r="A13958"/>
      <c r="B13958"/>
      <c r="C13958"/>
      <c r="D13958"/>
      <c r="E13958"/>
    </row>
    <row r="13959" spans="1:5" x14ac:dyDescent="0.25">
      <c r="A13959"/>
      <c r="B13959"/>
      <c r="C13959"/>
      <c r="D13959"/>
      <c r="E13959"/>
    </row>
    <row r="13960" spans="1:5" x14ac:dyDescent="0.25">
      <c r="A13960"/>
      <c r="B13960"/>
      <c r="C13960"/>
      <c r="D13960"/>
      <c r="E13960"/>
    </row>
    <row r="13961" spans="1:5" x14ac:dyDescent="0.25">
      <c r="A13961"/>
      <c r="B13961"/>
      <c r="C13961"/>
      <c r="D13961"/>
      <c r="E13961"/>
    </row>
    <row r="13962" spans="1:5" x14ac:dyDescent="0.25">
      <c r="A13962"/>
      <c r="B13962"/>
      <c r="C13962"/>
      <c r="D13962"/>
      <c r="E13962"/>
    </row>
    <row r="13963" spans="1:5" x14ac:dyDescent="0.25">
      <c r="A13963"/>
      <c r="B13963"/>
      <c r="C13963"/>
      <c r="D13963"/>
      <c r="E13963"/>
    </row>
    <row r="13964" spans="1:5" x14ac:dyDescent="0.25">
      <c r="A13964"/>
      <c r="B13964"/>
      <c r="C13964"/>
      <c r="D13964"/>
      <c r="E13964"/>
    </row>
    <row r="13965" spans="1:5" x14ac:dyDescent="0.25">
      <c r="A13965"/>
      <c r="B13965"/>
      <c r="C13965"/>
      <c r="D13965"/>
      <c r="E13965"/>
    </row>
    <row r="13966" spans="1:5" x14ac:dyDescent="0.25">
      <c r="A13966"/>
      <c r="B13966"/>
      <c r="C13966"/>
      <c r="D13966"/>
      <c r="E13966"/>
    </row>
    <row r="13967" spans="1:5" x14ac:dyDescent="0.25">
      <c r="A13967"/>
      <c r="B13967"/>
      <c r="C13967"/>
      <c r="D13967"/>
      <c r="E13967"/>
    </row>
    <row r="13968" spans="1:5" x14ac:dyDescent="0.25">
      <c r="A13968"/>
      <c r="B13968"/>
      <c r="C13968"/>
      <c r="D13968"/>
      <c r="E13968"/>
    </row>
    <row r="13969" spans="1:5" x14ac:dyDescent="0.25">
      <c r="A13969"/>
      <c r="B13969"/>
      <c r="C13969"/>
      <c r="D13969"/>
      <c r="E13969"/>
    </row>
    <row r="13970" spans="1:5" x14ac:dyDescent="0.25">
      <c r="A13970"/>
      <c r="B13970"/>
      <c r="C13970"/>
      <c r="D13970"/>
      <c r="E13970"/>
    </row>
    <row r="13971" spans="1:5" x14ac:dyDescent="0.25">
      <c r="A13971"/>
      <c r="B13971"/>
      <c r="C13971"/>
      <c r="D13971"/>
      <c r="E13971"/>
    </row>
    <row r="13972" spans="1:5" x14ac:dyDescent="0.25">
      <c r="A13972"/>
      <c r="B13972"/>
      <c r="C13972"/>
      <c r="D13972"/>
      <c r="E13972"/>
    </row>
    <row r="13973" spans="1:5" x14ac:dyDescent="0.25">
      <c r="A13973"/>
      <c r="B13973"/>
      <c r="C13973"/>
      <c r="D13973"/>
      <c r="E13973"/>
    </row>
    <row r="13974" spans="1:5" x14ac:dyDescent="0.25">
      <c r="A13974"/>
      <c r="B13974"/>
      <c r="C13974"/>
      <c r="D13974"/>
      <c r="E13974"/>
    </row>
    <row r="13975" spans="1:5" x14ac:dyDescent="0.25">
      <c r="A13975"/>
      <c r="B13975"/>
      <c r="C13975"/>
      <c r="D13975"/>
      <c r="E13975"/>
    </row>
    <row r="13976" spans="1:5" x14ac:dyDescent="0.25">
      <c r="A13976"/>
      <c r="B13976"/>
      <c r="C13976"/>
      <c r="D13976"/>
      <c r="E13976"/>
    </row>
    <row r="13977" spans="1:5" x14ac:dyDescent="0.25">
      <c r="A13977"/>
      <c r="B13977"/>
      <c r="C13977"/>
      <c r="D13977"/>
      <c r="E13977"/>
    </row>
    <row r="13978" spans="1:5" x14ac:dyDescent="0.25">
      <c r="A13978"/>
      <c r="B13978"/>
      <c r="C13978"/>
      <c r="D13978"/>
      <c r="E13978"/>
    </row>
    <row r="13979" spans="1:5" x14ac:dyDescent="0.25">
      <c r="A13979"/>
      <c r="B13979"/>
      <c r="C13979"/>
      <c r="D13979"/>
      <c r="E13979"/>
    </row>
    <row r="13980" spans="1:5" x14ac:dyDescent="0.25">
      <c r="A13980"/>
      <c r="B13980"/>
      <c r="C13980"/>
      <c r="D13980"/>
      <c r="E13980"/>
    </row>
    <row r="13981" spans="1:5" x14ac:dyDescent="0.25">
      <c r="A13981"/>
      <c r="B13981"/>
      <c r="C13981"/>
      <c r="D13981"/>
      <c r="E13981"/>
    </row>
    <row r="13982" spans="1:5" x14ac:dyDescent="0.25">
      <c r="A13982"/>
      <c r="B13982"/>
      <c r="C13982"/>
      <c r="D13982"/>
      <c r="E13982"/>
    </row>
    <row r="13983" spans="1:5" x14ac:dyDescent="0.25">
      <c r="A13983"/>
      <c r="B13983"/>
      <c r="C13983"/>
      <c r="D13983"/>
      <c r="E13983"/>
    </row>
    <row r="13984" spans="1:5" x14ac:dyDescent="0.25">
      <c r="A13984"/>
      <c r="B13984"/>
      <c r="C13984"/>
      <c r="D13984"/>
      <c r="E13984"/>
    </row>
    <row r="13985" spans="1:5" x14ac:dyDescent="0.25">
      <c r="A13985"/>
      <c r="B13985"/>
      <c r="C13985"/>
      <c r="D13985"/>
      <c r="E13985"/>
    </row>
    <row r="13986" spans="1:5" x14ac:dyDescent="0.25">
      <c r="A13986"/>
      <c r="B13986"/>
      <c r="C13986"/>
      <c r="D13986"/>
      <c r="E13986"/>
    </row>
    <row r="13987" spans="1:5" x14ac:dyDescent="0.25">
      <c r="A13987"/>
      <c r="B13987"/>
      <c r="C13987"/>
      <c r="D13987"/>
      <c r="E13987"/>
    </row>
    <row r="13988" spans="1:5" x14ac:dyDescent="0.25">
      <c r="A13988"/>
      <c r="B13988"/>
      <c r="C13988"/>
      <c r="D13988"/>
      <c r="E13988"/>
    </row>
    <row r="13989" spans="1:5" x14ac:dyDescent="0.25">
      <c r="A13989"/>
      <c r="B13989"/>
      <c r="C13989"/>
      <c r="D13989"/>
      <c r="E13989"/>
    </row>
    <row r="13990" spans="1:5" x14ac:dyDescent="0.25">
      <c r="A13990"/>
      <c r="B13990"/>
      <c r="C13990"/>
      <c r="D13990"/>
      <c r="E13990"/>
    </row>
    <row r="13991" spans="1:5" x14ac:dyDescent="0.25">
      <c r="A13991"/>
      <c r="B13991"/>
      <c r="C13991"/>
      <c r="D13991"/>
      <c r="E13991"/>
    </row>
    <row r="13992" spans="1:5" x14ac:dyDescent="0.25">
      <c r="A13992"/>
      <c r="B13992"/>
      <c r="C13992"/>
      <c r="D13992"/>
      <c r="E13992"/>
    </row>
    <row r="13993" spans="1:5" x14ac:dyDescent="0.25">
      <c r="A13993"/>
      <c r="B13993"/>
      <c r="C13993"/>
      <c r="D13993"/>
      <c r="E13993"/>
    </row>
    <row r="13994" spans="1:5" x14ac:dyDescent="0.25">
      <c r="A13994"/>
      <c r="B13994"/>
      <c r="C13994"/>
      <c r="D13994"/>
      <c r="E13994"/>
    </row>
    <row r="13995" spans="1:5" x14ac:dyDescent="0.25">
      <c r="A13995"/>
      <c r="B13995"/>
      <c r="C13995"/>
      <c r="D13995"/>
      <c r="E13995"/>
    </row>
    <row r="13996" spans="1:5" x14ac:dyDescent="0.25">
      <c r="A13996"/>
      <c r="B13996"/>
      <c r="C13996"/>
      <c r="D13996"/>
      <c r="E13996"/>
    </row>
    <row r="13997" spans="1:5" x14ac:dyDescent="0.25">
      <c r="A13997"/>
      <c r="B13997"/>
      <c r="C13997"/>
      <c r="D13997"/>
      <c r="E13997"/>
    </row>
    <row r="13998" spans="1:5" x14ac:dyDescent="0.25">
      <c r="A13998"/>
      <c r="B13998"/>
      <c r="C13998"/>
      <c r="D13998"/>
      <c r="E13998"/>
    </row>
    <row r="13999" spans="1:5" x14ac:dyDescent="0.25">
      <c r="A13999"/>
      <c r="B13999"/>
      <c r="C13999"/>
      <c r="D13999"/>
      <c r="E13999"/>
    </row>
    <row r="14000" spans="1:5" x14ac:dyDescent="0.25">
      <c r="A14000"/>
      <c r="B14000"/>
      <c r="C14000"/>
      <c r="D14000"/>
      <c r="E14000"/>
    </row>
    <row r="14001" spans="1:5" x14ac:dyDescent="0.25">
      <c r="A14001"/>
      <c r="B14001"/>
      <c r="C14001"/>
      <c r="D14001"/>
      <c r="E14001"/>
    </row>
    <row r="14002" spans="1:5" x14ac:dyDescent="0.25">
      <c r="A14002"/>
      <c r="B14002"/>
      <c r="C14002"/>
      <c r="D14002"/>
      <c r="E14002"/>
    </row>
    <row r="14003" spans="1:5" x14ac:dyDescent="0.25">
      <c r="A14003"/>
      <c r="B14003"/>
      <c r="C14003"/>
      <c r="D14003"/>
      <c r="E14003"/>
    </row>
    <row r="14004" spans="1:5" x14ac:dyDescent="0.25">
      <c r="A14004"/>
      <c r="B14004"/>
      <c r="C14004"/>
      <c r="D14004"/>
      <c r="E14004"/>
    </row>
    <row r="14005" spans="1:5" x14ac:dyDescent="0.25">
      <c r="A14005"/>
      <c r="B14005"/>
      <c r="C14005"/>
      <c r="D14005"/>
      <c r="E14005"/>
    </row>
    <row r="14006" spans="1:5" x14ac:dyDescent="0.25">
      <c r="A14006"/>
      <c r="B14006"/>
      <c r="C14006"/>
      <c r="D14006"/>
      <c r="E14006"/>
    </row>
    <row r="14007" spans="1:5" x14ac:dyDescent="0.25">
      <c r="A14007"/>
      <c r="B14007"/>
      <c r="C14007"/>
      <c r="D14007"/>
      <c r="E14007"/>
    </row>
    <row r="14008" spans="1:5" x14ac:dyDescent="0.25">
      <c r="A14008"/>
      <c r="B14008"/>
      <c r="C14008"/>
      <c r="D14008"/>
      <c r="E14008"/>
    </row>
    <row r="14009" spans="1:5" x14ac:dyDescent="0.25">
      <c r="A14009"/>
      <c r="B14009"/>
      <c r="C14009"/>
      <c r="D14009"/>
      <c r="E14009"/>
    </row>
    <row r="14010" spans="1:5" x14ac:dyDescent="0.25">
      <c r="A14010"/>
      <c r="B14010"/>
      <c r="C14010"/>
      <c r="D14010"/>
      <c r="E14010"/>
    </row>
    <row r="14011" spans="1:5" x14ac:dyDescent="0.25">
      <c r="A14011"/>
      <c r="B14011"/>
      <c r="C14011"/>
      <c r="D14011"/>
      <c r="E14011"/>
    </row>
    <row r="14012" spans="1:5" x14ac:dyDescent="0.25">
      <c r="A14012"/>
      <c r="B14012"/>
      <c r="C14012"/>
      <c r="D14012"/>
      <c r="E14012"/>
    </row>
    <row r="14013" spans="1:5" x14ac:dyDescent="0.25">
      <c r="A14013"/>
      <c r="B14013"/>
      <c r="C14013"/>
      <c r="D14013"/>
      <c r="E14013"/>
    </row>
    <row r="14014" spans="1:5" x14ac:dyDescent="0.25">
      <c r="A14014"/>
      <c r="B14014"/>
      <c r="C14014"/>
      <c r="D14014"/>
      <c r="E14014"/>
    </row>
    <row r="14015" spans="1:5" x14ac:dyDescent="0.25">
      <c r="A14015"/>
      <c r="B14015"/>
      <c r="C14015"/>
      <c r="D14015"/>
      <c r="E14015"/>
    </row>
    <row r="14016" spans="1:5" x14ac:dyDescent="0.25">
      <c r="A14016"/>
      <c r="B14016"/>
      <c r="C14016"/>
      <c r="D14016"/>
      <c r="E14016"/>
    </row>
    <row r="14017" spans="1:5" x14ac:dyDescent="0.25">
      <c r="A14017"/>
      <c r="B14017"/>
      <c r="C14017"/>
      <c r="D14017"/>
      <c r="E14017"/>
    </row>
    <row r="14018" spans="1:5" x14ac:dyDescent="0.25">
      <c r="A14018"/>
      <c r="B14018"/>
      <c r="C14018"/>
      <c r="D14018"/>
      <c r="E14018"/>
    </row>
    <row r="14019" spans="1:5" x14ac:dyDescent="0.25">
      <c r="A14019"/>
      <c r="B14019"/>
      <c r="C14019"/>
      <c r="D14019"/>
      <c r="E14019"/>
    </row>
    <row r="14020" spans="1:5" x14ac:dyDescent="0.25">
      <c r="A14020"/>
      <c r="B14020"/>
      <c r="C14020"/>
      <c r="D14020"/>
      <c r="E14020"/>
    </row>
    <row r="14021" spans="1:5" x14ac:dyDescent="0.25">
      <c r="A14021"/>
      <c r="B14021"/>
      <c r="C14021"/>
      <c r="D14021"/>
      <c r="E14021"/>
    </row>
    <row r="14022" spans="1:5" x14ac:dyDescent="0.25">
      <c r="A14022"/>
      <c r="B14022"/>
      <c r="C14022"/>
      <c r="D14022"/>
      <c r="E14022"/>
    </row>
    <row r="14023" spans="1:5" x14ac:dyDescent="0.25">
      <c r="A14023"/>
      <c r="B14023"/>
      <c r="C14023"/>
      <c r="D14023"/>
      <c r="E14023"/>
    </row>
    <row r="14024" spans="1:5" x14ac:dyDescent="0.25">
      <c r="A14024"/>
      <c r="B14024"/>
      <c r="C14024"/>
      <c r="D14024"/>
      <c r="E14024"/>
    </row>
    <row r="14025" spans="1:5" x14ac:dyDescent="0.25">
      <c r="A14025"/>
      <c r="B14025"/>
      <c r="C14025"/>
      <c r="D14025"/>
      <c r="E14025"/>
    </row>
    <row r="14026" spans="1:5" x14ac:dyDescent="0.25">
      <c r="A14026"/>
      <c r="B14026"/>
      <c r="C14026"/>
      <c r="D14026"/>
      <c r="E14026"/>
    </row>
    <row r="14027" spans="1:5" x14ac:dyDescent="0.25">
      <c r="A14027"/>
      <c r="B14027"/>
      <c r="C14027"/>
      <c r="D14027"/>
      <c r="E14027"/>
    </row>
    <row r="14028" spans="1:5" x14ac:dyDescent="0.25">
      <c r="A14028"/>
      <c r="B14028"/>
      <c r="C14028"/>
      <c r="D14028"/>
      <c r="E14028"/>
    </row>
    <row r="14029" spans="1:5" x14ac:dyDescent="0.25">
      <c r="A14029"/>
      <c r="B14029"/>
      <c r="C14029"/>
      <c r="D14029"/>
      <c r="E14029"/>
    </row>
    <row r="14030" spans="1:5" x14ac:dyDescent="0.25">
      <c r="A14030"/>
      <c r="B14030"/>
      <c r="C14030"/>
      <c r="D14030"/>
      <c r="E14030"/>
    </row>
    <row r="14031" spans="1:5" x14ac:dyDescent="0.25">
      <c r="A14031"/>
      <c r="B14031"/>
      <c r="C14031"/>
      <c r="D14031"/>
      <c r="E14031"/>
    </row>
    <row r="14032" spans="1:5" x14ac:dyDescent="0.25">
      <c r="A14032"/>
      <c r="B14032"/>
      <c r="C14032"/>
      <c r="D14032"/>
      <c r="E14032"/>
    </row>
    <row r="14033" spans="1:5" x14ac:dyDescent="0.25">
      <c r="A14033"/>
      <c r="B14033"/>
      <c r="C14033"/>
      <c r="D14033"/>
      <c r="E14033"/>
    </row>
    <row r="14034" spans="1:5" x14ac:dyDescent="0.25">
      <c r="A14034"/>
      <c r="B14034"/>
      <c r="C14034"/>
      <c r="D14034"/>
      <c r="E14034"/>
    </row>
    <row r="14035" spans="1:5" x14ac:dyDescent="0.25">
      <c r="A14035"/>
      <c r="B14035"/>
      <c r="C14035"/>
      <c r="D14035"/>
      <c r="E14035"/>
    </row>
    <row r="14036" spans="1:5" x14ac:dyDescent="0.25">
      <c r="A14036"/>
      <c r="B14036"/>
      <c r="C14036"/>
      <c r="D14036"/>
      <c r="E14036"/>
    </row>
    <row r="14037" spans="1:5" x14ac:dyDescent="0.25">
      <c r="A14037"/>
      <c r="B14037"/>
      <c r="C14037"/>
      <c r="D14037"/>
      <c r="E14037"/>
    </row>
    <row r="14038" spans="1:5" x14ac:dyDescent="0.25">
      <c r="A14038"/>
      <c r="B14038"/>
      <c r="C14038"/>
      <c r="D14038"/>
      <c r="E14038"/>
    </row>
    <row r="14039" spans="1:5" x14ac:dyDescent="0.25">
      <c r="A14039"/>
      <c r="B14039"/>
      <c r="C14039"/>
      <c r="D14039"/>
      <c r="E14039"/>
    </row>
    <row r="14040" spans="1:5" x14ac:dyDescent="0.25">
      <c r="A14040"/>
      <c r="B14040"/>
      <c r="C14040"/>
      <c r="D14040"/>
      <c r="E14040"/>
    </row>
    <row r="14041" spans="1:5" x14ac:dyDescent="0.25">
      <c r="A14041"/>
      <c r="B14041"/>
      <c r="C14041"/>
      <c r="D14041"/>
      <c r="E14041"/>
    </row>
    <row r="14042" spans="1:5" x14ac:dyDescent="0.25">
      <c r="A14042"/>
      <c r="B14042"/>
      <c r="C14042"/>
      <c r="D14042"/>
      <c r="E14042"/>
    </row>
    <row r="14043" spans="1:5" x14ac:dyDescent="0.25">
      <c r="A14043"/>
      <c r="B14043"/>
      <c r="C14043"/>
      <c r="D14043"/>
      <c r="E14043"/>
    </row>
    <row r="14044" spans="1:5" x14ac:dyDescent="0.25">
      <c r="A14044"/>
      <c r="B14044"/>
      <c r="C14044"/>
      <c r="D14044"/>
      <c r="E14044"/>
    </row>
    <row r="14045" spans="1:5" x14ac:dyDescent="0.25">
      <c r="A14045"/>
      <c r="B14045"/>
      <c r="C14045"/>
      <c r="D14045"/>
      <c r="E14045"/>
    </row>
    <row r="14046" spans="1:5" x14ac:dyDescent="0.25">
      <c r="A14046"/>
      <c r="B14046"/>
      <c r="C14046"/>
      <c r="D14046"/>
      <c r="E14046"/>
    </row>
    <row r="14047" spans="1:5" x14ac:dyDescent="0.25">
      <c r="A14047"/>
      <c r="B14047"/>
      <c r="C14047"/>
      <c r="D14047"/>
      <c r="E14047"/>
    </row>
    <row r="14048" spans="1:5" x14ac:dyDescent="0.25">
      <c r="A14048"/>
      <c r="B14048"/>
      <c r="C14048"/>
      <c r="D14048"/>
      <c r="E14048"/>
    </row>
    <row r="14049" spans="1:5" x14ac:dyDescent="0.25">
      <c r="A14049"/>
      <c r="B14049"/>
      <c r="C14049"/>
      <c r="D14049"/>
      <c r="E14049"/>
    </row>
    <row r="14050" spans="1:5" x14ac:dyDescent="0.25">
      <c r="A14050"/>
      <c r="B14050"/>
      <c r="C14050"/>
      <c r="D14050"/>
      <c r="E14050"/>
    </row>
    <row r="14051" spans="1:5" x14ac:dyDescent="0.25">
      <c r="A14051"/>
      <c r="B14051"/>
      <c r="C14051"/>
      <c r="D14051"/>
      <c r="E14051"/>
    </row>
    <row r="14052" spans="1:5" x14ac:dyDescent="0.25">
      <c r="A14052"/>
      <c r="B14052"/>
      <c r="C14052"/>
      <c r="D14052"/>
      <c r="E14052"/>
    </row>
    <row r="14053" spans="1:5" x14ac:dyDescent="0.25">
      <c r="A14053"/>
      <c r="B14053"/>
      <c r="C14053"/>
      <c r="D14053"/>
      <c r="E14053"/>
    </row>
    <row r="14054" spans="1:5" x14ac:dyDescent="0.25">
      <c r="A14054"/>
      <c r="B14054"/>
      <c r="C14054"/>
      <c r="D14054"/>
      <c r="E14054"/>
    </row>
    <row r="14055" spans="1:5" x14ac:dyDescent="0.25">
      <c r="A14055"/>
      <c r="B14055"/>
      <c r="C14055"/>
      <c r="D14055"/>
      <c r="E14055"/>
    </row>
    <row r="14056" spans="1:5" x14ac:dyDescent="0.25">
      <c r="A14056"/>
      <c r="B14056"/>
      <c r="C14056"/>
      <c r="D14056"/>
      <c r="E14056"/>
    </row>
    <row r="14057" spans="1:5" x14ac:dyDescent="0.25">
      <c r="A14057"/>
      <c r="B14057"/>
      <c r="C14057"/>
      <c r="D14057"/>
      <c r="E14057"/>
    </row>
    <row r="14058" spans="1:5" x14ac:dyDescent="0.25">
      <c r="A14058"/>
      <c r="B14058"/>
      <c r="C14058"/>
      <c r="D14058"/>
      <c r="E14058"/>
    </row>
    <row r="14059" spans="1:5" x14ac:dyDescent="0.25">
      <c r="A14059"/>
      <c r="B14059"/>
      <c r="C14059"/>
      <c r="D14059"/>
      <c r="E14059"/>
    </row>
    <row r="14060" spans="1:5" x14ac:dyDescent="0.25">
      <c r="A14060"/>
      <c r="B14060"/>
      <c r="C14060"/>
      <c r="D14060"/>
      <c r="E14060"/>
    </row>
    <row r="14061" spans="1:5" x14ac:dyDescent="0.25">
      <c r="A14061"/>
      <c r="B14061"/>
      <c r="C14061"/>
      <c r="D14061"/>
      <c r="E14061"/>
    </row>
    <row r="14062" spans="1:5" x14ac:dyDescent="0.25">
      <c r="A14062"/>
      <c r="B14062"/>
      <c r="C14062"/>
      <c r="D14062"/>
      <c r="E14062"/>
    </row>
    <row r="14063" spans="1:5" x14ac:dyDescent="0.25">
      <c r="A14063"/>
      <c r="B14063"/>
      <c r="C14063"/>
      <c r="D14063"/>
      <c r="E14063"/>
    </row>
    <row r="14064" spans="1:5" x14ac:dyDescent="0.25">
      <c r="A14064"/>
      <c r="B14064"/>
      <c r="C14064"/>
      <c r="D14064"/>
      <c r="E14064"/>
    </row>
    <row r="14065" spans="1:5" x14ac:dyDescent="0.25">
      <c r="A14065"/>
      <c r="B14065"/>
      <c r="C14065"/>
      <c r="D14065"/>
      <c r="E14065"/>
    </row>
    <row r="14066" spans="1:5" x14ac:dyDescent="0.25">
      <c r="A14066"/>
      <c r="B14066"/>
      <c r="C14066"/>
      <c r="D14066"/>
      <c r="E14066"/>
    </row>
    <row r="14067" spans="1:5" x14ac:dyDescent="0.25">
      <c r="A14067"/>
      <c r="B14067"/>
      <c r="C14067"/>
      <c r="D14067"/>
      <c r="E14067"/>
    </row>
    <row r="14068" spans="1:5" x14ac:dyDescent="0.25">
      <c r="A14068"/>
      <c r="B14068"/>
      <c r="C14068"/>
      <c r="D14068"/>
      <c r="E14068"/>
    </row>
    <row r="14069" spans="1:5" x14ac:dyDescent="0.25">
      <c r="A14069"/>
      <c r="B14069"/>
      <c r="C14069"/>
      <c r="D14069"/>
      <c r="E14069"/>
    </row>
    <row r="14070" spans="1:5" x14ac:dyDescent="0.25">
      <c r="A14070"/>
      <c r="B14070"/>
      <c r="C14070"/>
      <c r="D14070"/>
      <c r="E14070"/>
    </row>
    <row r="14071" spans="1:5" x14ac:dyDescent="0.25">
      <c r="A14071"/>
      <c r="B14071"/>
      <c r="C14071"/>
      <c r="D14071"/>
      <c r="E14071"/>
    </row>
    <row r="14072" spans="1:5" x14ac:dyDescent="0.25">
      <c r="A14072"/>
      <c r="B14072"/>
      <c r="C14072"/>
      <c r="D14072"/>
      <c r="E14072"/>
    </row>
    <row r="14073" spans="1:5" x14ac:dyDescent="0.25">
      <c r="A14073"/>
      <c r="B14073"/>
      <c r="C14073"/>
      <c r="D14073"/>
      <c r="E14073"/>
    </row>
    <row r="14074" spans="1:5" x14ac:dyDescent="0.25">
      <c r="A14074"/>
      <c r="B14074"/>
      <c r="C14074"/>
      <c r="D14074"/>
      <c r="E14074"/>
    </row>
    <row r="14075" spans="1:5" x14ac:dyDescent="0.25">
      <c r="A14075"/>
      <c r="B14075"/>
      <c r="C14075"/>
      <c r="D14075"/>
      <c r="E14075"/>
    </row>
    <row r="14076" spans="1:5" x14ac:dyDescent="0.25">
      <c r="A14076"/>
      <c r="B14076"/>
      <c r="C14076"/>
      <c r="D14076"/>
      <c r="E14076"/>
    </row>
    <row r="14077" spans="1:5" x14ac:dyDescent="0.25">
      <c r="A14077"/>
      <c r="B14077"/>
      <c r="C14077"/>
      <c r="D14077"/>
      <c r="E14077"/>
    </row>
    <row r="14078" spans="1:5" x14ac:dyDescent="0.25">
      <c r="A14078"/>
      <c r="B14078"/>
      <c r="C14078"/>
      <c r="D14078"/>
      <c r="E14078"/>
    </row>
    <row r="14079" spans="1:5" x14ac:dyDescent="0.25">
      <c r="A14079"/>
      <c r="B14079"/>
      <c r="C14079"/>
      <c r="D14079"/>
      <c r="E14079"/>
    </row>
    <row r="14080" spans="1:5" x14ac:dyDescent="0.25">
      <c r="A14080"/>
      <c r="B14080"/>
      <c r="C14080"/>
      <c r="D14080"/>
      <c r="E14080"/>
    </row>
    <row r="14081" spans="1:5" x14ac:dyDescent="0.25">
      <c r="A14081"/>
      <c r="B14081"/>
      <c r="C14081"/>
      <c r="D14081"/>
      <c r="E14081"/>
    </row>
    <row r="14082" spans="1:5" x14ac:dyDescent="0.25">
      <c r="A14082"/>
      <c r="B14082"/>
      <c r="C14082"/>
      <c r="D14082"/>
      <c r="E14082"/>
    </row>
    <row r="14083" spans="1:5" x14ac:dyDescent="0.25">
      <c r="A14083"/>
      <c r="B14083"/>
      <c r="C14083"/>
      <c r="D14083"/>
      <c r="E14083"/>
    </row>
    <row r="14084" spans="1:5" x14ac:dyDescent="0.25">
      <c r="A14084"/>
      <c r="B14084"/>
      <c r="C14084"/>
      <c r="D14084"/>
      <c r="E14084"/>
    </row>
    <row r="14085" spans="1:5" x14ac:dyDescent="0.25">
      <c r="A14085"/>
      <c r="B14085"/>
      <c r="C14085"/>
      <c r="D14085"/>
      <c r="E14085"/>
    </row>
    <row r="14086" spans="1:5" x14ac:dyDescent="0.25">
      <c r="A14086"/>
      <c r="B14086"/>
      <c r="C14086"/>
      <c r="D14086"/>
      <c r="E14086"/>
    </row>
    <row r="14087" spans="1:5" x14ac:dyDescent="0.25">
      <c r="A14087"/>
      <c r="B14087"/>
      <c r="C14087"/>
      <c r="D14087"/>
      <c r="E14087"/>
    </row>
    <row r="14088" spans="1:5" x14ac:dyDescent="0.25">
      <c r="A14088"/>
      <c r="B14088"/>
      <c r="C14088"/>
      <c r="D14088"/>
      <c r="E14088"/>
    </row>
    <row r="14089" spans="1:5" x14ac:dyDescent="0.25">
      <c r="A14089"/>
      <c r="B14089"/>
      <c r="C14089"/>
      <c r="D14089"/>
      <c r="E14089"/>
    </row>
    <row r="14090" spans="1:5" x14ac:dyDescent="0.25">
      <c r="A14090"/>
      <c r="B14090"/>
      <c r="C14090"/>
      <c r="D14090"/>
      <c r="E14090"/>
    </row>
    <row r="14091" spans="1:5" x14ac:dyDescent="0.25">
      <c r="A14091"/>
      <c r="B14091"/>
      <c r="C14091"/>
      <c r="D14091"/>
      <c r="E14091"/>
    </row>
    <row r="14092" spans="1:5" x14ac:dyDescent="0.25">
      <c r="A14092"/>
      <c r="B14092"/>
      <c r="C14092"/>
      <c r="D14092"/>
      <c r="E14092"/>
    </row>
    <row r="14093" spans="1:5" x14ac:dyDescent="0.25">
      <c r="A14093"/>
      <c r="B14093"/>
      <c r="C14093"/>
      <c r="D14093"/>
      <c r="E14093"/>
    </row>
    <row r="14094" spans="1:5" x14ac:dyDescent="0.25">
      <c r="A14094"/>
      <c r="B14094"/>
      <c r="C14094"/>
      <c r="D14094"/>
      <c r="E14094"/>
    </row>
    <row r="14095" spans="1:5" x14ac:dyDescent="0.25">
      <c r="A14095"/>
      <c r="B14095"/>
      <c r="C14095"/>
      <c r="D14095"/>
      <c r="E14095"/>
    </row>
    <row r="14096" spans="1:5" x14ac:dyDescent="0.25">
      <c r="A14096"/>
      <c r="B14096"/>
      <c r="C14096"/>
      <c r="D14096"/>
      <c r="E14096"/>
    </row>
    <row r="14097" spans="1:5" x14ac:dyDescent="0.25">
      <c r="A14097"/>
      <c r="B14097"/>
      <c r="C14097"/>
      <c r="D14097"/>
      <c r="E14097"/>
    </row>
    <row r="14098" spans="1:5" x14ac:dyDescent="0.25">
      <c r="A14098"/>
      <c r="B14098"/>
      <c r="C14098"/>
      <c r="D14098"/>
      <c r="E14098"/>
    </row>
    <row r="14099" spans="1:5" x14ac:dyDescent="0.25">
      <c r="A14099"/>
      <c r="B14099"/>
      <c r="C14099"/>
      <c r="D14099"/>
      <c r="E14099"/>
    </row>
    <row r="14100" spans="1:5" x14ac:dyDescent="0.25">
      <c r="A14100"/>
      <c r="B14100"/>
      <c r="C14100"/>
      <c r="D14100"/>
      <c r="E14100"/>
    </row>
    <row r="14101" spans="1:5" x14ac:dyDescent="0.25">
      <c r="A14101"/>
      <c r="B14101"/>
      <c r="C14101"/>
      <c r="D14101"/>
      <c r="E14101"/>
    </row>
    <row r="14102" spans="1:5" x14ac:dyDescent="0.25">
      <c r="A14102"/>
      <c r="B14102"/>
      <c r="C14102"/>
      <c r="D14102"/>
      <c r="E14102"/>
    </row>
    <row r="14103" spans="1:5" x14ac:dyDescent="0.25">
      <c r="A14103"/>
      <c r="B14103"/>
      <c r="C14103"/>
      <c r="D14103"/>
      <c r="E14103"/>
    </row>
    <row r="14104" spans="1:5" x14ac:dyDescent="0.25">
      <c r="A14104"/>
      <c r="B14104"/>
      <c r="C14104"/>
      <c r="D14104"/>
      <c r="E14104"/>
    </row>
    <row r="14105" spans="1:5" x14ac:dyDescent="0.25">
      <c r="A14105"/>
      <c r="B14105"/>
      <c r="C14105"/>
      <c r="D14105"/>
      <c r="E14105"/>
    </row>
    <row r="14106" spans="1:5" x14ac:dyDescent="0.25">
      <c r="A14106"/>
      <c r="B14106"/>
      <c r="C14106"/>
      <c r="D14106"/>
      <c r="E14106"/>
    </row>
    <row r="14107" spans="1:5" x14ac:dyDescent="0.25">
      <c r="A14107"/>
      <c r="B14107"/>
      <c r="C14107"/>
      <c r="D14107"/>
      <c r="E14107"/>
    </row>
    <row r="14108" spans="1:5" x14ac:dyDescent="0.25">
      <c r="A14108"/>
      <c r="B14108"/>
      <c r="C14108"/>
      <c r="D14108"/>
      <c r="E14108"/>
    </row>
    <row r="14109" spans="1:5" x14ac:dyDescent="0.25">
      <c r="A14109"/>
      <c r="B14109"/>
      <c r="C14109"/>
      <c r="D14109"/>
      <c r="E14109"/>
    </row>
    <row r="14110" spans="1:5" x14ac:dyDescent="0.25">
      <c r="A14110"/>
      <c r="B14110"/>
      <c r="C14110"/>
      <c r="D14110"/>
      <c r="E14110"/>
    </row>
    <row r="14111" spans="1:5" x14ac:dyDescent="0.25">
      <c r="A14111"/>
      <c r="B14111"/>
      <c r="C14111"/>
      <c r="D14111"/>
      <c r="E14111"/>
    </row>
    <row r="14112" spans="1:5" x14ac:dyDescent="0.25">
      <c r="A14112"/>
      <c r="B14112"/>
      <c r="C14112"/>
      <c r="D14112"/>
      <c r="E14112"/>
    </row>
    <row r="14113" spans="1:5" x14ac:dyDescent="0.25">
      <c r="A14113"/>
      <c r="B14113"/>
      <c r="C14113"/>
      <c r="D14113"/>
      <c r="E14113"/>
    </row>
    <row r="14114" spans="1:5" x14ac:dyDescent="0.25">
      <c r="A14114"/>
      <c r="B14114"/>
      <c r="C14114"/>
      <c r="D14114"/>
      <c r="E14114"/>
    </row>
    <row r="14115" spans="1:5" x14ac:dyDescent="0.25">
      <c r="A14115"/>
      <c r="B14115"/>
      <c r="C14115"/>
      <c r="D14115"/>
      <c r="E14115"/>
    </row>
    <row r="14116" spans="1:5" x14ac:dyDescent="0.25">
      <c r="A14116"/>
      <c r="B14116"/>
      <c r="C14116"/>
      <c r="D14116"/>
      <c r="E14116"/>
    </row>
    <row r="14117" spans="1:5" x14ac:dyDescent="0.25">
      <c r="A14117"/>
      <c r="B14117"/>
      <c r="C14117"/>
      <c r="D14117"/>
      <c r="E14117"/>
    </row>
    <row r="14118" spans="1:5" x14ac:dyDescent="0.25">
      <c r="A14118"/>
      <c r="B14118"/>
      <c r="C14118"/>
      <c r="D14118"/>
      <c r="E14118"/>
    </row>
    <row r="14119" spans="1:5" x14ac:dyDescent="0.25">
      <c r="A14119"/>
      <c r="B14119"/>
      <c r="C14119"/>
      <c r="D14119"/>
      <c r="E14119"/>
    </row>
    <row r="14120" spans="1:5" x14ac:dyDescent="0.25">
      <c r="A14120"/>
      <c r="B14120"/>
      <c r="C14120"/>
      <c r="D14120"/>
      <c r="E14120"/>
    </row>
    <row r="14121" spans="1:5" x14ac:dyDescent="0.25">
      <c r="A14121"/>
      <c r="B14121"/>
      <c r="C14121"/>
      <c r="D14121"/>
      <c r="E14121"/>
    </row>
    <row r="14122" spans="1:5" x14ac:dyDescent="0.25">
      <c r="A14122"/>
      <c r="B14122"/>
      <c r="C14122"/>
      <c r="D14122"/>
      <c r="E14122"/>
    </row>
    <row r="14123" spans="1:5" x14ac:dyDescent="0.25">
      <c r="A14123"/>
      <c r="B14123"/>
      <c r="C14123"/>
      <c r="D14123"/>
      <c r="E14123"/>
    </row>
    <row r="14124" spans="1:5" x14ac:dyDescent="0.25">
      <c r="A14124"/>
      <c r="B14124"/>
      <c r="C14124"/>
      <c r="D14124"/>
      <c r="E14124"/>
    </row>
    <row r="14125" spans="1:5" x14ac:dyDescent="0.25">
      <c r="A14125"/>
      <c r="B14125"/>
      <c r="C14125"/>
      <c r="D14125"/>
      <c r="E14125"/>
    </row>
    <row r="14126" spans="1:5" x14ac:dyDescent="0.25">
      <c r="A14126"/>
      <c r="B14126"/>
      <c r="C14126"/>
      <c r="D14126"/>
      <c r="E14126"/>
    </row>
    <row r="14127" spans="1:5" x14ac:dyDescent="0.25">
      <c r="A14127"/>
      <c r="B14127"/>
      <c r="C14127"/>
      <c r="D14127"/>
      <c r="E14127"/>
    </row>
    <row r="14128" spans="1:5" x14ac:dyDescent="0.25">
      <c r="A14128"/>
      <c r="B14128"/>
      <c r="C14128"/>
      <c r="D14128"/>
      <c r="E14128"/>
    </row>
    <row r="14129" spans="1:5" x14ac:dyDescent="0.25">
      <c r="A14129"/>
      <c r="B14129"/>
      <c r="C14129"/>
      <c r="D14129"/>
      <c r="E14129"/>
    </row>
    <row r="14130" spans="1:5" x14ac:dyDescent="0.25">
      <c r="A14130"/>
      <c r="B14130"/>
      <c r="C14130"/>
      <c r="D14130"/>
      <c r="E14130"/>
    </row>
    <row r="14131" spans="1:5" x14ac:dyDescent="0.25">
      <c r="A14131"/>
      <c r="B14131"/>
      <c r="C14131"/>
      <c r="D14131"/>
      <c r="E14131"/>
    </row>
    <row r="14132" spans="1:5" x14ac:dyDescent="0.25">
      <c r="A14132"/>
      <c r="B14132"/>
      <c r="C14132"/>
      <c r="D14132"/>
      <c r="E14132"/>
    </row>
    <row r="14133" spans="1:5" x14ac:dyDescent="0.25">
      <c r="A14133"/>
      <c r="B14133"/>
      <c r="C14133"/>
      <c r="D14133"/>
      <c r="E14133"/>
    </row>
    <row r="14134" spans="1:5" x14ac:dyDescent="0.25">
      <c r="A14134"/>
      <c r="B14134"/>
      <c r="C14134"/>
      <c r="D14134"/>
      <c r="E14134"/>
    </row>
    <row r="14135" spans="1:5" x14ac:dyDescent="0.25">
      <c r="A14135"/>
      <c r="B14135"/>
      <c r="C14135"/>
      <c r="D14135"/>
      <c r="E14135"/>
    </row>
    <row r="14136" spans="1:5" x14ac:dyDescent="0.25">
      <c r="A14136"/>
      <c r="B14136"/>
      <c r="C14136"/>
      <c r="D14136"/>
      <c r="E14136"/>
    </row>
    <row r="14137" spans="1:5" x14ac:dyDescent="0.25">
      <c r="A14137"/>
      <c r="B14137"/>
      <c r="C14137"/>
      <c r="D14137"/>
      <c r="E14137"/>
    </row>
    <row r="14138" spans="1:5" x14ac:dyDescent="0.25">
      <c r="A14138"/>
      <c r="B14138"/>
      <c r="C14138"/>
      <c r="D14138"/>
      <c r="E14138"/>
    </row>
    <row r="14139" spans="1:5" x14ac:dyDescent="0.25">
      <c r="A14139"/>
      <c r="B14139"/>
      <c r="C14139"/>
      <c r="D14139"/>
      <c r="E14139"/>
    </row>
    <row r="14140" spans="1:5" x14ac:dyDescent="0.25">
      <c r="A14140"/>
      <c r="B14140"/>
      <c r="C14140"/>
      <c r="D14140"/>
      <c r="E14140"/>
    </row>
    <row r="14141" spans="1:5" x14ac:dyDescent="0.25">
      <c r="A14141"/>
      <c r="B14141"/>
      <c r="C14141"/>
      <c r="D14141"/>
      <c r="E14141"/>
    </row>
    <row r="14142" spans="1:5" x14ac:dyDescent="0.25">
      <c r="A14142"/>
      <c r="B14142"/>
      <c r="C14142"/>
      <c r="D14142"/>
      <c r="E14142"/>
    </row>
    <row r="14143" spans="1:5" x14ac:dyDescent="0.25">
      <c r="A14143"/>
      <c r="B14143"/>
      <c r="C14143"/>
      <c r="D14143"/>
      <c r="E14143"/>
    </row>
    <row r="14144" spans="1:5" x14ac:dyDescent="0.25">
      <c r="A14144"/>
      <c r="B14144"/>
      <c r="C14144"/>
      <c r="D14144"/>
      <c r="E14144"/>
    </row>
    <row r="14145" spans="1:5" x14ac:dyDescent="0.25">
      <c r="A14145"/>
      <c r="B14145"/>
      <c r="C14145"/>
      <c r="D14145"/>
      <c r="E14145"/>
    </row>
    <row r="14146" spans="1:5" x14ac:dyDescent="0.25">
      <c r="A14146"/>
      <c r="B14146"/>
      <c r="C14146"/>
      <c r="D14146"/>
      <c r="E14146"/>
    </row>
    <row r="14147" spans="1:5" x14ac:dyDescent="0.25">
      <c r="A14147"/>
      <c r="B14147"/>
      <c r="C14147"/>
      <c r="D14147"/>
      <c r="E14147"/>
    </row>
    <row r="14148" spans="1:5" x14ac:dyDescent="0.25">
      <c r="A14148"/>
      <c r="B14148"/>
      <c r="C14148"/>
      <c r="D14148"/>
      <c r="E14148"/>
    </row>
    <row r="14149" spans="1:5" x14ac:dyDescent="0.25">
      <c r="A14149"/>
      <c r="B14149"/>
      <c r="C14149"/>
      <c r="D14149"/>
      <c r="E14149"/>
    </row>
    <row r="14150" spans="1:5" x14ac:dyDescent="0.25">
      <c r="A14150"/>
      <c r="B14150"/>
      <c r="C14150"/>
      <c r="D14150"/>
      <c r="E14150"/>
    </row>
    <row r="14151" spans="1:5" x14ac:dyDescent="0.25">
      <c r="A14151"/>
      <c r="B14151"/>
      <c r="C14151"/>
      <c r="D14151"/>
      <c r="E14151"/>
    </row>
    <row r="14152" spans="1:5" x14ac:dyDescent="0.25">
      <c r="A14152"/>
      <c r="B14152"/>
      <c r="C14152"/>
      <c r="D14152"/>
      <c r="E14152"/>
    </row>
    <row r="14153" spans="1:5" x14ac:dyDescent="0.25">
      <c r="A14153"/>
      <c r="B14153"/>
      <c r="C14153"/>
      <c r="D14153"/>
      <c r="E14153"/>
    </row>
    <row r="14154" spans="1:5" x14ac:dyDescent="0.25">
      <c r="A14154"/>
      <c r="B14154"/>
      <c r="C14154"/>
      <c r="D14154"/>
      <c r="E14154"/>
    </row>
    <row r="14155" spans="1:5" x14ac:dyDescent="0.25">
      <c r="A14155"/>
      <c r="B14155"/>
      <c r="C14155"/>
      <c r="D14155"/>
      <c r="E14155"/>
    </row>
    <row r="14156" spans="1:5" x14ac:dyDescent="0.25">
      <c r="A14156"/>
      <c r="B14156"/>
      <c r="C14156"/>
      <c r="D14156"/>
      <c r="E14156"/>
    </row>
    <row r="14157" spans="1:5" x14ac:dyDescent="0.25">
      <c r="A14157"/>
      <c r="B14157"/>
      <c r="C14157"/>
      <c r="D14157"/>
      <c r="E14157"/>
    </row>
    <row r="14158" spans="1:5" x14ac:dyDescent="0.25">
      <c r="A14158"/>
      <c r="B14158"/>
      <c r="C14158"/>
      <c r="D14158"/>
      <c r="E14158"/>
    </row>
    <row r="14159" spans="1:5" x14ac:dyDescent="0.25">
      <c r="A14159"/>
      <c r="B14159"/>
      <c r="C14159"/>
      <c r="D14159"/>
      <c r="E14159"/>
    </row>
    <row r="14160" spans="1:5" x14ac:dyDescent="0.25">
      <c r="A14160"/>
      <c r="B14160"/>
      <c r="C14160"/>
      <c r="D14160"/>
      <c r="E14160"/>
    </row>
    <row r="14161" spans="1:5" x14ac:dyDescent="0.25">
      <c r="A14161"/>
      <c r="B14161"/>
      <c r="C14161"/>
      <c r="D14161"/>
      <c r="E14161"/>
    </row>
    <row r="14162" spans="1:5" x14ac:dyDescent="0.25">
      <c r="A14162"/>
      <c r="B14162"/>
      <c r="C14162"/>
      <c r="D14162"/>
      <c r="E14162"/>
    </row>
    <row r="14163" spans="1:5" x14ac:dyDescent="0.25">
      <c r="A14163"/>
      <c r="B14163"/>
      <c r="C14163"/>
      <c r="D14163"/>
      <c r="E14163"/>
    </row>
    <row r="14164" spans="1:5" x14ac:dyDescent="0.25">
      <c r="A14164"/>
      <c r="B14164"/>
      <c r="C14164"/>
      <c r="D14164"/>
      <c r="E14164"/>
    </row>
    <row r="14165" spans="1:5" x14ac:dyDescent="0.25">
      <c r="A14165"/>
      <c r="B14165"/>
      <c r="C14165"/>
      <c r="D14165"/>
      <c r="E14165"/>
    </row>
    <row r="14166" spans="1:5" x14ac:dyDescent="0.25">
      <c r="A14166"/>
      <c r="B14166"/>
      <c r="C14166"/>
      <c r="D14166"/>
      <c r="E14166"/>
    </row>
    <row r="14167" spans="1:5" x14ac:dyDescent="0.25">
      <c r="A14167"/>
      <c r="B14167"/>
      <c r="C14167"/>
      <c r="D14167"/>
      <c r="E14167"/>
    </row>
    <row r="14168" spans="1:5" x14ac:dyDescent="0.25">
      <c r="A14168"/>
      <c r="B14168"/>
      <c r="C14168"/>
      <c r="D14168"/>
      <c r="E14168"/>
    </row>
    <row r="14169" spans="1:5" x14ac:dyDescent="0.25">
      <c r="A14169"/>
      <c r="B14169"/>
      <c r="C14169"/>
      <c r="D14169"/>
      <c r="E14169"/>
    </row>
    <row r="14170" spans="1:5" x14ac:dyDescent="0.25">
      <c r="A14170"/>
      <c r="B14170"/>
      <c r="C14170"/>
      <c r="D14170"/>
      <c r="E14170"/>
    </row>
    <row r="14171" spans="1:5" x14ac:dyDescent="0.25">
      <c r="A14171"/>
      <c r="B14171"/>
      <c r="C14171"/>
      <c r="D14171"/>
      <c r="E14171"/>
    </row>
    <row r="14172" spans="1:5" x14ac:dyDescent="0.25">
      <c r="A14172"/>
      <c r="B14172"/>
      <c r="C14172"/>
      <c r="D14172"/>
      <c r="E14172"/>
    </row>
    <row r="14173" spans="1:5" x14ac:dyDescent="0.25">
      <c r="A14173"/>
      <c r="B14173"/>
      <c r="C14173"/>
      <c r="D14173"/>
      <c r="E14173"/>
    </row>
    <row r="14174" spans="1:5" x14ac:dyDescent="0.25">
      <c r="A14174"/>
      <c r="B14174"/>
      <c r="C14174"/>
      <c r="D14174"/>
      <c r="E14174"/>
    </row>
    <row r="14175" spans="1:5" x14ac:dyDescent="0.25">
      <c r="A14175"/>
      <c r="B14175"/>
      <c r="C14175"/>
      <c r="D14175"/>
      <c r="E14175"/>
    </row>
    <row r="14176" spans="1:5" x14ac:dyDescent="0.25">
      <c r="A14176"/>
      <c r="B14176"/>
      <c r="C14176"/>
      <c r="D14176"/>
      <c r="E14176"/>
    </row>
    <row r="14177" spans="1:5" x14ac:dyDescent="0.25">
      <c r="A14177"/>
      <c r="B14177"/>
      <c r="C14177"/>
      <c r="D14177"/>
      <c r="E14177"/>
    </row>
    <row r="14178" spans="1:5" x14ac:dyDescent="0.25">
      <c r="A14178"/>
      <c r="B14178"/>
      <c r="C14178"/>
      <c r="D14178"/>
      <c r="E14178"/>
    </row>
    <row r="14179" spans="1:5" x14ac:dyDescent="0.25">
      <c r="A14179"/>
      <c r="B14179"/>
      <c r="C14179"/>
      <c r="D14179"/>
      <c r="E14179"/>
    </row>
    <row r="14180" spans="1:5" x14ac:dyDescent="0.25">
      <c r="A14180"/>
      <c r="B14180"/>
      <c r="C14180"/>
      <c r="D14180"/>
      <c r="E14180"/>
    </row>
    <row r="14181" spans="1:5" x14ac:dyDescent="0.25">
      <c r="A14181"/>
      <c r="B14181"/>
      <c r="C14181"/>
      <c r="D14181"/>
      <c r="E14181"/>
    </row>
    <row r="14182" spans="1:5" x14ac:dyDescent="0.25">
      <c r="A14182"/>
      <c r="B14182"/>
      <c r="C14182"/>
      <c r="D14182"/>
      <c r="E14182"/>
    </row>
    <row r="14183" spans="1:5" x14ac:dyDescent="0.25">
      <c r="A14183"/>
      <c r="B14183"/>
      <c r="C14183"/>
      <c r="D14183"/>
      <c r="E14183"/>
    </row>
    <row r="14184" spans="1:5" x14ac:dyDescent="0.25">
      <c r="A14184"/>
      <c r="B14184"/>
      <c r="C14184"/>
      <c r="D14184"/>
      <c r="E14184"/>
    </row>
    <row r="14185" spans="1:5" x14ac:dyDescent="0.25">
      <c r="A14185"/>
      <c r="B14185"/>
      <c r="C14185"/>
      <c r="D14185"/>
      <c r="E14185"/>
    </row>
    <row r="14186" spans="1:5" x14ac:dyDescent="0.25">
      <c r="A14186"/>
      <c r="B14186"/>
      <c r="C14186"/>
      <c r="D14186"/>
      <c r="E14186"/>
    </row>
    <row r="14187" spans="1:5" x14ac:dyDescent="0.25">
      <c r="A14187"/>
      <c r="B14187"/>
      <c r="C14187"/>
      <c r="D14187"/>
      <c r="E14187"/>
    </row>
    <row r="14188" spans="1:5" x14ac:dyDescent="0.25">
      <c r="A14188"/>
      <c r="B14188"/>
      <c r="C14188"/>
      <c r="D14188"/>
      <c r="E14188"/>
    </row>
    <row r="14189" spans="1:5" x14ac:dyDescent="0.25">
      <c r="A14189"/>
      <c r="B14189"/>
      <c r="C14189"/>
      <c r="D14189"/>
      <c r="E14189"/>
    </row>
    <row r="14190" spans="1:5" x14ac:dyDescent="0.25">
      <c r="A14190"/>
      <c r="B14190"/>
      <c r="C14190"/>
      <c r="D14190"/>
      <c r="E14190"/>
    </row>
    <row r="14191" spans="1:5" x14ac:dyDescent="0.25">
      <c r="A14191"/>
      <c r="B14191"/>
      <c r="C14191"/>
      <c r="D14191"/>
      <c r="E14191"/>
    </row>
    <row r="14192" spans="1:5" x14ac:dyDescent="0.25">
      <c r="A14192"/>
      <c r="B14192"/>
      <c r="C14192"/>
      <c r="D14192"/>
      <c r="E14192"/>
    </row>
    <row r="14193" spans="1:5" x14ac:dyDescent="0.25">
      <c r="A14193"/>
      <c r="B14193"/>
      <c r="C14193"/>
      <c r="D14193"/>
      <c r="E14193"/>
    </row>
    <row r="14194" spans="1:5" x14ac:dyDescent="0.25">
      <c r="A14194"/>
      <c r="B14194"/>
      <c r="C14194"/>
      <c r="D14194"/>
      <c r="E14194"/>
    </row>
    <row r="14195" spans="1:5" x14ac:dyDescent="0.25">
      <c r="A14195"/>
      <c r="B14195"/>
      <c r="C14195"/>
      <c r="D14195"/>
      <c r="E14195"/>
    </row>
    <row r="14196" spans="1:5" x14ac:dyDescent="0.25">
      <c r="A14196"/>
      <c r="B14196"/>
      <c r="C14196"/>
      <c r="D14196"/>
      <c r="E14196"/>
    </row>
    <row r="14197" spans="1:5" x14ac:dyDescent="0.25">
      <c r="A14197"/>
      <c r="B14197"/>
      <c r="C14197"/>
      <c r="D14197"/>
      <c r="E14197"/>
    </row>
    <row r="14198" spans="1:5" x14ac:dyDescent="0.25">
      <c r="A14198"/>
      <c r="B14198"/>
      <c r="C14198"/>
      <c r="D14198"/>
      <c r="E14198"/>
    </row>
    <row r="14199" spans="1:5" x14ac:dyDescent="0.25">
      <c r="A14199"/>
      <c r="B14199"/>
      <c r="C14199"/>
      <c r="D14199"/>
      <c r="E14199"/>
    </row>
    <row r="14200" spans="1:5" x14ac:dyDescent="0.25">
      <c r="A14200"/>
      <c r="B14200"/>
      <c r="C14200"/>
      <c r="D14200"/>
      <c r="E14200"/>
    </row>
    <row r="14201" spans="1:5" x14ac:dyDescent="0.25">
      <c r="A14201"/>
      <c r="B14201"/>
      <c r="C14201"/>
      <c r="D14201"/>
      <c r="E14201"/>
    </row>
    <row r="14202" spans="1:5" x14ac:dyDescent="0.25">
      <c r="A14202"/>
      <c r="B14202"/>
      <c r="C14202"/>
      <c r="D14202"/>
      <c r="E14202"/>
    </row>
    <row r="14203" spans="1:5" x14ac:dyDescent="0.25">
      <c r="A14203"/>
      <c r="B14203"/>
      <c r="C14203"/>
      <c r="D14203"/>
      <c r="E14203"/>
    </row>
    <row r="14204" spans="1:5" x14ac:dyDescent="0.25">
      <c r="A14204"/>
      <c r="B14204"/>
      <c r="C14204"/>
      <c r="D14204"/>
      <c r="E14204"/>
    </row>
    <row r="14205" spans="1:5" x14ac:dyDescent="0.25">
      <c r="A14205"/>
      <c r="B14205"/>
      <c r="C14205"/>
      <c r="D14205"/>
      <c r="E14205"/>
    </row>
    <row r="14206" spans="1:5" x14ac:dyDescent="0.25">
      <c r="A14206"/>
      <c r="B14206"/>
      <c r="C14206"/>
      <c r="D14206"/>
      <c r="E14206"/>
    </row>
    <row r="14207" spans="1:5" x14ac:dyDescent="0.25">
      <c r="A14207"/>
      <c r="B14207"/>
      <c r="C14207"/>
      <c r="D14207"/>
      <c r="E14207"/>
    </row>
    <row r="14208" spans="1:5" x14ac:dyDescent="0.25">
      <c r="A14208"/>
      <c r="B14208"/>
      <c r="C14208"/>
      <c r="D14208"/>
      <c r="E14208"/>
    </row>
    <row r="14209" spans="1:5" x14ac:dyDescent="0.25">
      <c r="A14209"/>
      <c r="B14209"/>
      <c r="C14209"/>
      <c r="D14209"/>
      <c r="E14209"/>
    </row>
    <row r="14210" spans="1:5" x14ac:dyDescent="0.25">
      <c r="A14210"/>
      <c r="B14210"/>
      <c r="C14210"/>
      <c r="D14210"/>
      <c r="E14210"/>
    </row>
    <row r="14211" spans="1:5" x14ac:dyDescent="0.25">
      <c r="A14211"/>
      <c r="B14211"/>
      <c r="C14211"/>
      <c r="D14211"/>
      <c r="E14211"/>
    </row>
    <row r="14212" spans="1:5" x14ac:dyDescent="0.25">
      <c r="A14212"/>
      <c r="B14212"/>
      <c r="C14212"/>
      <c r="D14212"/>
      <c r="E14212"/>
    </row>
    <row r="14213" spans="1:5" x14ac:dyDescent="0.25">
      <c r="A14213"/>
      <c r="B14213"/>
      <c r="C14213"/>
      <c r="D14213"/>
      <c r="E14213"/>
    </row>
    <row r="14214" spans="1:5" x14ac:dyDescent="0.25">
      <c r="A14214"/>
      <c r="B14214"/>
      <c r="C14214"/>
      <c r="D14214"/>
      <c r="E14214"/>
    </row>
    <row r="14215" spans="1:5" x14ac:dyDescent="0.25">
      <c r="A14215"/>
      <c r="B14215"/>
      <c r="C14215"/>
      <c r="D14215"/>
      <c r="E14215"/>
    </row>
    <row r="14216" spans="1:5" x14ac:dyDescent="0.25">
      <c r="A14216"/>
      <c r="B14216"/>
      <c r="C14216"/>
      <c r="D14216"/>
      <c r="E14216"/>
    </row>
    <row r="14217" spans="1:5" x14ac:dyDescent="0.25">
      <c r="A14217"/>
      <c r="B14217"/>
      <c r="C14217"/>
      <c r="D14217"/>
      <c r="E14217"/>
    </row>
    <row r="14218" spans="1:5" x14ac:dyDescent="0.25">
      <c r="A14218"/>
      <c r="B14218"/>
      <c r="C14218"/>
      <c r="D14218"/>
      <c r="E14218"/>
    </row>
    <row r="14219" spans="1:5" x14ac:dyDescent="0.25">
      <c r="A14219"/>
      <c r="B14219"/>
      <c r="C14219"/>
      <c r="D14219"/>
      <c r="E14219"/>
    </row>
    <row r="14220" spans="1:5" x14ac:dyDescent="0.25">
      <c r="A14220"/>
      <c r="B14220"/>
      <c r="C14220"/>
      <c r="D14220"/>
      <c r="E14220"/>
    </row>
    <row r="14221" spans="1:5" x14ac:dyDescent="0.25">
      <c r="A14221"/>
      <c r="B14221"/>
      <c r="C14221"/>
      <c r="D14221"/>
      <c r="E14221"/>
    </row>
    <row r="14222" spans="1:5" x14ac:dyDescent="0.25">
      <c r="A14222"/>
      <c r="B14222"/>
      <c r="C14222"/>
      <c r="D14222"/>
      <c r="E14222"/>
    </row>
    <row r="14223" spans="1:5" x14ac:dyDescent="0.25">
      <c r="A14223"/>
      <c r="B14223"/>
      <c r="C14223"/>
      <c r="D14223"/>
      <c r="E14223"/>
    </row>
    <row r="14224" spans="1:5" x14ac:dyDescent="0.25">
      <c r="A14224"/>
      <c r="B14224"/>
      <c r="C14224"/>
      <c r="D14224"/>
      <c r="E14224"/>
    </row>
    <row r="14225" spans="1:5" x14ac:dyDescent="0.25">
      <c r="A14225"/>
      <c r="B14225"/>
      <c r="C14225"/>
      <c r="D14225"/>
      <c r="E14225"/>
    </row>
    <row r="14226" spans="1:5" x14ac:dyDescent="0.25">
      <c r="A14226"/>
      <c r="B14226"/>
      <c r="C14226"/>
      <c r="D14226"/>
      <c r="E14226"/>
    </row>
    <row r="14227" spans="1:5" x14ac:dyDescent="0.25">
      <c r="A14227"/>
      <c r="B14227"/>
      <c r="C14227"/>
      <c r="D14227"/>
      <c r="E14227"/>
    </row>
    <row r="14228" spans="1:5" x14ac:dyDescent="0.25">
      <c r="A14228"/>
      <c r="B14228"/>
      <c r="C14228"/>
      <c r="D14228"/>
      <c r="E14228"/>
    </row>
    <row r="14229" spans="1:5" x14ac:dyDescent="0.25">
      <c r="A14229"/>
      <c r="B14229"/>
      <c r="C14229"/>
      <c r="D14229"/>
      <c r="E14229"/>
    </row>
    <row r="14230" spans="1:5" x14ac:dyDescent="0.25">
      <c r="A14230"/>
      <c r="B14230"/>
      <c r="C14230"/>
      <c r="D14230"/>
      <c r="E14230"/>
    </row>
    <row r="14231" spans="1:5" x14ac:dyDescent="0.25">
      <c r="A14231"/>
      <c r="B14231"/>
      <c r="C14231"/>
      <c r="D14231"/>
      <c r="E14231"/>
    </row>
    <row r="14232" spans="1:5" x14ac:dyDescent="0.25">
      <c r="A14232"/>
      <c r="B14232"/>
      <c r="C14232"/>
      <c r="D14232"/>
      <c r="E14232"/>
    </row>
    <row r="14233" spans="1:5" x14ac:dyDescent="0.25">
      <c r="A14233"/>
      <c r="B14233"/>
      <c r="C14233"/>
      <c r="D14233"/>
      <c r="E14233"/>
    </row>
    <row r="14234" spans="1:5" x14ac:dyDescent="0.25">
      <c r="A14234"/>
      <c r="B14234"/>
      <c r="C14234"/>
      <c r="D14234"/>
      <c r="E14234"/>
    </row>
    <row r="14235" spans="1:5" x14ac:dyDescent="0.25">
      <c r="A14235"/>
      <c r="B14235"/>
      <c r="C14235"/>
      <c r="D14235"/>
      <c r="E14235"/>
    </row>
    <row r="14236" spans="1:5" x14ac:dyDescent="0.25">
      <c r="A14236"/>
      <c r="B14236"/>
      <c r="C14236"/>
      <c r="D14236"/>
      <c r="E14236"/>
    </row>
    <row r="14237" spans="1:5" x14ac:dyDescent="0.25">
      <c r="A14237"/>
      <c r="B14237"/>
      <c r="C14237"/>
      <c r="D14237"/>
      <c r="E14237"/>
    </row>
    <row r="14238" spans="1:5" x14ac:dyDescent="0.25">
      <c r="A14238"/>
      <c r="B14238"/>
      <c r="C14238"/>
      <c r="D14238"/>
      <c r="E14238"/>
    </row>
    <row r="14239" spans="1:5" x14ac:dyDescent="0.25">
      <c r="A14239"/>
      <c r="B14239"/>
      <c r="C14239"/>
      <c r="D14239"/>
      <c r="E14239"/>
    </row>
    <row r="14240" spans="1:5" x14ac:dyDescent="0.25">
      <c r="A14240"/>
      <c r="B14240"/>
      <c r="C14240"/>
      <c r="D14240"/>
      <c r="E14240"/>
    </row>
    <row r="14241" spans="1:5" x14ac:dyDescent="0.25">
      <c r="A14241"/>
      <c r="B14241"/>
      <c r="C14241"/>
      <c r="D14241"/>
      <c r="E14241"/>
    </row>
    <row r="14242" spans="1:5" x14ac:dyDescent="0.25">
      <c r="A14242"/>
      <c r="B14242"/>
      <c r="C14242"/>
      <c r="D14242"/>
      <c r="E14242"/>
    </row>
    <row r="14243" spans="1:5" x14ac:dyDescent="0.25">
      <c r="A14243"/>
      <c r="B14243"/>
      <c r="C14243"/>
      <c r="D14243"/>
      <c r="E14243"/>
    </row>
    <row r="14244" spans="1:5" x14ac:dyDescent="0.25">
      <c r="A14244"/>
      <c r="B14244"/>
      <c r="C14244"/>
      <c r="D14244"/>
      <c r="E14244"/>
    </row>
    <row r="14245" spans="1:5" x14ac:dyDescent="0.25">
      <c r="A14245"/>
      <c r="B14245"/>
      <c r="C14245"/>
      <c r="D14245"/>
      <c r="E14245"/>
    </row>
    <row r="14246" spans="1:5" x14ac:dyDescent="0.25">
      <c r="A14246"/>
      <c r="B14246"/>
      <c r="C14246"/>
      <c r="D14246"/>
      <c r="E14246"/>
    </row>
    <row r="14247" spans="1:5" x14ac:dyDescent="0.25">
      <c r="A14247"/>
      <c r="B14247"/>
      <c r="C14247"/>
      <c r="D14247"/>
      <c r="E14247"/>
    </row>
    <row r="14248" spans="1:5" x14ac:dyDescent="0.25">
      <c r="A14248"/>
      <c r="B14248"/>
      <c r="C14248"/>
      <c r="D14248"/>
      <c r="E14248"/>
    </row>
    <row r="14249" spans="1:5" x14ac:dyDescent="0.25">
      <c r="A14249"/>
      <c r="B14249"/>
      <c r="C14249"/>
      <c r="D14249"/>
      <c r="E14249"/>
    </row>
    <row r="14250" spans="1:5" x14ac:dyDescent="0.25">
      <c r="A14250"/>
      <c r="B14250"/>
      <c r="C14250"/>
      <c r="D14250"/>
      <c r="E14250"/>
    </row>
    <row r="14251" spans="1:5" x14ac:dyDescent="0.25">
      <c r="A14251"/>
      <c r="B14251"/>
      <c r="C14251"/>
      <c r="D14251"/>
      <c r="E14251"/>
    </row>
    <row r="14252" spans="1:5" x14ac:dyDescent="0.25">
      <c r="A14252"/>
      <c r="B14252"/>
      <c r="C14252"/>
      <c r="D14252"/>
      <c r="E14252"/>
    </row>
    <row r="14253" spans="1:5" x14ac:dyDescent="0.25">
      <c r="A14253"/>
      <c r="B14253"/>
      <c r="C14253"/>
      <c r="D14253"/>
      <c r="E14253"/>
    </row>
    <row r="14254" spans="1:5" x14ac:dyDescent="0.25">
      <c r="A14254"/>
      <c r="B14254"/>
      <c r="C14254"/>
      <c r="D14254"/>
      <c r="E14254"/>
    </row>
    <row r="14255" spans="1:5" x14ac:dyDescent="0.25">
      <c r="A14255"/>
      <c r="B14255"/>
      <c r="C14255"/>
      <c r="D14255"/>
      <c r="E14255"/>
    </row>
    <row r="14256" spans="1:5" x14ac:dyDescent="0.25">
      <c r="A14256"/>
      <c r="B14256"/>
      <c r="C14256"/>
      <c r="D14256"/>
      <c r="E14256"/>
    </row>
    <row r="14257" spans="1:5" x14ac:dyDescent="0.25">
      <c r="A14257"/>
      <c r="B14257"/>
      <c r="C14257"/>
      <c r="D14257"/>
      <c r="E14257"/>
    </row>
    <row r="14258" spans="1:5" x14ac:dyDescent="0.25">
      <c r="A14258"/>
      <c r="B14258"/>
      <c r="C14258"/>
      <c r="D14258"/>
      <c r="E14258"/>
    </row>
    <row r="14259" spans="1:5" x14ac:dyDescent="0.25">
      <c r="A14259"/>
      <c r="B14259"/>
      <c r="C14259"/>
      <c r="D14259"/>
      <c r="E14259"/>
    </row>
    <row r="14260" spans="1:5" x14ac:dyDescent="0.25">
      <c r="A14260"/>
      <c r="B14260"/>
      <c r="C14260"/>
      <c r="D14260"/>
      <c r="E14260"/>
    </row>
    <row r="14261" spans="1:5" x14ac:dyDescent="0.25">
      <c r="A14261"/>
      <c r="B14261"/>
      <c r="C14261"/>
      <c r="D14261"/>
      <c r="E14261"/>
    </row>
    <row r="14262" spans="1:5" x14ac:dyDescent="0.25">
      <c r="A14262"/>
      <c r="B14262"/>
      <c r="C14262"/>
      <c r="D14262"/>
      <c r="E14262"/>
    </row>
    <row r="14263" spans="1:5" x14ac:dyDescent="0.25">
      <c r="A14263"/>
      <c r="B14263"/>
      <c r="C14263"/>
      <c r="D14263"/>
      <c r="E14263"/>
    </row>
    <row r="14264" spans="1:5" x14ac:dyDescent="0.25">
      <c r="A14264"/>
      <c r="B14264"/>
      <c r="C14264"/>
      <c r="D14264"/>
      <c r="E14264"/>
    </row>
    <row r="14265" spans="1:5" x14ac:dyDescent="0.25">
      <c r="A14265"/>
      <c r="B14265"/>
      <c r="C14265"/>
      <c r="D14265"/>
      <c r="E14265"/>
    </row>
    <row r="14266" spans="1:5" x14ac:dyDescent="0.25">
      <c r="A14266"/>
      <c r="B14266"/>
      <c r="C14266"/>
      <c r="D14266"/>
      <c r="E14266"/>
    </row>
    <row r="14267" spans="1:5" x14ac:dyDescent="0.25">
      <c r="A14267"/>
      <c r="B14267"/>
      <c r="C14267"/>
      <c r="D14267"/>
      <c r="E14267"/>
    </row>
    <row r="14268" spans="1:5" x14ac:dyDescent="0.25">
      <c r="A14268"/>
      <c r="B14268"/>
      <c r="C14268"/>
      <c r="D14268"/>
      <c r="E14268"/>
    </row>
    <row r="14269" spans="1:5" x14ac:dyDescent="0.25">
      <c r="A14269"/>
      <c r="B14269"/>
      <c r="C14269"/>
      <c r="D14269"/>
      <c r="E14269"/>
    </row>
    <row r="14270" spans="1:5" x14ac:dyDescent="0.25">
      <c r="A14270"/>
      <c r="B14270"/>
      <c r="C14270"/>
      <c r="D14270"/>
      <c r="E14270"/>
    </row>
    <row r="14271" spans="1:5" x14ac:dyDescent="0.25">
      <c r="A14271"/>
      <c r="B14271"/>
      <c r="C14271"/>
      <c r="D14271"/>
      <c r="E14271"/>
    </row>
    <row r="14272" spans="1:5" x14ac:dyDescent="0.25">
      <c r="A14272"/>
      <c r="B14272"/>
      <c r="C14272"/>
      <c r="D14272"/>
      <c r="E14272"/>
    </row>
    <row r="14273" spans="1:5" x14ac:dyDescent="0.25">
      <c r="A14273"/>
      <c r="B14273"/>
      <c r="C14273"/>
      <c r="D14273"/>
      <c r="E14273"/>
    </row>
    <row r="14274" spans="1:5" x14ac:dyDescent="0.25">
      <c r="A14274"/>
      <c r="B14274"/>
      <c r="C14274"/>
      <c r="D14274"/>
      <c r="E14274"/>
    </row>
    <row r="14275" spans="1:5" x14ac:dyDescent="0.25">
      <c r="A14275"/>
      <c r="B14275"/>
      <c r="C14275"/>
      <c r="D14275"/>
      <c r="E14275"/>
    </row>
    <row r="14276" spans="1:5" x14ac:dyDescent="0.25">
      <c r="A14276"/>
      <c r="B14276"/>
      <c r="C14276"/>
      <c r="D14276"/>
      <c r="E14276"/>
    </row>
    <row r="14277" spans="1:5" x14ac:dyDescent="0.25">
      <c r="A14277"/>
      <c r="B14277"/>
      <c r="C14277"/>
      <c r="D14277"/>
      <c r="E14277"/>
    </row>
    <row r="14278" spans="1:5" x14ac:dyDescent="0.25">
      <c r="A14278"/>
      <c r="B14278"/>
      <c r="C14278"/>
      <c r="D14278"/>
      <c r="E14278"/>
    </row>
    <row r="14279" spans="1:5" x14ac:dyDescent="0.25">
      <c r="A14279"/>
      <c r="B14279"/>
      <c r="C14279"/>
      <c r="D14279"/>
      <c r="E14279"/>
    </row>
    <row r="14280" spans="1:5" x14ac:dyDescent="0.25">
      <c r="A14280"/>
      <c r="B14280"/>
      <c r="C14280"/>
      <c r="D14280"/>
      <c r="E14280"/>
    </row>
    <row r="14281" spans="1:5" x14ac:dyDescent="0.25">
      <c r="A14281"/>
      <c r="B14281"/>
      <c r="C14281"/>
      <c r="D14281"/>
      <c r="E14281"/>
    </row>
    <row r="14282" spans="1:5" x14ac:dyDescent="0.25">
      <c r="A14282"/>
      <c r="B14282"/>
      <c r="C14282"/>
      <c r="D14282"/>
      <c r="E14282"/>
    </row>
    <row r="14283" spans="1:5" x14ac:dyDescent="0.25">
      <c r="A14283"/>
      <c r="B14283"/>
      <c r="C14283"/>
      <c r="D14283"/>
      <c r="E14283"/>
    </row>
    <row r="14284" spans="1:5" x14ac:dyDescent="0.25">
      <c r="A14284"/>
      <c r="B14284"/>
      <c r="C14284"/>
      <c r="D14284"/>
      <c r="E14284"/>
    </row>
    <row r="14285" spans="1:5" x14ac:dyDescent="0.25">
      <c r="A14285"/>
      <c r="B14285"/>
      <c r="C14285"/>
      <c r="D14285"/>
      <c r="E14285"/>
    </row>
    <row r="14286" spans="1:5" x14ac:dyDescent="0.25">
      <c r="A14286"/>
      <c r="B14286"/>
      <c r="C14286"/>
      <c r="D14286"/>
      <c r="E14286"/>
    </row>
    <row r="14287" spans="1:5" x14ac:dyDescent="0.25">
      <c r="A14287"/>
      <c r="B14287"/>
      <c r="C14287"/>
      <c r="D14287"/>
      <c r="E14287"/>
    </row>
    <row r="14288" spans="1:5" x14ac:dyDescent="0.25">
      <c r="A14288"/>
      <c r="B14288"/>
      <c r="C14288"/>
      <c r="D14288"/>
      <c r="E14288"/>
    </row>
    <row r="14289" spans="1:5" x14ac:dyDescent="0.25">
      <c r="A14289"/>
      <c r="B14289"/>
      <c r="C14289"/>
      <c r="D14289"/>
      <c r="E14289"/>
    </row>
    <row r="14290" spans="1:5" x14ac:dyDescent="0.25">
      <c r="A14290"/>
      <c r="B14290"/>
      <c r="C14290"/>
      <c r="D14290"/>
      <c r="E14290"/>
    </row>
    <row r="14291" spans="1:5" x14ac:dyDescent="0.25">
      <c r="A14291"/>
      <c r="B14291"/>
      <c r="C14291"/>
      <c r="D14291"/>
      <c r="E14291"/>
    </row>
    <row r="14292" spans="1:5" x14ac:dyDescent="0.25">
      <c r="A14292"/>
      <c r="B14292"/>
      <c r="C14292"/>
      <c r="D14292"/>
      <c r="E14292"/>
    </row>
    <row r="14293" spans="1:5" x14ac:dyDescent="0.25">
      <c r="A14293"/>
      <c r="B14293"/>
      <c r="C14293"/>
      <c r="D14293"/>
      <c r="E14293"/>
    </row>
    <row r="14294" spans="1:5" x14ac:dyDescent="0.25">
      <c r="A14294"/>
      <c r="B14294"/>
      <c r="C14294"/>
      <c r="D14294"/>
      <c r="E14294"/>
    </row>
    <row r="14295" spans="1:5" x14ac:dyDescent="0.25">
      <c r="A14295"/>
      <c r="B14295"/>
      <c r="C14295"/>
      <c r="D14295"/>
      <c r="E14295"/>
    </row>
    <row r="14296" spans="1:5" x14ac:dyDescent="0.25">
      <c r="A14296"/>
      <c r="B14296"/>
      <c r="C14296"/>
      <c r="D14296"/>
      <c r="E14296"/>
    </row>
    <row r="14297" spans="1:5" x14ac:dyDescent="0.25">
      <c r="A14297"/>
      <c r="B14297"/>
      <c r="C14297"/>
      <c r="D14297"/>
      <c r="E14297"/>
    </row>
    <row r="14298" spans="1:5" x14ac:dyDescent="0.25">
      <c r="A14298"/>
      <c r="B14298"/>
      <c r="C14298"/>
      <c r="D14298"/>
      <c r="E14298"/>
    </row>
    <row r="14299" spans="1:5" x14ac:dyDescent="0.25">
      <c r="A14299"/>
      <c r="B14299"/>
      <c r="C14299"/>
      <c r="D14299"/>
      <c r="E14299"/>
    </row>
    <row r="14300" spans="1:5" x14ac:dyDescent="0.25">
      <c r="A14300"/>
      <c r="B14300"/>
      <c r="C14300"/>
      <c r="D14300"/>
      <c r="E14300"/>
    </row>
    <row r="14301" spans="1:5" x14ac:dyDescent="0.25">
      <c r="A14301"/>
      <c r="B14301"/>
      <c r="C14301"/>
      <c r="D14301"/>
      <c r="E14301"/>
    </row>
    <row r="14302" spans="1:5" x14ac:dyDescent="0.25">
      <c r="A14302"/>
      <c r="B14302"/>
      <c r="C14302"/>
      <c r="D14302"/>
      <c r="E14302"/>
    </row>
    <row r="14303" spans="1:5" x14ac:dyDescent="0.25">
      <c r="A14303"/>
      <c r="B14303"/>
      <c r="C14303"/>
      <c r="D14303"/>
      <c r="E14303"/>
    </row>
    <row r="14304" spans="1:5" x14ac:dyDescent="0.25">
      <c r="A14304"/>
      <c r="B14304"/>
      <c r="C14304"/>
      <c r="D14304"/>
      <c r="E14304"/>
    </row>
    <row r="14305" spans="1:5" x14ac:dyDescent="0.25">
      <c r="A14305"/>
      <c r="B14305"/>
      <c r="C14305"/>
      <c r="D14305"/>
      <c r="E14305"/>
    </row>
    <row r="14306" spans="1:5" x14ac:dyDescent="0.25">
      <c r="A14306"/>
      <c r="B14306"/>
      <c r="C14306"/>
      <c r="D14306"/>
      <c r="E14306"/>
    </row>
    <row r="14307" spans="1:5" x14ac:dyDescent="0.25">
      <c r="A14307"/>
      <c r="B14307"/>
      <c r="C14307"/>
      <c r="D14307"/>
      <c r="E14307"/>
    </row>
    <row r="14308" spans="1:5" x14ac:dyDescent="0.25">
      <c r="A14308"/>
      <c r="B14308"/>
      <c r="C14308"/>
      <c r="D14308"/>
      <c r="E14308"/>
    </row>
    <row r="14309" spans="1:5" x14ac:dyDescent="0.25">
      <c r="A14309"/>
      <c r="B14309"/>
      <c r="C14309"/>
      <c r="D14309"/>
      <c r="E14309"/>
    </row>
    <row r="14310" spans="1:5" x14ac:dyDescent="0.25">
      <c r="A14310"/>
      <c r="B14310"/>
      <c r="C14310"/>
      <c r="D14310"/>
      <c r="E14310"/>
    </row>
    <row r="14311" spans="1:5" x14ac:dyDescent="0.25">
      <c r="A14311"/>
      <c r="B14311"/>
      <c r="C14311"/>
      <c r="D14311"/>
      <c r="E14311"/>
    </row>
    <row r="14312" spans="1:5" x14ac:dyDescent="0.25">
      <c r="A14312"/>
      <c r="B14312"/>
      <c r="C14312"/>
      <c r="D14312"/>
      <c r="E14312"/>
    </row>
    <row r="14313" spans="1:5" x14ac:dyDescent="0.25">
      <c r="A14313"/>
      <c r="B14313"/>
      <c r="C14313"/>
      <c r="D14313"/>
      <c r="E14313"/>
    </row>
    <row r="14314" spans="1:5" x14ac:dyDescent="0.25">
      <c r="A14314"/>
      <c r="B14314"/>
      <c r="C14314"/>
      <c r="D14314"/>
      <c r="E14314"/>
    </row>
    <row r="14315" spans="1:5" x14ac:dyDescent="0.25">
      <c r="A14315"/>
      <c r="B14315"/>
      <c r="C14315"/>
      <c r="D14315"/>
      <c r="E14315"/>
    </row>
    <row r="14316" spans="1:5" x14ac:dyDescent="0.25">
      <c r="A14316"/>
      <c r="B14316"/>
      <c r="C14316"/>
      <c r="D14316"/>
      <c r="E14316"/>
    </row>
    <row r="14317" spans="1:5" x14ac:dyDescent="0.25">
      <c r="A14317"/>
      <c r="B14317"/>
      <c r="C14317"/>
      <c r="D14317"/>
      <c r="E14317"/>
    </row>
    <row r="14318" spans="1:5" x14ac:dyDescent="0.25">
      <c r="A14318"/>
      <c r="B14318"/>
      <c r="C14318"/>
      <c r="D14318"/>
      <c r="E14318"/>
    </row>
    <row r="14319" spans="1:5" x14ac:dyDescent="0.25">
      <c r="A14319"/>
      <c r="B14319"/>
      <c r="C14319"/>
      <c r="D14319"/>
      <c r="E14319"/>
    </row>
    <row r="14320" spans="1:5" x14ac:dyDescent="0.25">
      <c r="A14320"/>
      <c r="B14320"/>
      <c r="C14320"/>
      <c r="D14320"/>
      <c r="E14320"/>
    </row>
    <row r="14321" spans="1:5" x14ac:dyDescent="0.25">
      <c r="A14321"/>
      <c r="B14321"/>
      <c r="C14321"/>
      <c r="D14321"/>
      <c r="E14321"/>
    </row>
    <row r="14322" spans="1:5" x14ac:dyDescent="0.25">
      <c r="A14322"/>
      <c r="B14322"/>
      <c r="C14322"/>
      <c r="D14322"/>
      <c r="E14322"/>
    </row>
    <row r="14323" spans="1:5" x14ac:dyDescent="0.25">
      <c r="A14323"/>
      <c r="B14323"/>
      <c r="C14323"/>
      <c r="D14323"/>
      <c r="E14323"/>
    </row>
    <row r="14324" spans="1:5" x14ac:dyDescent="0.25">
      <c r="A14324"/>
      <c r="B14324"/>
      <c r="C14324"/>
      <c r="D14324"/>
      <c r="E14324"/>
    </row>
    <row r="14325" spans="1:5" x14ac:dyDescent="0.25">
      <c r="A14325"/>
      <c r="B14325"/>
      <c r="C14325"/>
      <c r="D14325"/>
      <c r="E14325"/>
    </row>
    <row r="14326" spans="1:5" x14ac:dyDescent="0.25">
      <c r="A14326"/>
      <c r="B14326"/>
      <c r="C14326"/>
      <c r="D14326"/>
      <c r="E14326"/>
    </row>
    <row r="14327" spans="1:5" x14ac:dyDescent="0.25">
      <c r="A14327"/>
      <c r="B14327"/>
      <c r="C14327"/>
      <c r="D14327"/>
      <c r="E14327"/>
    </row>
    <row r="14328" spans="1:5" x14ac:dyDescent="0.25">
      <c r="A14328"/>
      <c r="B14328"/>
      <c r="C14328"/>
      <c r="D14328"/>
      <c r="E14328"/>
    </row>
    <row r="14329" spans="1:5" x14ac:dyDescent="0.25">
      <c r="A14329"/>
      <c r="B14329"/>
      <c r="C14329"/>
      <c r="D14329"/>
      <c r="E14329"/>
    </row>
    <row r="14330" spans="1:5" x14ac:dyDescent="0.25">
      <c r="A14330"/>
      <c r="B14330"/>
      <c r="C14330"/>
      <c r="D14330"/>
      <c r="E14330"/>
    </row>
    <row r="14331" spans="1:5" x14ac:dyDescent="0.25">
      <c r="A14331"/>
      <c r="B14331"/>
      <c r="C14331"/>
      <c r="D14331"/>
      <c r="E14331"/>
    </row>
    <row r="14332" spans="1:5" x14ac:dyDescent="0.25">
      <c r="A14332"/>
      <c r="B14332"/>
      <c r="C14332"/>
      <c r="D14332"/>
      <c r="E14332"/>
    </row>
    <row r="14333" spans="1:5" x14ac:dyDescent="0.25">
      <c r="A14333"/>
      <c r="B14333"/>
      <c r="C14333"/>
      <c r="D14333"/>
      <c r="E14333"/>
    </row>
    <row r="14334" spans="1:5" x14ac:dyDescent="0.25">
      <c r="A14334"/>
      <c r="B14334"/>
      <c r="C14334"/>
      <c r="D14334"/>
      <c r="E14334"/>
    </row>
    <row r="14335" spans="1:5" x14ac:dyDescent="0.25">
      <c r="A14335"/>
      <c r="B14335"/>
      <c r="C14335"/>
      <c r="D14335"/>
      <c r="E14335"/>
    </row>
    <row r="14336" spans="1:5" x14ac:dyDescent="0.25">
      <c r="A14336"/>
      <c r="B14336"/>
      <c r="C14336"/>
      <c r="D14336"/>
      <c r="E14336"/>
    </row>
    <row r="14337" spans="1:5" x14ac:dyDescent="0.25">
      <c r="A14337"/>
      <c r="B14337"/>
      <c r="C14337"/>
      <c r="D14337"/>
      <c r="E14337"/>
    </row>
    <row r="14338" spans="1:5" x14ac:dyDescent="0.25">
      <c r="A14338"/>
      <c r="B14338"/>
      <c r="C14338"/>
      <c r="D14338"/>
      <c r="E14338"/>
    </row>
    <row r="14339" spans="1:5" x14ac:dyDescent="0.25">
      <c r="A14339"/>
      <c r="B14339"/>
      <c r="C14339"/>
      <c r="D14339"/>
      <c r="E14339"/>
    </row>
    <row r="14340" spans="1:5" x14ac:dyDescent="0.25">
      <c r="A14340"/>
      <c r="B14340"/>
      <c r="C14340"/>
      <c r="D14340"/>
      <c r="E14340"/>
    </row>
    <row r="14341" spans="1:5" x14ac:dyDescent="0.25">
      <c r="A14341"/>
      <c r="B14341"/>
      <c r="C14341"/>
      <c r="D14341"/>
      <c r="E14341"/>
    </row>
    <row r="14342" spans="1:5" x14ac:dyDescent="0.25">
      <c r="A14342"/>
      <c r="B14342"/>
      <c r="C14342"/>
      <c r="D14342"/>
      <c r="E14342"/>
    </row>
    <row r="14343" spans="1:5" x14ac:dyDescent="0.25">
      <c r="A14343"/>
      <c r="B14343"/>
      <c r="C14343"/>
      <c r="D14343"/>
      <c r="E14343"/>
    </row>
    <row r="14344" spans="1:5" x14ac:dyDescent="0.25">
      <c r="A14344"/>
      <c r="B14344"/>
      <c r="C14344"/>
      <c r="D14344"/>
      <c r="E14344"/>
    </row>
    <row r="14345" spans="1:5" x14ac:dyDescent="0.25">
      <c r="A14345"/>
      <c r="B14345"/>
      <c r="C14345"/>
      <c r="D14345"/>
      <c r="E14345"/>
    </row>
    <row r="14346" spans="1:5" x14ac:dyDescent="0.25">
      <c r="A14346"/>
      <c r="B14346"/>
      <c r="C14346"/>
      <c r="D14346"/>
      <c r="E14346"/>
    </row>
    <row r="14347" spans="1:5" x14ac:dyDescent="0.25">
      <c r="A14347"/>
      <c r="B14347"/>
      <c r="C14347"/>
      <c r="D14347"/>
      <c r="E14347"/>
    </row>
    <row r="14348" spans="1:5" x14ac:dyDescent="0.25">
      <c r="A14348"/>
      <c r="B14348"/>
      <c r="C14348"/>
      <c r="D14348"/>
      <c r="E14348"/>
    </row>
    <row r="14349" spans="1:5" x14ac:dyDescent="0.25">
      <c r="A14349"/>
      <c r="B14349"/>
      <c r="C14349"/>
      <c r="D14349"/>
      <c r="E14349"/>
    </row>
    <row r="14350" spans="1:5" x14ac:dyDescent="0.25">
      <c r="A14350"/>
      <c r="B14350"/>
      <c r="C14350"/>
      <c r="D14350"/>
      <c r="E14350"/>
    </row>
    <row r="14351" spans="1:5" x14ac:dyDescent="0.25">
      <c r="A14351"/>
      <c r="B14351"/>
      <c r="C14351"/>
      <c r="D14351"/>
      <c r="E14351"/>
    </row>
    <row r="14352" spans="1:5" x14ac:dyDescent="0.25">
      <c r="A14352"/>
      <c r="B14352"/>
      <c r="C14352"/>
      <c r="D14352"/>
      <c r="E14352"/>
    </row>
    <row r="14353" spans="1:5" x14ac:dyDescent="0.25">
      <c r="A14353"/>
      <c r="B14353"/>
      <c r="C14353"/>
      <c r="D14353"/>
      <c r="E14353"/>
    </row>
    <row r="14354" spans="1:5" x14ac:dyDescent="0.25">
      <c r="A14354"/>
      <c r="B14354"/>
      <c r="C14354"/>
      <c r="D14354"/>
      <c r="E14354"/>
    </row>
    <row r="14355" spans="1:5" x14ac:dyDescent="0.25">
      <c r="A14355"/>
      <c r="B14355"/>
      <c r="C14355"/>
      <c r="D14355"/>
      <c r="E14355"/>
    </row>
    <row r="14356" spans="1:5" x14ac:dyDescent="0.25">
      <c r="A14356"/>
      <c r="B14356"/>
      <c r="C14356"/>
      <c r="D14356"/>
      <c r="E14356"/>
    </row>
    <row r="14357" spans="1:5" x14ac:dyDescent="0.25">
      <c r="A14357"/>
      <c r="B14357"/>
      <c r="C14357"/>
      <c r="D14357"/>
      <c r="E14357"/>
    </row>
    <row r="14358" spans="1:5" x14ac:dyDescent="0.25">
      <c r="A14358"/>
      <c r="B14358"/>
      <c r="C14358"/>
      <c r="D14358"/>
      <c r="E14358"/>
    </row>
    <row r="14359" spans="1:5" x14ac:dyDescent="0.25">
      <c r="A14359"/>
      <c r="B14359"/>
      <c r="C14359"/>
      <c r="D14359"/>
      <c r="E14359"/>
    </row>
    <row r="14360" spans="1:5" x14ac:dyDescent="0.25">
      <c r="A14360"/>
      <c r="B14360"/>
      <c r="C14360"/>
      <c r="D14360"/>
      <c r="E14360"/>
    </row>
    <row r="14361" spans="1:5" x14ac:dyDescent="0.25">
      <c r="A14361"/>
      <c r="B14361"/>
      <c r="C14361"/>
      <c r="D14361"/>
      <c r="E14361"/>
    </row>
    <row r="14362" spans="1:5" x14ac:dyDescent="0.25">
      <c r="A14362"/>
      <c r="B14362"/>
      <c r="C14362"/>
      <c r="D14362"/>
      <c r="E14362"/>
    </row>
    <row r="14363" spans="1:5" x14ac:dyDescent="0.25">
      <c r="A14363"/>
      <c r="B14363"/>
      <c r="C14363"/>
      <c r="D14363"/>
      <c r="E14363"/>
    </row>
    <row r="14364" spans="1:5" x14ac:dyDescent="0.25">
      <c r="A14364"/>
      <c r="B14364"/>
      <c r="C14364"/>
      <c r="D14364"/>
      <c r="E14364"/>
    </row>
    <row r="14365" spans="1:5" x14ac:dyDescent="0.25">
      <c r="A14365"/>
      <c r="B14365"/>
      <c r="C14365"/>
      <c r="D14365"/>
      <c r="E14365"/>
    </row>
    <row r="14366" spans="1:5" x14ac:dyDescent="0.25">
      <c r="A14366"/>
      <c r="B14366"/>
      <c r="C14366"/>
      <c r="D14366"/>
      <c r="E14366"/>
    </row>
    <row r="14367" spans="1:5" x14ac:dyDescent="0.25">
      <c r="A14367"/>
      <c r="B14367"/>
      <c r="C14367"/>
      <c r="D14367"/>
      <c r="E14367"/>
    </row>
    <row r="14368" spans="1:5" x14ac:dyDescent="0.25">
      <c r="A14368"/>
      <c r="B14368"/>
      <c r="C14368"/>
      <c r="D14368"/>
      <c r="E14368"/>
    </row>
    <row r="14369" spans="1:5" x14ac:dyDescent="0.25">
      <c r="A14369"/>
      <c r="B14369"/>
      <c r="C14369"/>
      <c r="D14369"/>
      <c r="E14369"/>
    </row>
    <row r="14370" spans="1:5" x14ac:dyDescent="0.25">
      <c r="A14370"/>
      <c r="B14370"/>
      <c r="C14370"/>
      <c r="D14370"/>
      <c r="E14370"/>
    </row>
    <row r="14371" spans="1:5" x14ac:dyDescent="0.25">
      <c r="A14371"/>
      <c r="B14371"/>
      <c r="C14371"/>
      <c r="D14371"/>
      <c r="E14371"/>
    </row>
    <row r="14372" spans="1:5" x14ac:dyDescent="0.25">
      <c r="A14372"/>
      <c r="B14372"/>
      <c r="C14372"/>
      <c r="D14372"/>
      <c r="E14372"/>
    </row>
    <row r="14373" spans="1:5" x14ac:dyDescent="0.25">
      <c r="A14373"/>
      <c r="B14373"/>
      <c r="C14373"/>
      <c r="D14373"/>
      <c r="E14373"/>
    </row>
    <row r="14374" spans="1:5" x14ac:dyDescent="0.25">
      <c r="A14374"/>
      <c r="B14374"/>
      <c r="C14374"/>
      <c r="D14374"/>
      <c r="E14374"/>
    </row>
    <row r="14375" spans="1:5" x14ac:dyDescent="0.25">
      <c r="A14375"/>
      <c r="B14375"/>
      <c r="C14375"/>
      <c r="D14375"/>
      <c r="E14375"/>
    </row>
    <row r="14376" spans="1:5" x14ac:dyDescent="0.25">
      <c r="A14376"/>
      <c r="B14376"/>
      <c r="C14376"/>
      <c r="D14376"/>
      <c r="E14376"/>
    </row>
    <row r="14377" spans="1:5" x14ac:dyDescent="0.25">
      <c r="A14377"/>
      <c r="B14377"/>
      <c r="C14377"/>
      <c r="D14377"/>
      <c r="E14377"/>
    </row>
    <row r="14378" spans="1:5" x14ac:dyDescent="0.25">
      <c r="A14378"/>
      <c r="B14378"/>
      <c r="C14378"/>
      <c r="D14378"/>
      <c r="E14378"/>
    </row>
    <row r="14379" spans="1:5" x14ac:dyDescent="0.25">
      <c r="A14379"/>
      <c r="B14379"/>
      <c r="C14379"/>
      <c r="D14379"/>
      <c r="E14379"/>
    </row>
    <row r="14380" spans="1:5" x14ac:dyDescent="0.25">
      <c r="A14380"/>
      <c r="B14380"/>
      <c r="C14380"/>
      <c r="D14380"/>
      <c r="E14380"/>
    </row>
    <row r="14381" spans="1:5" x14ac:dyDescent="0.25">
      <c r="A14381"/>
      <c r="B14381"/>
      <c r="C14381"/>
      <c r="D14381"/>
      <c r="E14381"/>
    </row>
    <row r="14382" spans="1:5" x14ac:dyDescent="0.25">
      <c r="A14382"/>
      <c r="B14382"/>
      <c r="C14382"/>
      <c r="D14382"/>
      <c r="E14382"/>
    </row>
    <row r="14383" spans="1:5" x14ac:dyDescent="0.25">
      <c r="A14383"/>
      <c r="B14383"/>
      <c r="C14383"/>
      <c r="D14383"/>
      <c r="E14383"/>
    </row>
    <row r="14384" spans="1:5" x14ac:dyDescent="0.25">
      <c r="A14384"/>
      <c r="B14384"/>
      <c r="C14384"/>
      <c r="D14384"/>
      <c r="E14384"/>
    </row>
    <row r="14385" spans="1:5" x14ac:dyDescent="0.25">
      <c r="A14385"/>
      <c r="B14385"/>
      <c r="C14385"/>
      <c r="D14385"/>
      <c r="E14385"/>
    </row>
    <row r="14386" spans="1:5" x14ac:dyDescent="0.25">
      <c r="A14386"/>
      <c r="B14386"/>
      <c r="C14386"/>
      <c r="D14386"/>
      <c r="E14386"/>
    </row>
    <row r="14387" spans="1:5" x14ac:dyDescent="0.25">
      <c r="A14387"/>
      <c r="B14387"/>
      <c r="C14387"/>
      <c r="D14387"/>
      <c r="E14387"/>
    </row>
    <row r="14388" spans="1:5" x14ac:dyDescent="0.25">
      <c r="A14388"/>
      <c r="B14388"/>
      <c r="C14388"/>
      <c r="D14388"/>
      <c r="E14388"/>
    </row>
    <row r="14389" spans="1:5" x14ac:dyDescent="0.25">
      <c r="A14389"/>
      <c r="B14389"/>
      <c r="C14389"/>
      <c r="D14389"/>
      <c r="E14389"/>
    </row>
    <row r="14390" spans="1:5" x14ac:dyDescent="0.25">
      <c r="A14390"/>
      <c r="B14390"/>
      <c r="C14390"/>
      <c r="D14390"/>
      <c r="E14390"/>
    </row>
    <row r="14391" spans="1:5" x14ac:dyDescent="0.25">
      <c r="A14391"/>
      <c r="B14391"/>
      <c r="C14391"/>
      <c r="D14391"/>
      <c r="E14391"/>
    </row>
    <row r="14392" spans="1:5" x14ac:dyDescent="0.25">
      <c r="A14392"/>
      <c r="B14392"/>
      <c r="C14392"/>
      <c r="D14392"/>
      <c r="E14392"/>
    </row>
    <row r="14393" spans="1:5" x14ac:dyDescent="0.25">
      <c r="A14393"/>
      <c r="B14393"/>
      <c r="C14393"/>
      <c r="D14393"/>
      <c r="E14393"/>
    </row>
    <row r="14394" spans="1:5" x14ac:dyDescent="0.25">
      <c r="A14394"/>
      <c r="B14394"/>
      <c r="C14394"/>
      <c r="D14394"/>
      <c r="E14394"/>
    </row>
    <row r="14395" spans="1:5" x14ac:dyDescent="0.25">
      <c r="A14395"/>
      <c r="B14395"/>
      <c r="C14395"/>
      <c r="D14395"/>
      <c r="E14395"/>
    </row>
    <row r="14396" spans="1:5" x14ac:dyDescent="0.25">
      <c r="A14396"/>
      <c r="B14396"/>
      <c r="C14396"/>
      <c r="D14396"/>
      <c r="E14396"/>
    </row>
    <row r="14397" spans="1:5" x14ac:dyDescent="0.25">
      <c r="A14397"/>
      <c r="B14397"/>
      <c r="C14397"/>
      <c r="D14397"/>
      <c r="E14397"/>
    </row>
    <row r="14398" spans="1:5" x14ac:dyDescent="0.25">
      <c r="A14398"/>
      <c r="B14398"/>
      <c r="C14398"/>
      <c r="D14398"/>
      <c r="E14398"/>
    </row>
    <row r="14399" spans="1:5" x14ac:dyDescent="0.25">
      <c r="A14399"/>
      <c r="B14399"/>
      <c r="C14399"/>
      <c r="D14399"/>
      <c r="E14399"/>
    </row>
    <row r="14400" spans="1:5" x14ac:dyDescent="0.25">
      <c r="A14400"/>
      <c r="B14400"/>
      <c r="C14400"/>
      <c r="D14400"/>
      <c r="E14400"/>
    </row>
    <row r="14401" spans="1:5" x14ac:dyDescent="0.25">
      <c r="A14401"/>
      <c r="B14401"/>
      <c r="C14401"/>
      <c r="D14401"/>
      <c r="E14401"/>
    </row>
    <row r="14402" spans="1:5" x14ac:dyDescent="0.25">
      <c r="A14402"/>
      <c r="B14402"/>
      <c r="C14402"/>
      <c r="D14402"/>
      <c r="E14402"/>
    </row>
    <row r="14403" spans="1:5" x14ac:dyDescent="0.25">
      <c r="A14403"/>
      <c r="B14403"/>
      <c r="C14403"/>
      <c r="D14403"/>
      <c r="E14403"/>
    </row>
    <row r="14404" spans="1:5" x14ac:dyDescent="0.25">
      <c r="A14404"/>
      <c r="B14404"/>
      <c r="C14404"/>
      <c r="D14404"/>
      <c r="E14404"/>
    </row>
    <row r="14405" spans="1:5" x14ac:dyDescent="0.25">
      <c r="A14405"/>
      <c r="B14405"/>
      <c r="C14405"/>
      <c r="D14405"/>
      <c r="E14405"/>
    </row>
    <row r="14406" spans="1:5" x14ac:dyDescent="0.25">
      <c r="A14406"/>
      <c r="B14406"/>
      <c r="C14406"/>
      <c r="D14406"/>
      <c r="E14406"/>
    </row>
    <row r="14407" spans="1:5" x14ac:dyDescent="0.25">
      <c r="A14407"/>
      <c r="B14407"/>
      <c r="C14407"/>
      <c r="D14407"/>
      <c r="E14407"/>
    </row>
    <row r="14408" spans="1:5" x14ac:dyDescent="0.25">
      <c r="A14408"/>
      <c r="B14408"/>
      <c r="C14408"/>
      <c r="D14408"/>
      <c r="E14408"/>
    </row>
    <row r="14409" spans="1:5" x14ac:dyDescent="0.25">
      <c r="A14409"/>
      <c r="B14409"/>
      <c r="C14409"/>
      <c r="D14409"/>
      <c r="E14409"/>
    </row>
    <row r="14410" spans="1:5" x14ac:dyDescent="0.25">
      <c r="A14410"/>
      <c r="B14410"/>
      <c r="C14410"/>
      <c r="D14410"/>
      <c r="E14410"/>
    </row>
    <row r="14411" spans="1:5" x14ac:dyDescent="0.25">
      <c r="A14411"/>
      <c r="B14411"/>
      <c r="C14411"/>
      <c r="D14411"/>
      <c r="E14411"/>
    </row>
    <row r="14412" spans="1:5" x14ac:dyDescent="0.25">
      <c r="A14412"/>
      <c r="B14412"/>
      <c r="C14412"/>
      <c r="D14412"/>
      <c r="E14412"/>
    </row>
    <row r="14413" spans="1:5" x14ac:dyDescent="0.25">
      <c r="A14413"/>
      <c r="B14413"/>
      <c r="C14413"/>
      <c r="D14413"/>
      <c r="E14413"/>
    </row>
    <row r="14414" spans="1:5" x14ac:dyDescent="0.25">
      <c r="A14414"/>
      <c r="B14414"/>
      <c r="C14414"/>
      <c r="D14414"/>
      <c r="E14414"/>
    </row>
    <row r="14415" spans="1:5" x14ac:dyDescent="0.25">
      <c r="A14415"/>
      <c r="B14415"/>
      <c r="C14415"/>
      <c r="D14415"/>
      <c r="E14415"/>
    </row>
    <row r="14416" spans="1:5" x14ac:dyDescent="0.25">
      <c r="A14416"/>
      <c r="B14416"/>
      <c r="C14416"/>
      <c r="D14416"/>
      <c r="E14416"/>
    </row>
    <row r="14417" spans="1:5" x14ac:dyDescent="0.25">
      <c r="A14417"/>
      <c r="B14417"/>
      <c r="C14417"/>
      <c r="D14417"/>
      <c r="E14417"/>
    </row>
    <row r="14418" spans="1:5" x14ac:dyDescent="0.25">
      <c r="A14418"/>
      <c r="B14418"/>
      <c r="C14418"/>
      <c r="D14418"/>
      <c r="E14418"/>
    </row>
    <row r="14419" spans="1:5" x14ac:dyDescent="0.25">
      <c r="A14419"/>
      <c r="B14419"/>
      <c r="C14419"/>
      <c r="D14419"/>
      <c r="E14419"/>
    </row>
    <row r="14420" spans="1:5" x14ac:dyDescent="0.25">
      <c r="A14420"/>
      <c r="B14420"/>
      <c r="C14420"/>
      <c r="D14420"/>
      <c r="E14420"/>
    </row>
    <row r="14421" spans="1:5" x14ac:dyDescent="0.25">
      <c r="A14421"/>
      <c r="B14421"/>
      <c r="C14421"/>
      <c r="D14421"/>
      <c r="E14421"/>
    </row>
    <row r="14422" spans="1:5" x14ac:dyDescent="0.25">
      <c r="A14422"/>
      <c r="B14422"/>
      <c r="C14422"/>
      <c r="D14422"/>
      <c r="E14422"/>
    </row>
    <row r="14423" spans="1:5" x14ac:dyDescent="0.25">
      <c r="A14423"/>
      <c r="B14423"/>
      <c r="C14423"/>
      <c r="D14423"/>
      <c r="E14423"/>
    </row>
    <row r="14424" spans="1:5" x14ac:dyDescent="0.25">
      <c r="A14424"/>
      <c r="B14424"/>
      <c r="C14424"/>
      <c r="D14424"/>
      <c r="E14424"/>
    </row>
    <row r="14425" spans="1:5" x14ac:dyDescent="0.25">
      <c r="A14425"/>
      <c r="B14425"/>
      <c r="C14425"/>
      <c r="D14425"/>
      <c r="E14425"/>
    </row>
    <row r="14426" spans="1:5" x14ac:dyDescent="0.25">
      <c r="A14426"/>
      <c r="B14426"/>
      <c r="C14426"/>
      <c r="D14426"/>
      <c r="E14426"/>
    </row>
    <row r="14427" spans="1:5" x14ac:dyDescent="0.25">
      <c r="A14427"/>
      <c r="B14427"/>
      <c r="C14427"/>
      <c r="D14427"/>
      <c r="E14427"/>
    </row>
    <row r="14428" spans="1:5" x14ac:dyDescent="0.25">
      <c r="A14428"/>
      <c r="B14428"/>
      <c r="C14428"/>
      <c r="D14428"/>
      <c r="E14428"/>
    </row>
    <row r="14429" spans="1:5" x14ac:dyDescent="0.25">
      <c r="A14429"/>
      <c r="B14429"/>
      <c r="C14429"/>
      <c r="D14429"/>
      <c r="E14429"/>
    </row>
    <row r="14430" spans="1:5" x14ac:dyDescent="0.25">
      <c r="A14430"/>
      <c r="B14430"/>
      <c r="C14430"/>
      <c r="D14430"/>
      <c r="E14430"/>
    </row>
    <row r="14431" spans="1:5" x14ac:dyDescent="0.25">
      <c r="A14431"/>
      <c r="B14431"/>
      <c r="C14431"/>
      <c r="D14431"/>
      <c r="E14431"/>
    </row>
    <row r="14432" spans="1:5" x14ac:dyDescent="0.25">
      <c r="A14432"/>
      <c r="B14432"/>
      <c r="C14432"/>
      <c r="D14432"/>
      <c r="E14432"/>
    </row>
    <row r="14433" spans="1:5" x14ac:dyDescent="0.25">
      <c r="A14433"/>
      <c r="B14433"/>
      <c r="C14433"/>
      <c r="D14433"/>
      <c r="E14433"/>
    </row>
    <row r="14434" spans="1:5" x14ac:dyDescent="0.25">
      <c r="A14434"/>
      <c r="B14434"/>
      <c r="C14434"/>
      <c r="D14434"/>
      <c r="E14434"/>
    </row>
    <row r="14435" spans="1:5" x14ac:dyDescent="0.25">
      <c r="A14435"/>
      <c r="B14435"/>
      <c r="C14435"/>
      <c r="D14435"/>
      <c r="E14435"/>
    </row>
    <row r="14436" spans="1:5" x14ac:dyDescent="0.25">
      <c r="A14436"/>
      <c r="B14436"/>
      <c r="C14436"/>
      <c r="D14436"/>
      <c r="E14436"/>
    </row>
    <row r="14437" spans="1:5" x14ac:dyDescent="0.25">
      <c r="A14437"/>
      <c r="B14437"/>
      <c r="C14437"/>
      <c r="D14437"/>
      <c r="E14437"/>
    </row>
    <row r="14438" spans="1:5" x14ac:dyDescent="0.25">
      <c r="A14438"/>
      <c r="B14438"/>
      <c r="C14438"/>
      <c r="D14438"/>
      <c r="E14438"/>
    </row>
    <row r="14439" spans="1:5" x14ac:dyDescent="0.25">
      <c r="A14439"/>
      <c r="B14439"/>
      <c r="C14439"/>
      <c r="D14439"/>
      <c r="E14439"/>
    </row>
    <row r="14440" spans="1:5" x14ac:dyDescent="0.25">
      <c r="A14440"/>
      <c r="B14440"/>
      <c r="C14440"/>
      <c r="D14440"/>
      <c r="E14440"/>
    </row>
    <row r="14441" spans="1:5" x14ac:dyDescent="0.25">
      <c r="A14441"/>
      <c r="B14441"/>
      <c r="C14441"/>
      <c r="D14441"/>
      <c r="E14441"/>
    </row>
    <row r="14442" spans="1:5" x14ac:dyDescent="0.25">
      <c r="A14442"/>
      <c r="B14442"/>
      <c r="C14442"/>
      <c r="D14442"/>
      <c r="E14442"/>
    </row>
    <row r="14443" spans="1:5" x14ac:dyDescent="0.25">
      <c r="A14443"/>
      <c r="B14443"/>
      <c r="C14443"/>
      <c r="D14443"/>
      <c r="E14443"/>
    </row>
    <row r="14444" spans="1:5" x14ac:dyDescent="0.25">
      <c r="A14444"/>
      <c r="B14444"/>
      <c r="C14444"/>
      <c r="D14444"/>
      <c r="E14444"/>
    </row>
    <row r="14445" spans="1:5" x14ac:dyDescent="0.25">
      <c r="A14445"/>
      <c r="B14445"/>
      <c r="C14445"/>
      <c r="D14445"/>
      <c r="E14445"/>
    </row>
    <row r="14446" spans="1:5" x14ac:dyDescent="0.25">
      <c r="A14446"/>
      <c r="B14446"/>
      <c r="C14446"/>
      <c r="D14446"/>
      <c r="E14446"/>
    </row>
    <row r="14447" spans="1:5" x14ac:dyDescent="0.25">
      <c r="A14447"/>
      <c r="B14447"/>
      <c r="C14447"/>
      <c r="D14447"/>
      <c r="E14447"/>
    </row>
    <row r="14448" spans="1:5" x14ac:dyDescent="0.25">
      <c r="A14448"/>
      <c r="B14448"/>
      <c r="C14448"/>
      <c r="D14448"/>
      <c r="E14448"/>
    </row>
    <row r="14449" spans="1:5" x14ac:dyDescent="0.25">
      <c r="A14449"/>
      <c r="B14449"/>
      <c r="C14449"/>
      <c r="D14449"/>
      <c r="E14449"/>
    </row>
    <row r="14450" spans="1:5" x14ac:dyDescent="0.25">
      <c r="A14450"/>
      <c r="B14450"/>
      <c r="C14450"/>
      <c r="D14450"/>
      <c r="E14450"/>
    </row>
    <row r="14451" spans="1:5" x14ac:dyDescent="0.25">
      <c r="A14451"/>
      <c r="B14451"/>
      <c r="C14451"/>
      <c r="D14451"/>
      <c r="E14451"/>
    </row>
    <row r="14452" spans="1:5" x14ac:dyDescent="0.25">
      <c r="A14452"/>
      <c r="B14452"/>
      <c r="C14452"/>
      <c r="D14452"/>
      <c r="E14452"/>
    </row>
    <row r="14453" spans="1:5" x14ac:dyDescent="0.25">
      <c r="A14453"/>
      <c r="B14453"/>
      <c r="C14453"/>
      <c r="D14453"/>
      <c r="E14453"/>
    </row>
    <row r="14454" spans="1:5" x14ac:dyDescent="0.25">
      <c r="A14454"/>
      <c r="B14454"/>
      <c r="C14454"/>
      <c r="D14454"/>
      <c r="E14454"/>
    </row>
    <row r="14455" spans="1:5" x14ac:dyDescent="0.25">
      <c r="A14455"/>
      <c r="B14455"/>
      <c r="C14455"/>
      <c r="D14455"/>
      <c r="E14455"/>
    </row>
    <row r="14456" spans="1:5" x14ac:dyDescent="0.25">
      <c r="A14456"/>
      <c r="B14456"/>
      <c r="C14456"/>
      <c r="D14456"/>
      <c r="E14456"/>
    </row>
    <row r="14457" spans="1:5" x14ac:dyDescent="0.25">
      <c r="A14457"/>
      <c r="B14457"/>
      <c r="C14457"/>
      <c r="D14457"/>
      <c r="E14457"/>
    </row>
    <row r="14458" spans="1:5" x14ac:dyDescent="0.25">
      <c r="A14458"/>
      <c r="B14458"/>
      <c r="C14458"/>
      <c r="D14458"/>
      <c r="E14458"/>
    </row>
    <row r="14459" spans="1:5" x14ac:dyDescent="0.25">
      <c r="A14459"/>
      <c r="B14459"/>
      <c r="C14459"/>
      <c r="D14459"/>
      <c r="E14459"/>
    </row>
    <row r="14460" spans="1:5" x14ac:dyDescent="0.25">
      <c r="A14460"/>
      <c r="B14460"/>
      <c r="C14460"/>
      <c r="D14460"/>
      <c r="E14460"/>
    </row>
    <row r="14461" spans="1:5" x14ac:dyDescent="0.25">
      <c r="A14461"/>
      <c r="B14461"/>
      <c r="C14461"/>
      <c r="D14461"/>
      <c r="E14461"/>
    </row>
    <row r="14462" spans="1:5" x14ac:dyDescent="0.25">
      <c r="A14462"/>
      <c r="B14462"/>
      <c r="C14462"/>
      <c r="D14462"/>
      <c r="E14462"/>
    </row>
    <row r="14463" spans="1:5" x14ac:dyDescent="0.25">
      <c r="A14463"/>
      <c r="B14463"/>
      <c r="C14463"/>
      <c r="D14463"/>
      <c r="E14463"/>
    </row>
    <row r="14464" spans="1:5" x14ac:dyDescent="0.25">
      <c r="A14464"/>
      <c r="B14464"/>
      <c r="C14464"/>
      <c r="D14464"/>
      <c r="E14464"/>
    </row>
    <row r="14465" spans="1:5" x14ac:dyDescent="0.25">
      <c r="A14465"/>
      <c r="B14465"/>
      <c r="C14465"/>
      <c r="D14465"/>
      <c r="E14465"/>
    </row>
    <row r="14466" spans="1:5" x14ac:dyDescent="0.25">
      <c r="A14466"/>
      <c r="B14466"/>
      <c r="C14466"/>
      <c r="D14466"/>
      <c r="E14466"/>
    </row>
    <row r="14467" spans="1:5" x14ac:dyDescent="0.25">
      <c r="A14467"/>
      <c r="B14467"/>
      <c r="C14467"/>
      <c r="D14467"/>
      <c r="E14467"/>
    </row>
    <row r="14468" spans="1:5" x14ac:dyDescent="0.25">
      <c r="A14468"/>
      <c r="B14468"/>
      <c r="C14468"/>
      <c r="D14468"/>
      <c r="E14468"/>
    </row>
    <row r="14469" spans="1:5" x14ac:dyDescent="0.25">
      <c r="A14469"/>
      <c r="B14469"/>
      <c r="C14469"/>
      <c r="D14469"/>
      <c r="E14469"/>
    </row>
    <row r="14470" spans="1:5" x14ac:dyDescent="0.25">
      <c r="A14470"/>
      <c r="B14470"/>
      <c r="C14470"/>
      <c r="D14470"/>
      <c r="E14470"/>
    </row>
    <row r="14471" spans="1:5" x14ac:dyDescent="0.25">
      <c r="A14471"/>
      <c r="B14471"/>
      <c r="C14471"/>
      <c r="D14471"/>
      <c r="E14471"/>
    </row>
    <row r="14472" spans="1:5" x14ac:dyDescent="0.25">
      <c r="A14472"/>
      <c r="B14472"/>
      <c r="C14472"/>
      <c r="D14472"/>
      <c r="E14472"/>
    </row>
    <row r="14473" spans="1:5" x14ac:dyDescent="0.25">
      <c r="A14473"/>
      <c r="B14473"/>
      <c r="C14473"/>
      <c r="D14473"/>
      <c r="E14473"/>
    </row>
    <row r="14474" spans="1:5" x14ac:dyDescent="0.25">
      <c r="A14474"/>
      <c r="B14474"/>
      <c r="C14474"/>
      <c r="D14474"/>
      <c r="E14474"/>
    </row>
    <row r="14475" spans="1:5" x14ac:dyDescent="0.25">
      <c r="A14475"/>
      <c r="B14475"/>
      <c r="C14475"/>
      <c r="D14475"/>
      <c r="E14475"/>
    </row>
    <row r="14476" spans="1:5" x14ac:dyDescent="0.25">
      <c r="A14476"/>
      <c r="B14476"/>
      <c r="C14476"/>
      <c r="D14476"/>
      <c r="E14476"/>
    </row>
    <row r="14477" spans="1:5" x14ac:dyDescent="0.25">
      <c r="A14477"/>
      <c r="B14477"/>
      <c r="C14477"/>
      <c r="D14477"/>
      <c r="E14477"/>
    </row>
    <row r="14478" spans="1:5" x14ac:dyDescent="0.25">
      <c r="A14478"/>
      <c r="B14478"/>
      <c r="C14478"/>
      <c r="D14478"/>
      <c r="E14478"/>
    </row>
    <row r="14479" spans="1:5" x14ac:dyDescent="0.25">
      <c r="A14479"/>
      <c r="B14479"/>
      <c r="C14479"/>
      <c r="D14479"/>
      <c r="E14479"/>
    </row>
    <row r="14480" spans="1:5" x14ac:dyDescent="0.25">
      <c r="A14480"/>
      <c r="B14480"/>
      <c r="C14480"/>
      <c r="D14480"/>
      <c r="E14480"/>
    </row>
    <row r="14481" spans="1:5" x14ac:dyDescent="0.25">
      <c r="A14481"/>
      <c r="B14481"/>
      <c r="C14481"/>
      <c r="D14481"/>
      <c r="E14481"/>
    </row>
    <row r="14482" spans="1:5" x14ac:dyDescent="0.25">
      <c r="A14482"/>
      <c r="B14482"/>
      <c r="C14482"/>
      <c r="D14482"/>
      <c r="E14482"/>
    </row>
    <row r="14483" spans="1:5" x14ac:dyDescent="0.25">
      <c r="A14483"/>
      <c r="B14483"/>
      <c r="C14483"/>
      <c r="D14483"/>
      <c r="E14483"/>
    </row>
    <row r="14484" spans="1:5" x14ac:dyDescent="0.25">
      <c r="A14484"/>
      <c r="B14484"/>
      <c r="C14484"/>
      <c r="D14484"/>
      <c r="E14484"/>
    </row>
    <row r="14485" spans="1:5" x14ac:dyDescent="0.25">
      <c r="A14485"/>
      <c r="B14485"/>
      <c r="C14485"/>
      <c r="D14485"/>
      <c r="E14485"/>
    </row>
    <row r="14486" spans="1:5" x14ac:dyDescent="0.25">
      <c r="A14486"/>
      <c r="B14486"/>
      <c r="C14486"/>
      <c r="D14486"/>
      <c r="E14486"/>
    </row>
    <row r="14487" spans="1:5" x14ac:dyDescent="0.25">
      <c r="A14487"/>
      <c r="B14487"/>
      <c r="C14487"/>
      <c r="D14487"/>
      <c r="E14487"/>
    </row>
    <row r="14488" spans="1:5" x14ac:dyDescent="0.25">
      <c r="A14488"/>
      <c r="B14488"/>
      <c r="C14488"/>
      <c r="D14488"/>
      <c r="E14488"/>
    </row>
    <row r="14489" spans="1:5" x14ac:dyDescent="0.25">
      <c r="A14489"/>
      <c r="B14489"/>
      <c r="C14489"/>
      <c r="D14489"/>
      <c r="E14489"/>
    </row>
    <row r="14490" spans="1:5" x14ac:dyDescent="0.25">
      <c r="A14490"/>
      <c r="B14490"/>
      <c r="C14490"/>
      <c r="D14490"/>
      <c r="E14490"/>
    </row>
    <row r="14491" spans="1:5" x14ac:dyDescent="0.25">
      <c r="A14491"/>
      <c r="B14491"/>
      <c r="C14491"/>
      <c r="D14491"/>
      <c r="E14491"/>
    </row>
    <row r="14492" spans="1:5" x14ac:dyDescent="0.25">
      <c r="A14492"/>
      <c r="B14492"/>
      <c r="C14492"/>
      <c r="D14492"/>
      <c r="E14492"/>
    </row>
    <row r="14493" spans="1:5" x14ac:dyDescent="0.25">
      <c r="A14493"/>
      <c r="B14493"/>
      <c r="C14493"/>
      <c r="D14493"/>
      <c r="E14493"/>
    </row>
    <row r="14494" spans="1:5" x14ac:dyDescent="0.25">
      <c r="A14494"/>
      <c r="B14494"/>
      <c r="C14494"/>
      <c r="D14494"/>
      <c r="E14494"/>
    </row>
    <row r="14495" spans="1:5" x14ac:dyDescent="0.25">
      <c r="A14495"/>
      <c r="B14495"/>
      <c r="C14495"/>
      <c r="D14495"/>
      <c r="E14495"/>
    </row>
    <row r="14496" spans="1:5" x14ac:dyDescent="0.25">
      <c r="A14496"/>
      <c r="B14496"/>
      <c r="C14496"/>
      <c r="D14496"/>
      <c r="E14496"/>
    </row>
    <row r="14497" spans="1:5" x14ac:dyDescent="0.25">
      <c r="A14497"/>
      <c r="B14497"/>
      <c r="C14497"/>
      <c r="D14497"/>
      <c r="E14497"/>
    </row>
    <row r="14498" spans="1:5" x14ac:dyDescent="0.25">
      <c r="A14498"/>
      <c r="B14498"/>
      <c r="C14498"/>
      <c r="D14498"/>
      <c r="E14498"/>
    </row>
    <row r="14499" spans="1:5" x14ac:dyDescent="0.25">
      <c r="A14499"/>
      <c r="B14499"/>
      <c r="C14499"/>
      <c r="D14499"/>
      <c r="E14499"/>
    </row>
    <row r="14500" spans="1:5" x14ac:dyDescent="0.25">
      <c r="A14500"/>
      <c r="B14500"/>
      <c r="C14500"/>
      <c r="D14500"/>
      <c r="E14500"/>
    </row>
    <row r="14501" spans="1:5" x14ac:dyDescent="0.25">
      <c r="A14501"/>
      <c r="B14501"/>
      <c r="C14501"/>
      <c r="D14501"/>
      <c r="E14501"/>
    </row>
    <row r="14502" spans="1:5" x14ac:dyDescent="0.25">
      <c r="A14502"/>
      <c r="B14502"/>
      <c r="C14502"/>
      <c r="D14502"/>
      <c r="E14502"/>
    </row>
    <row r="14503" spans="1:5" x14ac:dyDescent="0.25">
      <c r="A14503"/>
      <c r="B14503"/>
      <c r="C14503"/>
      <c r="D14503"/>
      <c r="E14503"/>
    </row>
    <row r="14504" spans="1:5" x14ac:dyDescent="0.25">
      <c r="A14504"/>
      <c r="B14504"/>
      <c r="C14504"/>
      <c r="D14504"/>
      <c r="E14504"/>
    </row>
    <row r="14505" spans="1:5" x14ac:dyDescent="0.25">
      <c r="A14505"/>
      <c r="B14505"/>
      <c r="C14505"/>
      <c r="D14505"/>
      <c r="E14505"/>
    </row>
    <row r="14506" spans="1:5" x14ac:dyDescent="0.25">
      <c r="A14506"/>
      <c r="B14506"/>
      <c r="C14506"/>
      <c r="D14506"/>
      <c r="E14506"/>
    </row>
    <row r="14507" spans="1:5" x14ac:dyDescent="0.25">
      <c r="A14507"/>
      <c r="B14507"/>
      <c r="C14507"/>
      <c r="D14507"/>
      <c r="E14507"/>
    </row>
    <row r="14508" spans="1:5" x14ac:dyDescent="0.25">
      <c r="A14508"/>
      <c r="B14508"/>
      <c r="C14508"/>
      <c r="D14508"/>
      <c r="E14508"/>
    </row>
    <row r="14509" spans="1:5" x14ac:dyDescent="0.25">
      <c r="A14509"/>
      <c r="B14509"/>
      <c r="C14509"/>
      <c r="D14509"/>
      <c r="E14509"/>
    </row>
    <row r="14510" spans="1:5" x14ac:dyDescent="0.25">
      <c r="A14510"/>
      <c r="B14510"/>
      <c r="C14510"/>
      <c r="D14510"/>
      <c r="E14510"/>
    </row>
    <row r="14511" spans="1:5" x14ac:dyDescent="0.25">
      <c r="A14511"/>
      <c r="B14511"/>
      <c r="C14511"/>
      <c r="D14511"/>
      <c r="E14511"/>
    </row>
    <row r="14512" spans="1:5" x14ac:dyDescent="0.25">
      <c r="A14512"/>
      <c r="B14512"/>
      <c r="C14512"/>
      <c r="D14512"/>
      <c r="E14512"/>
    </row>
    <row r="14513" spans="1:5" x14ac:dyDescent="0.25">
      <c r="A14513"/>
      <c r="B14513"/>
      <c r="C14513"/>
      <c r="D14513"/>
      <c r="E14513"/>
    </row>
    <row r="14514" spans="1:5" x14ac:dyDescent="0.25">
      <c r="A14514"/>
      <c r="B14514"/>
      <c r="C14514"/>
      <c r="D14514"/>
      <c r="E14514"/>
    </row>
    <row r="14515" spans="1:5" x14ac:dyDescent="0.25">
      <c r="A14515"/>
      <c r="B14515"/>
      <c r="C14515"/>
      <c r="D14515"/>
      <c r="E14515"/>
    </row>
    <row r="14516" spans="1:5" x14ac:dyDescent="0.25">
      <c r="A14516"/>
      <c r="B14516"/>
      <c r="C14516"/>
      <c r="D14516"/>
      <c r="E14516"/>
    </row>
    <row r="14517" spans="1:5" x14ac:dyDescent="0.25">
      <c r="A14517"/>
      <c r="B14517"/>
      <c r="C14517"/>
      <c r="D14517"/>
      <c r="E14517"/>
    </row>
    <row r="14518" spans="1:5" x14ac:dyDescent="0.25">
      <c r="A14518"/>
      <c r="B14518"/>
      <c r="C14518"/>
      <c r="D14518"/>
      <c r="E14518"/>
    </row>
    <row r="14519" spans="1:5" x14ac:dyDescent="0.25">
      <c r="A14519"/>
      <c r="B14519"/>
      <c r="C14519"/>
      <c r="D14519"/>
      <c r="E14519"/>
    </row>
    <row r="14520" spans="1:5" x14ac:dyDescent="0.25">
      <c r="A14520"/>
      <c r="B14520"/>
      <c r="C14520"/>
      <c r="D14520"/>
      <c r="E14520"/>
    </row>
    <row r="14521" spans="1:5" x14ac:dyDescent="0.25">
      <c r="A14521"/>
      <c r="B14521"/>
      <c r="C14521"/>
      <c r="D14521"/>
      <c r="E14521"/>
    </row>
    <row r="14522" spans="1:5" x14ac:dyDescent="0.25">
      <c r="A14522"/>
      <c r="B14522"/>
      <c r="C14522"/>
      <c r="D14522"/>
      <c r="E14522"/>
    </row>
    <row r="14523" spans="1:5" x14ac:dyDescent="0.25">
      <c r="A14523"/>
      <c r="B14523"/>
      <c r="C14523"/>
      <c r="D14523"/>
      <c r="E14523"/>
    </row>
    <row r="14524" spans="1:5" x14ac:dyDescent="0.25">
      <c r="A14524"/>
      <c r="B14524"/>
      <c r="C14524"/>
      <c r="D14524"/>
      <c r="E14524"/>
    </row>
    <row r="14525" spans="1:5" x14ac:dyDescent="0.25">
      <c r="A14525"/>
      <c r="B14525"/>
      <c r="C14525"/>
      <c r="D14525"/>
      <c r="E14525"/>
    </row>
    <row r="14526" spans="1:5" x14ac:dyDescent="0.25">
      <c r="A14526"/>
      <c r="B14526"/>
      <c r="C14526"/>
      <c r="D14526"/>
      <c r="E14526"/>
    </row>
    <row r="14527" spans="1:5" x14ac:dyDescent="0.25">
      <c r="A14527"/>
      <c r="B14527"/>
      <c r="C14527"/>
      <c r="D14527"/>
      <c r="E14527"/>
    </row>
    <row r="14528" spans="1:5" x14ac:dyDescent="0.25">
      <c r="A14528"/>
      <c r="B14528"/>
      <c r="C14528"/>
      <c r="D14528"/>
      <c r="E14528"/>
    </row>
    <row r="14529" spans="1:5" x14ac:dyDescent="0.25">
      <c r="A14529"/>
      <c r="B14529"/>
      <c r="C14529"/>
      <c r="D14529"/>
      <c r="E14529"/>
    </row>
    <row r="14530" spans="1:5" x14ac:dyDescent="0.25">
      <c r="A14530"/>
      <c r="B14530"/>
      <c r="C14530"/>
      <c r="D14530"/>
      <c r="E14530"/>
    </row>
    <row r="14531" spans="1:5" x14ac:dyDescent="0.25">
      <c r="A14531"/>
      <c r="B14531"/>
      <c r="C14531"/>
      <c r="D14531"/>
      <c r="E14531"/>
    </row>
    <row r="14532" spans="1:5" x14ac:dyDescent="0.25">
      <c r="A14532"/>
      <c r="B14532"/>
      <c r="C14532"/>
      <c r="D14532"/>
      <c r="E14532"/>
    </row>
    <row r="14533" spans="1:5" x14ac:dyDescent="0.25">
      <c r="A14533"/>
      <c r="B14533"/>
      <c r="C14533"/>
      <c r="D14533"/>
      <c r="E14533"/>
    </row>
    <row r="14534" spans="1:5" x14ac:dyDescent="0.25">
      <c r="A14534"/>
      <c r="B14534"/>
      <c r="C14534"/>
      <c r="D14534"/>
      <c r="E14534"/>
    </row>
    <row r="14535" spans="1:5" x14ac:dyDescent="0.25">
      <c r="A14535"/>
      <c r="B14535"/>
      <c r="C14535"/>
      <c r="D14535"/>
      <c r="E14535"/>
    </row>
    <row r="14536" spans="1:5" x14ac:dyDescent="0.25">
      <c r="A14536"/>
      <c r="B14536"/>
      <c r="C14536"/>
      <c r="D14536"/>
      <c r="E14536"/>
    </row>
    <row r="14537" spans="1:5" x14ac:dyDescent="0.25">
      <c r="A14537"/>
      <c r="B14537"/>
      <c r="C14537"/>
      <c r="D14537"/>
      <c r="E14537"/>
    </row>
    <row r="14538" spans="1:5" x14ac:dyDescent="0.25">
      <c r="A14538"/>
      <c r="B14538"/>
      <c r="C14538"/>
      <c r="D14538"/>
      <c r="E14538"/>
    </row>
    <row r="14539" spans="1:5" x14ac:dyDescent="0.25">
      <c r="A14539"/>
      <c r="B14539"/>
      <c r="C14539"/>
      <c r="D14539"/>
      <c r="E14539"/>
    </row>
    <row r="14540" spans="1:5" x14ac:dyDescent="0.25">
      <c r="A14540"/>
      <c r="B14540"/>
      <c r="C14540"/>
      <c r="D14540"/>
      <c r="E14540"/>
    </row>
    <row r="14541" spans="1:5" x14ac:dyDescent="0.25">
      <c r="A14541"/>
      <c r="B14541"/>
      <c r="C14541"/>
      <c r="D14541"/>
      <c r="E14541"/>
    </row>
    <row r="14542" spans="1:5" x14ac:dyDescent="0.25">
      <c r="A14542"/>
      <c r="B14542"/>
      <c r="C14542"/>
      <c r="D14542"/>
      <c r="E14542"/>
    </row>
    <row r="14543" spans="1:5" x14ac:dyDescent="0.25">
      <c r="A14543"/>
      <c r="B14543"/>
      <c r="C14543"/>
      <c r="D14543"/>
      <c r="E14543"/>
    </row>
    <row r="14544" spans="1:5" x14ac:dyDescent="0.25">
      <c r="A14544"/>
      <c r="B14544"/>
      <c r="C14544"/>
      <c r="D14544"/>
      <c r="E14544"/>
    </row>
    <row r="14545" spans="1:5" x14ac:dyDescent="0.25">
      <c r="A14545"/>
      <c r="B14545"/>
      <c r="C14545"/>
      <c r="D14545"/>
      <c r="E14545"/>
    </row>
    <row r="14546" spans="1:5" x14ac:dyDescent="0.25">
      <c r="A14546"/>
      <c r="B14546"/>
      <c r="C14546"/>
      <c r="D14546"/>
      <c r="E14546"/>
    </row>
    <row r="14547" spans="1:5" x14ac:dyDescent="0.25">
      <c r="A14547"/>
      <c r="B14547"/>
      <c r="C14547"/>
      <c r="D14547"/>
      <c r="E14547"/>
    </row>
    <row r="14548" spans="1:5" x14ac:dyDescent="0.25">
      <c r="A14548"/>
      <c r="B14548"/>
      <c r="C14548"/>
      <c r="D14548"/>
      <c r="E14548"/>
    </row>
    <row r="14549" spans="1:5" x14ac:dyDescent="0.25">
      <c r="A14549"/>
      <c r="B14549"/>
      <c r="C14549"/>
      <c r="D14549"/>
      <c r="E14549"/>
    </row>
    <row r="14550" spans="1:5" x14ac:dyDescent="0.25">
      <c r="A14550"/>
      <c r="B14550"/>
      <c r="C14550"/>
      <c r="D14550"/>
      <c r="E14550"/>
    </row>
    <row r="14551" spans="1:5" x14ac:dyDescent="0.25">
      <c r="A14551"/>
      <c r="B14551"/>
      <c r="C14551"/>
      <c r="D14551"/>
      <c r="E14551"/>
    </row>
    <row r="14552" spans="1:5" x14ac:dyDescent="0.25">
      <c r="A14552"/>
      <c r="B14552"/>
      <c r="C14552"/>
      <c r="D14552"/>
      <c r="E14552"/>
    </row>
    <row r="14553" spans="1:5" x14ac:dyDescent="0.25">
      <c r="A14553"/>
      <c r="B14553"/>
      <c r="C14553"/>
      <c r="D14553"/>
      <c r="E14553"/>
    </row>
    <row r="14554" spans="1:5" x14ac:dyDescent="0.25">
      <c r="A14554"/>
      <c r="B14554"/>
      <c r="C14554"/>
      <c r="D14554"/>
      <c r="E14554"/>
    </row>
    <row r="14555" spans="1:5" x14ac:dyDescent="0.25">
      <c r="A14555"/>
      <c r="B14555"/>
      <c r="C14555"/>
      <c r="D14555"/>
      <c r="E14555"/>
    </row>
    <row r="14556" spans="1:5" x14ac:dyDescent="0.25">
      <c r="A14556"/>
      <c r="B14556"/>
      <c r="C14556"/>
      <c r="D14556"/>
      <c r="E14556"/>
    </row>
    <row r="14557" spans="1:5" x14ac:dyDescent="0.25">
      <c r="A14557"/>
      <c r="B14557"/>
      <c r="C14557"/>
      <c r="D14557"/>
      <c r="E14557"/>
    </row>
    <row r="14558" spans="1:5" x14ac:dyDescent="0.25">
      <c r="A14558"/>
      <c r="B14558"/>
      <c r="C14558"/>
      <c r="D14558"/>
      <c r="E14558"/>
    </row>
    <row r="14559" spans="1:5" x14ac:dyDescent="0.25">
      <c r="A14559"/>
      <c r="B14559"/>
      <c r="C14559"/>
      <c r="D14559"/>
      <c r="E14559"/>
    </row>
    <row r="14560" spans="1:5" x14ac:dyDescent="0.25">
      <c r="A14560"/>
      <c r="B14560"/>
      <c r="C14560"/>
      <c r="D14560"/>
      <c r="E14560"/>
    </row>
    <row r="14561" spans="1:5" x14ac:dyDescent="0.25">
      <c r="A14561"/>
      <c r="B14561"/>
      <c r="C14561"/>
      <c r="D14561"/>
      <c r="E14561"/>
    </row>
    <row r="14562" spans="1:5" x14ac:dyDescent="0.25">
      <c r="A14562"/>
      <c r="B14562"/>
      <c r="C14562"/>
      <c r="D14562"/>
      <c r="E14562"/>
    </row>
    <row r="14563" spans="1:5" x14ac:dyDescent="0.25">
      <c r="A14563"/>
      <c r="B14563"/>
      <c r="C14563"/>
      <c r="D14563"/>
      <c r="E14563"/>
    </row>
    <row r="14564" spans="1:5" x14ac:dyDescent="0.25">
      <c r="A14564"/>
      <c r="B14564"/>
      <c r="C14564"/>
      <c r="D14564"/>
      <c r="E14564"/>
    </row>
    <row r="14565" spans="1:5" x14ac:dyDescent="0.25">
      <c r="A14565"/>
      <c r="B14565"/>
      <c r="C14565"/>
      <c r="D14565"/>
      <c r="E14565"/>
    </row>
    <row r="14566" spans="1:5" x14ac:dyDescent="0.25">
      <c r="A14566"/>
      <c r="B14566"/>
      <c r="C14566"/>
      <c r="D14566"/>
      <c r="E14566"/>
    </row>
    <row r="14567" spans="1:5" x14ac:dyDescent="0.25">
      <c r="A14567"/>
      <c r="B14567"/>
      <c r="C14567"/>
      <c r="D14567"/>
      <c r="E14567"/>
    </row>
    <row r="14568" spans="1:5" x14ac:dyDescent="0.25">
      <c r="A14568"/>
      <c r="B14568"/>
      <c r="C14568"/>
      <c r="D14568"/>
      <c r="E14568"/>
    </row>
    <row r="14569" spans="1:5" x14ac:dyDescent="0.25">
      <c r="A14569"/>
      <c r="B14569"/>
      <c r="C14569"/>
      <c r="D14569"/>
      <c r="E14569"/>
    </row>
    <row r="14570" spans="1:5" x14ac:dyDescent="0.25">
      <c r="A14570"/>
      <c r="B14570"/>
      <c r="C14570"/>
      <c r="D14570"/>
      <c r="E14570"/>
    </row>
    <row r="14571" spans="1:5" x14ac:dyDescent="0.25">
      <c r="A14571"/>
      <c r="B14571"/>
      <c r="C14571"/>
      <c r="D14571"/>
      <c r="E14571"/>
    </row>
    <row r="14572" spans="1:5" x14ac:dyDescent="0.25">
      <c r="A14572"/>
      <c r="B14572"/>
      <c r="C14572"/>
      <c r="D14572"/>
      <c r="E14572"/>
    </row>
    <row r="14573" spans="1:5" x14ac:dyDescent="0.25">
      <c r="A14573"/>
      <c r="B14573"/>
      <c r="C14573"/>
      <c r="D14573"/>
      <c r="E14573"/>
    </row>
    <row r="14574" spans="1:5" x14ac:dyDescent="0.25">
      <c r="A14574"/>
      <c r="B14574"/>
      <c r="C14574"/>
      <c r="D14574"/>
      <c r="E14574"/>
    </row>
    <row r="14575" spans="1:5" x14ac:dyDescent="0.25">
      <c r="A14575"/>
      <c r="B14575"/>
      <c r="C14575"/>
      <c r="D14575"/>
      <c r="E14575"/>
    </row>
    <row r="14576" spans="1:5" x14ac:dyDescent="0.25">
      <c r="A14576"/>
      <c r="B14576"/>
      <c r="C14576"/>
      <c r="D14576"/>
      <c r="E14576"/>
    </row>
    <row r="14577" spans="1:5" x14ac:dyDescent="0.25">
      <c r="A14577"/>
      <c r="B14577"/>
      <c r="C14577"/>
      <c r="D14577"/>
      <c r="E14577"/>
    </row>
    <row r="14578" spans="1:5" x14ac:dyDescent="0.25">
      <c r="A14578"/>
      <c r="B14578"/>
      <c r="C14578"/>
      <c r="D14578"/>
      <c r="E14578"/>
    </row>
    <row r="14579" spans="1:5" x14ac:dyDescent="0.25">
      <c r="A14579"/>
      <c r="B14579"/>
      <c r="C14579"/>
      <c r="D14579"/>
      <c r="E14579"/>
    </row>
    <row r="14580" spans="1:5" x14ac:dyDescent="0.25">
      <c r="A14580"/>
      <c r="B14580"/>
      <c r="C14580"/>
      <c r="D14580"/>
      <c r="E14580"/>
    </row>
    <row r="14581" spans="1:5" x14ac:dyDescent="0.25">
      <c r="A14581"/>
      <c r="B14581"/>
      <c r="C14581"/>
      <c r="D14581"/>
      <c r="E14581"/>
    </row>
    <row r="14582" spans="1:5" x14ac:dyDescent="0.25">
      <c r="A14582"/>
      <c r="B14582"/>
      <c r="C14582"/>
      <c r="D14582"/>
      <c r="E14582"/>
    </row>
    <row r="14583" spans="1:5" x14ac:dyDescent="0.25">
      <c r="A14583"/>
      <c r="B14583"/>
      <c r="C14583"/>
      <c r="D14583"/>
      <c r="E14583"/>
    </row>
    <row r="14584" spans="1:5" x14ac:dyDescent="0.25">
      <c r="A14584"/>
      <c r="B14584"/>
      <c r="C14584"/>
      <c r="D14584"/>
      <c r="E14584"/>
    </row>
    <row r="14585" spans="1:5" x14ac:dyDescent="0.25">
      <c r="A14585"/>
      <c r="B14585"/>
      <c r="C14585"/>
      <c r="D14585"/>
      <c r="E14585"/>
    </row>
    <row r="14586" spans="1:5" x14ac:dyDescent="0.25">
      <c r="A14586"/>
      <c r="B14586"/>
      <c r="C14586"/>
      <c r="D14586"/>
      <c r="E14586"/>
    </row>
    <row r="14587" spans="1:5" x14ac:dyDescent="0.25">
      <c r="A14587"/>
      <c r="B14587"/>
      <c r="C14587"/>
      <c r="D14587"/>
      <c r="E14587"/>
    </row>
    <row r="14588" spans="1:5" x14ac:dyDescent="0.25">
      <c r="A14588"/>
      <c r="B14588"/>
      <c r="C14588"/>
      <c r="D14588"/>
      <c r="E14588"/>
    </row>
    <row r="14589" spans="1:5" x14ac:dyDescent="0.25">
      <c r="A14589"/>
      <c r="B14589"/>
      <c r="C14589"/>
      <c r="D14589"/>
      <c r="E14589"/>
    </row>
    <row r="14590" spans="1:5" x14ac:dyDescent="0.25">
      <c r="A14590"/>
      <c r="B14590"/>
      <c r="C14590"/>
      <c r="D14590"/>
      <c r="E14590"/>
    </row>
    <row r="14591" spans="1:5" x14ac:dyDescent="0.25">
      <c r="A14591"/>
      <c r="B14591"/>
      <c r="C14591"/>
      <c r="D14591"/>
      <c r="E14591"/>
    </row>
    <row r="14592" spans="1:5" x14ac:dyDescent="0.25">
      <c r="A14592"/>
      <c r="B14592"/>
      <c r="C14592"/>
      <c r="D14592"/>
      <c r="E14592"/>
    </row>
    <row r="14593" spans="1:5" x14ac:dyDescent="0.25">
      <c r="A14593"/>
      <c r="B14593"/>
      <c r="C14593"/>
      <c r="D14593"/>
      <c r="E14593"/>
    </row>
    <row r="14594" spans="1:5" x14ac:dyDescent="0.25">
      <c r="A14594"/>
      <c r="B14594"/>
      <c r="C14594"/>
      <c r="D14594"/>
      <c r="E14594"/>
    </row>
    <row r="14595" spans="1:5" x14ac:dyDescent="0.25">
      <c r="A14595"/>
      <c r="B14595"/>
      <c r="C14595"/>
      <c r="D14595"/>
      <c r="E14595"/>
    </row>
    <row r="14596" spans="1:5" x14ac:dyDescent="0.25">
      <c r="A14596"/>
      <c r="B14596"/>
      <c r="C14596"/>
      <c r="D14596"/>
      <c r="E14596"/>
    </row>
    <row r="14597" spans="1:5" x14ac:dyDescent="0.25">
      <c r="A14597"/>
      <c r="B14597"/>
      <c r="C14597"/>
      <c r="D14597"/>
      <c r="E14597"/>
    </row>
    <row r="14598" spans="1:5" x14ac:dyDescent="0.25">
      <c r="A14598"/>
      <c r="B14598"/>
      <c r="C14598"/>
      <c r="D14598"/>
      <c r="E14598"/>
    </row>
    <row r="14599" spans="1:5" x14ac:dyDescent="0.25">
      <c r="A14599"/>
      <c r="B14599"/>
      <c r="C14599"/>
      <c r="D14599"/>
      <c r="E14599"/>
    </row>
    <row r="14600" spans="1:5" x14ac:dyDescent="0.25">
      <c r="A14600"/>
      <c r="B14600"/>
      <c r="C14600"/>
      <c r="D14600"/>
      <c r="E14600"/>
    </row>
    <row r="14601" spans="1:5" x14ac:dyDescent="0.25">
      <c r="A14601"/>
      <c r="B14601"/>
      <c r="C14601"/>
      <c r="D14601"/>
      <c r="E14601"/>
    </row>
    <row r="14602" spans="1:5" x14ac:dyDescent="0.25">
      <c r="A14602"/>
      <c r="B14602"/>
      <c r="C14602"/>
      <c r="D14602"/>
      <c r="E14602"/>
    </row>
    <row r="14603" spans="1:5" x14ac:dyDescent="0.25">
      <c r="A14603"/>
      <c r="B14603"/>
      <c r="C14603"/>
      <c r="D14603"/>
      <c r="E14603"/>
    </row>
    <row r="14604" spans="1:5" x14ac:dyDescent="0.25">
      <c r="A14604"/>
      <c r="B14604"/>
      <c r="C14604"/>
      <c r="D14604"/>
      <c r="E14604"/>
    </row>
    <row r="14605" spans="1:5" x14ac:dyDescent="0.25">
      <c r="A14605"/>
      <c r="B14605"/>
      <c r="C14605"/>
      <c r="D14605"/>
      <c r="E14605"/>
    </row>
    <row r="14606" spans="1:5" x14ac:dyDescent="0.25">
      <c r="A14606"/>
      <c r="B14606"/>
      <c r="C14606"/>
      <c r="D14606"/>
      <c r="E14606"/>
    </row>
    <row r="14607" spans="1:5" x14ac:dyDescent="0.25">
      <c r="A14607"/>
      <c r="B14607"/>
      <c r="C14607"/>
      <c r="D14607"/>
      <c r="E14607"/>
    </row>
    <row r="14608" spans="1:5" x14ac:dyDescent="0.25">
      <c r="A14608"/>
      <c r="B14608"/>
      <c r="C14608"/>
      <c r="D14608"/>
      <c r="E14608"/>
    </row>
    <row r="14609" spans="1:5" x14ac:dyDescent="0.25">
      <c r="A14609"/>
      <c r="B14609"/>
      <c r="C14609"/>
      <c r="D14609"/>
      <c r="E14609"/>
    </row>
    <row r="14610" spans="1:5" x14ac:dyDescent="0.25">
      <c r="A14610"/>
      <c r="B14610"/>
      <c r="C14610"/>
      <c r="D14610"/>
      <c r="E14610"/>
    </row>
    <row r="14611" spans="1:5" x14ac:dyDescent="0.25">
      <c r="A14611"/>
      <c r="B14611"/>
      <c r="C14611"/>
      <c r="D14611"/>
      <c r="E14611"/>
    </row>
    <row r="14612" spans="1:5" x14ac:dyDescent="0.25">
      <c r="A14612"/>
      <c r="B14612"/>
      <c r="C14612"/>
      <c r="D14612"/>
      <c r="E14612"/>
    </row>
    <row r="14613" spans="1:5" x14ac:dyDescent="0.25">
      <c r="A14613"/>
      <c r="B14613"/>
      <c r="C14613"/>
      <c r="D14613"/>
      <c r="E14613"/>
    </row>
    <row r="14614" spans="1:5" x14ac:dyDescent="0.25">
      <c r="A14614"/>
      <c r="B14614"/>
      <c r="C14614"/>
      <c r="D14614"/>
      <c r="E14614"/>
    </row>
    <row r="14615" spans="1:5" x14ac:dyDescent="0.25">
      <c r="A14615"/>
      <c r="B14615"/>
      <c r="C14615"/>
      <c r="D14615"/>
      <c r="E14615"/>
    </row>
    <row r="14616" spans="1:5" x14ac:dyDescent="0.25">
      <c r="A14616"/>
      <c r="B14616"/>
      <c r="C14616"/>
      <c r="D14616"/>
      <c r="E14616"/>
    </row>
    <row r="14617" spans="1:5" x14ac:dyDescent="0.25">
      <c r="A14617"/>
      <c r="B14617"/>
      <c r="C14617"/>
      <c r="D14617"/>
      <c r="E14617"/>
    </row>
    <row r="14618" spans="1:5" x14ac:dyDescent="0.25">
      <c r="A14618"/>
      <c r="B14618"/>
      <c r="C14618"/>
      <c r="D14618"/>
      <c r="E14618"/>
    </row>
    <row r="14619" spans="1:5" x14ac:dyDescent="0.25">
      <c r="A14619"/>
      <c r="B14619"/>
      <c r="C14619"/>
      <c r="D14619"/>
      <c r="E14619"/>
    </row>
    <row r="14620" spans="1:5" x14ac:dyDescent="0.25">
      <c r="A14620"/>
      <c r="B14620"/>
      <c r="C14620"/>
      <c r="D14620"/>
      <c r="E14620"/>
    </row>
    <row r="14621" spans="1:5" x14ac:dyDescent="0.25">
      <c r="A14621"/>
      <c r="B14621"/>
      <c r="C14621"/>
      <c r="D14621"/>
      <c r="E14621"/>
    </row>
    <row r="14622" spans="1:5" x14ac:dyDescent="0.25">
      <c r="A14622"/>
      <c r="B14622"/>
      <c r="C14622"/>
      <c r="D14622"/>
      <c r="E14622"/>
    </row>
    <row r="14623" spans="1:5" x14ac:dyDescent="0.25">
      <c r="A14623"/>
      <c r="B14623"/>
      <c r="C14623"/>
      <c r="D14623"/>
      <c r="E14623"/>
    </row>
    <row r="14624" spans="1:5" x14ac:dyDescent="0.25">
      <c r="A14624"/>
      <c r="B14624"/>
      <c r="C14624"/>
      <c r="D14624"/>
      <c r="E14624"/>
    </row>
    <row r="14625" spans="1:5" x14ac:dyDescent="0.25">
      <c r="A14625"/>
      <c r="B14625"/>
      <c r="C14625"/>
      <c r="D14625"/>
      <c r="E14625"/>
    </row>
    <row r="14626" spans="1:5" x14ac:dyDescent="0.25">
      <c r="A14626"/>
      <c r="B14626"/>
      <c r="C14626"/>
      <c r="D14626"/>
      <c r="E14626"/>
    </row>
    <row r="14627" spans="1:5" x14ac:dyDescent="0.25">
      <c r="A14627"/>
      <c r="B14627"/>
      <c r="C14627"/>
      <c r="D14627"/>
      <c r="E14627"/>
    </row>
    <row r="14628" spans="1:5" x14ac:dyDescent="0.25">
      <c r="A14628"/>
      <c r="B14628"/>
      <c r="C14628"/>
      <c r="D14628"/>
      <c r="E14628"/>
    </row>
    <row r="14629" spans="1:5" x14ac:dyDescent="0.25">
      <c r="A14629"/>
      <c r="B14629"/>
      <c r="C14629"/>
      <c r="D14629"/>
      <c r="E14629"/>
    </row>
    <row r="14630" spans="1:5" x14ac:dyDescent="0.25">
      <c r="A14630"/>
      <c r="B14630"/>
      <c r="C14630"/>
      <c r="D14630"/>
      <c r="E14630"/>
    </row>
    <row r="14631" spans="1:5" x14ac:dyDescent="0.25">
      <c r="A14631"/>
      <c r="B14631"/>
      <c r="C14631"/>
      <c r="D14631"/>
      <c r="E14631"/>
    </row>
    <row r="14632" spans="1:5" x14ac:dyDescent="0.25">
      <c r="A14632"/>
      <c r="B14632"/>
      <c r="C14632"/>
      <c r="D14632"/>
      <c r="E14632"/>
    </row>
    <row r="14633" spans="1:5" x14ac:dyDescent="0.25">
      <c r="A14633"/>
      <c r="B14633"/>
      <c r="C14633"/>
      <c r="D14633"/>
      <c r="E14633"/>
    </row>
    <row r="14634" spans="1:5" x14ac:dyDescent="0.25">
      <c r="A14634"/>
      <c r="B14634"/>
      <c r="C14634"/>
      <c r="D14634"/>
      <c r="E14634"/>
    </row>
    <row r="14635" spans="1:5" x14ac:dyDescent="0.25">
      <c r="A14635"/>
      <c r="B14635"/>
      <c r="C14635"/>
      <c r="D14635"/>
      <c r="E14635"/>
    </row>
    <row r="14636" spans="1:5" x14ac:dyDescent="0.25">
      <c r="A14636"/>
      <c r="B14636"/>
      <c r="C14636"/>
      <c r="D14636"/>
      <c r="E14636"/>
    </row>
    <row r="14637" spans="1:5" x14ac:dyDescent="0.25">
      <c r="A14637"/>
      <c r="B14637"/>
      <c r="C14637"/>
      <c r="D14637"/>
      <c r="E14637"/>
    </row>
    <row r="14638" spans="1:5" x14ac:dyDescent="0.25">
      <c r="A14638"/>
      <c r="B14638"/>
      <c r="C14638"/>
      <c r="D14638"/>
      <c r="E14638"/>
    </row>
    <row r="14639" spans="1:5" x14ac:dyDescent="0.25">
      <c r="A14639"/>
      <c r="B14639"/>
      <c r="C14639"/>
      <c r="D14639"/>
      <c r="E14639"/>
    </row>
    <row r="14640" spans="1:5" x14ac:dyDescent="0.25">
      <c r="A14640"/>
      <c r="B14640"/>
      <c r="C14640"/>
      <c r="D14640"/>
      <c r="E14640"/>
    </row>
    <row r="14641" spans="1:5" x14ac:dyDescent="0.25">
      <c r="A14641"/>
      <c r="B14641"/>
      <c r="C14641"/>
      <c r="D14641"/>
      <c r="E14641"/>
    </row>
    <row r="14642" spans="1:5" x14ac:dyDescent="0.25">
      <c r="A14642"/>
      <c r="B14642"/>
      <c r="C14642"/>
      <c r="D14642"/>
      <c r="E14642"/>
    </row>
    <row r="14643" spans="1:5" x14ac:dyDescent="0.25">
      <c r="A14643"/>
      <c r="B14643"/>
      <c r="C14643"/>
      <c r="D14643"/>
      <c r="E14643"/>
    </row>
    <row r="14644" spans="1:5" x14ac:dyDescent="0.25">
      <c r="A14644"/>
      <c r="B14644"/>
      <c r="C14644"/>
      <c r="D14644"/>
      <c r="E14644"/>
    </row>
    <row r="14645" spans="1:5" x14ac:dyDescent="0.25">
      <c r="A14645"/>
      <c r="B14645"/>
      <c r="C14645"/>
      <c r="D14645"/>
      <c r="E14645"/>
    </row>
    <row r="14646" spans="1:5" x14ac:dyDescent="0.25">
      <c r="A14646"/>
      <c r="B14646"/>
      <c r="C14646"/>
      <c r="D14646"/>
      <c r="E14646"/>
    </row>
    <row r="14647" spans="1:5" x14ac:dyDescent="0.25">
      <c r="A14647"/>
      <c r="B14647"/>
      <c r="C14647"/>
      <c r="D14647"/>
      <c r="E14647"/>
    </row>
    <row r="14648" spans="1:5" x14ac:dyDescent="0.25">
      <c r="A14648"/>
      <c r="B14648"/>
      <c r="C14648"/>
      <c r="D14648"/>
      <c r="E14648"/>
    </row>
    <row r="14649" spans="1:5" x14ac:dyDescent="0.25">
      <c r="A14649"/>
      <c r="B14649"/>
      <c r="C14649"/>
      <c r="D14649"/>
      <c r="E14649"/>
    </row>
    <row r="14650" spans="1:5" x14ac:dyDescent="0.25">
      <c r="A14650"/>
      <c r="B14650"/>
      <c r="C14650"/>
      <c r="D14650"/>
      <c r="E14650"/>
    </row>
    <row r="14651" spans="1:5" x14ac:dyDescent="0.25">
      <c r="A14651"/>
      <c r="B14651"/>
      <c r="C14651"/>
      <c r="D14651"/>
      <c r="E14651"/>
    </row>
    <row r="14652" spans="1:5" x14ac:dyDescent="0.25">
      <c r="A14652"/>
      <c r="B14652"/>
      <c r="C14652"/>
      <c r="D14652"/>
      <c r="E14652"/>
    </row>
    <row r="14653" spans="1:5" x14ac:dyDescent="0.25">
      <c r="A14653"/>
      <c r="B14653"/>
      <c r="C14653"/>
      <c r="D14653"/>
      <c r="E14653"/>
    </row>
    <row r="14654" spans="1:5" x14ac:dyDescent="0.25">
      <c r="A14654"/>
      <c r="B14654"/>
      <c r="C14654"/>
      <c r="D14654"/>
      <c r="E14654"/>
    </row>
    <row r="14655" spans="1:5" x14ac:dyDescent="0.25">
      <c r="A14655"/>
      <c r="B14655"/>
      <c r="C14655"/>
      <c r="D14655"/>
      <c r="E14655"/>
    </row>
    <row r="14656" spans="1:5" x14ac:dyDescent="0.25">
      <c r="A14656"/>
      <c r="B14656"/>
      <c r="C14656"/>
      <c r="D14656"/>
      <c r="E14656"/>
    </row>
    <row r="14657" spans="1:5" x14ac:dyDescent="0.25">
      <c r="A14657"/>
      <c r="B14657"/>
      <c r="C14657"/>
      <c r="D14657"/>
      <c r="E14657"/>
    </row>
    <row r="14658" spans="1:5" x14ac:dyDescent="0.25">
      <c r="A14658"/>
      <c r="B14658"/>
      <c r="C14658"/>
      <c r="D14658"/>
      <c r="E14658"/>
    </row>
    <row r="14659" spans="1:5" x14ac:dyDescent="0.25">
      <c r="A14659"/>
      <c r="B14659"/>
      <c r="C14659"/>
      <c r="D14659"/>
      <c r="E14659"/>
    </row>
    <row r="14660" spans="1:5" x14ac:dyDescent="0.25">
      <c r="A14660"/>
      <c r="B14660"/>
      <c r="C14660"/>
      <c r="D14660"/>
      <c r="E14660"/>
    </row>
    <row r="14661" spans="1:5" x14ac:dyDescent="0.25">
      <c r="A14661"/>
      <c r="B14661"/>
      <c r="C14661"/>
      <c r="D14661"/>
      <c r="E14661"/>
    </row>
    <row r="14662" spans="1:5" x14ac:dyDescent="0.25">
      <c r="A14662"/>
      <c r="B14662"/>
      <c r="C14662"/>
      <c r="D14662"/>
      <c r="E14662"/>
    </row>
    <row r="14663" spans="1:5" x14ac:dyDescent="0.25">
      <c r="A14663"/>
      <c r="B14663"/>
      <c r="C14663"/>
      <c r="D14663"/>
      <c r="E14663"/>
    </row>
    <row r="14664" spans="1:5" x14ac:dyDescent="0.25">
      <c r="A14664"/>
      <c r="B14664"/>
      <c r="C14664"/>
      <c r="D14664"/>
      <c r="E14664"/>
    </row>
    <row r="14665" spans="1:5" x14ac:dyDescent="0.25">
      <c r="A14665"/>
      <c r="B14665"/>
      <c r="C14665"/>
      <c r="D14665"/>
      <c r="E14665"/>
    </row>
    <row r="14666" spans="1:5" x14ac:dyDescent="0.25">
      <c r="A14666"/>
      <c r="B14666"/>
      <c r="C14666"/>
      <c r="D14666"/>
      <c r="E14666"/>
    </row>
    <row r="14667" spans="1:5" x14ac:dyDescent="0.25">
      <c r="A14667"/>
      <c r="B14667"/>
      <c r="C14667"/>
      <c r="D14667"/>
      <c r="E14667"/>
    </row>
    <row r="14668" spans="1:5" x14ac:dyDescent="0.25">
      <c r="A14668"/>
      <c r="B14668"/>
      <c r="C14668"/>
      <c r="D14668"/>
      <c r="E14668"/>
    </row>
    <row r="14669" spans="1:5" x14ac:dyDescent="0.25">
      <c r="A14669"/>
      <c r="B14669"/>
      <c r="C14669"/>
      <c r="D14669"/>
      <c r="E14669"/>
    </row>
    <row r="14670" spans="1:5" x14ac:dyDescent="0.25">
      <c r="A14670"/>
      <c r="B14670"/>
      <c r="C14670"/>
      <c r="D14670"/>
      <c r="E14670"/>
    </row>
    <row r="14671" spans="1:5" x14ac:dyDescent="0.25">
      <c r="A14671"/>
      <c r="B14671"/>
      <c r="C14671"/>
      <c r="D14671"/>
      <c r="E14671"/>
    </row>
    <row r="14672" spans="1:5" x14ac:dyDescent="0.25">
      <c r="A14672"/>
      <c r="B14672"/>
      <c r="C14672"/>
      <c r="D14672"/>
      <c r="E14672"/>
    </row>
    <row r="14673" spans="1:5" x14ac:dyDescent="0.25">
      <c r="A14673"/>
      <c r="B14673"/>
      <c r="C14673"/>
      <c r="D14673"/>
      <c r="E14673"/>
    </row>
    <row r="14674" spans="1:5" x14ac:dyDescent="0.25">
      <c r="A14674"/>
      <c r="B14674"/>
      <c r="C14674"/>
      <c r="D14674"/>
      <c r="E14674"/>
    </row>
    <row r="14675" spans="1:5" x14ac:dyDescent="0.25">
      <c r="A14675"/>
      <c r="B14675"/>
      <c r="C14675"/>
      <c r="D14675"/>
      <c r="E14675"/>
    </row>
    <row r="14676" spans="1:5" x14ac:dyDescent="0.25">
      <c r="A14676"/>
      <c r="B14676"/>
      <c r="C14676"/>
      <c r="D14676"/>
      <c r="E14676"/>
    </row>
    <row r="14677" spans="1:5" x14ac:dyDescent="0.25">
      <c r="A14677"/>
      <c r="B14677"/>
      <c r="C14677"/>
      <c r="D14677"/>
      <c r="E14677"/>
    </row>
    <row r="14678" spans="1:5" x14ac:dyDescent="0.25">
      <c r="A14678"/>
      <c r="B14678"/>
      <c r="C14678"/>
      <c r="D14678"/>
      <c r="E14678"/>
    </row>
    <row r="14679" spans="1:5" x14ac:dyDescent="0.25">
      <c r="A14679"/>
      <c r="B14679"/>
      <c r="C14679"/>
      <c r="D14679"/>
      <c r="E14679"/>
    </row>
    <row r="14680" spans="1:5" x14ac:dyDescent="0.25">
      <c r="A14680"/>
      <c r="B14680"/>
      <c r="C14680"/>
      <c r="D14680"/>
      <c r="E14680"/>
    </row>
    <row r="14681" spans="1:5" x14ac:dyDescent="0.25">
      <c r="A14681"/>
      <c r="B14681"/>
      <c r="C14681"/>
      <c r="D14681"/>
      <c r="E14681"/>
    </row>
    <row r="14682" spans="1:5" x14ac:dyDescent="0.25">
      <c r="A14682"/>
      <c r="B14682"/>
      <c r="C14682"/>
      <c r="D14682"/>
      <c r="E14682"/>
    </row>
    <row r="14683" spans="1:5" x14ac:dyDescent="0.25">
      <c r="A14683"/>
      <c r="B14683"/>
      <c r="C14683"/>
      <c r="D14683"/>
      <c r="E14683"/>
    </row>
    <row r="14684" spans="1:5" x14ac:dyDescent="0.25">
      <c r="A14684"/>
      <c r="B14684"/>
      <c r="C14684"/>
      <c r="D14684"/>
      <c r="E14684"/>
    </row>
    <row r="14685" spans="1:5" x14ac:dyDescent="0.25">
      <c r="A14685"/>
      <c r="B14685"/>
      <c r="C14685"/>
      <c r="D14685"/>
      <c r="E14685"/>
    </row>
    <row r="14686" spans="1:5" x14ac:dyDescent="0.25">
      <c r="A14686"/>
      <c r="B14686"/>
      <c r="C14686"/>
      <c r="D14686"/>
      <c r="E14686"/>
    </row>
    <row r="14687" spans="1:5" x14ac:dyDescent="0.25">
      <c r="A14687"/>
      <c r="B14687"/>
      <c r="C14687"/>
      <c r="D14687"/>
      <c r="E14687"/>
    </row>
    <row r="14688" spans="1:5" x14ac:dyDescent="0.25">
      <c r="A14688"/>
      <c r="B14688"/>
      <c r="C14688"/>
      <c r="D14688"/>
      <c r="E14688"/>
    </row>
    <row r="14689" spans="1:5" x14ac:dyDescent="0.25">
      <c r="A14689"/>
      <c r="B14689"/>
      <c r="C14689"/>
      <c r="D14689"/>
      <c r="E14689"/>
    </row>
    <row r="14690" spans="1:5" x14ac:dyDescent="0.25">
      <c r="A14690"/>
      <c r="B14690"/>
      <c r="C14690"/>
      <c r="D14690"/>
      <c r="E14690"/>
    </row>
    <row r="14691" spans="1:5" x14ac:dyDescent="0.25">
      <c r="A14691"/>
      <c r="B14691"/>
      <c r="C14691"/>
      <c r="D14691"/>
      <c r="E14691"/>
    </row>
    <row r="14692" spans="1:5" x14ac:dyDescent="0.25">
      <c r="A14692"/>
      <c r="B14692"/>
      <c r="C14692"/>
      <c r="D14692"/>
      <c r="E14692"/>
    </row>
    <row r="14693" spans="1:5" x14ac:dyDescent="0.25">
      <c r="A14693"/>
      <c r="B14693"/>
      <c r="C14693"/>
      <c r="D14693"/>
      <c r="E14693"/>
    </row>
    <row r="14694" spans="1:5" x14ac:dyDescent="0.25">
      <c r="A14694"/>
      <c r="B14694"/>
      <c r="C14694"/>
      <c r="D14694"/>
      <c r="E14694"/>
    </row>
    <row r="14695" spans="1:5" x14ac:dyDescent="0.25">
      <c r="A14695"/>
      <c r="B14695"/>
      <c r="C14695"/>
      <c r="D14695"/>
      <c r="E14695"/>
    </row>
    <row r="14696" spans="1:5" x14ac:dyDescent="0.25">
      <c r="A14696"/>
      <c r="B14696"/>
      <c r="C14696"/>
      <c r="D14696"/>
      <c r="E14696"/>
    </row>
    <row r="14697" spans="1:5" x14ac:dyDescent="0.25">
      <c r="A14697"/>
      <c r="B14697"/>
      <c r="C14697"/>
      <c r="D14697"/>
      <c r="E14697"/>
    </row>
    <row r="14698" spans="1:5" x14ac:dyDescent="0.25">
      <c r="A14698"/>
      <c r="B14698"/>
      <c r="C14698"/>
      <c r="D14698"/>
      <c r="E14698"/>
    </row>
    <row r="14699" spans="1:5" x14ac:dyDescent="0.25">
      <c r="A14699"/>
      <c r="B14699"/>
      <c r="C14699"/>
      <c r="D14699"/>
      <c r="E14699"/>
    </row>
    <row r="14700" spans="1:5" x14ac:dyDescent="0.25">
      <c r="A14700"/>
      <c r="B14700"/>
      <c r="C14700"/>
      <c r="D14700"/>
      <c r="E14700"/>
    </row>
    <row r="14701" spans="1:5" x14ac:dyDescent="0.25">
      <c r="A14701"/>
      <c r="B14701"/>
      <c r="C14701"/>
      <c r="D14701"/>
      <c r="E14701"/>
    </row>
    <row r="14702" spans="1:5" x14ac:dyDescent="0.25">
      <c r="A14702"/>
      <c r="B14702"/>
      <c r="C14702"/>
      <c r="D14702"/>
      <c r="E14702"/>
    </row>
    <row r="14703" spans="1:5" x14ac:dyDescent="0.25">
      <c r="A14703"/>
      <c r="B14703"/>
      <c r="C14703"/>
      <c r="D14703"/>
      <c r="E14703"/>
    </row>
    <row r="14704" spans="1:5" x14ac:dyDescent="0.25">
      <c r="A14704"/>
      <c r="B14704"/>
      <c r="C14704"/>
      <c r="D14704"/>
      <c r="E14704"/>
    </row>
    <row r="14705" spans="1:5" x14ac:dyDescent="0.25">
      <c r="A14705"/>
      <c r="B14705"/>
      <c r="C14705"/>
      <c r="D14705"/>
      <c r="E14705"/>
    </row>
    <row r="14706" spans="1:5" x14ac:dyDescent="0.25">
      <c r="A14706"/>
      <c r="B14706"/>
      <c r="C14706"/>
      <c r="D14706"/>
      <c r="E14706"/>
    </row>
    <row r="14707" spans="1:5" x14ac:dyDescent="0.25">
      <c r="A14707"/>
      <c r="B14707"/>
      <c r="C14707"/>
      <c r="D14707"/>
      <c r="E14707"/>
    </row>
    <row r="14708" spans="1:5" x14ac:dyDescent="0.25">
      <c r="A14708"/>
      <c r="B14708"/>
      <c r="C14708"/>
      <c r="D14708"/>
      <c r="E14708"/>
    </row>
    <row r="14709" spans="1:5" x14ac:dyDescent="0.25">
      <c r="A14709"/>
      <c r="B14709"/>
      <c r="C14709"/>
      <c r="D14709"/>
      <c r="E14709"/>
    </row>
    <row r="14710" spans="1:5" x14ac:dyDescent="0.25">
      <c r="A14710"/>
      <c r="B14710"/>
      <c r="C14710"/>
      <c r="D14710"/>
      <c r="E14710"/>
    </row>
    <row r="14711" spans="1:5" x14ac:dyDescent="0.25">
      <c r="A14711"/>
      <c r="B14711"/>
      <c r="C14711"/>
      <c r="D14711"/>
      <c r="E14711"/>
    </row>
    <row r="14712" spans="1:5" x14ac:dyDescent="0.25">
      <c r="A14712"/>
      <c r="B14712"/>
      <c r="C14712"/>
      <c r="D14712"/>
      <c r="E14712"/>
    </row>
    <row r="14713" spans="1:5" x14ac:dyDescent="0.25">
      <c r="A14713"/>
      <c r="B14713"/>
      <c r="C14713"/>
      <c r="D14713"/>
      <c r="E14713"/>
    </row>
    <row r="14714" spans="1:5" x14ac:dyDescent="0.25">
      <c r="A14714"/>
      <c r="B14714"/>
      <c r="C14714"/>
      <c r="D14714"/>
      <c r="E14714"/>
    </row>
    <row r="14715" spans="1:5" x14ac:dyDescent="0.25">
      <c r="A14715"/>
      <c r="B14715"/>
      <c r="C14715"/>
      <c r="D14715"/>
      <c r="E14715"/>
    </row>
    <row r="14716" spans="1:5" x14ac:dyDescent="0.25">
      <c r="A14716"/>
      <c r="B14716"/>
      <c r="C14716"/>
      <c r="D14716"/>
      <c r="E14716"/>
    </row>
    <row r="14717" spans="1:5" x14ac:dyDescent="0.25">
      <c r="A14717"/>
      <c r="B14717"/>
      <c r="C14717"/>
      <c r="D14717"/>
      <c r="E14717"/>
    </row>
    <row r="14718" spans="1:5" x14ac:dyDescent="0.25">
      <c r="A14718"/>
      <c r="B14718"/>
      <c r="C14718"/>
      <c r="D14718"/>
      <c r="E14718"/>
    </row>
    <row r="14719" spans="1:5" x14ac:dyDescent="0.25">
      <c r="A14719"/>
      <c r="B14719"/>
      <c r="C14719"/>
      <c r="D14719"/>
      <c r="E14719"/>
    </row>
    <row r="14720" spans="1:5" x14ac:dyDescent="0.25">
      <c r="A14720"/>
      <c r="B14720"/>
      <c r="C14720"/>
      <c r="D14720"/>
      <c r="E14720"/>
    </row>
    <row r="14721" spans="1:5" x14ac:dyDescent="0.25">
      <c r="A14721"/>
      <c r="B14721"/>
      <c r="C14721"/>
      <c r="D14721"/>
      <c r="E14721"/>
    </row>
    <row r="14722" spans="1:5" x14ac:dyDescent="0.25">
      <c r="A14722"/>
      <c r="B14722"/>
      <c r="C14722"/>
      <c r="D14722"/>
      <c r="E14722"/>
    </row>
    <row r="14723" spans="1:5" x14ac:dyDescent="0.25">
      <c r="A14723"/>
      <c r="B14723"/>
      <c r="C14723"/>
      <c r="D14723"/>
      <c r="E14723"/>
    </row>
    <row r="14724" spans="1:5" x14ac:dyDescent="0.25">
      <c r="A14724"/>
      <c r="B14724"/>
      <c r="C14724"/>
      <c r="D14724"/>
      <c r="E14724"/>
    </row>
    <row r="14725" spans="1:5" x14ac:dyDescent="0.25">
      <c r="A14725"/>
      <c r="B14725"/>
      <c r="C14725"/>
      <c r="D14725"/>
      <c r="E14725"/>
    </row>
    <row r="14726" spans="1:5" x14ac:dyDescent="0.25">
      <c r="A14726"/>
      <c r="B14726"/>
      <c r="C14726"/>
      <c r="D14726"/>
      <c r="E14726"/>
    </row>
    <row r="14727" spans="1:5" x14ac:dyDescent="0.25">
      <c r="A14727"/>
      <c r="B14727"/>
      <c r="C14727"/>
      <c r="D14727"/>
      <c r="E14727"/>
    </row>
    <row r="14728" spans="1:5" x14ac:dyDescent="0.25">
      <c r="A14728"/>
      <c r="B14728"/>
      <c r="C14728"/>
      <c r="D14728"/>
      <c r="E14728"/>
    </row>
    <row r="14729" spans="1:5" x14ac:dyDescent="0.25">
      <c r="A14729"/>
      <c r="B14729"/>
      <c r="C14729"/>
      <c r="D14729"/>
      <c r="E14729"/>
    </row>
    <row r="14730" spans="1:5" x14ac:dyDescent="0.25">
      <c r="A14730"/>
      <c r="B14730"/>
      <c r="C14730"/>
      <c r="D14730"/>
      <c r="E14730"/>
    </row>
    <row r="14731" spans="1:5" x14ac:dyDescent="0.25">
      <c r="A14731"/>
      <c r="B14731"/>
      <c r="C14731"/>
      <c r="D14731"/>
      <c r="E14731"/>
    </row>
    <row r="14732" spans="1:5" x14ac:dyDescent="0.25">
      <c r="A14732"/>
      <c r="B14732"/>
      <c r="C14732"/>
      <c r="D14732"/>
      <c r="E14732"/>
    </row>
    <row r="14733" spans="1:5" x14ac:dyDescent="0.25">
      <c r="A14733"/>
      <c r="B14733"/>
      <c r="C14733"/>
      <c r="D14733"/>
      <c r="E14733"/>
    </row>
    <row r="14734" spans="1:5" x14ac:dyDescent="0.25">
      <c r="A14734"/>
      <c r="B14734"/>
      <c r="C14734"/>
      <c r="D14734"/>
      <c r="E14734"/>
    </row>
    <row r="14735" spans="1:5" x14ac:dyDescent="0.25">
      <c r="A14735"/>
      <c r="B14735"/>
      <c r="C14735"/>
      <c r="D14735"/>
      <c r="E14735"/>
    </row>
    <row r="14736" spans="1:5" x14ac:dyDescent="0.25">
      <c r="A14736"/>
      <c r="B14736"/>
      <c r="C14736"/>
      <c r="D14736"/>
      <c r="E14736"/>
    </row>
    <row r="14737" spans="1:5" x14ac:dyDescent="0.25">
      <c r="A14737"/>
      <c r="B14737"/>
      <c r="C14737"/>
      <c r="D14737"/>
      <c r="E14737"/>
    </row>
    <row r="14738" spans="1:5" x14ac:dyDescent="0.25">
      <c r="A14738"/>
      <c r="B14738"/>
      <c r="C14738"/>
      <c r="D14738"/>
      <c r="E14738"/>
    </row>
    <row r="14739" spans="1:5" x14ac:dyDescent="0.25">
      <c r="A14739"/>
      <c r="B14739"/>
      <c r="C14739"/>
      <c r="D14739"/>
      <c r="E14739"/>
    </row>
    <row r="14740" spans="1:5" x14ac:dyDescent="0.25">
      <c r="A14740"/>
      <c r="B14740"/>
      <c r="C14740"/>
      <c r="D14740"/>
      <c r="E14740"/>
    </row>
    <row r="14741" spans="1:5" x14ac:dyDescent="0.25">
      <c r="A14741"/>
      <c r="B14741"/>
      <c r="C14741"/>
      <c r="D14741"/>
      <c r="E14741"/>
    </row>
    <row r="14742" spans="1:5" x14ac:dyDescent="0.25">
      <c r="A14742"/>
      <c r="B14742"/>
      <c r="C14742"/>
      <c r="D14742"/>
      <c r="E14742"/>
    </row>
    <row r="14743" spans="1:5" x14ac:dyDescent="0.25">
      <c r="A14743"/>
      <c r="B14743"/>
      <c r="C14743"/>
      <c r="D14743"/>
      <c r="E14743"/>
    </row>
    <row r="14744" spans="1:5" x14ac:dyDescent="0.25">
      <c r="A14744"/>
      <c r="B14744"/>
      <c r="C14744"/>
      <c r="D14744"/>
      <c r="E14744"/>
    </row>
    <row r="14745" spans="1:5" x14ac:dyDescent="0.25">
      <c r="A14745"/>
      <c r="B14745"/>
      <c r="C14745"/>
      <c r="D14745"/>
      <c r="E14745"/>
    </row>
    <row r="14746" spans="1:5" x14ac:dyDescent="0.25">
      <c r="A14746"/>
      <c r="B14746"/>
      <c r="C14746"/>
      <c r="D14746"/>
      <c r="E14746"/>
    </row>
    <row r="14747" spans="1:5" x14ac:dyDescent="0.25">
      <c r="A14747"/>
      <c r="B14747"/>
      <c r="C14747"/>
      <c r="D14747"/>
      <c r="E14747"/>
    </row>
    <row r="14748" spans="1:5" x14ac:dyDescent="0.25">
      <c r="A14748"/>
      <c r="B14748"/>
      <c r="C14748"/>
      <c r="D14748"/>
      <c r="E14748"/>
    </row>
    <row r="14749" spans="1:5" x14ac:dyDescent="0.25">
      <c r="A14749"/>
      <c r="B14749"/>
      <c r="C14749"/>
      <c r="D14749"/>
      <c r="E14749"/>
    </row>
    <row r="14750" spans="1:5" x14ac:dyDescent="0.25">
      <c r="A14750"/>
      <c r="B14750"/>
      <c r="C14750"/>
      <c r="D14750"/>
      <c r="E14750"/>
    </row>
    <row r="14751" spans="1:5" x14ac:dyDescent="0.25">
      <c r="A14751"/>
      <c r="B14751"/>
      <c r="C14751"/>
      <c r="D14751"/>
      <c r="E14751"/>
    </row>
    <row r="14752" spans="1:5" x14ac:dyDescent="0.25">
      <c r="A14752"/>
      <c r="B14752"/>
      <c r="C14752"/>
      <c r="D14752"/>
      <c r="E14752"/>
    </row>
    <row r="14753" spans="1:5" x14ac:dyDescent="0.25">
      <c r="A14753"/>
      <c r="B14753"/>
      <c r="C14753"/>
      <c r="D14753"/>
      <c r="E14753"/>
    </row>
    <row r="14754" spans="1:5" x14ac:dyDescent="0.25">
      <c r="A14754"/>
      <c r="B14754"/>
      <c r="C14754"/>
      <c r="D14754"/>
      <c r="E14754"/>
    </row>
    <row r="14755" spans="1:5" x14ac:dyDescent="0.25">
      <c r="A14755"/>
      <c r="B14755"/>
      <c r="C14755"/>
      <c r="D14755"/>
      <c r="E14755"/>
    </row>
    <row r="14756" spans="1:5" x14ac:dyDescent="0.25">
      <c r="A14756"/>
      <c r="B14756"/>
      <c r="C14756"/>
      <c r="D14756"/>
      <c r="E14756"/>
    </row>
    <row r="14757" spans="1:5" x14ac:dyDescent="0.25">
      <c r="A14757"/>
      <c r="B14757"/>
      <c r="C14757"/>
      <c r="D14757"/>
      <c r="E14757"/>
    </row>
    <row r="14758" spans="1:5" x14ac:dyDescent="0.25">
      <c r="A14758"/>
      <c r="B14758"/>
      <c r="C14758"/>
      <c r="D14758"/>
      <c r="E14758"/>
    </row>
    <row r="14759" spans="1:5" x14ac:dyDescent="0.25">
      <c r="A14759"/>
      <c r="B14759"/>
      <c r="C14759"/>
      <c r="D14759"/>
      <c r="E14759"/>
    </row>
    <row r="14760" spans="1:5" x14ac:dyDescent="0.25">
      <c r="A14760"/>
      <c r="B14760"/>
      <c r="C14760"/>
      <c r="D14760"/>
      <c r="E14760"/>
    </row>
    <row r="14761" spans="1:5" x14ac:dyDescent="0.25">
      <c r="A14761"/>
      <c r="B14761"/>
      <c r="C14761"/>
      <c r="D14761"/>
      <c r="E14761"/>
    </row>
    <row r="14762" spans="1:5" x14ac:dyDescent="0.25">
      <c r="A14762"/>
      <c r="B14762"/>
      <c r="C14762"/>
      <c r="D14762"/>
      <c r="E14762"/>
    </row>
    <row r="14763" spans="1:5" x14ac:dyDescent="0.25">
      <c r="A14763"/>
      <c r="B14763"/>
      <c r="C14763"/>
      <c r="D14763"/>
      <c r="E14763"/>
    </row>
    <row r="14764" spans="1:5" x14ac:dyDescent="0.25">
      <c r="A14764"/>
      <c r="B14764"/>
      <c r="C14764"/>
      <c r="D14764"/>
      <c r="E14764"/>
    </row>
    <row r="14765" spans="1:5" x14ac:dyDescent="0.25">
      <c r="A14765"/>
      <c r="B14765"/>
      <c r="C14765"/>
      <c r="D14765"/>
      <c r="E14765"/>
    </row>
    <row r="14766" spans="1:5" x14ac:dyDescent="0.25">
      <c r="A14766"/>
      <c r="B14766"/>
      <c r="C14766"/>
      <c r="D14766"/>
      <c r="E14766"/>
    </row>
    <row r="14767" spans="1:5" x14ac:dyDescent="0.25">
      <c r="A14767"/>
      <c r="B14767"/>
      <c r="C14767"/>
      <c r="D14767"/>
      <c r="E14767"/>
    </row>
    <row r="14768" spans="1:5" x14ac:dyDescent="0.25">
      <c r="A14768"/>
      <c r="B14768"/>
      <c r="C14768"/>
      <c r="D14768"/>
      <c r="E14768"/>
    </row>
    <row r="14769" spans="1:5" x14ac:dyDescent="0.25">
      <c r="A14769"/>
      <c r="B14769"/>
      <c r="C14769"/>
      <c r="D14769"/>
      <c r="E14769"/>
    </row>
    <row r="14770" spans="1:5" x14ac:dyDescent="0.25">
      <c r="A14770"/>
      <c r="B14770"/>
      <c r="C14770"/>
      <c r="D14770"/>
      <c r="E14770"/>
    </row>
    <row r="14771" spans="1:5" x14ac:dyDescent="0.25">
      <c r="A14771"/>
      <c r="B14771"/>
      <c r="C14771"/>
      <c r="D14771"/>
      <c r="E14771"/>
    </row>
    <row r="14772" spans="1:5" x14ac:dyDescent="0.25">
      <c r="A14772"/>
      <c r="B14772"/>
      <c r="C14772"/>
      <c r="D14772"/>
      <c r="E14772"/>
    </row>
    <row r="14773" spans="1:5" x14ac:dyDescent="0.25">
      <c r="A14773"/>
      <c r="B14773"/>
      <c r="C14773"/>
      <c r="D14773"/>
      <c r="E14773"/>
    </row>
    <row r="14774" spans="1:5" x14ac:dyDescent="0.25">
      <c r="A14774"/>
      <c r="B14774"/>
      <c r="C14774"/>
      <c r="D14774"/>
      <c r="E14774"/>
    </row>
    <row r="14775" spans="1:5" x14ac:dyDescent="0.25">
      <c r="A14775"/>
      <c r="B14775"/>
      <c r="C14775"/>
      <c r="D14775"/>
      <c r="E14775"/>
    </row>
    <row r="14776" spans="1:5" x14ac:dyDescent="0.25">
      <c r="A14776"/>
      <c r="B14776"/>
      <c r="C14776"/>
      <c r="D14776"/>
      <c r="E14776"/>
    </row>
    <row r="14777" spans="1:5" x14ac:dyDescent="0.25">
      <c r="A14777"/>
      <c r="B14777"/>
      <c r="C14777"/>
      <c r="D14777"/>
      <c r="E14777"/>
    </row>
    <row r="14778" spans="1:5" x14ac:dyDescent="0.25">
      <c r="A14778"/>
      <c r="B14778"/>
      <c r="C14778"/>
      <c r="D14778"/>
      <c r="E14778"/>
    </row>
    <row r="14779" spans="1:5" x14ac:dyDescent="0.25">
      <c r="A14779"/>
      <c r="B14779"/>
      <c r="C14779"/>
      <c r="D14779"/>
      <c r="E14779"/>
    </row>
    <row r="14780" spans="1:5" x14ac:dyDescent="0.25">
      <c r="A14780"/>
      <c r="B14780"/>
      <c r="C14780"/>
      <c r="D14780"/>
      <c r="E14780"/>
    </row>
    <row r="14781" spans="1:5" x14ac:dyDescent="0.25">
      <c r="A14781"/>
      <c r="B14781"/>
      <c r="C14781"/>
      <c r="D14781"/>
      <c r="E14781"/>
    </row>
    <row r="14782" spans="1:5" x14ac:dyDescent="0.25">
      <c r="A14782"/>
      <c r="B14782"/>
      <c r="C14782"/>
      <c r="D14782"/>
      <c r="E14782"/>
    </row>
    <row r="14783" spans="1:5" x14ac:dyDescent="0.25">
      <c r="A14783"/>
      <c r="B14783"/>
      <c r="C14783"/>
      <c r="D14783"/>
      <c r="E14783"/>
    </row>
    <row r="14784" spans="1:5" x14ac:dyDescent="0.25">
      <c r="A14784"/>
      <c r="B14784"/>
      <c r="C14784"/>
      <c r="D14784"/>
      <c r="E14784"/>
    </row>
    <row r="14785" spans="1:5" x14ac:dyDescent="0.25">
      <c r="A14785"/>
      <c r="B14785"/>
      <c r="C14785"/>
      <c r="D14785"/>
      <c r="E14785"/>
    </row>
    <row r="14786" spans="1:5" x14ac:dyDescent="0.25">
      <c r="A14786"/>
      <c r="B14786"/>
      <c r="C14786"/>
      <c r="D14786"/>
      <c r="E14786"/>
    </row>
    <row r="14787" spans="1:5" x14ac:dyDescent="0.25">
      <c r="A14787"/>
      <c r="B14787"/>
      <c r="C14787"/>
      <c r="D14787"/>
      <c r="E14787"/>
    </row>
    <row r="14788" spans="1:5" x14ac:dyDescent="0.25">
      <c r="A14788"/>
      <c r="B14788"/>
      <c r="C14788"/>
      <c r="D14788"/>
      <c r="E14788"/>
    </row>
    <row r="14789" spans="1:5" x14ac:dyDescent="0.25">
      <c r="A14789"/>
      <c r="B14789"/>
      <c r="C14789"/>
      <c r="D14789"/>
      <c r="E14789"/>
    </row>
    <row r="14790" spans="1:5" x14ac:dyDescent="0.25">
      <c r="A14790"/>
      <c r="B14790"/>
      <c r="C14790"/>
      <c r="D14790"/>
      <c r="E14790"/>
    </row>
    <row r="14791" spans="1:5" x14ac:dyDescent="0.25">
      <c r="A14791"/>
      <c r="B14791"/>
      <c r="C14791"/>
      <c r="D14791"/>
      <c r="E14791"/>
    </row>
    <row r="14792" spans="1:5" x14ac:dyDescent="0.25">
      <c r="A14792"/>
      <c r="B14792"/>
      <c r="C14792"/>
      <c r="D14792"/>
      <c r="E14792"/>
    </row>
    <row r="14793" spans="1:5" x14ac:dyDescent="0.25">
      <c r="A14793"/>
      <c r="B14793"/>
      <c r="C14793"/>
      <c r="D14793"/>
      <c r="E14793"/>
    </row>
    <row r="14794" spans="1:5" x14ac:dyDescent="0.25">
      <c r="A14794"/>
      <c r="B14794"/>
      <c r="C14794"/>
      <c r="D14794"/>
      <c r="E14794"/>
    </row>
    <row r="14795" spans="1:5" x14ac:dyDescent="0.25">
      <c r="A14795"/>
      <c r="B14795"/>
      <c r="C14795"/>
      <c r="D14795"/>
      <c r="E14795"/>
    </row>
    <row r="14796" spans="1:5" x14ac:dyDescent="0.25">
      <c r="A14796"/>
      <c r="B14796"/>
      <c r="C14796"/>
      <c r="D14796"/>
      <c r="E14796"/>
    </row>
    <row r="14797" spans="1:5" x14ac:dyDescent="0.25">
      <c r="A14797"/>
      <c r="B14797"/>
      <c r="C14797"/>
      <c r="D14797"/>
      <c r="E14797"/>
    </row>
    <row r="14798" spans="1:5" x14ac:dyDescent="0.25">
      <c r="A14798"/>
      <c r="B14798"/>
      <c r="C14798"/>
      <c r="D14798"/>
      <c r="E14798"/>
    </row>
    <row r="14799" spans="1:5" x14ac:dyDescent="0.25">
      <c r="A14799"/>
      <c r="B14799"/>
      <c r="C14799"/>
      <c r="D14799"/>
      <c r="E14799"/>
    </row>
    <row r="14800" spans="1:5" x14ac:dyDescent="0.25">
      <c r="A14800"/>
      <c r="B14800"/>
      <c r="C14800"/>
      <c r="D14800"/>
      <c r="E14800"/>
    </row>
    <row r="14801" spans="1:5" x14ac:dyDescent="0.25">
      <c r="A14801"/>
      <c r="B14801"/>
      <c r="C14801"/>
      <c r="D14801"/>
      <c r="E14801"/>
    </row>
    <row r="14802" spans="1:5" x14ac:dyDescent="0.25">
      <c r="A14802"/>
      <c r="B14802"/>
      <c r="C14802"/>
      <c r="D14802"/>
      <c r="E14802"/>
    </row>
    <row r="14803" spans="1:5" x14ac:dyDescent="0.25">
      <c r="A14803"/>
      <c r="B14803"/>
      <c r="C14803"/>
      <c r="D14803"/>
      <c r="E14803"/>
    </row>
    <row r="14804" spans="1:5" x14ac:dyDescent="0.25">
      <c r="A14804"/>
      <c r="B14804"/>
      <c r="C14804"/>
      <c r="D14804"/>
      <c r="E14804"/>
    </row>
    <row r="14805" spans="1:5" x14ac:dyDescent="0.25">
      <c r="A14805"/>
      <c r="B14805"/>
      <c r="C14805"/>
      <c r="D14805"/>
      <c r="E14805"/>
    </row>
    <row r="14806" spans="1:5" x14ac:dyDescent="0.25">
      <c r="A14806"/>
      <c r="B14806"/>
      <c r="C14806"/>
      <c r="D14806"/>
      <c r="E14806"/>
    </row>
    <row r="14807" spans="1:5" x14ac:dyDescent="0.25">
      <c r="A14807"/>
      <c r="B14807"/>
      <c r="C14807"/>
      <c r="D14807"/>
      <c r="E14807"/>
    </row>
    <row r="14808" spans="1:5" x14ac:dyDescent="0.25">
      <c r="A14808"/>
      <c r="B14808"/>
      <c r="C14808"/>
      <c r="D14808"/>
      <c r="E14808"/>
    </row>
    <row r="14809" spans="1:5" x14ac:dyDescent="0.25">
      <c r="A14809"/>
      <c r="B14809"/>
      <c r="C14809"/>
      <c r="D14809"/>
      <c r="E14809"/>
    </row>
    <row r="14810" spans="1:5" x14ac:dyDescent="0.25">
      <c r="A14810"/>
      <c r="B14810"/>
      <c r="C14810"/>
      <c r="D14810"/>
      <c r="E14810"/>
    </row>
    <row r="14811" spans="1:5" x14ac:dyDescent="0.25">
      <c r="A14811"/>
      <c r="B14811"/>
      <c r="C14811"/>
      <c r="D14811"/>
      <c r="E14811"/>
    </row>
    <row r="14812" spans="1:5" x14ac:dyDescent="0.25">
      <c r="A14812"/>
      <c r="B14812"/>
      <c r="C14812"/>
      <c r="D14812"/>
      <c r="E14812"/>
    </row>
    <row r="14813" spans="1:5" x14ac:dyDescent="0.25">
      <c r="A14813"/>
      <c r="B14813"/>
      <c r="C14813"/>
      <c r="D14813"/>
      <c r="E14813"/>
    </row>
    <row r="14814" spans="1:5" x14ac:dyDescent="0.25">
      <c r="A14814"/>
      <c r="B14814"/>
      <c r="C14814"/>
      <c r="D14814"/>
      <c r="E14814"/>
    </row>
    <row r="14815" spans="1:5" x14ac:dyDescent="0.25">
      <c r="A14815"/>
      <c r="B14815"/>
      <c r="C14815"/>
      <c r="D14815"/>
      <c r="E14815"/>
    </row>
    <row r="14816" spans="1:5" x14ac:dyDescent="0.25">
      <c r="A14816"/>
      <c r="B14816"/>
      <c r="C14816"/>
      <c r="D14816"/>
      <c r="E14816"/>
    </row>
    <row r="14817" spans="1:5" x14ac:dyDescent="0.25">
      <c r="A14817"/>
      <c r="B14817"/>
      <c r="C14817"/>
      <c r="D14817"/>
      <c r="E14817"/>
    </row>
    <row r="14818" spans="1:5" x14ac:dyDescent="0.25">
      <c r="A14818"/>
      <c r="B14818"/>
      <c r="C14818"/>
      <c r="D14818"/>
      <c r="E14818"/>
    </row>
    <row r="14819" spans="1:5" x14ac:dyDescent="0.25">
      <c r="A14819"/>
      <c r="B14819"/>
      <c r="C14819"/>
      <c r="D14819"/>
      <c r="E14819"/>
    </row>
    <row r="14820" spans="1:5" x14ac:dyDescent="0.25">
      <c r="A14820"/>
      <c r="B14820"/>
      <c r="C14820"/>
      <c r="D14820"/>
      <c r="E14820"/>
    </row>
    <row r="14821" spans="1:5" x14ac:dyDescent="0.25">
      <c r="A14821"/>
      <c r="B14821"/>
      <c r="C14821"/>
      <c r="D14821"/>
      <c r="E14821"/>
    </row>
    <row r="14822" spans="1:5" x14ac:dyDescent="0.25">
      <c r="A14822"/>
      <c r="B14822"/>
      <c r="C14822"/>
      <c r="D14822"/>
      <c r="E14822"/>
    </row>
    <row r="14823" spans="1:5" x14ac:dyDescent="0.25">
      <c r="A14823"/>
      <c r="B14823"/>
      <c r="C14823"/>
      <c r="D14823"/>
      <c r="E14823"/>
    </row>
    <row r="14824" spans="1:5" x14ac:dyDescent="0.25">
      <c r="A14824"/>
      <c r="B14824"/>
      <c r="C14824"/>
      <c r="D14824"/>
      <c r="E14824"/>
    </row>
    <row r="14825" spans="1:5" x14ac:dyDescent="0.25">
      <c r="A14825"/>
      <c r="B14825"/>
      <c r="C14825"/>
      <c r="D14825"/>
      <c r="E14825"/>
    </row>
    <row r="14826" spans="1:5" x14ac:dyDescent="0.25">
      <c r="A14826"/>
      <c r="B14826"/>
      <c r="C14826"/>
      <c r="D14826"/>
      <c r="E14826"/>
    </row>
    <row r="14827" spans="1:5" x14ac:dyDescent="0.25">
      <c r="A14827"/>
      <c r="B14827"/>
      <c r="C14827"/>
      <c r="D14827"/>
      <c r="E14827"/>
    </row>
    <row r="14828" spans="1:5" x14ac:dyDescent="0.25">
      <c r="A14828"/>
      <c r="B14828"/>
      <c r="C14828"/>
      <c r="D14828"/>
      <c r="E14828"/>
    </row>
    <row r="14829" spans="1:5" x14ac:dyDescent="0.25">
      <c r="A14829"/>
      <c r="B14829"/>
      <c r="C14829"/>
      <c r="D14829"/>
      <c r="E14829"/>
    </row>
    <row r="14830" spans="1:5" x14ac:dyDescent="0.25">
      <c r="A14830"/>
      <c r="B14830"/>
      <c r="C14830"/>
      <c r="D14830"/>
      <c r="E14830"/>
    </row>
    <row r="14831" spans="1:5" x14ac:dyDescent="0.25">
      <c r="A14831"/>
      <c r="B14831"/>
      <c r="C14831"/>
      <c r="D14831"/>
      <c r="E14831"/>
    </row>
    <row r="14832" spans="1:5" x14ac:dyDescent="0.25">
      <c r="A14832"/>
      <c r="B14832"/>
      <c r="C14832"/>
      <c r="D14832"/>
      <c r="E14832"/>
    </row>
    <row r="14833" spans="1:5" x14ac:dyDescent="0.25">
      <c r="A14833"/>
      <c r="B14833"/>
      <c r="C14833"/>
      <c r="D14833"/>
      <c r="E14833"/>
    </row>
    <row r="14834" spans="1:5" x14ac:dyDescent="0.25">
      <c r="A14834"/>
      <c r="B14834"/>
      <c r="C14834"/>
      <c r="D14834"/>
      <c r="E14834"/>
    </row>
    <row r="14835" spans="1:5" x14ac:dyDescent="0.25">
      <c r="A14835"/>
      <c r="B14835"/>
      <c r="C14835"/>
      <c r="D14835"/>
      <c r="E14835"/>
    </row>
    <row r="14836" spans="1:5" x14ac:dyDescent="0.25">
      <c r="A14836"/>
      <c r="B14836"/>
      <c r="C14836"/>
      <c r="D14836"/>
      <c r="E14836"/>
    </row>
    <row r="14837" spans="1:5" x14ac:dyDescent="0.25">
      <c r="A14837"/>
      <c r="B14837"/>
      <c r="C14837"/>
      <c r="D14837"/>
      <c r="E14837"/>
    </row>
    <row r="14838" spans="1:5" x14ac:dyDescent="0.25">
      <c r="A14838"/>
      <c r="B14838"/>
      <c r="C14838"/>
      <c r="D14838"/>
      <c r="E14838"/>
    </row>
    <row r="14839" spans="1:5" x14ac:dyDescent="0.25">
      <c r="A14839"/>
      <c r="B14839"/>
      <c r="C14839"/>
      <c r="D14839"/>
      <c r="E14839"/>
    </row>
    <row r="14840" spans="1:5" x14ac:dyDescent="0.25">
      <c r="A14840"/>
      <c r="B14840"/>
      <c r="C14840"/>
      <c r="D14840"/>
      <c r="E14840"/>
    </row>
    <row r="14841" spans="1:5" x14ac:dyDescent="0.25">
      <c r="A14841"/>
      <c r="B14841"/>
      <c r="C14841"/>
      <c r="D14841"/>
      <c r="E14841"/>
    </row>
    <row r="14842" spans="1:5" x14ac:dyDescent="0.25">
      <c r="A14842"/>
      <c r="B14842"/>
      <c r="C14842"/>
      <c r="D14842"/>
      <c r="E14842"/>
    </row>
    <row r="14843" spans="1:5" x14ac:dyDescent="0.25">
      <c r="A14843"/>
      <c r="B14843"/>
      <c r="C14843"/>
      <c r="D14843"/>
      <c r="E14843"/>
    </row>
    <row r="14844" spans="1:5" x14ac:dyDescent="0.25">
      <c r="A14844"/>
      <c r="B14844"/>
      <c r="C14844"/>
      <c r="D14844"/>
      <c r="E14844"/>
    </row>
    <row r="14845" spans="1:5" x14ac:dyDescent="0.25">
      <c r="A14845"/>
      <c r="B14845"/>
      <c r="C14845"/>
      <c r="D14845"/>
      <c r="E14845"/>
    </row>
    <row r="14846" spans="1:5" x14ac:dyDescent="0.25">
      <c r="A14846"/>
      <c r="B14846"/>
      <c r="C14846"/>
      <c r="D14846"/>
      <c r="E14846"/>
    </row>
    <row r="14847" spans="1:5" x14ac:dyDescent="0.25">
      <c r="A14847"/>
      <c r="B14847"/>
      <c r="C14847"/>
      <c r="D14847"/>
      <c r="E14847"/>
    </row>
    <row r="14848" spans="1:5" x14ac:dyDescent="0.25">
      <c r="A14848"/>
      <c r="B14848"/>
      <c r="C14848"/>
      <c r="D14848"/>
      <c r="E14848"/>
    </row>
    <row r="14849" spans="1:5" x14ac:dyDescent="0.25">
      <c r="A14849"/>
      <c r="B14849"/>
      <c r="C14849"/>
      <c r="D14849"/>
      <c r="E14849"/>
    </row>
    <row r="14850" spans="1:5" x14ac:dyDescent="0.25">
      <c r="A14850"/>
      <c r="B14850"/>
      <c r="C14850"/>
      <c r="D14850"/>
      <c r="E14850"/>
    </row>
    <row r="14851" spans="1:5" x14ac:dyDescent="0.25">
      <c r="A14851"/>
      <c r="B14851"/>
      <c r="C14851"/>
      <c r="D14851"/>
      <c r="E14851"/>
    </row>
    <row r="14852" spans="1:5" x14ac:dyDescent="0.25">
      <c r="A14852"/>
      <c r="B14852"/>
      <c r="C14852"/>
      <c r="D14852"/>
      <c r="E14852"/>
    </row>
    <row r="14853" spans="1:5" x14ac:dyDescent="0.25">
      <c r="A14853"/>
      <c r="B14853"/>
      <c r="C14853"/>
      <c r="D14853"/>
      <c r="E14853"/>
    </row>
    <row r="14854" spans="1:5" x14ac:dyDescent="0.25">
      <c r="A14854"/>
      <c r="B14854"/>
      <c r="C14854"/>
      <c r="D14854"/>
      <c r="E14854"/>
    </row>
    <row r="14855" spans="1:5" x14ac:dyDescent="0.25">
      <c r="A14855"/>
      <c r="B14855"/>
      <c r="C14855"/>
      <c r="D14855"/>
      <c r="E14855"/>
    </row>
    <row r="14856" spans="1:5" x14ac:dyDescent="0.25">
      <c r="A14856"/>
      <c r="B14856"/>
      <c r="C14856"/>
      <c r="D14856"/>
      <c r="E14856"/>
    </row>
    <row r="14857" spans="1:5" x14ac:dyDescent="0.25">
      <c r="A14857"/>
      <c r="B14857"/>
      <c r="C14857"/>
      <c r="D14857"/>
      <c r="E14857"/>
    </row>
    <row r="14858" spans="1:5" x14ac:dyDescent="0.25">
      <c r="A14858"/>
      <c r="B14858"/>
      <c r="C14858"/>
      <c r="D14858"/>
      <c r="E14858"/>
    </row>
    <row r="14859" spans="1:5" x14ac:dyDescent="0.25">
      <c r="A14859"/>
      <c r="B14859"/>
      <c r="C14859"/>
      <c r="D14859"/>
      <c r="E14859"/>
    </row>
    <row r="14860" spans="1:5" x14ac:dyDescent="0.25">
      <c r="A14860"/>
      <c r="B14860"/>
      <c r="C14860"/>
      <c r="D14860"/>
      <c r="E14860"/>
    </row>
    <row r="14861" spans="1:5" x14ac:dyDescent="0.25">
      <c r="A14861"/>
      <c r="B14861"/>
      <c r="C14861"/>
      <c r="D14861"/>
      <c r="E14861"/>
    </row>
    <row r="14862" spans="1:5" x14ac:dyDescent="0.25">
      <c r="A14862"/>
      <c r="B14862"/>
      <c r="C14862"/>
      <c r="D14862"/>
      <c r="E14862"/>
    </row>
    <row r="14863" spans="1:5" x14ac:dyDescent="0.25">
      <c r="A14863"/>
      <c r="B14863"/>
      <c r="C14863"/>
      <c r="D14863"/>
      <c r="E14863"/>
    </row>
    <row r="14864" spans="1:5" x14ac:dyDescent="0.25">
      <c r="A14864"/>
      <c r="B14864"/>
      <c r="C14864"/>
      <c r="D14864"/>
      <c r="E14864"/>
    </row>
    <row r="14865" spans="1:5" x14ac:dyDescent="0.25">
      <c r="A14865"/>
      <c r="B14865"/>
      <c r="C14865"/>
      <c r="D14865"/>
      <c r="E14865"/>
    </row>
    <row r="14866" spans="1:5" x14ac:dyDescent="0.25">
      <c r="A14866"/>
      <c r="B14866"/>
      <c r="C14866"/>
      <c r="D14866"/>
      <c r="E14866"/>
    </row>
    <row r="14867" spans="1:5" x14ac:dyDescent="0.25">
      <c r="A14867"/>
      <c r="B14867"/>
      <c r="C14867"/>
      <c r="D14867"/>
      <c r="E14867"/>
    </row>
    <row r="14868" spans="1:5" x14ac:dyDescent="0.25">
      <c r="A14868"/>
      <c r="B14868"/>
      <c r="C14868"/>
      <c r="D14868"/>
      <c r="E14868"/>
    </row>
    <row r="14869" spans="1:5" x14ac:dyDescent="0.25">
      <c r="A14869"/>
      <c r="B14869"/>
      <c r="C14869"/>
      <c r="D14869"/>
      <c r="E14869"/>
    </row>
    <row r="14870" spans="1:5" x14ac:dyDescent="0.25">
      <c r="A14870"/>
      <c r="B14870"/>
      <c r="C14870"/>
      <c r="D14870"/>
      <c r="E14870"/>
    </row>
    <row r="14871" spans="1:5" x14ac:dyDescent="0.25">
      <c r="A14871"/>
      <c r="B14871"/>
      <c r="C14871"/>
      <c r="D14871"/>
      <c r="E14871"/>
    </row>
    <row r="14872" spans="1:5" x14ac:dyDescent="0.25">
      <c r="A14872"/>
      <c r="B14872"/>
      <c r="C14872"/>
      <c r="D14872"/>
      <c r="E14872"/>
    </row>
    <row r="14873" spans="1:5" x14ac:dyDescent="0.25">
      <c r="A14873"/>
      <c r="B14873"/>
      <c r="C14873"/>
      <c r="D14873"/>
      <c r="E14873"/>
    </row>
    <row r="14874" spans="1:5" x14ac:dyDescent="0.25">
      <c r="A14874"/>
      <c r="B14874"/>
      <c r="C14874"/>
      <c r="D14874"/>
      <c r="E14874"/>
    </row>
    <row r="14875" spans="1:5" x14ac:dyDescent="0.25">
      <c r="A14875"/>
      <c r="B14875"/>
      <c r="C14875"/>
      <c r="D14875"/>
      <c r="E14875"/>
    </row>
    <row r="14876" spans="1:5" x14ac:dyDescent="0.25">
      <c r="A14876"/>
      <c r="B14876"/>
      <c r="C14876"/>
      <c r="D14876"/>
      <c r="E14876"/>
    </row>
    <row r="14877" spans="1:5" x14ac:dyDescent="0.25">
      <c r="A14877"/>
      <c r="B14877"/>
      <c r="C14877"/>
      <c r="D14877"/>
      <c r="E14877"/>
    </row>
    <row r="14878" spans="1:5" x14ac:dyDescent="0.25">
      <c r="A14878"/>
      <c r="B14878"/>
      <c r="C14878"/>
      <c r="D14878"/>
      <c r="E14878"/>
    </row>
    <row r="14879" spans="1:5" x14ac:dyDescent="0.25">
      <c r="A14879"/>
      <c r="B14879"/>
      <c r="C14879"/>
      <c r="D14879"/>
      <c r="E14879"/>
    </row>
    <row r="14880" spans="1:5" x14ac:dyDescent="0.25">
      <c r="A14880"/>
      <c r="B14880"/>
      <c r="C14880"/>
      <c r="D14880"/>
      <c r="E14880"/>
    </row>
    <row r="14881" spans="1:5" x14ac:dyDescent="0.25">
      <c r="A14881"/>
      <c r="B14881"/>
      <c r="C14881"/>
      <c r="D14881"/>
      <c r="E14881"/>
    </row>
    <row r="14882" spans="1:5" x14ac:dyDescent="0.25">
      <c r="A14882"/>
      <c r="B14882"/>
      <c r="C14882"/>
      <c r="D14882"/>
      <c r="E14882"/>
    </row>
    <row r="14883" spans="1:5" x14ac:dyDescent="0.25">
      <c r="A14883"/>
      <c r="B14883"/>
      <c r="C14883"/>
      <c r="D14883"/>
      <c r="E14883"/>
    </row>
    <row r="14884" spans="1:5" x14ac:dyDescent="0.25">
      <c r="A14884"/>
      <c r="B14884"/>
      <c r="C14884"/>
      <c r="D14884"/>
      <c r="E14884"/>
    </row>
    <row r="14885" spans="1:5" x14ac:dyDescent="0.25">
      <c r="A14885"/>
      <c r="B14885"/>
      <c r="C14885"/>
      <c r="D14885"/>
      <c r="E14885"/>
    </row>
    <row r="14886" spans="1:5" x14ac:dyDescent="0.25">
      <c r="A14886"/>
      <c r="B14886"/>
      <c r="C14886"/>
      <c r="D14886"/>
      <c r="E14886"/>
    </row>
    <row r="14887" spans="1:5" x14ac:dyDescent="0.25">
      <c r="A14887"/>
      <c r="B14887"/>
      <c r="C14887"/>
      <c r="D14887"/>
      <c r="E14887"/>
    </row>
    <row r="14888" spans="1:5" x14ac:dyDescent="0.25">
      <c r="A14888"/>
      <c r="B14888"/>
      <c r="C14888"/>
      <c r="D14888"/>
      <c r="E14888"/>
    </row>
    <row r="14889" spans="1:5" x14ac:dyDescent="0.25">
      <c r="A14889"/>
      <c r="B14889"/>
      <c r="C14889"/>
      <c r="D14889"/>
      <c r="E14889"/>
    </row>
    <row r="14890" spans="1:5" x14ac:dyDescent="0.25">
      <c r="A14890"/>
      <c r="B14890"/>
      <c r="C14890"/>
      <c r="D14890"/>
      <c r="E14890"/>
    </row>
    <row r="14891" spans="1:5" x14ac:dyDescent="0.25">
      <c r="A14891"/>
      <c r="B14891"/>
      <c r="C14891"/>
      <c r="D14891"/>
      <c r="E14891"/>
    </row>
    <row r="14892" spans="1:5" x14ac:dyDescent="0.25">
      <c r="A14892"/>
      <c r="B14892"/>
      <c r="C14892"/>
      <c r="D14892"/>
      <c r="E14892"/>
    </row>
    <row r="14893" spans="1:5" x14ac:dyDescent="0.25">
      <c r="A14893"/>
      <c r="B14893"/>
      <c r="C14893"/>
      <c r="D14893"/>
      <c r="E14893"/>
    </row>
    <row r="14894" spans="1:5" x14ac:dyDescent="0.25">
      <c r="A14894"/>
      <c r="B14894"/>
      <c r="C14894"/>
      <c r="D14894"/>
      <c r="E14894"/>
    </row>
    <row r="14895" spans="1:5" x14ac:dyDescent="0.25">
      <c r="A14895"/>
      <c r="B14895"/>
      <c r="C14895"/>
      <c r="D14895"/>
      <c r="E14895"/>
    </row>
    <row r="14896" spans="1:5" x14ac:dyDescent="0.25">
      <c r="A14896"/>
      <c r="B14896"/>
      <c r="C14896"/>
      <c r="D14896"/>
      <c r="E14896"/>
    </row>
    <row r="14897" spans="1:5" x14ac:dyDescent="0.25">
      <c r="A14897"/>
      <c r="B14897"/>
      <c r="C14897"/>
      <c r="D14897"/>
      <c r="E14897"/>
    </row>
    <row r="14898" spans="1:5" x14ac:dyDescent="0.25">
      <c r="A14898"/>
      <c r="B14898"/>
      <c r="C14898"/>
      <c r="D14898"/>
      <c r="E14898"/>
    </row>
    <row r="14899" spans="1:5" x14ac:dyDescent="0.25">
      <c r="A14899"/>
      <c r="B14899"/>
      <c r="C14899"/>
      <c r="D14899"/>
      <c r="E14899"/>
    </row>
    <row r="14900" spans="1:5" x14ac:dyDescent="0.25">
      <c r="A14900"/>
      <c r="B14900"/>
      <c r="C14900"/>
      <c r="D14900"/>
      <c r="E14900"/>
    </row>
    <row r="14901" spans="1:5" x14ac:dyDescent="0.25">
      <c r="A14901"/>
      <c r="B14901"/>
      <c r="C14901"/>
      <c r="D14901"/>
      <c r="E14901"/>
    </row>
    <row r="14902" spans="1:5" x14ac:dyDescent="0.25">
      <c r="A14902"/>
      <c r="B14902"/>
      <c r="C14902"/>
      <c r="D14902"/>
      <c r="E14902"/>
    </row>
    <row r="14903" spans="1:5" x14ac:dyDescent="0.25">
      <c r="A14903"/>
      <c r="B14903"/>
      <c r="C14903"/>
      <c r="D14903"/>
      <c r="E14903"/>
    </row>
    <row r="14904" spans="1:5" x14ac:dyDescent="0.25">
      <c r="A14904"/>
      <c r="B14904"/>
      <c r="C14904"/>
      <c r="D14904"/>
      <c r="E14904"/>
    </row>
    <row r="14905" spans="1:5" x14ac:dyDescent="0.25">
      <c r="A14905"/>
      <c r="B14905"/>
      <c r="C14905"/>
      <c r="D14905"/>
      <c r="E14905"/>
    </row>
    <row r="14906" spans="1:5" x14ac:dyDescent="0.25">
      <c r="A14906"/>
      <c r="B14906"/>
      <c r="C14906"/>
      <c r="D14906"/>
      <c r="E14906"/>
    </row>
    <row r="14907" spans="1:5" x14ac:dyDescent="0.25">
      <c r="A14907"/>
      <c r="B14907"/>
      <c r="C14907"/>
      <c r="D14907"/>
      <c r="E14907"/>
    </row>
    <row r="14908" spans="1:5" x14ac:dyDescent="0.25">
      <c r="A14908"/>
      <c r="B14908"/>
      <c r="C14908"/>
      <c r="D14908"/>
      <c r="E14908"/>
    </row>
    <row r="14909" spans="1:5" x14ac:dyDescent="0.25">
      <c r="A14909"/>
      <c r="B14909"/>
      <c r="C14909"/>
      <c r="D14909"/>
      <c r="E14909"/>
    </row>
    <row r="14910" spans="1:5" x14ac:dyDescent="0.25">
      <c r="A14910"/>
      <c r="B14910"/>
      <c r="C14910"/>
      <c r="D14910"/>
      <c r="E14910"/>
    </row>
    <row r="14911" spans="1:5" x14ac:dyDescent="0.25">
      <c r="A14911"/>
      <c r="B14911"/>
      <c r="C14911"/>
      <c r="D14911"/>
      <c r="E14911"/>
    </row>
    <row r="14912" spans="1:5" x14ac:dyDescent="0.25">
      <c r="A14912"/>
      <c r="B14912"/>
      <c r="C14912"/>
      <c r="D14912"/>
      <c r="E14912"/>
    </row>
    <row r="14913" spans="1:5" x14ac:dyDescent="0.25">
      <c r="A14913"/>
      <c r="B14913"/>
      <c r="C14913"/>
      <c r="D14913"/>
      <c r="E14913"/>
    </row>
    <row r="14914" spans="1:5" x14ac:dyDescent="0.25">
      <c r="A14914"/>
      <c r="B14914"/>
      <c r="C14914"/>
      <c r="D14914"/>
      <c r="E14914"/>
    </row>
    <row r="14915" spans="1:5" x14ac:dyDescent="0.25">
      <c r="A14915"/>
      <c r="B14915"/>
      <c r="C14915"/>
      <c r="D14915"/>
      <c r="E14915"/>
    </row>
    <row r="14916" spans="1:5" x14ac:dyDescent="0.25">
      <c r="A14916"/>
      <c r="B14916"/>
      <c r="C14916"/>
      <c r="D14916"/>
      <c r="E14916"/>
    </row>
    <row r="14917" spans="1:5" x14ac:dyDescent="0.25">
      <c r="A14917"/>
      <c r="B14917"/>
      <c r="C14917"/>
      <c r="D14917"/>
      <c r="E14917"/>
    </row>
    <row r="14918" spans="1:5" x14ac:dyDescent="0.25">
      <c r="A14918"/>
      <c r="B14918"/>
      <c r="C14918"/>
      <c r="D14918"/>
      <c r="E14918"/>
    </row>
    <row r="14919" spans="1:5" x14ac:dyDescent="0.25">
      <c r="A14919"/>
      <c r="B14919"/>
      <c r="C14919"/>
      <c r="D14919"/>
      <c r="E14919"/>
    </row>
    <row r="14920" spans="1:5" x14ac:dyDescent="0.25">
      <c r="A14920"/>
      <c r="B14920"/>
      <c r="C14920"/>
      <c r="D14920"/>
      <c r="E14920"/>
    </row>
    <row r="14921" spans="1:5" x14ac:dyDescent="0.25">
      <c r="A14921"/>
      <c r="B14921"/>
      <c r="C14921"/>
      <c r="D14921"/>
      <c r="E14921"/>
    </row>
    <row r="14922" spans="1:5" x14ac:dyDescent="0.25">
      <c r="A14922"/>
      <c r="B14922"/>
      <c r="C14922"/>
      <c r="D14922"/>
      <c r="E14922"/>
    </row>
    <row r="14923" spans="1:5" x14ac:dyDescent="0.25">
      <c r="A14923"/>
      <c r="B14923"/>
      <c r="C14923"/>
      <c r="D14923"/>
      <c r="E14923"/>
    </row>
    <row r="14924" spans="1:5" x14ac:dyDescent="0.25">
      <c r="A14924"/>
      <c r="B14924"/>
      <c r="C14924"/>
      <c r="D14924"/>
      <c r="E14924"/>
    </row>
    <row r="14925" spans="1:5" x14ac:dyDescent="0.25">
      <c r="A14925"/>
      <c r="B14925"/>
      <c r="C14925"/>
      <c r="D14925"/>
      <c r="E14925"/>
    </row>
    <row r="14926" spans="1:5" x14ac:dyDescent="0.25">
      <c r="A14926"/>
      <c r="B14926"/>
      <c r="C14926"/>
      <c r="D14926"/>
      <c r="E14926"/>
    </row>
    <row r="14927" spans="1:5" x14ac:dyDescent="0.25">
      <c r="A14927"/>
      <c r="B14927"/>
      <c r="C14927"/>
      <c r="D14927"/>
      <c r="E14927"/>
    </row>
    <row r="14928" spans="1:5" x14ac:dyDescent="0.25">
      <c r="A14928"/>
      <c r="B14928"/>
      <c r="C14928"/>
      <c r="D14928"/>
      <c r="E14928"/>
    </row>
    <row r="14929" spans="1:5" x14ac:dyDescent="0.25">
      <c r="A14929"/>
      <c r="B14929"/>
      <c r="C14929"/>
      <c r="D14929"/>
      <c r="E14929"/>
    </row>
    <row r="14930" spans="1:5" x14ac:dyDescent="0.25">
      <c r="A14930"/>
      <c r="B14930"/>
      <c r="C14930"/>
      <c r="D14930"/>
      <c r="E14930"/>
    </row>
    <row r="14931" spans="1:5" x14ac:dyDescent="0.25">
      <c r="A14931"/>
      <c r="B14931"/>
      <c r="C14931"/>
      <c r="D14931"/>
      <c r="E14931"/>
    </row>
    <row r="14932" spans="1:5" x14ac:dyDescent="0.25">
      <c r="A14932"/>
      <c r="B14932"/>
      <c r="C14932"/>
      <c r="D14932"/>
      <c r="E14932"/>
    </row>
    <row r="14933" spans="1:5" x14ac:dyDescent="0.25">
      <c r="A14933"/>
      <c r="B14933"/>
      <c r="C14933"/>
      <c r="D14933"/>
      <c r="E14933"/>
    </row>
    <row r="14934" spans="1:5" x14ac:dyDescent="0.25">
      <c r="A14934"/>
      <c r="B14934"/>
      <c r="C14934"/>
      <c r="D14934"/>
      <c r="E14934"/>
    </row>
    <row r="14935" spans="1:5" x14ac:dyDescent="0.25">
      <c r="A14935"/>
      <c r="B14935"/>
      <c r="C14935"/>
      <c r="D14935"/>
      <c r="E14935"/>
    </row>
    <row r="14936" spans="1:5" x14ac:dyDescent="0.25">
      <c r="A14936"/>
      <c r="B14936"/>
      <c r="C14936"/>
      <c r="D14936"/>
      <c r="E14936"/>
    </row>
    <row r="14937" spans="1:5" x14ac:dyDescent="0.25">
      <c r="A14937"/>
      <c r="B14937"/>
      <c r="C14937"/>
      <c r="D14937"/>
      <c r="E14937"/>
    </row>
    <row r="14938" spans="1:5" x14ac:dyDescent="0.25">
      <c r="A14938"/>
      <c r="B14938"/>
      <c r="C14938"/>
      <c r="D14938"/>
      <c r="E14938"/>
    </row>
    <row r="14939" spans="1:5" x14ac:dyDescent="0.25">
      <c r="A14939"/>
      <c r="B14939"/>
      <c r="C14939"/>
      <c r="D14939"/>
      <c r="E14939"/>
    </row>
    <row r="14940" spans="1:5" x14ac:dyDescent="0.25">
      <c r="A14940"/>
      <c r="B14940"/>
      <c r="C14940"/>
      <c r="D14940"/>
      <c r="E14940"/>
    </row>
    <row r="14941" spans="1:5" x14ac:dyDescent="0.25">
      <c r="A14941"/>
      <c r="B14941"/>
      <c r="C14941"/>
      <c r="D14941"/>
      <c r="E14941"/>
    </row>
    <row r="14942" spans="1:5" x14ac:dyDescent="0.25">
      <c r="A14942"/>
      <c r="B14942"/>
      <c r="C14942"/>
      <c r="D14942"/>
      <c r="E14942"/>
    </row>
    <row r="14943" spans="1:5" x14ac:dyDescent="0.25">
      <c r="A14943"/>
      <c r="B14943"/>
      <c r="C14943"/>
      <c r="D14943"/>
      <c r="E14943"/>
    </row>
    <row r="14944" spans="1:5" x14ac:dyDescent="0.25">
      <c r="A14944"/>
      <c r="B14944"/>
      <c r="C14944"/>
      <c r="D14944"/>
      <c r="E14944"/>
    </row>
    <row r="14945" spans="1:5" x14ac:dyDescent="0.25">
      <c r="A14945"/>
      <c r="B14945"/>
      <c r="C14945"/>
      <c r="D14945"/>
      <c r="E14945"/>
    </row>
    <row r="14946" spans="1:5" x14ac:dyDescent="0.25">
      <c r="A14946"/>
      <c r="B14946"/>
      <c r="C14946"/>
      <c r="D14946"/>
      <c r="E14946"/>
    </row>
    <row r="14947" spans="1:5" x14ac:dyDescent="0.25">
      <c r="A14947"/>
      <c r="B14947"/>
      <c r="C14947"/>
      <c r="D14947"/>
      <c r="E14947"/>
    </row>
    <row r="14948" spans="1:5" x14ac:dyDescent="0.25">
      <c r="A14948"/>
      <c r="B14948"/>
      <c r="C14948"/>
      <c r="D14948"/>
      <c r="E14948"/>
    </row>
    <row r="14949" spans="1:5" x14ac:dyDescent="0.25">
      <c r="A14949"/>
      <c r="B14949"/>
      <c r="C14949"/>
      <c r="D14949"/>
      <c r="E14949"/>
    </row>
    <row r="14950" spans="1:5" x14ac:dyDescent="0.25">
      <c r="A14950"/>
      <c r="B14950"/>
      <c r="C14950"/>
      <c r="D14950"/>
      <c r="E14950"/>
    </row>
    <row r="14951" spans="1:5" x14ac:dyDescent="0.25">
      <c r="A14951"/>
      <c r="B14951"/>
      <c r="C14951"/>
      <c r="D14951"/>
      <c r="E14951"/>
    </row>
    <row r="14952" spans="1:5" x14ac:dyDescent="0.25">
      <c r="A14952"/>
      <c r="B14952"/>
      <c r="C14952"/>
      <c r="D14952"/>
      <c r="E14952"/>
    </row>
    <row r="14953" spans="1:5" x14ac:dyDescent="0.25">
      <c r="A14953"/>
      <c r="B14953"/>
      <c r="C14953"/>
      <c r="D14953"/>
      <c r="E14953"/>
    </row>
    <row r="14954" spans="1:5" x14ac:dyDescent="0.25">
      <c r="A14954"/>
      <c r="B14954"/>
      <c r="C14954"/>
      <c r="D14954"/>
      <c r="E14954"/>
    </row>
    <row r="14955" spans="1:5" x14ac:dyDescent="0.25">
      <c r="A14955"/>
      <c r="B14955"/>
      <c r="C14955"/>
      <c r="D14955"/>
      <c r="E14955"/>
    </row>
    <row r="14956" spans="1:5" x14ac:dyDescent="0.25">
      <c r="A14956"/>
      <c r="B14956"/>
      <c r="C14956"/>
      <c r="D14956"/>
      <c r="E14956"/>
    </row>
    <row r="14957" spans="1:5" x14ac:dyDescent="0.25">
      <c r="A14957"/>
      <c r="B14957"/>
      <c r="C14957"/>
      <c r="D14957"/>
      <c r="E14957"/>
    </row>
    <row r="14958" spans="1:5" x14ac:dyDescent="0.25">
      <c r="A14958"/>
      <c r="B14958"/>
      <c r="C14958"/>
      <c r="D14958"/>
      <c r="E14958"/>
    </row>
    <row r="14959" spans="1:5" x14ac:dyDescent="0.25">
      <c r="A14959"/>
      <c r="B14959"/>
      <c r="C14959"/>
      <c r="D14959"/>
      <c r="E14959"/>
    </row>
    <row r="14960" spans="1:5" x14ac:dyDescent="0.25">
      <c r="A14960"/>
      <c r="B14960"/>
      <c r="C14960"/>
      <c r="D14960"/>
      <c r="E14960"/>
    </row>
    <row r="14961" spans="1:5" x14ac:dyDescent="0.25">
      <c r="A14961"/>
      <c r="B14961"/>
      <c r="C14961"/>
      <c r="D14961"/>
      <c r="E14961"/>
    </row>
    <row r="14962" spans="1:5" x14ac:dyDescent="0.25">
      <c r="A14962"/>
      <c r="B14962"/>
      <c r="C14962"/>
      <c r="D14962"/>
      <c r="E14962"/>
    </row>
    <row r="14963" spans="1:5" x14ac:dyDescent="0.25">
      <c r="A14963"/>
      <c r="B14963"/>
      <c r="C14963"/>
      <c r="D14963"/>
      <c r="E14963"/>
    </row>
    <row r="14964" spans="1:5" x14ac:dyDescent="0.25">
      <c r="A14964"/>
      <c r="B14964"/>
      <c r="C14964"/>
      <c r="D14964"/>
      <c r="E14964"/>
    </row>
    <row r="14965" spans="1:5" x14ac:dyDescent="0.25">
      <c r="A14965"/>
      <c r="B14965"/>
      <c r="C14965"/>
      <c r="D14965"/>
      <c r="E14965"/>
    </row>
    <row r="14966" spans="1:5" x14ac:dyDescent="0.25">
      <c r="A14966"/>
      <c r="B14966"/>
      <c r="C14966"/>
      <c r="D14966"/>
      <c r="E14966"/>
    </row>
    <row r="14967" spans="1:5" x14ac:dyDescent="0.25">
      <c r="A14967"/>
      <c r="B14967"/>
      <c r="C14967"/>
      <c r="D14967"/>
      <c r="E14967"/>
    </row>
    <row r="14968" spans="1:5" x14ac:dyDescent="0.25">
      <c r="A14968"/>
      <c r="B14968"/>
      <c r="C14968"/>
      <c r="D14968"/>
      <c r="E14968"/>
    </row>
    <row r="14969" spans="1:5" x14ac:dyDescent="0.25">
      <c r="A14969"/>
      <c r="B14969"/>
      <c r="C14969"/>
      <c r="D14969"/>
      <c r="E14969"/>
    </row>
    <row r="14970" spans="1:5" x14ac:dyDescent="0.25">
      <c r="A14970"/>
      <c r="B14970"/>
      <c r="C14970"/>
      <c r="D14970"/>
      <c r="E14970"/>
    </row>
    <row r="14971" spans="1:5" x14ac:dyDescent="0.25">
      <c r="A14971"/>
      <c r="B14971"/>
      <c r="C14971"/>
      <c r="D14971"/>
      <c r="E14971"/>
    </row>
    <row r="14972" spans="1:5" x14ac:dyDescent="0.25">
      <c r="A14972"/>
      <c r="B14972"/>
      <c r="C14972"/>
      <c r="D14972"/>
      <c r="E14972"/>
    </row>
    <row r="14973" spans="1:5" x14ac:dyDescent="0.25">
      <c r="A14973"/>
      <c r="B14973"/>
      <c r="C14973"/>
      <c r="D14973"/>
      <c r="E14973"/>
    </row>
    <row r="14974" spans="1:5" x14ac:dyDescent="0.25">
      <c r="A14974"/>
      <c r="B14974"/>
      <c r="C14974"/>
      <c r="D14974"/>
      <c r="E14974"/>
    </row>
    <row r="14975" spans="1:5" x14ac:dyDescent="0.25">
      <c r="A14975"/>
      <c r="B14975"/>
      <c r="C14975"/>
      <c r="D14975"/>
      <c r="E14975"/>
    </row>
    <row r="14976" spans="1:5" x14ac:dyDescent="0.25">
      <c r="A14976"/>
      <c r="B14976"/>
      <c r="C14976"/>
      <c r="D14976"/>
      <c r="E14976"/>
    </row>
    <row r="14977" spans="1:5" x14ac:dyDescent="0.25">
      <c r="A14977"/>
      <c r="B14977"/>
      <c r="C14977"/>
      <c r="D14977"/>
      <c r="E14977"/>
    </row>
    <row r="14978" spans="1:5" x14ac:dyDescent="0.25">
      <c r="A14978"/>
      <c r="B14978"/>
      <c r="C14978"/>
      <c r="D14978"/>
      <c r="E14978"/>
    </row>
    <row r="14979" spans="1:5" x14ac:dyDescent="0.25">
      <c r="A14979"/>
      <c r="B14979"/>
      <c r="C14979"/>
      <c r="D14979"/>
      <c r="E14979"/>
    </row>
    <row r="14980" spans="1:5" x14ac:dyDescent="0.25">
      <c r="A14980"/>
      <c r="B14980"/>
      <c r="C14980"/>
      <c r="D14980"/>
      <c r="E14980"/>
    </row>
    <row r="14981" spans="1:5" x14ac:dyDescent="0.25">
      <c r="A14981"/>
      <c r="B14981"/>
      <c r="C14981"/>
      <c r="D14981"/>
      <c r="E14981"/>
    </row>
    <row r="14982" spans="1:5" x14ac:dyDescent="0.25">
      <c r="A14982"/>
      <c r="B14982"/>
      <c r="C14982"/>
      <c r="D14982"/>
      <c r="E14982"/>
    </row>
    <row r="14983" spans="1:5" x14ac:dyDescent="0.25">
      <c r="A14983"/>
      <c r="B14983"/>
      <c r="C14983"/>
      <c r="D14983"/>
      <c r="E14983"/>
    </row>
    <row r="14984" spans="1:5" x14ac:dyDescent="0.25">
      <c r="A14984"/>
      <c r="B14984"/>
      <c r="C14984"/>
      <c r="D14984"/>
      <c r="E14984"/>
    </row>
    <row r="14985" spans="1:5" x14ac:dyDescent="0.25">
      <c r="A14985"/>
      <c r="B14985"/>
      <c r="C14985"/>
      <c r="D14985"/>
      <c r="E14985"/>
    </row>
    <row r="14986" spans="1:5" x14ac:dyDescent="0.25">
      <c r="A14986"/>
      <c r="B14986"/>
      <c r="C14986"/>
      <c r="D14986"/>
      <c r="E14986"/>
    </row>
    <row r="14987" spans="1:5" x14ac:dyDescent="0.25">
      <c r="A14987"/>
      <c r="B14987"/>
      <c r="C14987"/>
      <c r="D14987"/>
      <c r="E14987"/>
    </row>
    <row r="14988" spans="1:5" x14ac:dyDescent="0.25">
      <c r="A14988"/>
      <c r="B14988"/>
      <c r="C14988"/>
      <c r="D14988"/>
      <c r="E14988"/>
    </row>
    <row r="14989" spans="1:5" x14ac:dyDescent="0.25">
      <c r="A14989"/>
      <c r="B14989"/>
      <c r="C14989"/>
      <c r="D14989"/>
      <c r="E14989"/>
    </row>
    <row r="14990" spans="1:5" x14ac:dyDescent="0.25">
      <c r="A14990"/>
      <c r="B14990"/>
      <c r="C14990"/>
      <c r="D14990"/>
      <c r="E14990"/>
    </row>
    <row r="14991" spans="1:5" x14ac:dyDescent="0.25">
      <c r="A14991"/>
      <c r="B14991"/>
      <c r="C14991"/>
      <c r="D14991"/>
      <c r="E14991"/>
    </row>
    <row r="14992" spans="1:5" x14ac:dyDescent="0.25">
      <c r="A14992"/>
      <c r="B14992"/>
      <c r="C14992"/>
      <c r="D14992"/>
      <c r="E14992"/>
    </row>
    <row r="14993" spans="1:5" x14ac:dyDescent="0.25">
      <c r="A14993"/>
      <c r="B14993"/>
      <c r="C14993"/>
      <c r="D14993"/>
      <c r="E14993"/>
    </row>
    <row r="14994" spans="1:5" x14ac:dyDescent="0.25">
      <c r="A14994"/>
      <c r="B14994"/>
      <c r="C14994"/>
      <c r="D14994"/>
      <c r="E14994"/>
    </row>
    <row r="14995" spans="1:5" x14ac:dyDescent="0.25">
      <c r="A14995"/>
      <c r="B14995"/>
      <c r="C14995"/>
      <c r="D14995"/>
      <c r="E14995"/>
    </row>
    <row r="14996" spans="1:5" x14ac:dyDescent="0.25">
      <c r="A14996"/>
      <c r="B14996"/>
      <c r="C14996"/>
      <c r="D14996"/>
      <c r="E14996"/>
    </row>
    <row r="14997" spans="1:5" x14ac:dyDescent="0.25">
      <c r="A14997"/>
      <c r="B14997"/>
      <c r="C14997"/>
      <c r="D14997"/>
      <c r="E14997"/>
    </row>
    <row r="14998" spans="1:5" x14ac:dyDescent="0.25">
      <c r="A14998"/>
      <c r="B14998"/>
      <c r="C14998"/>
      <c r="D14998"/>
      <c r="E14998"/>
    </row>
    <row r="14999" spans="1:5" x14ac:dyDescent="0.25">
      <c r="A14999"/>
      <c r="B14999"/>
      <c r="C14999"/>
      <c r="D14999"/>
      <c r="E14999"/>
    </row>
    <row r="15000" spans="1:5" x14ac:dyDescent="0.25">
      <c r="A15000"/>
      <c r="B15000"/>
      <c r="C15000"/>
      <c r="D15000"/>
      <c r="E15000"/>
    </row>
    <row r="15001" spans="1:5" x14ac:dyDescent="0.25">
      <c r="A15001"/>
      <c r="B15001"/>
      <c r="C15001"/>
      <c r="D15001"/>
      <c r="E15001"/>
    </row>
    <row r="15002" spans="1:5" x14ac:dyDescent="0.25">
      <c r="A15002"/>
      <c r="B15002"/>
      <c r="C15002"/>
      <c r="D15002"/>
      <c r="E15002"/>
    </row>
    <row r="15003" spans="1:5" x14ac:dyDescent="0.25">
      <c r="A15003"/>
      <c r="B15003"/>
      <c r="C15003"/>
      <c r="D15003"/>
      <c r="E15003"/>
    </row>
    <row r="15004" spans="1:5" x14ac:dyDescent="0.25">
      <c r="A15004"/>
      <c r="B15004"/>
      <c r="C15004"/>
      <c r="D15004"/>
      <c r="E15004"/>
    </row>
    <row r="15005" spans="1:5" x14ac:dyDescent="0.25">
      <c r="A15005"/>
      <c r="B15005"/>
      <c r="C15005"/>
      <c r="D15005"/>
      <c r="E15005"/>
    </row>
    <row r="15006" spans="1:5" x14ac:dyDescent="0.25">
      <c r="A15006"/>
      <c r="B15006"/>
      <c r="C15006"/>
      <c r="D15006"/>
      <c r="E15006"/>
    </row>
    <row r="15007" spans="1:5" x14ac:dyDescent="0.25">
      <c r="A15007"/>
      <c r="B15007"/>
      <c r="C15007"/>
      <c r="D15007"/>
      <c r="E15007"/>
    </row>
    <row r="15008" spans="1:5" x14ac:dyDescent="0.25">
      <c r="A15008"/>
      <c r="B15008"/>
      <c r="C15008"/>
      <c r="D15008"/>
      <c r="E15008"/>
    </row>
    <row r="15009" spans="1:5" x14ac:dyDescent="0.25">
      <c r="A15009"/>
      <c r="B15009"/>
      <c r="C15009"/>
      <c r="D15009"/>
      <c r="E15009"/>
    </row>
    <row r="15010" spans="1:5" x14ac:dyDescent="0.25">
      <c r="A15010"/>
      <c r="B15010"/>
      <c r="C15010"/>
      <c r="D15010"/>
      <c r="E15010"/>
    </row>
    <row r="15011" spans="1:5" x14ac:dyDescent="0.25">
      <c r="A15011"/>
      <c r="B15011"/>
      <c r="C15011"/>
      <c r="D15011"/>
      <c r="E15011"/>
    </row>
    <row r="15012" spans="1:5" x14ac:dyDescent="0.25">
      <c r="A15012"/>
      <c r="B15012"/>
      <c r="C15012"/>
      <c r="D15012"/>
      <c r="E15012"/>
    </row>
    <row r="15013" spans="1:5" x14ac:dyDescent="0.25">
      <c r="A15013"/>
      <c r="B15013"/>
      <c r="C15013"/>
      <c r="D15013"/>
      <c r="E15013"/>
    </row>
    <row r="15014" spans="1:5" x14ac:dyDescent="0.25">
      <c r="A15014"/>
      <c r="B15014"/>
      <c r="C15014"/>
      <c r="D15014"/>
      <c r="E15014"/>
    </row>
    <row r="15015" spans="1:5" x14ac:dyDescent="0.25">
      <c r="A15015"/>
      <c r="B15015"/>
      <c r="C15015"/>
      <c r="D15015"/>
      <c r="E15015"/>
    </row>
    <row r="15016" spans="1:5" x14ac:dyDescent="0.25">
      <c r="A15016"/>
      <c r="B15016"/>
      <c r="C15016"/>
      <c r="D15016"/>
      <c r="E15016"/>
    </row>
    <row r="15017" spans="1:5" x14ac:dyDescent="0.25">
      <c r="A15017"/>
      <c r="B15017"/>
      <c r="C15017"/>
      <c r="D15017"/>
      <c r="E15017"/>
    </row>
    <row r="15018" spans="1:5" x14ac:dyDescent="0.25">
      <c r="A15018"/>
      <c r="B15018"/>
      <c r="C15018"/>
      <c r="D15018"/>
      <c r="E15018"/>
    </row>
    <row r="15019" spans="1:5" x14ac:dyDescent="0.25">
      <c r="A15019"/>
      <c r="B15019"/>
      <c r="C15019"/>
      <c r="D15019"/>
      <c r="E15019"/>
    </row>
    <row r="15020" spans="1:5" x14ac:dyDescent="0.25">
      <c r="A15020"/>
      <c r="B15020"/>
      <c r="C15020"/>
      <c r="D15020"/>
      <c r="E15020"/>
    </row>
    <row r="15021" spans="1:5" x14ac:dyDescent="0.25">
      <c r="A15021"/>
      <c r="B15021"/>
      <c r="C15021"/>
      <c r="D15021"/>
      <c r="E15021"/>
    </row>
    <row r="15022" spans="1:5" x14ac:dyDescent="0.25">
      <c r="A15022"/>
      <c r="B15022"/>
      <c r="C15022"/>
      <c r="D15022"/>
      <c r="E15022"/>
    </row>
    <row r="15023" spans="1:5" x14ac:dyDescent="0.25">
      <c r="A15023"/>
      <c r="B15023"/>
      <c r="C15023"/>
      <c r="D15023"/>
      <c r="E15023"/>
    </row>
    <row r="15024" spans="1:5" x14ac:dyDescent="0.25">
      <c r="A15024"/>
      <c r="B15024"/>
      <c r="C15024"/>
      <c r="D15024"/>
      <c r="E15024"/>
    </row>
    <row r="15025" spans="1:5" x14ac:dyDescent="0.25">
      <c r="A15025"/>
      <c r="B15025"/>
      <c r="C15025"/>
      <c r="D15025"/>
      <c r="E15025"/>
    </row>
    <row r="15026" spans="1:5" x14ac:dyDescent="0.25">
      <c r="A15026"/>
      <c r="B15026"/>
      <c r="C15026"/>
      <c r="D15026"/>
      <c r="E15026"/>
    </row>
    <row r="15027" spans="1:5" x14ac:dyDescent="0.25">
      <c r="A15027"/>
      <c r="B15027"/>
      <c r="C15027"/>
      <c r="D15027"/>
      <c r="E15027"/>
    </row>
    <row r="15028" spans="1:5" x14ac:dyDescent="0.25">
      <c r="A15028"/>
      <c r="B15028"/>
      <c r="C15028"/>
      <c r="D15028"/>
      <c r="E15028"/>
    </row>
    <row r="15029" spans="1:5" x14ac:dyDescent="0.25">
      <c r="A15029"/>
      <c r="B15029"/>
      <c r="C15029"/>
      <c r="D15029"/>
      <c r="E15029"/>
    </row>
    <row r="15030" spans="1:5" x14ac:dyDescent="0.25">
      <c r="A15030"/>
      <c r="B15030"/>
      <c r="C15030"/>
      <c r="D15030"/>
      <c r="E15030"/>
    </row>
    <row r="15031" spans="1:5" x14ac:dyDescent="0.25">
      <c r="A15031"/>
      <c r="B15031"/>
      <c r="C15031"/>
      <c r="D15031"/>
      <c r="E15031"/>
    </row>
    <row r="15032" spans="1:5" x14ac:dyDescent="0.25">
      <c r="A15032"/>
      <c r="B15032"/>
      <c r="C15032"/>
      <c r="D15032"/>
      <c r="E15032"/>
    </row>
    <row r="15033" spans="1:5" x14ac:dyDescent="0.25">
      <c r="A15033"/>
      <c r="B15033"/>
      <c r="C15033"/>
      <c r="D15033"/>
      <c r="E15033"/>
    </row>
    <row r="15034" spans="1:5" x14ac:dyDescent="0.25">
      <c r="A15034"/>
      <c r="B15034"/>
      <c r="C15034"/>
      <c r="D15034"/>
      <c r="E15034"/>
    </row>
    <row r="15035" spans="1:5" x14ac:dyDescent="0.25">
      <c r="A15035"/>
      <c r="B15035"/>
      <c r="C15035"/>
      <c r="D15035"/>
      <c r="E15035"/>
    </row>
    <row r="15036" spans="1:5" x14ac:dyDescent="0.25">
      <c r="A15036"/>
      <c r="B15036"/>
      <c r="C15036"/>
      <c r="D15036"/>
      <c r="E15036"/>
    </row>
    <row r="15037" spans="1:5" x14ac:dyDescent="0.25">
      <c r="A15037"/>
      <c r="B15037"/>
      <c r="C15037"/>
      <c r="D15037"/>
      <c r="E15037"/>
    </row>
    <row r="15038" spans="1:5" x14ac:dyDescent="0.25">
      <c r="A15038"/>
      <c r="B15038"/>
      <c r="C15038"/>
      <c r="D15038"/>
      <c r="E15038"/>
    </row>
    <row r="15039" spans="1:5" x14ac:dyDescent="0.25">
      <c r="A15039"/>
      <c r="B15039"/>
      <c r="C15039"/>
      <c r="D15039"/>
      <c r="E15039"/>
    </row>
    <row r="15040" spans="1:5" x14ac:dyDescent="0.25">
      <c r="A15040"/>
      <c r="B15040"/>
      <c r="C15040"/>
      <c r="D15040"/>
      <c r="E15040"/>
    </row>
    <row r="15041" spans="1:5" x14ac:dyDescent="0.25">
      <c r="A15041"/>
      <c r="B15041"/>
      <c r="C15041"/>
      <c r="D15041"/>
      <c r="E15041"/>
    </row>
    <row r="15042" spans="1:5" x14ac:dyDescent="0.25">
      <c r="A15042"/>
      <c r="B15042"/>
      <c r="C15042"/>
      <c r="D15042"/>
      <c r="E15042"/>
    </row>
    <row r="15043" spans="1:5" x14ac:dyDescent="0.25">
      <c r="A15043"/>
      <c r="B15043"/>
      <c r="C15043"/>
      <c r="D15043"/>
      <c r="E15043"/>
    </row>
    <row r="15044" spans="1:5" x14ac:dyDescent="0.25">
      <c r="A15044"/>
      <c r="B15044"/>
      <c r="C15044"/>
      <c r="D15044"/>
      <c r="E15044"/>
    </row>
    <row r="15045" spans="1:5" x14ac:dyDescent="0.25">
      <c r="A15045"/>
      <c r="B15045"/>
      <c r="C15045"/>
      <c r="D15045"/>
      <c r="E15045"/>
    </row>
    <row r="15046" spans="1:5" x14ac:dyDescent="0.25">
      <c r="A15046"/>
      <c r="B15046"/>
      <c r="C15046"/>
      <c r="D15046"/>
      <c r="E15046"/>
    </row>
    <row r="15047" spans="1:5" x14ac:dyDescent="0.25">
      <c r="A15047"/>
      <c r="B15047"/>
      <c r="C15047"/>
      <c r="D15047"/>
      <c r="E15047"/>
    </row>
    <row r="15048" spans="1:5" x14ac:dyDescent="0.25">
      <c r="A15048"/>
      <c r="B15048"/>
      <c r="C15048"/>
      <c r="D15048"/>
      <c r="E15048"/>
    </row>
    <row r="15049" spans="1:5" x14ac:dyDescent="0.25">
      <c r="A15049"/>
      <c r="B15049"/>
      <c r="C15049"/>
      <c r="D15049"/>
      <c r="E15049"/>
    </row>
    <row r="15050" spans="1:5" x14ac:dyDescent="0.25">
      <c r="A15050"/>
      <c r="B15050"/>
      <c r="C15050"/>
      <c r="D15050"/>
      <c r="E15050"/>
    </row>
    <row r="15051" spans="1:5" x14ac:dyDescent="0.25">
      <c r="A15051"/>
      <c r="B15051"/>
      <c r="C15051"/>
      <c r="D15051"/>
      <c r="E15051"/>
    </row>
    <row r="15052" spans="1:5" x14ac:dyDescent="0.25">
      <c r="A15052"/>
      <c r="B15052"/>
      <c r="C15052"/>
      <c r="D15052"/>
      <c r="E15052"/>
    </row>
    <row r="15053" spans="1:5" x14ac:dyDescent="0.25">
      <c r="A15053"/>
      <c r="B15053"/>
      <c r="C15053"/>
      <c r="D15053"/>
      <c r="E15053"/>
    </row>
    <row r="15054" spans="1:5" x14ac:dyDescent="0.25">
      <c r="A15054"/>
      <c r="B15054"/>
      <c r="C15054"/>
      <c r="D15054"/>
      <c r="E15054"/>
    </row>
    <row r="15055" spans="1:5" x14ac:dyDescent="0.25">
      <c r="A15055"/>
      <c r="B15055"/>
      <c r="C15055"/>
      <c r="D15055"/>
      <c r="E15055"/>
    </row>
    <row r="15056" spans="1:5" x14ac:dyDescent="0.25">
      <c r="A15056"/>
      <c r="B15056"/>
      <c r="C15056"/>
      <c r="D15056"/>
      <c r="E15056"/>
    </row>
    <row r="15057" spans="1:5" x14ac:dyDescent="0.25">
      <c r="A15057"/>
      <c r="B15057"/>
      <c r="C15057"/>
      <c r="D15057"/>
      <c r="E15057"/>
    </row>
    <row r="15058" spans="1:5" x14ac:dyDescent="0.25">
      <c r="A15058"/>
      <c r="B15058"/>
      <c r="C15058"/>
      <c r="D15058"/>
      <c r="E15058"/>
    </row>
    <row r="15059" spans="1:5" x14ac:dyDescent="0.25">
      <c r="A15059"/>
      <c r="B15059"/>
      <c r="C15059"/>
      <c r="D15059"/>
      <c r="E15059"/>
    </row>
    <row r="15060" spans="1:5" x14ac:dyDescent="0.25">
      <c r="A15060"/>
      <c r="B15060"/>
      <c r="C15060"/>
      <c r="D15060"/>
      <c r="E15060"/>
    </row>
    <row r="15061" spans="1:5" x14ac:dyDescent="0.25">
      <c r="A15061"/>
      <c r="B15061"/>
      <c r="C15061"/>
      <c r="D15061"/>
      <c r="E15061"/>
    </row>
    <row r="15062" spans="1:5" x14ac:dyDescent="0.25">
      <c r="A15062"/>
      <c r="B15062"/>
      <c r="C15062"/>
      <c r="D15062"/>
      <c r="E15062"/>
    </row>
    <row r="15063" spans="1:5" x14ac:dyDescent="0.25">
      <c r="A15063"/>
      <c r="B15063"/>
      <c r="C15063"/>
      <c r="D15063"/>
      <c r="E15063"/>
    </row>
    <row r="15064" spans="1:5" x14ac:dyDescent="0.25">
      <c r="A15064"/>
      <c r="B15064"/>
      <c r="C15064"/>
      <c r="D15064"/>
      <c r="E15064"/>
    </row>
    <row r="15065" spans="1:5" x14ac:dyDescent="0.25">
      <c r="A15065"/>
      <c r="B15065"/>
      <c r="C15065"/>
      <c r="D15065"/>
      <c r="E15065"/>
    </row>
    <row r="15066" spans="1:5" x14ac:dyDescent="0.25">
      <c r="A15066"/>
      <c r="B15066"/>
      <c r="C15066"/>
      <c r="D15066"/>
      <c r="E15066"/>
    </row>
    <row r="15067" spans="1:5" x14ac:dyDescent="0.25">
      <c r="A15067"/>
      <c r="B15067"/>
      <c r="C15067"/>
      <c r="D15067"/>
      <c r="E15067"/>
    </row>
    <row r="15068" spans="1:5" x14ac:dyDescent="0.25">
      <c r="A15068"/>
      <c r="B15068"/>
      <c r="C15068"/>
      <c r="D15068"/>
      <c r="E15068"/>
    </row>
    <row r="15069" spans="1:5" x14ac:dyDescent="0.25">
      <c r="A15069"/>
      <c r="B15069"/>
      <c r="C15069"/>
      <c r="D15069"/>
      <c r="E15069"/>
    </row>
    <row r="15070" spans="1:5" x14ac:dyDescent="0.25">
      <c r="A15070"/>
      <c r="B15070"/>
      <c r="C15070"/>
      <c r="D15070"/>
      <c r="E15070"/>
    </row>
    <row r="15071" spans="1:5" x14ac:dyDescent="0.25">
      <c r="A15071"/>
      <c r="B15071"/>
      <c r="C15071"/>
      <c r="D15071"/>
      <c r="E15071"/>
    </row>
    <row r="15072" spans="1:5" x14ac:dyDescent="0.25">
      <c r="A15072"/>
      <c r="B15072"/>
      <c r="C15072"/>
      <c r="D15072"/>
      <c r="E15072"/>
    </row>
    <row r="15073" spans="1:5" x14ac:dyDescent="0.25">
      <c r="A15073"/>
      <c r="B15073"/>
      <c r="C15073"/>
      <c r="D15073"/>
      <c r="E15073"/>
    </row>
    <row r="15074" spans="1:5" x14ac:dyDescent="0.25">
      <c r="A15074"/>
      <c r="B15074"/>
      <c r="C15074"/>
      <c r="D15074"/>
      <c r="E15074"/>
    </row>
    <row r="15075" spans="1:5" x14ac:dyDescent="0.25">
      <c r="A15075"/>
      <c r="B15075"/>
      <c r="C15075"/>
      <c r="D15075"/>
      <c r="E15075"/>
    </row>
    <row r="15076" spans="1:5" x14ac:dyDescent="0.25">
      <c r="A15076"/>
      <c r="B15076"/>
      <c r="C15076"/>
      <c r="D15076"/>
      <c r="E15076"/>
    </row>
    <row r="15077" spans="1:5" x14ac:dyDescent="0.25">
      <c r="A15077"/>
      <c r="B15077"/>
      <c r="C15077"/>
      <c r="D15077"/>
      <c r="E15077"/>
    </row>
    <row r="15078" spans="1:5" x14ac:dyDescent="0.25">
      <c r="A15078"/>
      <c r="B15078"/>
      <c r="C15078"/>
      <c r="D15078"/>
      <c r="E15078"/>
    </row>
    <row r="15079" spans="1:5" x14ac:dyDescent="0.25">
      <c r="A15079"/>
      <c r="B15079"/>
      <c r="C15079"/>
      <c r="D15079"/>
      <c r="E15079"/>
    </row>
    <row r="15080" spans="1:5" x14ac:dyDescent="0.25">
      <c r="A15080"/>
      <c r="B15080"/>
      <c r="C15080"/>
      <c r="D15080"/>
      <c r="E15080"/>
    </row>
    <row r="15081" spans="1:5" x14ac:dyDescent="0.25">
      <c r="A15081"/>
      <c r="B15081"/>
      <c r="C15081"/>
      <c r="D15081"/>
      <c r="E15081"/>
    </row>
    <row r="15082" spans="1:5" x14ac:dyDescent="0.25">
      <c r="A15082"/>
      <c r="B15082"/>
      <c r="C15082"/>
      <c r="D15082"/>
      <c r="E15082"/>
    </row>
    <row r="15083" spans="1:5" x14ac:dyDescent="0.25">
      <c r="A15083"/>
      <c r="B15083"/>
      <c r="C15083"/>
      <c r="D15083"/>
      <c r="E15083"/>
    </row>
    <row r="15084" spans="1:5" x14ac:dyDescent="0.25">
      <c r="A15084"/>
      <c r="B15084"/>
      <c r="C15084"/>
      <c r="D15084"/>
      <c r="E15084"/>
    </row>
    <row r="15085" spans="1:5" x14ac:dyDescent="0.25">
      <c r="A15085"/>
      <c r="B15085"/>
      <c r="C15085"/>
      <c r="D15085"/>
      <c r="E15085"/>
    </row>
    <row r="15086" spans="1:5" x14ac:dyDescent="0.25">
      <c r="A15086"/>
      <c r="B15086"/>
      <c r="C15086"/>
      <c r="D15086"/>
      <c r="E15086"/>
    </row>
    <row r="15087" spans="1:5" x14ac:dyDescent="0.25">
      <c r="A15087"/>
      <c r="B15087"/>
      <c r="C15087"/>
      <c r="D15087"/>
      <c r="E15087"/>
    </row>
    <row r="15088" spans="1:5" x14ac:dyDescent="0.25">
      <c r="A15088"/>
      <c r="B15088"/>
      <c r="C15088"/>
      <c r="D15088"/>
      <c r="E15088"/>
    </row>
    <row r="15089" spans="1:5" x14ac:dyDescent="0.25">
      <c r="A15089"/>
      <c r="B15089"/>
      <c r="C15089"/>
      <c r="D15089"/>
      <c r="E15089"/>
    </row>
    <row r="15090" spans="1:5" x14ac:dyDescent="0.25">
      <c r="A15090"/>
      <c r="B15090"/>
      <c r="C15090"/>
      <c r="D15090"/>
      <c r="E15090"/>
    </row>
    <row r="15091" spans="1:5" x14ac:dyDescent="0.25">
      <c r="A15091"/>
      <c r="B15091"/>
      <c r="C15091"/>
      <c r="D15091"/>
      <c r="E15091"/>
    </row>
    <row r="15092" spans="1:5" x14ac:dyDescent="0.25">
      <c r="A15092"/>
      <c r="B15092"/>
      <c r="C15092"/>
      <c r="D15092"/>
      <c r="E15092"/>
    </row>
    <row r="15093" spans="1:5" x14ac:dyDescent="0.25">
      <c r="A15093"/>
      <c r="B15093"/>
      <c r="C15093"/>
      <c r="D15093"/>
      <c r="E15093"/>
    </row>
    <row r="15094" spans="1:5" x14ac:dyDescent="0.25">
      <c r="A15094"/>
      <c r="B15094"/>
      <c r="C15094"/>
      <c r="D15094"/>
      <c r="E15094"/>
    </row>
    <row r="15095" spans="1:5" x14ac:dyDescent="0.25">
      <c r="A15095"/>
      <c r="B15095"/>
      <c r="C15095"/>
      <c r="D15095"/>
      <c r="E15095"/>
    </row>
    <row r="15096" spans="1:5" x14ac:dyDescent="0.25">
      <c r="A15096"/>
      <c r="B15096"/>
      <c r="C15096"/>
      <c r="D15096"/>
      <c r="E15096"/>
    </row>
    <row r="15097" spans="1:5" x14ac:dyDescent="0.25">
      <c r="A15097"/>
      <c r="B15097"/>
      <c r="C15097"/>
      <c r="D15097"/>
      <c r="E15097"/>
    </row>
    <row r="15098" spans="1:5" x14ac:dyDescent="0.25">
      <c r="A15098"/>
      <c r="B15098"/>
      <c r="C15098"/>
      <c r="D15098"/>
      <c r="E15098"/>
    </row>
    <row r="15099" spans="1:5" x14ac:dyDescent="0.25">
      <c r="A15099"/>
      <c r="B15099"/>
      <c r="C15099"/>
      <c r="D15099"/>
      <c r="E15099"/>
    </row>
    <row r="15100" spans="1:5" x14ac:dyDescent="0.25">
      <c r="A15100"/>
      <c r="B15100"/>
      <c r="C15100"/>
      <c r="D15100"/>
      <c r="E15100"/>
    </row>
    <row r="15101" spans="1:5" x14ac:dyDescent="0.25">
      <c r="A15101"/>
      <c r="B15101"/>
      <c r="C15101"/>
      <c r="D15101"/>
      <c r="E15101"/>
    </row>
    <row r="15102" spans="1:5" x14ac:dyDescent="0.25">
      <c r="A15102"/>
      <c r="B15102"/>
      <c r="C15102"/>
      <c r="D15102"/>
      <c r="E15102"/>
    </row>
    <row r="15103" spans="1:5" x14ac:dyDescent="0.25">
      <c r="A15103"/>
      <c r="B15103"/>
      <c r="C15103"/>
      <c r="D15103"/>
      <c r="E15103"/>
    </row>
    <row r="15104" spans="1:5" x14ac:dyDescent="0.25">
      <c r="A15104"/>
      <c r="B15104"/>
      <c r="C15104"/>
      <c r="D15104"/>
      <c r="E15104"/>
    </row>
    <row r="15105" spans="1:5" x14ac:dyDescent="0.25">
      <c r="A15105"/>
      <c r="B15105"/>
      <c r="C15105"/>
      <c r="D15105"/>
      <c r="E15105"/>
    </row>
    <row r="15106" spans="1:5" x14ac:dyDescent="0.25">
      <c r="A15106"/>
      <c r="B15106"/>
      <c r="C15106"/>
      <c r="D15106"/>
      <c r="E15106"/>
    </row>
    <row r="15107" spans="1:5" x14ac:dyDescent="0.25">
      <c r="A15107"/>
      <c r="B15107"/>
      <c r="C15107"/>
      <c r="D15107"/>
      <c r="E15107"/>
    </row>
    <row r="15108" spans="1:5" x14ac:dyDescent="0.25">
      <c r="A15108"/>
      <c r="B15108"/>
      <c r="C15108"/>
      <c r="D15108"/>
      <c r="E15108"/>
    </row>
    <row r="15109" spans="1:5" x14ac:dyDescent="0.25">
      <c r="A15109"/>
      <c r="B15109"/>
      <c r="C15109"/>
      <c r="D15109"/>
      <c r="E15109"/>
    </row>
    <row r="15110" spans="1:5" x14ac:dyDescent="0.25">
      <c r="A15110"/>
      <c r="B15110"/>
      <c r="C15110"/>
      <c r="D15110"/>
      <c r="E15110"/>
    </row>
    <row r="15111" spans="1:5" x14ac:dyDescent="0.25">
      <c r="A15111"/>
      <c r="B15111"/>
      <c r="C15111"/>
      <c r="D15111"/>
      <c r="E15111"/>
    </row>
    <row r="15112" spans="1:5" x14ac:dyDescent="0.25">
      <c r="A15112"/>
      <c r="B15112"/>
      <c r="C15112"/>
      <c r="D15112"/>
      <c r="E15112"/>
    </row>
    <row r="15113" spans="1:5" x14ac:dyDescent="0.25">
      <c r="A15113"/>
      <c r="B15113"/>
      <c r="C15113"/>
      <c r="D15113"/>
      <c r="E15113"/>
    </row>
    <row r="15114" spans="1:5" x14ac:dyDescent="0.25">
      <c r="A15114"/>
      <c r="B15114"/>
      <c r="C15114"/>
      <c r="D15114"/>
      <c r="E15114"/>
    </row>
    <row r="15115" spans="1:5" x14ac:dyDescent="0.25">
      <c r="A15115"/>
      <c r="B15115"/>
      <c r="C15115"/>
      <c r="D15115"/>
      <c r="E15115"/>
    </row>
    <row r="15116" spans="1:5" x14ac:dyDescent="0.25">
      <c r="A15116"/>
      <c r="B15116"/>
      <c r="C15116"/>
      <c r="D15116"/>
      <c r="E15116"/>
    </row>
    <row r="15117" spans="1:5" x14ac:dyDescent="0.25">
      <c r="A15117"/>
      <c r="B15117"/>
      <c r="C15117"/>
      <c r="D15117"/>
      <c r="E15117"/>
    </row>
    <row r="15118" spans="1:5" x14ac:dyDescent="0.25">
      <c r="A15118"/>
      <c r="B15118"/>
      <c r="C15118"/>
      <c r="D15118"/>
      <c r="E15118"/>
    </row>
    <row r="15119" spans="1:5" x14ac:dyDescent="0.25">
      <c r="A15119"/>
      <c r="B15119"/>
      <c r="C15119"/>
      <c r="D15119"/>
      <c r="E15119"/>
    </row>
    <row r="15120" spans="1:5" x14ac:dyDescent="0.25">
      <c r="A15120"/>
      <c r="B15120"/>
      <c r="C15120"/>
      <c r="D15120"/>
      <c r="E15120"/>
    </row>
    <row r="15121" spans="1:5" x14ac:dyDescent="0.25">
      <c r="A15121"/>
      <c r="B15121"/>
      <c r="C15121"/>
      <c r="D15121"/>
      <c r="E15121"/>
    </row>
    <row r="15122" spans="1:5" x14ac:dyDescent="0.25">
      <c r="A15122"/>
      <c r="B15122"/>
      <c r="C15122"/>
      <c r="D15122"/>
      <c r="E15122"/>
    </row>
    <row r="15123" spans="1:5" x14ac:dyDescent="0.25">
      <c r="A15123"/>
      <c r="B15123"/>
      <c r="C15123"/>
      <c r="D15123"/>
      <c r="E15123"/>
    </row>
    <row r="15124" spans="1:5" x14ac:dyDescent="0.25">
      <c r="A15124"/>
      <c r="B15124"/>
      <c r="C15124"/>
      <c r="D15124"/>
      <c r="E15124"/>
    </row>
    <row r="15125" spans="1:5" x14ac:dyDescent="0.25">
      <c r="A15125"/>
      <c r="B15125"/>
      <c r="C15125"/>
      <c r="D15125"/>
      <c r="E15125"/>
    </row>
    <row r="15126" spans="1:5" x14ac:dyDescent="0.25">
      <c r="A15126"/>
      <c r="B15126"/>
      <c r="C15126"/>
      <c r="D15126"/>
      <c r="E15126"/>
    </row>
    <row r="15127" spans="1:5" x14ac:dyDescent="0.25">
      <c r="A15127"/>
      <c r="B15127"/>
      <c r="C15127"/>
      <c r="D15127"/>
      <c r="E15127"/>
    </row>
    <row r="15128" spans="1:5" x14ac:dyDescent="0.25">
      <c r="A15128"/>
      <c r="B15128"/>
      <c r="C15128"/>
      <c r="D15128"/>
      <c r="E15128"/>
    </row>
    <row r="15129" spans="1:5" x14ac:dyDescent="0.25">
      <c r="A15129"/>
      <c r="B15129"/>
      <c r="C15129"/>
      <c r="D15129"/>
      <c r="E15129"/>
    </row>
    <row r="15130" spans="1:5" x14ac:dyDescent="0.25">
      <c r="A15130"/>
      <c r="B15130"/>
      <c r="C15130"/>
      <c r="D15130"/>
      <c r="E15130"/>
    </row>
    <row r="15131" spans="1:5" x14ac:dyDescent="0.25">
      <c r="A15131"/>
      <c r="B15131"/>
      <c r="C15131"/>
      <c r="D15131"/>
      <c r="E15131"/>
    </row>
    <row r="15132" spans="1:5" x14ac:dyDescent="0.25">
      <c r="A15132"/>
      <c r="B15132"/>
      <c r="C15132"/>
      <c r="D15132"/>
      <c r="E15132"/>
    </row>
    <row r="15133" spans="1:5" x14ac:dyDescent="0.25">
      <c r="A15133"/>
      <c r="B15133"/>
      <c r="C15133"/>
      <c r="D15133"/>
      <c r="E15133"/>
    </row>
    <row r="15134" spans="1:5" x14ac:dyDescent="0.25">
      <c r="A15134"/>
      <c r="B15134"/>
      <c r="C15134"/>
      <c r="D15134"/>
      <c r="E15134"/>
    </row>
    <row r="15135" spans="1:5" x14ac:dyDescent="0.25">
      <c r="A15135"/>
      <c r="B15135"/>
      <c r="C15135"/>
      <c r="D15135"/>
      <c r="E15135"/>
    </row>
    <row r="15136" spans="1:5" x14ac:dyDescent="0.25">
      <c r="A15136"/>
      <c r="B15136"/>
      <c r="C15136"/>
      <c r="D15136"/>
      <c r="E15136"/>
    </row>
    <row r="15137" spans="1:5" x14ac:dyDescent="0.25">
      <c r="A15137"/>
      <c r="B15137"/>
      <c r="C15137"/>
      <c r="D15137"/>
      <c r="E15137"/>
    </row>
    <row r="15138" spans="1:5" x14ac:dyDescent="0.25">
      <c r="A15138"/>
      <c r="B15138"/>
      <c r="C15138"/>
      <c r="D15138"/>
      <c r="E15138"/>
    </row>
    <row r="15139" spans="1:5" x14ac:dyDescent="0.25">
      <c r="A15139"/>
      <c r="B15139"/>
      <c r="C15139"/>
      <c r="D15139"/>
      <c r="E15139"/>
    </row>
    <row r="15140" spans="1:5" x14ac:dyDescent="0.25">
      <c r="A15140"/>
      <c r="B15140"/>
      <c r="C15140"/>
      <c r="D15140"/>
      <c r="E15140"/>
    </row>
    <row r="15141" spans="1:5" x14ac:dyDescent="0.25">
      <c r="A15141"/>
      <c r="B15141"/>
      <c r="C15141"/>
      <c r="D15141"/>
      <c r="E15141"/>
    </row>
    <row r="15142" spans="1:5" x14ac:dyDescent="0.25">
      <c r="A15142"/>
      <c r="B15142"/>
      <c r="C15142"/>
      <c r="D15142"/>
      <c r="E15142"/>
    </row>
    <row r="15143" spans="1:5" x14ac:dyDescent="0.25">
      <c r="A15143"/>
      <c r="B15143"/>
      <c r="C15143"/>
      <c r="D15143"/>
      <c r="E15143"/>
    </row>
    <row r="15144" spans="1:5" x14ac:dyDescent="0.25">
      <c r="A15144"/>
      <c r="B15144"/>
      <c r="C15144"/>
      <c r="D15144"/>
      <c r="E15144"/>
    </row>
    <row r="15145" spans="1:5" x14ac:dyDescent="0.25">
      <c r="A15145"/>
      <c r="B15145"/>
      <c r="C15145"/>
      <c r="D15145"/>
      <c r="E15145"/>
    </row>
    <row r="15146" spans="1:5" x14ac:dyDescent="0.25">
      <c r="A15146"/>
      <c r="B15146"/>
      <c r="C15146"/>
      <c r="D15146"/>
      <c r="E15146"/>
    </row>
    <row r="15147" spans="1:5" x14ac:dyDescent="0.25">
      <c r="A15147"/>
      <c r="B15147"/>
      <c r="C15147"/>
      <c r="D15147"/>
      <c r="E15147"/>
    </row>
    <row r="15148" spans="1:5" x14ac:dyDescent="0.25">
      <c r="A15148"/>
      <c r="B15148"/>
      <c r="C15148"/>
      <c r="D15148"/>
      <c r="E15148"/>
    </row>
    <row r="15149" spans="1:5" x14ac:dyDescent="0.25">
      <c r="A15149"/>
      <c r="B15149"/>
      <c r="C15149"/>
      <c r="D15149"/>
      <c r="E15149"/>
    </row>
    <row r="15150" spans="1:5" x14ac:dyDescent="0.25">
      <c r="A15150"/>
      <c r="B15150"/>
      <c r="C15150"/>
      <c r="D15150"/>
      <c r="E15150"/>
    </row>
    <row r="15151" spans="1:5" x14ac:dyDescent="0.25">
      <c r="A15151"/>
      <c r="B15151"/>
      <c r="C15151"/>
      <c r="D15151"/>
      <c r="E15151"/>
    </row>
    <row r="15152" spans="1:5" x14ac:dyDescent="0.25">
      <c r="A15152"/>
      <c r="B15152"/>
      <c r="C15152"/>
      <c r="D15152"/>
      <c r="E15152"/>
    </row>
    <row r="15153" spans="1:5" x14ac:dyDescent="0.25">
      <c r="A15153"/>
      <c r="B15153"/>
      <c r="C15153"/>
      <c r="D15153"/>
      <c r="E15153"/>
    </row>
    <row r="15154" spans="1:5" x14ac:dyDescent="0.25">
      <c r="A15154"/>
      <c r="B15154"/>
      <c r="C15154"/>
      <c r="D15154"/>
      <c r="E15154"/>
    </row>
    <row r="15155" spans="1:5" x14ac:dyDescent="0.25">
      <c r="A15155"/>
      <c r="B15155"/>
      <c r="C15155"/>
      <c r="D15155"/>
      <c r="E15155"/>
    </row>
    <row r="15156" spans="1:5" x14ac:dyDescent="0.25">
      <c r="A15156"/>
      <c r="B15156"/>
      <c r="C15156"/>
      <c r="D15156"/>
      <c r="E15156"/>
    </row>
    <row r="15157" spans="1:5" x14ac:dyDescent="0.25">
      <c r="A15157"/>
      <c r="B15157"/>
      <c r="C15157"/>
      <c r="D15157"/>
      <c r="E15157"/>
    </row>
    <row r="15158" spans="1:5" x14ac:dyDescent="0.25">
      <c r="A15158"/>
      <c r="B15158"/>
      <c r="C15158"/>
      <c r="D15158"/>
      <c r="E15158"/>
    </row>
    <row r="15159" spans="1:5" x14ac:dyDescent="0.25">
      <c r="A15159"/>
      <c r="B15159"/>
      <c r="C15159"/>
      <c r="D15159"/>
      <c r="E15159"/>
    </row>
    <row r="15160" spans="1:5" x14ac:dyDescent="0.25">
      <c r="A15160"/>
      <c r="B15160"/>
      <c r="C15160"/>
      <c r="D15160"/>
      <c r="E15160"/>
    </row>
    <row r="15161" spans="1:5" x14ac:dyDescent="0.25">
      <c r="A15161"/>
      <c r="B15161"/>
      <c r="C15161"/>
      <c r="D15161"/>
      <c r="E15161"/>
    </row>
    <row r="15162" spans="1:5" x14ac:dyDescent="0.25">
      <c r="A15162"/>
      <c r="B15162"/>
      <c r="C15162"/>
      <c r="D15162"/>
      <c r="E15162"/>
    </row>
    <row r="15163" spans="1:5" x14ac:dyDescent="0.25">
      <c r="A15163"/>
      <c r="B15163"/>
      <c r="C15163"/>
      <c r="D15163"/>
      <c r="E15163"/>
    </row>
    <row r="15164" spans="1:5" x14ac:dyDescent="0.25">
      <c r="A15164"/>
      <c r="B15164"/>
      <c r="C15164"/>
      <c r="D15164"/>
      <c r="E15164"/>
    </row>
    <row r="15165" spans="1:5" x14ac:dyDescent="0.25">
      <c r="A15165"/>
      <c r="B15165"/>
      <c r="C15165"/>
      <c r="D15165"/>
      <c r="E15165"/>
    </row>
    <row r="15166" spans="1:5" x14ac:dyDescent="0.25">
      <c r="A15166"/>
      <c r="B15166"/>
      <c r="C15166"/>
      <c r="D15166"/>
      <c r="E15166"/>
    </row>
    <row r="15167" spans="1:5" x14ac:dyDescent="0.25">
      <c r="A15167"/>
      <c r="B15167"/>
      <c r="C15167"/>
      <c r="D15167"/>
      <c r="E15167"/>
    </row>
    <row r="15168" spans="1:5" x14ac:dyDescent="0.25">
      <c r="A15168"/>
      <c r="B15168"/>
      <c r="C15168"/>
      <c r="D15168"/>
      <c r="E15168"/>
    </row>
    <row r="15169" spans="1:5" x14ac:dyDescent="0.25">
      <c r="A15169"/>
      <c r="B15169"/>
      <c r="C15169"/>
      <c r="D15169"/>
      <c r="E15169"/>
    </row>
    <row r="15170" spans="1:5" x14ac:dyDescent="0.25">
      <c r="A15170"/>
      <c r="B15170"/>
      <c r="C15170"/>
      <c r="D15170"/>
      <c r="E15170"/>
    </row>
    <row r="15171" spans="1:5" x14ac:dyDescent="0.25">
      <c r="A15171"/>
      <c r="B15171"/>
      <c r="C15171"/>
      <c r="D15171"/>
      <c r="E15171"/>
    </row>
    <row r="15172" spans="1:5" x14ac:dyDescent="0.25">
      <c r="A15172"/>
      <c r="B15172"/>
      <c r="C15172"/>
      <c r="D15172"/>
      <c r="E15172"/>
    </row>
    <row r="15173" spans="1:5" x14ac:dyDescent="0.25">
      <c r="A15173"/>
      <c r="B15173"/>
      <c r="C15173"/>
      <c r="D15173"/>
      <c r="E15173"/>
    </row>
    <row r="15174" spans="1:5" x14ac:dyDescent="0.25">
      <c r="A15174"/>
      <c r="B15174"/>
      <c r="C15174"/>
      <c r="D15174"/>
      <c r="E15174"/>
    </row>
    <row r="15175" spans="1:5" x14ac:dyDescent="0.25">
      <c r="A15175"/>
      <c r="B15175"/>
      <c r="C15175"/>
      <c r="D15175"/>
      <c r="E15175"/>
    </row>
    <row r="15176" spans="1:5" x14ac:dyDescent="0.25">
      <c r="A15176"/>
      <c r="B15176"/>
      <c r="C15176"/>
      <c r="D15176"/>
      <c r="E15176"/>
    </row>
    <row r="15177" spans="1:5" x14ac:dyDescent="0.25">
      <c r="A15177"/>
      <c r="B15177"/>
      <c r="C15177"/>
      <c r="D15177"/>
      <c r="E15177"/>
    </row>
    <row r="15178" spans="1:5" x14ac:dyDescent="0.25">
      <c r="A15178"/>
      <c r="B15178"/>
      <c r="C15178"/>
      <c r="D15178"/>
      <c r="E15178"/>
    </row>
    <row r="15179" spans="1:5" x14ac:dyDescent="0.25">
      <c r="A15179"/>
      <c r="B15179"/>
      <c r="C15179"/>
      <c r="D15179"/>
      <c r="E15179"/>
    </row>
    <row r="15180" spans="1:5" x14ac:dyDescent="0.25">
      <c r="A15180"/>
      <c r="B15180"/>
      <c r="C15180"/>
      <c r="D15180"/>
      <c r="E15180"/>
    </row>
    <row r="15181" spans="1:5" x14ac:dyDescent="0.25">
      <c r="A15181"/>
      <c r="B15181"/>
      <c r="C15181"/>
      <c r="D15181"/>
      <c r="E15181"/>
    </row>
    <row r="15182" spans="1:5" x14ac:dyDescent="0.25">
      <c r="A15182"/>
      <c r="B15182"/>
      <c r="C15182"/>
      <c r="D15182"/>
      <c r="E15182"/>
    </row>
    <row r="15183" spans="1:5" x14ac:dyDescent="0.25">
      <c r="A15183"/>
      <c r="B15183"/>
      <c r="C15183"/>
      <c r="D15183"/>
      <c r="E15183"/>
    </row>
    <row r="15184" spans="1:5" x14ac:dyDescent="0.25">
      <c r="A15184"/>
      <c r="B15184"/>
      <c r="C15184"/>
      <c r="D15184"/>
      <c r="E15184"/>
    </row>
    <row r="15185" spans="1:5" x14ac:dyDescent="0.25">
      <c r="A15185"/>
      <c r="B15185"/>
      <c r="C15185"/>
      <c r="D15185"/>
      <c r="E15185"/>
    </row>
    <row r="15186" spans="1:5" x14ac:dyDescent="0.25">
      <c r="A15186"/>
      <c r="B15186"/>
      <c r="C15186"/>
      <c r="D15186"/>
      <c r="E15186"/>
    </row>
    <row r="15187" spans="1:5" x14ac:dyDescent="0.25">
      <c r="A15187"/>
      <c r="B15187"/>
      <c r="C15187"/>
      <c r="D15187"/>
      <c r="E15187"/>
    </row>
    <row r="15188" spans="1:5" x14ac:dyDescent="0.25">
      <c r="A15188"/>
      <c r="B15188"/>
      <c r="C15188"/>
      <c r="D15188"/>
      <c r="E15188"/>
    </row>
    <row r="15189" spans="1:5" x14ac:dyDescent="0.25">
      <c r="A15189"/>
      <c r="B15189"/>
      <c r="C15189"/>
      <c r="D15189"/>
      <c r="E15189"/>
    </row>
    <row r="15190" spans="1:5" x14ac:dyDescent="0.25">
      <c r="A15190"/>
      <c r="B15190"/>
      <c r="C15190"/>
      <c r="D15190"/>
      <c r="E15190"/>
    </row>
    <row r="15191" spans="1:5" x14ac:dyDescent="0.25">
      <c r="A15191"/>
      <c r="B15191"/>
      <c r="C15191"/>
      <c r="D15191"/>
      <c r="E15191"/>
    </row>
    <row r="15192" spans="1:5" x14ac:dyDescent="0.25">
      <c r="A15192"/>
      <c r="B15192"/>
      <c r="C15192"/>
      <c r="D15192"/>
      <c r="E15192"/>
    </row>
    <row r="15193" spans="1:5" x14ac:dyDescent="0.25">
      <c r="A15193"/>
      <c r="B15193"/>
      <c r="C15193"/>
      <c r="D15193"/>
      <c r="E15193"/>
    </row>
    <row r="15194" spans="1:5" x14ac:dyDescent="0.25">
      <c r="A15194"/>
      <c r="B15194"/>
      <c r="C15194"/>
      <c r="D15194"/>
      <c r="E15194"/>
    </row>
    <row r="15195" spans="1:5" x14ac:dyDescent="0.25">
      <c r="A15195"/>
      <c r="B15195"/>
      <c r="C15195"/>
      <c r="D15195"/>
      <c r="E15195"/>
    </row>
    <row r="15196" spans="1:5" x14ac:dyDescent="0.25">
      <c r="A15196"/>
      <c r="B15196"/>
      <c r="C15196"/>
      <c r="D15196"/>
      <c r="E15196"/>
    </row>
    <row r="15197" spans="1:5" x14ac:dyDescent="0.25">
      <c r="A15197"/>
      <c r="B15197"/>
      <c r="C15197"/>
      <c r="D15197"/>
      <c r="E15197"/>
    </row>
    <row r="15198" spans="1:5" x14ac:dyDescent="0.25">
      <c r="A15198"/>
      <c r="B15198"/>
      <c r="C15198"/>
      <c r="D15198"/>
      <c r="E15198"/>
    </row>
    <row r="15199" spans="1:5" x14ac:dyDescent="0.25">
      <c r="A15199"/>
      <c r="B15199"/>
      <c r="C15199"/>
      <c r="D15199"/>
      <c r="E15199"/>
    </row>
    <row r="15200" spans="1:5" x14ac:dyDescent="0.25">
      <c r="A15200"/>
      <c r="B15200"/>
      <c r="C15200"/>
      <c r="D15200"/>
      <c r="E15200"/>
    </row>
    <row r="15201" spans="1:5" x14ac:dyDescent="0.25">
      <c r="A15201"/>
      <c r="B15201"/>
      <c r="C15201"/>
      <c r="D15201"/>
      <c r="E15201"/>
    </row>
    <row r="15202" spans="1:5" x14ac:dyDescent="0.25">
      <c r="A15202"/>
      <c r="B15202"/>
      <c r="C15202"/>
      <c r="D15202"/>
      <c r="E15202"/>
    </row>
    <row r="15203" spans="1:5" x14ac:dyDescent="0.25">
      <c r="A15203"/>
      <c r="B15203"/>
      <c r="C15203"/>
      <c r="D15203"/>
      <c r="E15203"/>
    </row>
    <row r="15204" spans="1:5" x14ac:dyDescent="0.25">
      <c r="A15204"/>
      <c r="B15204"/>
      <c r="C15204"/>
      <c r="D15204"/>
      <c r="E15204"/>
    </row>
    <row r="15205" spans="1:5" x14ac:dyDescent="0.25">
      <c r="A15205"/>
      <c r="B15205"/>
      <c r="C15205"/>
      <c r="D15205"/>
      <c r="E15205"/>
    </row>
    <row r="15206" spans="1:5" x14ac:dyDescent="0.25">
      <c r="A15206"/>
      <c r="B15206"/>
      <c r="C15206"/>
      <c r="D15206"/>
      <c r="E15206"/>
    </row>
    <row r="15207" spans="1:5" x14ac:dyDescent="0.25">
      <c r="A15207"/>
      <c r="B15207"/>
      <c r="C15207"/>
      <c r="D15207"/>
      <c r="E15207"/>
    </row>
    <row r="15208" spans="1:5" x14ac:dyDescent="0.25">
      <c r="A15208"/>
      <c r="B15208"/>
      <c r="C15208"/>
      <c r="D15208"/>
      <c r="E15208"/>
    </row>
    <row r="15209" spans="1:5" x14ac:dyDescent="0.25">
      <c r="A15209"/>
      <c r="B15209"/>
      <c r="C15209"/>
      <c r="D15209"/>
      <c r="E15209"/>
    </row>
    <row r="15210" spans="1:5" x14ac:dyDescent="0.25">
      <c r="A15210"/>
      <c r="B15210"/>
      <c r="C15210"/>
      <c r="D15210"/>
      <c r="E15210"/>
    </row>
    <row r="15211" spans="1:5" x14ac:dyDescent="0.25">
      <c r="A15211"/>
      <c r="B15211"/>
      <c r="C15211"/>
      <c r="D15211"/>
      <c r="E15211"/>
    </row>
    <row r="15212" spans="1:5" x14ac:dyDescent="0.25">
      <c r="A15212"/>
      <c r="B15212"/>
      <c r="C15212"/>
      <c r="D15212"/>
      <c r="E15212"/>
    </row>
    <row r="15213" spans="1:5" x14ac:dyDescent="0.25">
      <c r="A15213"/>
      <c r="B15213"/>
      <c r="C15213"/>
      <c r="D15213"/>
      <c r="E15213"/>
    </row>
    <row r="15214" spans="1:5" x14ac:dyDescent="0.25">
      <c r="A15214"/>
      <c r="B15214"/>
      <c r="C15214"/>
      <c r="D15214"/>
      <c r="E15214"/>
    </row>
    <row r="15215" spans="1:5" x14ac:dyDescent="0.25">
      <c r="A15215"/>
      <c r="B15215"/>
      <c r="C15215"/>
      <c r="D15215"/>
      <c r="E15215"/>
    </row>
    <row r="15216" spans="1:5" x14ac:dyDescent="0.25">
      <c r="A15216"/>
      <c r="B15216"/>
      <c r="C15216"/>
      <c r="D15216"/>
      <c r="E15216"/>
    </row>
    <row r="15217" spans="1:5" x14ac:dyDescent="0.25">
      <c r="A15217"/>
      <c r="B15217"/>
      <c r="C15217"/>
      <c r="D15217"/>
      <c r="E15217"/>
    </row>
    <row r="15218" spans="1:5" x14ac:dyDescent="0.25">
      <c r="A15218"/>
      <c r="B15218"/>
      <c r="C15218"/>
      <c r="D15218"/>
      <c r="E15218"/>
    </row>
    <row r="15219" spans="1:5" x14ac:dyDescent="0.25">
      <c r="A15219"/>
      <c r="B15219"/>
      <c r="C15219"/>
      <c r="D15219"/>
      <c r="E15219"/>
    </row>
    <row r="15220" spans="1:5" x14ac:dyDescent="0.25">
      <c r="A15220"/>
      <c r="B15220"/>
      <c r="C15220"/>
      <c r="D15220"/>
      <c r="E15220"/>
    </row>
    <row r="15221" spans="1:5" x14ac:dyDescent="0.25">
      <c r="A15221"/>
      <c r="B15221"/>
      <c r="C15221"/>
      <c r="D15221"/>
      <c r="E15221"/>
    </row>
    <row r="15222" spans="1:5" x14ac:dyDescent="0.25">
      <c r="A15222"/>
      <c r="B15222"/>
      <c r="C15222"/>
      <c r="D15222"/>
      <c r="E15222"/>
    </row>
    <row r="15223" spans="1:5" x14ac:dyDescent="0.25">
      <c r="A15223"/>
      <c r="B15223"/>
      <c r="C15223"/>
      <c r="D15223"/>
      <c r="E15223"/>
    </row>
    <row r="15224" spans="1:5" x14ac:dyDescent="0.25">
      <c r="A15224"/>
      <c r="B15224"/>
      <c r="C15224"/>
      <c r="D15224"/>
      <c r="E15224"/>
    </row>
    <row r="15225" spans="1:5" x14ac:dyDescent="0.25">
      <c r="A15225"/>
      <c r="B15225"/>
      <c r="C15225"/>
      <c r="D15225"/>
      <c r="E15225"/>
    </row>
    <row r="15226" spans="1:5" x14ac:dyDescent="0.25">
      <c r="A15226"/>
      <c r="B15226"/>
      <c r="C15226"/>
      <c r="D15226"/>
      <c r="E15226"/>
    </row>
    <row r="15227" spans="1:5" x14ac:dyDescent="0.25">
      <c r="A15227"/>
      <c r="B15227"/>
      <c r="C15227"/>
      <c r="D15227"/>
      <c r="E15227"/>
    </row>
    <row r="15228" spans="1:5" x14ac:dyDescent="0.25">
      <c r="A15228"/>
      <c r="B15228"/>
      <c r="C15228"/>
      <c r="D15228"/>
      <c r="E15228"/>
    </row>
    <row r="15229" spans="1:5" x14ac:dyDescent="0.25">
      <c r="A15229"/>
      <c r="B15229"/>
      <c r="C15229"/>
      <c r="D15229"/>
      <c r="E15229"/>
    </row>
    <row r="15230" spans="1:5" x14ac:dyDescent="0.25">
      <c r="A15230"/>
      <c r="B15230"/>
      <c r="C15230"/>
      <c r="D15230"/>
      <c r="E15230"/>
    </row>
    <row r="15231" spans="1:5" x14ac:dyDescent="0.25">
      <c r="A15231"/>
      <c r="B15231"/>
      <c r="C15231"/>
      <c r="D15231"/>
      <c r="E15231"/>
    </row>
    <row r="15232" spans="1:5" x14ac:dyDescent="0.25">
      <c r="A15232"/>
      <c r="B15232"/>
      <c r="C15232"/>
      <c r="D15232"/>
      <c r="E15232"/>
    </row>
    <row r="15233" spans="1:5" x14ac:dyDescent="0.25">
      <c r="A15233"/>
      <c r="B15233"/>
      <c r="C15233"/>
      <c r="D15233"/>
      <c r="E15233"/>
    </row>
    <row r="15234" spans="1:5" x14ac:dyDescent="0.25">
      <c r="A15234"/>
      <c r="B15234"/>
      <c r="C15234"/>
      <c r="D15234"/>
      <c r="E15234"/>
    </row>
    <row r="15235" spans="1:5" x14ac:dyDescent="0.25">
      <c r="A15235"/>
      <c r="B15235"/>
      <c r="C15235"/>
      <c r="D15235"/>
      <c r="E15235"/>
    </row>
    <row r="15236" spans="1:5" x14ac:dyDescent="0.25">
      <c r="A15236"/>
      <c r="B15236"/>
      <c r="C15236"/>
      <c r="D15236"/>
      <c r="E15236"/>
    </row>
    <row r="15237" spans="1:5" x14ac:dyDescent="0.25">
      <c r="A15237"/>
      <c r="B15237"/>
      <c r="C15237"/>
      <c r="D15237"/>
      <c r="E15237"/>
    </row>
    <row r="15238" spans="1:5" x14ac:dyDescent="0.25">
      <c r="A15238"/>
      <c r="B15238"/>
      <c r="C15238"/>
      <c r="D15238"/>
      <c r="E15238"/>
    </row>
    <row r="15239" spans="1:5" x14ac:dyDescent="0.25">
      <c r="A15239"/>
      <c r="B15239"/>
      <c r="C15239"/>
      <c r="D15239"/>
      <c r="E15239"/>
    </row>
    <row r="15240" spans="1:5" x14ac:dyDescent="0.25">
      <c r="A15240"/>
      <c r="B15240"/>
      <c r="C15240"/>
      <c r="D15240"/>
      <c r="E15240"/>
    </row>
    <row r="15241" spans="1:5" x14ac:dyDescent="0.25">
      <c r="A15241"/>
      <c r="B15241"/>
      <c r="C15241"/>
      <c r="D15241"/>
      <c r="E15241"/>
    </row>
    <row r="15242" spans="1:5" x14ac:dyDescent="0.25">
      <c r="A15242"/>
      <c r="B15242"/>
      <c r="C15242"/>
      <c r="D15242"/>
      <c r="E15242"/>
    </row>
    <row r="15243" spans="1:5" x14ac:dyDescent="0.25">
      <c r="A15243"/>
      <c r="B15243"/>
      <c r="C15243"/>
      <c r="D15243"/>
      <c r="E15243"/>
    </row>
    <row r="15244" spans="1:5" x14ac:dyDescent="0.25">
      <c r="A15244"/>
      <c r="B15244"/>
      <c r="C15244"/>
      <c r="D15244"/>
      <c r="E15244"/>
    </row>
    <row r="15245" spans="1:5" x14ac:dyDescent="0.25">
      <c r="A15245"/>
      <c r="B15245"/>
      <c r="C15245"/>
      <c r="D15245"/>
      <c r="E15245"/>
    </row>
    <row r="15246" spans="1:5" x14ac:dyDescent="0.25">
      <c r="A15246"/>
      <c r="B15246"/>
      <c r="C15246"/>
      <c r="D15246"/>
      <c r="E15246"/>
    </row>
    <row r="15247" spans="1:5" x14ac:dyDescent="0.25">
      <c r="A15247"/>
      <c r="B15247"/>
      <c r="C15247"/>
      <c r="D15247"/>
      <c r="E15247"/>
    </row>
    <row r="15248" spans="1:5" x14ac:dyDescent="0.25">
      <c r="A15248"/>
      <c r="B15248"/>
      <c r="C15248"/>
      <c r="D15248"/>
      <c r="E15248"/>
    </row>
    <row r="15249" spans="1:5" x14ac:dyDescent="0.25">
      <c r="A15249"/>
      <c r="B15249"/>
      <c r="C15249"/>
      <c r="D15249"/>
      <c r="E15249"/>
    </row>
    <row r="15250" spans="1:5" x14ac:dyDescent="0.25">
      <c r="A15250"/>
      <c r="B15250"/>
      <c r="C15250"/>
      <c r="D15250"/>
      <c r="E15250"/>
    </row>
    <row r="15251" spans="1:5" x14ac:dyDescent="0.25">
      <c r="A15251"/>
      <c r="B15251"/>
      <c r="C15251"/>
      <c r="D15251"/>
      <c r="E15251"/>
    </row>
    <row r="15252" spans="1:5" x14ac:dyDescent="0.25">
      <c r="A15252"/>
      <c r="B15252"/>
      <c r="C15252"/>
      <c r="D15252"/>
      <c r="E15252"/>
    </row>
    <row r="15253" spans="1:5" x14ac:dyDescent="0.25">
      <c r="A15253"/>
      <c r="B15253"/>
      <c r="C15253"/>
      <c r="D15253"/>
      <c r="E15253"/>
    </row>
    <row r="15254" spans="1:5" x14ac:dyDescent="0.25">
      <c r="A15254"/>
      <c r="B15254"/>
      <c r="C15254"/>
      <c r="D15254"/>
      <c r="E15254"/>
    </row>
    <row r="15255" spans="1:5" x14ac:dyDescent="0.25">
      <c r="A15255"/>
      <c r="B15255"/>
      <c r="C15255"/>
      <c r="D15255"/>
      <c r="E15255"/>
    </row>
    <row r="15256" spans="1:5" x14ac:dyDescent="0.25">
      <c r="A15256"/>
      <c r="B15256"/>
      <c r="C15256"/>
      <c r="D15256"/>
      <c r="E15256"/>
    </row>
    <row r="15257" spans="1:5" x14ac:dyDescent="0.25">
      <c r="A15257"/>
      <c r="B15257"/>
      <c r="C15257"/>
      <c r="D15257"/>
      <c r="E15257"/>
    </row>
    <row r="15258" spans="1:5" x14ac:dyDescent="0.25">
      <c r="A15258"/>
      <c r="B15258"/>
      <c r="C15258"/>
      <c r="D15258"/>
      <c r="E15258"/>
    </row>
    <row r="15259" spans="1:5" x14ac:dyDescent="0.25">
      <c r="A15259"/>
      <c r="B15259"/>
      <c r="C15259"/>
      <c r="D15259"/>
      <c r="E15259"/>
    </row>
    <row r="15260" spans="1:5" x14ac:dyDescent="0.25">
      <c r="A15260"/>
      <c r="B15260"/>
      <c r="C15260"/>
      <c r="D15260"/>
      <c r="E15260"/>
    </row>
    <row r="15261" spans="1:5" x14ac:dyDescent="0.25">
      <c r="A15261"/>
      <c r="B15261"/>
      <c r="C15261"/>
      <c r="D15261"/>
      <c r="E15261"/>
    </row>
    <row r="15262" spans="1:5" x14ac:dyDescent="0.25">
      <c r="A15262"/>
      <c r="B15262"/>
      <c r="C15262"/>
      <c r="D15262"/>
      <c r="E15262"/>
    </row>
    <row r="15263" spans="1:5" x14ac:dyDescent="0.25">
      <c r="A15263"/>
      <c r="B15263"/>
      <c r="C15263"/>
      <c r="D15263"/>
      <c r="E15263"/>
    </row>
    <row r="15264" spans="1:5" x14ac:dyDescent="0.25">
      <c r="A15264"/>
      <c r="B15264"/>
      <c r="C15264"/>
      <c r="D15264"/>
      <c r="E15264"/>
    </row>
    <row r="15265" spans="1:5" x14ac:dyDescent="0.25">
      <c r="A15265"/>
      <c r="B15265"/>
      <c r="C15265"/>
      <c r="D15265"/>
      <c r="E15265"/>
    </row>
    <row r="15266" spans="1:5" x14ac:dyDescent="0.25">
      <c r="A15266"/>
      <c r="B15266"/>
      <c r="C15266"/>
      <c r="D15266"/>
      <c r="E15266"/>
    </row>
    <row r="15267" spans="1:5" x14ac:dyDescent="0.25">
      <c r="A15267"/>
      <c r="B15267"/>
      <c r="C15267"/>
      <c r="D15267"/>
      <c r="E15267"/>
    </row>
    <row r="15268" spans="1:5" x14ac:dyDescent="0.25">
      <c r="A15268"/>
      <c r="B15268"/>
      <c r="C15268"/>
      <c r="D15268"/>
      <c r="E15268"/>
    </row>
    <row r="15269" spans="1:5" x14ac:dyDescent="0.25">
      <c r="A15269"/>
      <c r="B15269"/>
      <c r="C15269"/>
      <c r="D15269"/>
      <c r="E15269"/>
    </row>
    <row r="15270" spans="1:5" x14ac:dyDescent="0.25">
      <c r="A15270"/>
      <c r="B15270"/>
      <c r="C15270"/>
      <c r="D15270"/>
      <c r="E15270"/>
    </row>
    <row r="15271" spans="1:5" x14ac:dyDescent="0.25">
      <c r="A15271"/>
      <c r="B15271"/>
      <c r="C15271"/>
      <c r="D15271"/>
      <c r="E15271"/>
    </row>
    <row r="15272" spans="1:5" x14ac:dyDescent="0.25">
      <c r="A15272"/>
      <c r="B15272"/>
      <c r="C15272"/>
      <c r="D15272"/>
      <c r="E15272"/>
    </row>
    <row r="15273" spans="1:5" x14ac:dyDescent="0.25">
      <c r="A15273"/>
      <c r="B15273"/>
      <c r="C15273"/>
      <c r="D15273"/>
      <c r="E15273"/>
    </row>
    <row r="15274" spans="1:5" x14ac:dyDescent="0.25">
      <c r="A15274"/>
      <c r="B15274"/>
      <c r="C15274"/>
      <c r="D15274"/>
      <c r="E15274"/>
    </row>
    <row r="15275" spans="1:5" x14ac:dyDescent="0.25">
      <c r="A15275"/>
      <c r="B15275"/>
      <c r="C15275"/>
      <c r="D15275"/>
      <c r="E15275"/>
    </row>
    <row r="15276" spans="1:5" x14ac:dyDescent="0.25">
      <c r="A15276"/>
      <c r="B15276"/>
      <c r="C15276"/>
      <c r="D15276"/>
      <c r="E15276"/>
    </row>
    <row r="15277" spans="1:5" x14ac:dyDescent="0.25">
      <c r="A15277"/>
      <c r="B15277"/>
      <c r="C15277"/>
      <c r="D15277"/>
      <c r="E15277"/>
    </row>
    <row r="15278" spans="1:5" x14ac:dyDescent="0.25">
      <c r="A15278"/>
      <c r="B15278"/>
      <c r="C15278"/>
      <c r="D15278"/>
      <c r="E15278"/>
    </row>
    <row r="15279" spans="1:5" x14ac:dyDescent="0.25">
      <c r="A15279"/>
      <c r="B15279"/>
      <c r="C15279"/>
      <c r="D15279"/>
      <c r="E15279"/>
    </row>
    <row r="15280" spans="1:5" x14ac:dyDescent="0.25">
      <c r="A15280"/>
      <c r="B15280"/>
      <c r="C15280"/>
      <c r="D15280"/>
      <c r="E15280"/>
    </row>
    <row r="15281" spans="1:5" x14ac:dyDescent="0.25">
      <c r="A15281"/>
      <c r="B15281"/>
      <c r="C15281"/>
      <c r="D15281"/>
      <c r="E15281"/>
    </row>
    <row r="15282" spans="1:5" x14ac:dyDescent="0.25">
      <c r="A15282"/>
      <c r="B15282"/>
      <c r="C15282"/>
      <c r="D15282"/>
      <c r="E15282"/>
    </row>
    <row r="15283" spans="1:5" x14ac:dyDescent="0.25">
      <c r="A15283"/>
      <c r="B15283"/>
      <c r="C15283"/>
      <c r="D15283"/>
      <c r="E15283"/>
    </row>
    <row r="15284" spans="1:5" x14ac:dyDescent="0.25">
      <c r="A15284"/>
      <c r="B15284"/>
      <c r="C15284"/>
      <c r="D15284"/>
      <c r="E15284"/>
    </row>
    <row r="15285" spans="1:5" x14ac:dyDescent="0.25">
      <c r="A15285"/>
      <c r="B15285"/>
      <c r="C15285"/>
      <c r="D15285"/>
      <c r="E15285"/>
    </row>
    <row r="15286" spans="1:5" x14ac:dyDescent="0.25">
      <c r="A15286"/>
      <c r="B15286"/>
      <c r="C15286"/>
      <c r="D15286"/>
      <c r="E15286"/>
    </row>
    <row r="15287" spans="1:5" x14ac:dyDescent="0.25">
      <c r="A15287"/>
      <c r="B15287"/>
      <c r="C15287"/>
      <c r="D15287"/>
      <c r="E15287"/>
    </row>
    <row r="15288" spans="1:5" x14ac:dyDescent="0.25">
      <c r="A15288"/>
      <c r="B15288"/>
      <c r="C15288"/>
      <c r="D15288"/>
      <c r="E15288"/>
    </row>
    <row r="15289" spans="1:5" x14ac:dyDescent="0.25">
      <c r="A15289"/>
      <c r="B15289"/>
      <c r="C15289"/>
      <c r="D15289"/>
      <c r="E15289"/>
    </row>
    <row r="15290" spans="1:5" x14ac:dyDescent="0.25">
      <c r="A15290"/>
      <c r="B15290"/>
      <c r="C15290"/>
      <c r="D15290"/>
      <c r="E15290"/>
    </row>
    <row r="15291" spans="1:5" x14ac:dyDescent="0.25">
      <c r="A15291"/>
      <c r="B15291"/>
      <c r="C15291"/>
      <c r="D15291"/>
      <c r="E15291"/>
    </row>
    <row r="15292" spans="1:5" x14ac:dyDescent="0.25">
      <c r="A15292"/>
      <c r="B15292"/>
      <c r="C15292"/>
      <c r="D15292"/>
      <c r="E15292"/>
    </row>
    <row r="15293" spans="1:5" x14ac:dyDescent="0.25">
      <c r="A15293"/>
      <c r="B15293"/>
      <c r="C15293"/>
      <c r="D15293"/>
      <c r="E15293"/>
    </row>
    <row r="15294" spans="1:5" x14ac:dyDescent="0.25">
      <c r="A15294"/>
      <c r="B15294"/>
      <c r="C15294"/>
      <c r="D15294"/>
      <c r="E15294"/>
    </row>
    <row r="15295" spans="1:5" x14ac:dyDescent="0.25">
      <c r="A15295"/>
      <c r="B15295"/>
      <c r="C15295"/>
      <c r="D15295"/>
      <c r="E15295"/>
    </row>
    <row r="15296" spans="1:5" x14ac:dyDescent="0.25">
      <c r="A15296"/>
      <c r="B15296"/>
      <c r="C15296"/>
      <c r="D15296"/>
      <c r="E15296"/>
    </row>
    <row r="15297" spans="1:5" x14ac:dyDescent="0.25">
      <c r="A15297"/>
      <c r="B15297"/>
      <c r="C15297"/>
      <c r="D15297"/>
      <c r="E15297"/>
    </row>
    <row r="15298" spans="1:5" x14ac:dyDescent="0.25">
      <c r="A15298"/>
      <c r="B15298"/>
      <c r="C15298"/>
      <c r="D15298"/>
      <c r="E15298"/>
    </row>
    <row r="15299" spans="1:5" x14ac:dyDescent="0.25">
      <c r="A15299"/>
      <c r="B15299"/>
      <c r="C15299"/>
      <c r="D15299"/>
      <c r="E15299"/>
    </row>
    <row r="15300" spans="1:5" x14ac:dyDescent="0.25">
      <c r="A15300"/>
      <c r="B15300"/>
      <c r="C15300"/>
      <c r="D15300"/>
      <c r="E15300"/>
    </row>
    <row r="15301" spans="1:5" x14ac:dyDescent="0.25">
      <c r="A15301"/>
      <c r="B15301"/>
      <c r="C15301"/>
      <c r="D15301"/>
      <c r="E15301"/>
    </row>
    <row r="15302" spans="1:5" x14ac:dyDescent="0.25">
      <c r="A15302"/>
      <c r="B15302"/>
      <c r="C15302"/>
      <c r="D15302"/>
      <c r="E15302"/>
    </row>
    <row r="15303" spans="1:5" x14ac:dyDescent="0.25">
      <c r="A15303"/>
      <c r="B15303"/>
      <c r="C15303"/>
      <c r="D15303"/>
      <c r="E15303"/>
    </row>
    <row r="15304" spans="1:5" x14ac:dyDescent="0.25">
      <c r="A15304"/>
      <c r="B15304"/>
      <c r="C15304"/>
      <c r="D15304"/>
      <c r="E15304"/>
    </row>
    <row r="15305" spans="1:5" x14ac:dyDescent="0.25">
      <c r="A15305"/>
      <c r="B15305"/>
      <c r="C15305"/>
      <c r="D15305"/>
      <c r="E15305"/>
    </row>
    <row r="15306" spans="1:5" x14ac:dyDescent="0.25">
      <c r="A15306"/>
      <c r="B15306"/>
      <c r="C15306"/>
      <c r="D15306"/>
      <c r="E15306"/>
    </row>
    <row r="15307" spans="1:5" x14ac:dyDescent="0.25">
      <c r="A15307"/>
      <c r="B15307"/>
      <c r="C15307"/>
      <c r="D15307"/>
      <c r="E15307"/>
    </row>
    <row r="15308" spans="1:5" x14ac:dyDescent="0.25">
      <c r="A15308"/>
      <c r="B15308"/>
      <c r="C15308"/>
      <c r="D15308"/>
      <c r="E15308"/>
    </row>
    <row r="15309" spans="1:5" x14ac:dyDescent="0.25">
      <c r="A15309"/>
      <c r="B15309"/>
      <c r="C15309"/>
      <c r="D15309"/>
      <c r="E15309"/>
    </row>
    <row r="15310" spans="1:5" x14ac:dyDescent="0.25">
      <c r="A15310"/>
      <c r="B15310"/>
      <c r="C15310"/>
      <c r="D15310"/>
      <c r="E15310"/>
    </row>
    <row r="15311" spans="1:5" x14ac:dyDescent="0.25">
      <c r="A15311"/>
      <c r="B15311"/>
      <c r="C15311"/>
      <c r="D15311"/>
      <c r="E15311"/>
    </row>
    <row r="15312" spans="1:5" x14ac:dyDescent="0.25">
      <c r="A15312"/>
      <c r="B15312"/>
      <c r="C15312"/>
      <c r="D15312"/>
      <c r="E15312"/>
    </row>
    <row r="15313" spans="1:5" x14ac:dyDescent="0.25">
      <c r="A15313"/>
      <c r="B15313"/>
      <c r="C15313"/>
      <c r="D15313"/>
      <c r="E15313"/>
    </row>
    <row r="15314" spans="1:5" x14ac:dyDescent="0.25">
      <c r="A15314"/>
      <c r="B15314"/>
      <c r="C15314"/>
      <c r="D15314"/>
      <c r="E15314"/>
    </row>
    <row r="15315" spans="1:5" x14ac:dyDescent="0.25">
      <c r="A15315"/>
      <c r="B15315"/>
      <c r="C15315"/>
      <c r="D15315"/>
      <c r="E15315"/>
    </row>
    <row r="15316" spans="1:5" x14ac:dyDescent="0.25">
      <c r="A15316"/>
      <c r="B15316"/>
      <c r="C15316"/>
      <c r="D15316"/>
      <c r="E15316"/>
    </row>
    <row r="15317" spans="1:5" x14ac:dyDescent="0.25">
      <c r="A15317"/>
      <c r="B15317"/>
      <c r="C15317"/>
      <c r="D15317"/>
      <c r="E15317"/>
    </row>
    <row r="15318" spans="1:5" x14ac:dyDescent="0.25">
      <c r="A15318"/>
      <c r="B15318"/>
      <c r="C15318"/>
      <c r="D15318"/>
      <c r="E15318"/>
    </row>
    <row r="15319" spans="1:5" x14ac:dyDescent="0.25">
      <c r="A15319"/>
      <c r="B15319"/>
      <c r="C15319"/>
      <c r="D15319"/>
      <c r="E15319"/>
    </row>
    <row r="15320" spans="1:5" x14ac:dyDescent="0.25">
      <c r="A15320"/>
      <c r="B15320"/>
      <c r="C15320"/>
      <c r="D15320"/>
      <c r="E15320"/>
    </row>
    <row r="15321" spans="1:5" x14ac:dyDescent="0.25">
      <c r="A15321"/>
      <c r="B15321"/>
      <c r="C15321"/>
      <c r="D15321"/>
      <c r="E15321"/>
    </row>
    <row r="15322" spans="1:5" x14ac:dyDescent="0.25">
      <c r="A15322"/>
      <c r="B15322"/>
      <c r="C15322"/>
      <c r="D15322"/>
      <c r="E15322"/>
    </row>
    <row r="15323" spans="1:5" x14ac:dyDescent="0.25">
      <c r="A15323"/>
      <c r="B15323"/>
      <c r="C15323"/>
      <c r="D15323"/>
      <c r="E15323"/>
    </row>
    <row r="15324" spans="1:5" x14ac:dyDescent="0.25">
      <c r="A15324"/>
      <c r="B15324"/>
      <c r="C15324"/>
      <c r="D15324"/>
      <c r="E15324"/>
    </row>
    <row r="15325" spans="1:5" x14ac:dyDescent="0.25">
      <c r="A15325"/>
      <c r="B15325"/>
      <c r="C15325"/>
      <c r="D15325"/>
      <c r="E15325"/>
    </row>
    <row r="15326" spans="1:5" x14ac:dyDescent="0.25">
      <c r="A15326"/>
      <c r="B15326"/>
      <c r="C15326"/>
      <c r="D15326"/>
      <c r="E15326"/>
    </row>
    <row r="15327" spans="1:5" x14ac:dyDescent="0.25">
      <c r="A15327"/>
      <c r="B15327"/>
      <c r="C15327"/>
      <c r="D15327"/>
      <c r="E15327"/>
    </row>
    <row r="15328" spans="1:5" x14ac:dyDescent="0.25">
      <c r="A15328"/>
      <c r="B15328"/>
      <c r="C15328"/>
      <c r="D15328"/>
      <c r="E15328"/>
    </row>
    <row r="15329" spans="1:5" x14ac:dyDescent="0.25">
      <c r="A15329"/>
      <c r="B15329"/>
      <c r="C15329"/>
      <c r="D15329"/>
      <c r="E15329"/>
    </row>
    <row r="15330" spans="1:5" x14ac:dyDescent="0.25">
      <c r="A15330"/>
      <c r="B15330"/>
      <c r="C15330"/>
      <c r="D15330"/>
      <c r="E15330"/>
    </row>
    <row r="15331" spans="1:5" x14ac:dyDescent="0.25">
      <c r="A15331"/>
      <c r="B15331"/>
      <c r="C15331"/>
      <c r="D15331"/>
      <c r="E15331"/>
    </row>
    <row r="15332" spans="1:5" x14ac:dyDescent="0.25">
      <c r="A15332"/>
      <c r="B15332"/>
      <c r="C15332"/>
      <c r="D15332"/>
      <c r="E15332"/>
    </row>
    <row r="15333" spans="1:5" x14ac:dyDescent="0.25">
      <c r="A15333"/>
      <c r="B15333"/>
      <c r="C15333"/>
      <c r="D15333"/>
      <c r="E15333"/>
    </row>
    <row r="15334" spans="1:5" x14ac:dyDescent="0.25">
      <c r="A15334"/>
      <c r="B15334"/>
      <c r="C15334"/>
      <c r="D15334"/>
      <c r="E15334"/>
    </row>
    <row r="15335" spans="1:5" x14ac:dyDescent="0.25">
      <c r="A15335"/>
      <c r="B15335"/>
      <c r="C15335"/>
      <c r="D15335"/>
      <c r="E15335"/>
    </row>
    <row r="15336" spans="1:5" x14ac:dyDescent="0.25">
      <c r="A15336"/>
      <c r="B15336"/>
      <c r="C15336"/>
      <c r="D15336"/>
      <c r="E15336"/>
    </row>
    <row r="15337" spans="1:5" x14ac:dyDescent="0.25">
      <c r="A15337"/>
      <c r="B15337"/>
      <c r="C15337"/>
      <c r="D15337"/>
      <c r="E15337"/>
    </row>
    <row r="15338" spans="1:5" x14ac:dyDescent="0.25">
      <c r="A15338"/>
      <c r="B15338"/>
      <c r="C15338"/>
      <c r="D15338"/>
      <c r="E15338"/>
    </row>
    <row r="15339" spans="1:5" x14ac:dyDescent="0.25">
      <c r="A15339"/>
      <c r="B15339"/>
      <c r="C15339"/>
      <c r="D15339"/>
      <c r="E15339"/>
    </row>
    <row r="15340" spans="1:5" x14ac:dyDescent="0.25">
      <c r="A15340"/>
      <c r="B15340"/>
      <c r="C15340"/>
      <c r="D15340"/>
      <c r="E15340"/>
    </row>
    <row r="15341" spans="1:5" x14ac:dyDescent="0.25">
      <c r="A15341"/>
      <c r="B15341"/>
      <c r="C15341"/>
      <c r="D15341"/>
      <c r="E15341"/>
    </row>
    <row r="15342" spans="1:5" x14ac:dyDescent="0.25">
      <c r="A15342"/>
      <c r="B15342"/>
      <c r="C15342"/>
      <c r="D15342"/>
      <c r="E15342"/>
    </row>
    <row r="15343" spans="1:5" x14ac:dyDescent="0.25">
      <c r="A15343"/>
      <c r="B15343"/>
      <c r="C15343"/>
      <c r="D15343"/>
      <c r="E15343"/>
    </row>
    <row r="15344" spans="1:5" x14ac:dyDescent="0.25">
      <c r="A15344"/>
      <c r="B15344"/>
      <c r="C15344"/>
      <c r="D15344"/>
      <c r="E15344"/>
    </row>
    <row r="15345" spans="1:5" x14ac:dyDescent="0.25">
      <c r="A15345"/>
      <c r="B15345"/>
      <c r="C15345"/>
      <c r="D15345"/>
      <c r="E15345"/>
    </row>
    <row r="15346" spans="1:5" x14ac:dyDescent="0.25">
      <c r="A15346"/>
      <c r="B15346"/>
      <c r="C15346"/>
      <c r="D15346"/>
      <c r="E15346"/>
    </row>
    <row r="15347" spans="1:5" x14ac:dyDescent="0.25">
      <c r="A15347"/>
      <c r="B15347"/>
      <c r="C15347"/>
      <c r="D15347"/>
      <c r="E15347"/>
    </row>
    <row r="15348" spans="1:5" x14ac:dyDescent="0.25">
      <c r="A15348"/>
      <c r="B15348"/>
      <c r="C15348"/>
      <c r="D15348"/>
      <c r="E15348"/>
    </row>
    <row r="15349" spans="1:5" x14ac:dyDescent="0.25">
      <c r="A15349"/>
      <c r="B15349"/>
      <c r="C15349"/>
      <c r="D15349"/>
      <c r="E15349"/>
    </row>
    <row r="15350" spans="1:5" x14ac:dyDescent="0.25">
      <c r="A15350"/>
      <c r="B15350"/>
      <c r="C15350"/>
      <c r="D15350"/>
      <c r="E15350"/>
    </row>
    <row r="15351" spans="1:5" x14ac:dyDescent="0.25">
      <c r="A15351"/>
      <c r="B15351"/>
      <c r="C15351"/>
      <c r="D15351"/>
      <c r="E15351"/>
    </row>
    <row r="15352" spans="1:5" x14ac:dyDescent="0.25">
      <c r="A15352"/>
      <c r="B15352"/>
      <c r="C15352"/>
      <c r="D15352"/>
      <c r="E15352"/>
    </row>
    <row r="15353" spans="1:5" x14ac:dyDescent="0.25">
      <c r="A15353"/>
      <c r="B15353"/>
      <c r="C15353"/>
      <c r="D15353"/>
      <c r="E15353"/>
    </row>
    <row r="15354" spans="1:5" x14ac:dyDescent="0.25">
      <c r="A15354"/>
      <c r="B15354"/>
      <c r="C15354"/>
      <c r="D15354"/>
      <c r="E15354"/>
    </row>
    <row r="15355" spans="1:5" x14ac:dyDescent="0.25">
      <c r="A15355"/>
      <c r="B15355"/>
      <c r="C15355"/>
      <c r="D15355"/>
      <c r="E15355"/>
    </row>
    <row r="15356" spans="1:5" x14ac:dyDescent="0.25">
      <c r="A15356"/>
      <c r="B15356"/>
      <c r="C15356"/>
      <c r="D15356"/>
      <c r="E15356"/>
    </row>
    <row r="15357" spans="1:5" x14ac:dyDescent="0.25">
      <c r="A15357"/>
      <c r="B15357"/>
      <c r="C15357"/>
      <c r="D15357"/>
      <c r="E15357"/>
    </row>
    <row r="15358" spans="1:5" x14ac:dyDescent="0.25">
      <c r="A15358"/>
      <c r="B15358"/>
      <c r="C15358"/>
      <c r="D15358"/>
      <c r="E15358"/>
    </row>
    <row r="15359" spans="1:5" x14ac:dyDescent="0.25">
      <c r="A15359"/>
      <c r="B15359"/>
      <c r="C15359"/>
      <c r="D15359"/>
      <c r="E15359"/>
    </row>
    <row r="15360" spans="1:5" x14ac:dyDescent="0.25">
      <c r="A15360"/>
      <c r="B15360"/>
      <c r="C15360"/>
      <c r="D15360"/>
      <c r="E15360"/>
    </row>
    <row r="15361" spans="1:5" x14ac:dyDescent="0.25">
      <c r="A15361"/>
      <c r="B15361"/>
      <c r="C15361"/>
      <c r="D15361"/>
      <c r="E15361"/>
    </row>
    <row r="15362" spans="1:5" x14ac:dyDescent="0.25">
      <c r="A15362"/>
      <c r="B15362"/>
      <c r="C15362"/>
      <c r="D15362"/>
      <c r="E15362"/>
    </row>
    <row r="15363" spans="1:5" x14ac:dyDescent="0.25">
      <c r="A15363"/>
      <c r="B15363"/>
      <c r="C15363"/>
      <c r="D15363"/>
      <c r="E15363"/>
    </row>
    <row r="15364" spans="1:5" x14ac:dyDescent="0.25">
      <c r="A15364"/>
      <c r="B15364"/>
      <c r="C15364"/>
      <c r="D15364"/>
      <c r="E15364"/>
    </row>
    <row r="15365" spans="1:5" x14ac:dyDescent="0.25">
      <c r="A15365"/>
      <c r="B15365"/>
      <c r="C15365"/>
      <c r="D15365"/>
      <c r="E15365"/>
    </row>
    <row r="15366" spans="1:5" x14ac:dyDescent="0.25">
      <c r="A15366"/>
      <c r="B15366"/>
      <c r="C15366"/>
      <c r="D15366"/>
      <c r="E15366"/>
    </row>
    <row r="15367" spans="1:5" x14ac:dyDescent="0.25">
      <c r="A15367"/>
      <c r="B15367"/>
      <c r="C15367"/>
      <c r="D15367"/>
      <c r="E15367"/>
    </row>
    <row r="15368" spans="1:5" x14ac:dyDescent="0.25">
      <c r="A15368"/>
      <c r="B15368"/>
      <c r="C15368"/>
      <c r="D15368"/>
      <c r="E15368"/>
    </row>
    <row r="15369" spans="1:5" x14ac:dyDescent="0.25">
      <c r="A15369"/>
      <c r="B15369"/>
      <c r="C15369"/>
      <c r="D15369"/>
      <c r="E15369"/>
    </row>
    <row r="15370" spans="1:5" x14ac:dyDescent="0.25">
      <c r="A15370"/>
      <c r="B15370"/>
      <c r="C15370"/>
      <c r="D15370"/>
      <c r="E15370"/>
    </row>
    <row r="15371" spans="1:5" x14ac:dyDescent="0.25">
      <c r="A15371"/>
      <c r="B15371"/>
      <c r="C15371"/>
      <c r="D15371"/>
      <c r="E15371"/>
    </row>
    <row r="15372" spans="1:5" x14ac:dyDescent="0.25">
      <c r="A15372"/>
      <c r="B15372"/>
      <c r="C15372"/>
      <c r="D15372"/>
      <c r="E15372"/>
    </row>
    <row r="15373" spans="1:5" x14ac:dyDescent="0.25">
      <c r="A15373"/>
      <c r="B15373"/>
      <c r="C15373"/>
      <c r="D15373"/>
      <c r="E15373"/>
    </row>
    <row r="15374" spans="1:5" x14ac:dyDescent="0.25">
      <c r="A15374"/>
      <c r="B15374"/>
      <c r="C15374"/>
      <c r="D15374"/>
      <c r="E15374"/>
    </row>
    <row r="15375" spans="1:5" x14ac:dyDescent="0.25">
      <c r="A15375"/>
      <c r="B15375"/>
      <c r="C15375"/>
      <c r="D15375"/>
      <c r="E15375"/>
    </row>
    <row r="15376" spans="1:5" x14ac:dyDescent="0.25">
      <c r="A15376"/>
      <c r="B15376"/>
      <c r="C15376"/>
      <c r="D15376"/>
      <c r="E15376"/>
    </row>
    <row r="15377" spans="1:5" x14ac:dyDescent="0.25">
      <c r="A15377"/>
      <c r="B15377"/>
      <c r="C15377"/>
      <c r="D15377"/>
      <c r="E15377"/>
    </row>
    <row r="15378" spans="1:5" x14ac:dyDescent="0.25">
      <c r="A15378"/>
      <c r="B15378"/>
      <c r="C15378"/>
      <c r="D15378"/>
      <c r="E15378"/>
    </row>
    <row r="15379" spans="1:5" x14ac:dyDescent="0.25">
      <c r="A15379"/>
      <c r="B15379"/>
      <c r="C15379"/>
      <c r="D15379"/>
      <c r="E15379"/>
    </row>
    <row r="15380" spans="1:5" x14ac:dyDescent="0.25">
      <c r="A15380"/>
      <c r="B15380"/>
      <c r="C15380"/>
      <c r="D15380"/>
      <c r="E15380"/>
    </row>
    <row r="15381" spans="1:5" x14ac:dyDescent="0.25">
      <c r="A15381"/>
      <c r="B15381"/>
      <c r="C15381"/>
      <c r="D15381"/>
      <c r="E15381"/>
    </row>
    <row r="15382" spans="1:5" x14ac:dyDescent="0.25">
      <c r="A15382"/>
      <c r="B15382"/>
      <c r="C15382"/>
      <c r="D15382"/>
      <c r="E15382"/>
    </row>
    <row r="15383" spans="1:5" x14ac:dyDescent="0.25">
      <c r="A15383"/>
      <c r="B15383"/>
      <c r="C15383"/>
      <c r="D15383"/>
      <c r="E15383"/>
    </row>
    <row r="15384" spans="1:5" x14ac:dyDescent="0.25">
      <c r="A15384"/>
      <c r="B15384"/>
      <c r="C15384"/>
      <c r="D15384"/>
      <c r="E15384"/>
    </row>
    <row r="15385" spans="1:5" x14ac:dyDescent="0.25">
      <c r="A15385"/>
      <c r="B15385"/>
      <c r="C15385"/>
      <c r="D15385"/>
      <c r="E15385"/>
    </row>
    <row r="15386" spans="1:5" x14ac:dyDescent="0.25">
      <c r="A15386"/>
      <c r="B15386"/>
      <c r="C15386"/>
      <c r="D15386"/>
      <c r="E15386"/>
    </row>
    <row r="15387" spans="1:5" x14ac:dyDescent="0.25">
      <c r="A15387"/>
      <c r="B15387"/>
      <c r="C15387"/>
      <c r="D15387"/>
      <c r="E15387"/>
    </row>
    <row r="15388" spans="1:5" x14ac:dyDescent="0.25">
      <c r="A15388"/>
      <c r="B15388"/>
      <c r="C15388"/>
      <c r="D15388"/>
      <c r="E15388"/>
    </row>
    <row r="15389" spans="1:5" x14ac:dyDescent="0.25">
      <c r="A15389"/>
      <c r="B15389"/>
      <c r="C15389"/>
      <c r="D15389"/>
      <c r="E15389"/>
    </row>
    <row r="15390" spans="1:5" x14ac:dyDescent="0.25">
      <c r="A15390"/>
      <c r="B15390"/>
      <c r="C15390"/>
      <c r="D15390"/>
      <c r="E15390"/>
    </row>
    <row r="15391" spans="1:5" x14ac:dyDescent="0.25">
      <c r="A15391"/>
      <c r="B15391"/>
      <c r="C15391"/>
      <c r="D15391"/>
      <c r="E15391"/>
    </row>
    <row r="15392" spans="1:5" x14ac:dyDescent="0.25">
      <c r="A15392"/>
      <c r="B15392"/>
      <c r="C15392"/>
      <c r="D15392"/>
      <c r="E15392"/>
    </row>
    <row r="15393" spans="1:5" x14ac:dyDescent="0.25">
      <c r="A15393"/>
      <c r="B15393"/>
      <c r="C15393"/>
      <c r="D15393"/>
      <c r="E15393"/>
    </row>
    <row r="15394" spans="1:5" x14ac:dyDescent="0.25">
      <c r="A15394"/>
      <c r="B15394"/>
      <c r="C15394"/>
      <c r="D15394"/>
      <c r="E15394"/>
    </row>
    <row r="15395" spans="1:5" x14ac:dyDescent="0.25">
      <c r="A15395"/>
      <c r="B15395"/>
      <c r="C15395"/>
      <c r="D15395"/>
      <c r="E15395"/>
    </row>
    <row r="15396" spans="1:5" x14ac:dyDescent="0.25">
      <c r="A15396"/>
      <c r="B15396"/>
      <c r="C15396"/>
      <c r="D15396"/>
      <c r="E15396"/>
    </row>
    <row r="15397" spans="1:5" x14ac:dyDescent="0.25">
      <c r="A15397"/>
      <c r="B15397"/>
      <c r="C15397"/>
      <c r="D15397"/>
      <c r="E15397"/>
    </row>
    <row r="15398" spans="1:5" x14ac:dyDescent="0.25">
      <c r="A15398"/>
      <c r="B15398"/>
      <c r="C15398"/>
      <c r="D15398"/>
      <c r="E15398"/>
    </row>
    <row r="15399" spans="1:5" x14ac:dyDescent="0.25">
      <c r="A15399"/>
      <c r="B15399"/>
      <c r="C15399"/>
      <c r="D15399"/>
      <c r="E15399"/>
    </row>
    <row r="15400" spans="1:5" x14ac:dyDescent="0.25">
      <c r="A15400"/>
      <c r="B15400"/>
      <c r="C15400"/>
      <c r="D15400"/>
      <c r="E15400"/>
    </row>
    <row r="15401" spans="1:5" x14ac:dyDescent="0.25">
      <c r="A15401"/>
      <c r="B15401"/>
      <c r="C15401"/>
      <c r="D15401"/>
      <c r="E15401"/>
    </row>
    <row r="15402" spans="1:5" x14ac:dyDescent="0.25">
      <c r="A15402"/>
      <c r="B15402"/>
      <c r="C15402"/>
      <c r="D15402"/>
      <c r="E15402"/>
    </row>
    <row r="15403" spans="1:5" x14ac:dyDescent="0.25">
      <c r="A15403"/>
      <c r="B15403"/>
      <c r="C15403"/>
      <c r="D15403"/>
      <c r="E15403"/>
    </row>
    <row r="15404" spans="1:5" x14ac:dyDescent="0.25">
      <c r="A15404"/>
      <c r="B15404"/>
      <c r="C15404"/>
      <c r="D15404"/>
      <c r="E15404"/>
    </row>
    <row r="15405" spans="1:5" x14ac:dyDescent="0.25">
      <c r="A15405"/>
      <c r="B15405"/>
      <c r="C15405"/>
      <c r="D15405"/>
      <c r="E15405"/>
    </row>
    <row r="15406" spans="1:5" x14ac:dyDescent="0.25">
      <c r="A15406"/>
      <c r="B15406"/>
      <c r="C15406"/>
      <c r="D15406"/>
      <c r="E15406"/>
    </row>
    <row r="15407" spans="1:5" x14ac:dyDescent="0.25">
      <c r="A15407"/>
      <c r="B15407"/>
      <c r="C15407"/>
      <c r="D15407"/>
      <c r="E15407"/>
    </row>
    <row r="15408" spans="1:5" x14ac:dyDescent="0.25">
      <c r="A15408"/>
      <c r="B15408"/>
      <c r="C15408"/>
      <c r="D15408"/>
      <c r="E15408"/>
    </row>
    <row r="15409" spans="1:5" x14ac:dyDescent="0.25">
      <c r="A15409"/>
      <c r="B15409"/>
      <c r="C15409"/>
      <c r="D15409"/>
      <c r="E15409"/>
    </row>
    <row r="15410" spans="1:5" x14ac:dyDescent="0.25">
      <c r="A15410"/>
      <c r="B15410"/>
      <c r="C15410"/>
      <c r="D15410"/>
      <c r="E15410"/>
    </row>
    <row r="15411" spans="1:5" x14ac:dyDescent="0.25">
      <c r="A15411"/>
      <c r="B15411"/>
      <c r="C15411"/>
      <c r="D15411"/>
      <c r="E15411"/>
    </row>
    <row r="15412" spans="1:5" x14ac:dyDescent="0.25">
      <c r="A15412"/>
      <c r="B15412"/>
      <c r="C15412"/>
      <c r="D15412"/>
      <c r="E15412"/>
    </row>
    <row r="15413" spans="1:5" x14ac:dyDescent="0.25">
      <c r="A15413"/>
      <c r="B15413"/>
      <c r="C15413"/>
      <c r="D15413"/>
      <c r="E15413"/>
    </row>
    <row r="15414" spans="1:5" x14ac:dyDescent="0.25">
      <c r="A15414"/>
      <c r="B15414"/>
      <c r="C15414"/>
      <c r="D15414"/>
      <c r="E15414"/>
    </row>
    <row r="15415" spans="1:5" x14ac:dyDescent="0.25">
      <c r="A15415"/>
      <c r="B15415"/>
      <c r="C15415"/>
      <c r="D15415"/>
      <c r="E15415"/>
    </row>
    <row r="15416" spans="1:5" x14ac:dyDescent="0.25">
      <c r="A15416"/>
      <c r="B15416"/>
      <c r="C15416"/>
      <c r="D15416"/>
      <c r="E15416"/>
    </row>
    <row r="15417" spans="1:5" x14ac:dyDescent="0.25">
      <c r="A15417"/>
      <c r="B15417"/>
      <c r="C15417"/>
      <c r="D15417"/>
      <c r="E15417"/>
    </row>
    <row r="15418" spans="1:5" x14ac:dyDescent="0.25">
      <c r="A15418"/>
      <c r="B15418"/>
      <c r="C15418"/>
      <c r="D15418"/>
      <c r="E15418"/>
    </row>
    <row r="15419" spans="1:5" x14ac:dyDescent="0.25">
      <c r="A15419"/>
      <c r="B15419"/>
      <c r="C15419"/>
      <c r="D15419"/>
      <c r="E15419"/>
    </row>
    <row r="15420" spans="1:5" x14ac:dyDescent="0.25">
      <c r="A15420"/>
      <c r="B15420"/>
      <c r="C15420"/>
      <c r="D15420"/>
      <c r="E15420"/>
    </row>
    <row r="15421" spans="1:5" x14ac:dyDescent="0.25">
      <c r="A15421"/>
      <c r="B15421"/>
      <c r="C15421"/>
      <c r="D15421"/>
      <c r="E15421"/>
    </row>
    <row r="15422" spans="1:5" x14ac:dyDescent="0.25">
      <c r="A15422"/>
      <c r="B15422"/>
      <c r="C15422"/>
      <c r="D15422"/>
      <c r="E15422"/>
    </row>
    <row r="15423" spans="1:5" x14ac:dyDescent="0.25">
      <c r="A15423"/>
      <c r="B15423"/>
      <c r="C15423"/>
      <c r="D15423"/>
      <c r="E15423"/>
    </row>
    <row r="15424" spans="1:5" x14ac:dyDescent="0.25">
      <c r="A15424"/>
      <c r="B15424"/>
      <c r="C15424"/>
      <c r="D15424"/>
      <c r="E15424"/>
    </row>
    <row r="15425" spans="1:5" x14ac:dyDescent="0.25">
      <c r="A15425"/>
      <c r="B15425"/>
      <c r="C15425"/>
      <c r="D15425"/>
      <c r="E15425"/>
    </row>
    <row r="15426" spans="1:5" x14ac:dyDescent="0.25">
      <c r="A15426"/>
      <c r="B15426"/>
      <c r="C15426"/>
      <c r="D15426"/>
      <c r="E15426"/>
    </row>
    <row r="15427" spans="1:5" x14ac:dyDescent="0.25">
      <c r="A15427"/>
      <c r="B15427"/>
      <c r="C15427"/>
      <c r="D15427"/>
      <c r="E15427"/>
    </row>
    <row r="15428" spans="1:5" x14ac:dyDescent="0.25">
      <c r="A15428"/>
      <c r="B15428"/>
      <c r="C15428"/>
      <c r="D15428"/>
      <c r="E15428"/>
    </row>
    <row r="15429" spans="1:5" x14ac:dyDescent="0.25">
      <c r="A15429"/>
      <c r="B15429"/>
      <c r="C15429"/>
      <c r="D15429"/>
      <c r="E15429"/>
    </row>
    <row r="15430" spans="1:5" x14ac:dyDescent="0.25">
      <c r="A15430"/>
      <c r="B15430"/>
      <c r="C15430"/>
      <c r="D15430"/>
      <c r="E15430"/>
    </row>
    <row r="15431" spans="1:5" x14ac:dyDescent="0.25">
      <c r="A15431"/>
      <c r="B15431"/>
      <c r="C15431"/>
      <c r="D15431"/>
      <c r="E15431"/>
    </row>
    <row r="15432" spans="1:5" x14ac:dyDescent="0.25">
      <c r="A15432"/>
      <c r="B15432"/>
      <c r="C15432"/>
      <c r="D15432"/>
      <c r="E15432"/>
    </row>
    <row r="15433" spans="1:5" x14ac:dyDescent="0.25">
      <c r="A15433"/>
      <c r="B15433"/>
      <c r="C15433"/>
      <c r="D15433"/>
      <c r="E15433"/>
    </row>
    <row r="15434" spans="1:5" x14ac:dyDescent="0.25">
      <c r="A15434"/>
      <c r="B15434"/>
      <c r="C15434"/>
      <c r="D15434"/>
      <c r="E15434"/>
    </row>
    <row r="15435" spans="1:5" x14ac:dyDescent="0.25">
      <c r="A15435"/>
      <c r="B15435"/>
      <c r="C15435"/>
      <c r="D15435"/>
      <c r="E15435"/>
    </row>
    <row r="15436" spans="1:5" x14ac:dyDescent="0.25">
      <c r="A15436"/>
      <c r="B15436"/>
      <c r="C15436"/>
      <c r="D15436"/>
      <c r="E15436"/>
    </row>
    <row r="15437" spans="1:5" x14ac:dyDescent="0.25">
      <c r="A15437"/>
      <c r="B15437"/>
      <c r="C15437"/>
      <c r="D15437"/>
      <c r="E15437"/>
    </row>
    <row r="15438" spans="1:5" x14ac:dyDescent="0.25">
      <c r="A15438"/>
      <c r="B15438"/>
      <c r="C15438"/>
      <c r="D15438"/>
      <c r="E15438"/>
    </row>
    <row r="15439" spans="1:5" x14ac:dyDescent="0.25">
      <c r="A15439"/>
      <c r="B15439"/>
      <c r="C15439"/>
      <c r="D15439"/>
      <c r="E15439"/>
    </row>
    <row r="15440" spans="1:5" x14ac:dyDescent="0.25">
      <c r="A15440"/>
      <c r="B15440"/>
      <c r="C15440"/>
      <c r="D15440"/>
      <c r="E15440"/>
    </row>
    <row r="15441" spans="1:5" x14ac:dyDescent="0.25">
      <c r="A15441"/>
      <c r="B15441"/>
      <c r="C15441"/>
      <c r="D15441"/>
      <c r="E15441"/>
    </row>
    <row r="15442" spans="1:5" x14ac:dyDescent="0.25">
      <c r="A15442"/>
      <c r="B15442"/>
      <c r="C15442"/>
      <c r="D15442"/>
      <c r="E15442"/>
    </row>
    <row r="15443" spans="1:5" x14ac:dyDescent="0.25">
      <c r="A15443"/>
      <c r="B15443"/>
      <c r="C15443"/>
      <c r="D15443"/>
      <c r="E15443"/>
    </row>
    <row r="15444" spans="1:5" x14ac:dyDescent="0.25">
      <c r="A15444"/>
      <c r="B15444"/>
      <c r="C15444"/>
      <c r="D15444"/>
      <c r="E15444"/>
    </row>
    <row r="15445" spans="1:5" x14ac:dyDescent="0.25">
      <c r="A15445"/>
      <c r="B15445"/>
      <c r="C15445"/>
      <c r="D15445"/>
      <c r="E15445"/>
    </row>
    <row r="15446" spans="1:5" x14ac:dyDescent="0.25">
      <c r="A15446"/>
      <c r="B15446"/>
      <c r="C15446"/>
      <c r="D15446"/>
      <c r="E15446"/>
    </row>
    <row r="15447" spans="1:5" x14ac:dyDescent="0.25">
      <c r="A15447"/>
      <c r="B15447"/>
      <c r="C15447"/>
      <c r="D15447"/>
      <c r="E15447"/>
    </row>
    <row r="15448" spans="1:5" x14ac:dyDescent="0.25">
      <c r="A15448"/>
      <c r="B15448"/>
      <c r="C15448"/>
      <c r="D15448"/>
      <c r="E15448"/>
    </row>
    <row r="15449" spans="1:5" x14ac:dyDescent="0.25">
      <c r="A15449"/>
      <c r="B15449"/>
      <c r="C15449"/>
      <c r="D15449"/>
      <c r="E15449"/>
    </row>
    <row r="15450" spans="1:5" x14ac:dyDescent="0.25">
      <c r="A15450"/>
      <c r="B15450"/>
      <c r="C15450"/>
      <c r="D15450"/>
      <c r="E15450"/>
    </row>
    <row r="15451" spans="1:5" x14ac:dyDescent="0.25">
      <c r="A15451"/>
      <c r="B15451"/>
      <c r="C15451"/>
      <c r="D15451"/>
      <c r="E15451"/>
    </row>
    <row r="15452" spans="1:5" x14ac:dyDescent="0.25">
      <c r="A15452"/>
      <c r="B15452"/>
      <c r="C15452"/>
      <c r="D15452"/>
      <c r="E15452"/>
    </row>
    <row r="15453" spans="1:5" x14ac:dyDescent="0.25">
      <c r="A15453"/>
      <c r="B15453"/>
      <c r="C15453"/>
      <c r="D15453"/>
      <c r="E15453"/>
    </row>
    <row r="15454" spans="1:5" x14ac:dyDescent="0.25">
      <c r="A15454"/>
      <c r="B15454"/>
      <c r="C15454"/>
      <c r="D15454"/>
      <c r="E15454"/>
    </row>
    <row r="15455" spans="1:5" x14ac:dyDescent="0.25">
      <c r="A15455"/>
      <c r="B15455"/>
      <c r="C15455"/>
      <c r="D15455"/>
      <c r="E15455"/>
    </row>
    <row r="15456" spans="1:5" x14ac:dyDescent="0.25">
      <c r="A15456"/>
      <c r="B15456"/>
      <c r="C15456"/>
      <c r="D15456"/>
      <c r="E15456"/>
    </row>
    <row r="15457" spans="1:5" x14ac:dyDescent="0.25">
      <c r="A15457"/>
      <c r="B15457"/>
      <c r="C15457"/>
      <c r="D15457"/>
      <c r="E15457"/>
    </row>
    <row r="15458" spans="1:5" x14ac:dyDescent="0.25">
      <c r="A15458"/>
      <c r="B15458"/>
      <c r="C15458"/>
      <c r="D15458"/>
      <c r="E15458"/>
    </row>
    <row r="15459" spans="1:5" x14ac:dyDescent="0.25">
      <c r="A15459"/>
      <c r="B15459"/>
      <c r="C15459"/>
      <c r="D15459"/>
      <c r="E15459"/>
    </row>
    <row r="15460" spans="1:5" x14ac:dyDescent="0.25">
      <c r="A15460"/>
      <c r="B15460"/>
      <c r="C15460"/>
      <c r="D15460"/>
      <c r="E15460"/>
    </row>
    <row r="15461" spans="1:5" x14ac:dyDescent="0.25">
      <c r="A15461"/>
      <c r="B15461"/>
      <c r="C15461"/>
      <c r="D15461"/>
      <c r="E15461"/>
    </row>
    <row r="15462" spans="1:5" x14ac:dyDescent="0.25">
      <c r="A15462"/>
      <c r="B15462"/>
      <c r="C15462"/>
      <c r="D15462"/>
      <c r="E15462"/>
    </row>
    <row r="15463" spans="1:5" x14ac:dyDescent="0.25">
      <c r="A15463"/>
      <c r="B15463"/>
      <c r="C15463"/>
      <c r="D15463"/>
      <c r="E15463"/>
    </row>
    <row r="15464" spans="1:5" x14ac:dyDescent="0.25">
      <c r="A15464"/>
      <c r="B15464"/>
      <c r="C15464"/>
      <c r="D15464"/>
      <c r="E15464"/>
    </row>
    <row r="15465" spans="1:5" x14ac:dyDescent="0.25">
      <c r="A15465"/>
      <c r="B15465"/>
      <c r="C15465"/>
      <c r="D15465"/>
      <c r="E15465"/>
    </row>
    <row r="15466" spans="1:5" x14ac:dyDescent="0.25">
      <c r="A15466"/>
      <c r="B15466"/>
      <c r="C15466"/>
      <c r="D15466"/>
      <c r="E15466"/>
    </row>
    <row r="15467" spans="1:5" x14ac:dyDescent="0.25">
      <c r="A15467"/>
      <c r="B15467"/>
      <c r="C15467"/>
      <c r="D15467"/>
      <c r="E15467"/>
    </row>
    <row r="15468" spans="1:5" x14ac:dyDescent="0.25">
      <c r="A15468"/>
      <c r="B15468"/>
      <c r="C15468"/>
      <c r="D15468"/>
      <c r="E15468"/>
    </row>
    <row r="15469" spans="1:5" x14ac:dyDescent="0.25">
      <c r="A15469"/>
      <c r="B15469"/>
      <c r="C15469"/>
      <c r="D15469"/>
      <c r="E15469"/>
    </row>
    <row r="15470" spans="1:5" x14ac:dyDescent="0.25">
      <c r="A15470"/>
      <c r="B15470"/>
      <c r="C15470"/>
      <c r="D15470"/>
      <c r="E15470"/>
    </row>
    <row r="15471" spans="1:5" x14ac:dyDescent="0.25">
      <c r="A15471"/>
      <c r="B15471"/>
      <c r="C15471"/>
      <c r="D15471"/>
      <c r="E15471"/>
    </row>
    <row r="15472" spans="1:5" x14ac:dyDescent="0.25">
      <c r="A15472"/>
      <c r="B15472"/>
      <c r="C15472"/>
      <c r="D15472"/>
      <c r="E15472"/>
    </row>
    <row r="15473" spans="1:5" x14ac:dyDescent="0.25">
      <c r="A15473"/>
      <c r="B15473"/>
      <c r="C15473"/>
      <c r="D15473"/>
      <c r="E15473"/>
    </row>
    <row r="15474" spans="1:5" x14ac:dyDescent="0.25">
      <c r="A15474"/>
      <c r="B15474"/>
      <c r="C15474"/>
      <c r="D15474"/>
      <c r="E15474"/>
    </row>
    <row r="15475" spans="1:5" x14ac:dyDescent="0.25">
      <c r="A15475"/>
      <c r="B15475"/>
      <c r="C15475"/>
      <c r="D15475"/>
      <c r="E15475"/>
    </row>
    <row r="15476" spans="1:5" x14ac:dyDescent="0.25">
      <c r="A15476"/>
      <c r="B15476"/>
      <c r="C15476"/>
      <c r="D15476"/>
      <c r="E15476"/>
    </row>
    <row r="15477" spans="1:5" x14ac:dyDescent="0.25">
      <c r="A15477"/>
      <c r="B15477"/>
      <c r="C15477"/>
      <c r="D15477"/>
      <c r="E15477"/>
    </row>
    <row r="15478" spans="1:5" x14ac:dyDescent="0.25">
      <c r="A15478"/>
      <c r="B15478"/>
      <c r="C15478"/>
      <c r="D15478"/>
      <c r="E15478"/>
    </row>
    <row r="15479" spans="1:5" x14ac:dyDescent="0.25">
      <c r="A15479"/>
      <c r="B15479"/>
      <c r="C15479"/>
      <c r="D15479"/>
      <c r="E15479"/>
    </row>
    <row r="15480" spans="1:5" x14ac:dyDescent="0.25">
      <c r="A15480"/>
      <c r="B15480"/>
      <c r="C15480"/>
      <c r="D15480"/>
      <c r="E15480"/>
    </row>
    <row r="15481" spans="1:5" x14ac:dyDescent="0.25">
      <c r="A15481"/>
      <c r="B15481"/>
      <c r="C15481"/>
      <c r="D15481"/>
      <c r="E15481"/>
    </row>
    <row r="15482" spans="1:5" x14ac:dyDescent="0.25">
      <c r="A15482"/>
      <c r="B15482"/>
      <c r="C15482"/>
      <c r="D15482"/>
      <c r="E15482"/>
    </row>
    <row r="15483" spans="1:5" x14ac:dyDescent="0.25">
      <c r="A15483"/>
      <c r="B15483"/>
      <c r="C15483"/>
      <c r="D15483"/>
      <c r="E15483"/>
    </row>
    <row r="15484" spans="1:5" x14ac:dyDescent="0.25">
      <c r="A15484"/>
      <c r="B15484"/>
      <c r="C15484"/>
      <c r="D15484"/>
      <c r="E15484"/>
    </row>
    <row r="15485" spans="1:5" x14ac:dyDescent="0.25">
      <c r="A15485"/>
      <c r="B15485"/>
      <c r="C15485"/>
      <c r="D15485"/>
      <c r="E15485"/>
    </row>
    <row r="15486" spans="1:5" x14ac:dyDescent="0.25">
      <c r="A15486"/>
      <c r="B15486"/>
      <c r="C15486"/>
      <c r="D15486"/>
      <c r="E15486"/>
    </row>
    <row r="15487" spans="1:5" x14ac:dyDescent="0.25">
      <c r="A15487"/>
      <c r="B15487"/>
      <c r="C15487"/>
      <c r="D15487"/>
      <c r="E15487"/>
    </row>
    <row r="15488" spans="1:5" x14ac:dyDescent="0.25">
      <c r="A15488"/>
      <c r="B15488"/>
      <c r="C15488"/>
      <c r="D15488"/>
      <c r="E15488"/>
    </row>
    <row r="15489" spans="1:5" x14ac:dyDescent="0.25">
      <c r="A15489"/>
      <c r="B15489"/>
      <c r="C15489"/>
      <c r="D15489"/>
      <c r="E15489"/>
    </row>
    <row r="15490" spans="1:5" x14ac:dyDescent="0.25">
      <c r="A15490"/>
      <c r="B15490"/>
      <c r="C15490"/>
      <c r="D15490"/>
      <c r="E15490"/>
    </row>
    <row r="15491" spans="1:5" x14ac:dyDescent="0.25">
      <c r="A15491"/>
      <c r="B15491"/>
      <c r="C15491"/>
      <c r="D15491"/>
      <c r="E15491"/>
    </row>
    <row r="15492" spans="1:5" x14ac:dyDescent="0.25">
      <c r="A15492"/>
      <c r="B15492"/>
      <c r="C15492"/>
      <c r="D15492"/>
      <c r="E15492"/>
    </row>
    <row r="15493" spans="1:5" x14ac:dyDescent="0.25">
      <c r="A15493"/>
      <c r="B15493"/>
      <c r="C15493"/>
      <c r="D15493"/>
      <c r="E15493"/>
    </row>
    <row r="15494" spans="1:5" x14ac:dyDescent="0.25">
      <c r="A15494"/>
      <c r="B15494"/>
      <c r="C15494"/>
      <c r="D15494"/>
      <c r="E15494"/>
    </row>
    <row r="15495" spans="1:5" x14ac:dyDescent="0.25">
      <c r="A15495"/>
      <c r="B15495"/>
      <c r="C15495"/>
      <c r="D15495"/>
      <c r="E15495"/>
    </row>
    <row r="15496" spans="1:5" x14ac:dyDescent="0.25">
      <c r="A15496"/>
      <c r="B15496"/>
      <c r="C15496"/>
      <c r="D15496"/>
      <c r="E15496"/>
    </row>
    <row r="15497" spans="1:5" x14ac:dyDescent="0.25">
      <c r="A15497"/>
      <c r="B15497"/>
      <c r="C15497"/>
      <c r="D15497"/>
      <c r="E15497"/>
    </row>
    <row r="15498" spans="1:5" x14ac:dyDescent="0.25">
      <c r="A15498"/>
      <c r="B15498"/>
      <c r="C15498"/>
      <c r="D15498"/>
      <c r="E15498"/>
    </row>
    <row r="15499" spans="1:5" x14ac:dyDescent="0.25">
      <c r="A15499"/>
      <c r="B15499"/>
      <c r="C15499"/>
      <c r="D15499"/>
      <c r="E15499"/>
    </row>
    <row r="15500" spans="1:5" x14ac:dyDescent="0.25">
      <c r="A15500"/>
      <c r="B15500"/>
      <c r="C15500"/>
      <c r="D15500"/>
      <c r="E15500"/>
    </row>
    <row r="15501" spans="1:5" x14ac:dyDescent="0.25">
      <c r="A15501"/>
      <c r="B15501"/>
      <c r="C15501"/>
      <c r="D15501"/>
      <c r="E15501"/>
    </row>
    <row r="15502" spans="1:5" x14ac:dyDescent="0.25">
      <c r="A15502"/>
      <c r="B15502"/>
      <c r="C15502"/>
      <c r="D15502"/>
      <c r="E15502"/>
    </row>
    <row r="15503" spans="1:5" x14ac:dyDescent="0.25">
      <c r="A15503"/>
      <c r="B15503"/>
      <c r="C15503"/>
      <c r="D15503"/>
      <c r="E15503"/>
    </row>
    <row r="15504" spans="1:5" x14ac:dyDescent="0.25">
      <c r="A15504"/>
      <c r="B15504"/>
      <c r="C15504"/>
      <c r="D15504"/>
      <c r="E15504"/>
    </row>
    <row r="15505" spans="1:5" x14ac:dyDescent="0.25">
      <c r="A15505"/>
      <c r="B15505"/>
      <c r="C15505"/>
      <c r="D15505"/>
      <c r="E15505"/>
    </row>
    <row r="15506" spans="1:5" x14ac:dyDescent="0.25">
      <c r="A15506"/>
      <c r="B15506"/>
      <c r="C15506"/>
      <c r="D15506"/>
      <c r="E15506"/>
    </row>
    <row r="15507" spans="1:5" x14ac:dyDescent="0.25">
      <c r="A15507"/>
      <c r="B15507"/>
      <c r="C15507"/>
      <c r="D15507"/>
      <c r="E15507"/>
    </row>
    <row r="15508" spans="1:5" x14ac:dyDescent="0.25">
      <c r="A15508"/>
      <c r="B15508"/>
      <c r="C15508"/>
      <c r="D15508"/>
      <c r="E15508"/>
    </row>
    <row r="15509" spans="1:5" x14ac:dyDescent="0.25">
      <c r="A15509"/>
      <c r="B15509"/>
      <c r="C15509"/>
      <c r="D15509"/>
      <c r="E15509"/>
    </row>
    <row r="15510" spans="1:5" x14ac:dyDescent="0.25">
      <c r="A15510"/>
      <c r="B15510"/>
      <c r="C15510"/>
      <c r="D15510"/>
      <c r="E15510"/>
    </row>
    <row r="15511" spans="1:5" x14ac:dyDescent="0.25">
      <c r="A15511"/>
      <c r="B15511"/>
      <c r="C15511"/>
      <c r="D15511"/>
      <c r="E15511"/>
    </row>
    <row r="15512" spans="1:5" x14ac:dyDescent="0.25">
      <c r="A15512"/>
      <c r="B15512"/>
      <c r="C15512"/>
      <c r="D15512"/>
      <c r="E15512"/>
    </row>
    <row r="15513" spans="1:5" x14ac:dyDescent="0.25">
      <c r="A15513"/>
      <c r="B15513"/>
      <c r="C15513"/>
      <c r="D15513"/>
      <c r="E15513"/>
    </row>
    <row r="15514" spans="1:5" x14ac:dyDescent="0.25">
      <c r="A15514"/>
      <c r="B15514"/>
      <c r="C15514"/>
      <c r="D15514"/>
      <c r="E15514"/>
    </row>
    <row r="15515" spans="1:5" x14ac:dyDescent="0.25">
      <c r="A15515"/>
      <c r="B15515"/>
      <c r="C15515"/>
      <c r="D15515"/>
      <c r="E15515"/>
    </row>
    <row r="15516" spans="1:5" x14ac:dyDescent="0.25">
      <c r="A15516"/>
      <c r="B15516"/>
      <c r="C15516"/>
      <c r="D15516"/>
      <c r="E15516"/>
    </row>
    <row r="15517" spans="1:5" x14ac:dyDescent="0.25">
      <c r="A15517"/>
      <c r="B15517"/>
      <c r="C15517"/>
      <c r="D15517"/>
      <c r="E15517"/>
    </row>
    <row r="15518" spans="1:5" x14ac:dyDescent="0.25">
      <c r="A15518"/>
      <c r="B15518"/>
      <c r="C15518"/>
      <c r="D15518"/>
      <c r="E15518"/>
    </row>
    <row r="15519" spans="1:5" x14ac:dyDescent="0.25">
      <c r="A15519"/>
      <c r="B15519"/>
      <c r="C15519"/>
      <c r="D15519"/>
      <c r="E15519"/>
    </row>
    <row r="15520" spans="1:5" x14ac:dyDescent="0.25">
      <c r="A15520"/>
      <c r="B15520"/>
      <c r="C15520"/>
      <c r="D15520"/>
      <c r="E15520"/>
    </row>
    <row r="15521" spans="1:5" x14ac:dyDescent="0.25">
      <c r="A15521"/>
      <c r="B15521"/>
      <c r="C15521"/>
      <c r="D15521"/>
      <c r="E15521"/>
    </row>
    <row r="15522" spans="1:5" x14ac:dyDescent="0.25">
      <c r="A15522"/>
      <c r="B15522"/>
      <c r="C15522"/>
      <c r="D15522"/>
      <c r="E15522"/>
    </row>
    <row r="15523" spans="1:5" x14ac:dyDescent="0.25">
      <c r="A15523"/>
      <c r="B15523"/>
      <c r="C15523"/>
      <c r="D15523"/>
      <c r="E15523"/>
    </row>
    <row r="15524" spans="1:5" x14ac:dyDescent="0.25">
      <c r="A15524"/>
      <c r="B15524"/>
      <c r="C15524"/>
      <c r="D15524"/>
      <c r="E15524"/>
    </row>
    <row r="15525" spans="1:5" x14ac:dyDescent="0.25">
      <c r="A15525"/>
      <c r="B15525"/>
      <c r="C15525"/>
      <c r="D15525"/>
      <c r="E15525"/>
    </row>
    <row r="15526" spans="1:5" x14ac:dyDescent="0.25">
      <c r="A15526"/>
      <c r="B15526"/>
      <c r="C15526"/>
      <c r="D15526"/>
      <c r="E15526"/>
    </row>
    <row r="15527" spans="1:5" x14ac:dyDescent="0.25">
      <c r="A15527"/>
      <c r="B15527"/>
      <c r="C15527"/>
      <c r="D15527"/>
      <c r="E15527"/>
    </row>
    <row r="15528" spans="1:5" x14ac:dyDescent="0.25">
      <c r="A15528"/>
      <c r="B15528"/>
      <c r="C15528"/>
      <c r="D15528"/>
      <c r="E15528"/>
    </row>
    <row r="15529" spans="1:5" x14ac:dyDescent="0.25">
      <c r="A15529"/>
      <c r="B15529"/>
      <c r="C15529"/>
      <c r="D15529"/>
      <c r="E15529"/>
    </row>
    <row r="15530" spans="1:5" x14ac:dyDescent="0.25">
      <c r="A15530"/>
      <c r="B15530"/>
      <c r="C15530"/>
      <c r="D15530"/>
      <c r="E15530"/>
    </row>
    <row r="15531" spans="1:5" x14ac:dyDescent="0.25">
      <c r="A15531"/>
      <c r="B15531"/>
      <c r="C15531"/>
      <c r="D15531"/>
      <c r="E15531"/>
    </row>
    <row r="15532" spans="1:5" x14ac:dyDescent="0.25">
      <c r="A15532"/>
      <c r="B15532"/>
      <c r="C15532"/>
      <c r="D15532"/>
      <c r="E15532"/>
    </row>
    <row r="15533" spans="1:5" x14ac:dyDescent="0.25">
      <c r="A15533"/>
      <c r="B15533"/>
      <c r="C15533"/>
      <c r="D15533"/>
      <c r="E15533"/>
    </row>
    <row r="15534" spans="1:5" x14ac:dyDescent="0.25">
      <c r="A15534"/>
      <c r="B15534"/>
      <c r="C15534"/>
      <c r="D15534"/>
      <c r="E15534"/>
    </row>
    <row r="15535" spans="1:5" x14ac:dyDescent="0.25">
      <c r="A15535"/>
      <c r="B15535"/>
      <c r="C15535"/>
      <c r="D15535"/>
      <c r="E15535"/>
    </row>
    <row r="15536" spans="1:5" x14ac:dyDescent="0.25">
      <c r="A15536"/>
      <c r="B15536"/>
      <c r="C15536"/>
      <c r="D15536"/>
      <c r="E15536"/>
    </row>
    <row r="15537" spans="1:5" x14ac:dyDescent="0.25">
      <c r="A15537"/>
      <c r="B15537"/>
      <c r="C15537"/>
      <c r="D15537"/>
      <c r="E15537"/>
    </row>
    <row r="15538" spans="1:5" x14ac:dyDescent="0.25">
      <c r="A15538"/>
      <c r="B15538"/>
      <c r="C15538"/>
      <c r="D15538"/>
      <c r="E15538"/>
    </row>
    <row r="15539" spans="1:5" x14ac:dyDescent="0.25">
      <c r="A15539"/>
      <c r="B15539"/>
      <c r="C15539"/>
      <c r="D15539"/>
      <c r="E15539"/>
    </row>
    <row r="15540" spans="1:5" x14ac:dyDescent="0.25">
      <c r="A15540"/>
      <c r="B15540"/>
      <c r="C15540"/>
      <c r="D15540"/>
      <c r="E15540"/>
    </row>
    <row r="15541" spans="1:5" x14ac:dyDescent="0.25">
      <c r="A15541"/>
      <c r="B15541"/>
      <c r="C15541"/>
      <c r="D15541"/>
      <c r="E15541"/>
    </row>
    <row r="15542" spans="1:5" x14ac:dyDescent="0.25">
      <c r="A15542"/>
      <c r="B15542"/>
      <c r="C15542"/>
      <c r="D15542"/>
      <c r="E15542"/>
    </row>
    <row r="15543" spans="1:5" x14ac:dyDescent="0.25">
      <c r="A15543"/>
      <c r="B15543"/>
      <c r="C15543"/>
      <c r="D15543"/>
      <c r="E15543"/>
    </row>
    <row r="15544" spans="1:5" x14ac:dyDescent="0.25">
      <c r="A15544"/>
      <c r="B15544"/>
      <c r="C15544"/>
      <c r="D15544"/>
      <c r="E15544"/>
    </row>
    <row r="15545" spans="1:5" x14ac:dyDescent="0.25">
      <c r="A15545"/>
      <c r="B15545"/>
      <c r="C15545"/>
      <c r="D15545"/>
      <c r="E15545"/>
    </row>
    <row r="15546" spans="1:5" x14ac:dyDescent="0.25">
      <c r="A15546"/>
      <c r="B15546"/>
      <c r="C15546"/>
      <c r="D15546"/>
      <c r="E15546"/>
    </row>
    <row r="15547" spans="1:5" x14ac:dyDescent="0.25">
      <c r="A15547"/>
      <c r="B15547"/>
      <c r="C15547"/>
      <c r="D15547"/>
      <c r="E15547"/>
    </row>
    <row r="15548" spans="1:5" x14ac:dyDescent="0.25">
      <c r="A15548"/>
      <c r="B15548"/>
      <c r="C15548"/>
      <c r="D15548"/>
      <c r="E15548"/>
    </row>
    <row r="15549" spans="1:5" x14ac:dyDescent="0.25">
      <c r="A15549"/>
      <c r="B15549"/>
      <c r="C15549"/>
      <c r="D15549"/>
      <c r="E15549"/>
    </row>
    <row r="15550" spans="1:5" x14ac:dyDescent="0.25">
      <c r="A15550"/>
      <c r="B15550"/>
      <c r="C15550"/>
      <c r="D15550"/>
      <c r="E15550"/>
    </row>
    <row r="15551" spans="1:5" x14ac:dyDescent="0.25">
      <c r="A15551"/>
      <c r="B15551"/>
      <c r="C15551"/>
      <c r="D15551"/>
      <c r="E15551"/>
    </row>
    <row r="15552" spans="1:5" x14ac:dyDescent="0.25">
      <c r="A15552"/>
      <c r="B15552"/>
      <c r="C15552"/>
      <c r="D15552"/>
      <c r="E15552"/>
    </row>
    <row r="15553" spans="1:5" x14ac:dyDescent="0.25">
      <c r="A15553"/>
      <c r="B15553"/>
      <c r="C15553"/>
      <c r="D15553"/>
      <c r="E15553"/>
    </row>
    <row r="15554" spans="1:5" x14ac:dyDescent="0.25">
      <c r="A15554"/>
      <c r="B15554"/>
      <c r="C15554"/>
      <c r="D15554"/>
      <c r="E15554"/>
    </row>
    <row r="15555" spans="1:5" x14ac:dyDescent="0.25">
      <c r="A15555"/>
      <c r="B15555"/>
      <c r="C15555"/>
      <c r="D15555"/>
      <c r="E15555"/>
    </row>
    <row r="15556" spans="1:5" x14ac:dyDescent="0.25">
      <c r="A15556"/>
      <c r="B15556"/>
      <c r="C15556"/>
      <c r="D15556"/>
      <c r="E15556"/>
    </row>
    <row r="15557" spans="1:5" x14ac:dyDescent="0.25">
      <c r="A15557"/>
      <c r="B15557"/>
      <c r="C15557"/>
      <c r="D15557"/>
      <c r="E15557"/>
    </row>
    <row r="15558" spans="1:5" x14ac:dyDescent="0.25">
      <c r="A15558"/>
      <c r="B15558"/>
      <c r="C15558"/>
      <c r="D15558"/>
      <c r="E15558"/>
    </row>
    <row r="15559" spans="1:5" x14ac:dyDescent="0.25">
      <c r="A15559"/>
      <c r="B15559"/>
      <c r="C15559"/>
      <c r="D15559"/>
      <c r="E15559"/>
    </row>
    <row r="15560" spans="1:5" x14ac:dyDescent="0.25">
      <c r="A15560"/>
      <c r="B15560"/>
      <c r="C15560"/>
      <c r="D15560"/>
      <c r="E15560"/>
    </row>
    <row r="15561" spans="1:5" x14ac:dyDescent="0.25">
      <c r="A15561"/>
      <c r="B15561"/>
      <c r="C15561"/>
      <c r="D15561"/>
      <c r="E15561"/>
    </row>
    <row r="15562" spans="1:5" x14ac:dyDescent="0.25">
      <c r="A15562"/>
      <c r="B15562"/>
      <c r="C15562"/>
      <c r="D15562"/>
      <c r="E15562"/>
    </row>
    <row r="15563" spans="1:5" x14ac:dyDescent="0.25">
      <c r="A15563"/>
      <c r="B15563"/>
      <c r="C15563"/>
      <c r="D15563"/>
      <c r="E15563"/>
    </row>
    <row r="15564" spans="1:5" x14ac:dyDescent="0.25">
      <c r="A15564"/>
      <c r="B15564"/>
      <c r="C15564"/>
      <c r="D15564"/>
      <c r="E15564"/>
    </row>
    <row r="15565" spans="1:5" x14ac:dyDescent="0.25">
      <c r="A15565"/>
      <c r="B15565"/>
      <c r="C15565"/>
      <c r="D15565"/>
      <c r="E15565"/>
    </row>
    <row r="15566" spans="1:5" x14ac:dyDescent="0.25">
      <c r="A15566"/>
      <c r="B15566"/>
      <c r="C15566"/>
      <c r="D15566"/>
      <c r="E15566"/>
    </row>
    <row r="15567" spans="1:5" x14ac:dyDescent="0.25">
      <c r="A15567"/>
      <c r="B15567"/>
      <c r="C15567"/>
      <c r="D15567"/>
      <c r="E15567"/>
    </row>
    <row r="15568" spans="1:5" x14ac:dyDescent="0.25">
      <c r="A15568"/>
      <c r="B15568"/>
      <c r="C15568"/>
      <c r="D15568"/>
      <c r="E15568"/>
    </row>
    <row r="15569" spans="1:5" x14ac:dyDescent="0.25">
      <c r="A15569"/>
      <c r="B15569"/>
      <c r="C15569"/>
      <c r="D15569"/>
      <c r="E15569"/>
    </row>
    <row r="15570" spans="1:5" x14ac:dyDescent="0.25">
      <c r="A15570"/>
      <c r="B15570"/>
      <c r="C15570"/>
      <c r="D15570"/>
      <c r="E15570"/>
    </row>
    <row r="15571" spans="1:5" x14ac:dyDescent="0.25">
      <c r="A15571"/>
      <c r="B15571"/>
      <c r="C15571"/>
      <c r="D15571"/>
      <c r="E15571"/>
    </row>
    <row r="15572" spans="1:5" x14ac:dyDescent="0.25">
      <c r="A15572"/>
      <c r="B15572"/>
      <c r="C15572"/>
      <c r="D15572"/>
      <c r="E15572"/>
    </row>
    <row r="15573" spans="1:5" x14ac:dyDescent="0.25">
      <c r="A15573"/>
      <c r="B15573"/>
      <c r="C15573"/>
      <c r="D15573"/>
      <c r="E15573"/>
    </row>
    <row r="15574" spans="1:5" x14ac:dyDescent="0.25">
      <c r="A15574"/>
      <c r="B15574"/>
      <c r="C15574"/>
      <c r="D15574"/>
      <c r="E15574"/>
    </row>
    <row r="15575" spans="1:5" x14ac:dyDescent="0.25">
      <c r="A15575"/>
      <c r="B15575"/>
      <c r="C15575"/>
      <c r="D15575"/>
      <c r="E15575"/>
    </row>
    <row r="15576" spans="1:5" x14ac:dyDescent="0.25">
      <c r="A15576"/>
      <c r="B15576"/>
      <c r="C15576"/>
      <c r="D15576"/>
      <c r="E15576"/>
    </row>
    <row r="15577" spans="1:5" x14ac:dyDescent="0.25">
      <c r="A15577"/>
      <c r="B15577"/>
      <c r="C15577"/>
      <c r="D15577"/>
      <c r="E15577"/>
    </row>
    <row r="15578" spans="1:5" x14ac:dyDescent="0.25">
      <c r="A15578"/>
      <c r="B15578"/>
      <c r="C15578"/>
      <c r="D15578"/>
      <c r="E15578"/>
    </row>
    <row r="15579" spans="1:5" x14ac:dyDescent="0.25">
      <c r="A15579"/>
      <c r="B15579"/>
      <c r="C15579"/>
      <c r="D15579"/>
      <c r="E15579"/>
    </row>
    <row r="15580" spans="1:5" x14ac:dyDescent="0.25">
      <c r="A15580"/>
      <c r="B15580"/>
      <c r="C15580"/>
      <c r="D15580"/>
      <c r="E15580"/>
    </row>
    <row r="15581" spans="1:5" x14ac:dyDescent="0.25">
      <c r="A15581"/>
      <c r="B15581"/>
      <c r="C15581"/>
      <c r="D15581"/>
      <c r="E15581"/>
    </row>
    <row r="15582" spans="1:5" x14ac:dyDescent="0.25">
      <c r="A15582"/>
      <c r="B15582"/>
      <c r="C15582"/>
      <c r="D15582"/>
      <c r="E15582"/>
    </row>
    <row r="15583" spans="1:5" x14ac:dyDescent="0.25">
      <c r="A15583"/>
      <c r="B15583"/>
      <c r="C15583"/>
      <c r="D15583"/>
      <c r="E15583"/>
    </row>
    <row r="15584" spans="1:5" x14ac:dyDescent="0.25">
      <c r="A15584"/>
      <c r="B15584"/>
      <c r="C15584"/>
      <c r="D15584"/>
      <c r="E15584"/>
    </row>
    <row r="15585" spans="1:5" x14ac:dyDescent="0.25">
      <c r="A15585"/>
      <c r="B15585"/>
      <c r="C15585"/>
      <c r="D15585"/>
      <c r="E15585"/>
    </row>
    <row r="15586" spans="1:5" x14ac:dyDescent="0.25">
      <c r="A15586"/>
      <c r="B15586"/>
      <c r="C15586"/>
      <c r="D15586"/>
      <c r="E15586"/>
    </row>
    <row r="15587" spans="1:5" x14ac:dyDescent="0.25">
      <c r="A15587"/>
      <c r="B15587"/>
      <c r="C15587"/>
      <c r="D15587"/>
      <c r="E15587"/>
    </row>
    <row r="15588" spans="1:5" x14ac:dyDescent="0.25">
      <c r="A15588"/>
      <c r="B15588"/>
      <c r="C15588"/>
      <c r="D15588"/>
      <c r="E15588"/>
    </row>
    <row r="15589" spans="1:5" x14ac:dyDescent="0.25">
      <c r="A15589"/>
      <c r="B15589"/>
      <c r="C15589"/>
      <c r="D15589"/>
      <c r="E15589"/>
    </row>
    <row r="15590" spans="1:5" x14ac:dyDescent="0.25">
      <c r="A15590"/>
      <c r="B15590"/>
      <c r="C15590"/>
      <c r="D15590"/>
      <c r="E15590"/>
    </row>
    <row r="15591" spans="1:5" x14ac:dyDescent="0.25">
      <c r="A15591"/>
      <c r="B15591"/>
      <c r="C15591"/>
      <c r="D15591"/>
      <c r="E15591"/>
    </row>
    <row r="15592" spans="1:5" x14ac:dyDescent="0.25">
      <c r="A15592"/>
      <c r="B15592"/>
      <c r="C15592"/>
      <c r="D15592"/>
      <c r="E15592"/>
    </row>
    <row r="15593" spans="1:5" x14ac:dyDescent="0.25">
      <c r="A15593"/>
      <c r="B15593"/>
      <c r="C15593"/>
      <c r="D15593"/>
      <c r="E15593"/>
    </row>
    <row r="15594" spans="1:5" x14ac:dyDescent="0.25">
      <c r="A15594"/>
      <c r="B15594"/>
      <c r="C15594"/>
      <c r="D15594"/>
      <c r="E15594"/>
    </row>
    <row r="15595" spans="1:5" x14ac:dyDescent="0.25">
      <c r="A15595"/>
      <c r="B15595"/>
      <c r="C15595"/>
      <c r="D15595"/>
      <c r="E15595"/>
    </row>
    <row r="15596" spans="1:5" x14ac:dyDescent="0.25">
      <c r="A15596"/>
      <c r="B15596"/>
      <c r="C15596"/>
      <c r="D15596"/>
      <c r="E15596"/>
    </row>
    <row r="15597" spans="1:5" x14ac:dyDescent="0.25">
      <c r="A15597"/>
      <c r="B15597"/>
      <c r="C15597"/>
      <c r="D15597"/>
      <c r="E15597"/>
    </row>
    <row r="15598" spans="1:5" x14ac:dyDescent="0.25">
      <c r="A15598"/>
      <c r="B15598"/>
      <c r="C15598"/>
      <c r="D15598"/>
      <c r="E15598"/>
    </row>
    <row r="15599" spans="1:5" x14ac:dyDescent="0.25">
      <c r="A15599"/>
      <c r="B15599"/>
      <c r="C15599"/>
      <c r="D15599"/>
      <c r="E15599"/>
    </row>
    <row r="15600" spans="1:5" x14ac:dyDescent="0.25">
      <c r="A15600"/>
      <c r="B15600"/>
      <c r="C15600"/>
      <c r="D15600"/>
      <c r="E15600"/>
    </row>
    <row r="15601" spans="1:5" x14ac:dyDescent="0.25">
      <c r="A15601"/>
      <c r="B15601"/>
      <c r="C15601"/>
      <c r="D15601"/>
      <c r="E15601"/>
    </row>
    <row r="15602" spans="1:5" x14ac:dyDescent="0.25">
      <c r="A15602"/>
      <c r="B15602"/>
      <c r="C15602"/>
      <c r="D15602"/>
      <c r="E15602"/>
    </row>
    <row r="15603" spans="1:5" x14ac:dyDescent="0.25">
      <c r="A15603"/>
      <c r="B15603"/>
      <c r="C15603"/>
      <c r="D15603"/>
      <c r="E15603"/>
    </row>
    <row r="15604" spans="1:5" x14ac:dyDescent="0.25">
      <c r="A15604"/>
      <c r="B15604"/>
      <c r="C15604"/>
      <c r="D15604"/>
      <c r="E15604"/>
    </row>
    <row r="15605" spans="1:5" x14ac:dyDescent="0.25">
      <c r="A15605"/>
      <c r="B15605"/>
      <c r="C15605"/>
      <c r="D15605"/>
      <c r="E15605"/>
    </row>
    <row r="15606" spans="1:5" x14ac:dyDescent="0.25">
      <c r="A15606"/>
      <c r="B15606"/>
      <c r="C15606"/>
      <c r="D15606"/>
      <c r="E15606"/>
    </row>
    <row r="15607" spans="1:5" x14ac:dyDescent="0.25">
      <c r="A15607"/>
      <c r="B15607"/>
      <c r="C15607"/>
      <c r="D15607"/>
      <c r="E15607"/>
    </row>
    <row r="15608" spans="1:5" x14ac:dyDescent="0.25">
      <c r="A15608"/>
      <c r="B15608"/>
      <c r="C15608"/>
      <c r="D15608"/>
      <c r="E15608"/>
    </row>
    <row r="15609" spans="1:5" x14ac:dyDescent="0.25">
      <c r="A15609"/>
      <c r="B15609"/>
      <c r="C15609"/>
      <c r="D15609"/>
      <c r="E15609"/>
    </row>
    <row r="15610" spans="1:5" x14ac:dyDescent="0.25">
      <c r="A15610"/>
      <c r="B15610"/>
      <c r="C15610"/>
      <c r="D15610"/>
      <c r="E15610"/>
    </row>
    <row r="15611" spans="1:5" x14ac:dyDescent="0.25">
      <c r="A15611"/>
      <c r="B15611"/>
      <c r="C15611"/>
      <c r="D15611"/>
      <c r="E15611"/>
    </row>
    <row r="15612" spans="1:5" x14ac:dyDescent="0.25">
      <c r="A15612"/>
      <c r="B15612"/>
      <c r="C15612"/>
      <c r="D15612"/>
      <c r="E15612"/>
    </row>
    <row r="15613" spans="1:5" x14ac:dyDescent="0.25">
      <c r="A15613"/>
      <c r="B15613"/>
      <c r="C15613"/>
      <c r="D15613"/>
      <c r="E15613"/>
    </row>
    <row r="15614" spans="1:5" x14ac:dyDescent="0.25">
      <c r="A15614"/>
      <c r="B15614"/>
      <c r="C15614"/>
      <c r="D15614"/>
      <c r="E15614"/>
    </row>
    <row r="15615" spans="1:5" x14ac:dyDescent="0.25">
      <c r="A15615"/>
      <c r="B15615"/>
      <c r="C15615"/>
      <c r="D15615"/>
      <c r="E15615"/>
    </row>
    <row r="15616" spans="1:5" x14ac:dyDescent="0.25">
      <c r="A15616"/>
      <c r="B15616"/>
      <c r="C15616"/>
      <c r="D15616"/>
      <c r="E15616"/>
    </row>
    <row r="15617" spans="1:5" x14ac:dyDescent="0.25">
      <c r="A15617"/>
      <c r="B15617"/>
      <c r="C15617"/>
      <c r="D15617"/>
      <c r="E15617"/>
    </row>
    <row r="15618" spans="1:5" x14ac:dyDescent="0.25">
      <c r="A15618"/>
      <c r="B15618"/>
      <c r="C15618"/>
      <c r="D15618"/>
      <c r="E15618"/>
    </row>
    <row r="15619" spans="1:5" x14ac:dyDescent="0.25">
      <c r="A15619"/>
      <c r="B15619"/>
      <c r="C15619"/>
      <c r="D15619"/>
      <c r="E15619"/>
    </row>
    <row r="15620" spans="1:5" x14ac:dyDescent="0.25">
      <c r="A15620"/>
      <c r="B15620"/>
      <c r="C15620"/>
      <c r="D15620"/>
      <c r="E15620"/>
    </row>
    <row r="15621" spans="1:5" x14ac:dyDescent="0.25">
      <c r="A15621"/>
      <c r="B15621"/>
      <c r="C15621"/>
      <c r="D15621"/>
      <c r="E15621"/>
    </row>
    <row r="15622" spans="1:5" x14ac:dyDescent="0.25">
      <c r="A15622"/>
      <c r="B15622"/>
      <c r="C15622"/>
      <c r="D15622"/>
      <c r="E15622"/>
    </row>
    <row r="15623" spans="1:5" x14ac:dyDescent="0.25">
      <c r="A15623"/>
      <c r="B15623"/>
      <c r="C15623"/>
      <c r="D15623"/>
      <c r="E15623"/>
    </row>
    <row r="15624" spans="1:5" x14ac:dyDescent="0.25">
      <c r="A15624"/>
      <c r="B15624"/>
      <c r="C15624"/>
      <c r="D15624"/>
      <c r="E15624"/>
    </row>
    <row r="15625" spans="1:5" x14ac:dyDescent="0.25">
      <c r="A15625"/>
      <c r="B15625"/>
      <c r="C15625"/>
      <c r="D15625"/>
      <c r="E15625"/>
    </row>
    <row r="15626" spans="1:5" x14ac:dyDescent="0.25">
      <c r="A15626"/>
      <c r="B15626"/>
      <c r="C15626"/>
      <c r="D15626"/>
      <c r="E15626"/>
    </row>
    <row r="15627" spans="1:5" x14ac:dyDescent="0.25">
      <c r="A15627"/>
      <c r="B15627"/>
      <c r="C15627"/>
      <c r="D15627"/>
      <c r="E15627"/>
    </row>
    <row r="15628" spans="1:5" x14ac:dyDescent="0.25">
      <c r="A15628"/>
      <c r="B15628"/>
      <c r="C15628"/>
      <c r="D15628"/>
      <c r="E15628"/>
    </row>
    <row r="15629" spans="1:5" x14ac:dyDescent="0.25">
      <c r="A15629"/>
      <c r="B15629"/>
      <c r="C15629"/>
      <c r="D15629"/>
      <c r="E15629"/>
    </row>
    <row r="15630" spans="1:5" x14ac:dyDescent="0.25">
      <c r="A15630"/>
      <c r="B15630"/>
      <c r="C15630"/>
      <c r="D15630"/>
      <c r="E15630"/>
    </row>
    <row r="15631" spans="1:5" x14ac:dyDescent="0.25">
      <c r="A15631"/>
      <c r="B15631"/>
      <c r="C15631"/>
      <c r="D15631"/>
      <c r="E15631"/>
    </row>
    <row r="15632" spans="1:5" x14ac:dyDescent="0.25">
      <c r="A15632"/>
      <c r="B15632"/>
      <c r="C15632"/>
      <c r="D15632"/>
      <c r="E15632"/>
    </row>
    <row r="15633" spans="1:5" x14ac:dyDescent="0.25">
      <c r="A15633"/>
      <c r="B15633"/>
      <c r="C15633"/>
      <c r="D15633"/>
      <c r="E15633"/>
    </row>
    <row r="15634" spans="1:5" x14ac:dyDescent="0.25">
      <c r="A15634"/>
      <c r="B15634"/>
      <c r="C15634"/>
      <c r="D15634"/>
      <c r="E15634"/>
    </row>
    <row r="15635" spans="1:5" x14ac:dyDescent="0.25">
      <c r="A15635"/>
      <c r="B15635"/>
      <c r="C15635"/>
      <c r="D15635"/>
      <c r="E15635"/>
    </row>
    <row r="15636" spans="1:5" x14ac:dyDescent="0.25">
      <c r="A15636"/>
      <c r="B15636"/>
      <c r="C15636"/>
      <c r="D15636"/>
      <c r="E15636"/>
    </row>
    <row r="15637" spans="1:5" x14ac:dyDescent="0.25">
      <c r="A15637"/>
      <c r="B15637"/>
      <c r="C15637"/>
      <c r="D15637"/>
      <c r="E15637"/>
    </row>
    <row r="15638" spans="1:5" x14ac:dyDescent="0.25">
      <c r="A15638"/>
      <c r="B15638"/>
      <c r="C15638"/>
      <c r="D15638"/>
      <c r="E15638"/>
    </row>
    <row r="15639" spans="1:5" x14ac:dyDescent="0.25">
      <c r="A15639"/>
      <c r="B15639"/>
      <c r="C15639"/>
      <c r="D15639"/>
      <c r="E15639"/>
    </row>
    <row r="15640" spans="1:5" x14ac:dyDescent="0.25">
      <c r="A15640"/>
      <c r="B15640"/>
      <c r="C15640"/>
      <c r="D15640"/>
      <c r="E15640"/>
    </row>
    <row r="15641" spans="1:5" x14ac:dyDescent="0.25">
      <c r="A15641"/>
      <c r="B15641"/>
      <c r="C15641"/>
      <c r="D15641"/>
      <c r="E15641"/>
    </row>
    <row r="15642" spans="1:5" x14ac:dyDescent="0.25">
      <c r="A15642"/>
      <c r="B15642"/>
      <c r="C15642"/>
      <c r="D15642"/>
      <c r="E15642"/>
    </row>
    <row r="15643" spans="1:5" x14ac:dyDescent="0.25">
      <c r="A15643"/>
      <c r="B15643"/>
      <c r="C15643"/>
      <c r="D15643"/>
      <c r="E15643"/>
    </row>
    <row r="15644" spans="1:5" x14ac:dyDescent="0.25">
      <c r="A15644"/>
      <c r="B15644"/>
      <c r="C15644"/>
      <c r="D15644"/>
      <c r="E15644"/>
    </row>
    <row r="15645" spans="1:5" x14ac:dyDescent="0.25">
      <c r="A15645"/>
      <c r="B15645"/>
      <c r="C15645"/>
      <c r="D15645"/>
      <c r="E15645"/>
    </row>
    <row r="15646" spans="1:5" x14ac:dyDescent="0.25">
      <c r="A15646"/>
      <c r="B15646"/>
      <c r="C15646"/>
      <c r="D15646"/>
      <c r="E15646"/>
    </row>
    <row r="15647" spans="1:5" x14ac:dyDescent="0.25">
      <c r="A15647"/>
      <c r="B15647"/>
      <c r="C15647"/>
      <c r="D15647"/>
      <c r="E15647"/>
    </row>
    <row r="15648" spans="1:5" x14ac:dyDescent="0.25">
      <c r="A15648"/>
      <c r="B15648"/>
      <c r="C15648"/>
      <c r="D15648"/>
      <c r="E15648"/>
    </row>
    <row r="15649" spans="1:5" x14ac:dyDescent="0.25">
      <c r="A15649"/>
      <c r="B15649"/>
      <c r="C15649"/>
      <c r="D15649"/>
      <c r="E15649"/>
    </row>
    <row r="15650" spans="1:5" x14ac:dyDescent="0.25">
      <c r="A15650"/>
      <c r="B15650"/>
      <c r="C15650"/>
      <c r="D15650"/>
      <c r="E15650"/>
    </row>
    <row r="15651" spans="1:5" x14ac:dyDescent="0.25">
      <c r="A15651"/>
      <c r="B15651"/>
      <c r="C15651"/>
      <c r="D15651"/>
      <c r="E15651"/>
    </row>
    <row r="15652" spans="1:5" x14ac:dyDescent="0.25">
      <c r="A15652"/>
      <c r="B15652"/>
      <c r="C15652"/>
      <c r="D15652"/>
      <c r="E15652"/>
    </row>
    <row r="15653" spans="1:5" x14ac:dyDescent="0.25">
      <c r="A15653"/>
      <c r="B15653"/>
      <c r="C15653"/>
      <c r="D15653"/>
      <c r="E15653"/>
    </row>
    <row r="15654" spans="1:5" x14ac:dyDescent="0.25">
      <c r="A15654"/>
      <c r="B15654"/>
      <c r="C15654"/>
      <c r="D15654"/>
      <c r="E15654"/>
    </row>
    <row r="15655" spans="1:5" x14ac:dyDescent="0.25">
      <c r="A15655"/>
      <c r="B15655"/>
      <c r="C15655"/>
      <c r="D15655"/>
      <c r="E15655"/>
    </row>
    <row r="15656" spans="1:5" x14ac:dyDescent="0.25">
      <c r="A15656"/>
      <c r="B15656"/>
      <c r="C15656"/>
      <c r="D15656"/>
      <c r="E15656"/>
    </row>
    <row r="15657" spans="1:5" x14ac:dyDescent="0.25">
      <c r="A15657"/>
      <c r="B15657"/>
      <c r="C15657"/>
      <c r="D15657"/>
      <c r="E15657"/>
    </row>
    <row r="15658" spans="1:5" x14ac:dyDescent="0.25">
      <c r="A15658"/>
      <c r="B15658"/>
      <c r="C15658"/>
      <c r="D15658"/>
      <c r="E15658"/>
    </row>
    <row r="15659" spans="1:5" x14ac:dyDescent="0.25">
      <c r="A15659"/>
      <c r="B15659"/>
      <c r="C15659"/>
      <c r="D15659"/>
      <c r="E15659"/>
    </row>
    <row r="15660" spans="1:5" x14ac:dyDescent="0.25">
      <c r="A15660"/>
      <c r="B15660"/>
      <c r="C15660"/>
      <c r="D15660"/>
      <c r="E15660"/>
    </row>
    <row r="15661" spans="1:5" x14ac:dyDescent="0.25">
      <c r="A15661"/>
      <c r="B15661"/>
      <c r="C15661"/>
      <c r="D15661"/>
      <c r="E15661"/>
    </row>
    <row r="15662" spans="1:5" x14ac:dyDescent="0.25">
      <c r="A15662"/>
      <c r="B15662"/>
      <c r="C15662"/>
      <c r="D15662"/>
      <c r="E15662"/>
    </row>
    <row r="15663" spans="1:5" x14ac:dyDescent="0.25">
      <c r="A15663"/>
      <c r="B15663"/>
      <c r="C15663"/>
      <c r="D15663"/>
      <c r="E15663"/>
    </row>
    <row r="15664" spans="1:5" x14ac:dyDescent="0.25">
      <c r="A15664"/>
      <c r="B15664"/>
      <c r="C15664"/>
      <c r="D15664"/>
      <c r="E15664"/>
    </row>
    <row r="15665" spans="1:5" x14ac:dyDescent="0.25">
      <c r="A15665"/>
      <c r="B15665"/>
      <c r="C15665"/>
      <c r="D15665"/>
      <c r="E15665"/>
    </row>
    <row r="15666" spans="1:5" x14ac:dyDescent="0.25">
      <c r="A15666"/>
      <c r="B15666"/>
      <c r="C15666"/>
      <c r="D15666"/>
      <c r="E15666"/>
    </row>
    <row r="15667" spans="1:5" x14ac:dyDescent="0.25">
      <c r="A15667"/>
      <c r="B15667"/>
      <c r="C15667"/>
      <c r="D15667"/>
      <c r="E15667"/>
    </row>
    <row r="15668" spans="1:5" x14ac:dyDescent="0.25">
      <c r="A15668"/>
      <c r="B15668"/>
      <c r="C15668"/>
      <c r="D15668"/>
      <c r="E15668"/>
    </row>
    <row r="15669" spans="1:5" x14ac:dyDescent="0.25">
      <c r="A15669"/>
      <c r="B15669"/>
      <c r="C15669"/>
      <c r="D15669"/>
      <c r="E15669"/>
    </row>
    <row r="15670" spans="1:5" x14ac:dyDescent="0.25">
      <c r="A15670"/>
      <c r="B15670"/>
      <c r="C15670"/>
      <c r="D15670"/>
      <c r="E15670"/>
    </row>
    <row r="15671" spans="1:5" x14ac:dyDescent="0.25">
      <c r="A15671"/>
      <c r="B15671"/>
      <c r="C15671"/>
      <c r="D15671"/>
      <c r="E15671"/>
    </row>
    <row r="15672" spans="1:5" x14ac:dyDescent="0.25">
      <c r="A15672"/>
      <c r="B15672"/>
      <c r="C15672"/>
      <c r="D15672"/>
      <c r="E15672"/>
    </row>
    <row r="15673" spans="1:5" x14ac:dyDescent="0.25">
      <c r="A15673"/>
      <c r="B15673"/>
      <c r="C15673"/>
      <c r="D15673"/>
      <c r="E15673"/>
    </row>
    <row r="15674" spans="1:5" x14ac:dyDescent="0.25">
      <c r="A15674"/>
      <c r="B15674"/>
      <c r="C15674"/>
      <c r="D15674"/>
      <c r="E15674"/>
    </row>
    <row r="15675" spans="1:5" x14ac:dyDescent="0.25">
      <c r="A15675"/>
      <c r="B15675"/>
      <c r="C15675"/>
      <c r="D15675"/>
      <c r="E15675"/>
    </row>
    <row r="15676" spans="1:5" x14ac:dyDescent="0.25">
      <c r="A15676"/>
      <c r="B15676"/>
      <c r="C15676"/>
      <c r="D15676"/>
      <c r="E15676"/>
    </row>
    <row r="15677" spans="1:5" x14ac:dyDescent="0.25">
      <c r="A15677"/>
      <c r="B15677"/>
      <c r="C15677"/>
      <c r="D15677"/>
      <c r="E15677"/>
    </row>
    <row r="15678" spans="1:5" x14ac:dyDescent="0.25">
      <c r="A15678"/>
      <c r="B15678"/>
      <c r="C15678"/>
      <c r="D15678"/>
      <c r="E15678"/>
    </row>
    <row r="15679" spans="1:5" x14ac:dyDescent="0.25">
      <c r="A15679"/>
      <c r="B15679"/>
      <c r="C15679"/>
      <c r="D15679"/>
      <c r="E15679"/>
    </row>
    <row r="15680" spans="1:5" x14ac:dyDescent="0.25">
      <c r="A15680"/>
      <c r="B15680"/>
      <c r="C15680"/>
      <c r="D15680"/>
      <c r="E15680"/>
    </row>
    <row r="15681" spans="1:5" x14ac:dyDescent="0.25">
      <c r="A15681"/>
      <c r="B15681"/>
      <c r="C15681"/>
      <c r="D15681"/>
      <c r="E15681"/>
    </row>
    <row r="15682" spans="1:5" x14ac:dyDescent="0.25">
      <c r="A15682"/>
      <c r="B15682"/>
      <c r="C15682"/>
      <c r="D15682"/>
      <c r="E15682"/>
    </row>
    <row r="15683" spans="1:5" x14ac:dyDescent="0.25">
      <c r="A15683"/>
      <c r="B15683"/>
      <c r="C15683"/>
      <c r="D15683"/>
      <c r="E15683"/>
    </row>
    <row r="15684" spans="1:5" x14ac:dyDescent="0.25">
      <c r="A15684"/>
      <c r="B15684"/>
      <c r="C15684"/>
      <c r="D15684"/>
      <c r="E15684"/>
    </row>
    <row r="15685" spans="1:5" x14ac:dyDescent="0.25">
      <c r="A15685"/>
      <c r="B15685"/>
      <c r="C15685"/>
      <c r="D15685"/>
      <c r="E15685"/>
    </row>
    <row r="15686" spans="1:5" x14ac:dyDescent="0.25">
      <c r="A15686"/>
      <c r="B15686"/>
      <c r="C15686"/>
      <c r="D15686"/>
      <c r="E15686"/>
    </row>
    <row r="15687" spans="1:5" x14ac:dyDescent="0.25">
      <c r="A15687"/>
      <c r="B15687"/>
      <c r="C15687"/>
      <c r="D15687"/>
      <c r="E15687"/>
    </row>
    <row r="15688" spans="1:5" x14ac:dyDescent="0.25">
      <c r="A15688"/>
      <c r="B15688"/>
      <c r="C15688"/>
      <c r="D15688"/>
      <c r="E15688"/>
    </row>
    <row r="15689" spans="1:5" x14ac:dyDescent="0.25">
      <c r="A15689"/>
      <c r="B15689"/>
      <c r="C15689"/>
      <c r="D15689"/>
      <c r="E15689"/>
    </row>
    <row r="15690" spans="1:5" x14ac:dyDescent="0.25">
      <c r="A15690"/>
      <c r="B15690"/>
      <c r="C15690"/>
      <c r="D15690"/>
      <c r="E15690"/>
    </row>
    <row r="15691" spans="1:5" x14ac:dyDescent="0.25">
      <c r="A15691"/>
      <c r="B15691"/>
      <c r="C15691"/>
      <c r="D15691"/>
      <c r="E15691"/>
    </row>
    <row r="15692" spans="1:5" x14ac:dyDescent="0.25">
      <c r="A15692"/>
      <c r="B15692"/>
      <c r="C15692"/>
      <c r="D15692"/>
      <c r="E15692"/>
    </row>
    <row r="15693" spans="1:5" x14ac:dyDescent="0.25">
      <c r="A15693"/>
      <c r="B15693"/>
      <c r="C15693"/>
      <c r="D15693"/>
      <c r="E15693"/>
    </row>
    <row r="15694" spans="1:5" x14ac:dyDescent="0.25">
      <c r="A15694"/>
      <c r="B15694"/>
      <c r="C15694"/>
      <c r="D15694"/>
      <c r="E15694"/>
    </row>
    <row r="15695" spans="1:5" x14ac:dyDescent="0.25">
      <c r="A15695"/>
      <c r="B15695"/>
      <c r="C15695"/>
      <c r="D15695"/>
      <c r="E15695"/>
    </row>
    <row r="15696" spans="1:5" x14ac:dyDescent="0.25">
      <c r="A15696"/>
      <c r="B15696"/>
      <c r="C15696"/>
      <c r="D15696"/>
      <c r="E15696"/>
    </row>
    <row r="15697" spans="1:5" x14ac:dyDescent="0.25">
      <c r="A15697"/>
      <c r="B15697"/>
      <c r="C15697"/>
      <c r="D15697"/>
      <c r="E15697"/>
    </row>
    <row r="15698" spans="1:5" x14ac:dyDescent="0.25">
      <c r="A15698"/>
      <c r="B15698"/>
      <c r="C15698"/>
      <c r="D15698"/>
      <c r="E15698"/>
    </row>
    <row r="15699" spans="1:5" x14ac:dyDescent="0.25">
      <c r="A15699"/>
      <c r="B15699"/>
      <c r="C15699"/>
      <c r="D15699"/>
      <c r="E15699"/>
    </row>
    <row r="15700" spans="1:5" x14ac:dyDescent="0.25">
      <c r="A15700"/>
      <c r="B15700"/>
      <c r="C15700"/>
      <c r="D15700"/>
      <c r="E15700"/>
    </row>
    <row r="15701" spans="1:5" x14ac:dyDescent="0.25">
      <c r="A15701"/>
      <c r="B15701"/>
      <c r="C15701"/>
      <c r="D15701"/>
      <c r="E15701"/>
    </row>
    <row r="15702" spans="1:5" x14ac:dyDescent="0.25">
      <c r="A15702"/>
      <c r="B15702"/>
      <c r="C15702"/>
      <c r="D15702"/>
      <c r="E15702"/>
    </row>
    <row r="15703" spans="1:5" x14ac:dyDescent="0.25">
      <c r="A15703"/>
      <c r="B15703"/>
      <c r="C15703"/>
      <c r="D15703"/>
      <c r="E15703"/>
    </row>
    <row r="15704" spans="1:5" x14ac:dyDescent="0.25">
      <c r="A15704"/>
      <c r="B15704"/>
      <c r="C15704"/>
      <c r="D15704"/>
      <c r="E15704"/>
    </row>
    <row r="15705" spans="1:5" x14ac:dyDescent="0.25">
      <c r="A15705"/>
      <c r="B15705"/>
      <c r="C15705"/>
      <c r="D15705"/>
      <c r="E15705"/>
    </row>
    <row r="15706" spans="1:5" x14ac:dyDescent="0.25">
      <c r="A15706"/>
      <c r="B15706"/>
      <c r="C15706"/>
      <c r="D15706"/>
      <c r="E15706"/>
    </row>
    <row r="15707" spans="1:5" x14ac:dyDescent="0.25">
      <c r="A15707"/>
      <c r="B15707"/>
      <c r="C15707"/>
      <c r="D15707"/>
      <c r="E15707"/>
    </row>
    <row r="15708" spans="1:5" x14ac:dyDescent="0.25">
      <c r="A15708"/>
      <c r="B15708"/>
      <c r="C15708"/>
      <c r="D15708"/>
      <c r="E15708"/>
    </row>
    <row r="15709" spans="1:5" x14ac:dyDescent="0.25">
      <c r="A15709"/>
      <c r="B15709"/>
      <c r="C15709"/>
      <c r="D15709"/>
      <c r="E15709"/>
    </row>
    <row r="15710" spans="1:5" x14ac:dyDescent="0.25">
      <c r="A15710"/>
      <c r="B15710"/>
      <c r="C15710"/>
      <c r="D15710"/>
      <c r="E15710"/>
    </row>
    <row r="15711" spans="1:5" x14ac:dyDescent="0.25">
      <c r="A15711"/>
      <c r="B15711"/>
      <c r="C15711"/>
      <c r="D15711"/>
      <c r="E15711"/>
    </row>
    <row r="15712" spans="1:5" x14ac:dyDescent="0.25">
      <c r="A15712"/>
      <c r="B15712"/>
      <c r="C15712"/>
      <c r="D15712"/>
      <c r="E15712"/>
    </row>
    <row r="15713" spans="1:5" x14ac:dyDescent="0.25">
      <c r="A15713"/>
      <c r="B15713"/>
      <c r="C15713"/>
      <c r="D15713"/>
      <c r="E15713"/>
    </row>
    <row r="15714" spans="1:5" x14ac:dyDescent="0.25">
      <c r="A15714"/>
      <c r="B15714"/>
      <c r="C15714"/>
      <c r="D15714"/>
      <c r="E15714"/>
    </row>
    <row r="15715" spans="1:5" x14ac:dyDescent="0.25">
      <c r="A15715"/>
      <c r="B15715"/>
      <c r="C15715"/>
      <c r="D15715"/>
      <c r="E15715"/>
    </row>
    <row r="15716" spans="1:5" x14ac:dyDescent="0.25">
      <c r="A15716"/>
      <c r="B15716"/>
      <c r="C15716"/>
      <c r="D15716"/>
      <c r="E15716"/>
    </row>
    <row r="15717" spans="1:5" x14ac:dyDescent="0.25">
      <c r="A15717"/>
      <c r="B15717"/>
      <c r="C15717"/>
      <c r="D15717"/>
      <c r="E15717"/>
    </row>
    <row r="15718" spans="1:5" x14ac:dyDescent="0.25">
      <c r="A15718"/>
      <c r="B15718"/>
      <c r="C15718"/>
      <c r="D15718"/>
      <c r="E15718"/>
    </row>
    <row r="15719" spans="1:5" x14ac:dyDescent="0.25">
      <c r="A15719"/>
      <c r="B15719"/>
      <c r="C15719"/>
      <c r="D15719"/>
      <c r="E15719"/>
    </row>
    <row r="15720" spans="1:5" x14ac:dyDescent="0.25">
      <c r="A15720"/>
      <c r="B15720"/>
      <c r="C15720"/>
      <c r="D15720"/>
      <c r="E15720"/>
    </row>
    <row r="15721" spans="1:5" x14ac:dyDescent="0.25">
      <c r="A15721"/>
      <c r="B15721"/>
      <c r="C15721"/>
      <c r="D15721"/>
      <c r="E15721"/>
    </row>
    <row r="15722" spans="1:5" x14ac:dyDescent="0.25">
      <c r="A15722"/>
      <c r="B15722"/>
      <c r="C15722"/>
      <c r="D15722"/>
      <c r="E15722"/>
    </row>
    <row r="15723" spans="1:5" x14ac:dyDescent="0.25">
      <c r="A15723"/>
      <c r="B15723"/>
      <c r="C15723"/>
      <c r="D15723"/>
      <c r="E15723"/>
    </row>
    <row r="15724" spans="1:5" x14ac:dyDescent="0.25">
      <c r="A15724"/>
      <c r="B15724"/>
      <c r="C15724"/>
      <c r="D15724"/>
      <c r="E15724"/>
    </row>
    <row r="15725" spans="1:5" x14ac:dyDescent="0.25">
      <c r="A15725"/>
      <c r="B15725"/>
      <c r="C15725"/>
      <c r="D15725"/>
      <c r="E15725"/>
    </row>
    <row r="15726" spans="1:5" x14ac:dyDescent="0.25">
      <c r="A15726"/>
      <c r="B15726"/>
      <c r="C15726"/>
      <c r="D15726"/>
      <c r="E15726"/>
    </row>
    <row r="15727" spans="1:5" x14ac:dyDescent="0.25">
      <c r="A15727"/>
      <c r="B15727"/>
      <c r="C15727"/>
      <c r="D15727"/>
      <c r="E15727"/>
    </row>
    <row r="15728" spans="1:5" x14ac:dyDescent="0.25">
      <c r="A15728"/>
      <c r="B15728"/>
      <c r="C15728"/>
      <c r="D15728"/>
      <c r="E15728"/>
    </row>
    <row r="15729" spans="1:5" x14ac:dyDescent="0.25">
      <c r="A15729"/>
      <c r="B15729"/>
      <c r="C15729"/>
      <c r="D15729"/>
      <c r="E15729"/>
    </row>
    <row r="15730" spans="1:5" x14ac:dyDescent="0.25">
      <c r="A15730"/>
      <c r="B15730"/>
      <c r="C15730"/>
      <c r="D15730"/>
      <c r="E15730"/>
    </row>
    <row r="15731" spans="1:5" x14ac:dyDescent="0.25">
      <c r="A15731"/>
      <c r="B15731"/>
      <c r="C15731"/>
      <c r="D15731"/>
      <c r="E15731"/>
    </row>
    <row r="15732" spans="1:5" x14ac:dyDescent="0.25">
      <c r="A15732"/>
      <c r="B15732"/>
      <c r="C15732"/>
      <c r="D15732"/>
      <c r="E15732"/>
    </row>
    <row r="15733" spans="1:5" x14ac:dyDescent="0.25">
      <c r="A15733"/>
      <c r="B15733"/>
      <c r="C15733"/>
      <c r="D15733"/>
      <c r="E15733"/>
    </row>
    <row r="15734" spans="1:5" x14ac:dyDescent="0.25">
      <c r="A15734"/>
      <c r="B15734"/>
      <c r="C15734"/>
      <c r="D15734"/>
      <c r="E15734"/>
    </row>
    <row r="15735" spans="1:5" x14ac:dyDescent="0.25">
      <c r="A15735"/>
      <c r="B15735"/>
      <c r="C15735"/>
      <c r="D15735"/>
      <c r="E15735"/>
    </row>
    <row r="15736" spans="1:5" x14ac:dyDescent="0.25">
      <c r="A15736"/>
      <c r="B15736"/>
      <c r="C15736"/>
      <c r="D15736"/>
      <c r="E15736"/>
    </row>
    <row r="15737" spans="1:5" x14ac:dyDescent="0.25">
      <c r="A15737"/>
      <c r="B15737"/>
      <c r="C15737"/>
      <c r="D15737"/>
      <c r="E15737"/>
    </row>
    <row r="15738" spans="1:5" x14ac:dyDescent="0.25">
      <c r="A15738"/>
      <c r="B15738"/>
      <c r="C15738"/>
      <c r="D15738"/>
      <c r="E15738"/>
    </row>
    <row r="15739" spans="1:5" x14ac:dyDescent="0.25">
      <c r="A15739"/>
      <c r="B15739"/>
      <c r="C15739"/>
      <c r="D15739"/>
      <c r="E15739"/>
    </row>
    <row r="15740" spans="1:5" x14ac:dyDescent="0.25">
      <c r="A15740"/>
      <c r="B15740"/>
      <c r="C15740"/>
      <c r="D15740"/>
      <c r="E15740"/>
    </row>
    <row r="15741" spans="1:5" x14ac:dyDescent="0.25">
      <c r="A15741"/>
      <c r="B15741"/>
      <c r="C15741"/>
      <c r="D15741"/>
      <c r="E15741"/>
    </row>
    <row r="15742" spans="1:5" x14ac:dyDescent="0.25">
      <c r="A15742"/>
      <c r="B15742"/>
      <c r="C15742"/>
      <c r="D15742"/>
      <c r="E15742"/>
    </row>
    <row r="15743" spans="1:5" x14ac:dyDescent="0.25">
      <c r="A15743"/>
      <c r="B15743"/>
      <c r="C15743"/>
      <c r="D15743"/>
      <c r="E15743"/>
    </row>
    <row r="15744" spans="1:5" x14ac:dyDescent="0.25">
      <c r="A15744"/>
      <c r="B15744"/>
      <c r="C15744"/>
      <c r="D15744"/>
      <c r="E15744"/>
    </row>
    <row r="15745" spans="1:5" x14ac:dyDescent="0.25">
      <c r="A15745"/>
      <c r="B15745"/>
      <c r="C15745"/>
      <c r="D15745"/>
      <c r="E15745"/>
    </row>
    <row r="15746" spans="1:5" x14ac:dyDescent="0.25">
      <c r="A15746"/>
      <c r="B15746"/>
      <c r="C15746"/>
      <c r="D15746"/>
      <c r="E15746"/>
    </row>
    <row r="15747" spans="1:5" x14ac:dyDescent="0.25">
      <c r="A15747"/>
      <c r="B15747"/>
      <c r="C15747"/>
      <c r="D15747"/>
      <c r="E15747"/>
    </row>
    <row r="15748" spans="1:5" x14ac:dyDescent="0.25">
      <c r="A15748"/>
      <c r="B15748"/>
      <c r="C15748"/>
      <c r="D15748"/>
      <c r="E15748"/>
    </row>
    <row r="15749" spans="1:5" x14ac:dyDescent="0.25">
      <c r="A15749"/>
      <c r="B15749"/>
      <c r="C15749"/>
      <c r="D15749"/>
      <c r="E15749"/>
    </row>
    <row r="15750" spans="1:5" x14ac:dyDescent="0.25">
      <c r="A15750"/>
      <c r="B15750"/>
      <c r="C15750"/>
      <c r="D15750"/>
      <c r="E15750"/>
    </row>
    <row r="15751" spans="1:5" x14ac:dyDescent="0.25">
      <c r="A15751"/>
      <c r="B15751"/>
      <c r="C15751"/>
      <c r="D15751"/>
      <c r="E15751"/>
    </row>
    <row r="15752" spans="1:5" x14ac:dyDescent="0.25">
      <c r="A15752"/>
      <c r="B15752"/>
      <c r="C15752"/>
      <c r="D15752"/>
      <c r="E15752"/>
    </row>
    <row r="15753" spans="1:5" x14ac:dyDescent="0.25">
      <c r="A15753"/>
      <c r="B15753"/>
      <c r="C15753"/>
      <c r="D15753"/>
      <c r="E15753"/>
    </row>
    <row r="15754" spans="1:5" x14ac:dyDescent="0.25">
      <c r="A15754"/>
      <c r="B15754"/>
      <c r="C15754"/>
      <c r="D15754"/>
      <c r="E15754"/>
    </row>
    <row r="15755" spans="1:5" x14ac:dyDescent="0.25">
      <c r="A15755"/>
      <c r="B15755"/>
      <c r="C15755"/>
      <c r="D15755"/>
      <c r="E15755"/>
    </row>
    <row r="15756" spans="1:5" x14ac:dyDescent="0.25">
      <c r="A15756"/>
      <c r="B15756"/>
      <c r="C15756"/>
      <c r="D15756"/>
      <c r="E15756"/>
    </row>
    <row r="15757" spans="1:5" x14ac:dyDescent="0.25">
      <c r="A15757"/>
      <c r="B15757"/>
      <c r="C15757"/>
      <c r="D15757"/>
      <c r="E15757"/>
    </row>
    <row r="15758" spans="1:5" x14ac:dyDescent="0.25">
      <c r="A15758"/>
      <c r="B15758"/>
      <c r="C15758"/>
      <c r="D15758"/>
      <c r="E15758"/>
    </row>
    <row r="15759" spans="1:5" x14ac:dyDescent="0.25">
      <c r="A15759"/>
      <c r="B15759"/>
      <c r="C15759"/>
      <c r="D15759"/>
      <c r="E15759"/>
    </row>
    <row r="15760" spans="1:5" x14ac:dyDescent="0.25">
      <c r="A15760"/>
      <c r="B15760"/>
      <c r="C15760"/>
      <c r="D15760"/>
      <c r="E15760"/>
    </row>
    <row r="15761" spans="1:5" x14ac:dyDescent="0.25">
      <c r="A15761"/>
      <c r="B15761"/>
      <c r="C15761"/>
      <c r="D15761"/>
      <c r="E15761"/>
    </row>
    <row r="15762" spans="1:5" x14ac:dyDescent="0.25">
      <c r="A15762"/>
      <c r="B15762"/>
      <c r="C15762"/>
      <c r="D15762"/>
      <c r="E15762"/>
    </row>
    <row r="15763" spans="1:5" x14ac:dyDescent="0.25">
      <c r="A15763"/>
      <c r="B15763"/>
      <c r="C15763"/>
      <c r="D15763"/>
      <c r="E15763"/>
    </row>
    <row r="15764" spans="1:5" x14ac:dyDescent="0.25">
      <c r="A15764"/>
      <c r="B15764"/>
      <c r="C15764"/>
      <c r="D15764"/>
      <c r="E15764"/>
    </row>
    <row r="15765" spans="1:5" x14ac:dyDescent="0.25">
      <c r="A15765"/>
      <c r="B15765"/>
      <c r="C15765"/>
      <c r="D15765"/>
      <c r="E15765"/>
    </row>
    <row r="15766" spans="1:5" x14ac:dyDescent="0.25">
      <c r="A15766"/>
      <c r="B15766"/>
      <c r="C15766"/>
      <c r="D15766"/>
      <c r="E15766"/>
    </row>
    <row r="15767" spans="1:5" x14ac:dyDescent="0.25">
      <c r="A15767"/>
      <c r="B15767"/>
      <c r="C15767"/>
      <c r="D15767"/>
      <c r="E15767"/>
    </row>
    <row r="15768" spans="1:5" x14ac:dyDescent="0.25">
      <c r="A15768"/>
      <c r="B15768"/>
      <c r="C15768"/>
      <c r="D15768"/>
      <c r="E15768"/>
    </row>
    <row r="15769" spans="1:5" x14ac:dyDescent="0.25">
      <c r="A15769"/>
      <c r="B15769"/>
      <c r="C15769"/>
      <c r="D15769"/>
      <c r="E15769"/>
    </row>
    <row r="15770" spans="1:5" x14ac:dyDescent="0.25">
      <c r="A15770"/>
      <c r="B15770"/>
      <c r="C15770"/>
      <c r="D15770"/>
      <c r="E15770"/>
    </row>
    <row r="15771" spans="1:5" x14ac:dyDescent="0.25">
      <c r="A15771"/>
      <c r="B15771"/>
      <c r="C15771"/>
      <c r="D15771"/>
      <c r="E15771"/>
    </row>
    <row r="15772" spans="1:5" x14ac:dyDescent="0.25">
      <c r="A15772"/>
      <c r="B15772"/>
      <c r="C15772"/>
      <c r="D15772"/>
      <c r="E15772"/>
    </row>
    <row r="15773" spans="1:5" x14ac:dyDescent="0.25">
      <c r="A15773"/>
      <c r="B15773"/>
      <c r="C15773"/>
      <c r="D15773"/>
      <c r="E15773"/>
    </row>
    <row r="15774" spans="1:5" x14ac:dyDescent="0.25">
      <c r="A15774"/>
      <c r="B15774"/>
      <c r="C15774"/>
      <c r="D15774"/>
      <c r="E15774"/>
    </row>
    <row r="15775" spans="1:5" x14ac:dyDescent="0.25">
      <c r="A15775"/>
      <c r="B15775"/>
      <c r="C15775"/>
      <c r="D15775"/>
      <c r="E15775"/>
    </row>
    <row r="15776" spans="1:5" x14ac:dyDescent="0.25">
      <c r="A15776"/>
      <c r="B15776"/>
      <c r="C15776"/>
      <c r="D15776"/>
      <c r="E15776"/>
    </row>
    <row r="15777" spans="1:5" x14ac:dyDescent="0.25">
      <c r="A15777"/>
      <c r="B15777"/>
      <c r="C15777"/>
      <c r="D15777"/>
      <c r="E15777"/>
    </row>
    <row r="15778" spans="1:5" x14ac:dyDescent="0.25">
      <c r="A15778"/>
      <c r="B15778"/>
      <c r="C15778"/>
      <c r="D15778"/>
      <c r="E15778"/>
    </row>
    <row r="15779" spans="1:5" x14ac:dyDescent="0.25">
      <c r="A15779"/>
      <c r="B15779"/>
      <c r="C15779"/>
      <c r="D15779"/>
      <c r="E15779"/>
    </row>
    <row r="15780" spans="1:5" x14ac:dyDescent="0.25">
      <c r="A15780"/>
      <c r="B15780"/>
      <c r="C15780"/>
      <c r="D15780"/>
      <c r="E15780"/>
    </row>
    <row r="15781" spans="1:5" x14ac:dyDescent="0.25">
      <c r="A15781"/>
      <c r="B15781"/>
      <c r="C15781"/>
      <c r="D15781"/>
      <c r="E15781"/>
    </row>
    <row r="15782" spans="1:5" x14ac:dyDescent="0.25">
      <c r="A15782"/>
      <c r="B15782"/>
      <c r="C15782"/>
      <c r="D15782"/>
      <c r="E15782"/>
    </row>
    <row r="15783" spans="1:5" x14ac:dyDescent="0.25">
      <c r="A15783"/>
      <c r="B15783"/>
      <c r="C15783"/>
      <c r="D15783"/>
      <c r="E15783"/>
    </row>
    <row r="15784" spans="1:5" x14ac:dyDescent="0.25">
      <c r="A15784"/>
      <c r="B15784"/>
      <c r="C15784"/>
      <c r="D15784"/>
      <c r="E15784"/>
    </row>
    <row r="15785" spans="1:5" x14ac:dyDescent="0.25">
      <c r="A15785"/>
      <c r="B15785"/>
      <c r="C15785"/>
      <c r="D15785"/>
      <c r="E15785"/>
    </row>
    <row r="15786" spans="1:5" x14ac:dyDescent="0.25">
      <c r="A15786"/>
      <c r="B15786"/>
      <c r="C15786"/>
      <c r="D15786"/>
      <c r="E15786"/>
    </row>
    <row r="15787" spans="1:5" x14ac:dyDescent="0.25">
      <c r="A15787"/>
      <c r="B15787"/>
      <c r="C15787"/>
      <c r="D15787"/>
      <c r="E15787"/>
    </row>
    <row r="15788" spans="1:5" x14ac:dyDescent="0.25">
      <c r="A15788"/>
      <c r="B15788"/>
      <c r="C15788"/>
      <c r="D15788"/>
      <c r="E15788"/>
    </row>
    <row r="15789" spans="1:5" x14ac:dyDescent="0.25">
      <c r="A15789"/>
      <c r="B15789"/>
      <c r="C15789"/>
      <c r="D15789"/>
      <c r="E15789"/>
    </row>
    <row r="15790" spans="1:5" x14ac:dyDescent="0.25">
      <c r="A15790"/>
      <c r="B15790"/>
      <c r="C15790"/>
      <c r="D15790"/>
      <c r="E15790"/>
    </row>
    <row r="15791" spans="1:5" x14ac:dyDescent="0.25">
      <c r="A15791"/>
      <c r="B15791"/>
      <c r="C15791"/>
      <c r="D15791"/>
      <c r="E15791"/>
    </row>
    <row r="15792" spans="1:5" x14ac:dyDescent="0.25">
      <c r="A15792"/>
      <c r="B15792"/>
      <c r="C15792"/>
      <c r="D15792"/>
      <c r="E15792"/>
    </row>
    <row r="15793" spans="1:5" x14ac:dyDescent="0.25">
      <c r="A15793"/>
      <c r="B15793"/>
      <c r="C15793"/>
      <c r="D15793"/>
      <c r="E15793"/>
    </row>
    <row r="15794" spans="1:5" x14ac:dyDescent="0.25">
      <c r="A15794"/>
      <c r="B15794"/>
      <c r="C15794"/>
      <c r="D15794"/>
      <c r="E15794"/>
    </row>
    <row r="15795" spans="1:5" x14ac:dyDescent="0.25">
      <c r="A15795"/>
      <c r="B15795"/>
      <c r="C15795"/>
      <c r="D15795"/>
      <c r="E15795"/>
    </row>
    <row r="15796" spans="1:5" x14ac:dyDescent="0.25">
      <c r="A15796"/>
      <c r="B15796"/>
      <c r="C15796"/>
      <c r="D15796"/>
      <c r="E15796"/>
    </row>
    <row r="15797" spans="1:5" x14ac:dyDescent="0.25">
      <c r="A15797"/>
      <c r="B15797"/>
      <c r="C15797"/>
      <c r="D15797"/>
      <c r="E15797"/>
    </row>
    <row r="15798" spans="1:5" x14ac:dyDescent="0.25">
      <c r="A15798"/>
      <c r="B15798"/>
      <c r="C15798"/>
      <c r="D15798"/>
      <c r="E15798"/>
    </row>
    <row r="15799" spans="1:5" x14ac:dyDescent="0.25">
      <c r="A15799"/>
      <c r="B15799"/>
      <c r="C15799"/>
      <c r="D15799"/>
      <c r="E15799"/>
    </row>
    <row r="15800" spans="1:5" x14ac:dyDescent="0.25">
      <c r="A15800"/>
      <c r="B15800"/>
      <c r="C15800"/>
      <c r="D15800"/>
      <c r="E15800"/>
    </row>
    <row r="15801" spans="1:5" x14ac:dyDescent="0.25">
      <c r="A15801"/>
      <c r="B15801"/>
      <c r="C15801"/>
      <c r="D15801"/>
      <c r="E15801"/>
    </row>
    <row r="15802" spans="1:5" x14ac:dyDescent="0.25">
      <c r="A15802"/>
      <c r="B15802"/>
      <c r="C15802"/>
      <c r="D15802"/>
      <c r="E15802"/>
    </row>
    <row r="15803" spans="1:5" x14ac:dyDescent="0.25">
      <c r="A15803"/>
      <c r="B15803"/>
      <c r="C15803"/>
      <c r="D15803"/>
      <c r="E15803"/>
    </row>
    <row r="15804" spans="1:5" x14ac:dyDescent="0.25">
      <c r="A15804"/>
      <c r="B15804"/>
      <c r="C15804"/>
      <c r="D15804"/>
      <c r="E15804"/>
    </row>
    <row r="15805" spans="1:5" x14ac:dyDescent="0.25">
      <c r="A15805"/>
      <c r="B15805"/>
      <c r="C15805"/>
      <c r="D15805"/>
      <c r="E15805"/>
    </row>
    <row r="15806" spans="1:5" x14ac:dyDescent="0.25">
      <c r="A15806"/>
      <c r="B15806"/>
      <c r="C15806"/>
      <c r="D15806"/>
      <c r="E15806"/>
    </row>
    <row r="15807" spans="1:5" x14ac:dyDescent="0.25">
      <c r="A15807"/>
      <c r="B15807"/>
      <c r="C15807"/>
      <c r="D15807"/>
      <c r="E15807"/>
    </row>
    <row r="15808" spans="1:5" x14ac:dyDescent="0.25">
      <c r="A15808"/>
      <c r="B15808"/>
      <c r="C15808"/>
      <c r="D15808"/>
      <c r="E15808"/>
    </row>
    <row r="15809" spans="1:5" x14ac:dyDescent="0.25">
      <c r="A15809"/>
      <c r="B15809"/>
      <c r="C15809"/>
      <c r="D15809"/>
      <c r="E15809"/>
    </row>
    <row r="15810" spans="1:5" x14ac:dyDescent="0.25">
      <c r="A15810"/>
      <c r="B15810"/>
      <c r="C15810"/>
      <c r="D15810"/>
      <c r="E15810"/>
    </row>
    <row r="15811" spans="1:5" x14ac:dyDescent="0.25">
      <c r="A15811"/>
      <c r="B15811"/>
      <c r="C15811"/>
      <c r="D15811"/>
      <c r="E15811"/>
    </row>
    <row r="15812" spans="1:5" x14ac:dyDescent="0.25">
      <c r="A15812"/>
      <c r="B15812"/>
      <c r="C15812"/>
      <c r="D15812"/>
      <c r="E15812"/>
    </row>
    <row r="15813" spans="1:5" x14ac:dyDescent="0.25">
      <c r="A15813"/>
      <c r="B15813"/>
      <c r="C15813"/>
      <c r="D15813"/>
      <c r="E15813"/>
    </row>
    <row r="15814" spans="1:5" x14ac:dyDescent="0.25">
      <c r="A15814"/>
      <c r="B15814"/>
      <c r="C15814"/>
      <c r="D15814"/>
      <c r="E15814"/>
    </row>
    <row r="15815" spans="1:5" x14ac:dyDescent="0.25">
      <c r="A15815"/>
      <c r="B15815"/>
      <c r="C15815"/>
      <c r="D15815"/>
      <c r="E15815"/>
    </row>
    <row r="15816" spans="1:5" x14ac:dyDescent="0.25">
      <c r="A15816"/>
      <c r="B15816"/>
      <c r="C15816"/>
      <c r="D15816"/>
      <c r="E15816"/>
    </row>
    <row r="15817" spans="1:5" x14ac:dyDescent="0.25">
      <c r="A15817"/>
      <c r="B15817"/>
      <c r="C15817"/>
      <c r="D15817"/>
      <c r="E15817"/>
    </row>
    <row r="15818" spans="1:5" x14ac:dyDescent="0.25">
      <c r="A15818"/>
      <c r="B15818"/>
      <c r="C15818"/>
      <c r="D15818"/>
      <c r="E15818"/>
    </row>
    <row r="15819" spans="1:5" x14ac:dyDescent="0.25">
      <c r="A15819"/>
      <c r="B15819"/>
      <c r="C15819"/>
      <c r="D15819"/>
      <c r="E15819"/>
    </row>
    <row r="15820" spans="1:5" x14ac:dyDescent="0.25">
      <c r="A15820"/>
      <c r="B15820"/>
      <c r="C15820"/>
      <c r="D15820"/>
      <c r="E15820"/>
    </row>
    <row r="15821" spans="1:5" x14ac:dyDescent="0.25">
      <c r="A15821"/>
      <c r="B15821"/>
      <c r="C15821"/>
      <c r="D15821"/>
      <c r="E15821"/>
    </row>
    <row r="15822" spans="1:5" x14ac:dyDescent="0.25">
      <c r="A15822"/>
      <c r="B15822"/>
      <c r="C15822"/>
      <c r="D15822"/>
      <c r="E15822"/>
    </row>
    <row r="15823" spans="1:5" x14ac:dyDescent="0.25">
      <c r="A15823"/>
      <c r="B15823"/>
      <c r="C15823"/>
      <c r="D15823"/>
      <c r="E15823"/>
    </row>
    <row r="15824" spans="1:5" x14ac:dyDescent="0.25">
      <c r="A15824"/>
      <c r="B15824"/>
      <c r="C15824"/>
      <c r="D15824"/>
      <c r="E15824"/>
    </row>
    <row r="15825" spans="1:5" x14ac:dyDescent="0.25">
      <c r="A15825"/>
      <c r="B15825"/>
      <c r="C15825"/>
      <c r="D15825"/>
      <c r="E15825"/>
    </row>
    <row r="15826" spans="1:5" x14ac:dyDescent="0.25">
      <c r="A15826"/>
      <c r="B15826"/>
      <c r="C15826"/>
      <c r="D15826"/>
      <c r="E15826"/>
    </row>
    <row r="15827" spans="1:5" x14ac:dyDescent="0.25">
      <c r="A15827"/>
      <c r="B15827"/>
      <c r="C15827"/>
      <c r="D15827"/>
      <c r="E15827"/>
    </row>
    <row r="15828" spans="1:5" x14ac:dyDescent="0.25">
      <c r="A15828"/>
      <c r="B15828"/>
      <c r="C15828"/>
      <c r="D15828"/>
      <c r="E15828"/>
    </row>
    <row r="15829" spans="1:5" x14ac:dyDescent="0.25">
      <c r="A15829"/>
      <c r="B15829"/>
      <c r="C15829"/>
      <c r="D15829"/>
      <c r="E15829"/>
    </row>
    <row r="15830" spans="1:5" x14ac:dyDescent="0.25">
      <c r="A15830"/>
      <c r="B15830"/>
      <c r="C15830"/>
      <c r="D15830"/>
      <c r="E15830"/>
    </row>
    <row r="15831" spans="1:5" x14ac:dyDescent="0.25">
      <c r="A15831"/>
      <c r="B15831"/>
      <c r="C15831"/>
      <c r="D15831"/>
      <c r="E15831"/>
    </row>
    <row r="15832" spans="1:5" x14ac:dyDescent="0.25">
      <c r="A15832"/>
      <c r="B15832"/>
      <c r="C15832"/>
      <c r="D15832"/>
      <c r="E15832"/>
    </row>
    <row r="15833" spans="1:5" x14ac:dyDescent="0.25">
      <c r="A15833"/>
      <c r="B15833"/>
      <c r="C15833"/>
      <c r="D15833"/>
      <c r="E15833"/>
    </row>
    <row r="15834" spans="1:5" x14ac:dyDescent="0.25">
      <c r="A15834"/>
      <c r="B15834"/>
      <c r="C15834"/>
      <c r="D15834"/>
      <c r="E15834"/>
    </row>
    <row r="15835" spans="1:5" x14ac:dyDescent="0.25">
      <c r="A15835"/>
      <c r="B15835"/>
      <c r="C15835"/>
      <c r="D15835"/>
      <c r="E15835"/>
    </row>
    <row r="15836" spans="1:5" x14ac:dyDescent="0.25">
      <c r="A15836"/>
      <c r="B15836"/>
      <c r="C15836"/>
      <c r="D15836"/>
      <c r="E15836"/>
    </row>
    <row r="15837" spans="1:5" x14ac:dyDescent="0.25">
      <c r="A15837"/>
      <c r="B15837"/>
      <c r="C15837"/>
      <c r="D15837"/>
      <c r="E15837"/>
    </row>
    <row r="15838" spans="1:5" x14ac:dyDescent="0.25">
      <c r="A15838"/>
      <c r="B15838"/>
      <c r="C15838"/>
      <c r="D15838"/>
      <c r="E15838"/>
    </row>
    <row r="15839" spans="1:5" x14ac:dyDescent="0.25">
      <c r="A15839"/>
      <c r="B15839"/>
      <c r="C15839"/>
      <c r="D15839"/>
      <c r="E15839"/>
    </row>
    <row r="15840" spans="1:5" x14ac:dyDescent="0.25">
      <c r="A15840"/>
      <c r="B15840"/>
      <c r="C15840"/>
      <c r="D15840"/>
      <c r="E15840"/>
    </row>
    <row r="15841" spans="1:5" x14ac:dyDescent="0.25">
      <c r="A15841"/>
      <c r="B15841"/>
      <c r="C15841"/>
      <c r="D15841"/>
      <c r="E15841"/>
    </row>
    <row r="15842" spans="1:5" x14ac:dyDescent="0.25">
      <c r="A15842"/>
      <c r="B15842"/>
      <c r="C15842"/>
      <c r="D15842"/>
      <c r="E15842"/>
    </row>
    <row r="15843" spans="1:5" x14ac:dyDescent="0.25">
      <c r="A15843"/>
      <c r="B15843"/>
      <c r="C15843"/>
      <c r="D15843"/>
      <c r="E15843"/>
    </row>
    <row r="15844" spans="1:5" x14ac:dyDescent="0.25">
      <c r="A15844"/>
      <c r="B15844"/>
      <c r="C15844"/>
      <c r="D15844"/>
      <c r="E15844"/>
    </row>
    <row r="15845" spans="1:5" x14ac:dyDescent="0.25">
      <c r="A15845"/>
      <c r="B15845"/>
      <c r="C15845"/>
      <c r="D15845"/>
      <c r="E15845"/>
    </row>
    <row r="15846" spans="1:5" x14ac:dyDescent="0.25">
      <c r="A15846"/>
      <c r="B15846"/>
      <c r="C15846"/>
      <c r="D15846"/>
      <c r="E15846"/>
    </row>
    <row r="15847" spans="1:5" x14ac:dyDescent="0.25">
      <c r="A15847"/>
      <c r="B15847"/>
      <c r="C15847"/>
      <c r="D15847"/>
      <c r="E15847"/>
    </row>
    <row r="15848" spans="1:5" x14ac:dyDescent="0.25">
      <c r="A15848"/>
      <c r="B15848"/>
      <c r="C15848"/>
      <c r="D15848"/>
      <c r="E15848"/>
    </row>
    <row r="15849" spans="1:5" x14ac:dyDescent="0.25">
      <c r="A15849"/>
      <c r="B15849"/>
      <c r="C15849"/>
      <c r="D15849"/>
      <c r="E15849"/>
    </row>
    <row r="15850" spans="1:5" x14ac:dyDescent="0.25">
      <c r="A15850"/>
      <c r="B15850"/>
      <c r="C15850"/>
      <c r="D15850"/>
      <c r="E15850"/>
    </row>
    <row r="15851" spans="1:5" x14ac:dyDescent="0.25">
      <c r="A15851"/>
      <c r="B15851"/>
      <c r="C15851"/>
      <c r="D15851"/>
      <c r="E15851"/>
    </row>
    <row r="15852" spans="1:5" x14ac:dyDescent="0.25">
      <c r="A15852"/>
      <c r="B15852"/>
      <c r="C15852"/>
      <c r="D15852"/>
      <c r="E15852"/>
    </row>
    <row r="15853" spans="1:5" x14ac:dyDescent="0.25">
      <c r="A15853"/>
      <c r="B15853"/>
      <c r="C15853"/>
      <c r="D15853"/>
      <c r="E15853"/>
    </row>
    <row r="15854" spans="1:5" x14ac:dyDescent="0.25">
      <c r="A15854"/>
      <c r="B15854"/>
      <c r="C15854"/>
      <c r="D15854"/>
      <c r="E15854"/>
    </row>
    <row r="15855" spans="1:5" x14ac:dyDescent="0.25">
      <c r="A15855"/>
      <c r="B15855"/>
      <c r="C15855"/>
      <c r="D15855"/>
      <c r="E15855"/>
    </row>
    <row r="15856" spans="1:5" x14ac:dyDescent="0.25">
      <c r="A15856"/>
      <c r="B15856"/>
      <c r="C15856"/>
      <c r="D15856"/>
      <c r="E15856"/>
    </row>
    <row r="15857" spans="1:5" x14ac:dyDescent="0.25">
      <c r="A15857"/>
      <c r="B15857"/>
      <c r="C15857"/>
      <c r="D15857"/>
      <c r="E15857"/>
    </row>
    <row r="15858" spans="1:5" x14ac:dyDescent="0.25">
      <c r="A15858"/>
      <c r="B15858"/>
      <c r="C15858"/>
      <c r="D15858"/>
      <c r="E15858"/>
    </row>
    <row r="15859" spans="1:5" x14ac:dyDescent="0.25">
      <c r="A15859"/>
      <c r="B15859"/>
      <c r="C15859"/>
      <c r="D15859"/>
      <c r="E15859"/>
    </row>
    <row r="15860" spans="1:5" x14ac:dyDescent="0.25">
      <c r="A15860"/>
      <c r="B15860"/>
      <c r="C15860"/>
      <c r="D15860"/>
      <c r="E15860"/>
    </row>
    <row r="15861" spans="1:5" x14ac:dyDescent="0.25">
      <c r="A15861"/>
      <c r="B15861"/>
      <c r="C15861"/>
      <c r="D15861"/>
      <c r="E15861"/>
    </row>
    <row r="15862" spans="1:5" x14ac:dyDescent="0.25">
      <c r="A15862"/>
      <c r="B15862"/>
      <c r="C15862"/>
      <c r="D15862"/>
      <c r="E15862"/>
    </row>
    <row r="15863" spans="1:5" x14ac:dyDescent="0.25">
      <c r="A15863"/>
      <c r="B15863"/>
      <c r="C15863"/>
      <c r="D15863"/>
      <c r="E15863"/>
    </row>
    <row r="15864" spans="1:5" x14ac:dyDescent="0.25">
      <c r="A15864"/>
      <c r="B15864"/>
      <c r="C15864"/>
      <c r="D15864"/>
      <c r="E15864"/>
    </row>
    <row r="15865" spans="1:5" x14ac:dyDescent="0.25">
      <c r="A15865"/>
      <c r="B15865"/>
      <c r="C15865"/>
      <c r="D15865"/>
      <c r="E15865"/>
    </row>
    <row r="15866" spans="1:5" x14ac:dyDescent="0.25">
      <c r="A15866"/>
      <c r="B15866"/>
      <c r="C15866"/>
      <c r="D15866"/>
      <c r="E15866"/>
    </row>
    <row r="15867" spans="1:5" x14ac:dyDescent="0.25">
      <c r="A15867"/>
      <c r="B15867"/>
      <c r="C15867"/>
      <c r="D15867"/>
      <c r="E15867"/>
    </row>
    <row r="15868" spans="1:5" x14ac:dyDescent="0.25">
      <c r="A15868"/>
      <c r="B15868"/>
      <c r="C15868"/>
      <c r="D15868"/>
      <c r="E15868"/>
    </row>
    <row r="15869" spans="1:5" x14ac:dyDescent="0.25">
      <c r="A15869"/>
      <c r="B15869"/>
      <c r="C15869"/>
      <c r="D15869"/>
      <c r="E15869"/>
    </row>
    <row r="15870" spans="1:5" x14ac:dyDescent="0.25">
      <c r="A15870"/>
      <c r="B15870"/>
      <c r="C15870"/>
      <c r="D15870"/>
      <c r="E15870"/>
    </row>
    <row r="15871" spans="1:5" x14ac:dyDescent="0.25">
      <c r="A15871"/>
      <c r="B15871"/>
      <c r="C15871"/>
      <c r="D15871"/>
      <c r="E15871"/>
    </row>
    <row r="15872" spans="1:5" x14ac:dyDescent="0.25">
      <c r="A15872"/>
      <c r="B15872"/>
      <c r="C15872"/>
      <c r="D15872"/>
      <c r="E15872"/>
    </row>
    <row r="15873" spans="1:5" x14ac:dyDescent="0.25">
      <c r="A15873"/>
      <c r="B15873"/>
      <c r="C15873"/>
      <c r="D15873"/>
      <c r="E15873"/>
    </row>
    <row r="15874" spans="1:5" x14ac:dyDescent="0.25">
      <c r="A15874"/>
      <c r="B15874"/>
      <c r="C15874"/>
      <c r="D15874"/>
      <c r="E15874"/>
    </row>
    <row r="15875" spans="1:5" x14ac:dyDescent="0.25">
      <c r="A15875"/>
      <c r="B15875"/>
      <c r="C15875"/>
      <c r="D15875"/>
      <c r="E15875"/>
    </row>
    <row r="15876" spans="1:5" x14ac:dyDescent="0.25">
      <c r="A15876"/>
      <c r="B15876"/>
      <c r="C15876"/>
      <c r="D15876"/>
      <c r="E15876"/>
    </row>
    <row r="15877" spans="1:5" x14ac:dyDescent="0.25">
      <c r="A15877"/>
      <c r="B15877"/>
      <c r="C15877"/>
      <c r="D15877"/>
      <c r="E15877"/>
    </row>
    <row r="15878" spans="1:5" x14ac:dyDescent="0.25">
      <c r="A15878"/>
      <c r="B15878"/>
      <c r="C15878"/>
      <c r="D15878"/>
      <c r="E15878"/>
    </row>
    <row r="15879" spans="1:5" x14ac:dyDescent="0.25">
      <c r="A15879"/>
      <c r="B15879"/>
      <c r="C15879"/>
      <c r="D15879"/>
      <c r="E15879"/>
    </row>
    <row r="15880" spans="1:5" x14ac:dyDescent="0.25">
      <c r="A15880"/>
      <c r="B15880"/>
      <c r="C15880"/>
      <c r="D15880"/>
      <c r="E15880"/>
    </row>
    <row r="15881" spans="1:5" x14ac:dyDescent="0.25">
      <c r="A15881"/>
      <c r="B15881"/>
      <c r="C15881"/>
      <c r="D15881"/>
      <c r="E15881"/>
    </row>
    <row r="15882" spans="1:5" x14ac:dyDescent="0.25">
      <c r="A15882"/>
      <c r="B15882"/>
      <c r="C15882"/>
      <c r="D15882"/>
      <c r="E15882"/>
    </row>
    <row r="15883" spans="1:5" x14ac:dyDescent="0.25">
      <c r="A15883"/>
      <c r="B15883"/>
      <c r="C15883"/>
      <c r="D15883"/>
      <c r="E15883"/>
    </row>
    <row r="15884" spans="1:5" x14ac:dyDescent="0.25">
      <c r="A15884"/>
      <c r="B15884"/>
      <c r="C15884"/>
      <c r="D15884"/>
      <c r="E15884"/>
    </row>
    <row r="15885" spans="1:5" x14ac:dyDescent="0.25">
      <c r="A15885"/>
      <c r="B15885"/>
      <c r="C15885"/>
      <c r="D15885"/>
      <c r="E15885"/>
    </row>
    <row r="15886" spans="1:5" x14ac:dyDescent="0.25">
      <c r="A15886"/>
      <c r="B15886"/>
      <c r="C15886"/>
      <c r="D15886"/>
      <c r="E15886"/>
    </row>
    <row r="15887" spans="1:5" x14ac:dyDescent="0.25">
      <c r="A15887"/>
      <c r="B15887"/>
      <c r="C15887"/>
      <c r="D15887"/>
      <c r="E15887"/>
    </row>
    <row r="15888" spans="1:5" x14ac:dyDescent="0.25">
      <c r="A15888"/>
      <c r="B15888"/>
      <c r="C15888"/>
      <c r="D15888"/>
      <c r="E15888"/>
    </row>
    <row r="15889" spans="1:5" x14ac:dyDescent="0.25">
      <c r="A15889"/>
      <c r="B15889"/>
      <c r="C15889"/>
      <c r="D15889"/>
      <c r="E15889"/>
    </row>
    <row r="15890" spans="1:5" x14ac:dyDescent="0.25">
      <c r="A15890"/>
      <c r="B15890"/>
      <c r="C15890"/>
      <c r="D15890"/>
      <c r="E15890"/>
    </row>
    <row r="15891" spans="1:5" x14ac:dyDescent="0.25">
      <c r="A15891"/>
      <c r="B15891"/>
      <c r="C15891"/>
      <c r="D15891"/>
      <c r="E15891"/>
    </row>
    <row r="15892" spans="1:5" x14ac:dyDescent="0.25">
      <c r="A15892"/>
      <c r="B15892"/>
      <c r="C15892"/>
      <c r="D15892"/>
      <c r="E15892"/>
    </row>
    <row r="15893" spans="1:5" x14ac:dyDescent="0.25">
      <c r="A15893"/>
      <c r="B15893"/>
      <c r="C15893"/>
      <c r="D15893"/>
      <c r="E15893"/>
    </row>
    <row r="15894" spans="1:5" x14ac:dyDescent="0.25">
      <c r="A15894"/>
      <c r="B15894"/>
      <c r="C15894"/>
      <c r="D15894"/>
      <c r="E15894"/>
    </row>
    <row r="15895" spans="1:5" x14ac:dyDescent="0.25">
      <c r="A15895"/>
      <c r="B15895"/>
      <c r="C15895"/>
      <c r="D15895"/>
      <c r="E15895"/>
    </row>
    <row r="15896" spans="1:5" x14ac:dyDescent="0.25">
      <c r="A15896"/>
      <c r="B15896"/>
      <c r="C15896"/>
      <c r="D15896"/>
      <c r="E15896"/>
    </row>
    <row r="15897" spans="1:5" x14ac:dyDescent="0.25">
      <c r="A15897"/>
      <c r="B15897"/>
      <c r="C15897"/>
      <c r="D15897"/>
      <c r="E15897"/>
    </row>
    <row r="15898" spans="1:5" x14ac:dyDescent="0.25">
      <c r="A15898"/>
      <c r="B15898"/>
      <c r="C15898"/>
      <c r="D15898"/>
      <c r="E15898"/>
    </row>
    <row r="15899" spans="1:5" x14ac:dyDescent="0.25">
      <c r="A15899"/>
      <c r="B15899"/>
      <c r="C15899"/>
      <c r="D15899"/>
      <c r="E15899"/>
    </row>
    <row r="15900" spans="1:5" x14ac:dyDescent="0.25">
      <c r="A15900"/>
      <c r="B15900"/>
      <c r="C15900"/>
      <c r="D15900"/>
      <c r="E15900"/>
    </row>
    <row r="15901" spans="1:5" x14ac:dyDescent="0.25">
      <c r="A15901"/>
      <c r="B15901"/>
      <c r="C15901"/>
      <c r="D15901"/>
      <c r="E15901"/>
    </row>
    <row r="15902" spans="1:5" x14ac:dyDescent="0.25">
      <c r="A15902"/>
      <c r="B15902"/>
      <c r="C15902"/>
      <c r="D15902"/>
      <c r="E15902"/>
    </row>
    <row r="15903" spans="1:5" x14ac:dyDescent="0.25">
      <c r="A15903"/>
      <c r="B15903"/>
      <c r="C15903"/>
      <c r="D15903"/>
      <c r="E15903"/>
    </row>
    <row r="15904" spans="1:5" x14ac:dyDescent="0.25">
      <c r="A15904"/>
      <c r="B15904"/>
      <c r="C15904"/>
      <c r="D15904"/>
      <c r="E15904"/>
    </row>
    <row r="15905" spans="1:5" x14ac:dyDescent="0.25">
      <c r="A15905"/>
      <c r="B15905"/>
      <c r="C15905"/>
      <c r="D15905"/>
      <c r="E15905"/>
    </row>
    <row r="15906" spans="1:5" x14ac:dyDescent="0.25">
      <c r="A15906"/>
      <c r="B15906"/>
      <c r="C15906"/>
      <c r="D15906"/>
      <c r="E15906"/>
    </row>
    <row r="15907" spans="1:5" x14ac:dyDescent="0.25">
      <c r="A15907"/>
      <c r="B15907"/>
      <c r="C15907"/>
      <c r="D15907"/>
      <c r="E15907"/>
    </row>
    <row r="15908" spans="1:5" x14ac:dyDescent="0.25">
      <c r="A15908"/>
      <c r="B15908"/>
      <c r="C15908"/>
      <c r="D15908"/>
      <c r="E15908"/>
    </row>
    <row r="15909" spans="1:5" x14ac:dyDescent="0.25">
      <c r="A15909"/>
      <c r="B15909"/>
      <c r="C15909"/>
      <c r="D15909"/>
      <c r="E15909"/>
    </row>
    <row r="15910" spans="1:5" x14ac:dyDescent="0.25">
      <c r="A15910"/>
      <c r="B15910"/>
      <c r="C15910"/>
      <c r="D15910"/>
      <c r="E15910"/>
    </row>
    <row r="15911" spans="1:5" x14ac:dyDescent="0.25">
      <c r="A15911"/>
      <c r="B15911"/>
      <c r="C15911"/>
      <c r="D15911"/>
      <c r="E15911"/>
    </row>
    <row r="15912" spans="1:5" x14ac:dyDescent="0.25">
      <c r="A15912"/>
      <c r="B15912"/>
      <c r="C15912"/>
      <c r="D15912"/>
      <c r="E15912"/>
    </row>
    <row r="15913" spans="1:5" x14ac:dyDescent="0.25">
      <c r="A15913"/>
      <c r="B15913"/>
      <c r="C15913"/>
      <c r="D15913"/>
      <c r="E15913"/>
    </row>
    <row r="15914" spans="1:5" x14ac:dyDescent="0.25">
      <c r="A15914"/>
      <c r="B15914"/>
      <c r="C15914"/>
      <c r="D15914"/>
      <c r="E15914"/>
    </row>
    <row r="15915" spans="1:5" x14ac:dyDescent="0.25">
      <c r="A15915"/>
      <c r="B15915"/>
      <c r="C15915"/>
      <c r="D15915"/>
      <c r="E15915"/>
    </row>
    <row r="15916" spans="1:5" x14ac:dyDescent="0.25">
      <c r="A15916"/>
      <c r="B15916"/>
      <c r="C15916"/>
      <c r="D15916"/>
      <c r="E15916"/>
    </row>
    <row r="15917" spans="1:5" x14ac:dyDescent="0.25">
      <c r="A15917"/>
      <c r="B15917"/>
      <c r="C15917"/>
      <c r="D15917"/>
      <c r="E15917"/>
    </row>
    <row r="15918" spans="1:5" x14ac:dyDescent="0.25">
      <c r="A15918"/>
      <c r="B15918"/>
      <c r="C15918"/>
      <c r="D15918"/>
      <c r="E15918"/>
    </row>
    <row r="15919" spans="1:5" x14ac:dyDescent="0.25">
      <c r="A15919"/>
      <c r="B15919"/>
      <c r="C15919"/>
      <c r="D15919"/>
      <c r="E15919"/>
    </row>
    <row r="15920" spans="1:5" x14ac:dyDescent="0.25">
      <c r="A15920"/>
      <c r="B15920"/>
      <c r="C15920"/>
      <c r="D15920"/>
      <c r="E15920"/>
    </row>
    <row r="15921" spans="1:5" x14ac:dyDescent="0.25">
      <c r="A15921"/>
      <c r="B15921"/>
      <c r="C15921"/>
      <c r="D15921"/>
      <c r="E15921"/>
    </row>
    <row r="15922" spans="1:5" x14ac:dyDescent="0.25">
      <c r="A15922"/>
      <c r="B15922"/>
      <c r="C15922"/>
      <c r="D15922"/>
      <c r="E15922"/>
    </row>
    <row r="15923" spans="1:5" x14ac:dyDescent="0.25">
      <c r="A15923"/>
      <c r="B15923"/>
      <c r="C15923"/>
      <c r="D15923"/>
      <c r="E15923"/>
    </row>
    <row r="15924" spans="1:5" x14ac:dyDescent="0.25">
      <c r="A15924"/>
      <c r="B15924"/>
      <c r="C15924"/>
      <c r="D15924"/>
      <c r="E15924"/>
    </row>
    <row r="15925" spans="1:5" x14ac:dyDescent="0.25">
      <c r="A15925"/>
      <c r="B15925"/>
      <c r="C15925"/>
      <c r="D15925"/>
      <c r="E15925"/>
    </row>
    <row r="15926" spans="1:5" x14ac:dyDescent="0.25">
      <c r="A15926"/>
      <c r="B15926"/>
      <c r="C15926"/>
      <c r="D15926"/>
      <c r="E15926"/>
    </row>
    <row r="15927" spans="1:5" x14ac:dyDescent="0.25">
      <c r="A15927"/>
      <c r="B15927"/>
      <c r="C15927"/>
      <c r="D15927"/>
      <c r="E15927"/>
    </row>
    <row r="15928" spans="1:5" x14ac:dyDescent="0.25">
      <c r="A15928"/>
      <c r="B15928"/>
      <c r="C15928"/>
      <c r="D15928"/>
      <c r="E15928"/>
    </row>
    <row r="15929" spans="1:5" x14ac:dyDescent="0.25">
      <c r="A15929"/>
      <c r="B15929"/>
      <c r="C15929"/>
      <c r="D15929"/>
      <c r="E15929"/>
    </row>
    <row r="15930" spans="1:5" x14ac:dyDescent="0.25">
      <c r="A15930"/>
      <c r="B15930"/>
      <c r="C15930"/>
      <c r="D15930"/>
      <c r="E15930"/>
    </row>
    <row r="15931" spans="1:5" x14ac:dyDescent="0.25">
      <c r="A15931"/>
      <c r="B15931"/>
      <c r="C15931"/>
      <c r="D15931"/>
      <c r="E15931"/>
    </row>
    <row r="15932" spans="1:5" x14ac:dyDescent="0.25">
      <c r="A15932"/>
      <c r="B15932"/>
      <c r="C15932"/>
      <c r="D15932"/>
      <c r="E15932"/>
    </row>
    <row r="15933" spans="1:5" x14ac:dyDescent="0.25">
      <c r="A15933"/>
      <c r="B15933"/>
      <c r="C15933"/>
      <c r="D15933"/>
      <c r="E15933"/>
    </row>
    <row r="15934" spans="1:5" x14ac:dyDescent="0.25">
      <c r="A15934"/>
      <c r="B15934"/>
      <c r="C15934"/>
      <c r="D15934"/>
      <c r="E15934"/>
    </row>
    <row r="15935" spans="1:5" x14ac:dyDescent="0.25">
      <c r="A15935"/>
      <c r="B15935"/>
      <c r="C15935"/>
      <c r="D15935"/>
      <c r="E15935"/>
    </row>
    <row r="15936" spans="1:5" x14ac:dyDescent="0.25">
      <c r="A15936"/>
      <c r="B15936"/>
      <c r="C15936"/>
      <c r="D15936"/>
      <c r="E15936"/>
    </row>
    <row r="15937" spans="1:5" x14ac:dyDescent="0.25">
      <c r="A15937"/>
      <c r="B15937"/>
      <c r="C15937"/>
      <c r="D15937"/>
      <c r="E15937"/>
    </row>
    <row r="15938" spans="1:5" x14ac:dyDescent="0.25">
      <c r="A15938"/>
      <c r="B15938"/>
      <c r="C15938"/>
      <c r="D15938"/>
      <c r="E15938"/>
    </row>
    <row r="15939" spans="1:5" x14ac:dyDescent="0.25">
      <c r="A15939"/>
      <c r="B15939"/>
      <c r="C15939"/>
      <c r="D15939"/>
      <c r="E15939"/>
    </row>
    <row r="15940" spans="1:5" x14ac:dyDescent="0.25">
      <c r="A15940"/>
      <c r="B15940"/>
      <c r="C15940"/>
      <c r="D15940"/>
      <c r="E15940"/>
    </row>
    <row r="15941" spans="1:5" x14ac:dyDescent="0.25">
      <c r="A15941"/>
      <c r="B15941"/>
      <c r="C15941"/>
      <c r="D15941"/>
      <c r="E15941"/>
    </row>
    <row r="15942" spans="1:5" x14ac:dyDescent="0.25">
      <c r="A15942"/>
      <c r="B15942"/>
      <c r="C15942"/>
      <c r="D15942"/>
      <c r="E15942"/>
    </row>
    <row r="15943" spans="1:5" x14ac:dyDescent="0.25">
      <c r="A15943"/>
      <c r="B15943"/>
      <c r="C15943"/>
      <c r="D15943"/>
      <c r="E15943"/>
    </row>
    <row r="15944" spans="1:5" x14ac:dyDescent="0.25">
      <c r="A15944"/>
      <c r="B15944"/>
      <c r="C15944"/>
      <c r="D15944"/>
      <c r="E15944"/>
    </row>
    <row r="15945" spans="1:5" x14ac:dyDescent="0.25">
      <c r="A15945"/>
      <c r="B15945"/>
      <c r="C15945"/>
      <c r="D15945"/>
      <c r="E15945"/>
    </row>
    <row r="15946" spans="1:5" x14ac:dyDescent="0.25">
      <c r="A15946"/>
      <c r="B15946"/>
      <c r="C15946"/>
      <c r="D15946"/>
      <c r="E15946"/>
    </row>
    <row r="15947" spans="1:5" x14ac:dyDescent="0.25">
      <c r="A15947"/>
      <c r="B15947"/>
      <c r="C15947"/>
      <c r="D15947"/>
      <c r="E15947"/>
    </row>
    <row r="15948" spans="1:5" x14ac:dyDescent="0.25">
      <c r="A15948"/>
      <c r="B15948"/>
      <c r="C15948"/>
      <c r="D15948"/>
      <c r="E15948"/>
    </row>
    <row r="15949" spans="1:5" x14ac:dyDescent="0.25">
      <c r="A15949"/>
      <c r="B15949"/>
      <c r="C15949"/>
      <c r="D15949"/>
      <c r="E15949"/>
    </row>
    <row r="15950" spans="1:5" x14ac:dyDescent="0.25">
      <c r="A15950"/>
      <c r="B15950"/>
      <c r="C15950"/>
      <c r="D15950"/>
      <c r="E15950"/>
    </row>
    <row r="15951" spans="1:5" x14ac:dyDescent="0.25">
      <c r="A15951"/>
      <c r="B15951"/>
      <c r="C15951"/>
      <c r="D15951"/>
      <c r="E15951"/>
    </row>
    <row r="15952" spans="1:5" x14ac:dyDescent="0.25">
      <c r="A15952"/>
      <c r="B15952"/>
      <c r="C15952"/>
      <c r="D15952"/>
      <c r="E15952"/>
    </row>
    <row r="15953" spans="1:5" x14ac:dyDescent="0.25">
      <c r="A15953"/>
      <c r="B15953"/>
      <c r="C15953"/>
      <c r="D15953"/>
      <c r="E15953"/>
    </row>
    <row r="15954" spans="1:5" x14ac:dyDescent="0.25">
      <c r="A15954"/>
      <c r="B15954"/>
      <c r="C15954"/>
      <c r="D15954"/>
      <c r="E15954"/>
    </row>
    <row r="15955" spans="1:5" x14ac:dyDescent="0.25">
      <c r="A15955"/>
      <c r="B15955"/>
      <c r="C15955"/>
      <c r="D15955"/>
      <c r="E15955"/>
    </row>
    <row r="15956" spans="1:5" x14ac:dyDescent="0.25">
      <c r="A15956"/>
      <c r="B15956"/>
      <c r="C15956"/>
      <c r="D15956"/>
      <c r="E15956"/>
    </row>
    <row r="15957" spans="1:5" x14ac:dyDescent="0.25">
      <c r="A15957"/>
      <c r="B15957"/>
      <c r="C15957"/>
      <c r="D15957"/>
      <c r="E15957"/>
    </row>
    <row r="15958" spans="1:5" x14ac:dyDescent="0.25">
      <c r="A15958"/>
      <c r="B15958"/>
      <c r="C15958"/>
      <c r="D15958"/>
      <c r="E15958"/>
    </row>
    <row r="15959" spans="1:5" x14ac:dyDescent="0.25">
      <c r="A15959"/>
      <c r="B15959"/>
      <c r="C15959"/>
      <c r="D15959"/>
      <c r="E15959"/>
    </row>
    <row r="15960" spans="1:5" x14ac:dyDescent="0.25">
      <c r="A15960"/>
      <c r="B15960"/>
      <c r="C15960"/>
      <c r="D15960"/>
      <c r="E15960"/>
    </row>
    <row r="15961" spans="1:5" x14ac:dyDescent="0.25">
      <c r="A15961"/>
      <c r="B15961"/>
      <c r="C15961"/>
      <c r="D15961"/>
      <c r="E15961"/>
    </row>
    <row r="15962" spans="1:5" x14ac:dyDescent="0.25">
      <c r="A15962"/>
      <c r="B15962"/>
      <c r="C15962"/>
      <c r="D15962"/>
      <c r="E15962"/>
    </row>
    <row r="15963" spans="1:5" x14ac:dyDescent="0.25">
      <c r="A15963"/>
      <c r="B15963"/>
      <c r="C15963"/>
      <c r="D15963"/>
      <c r="E15963"/>
    </row>
    <row r="15964" spans="1:5" x14ac:dyDescent="0.25">
      <c r="A15964"/>
      <c r="B15964"/>
      <c r="C15964"/>
      <c r="D15964"/>
      <c r="E15964"/>
    </row>
    <row r="15965" spans="1:5" x14ac:dyDescent="0.25">
      <c r="A15965"/>
      <c r="B15965"/>
      <c r="C15965"/>
      <c r="D15965"/>
      <c r="E15965"/>
    </row>
    <row r="15966" spans="1:5" x14ac:dyDescent="0.25">
      <c r="A15966"/>
      <c r="B15966"/>
      <c r="C15966"/>
      <c r="D15966"/>
      <c r="E15966"/>
    </row>
    <row r="15967" spans="1:5" x14ac:dyDescent="0.25">
      <c r="A15967"/>
      <c r="B15967"/>
      <c r="C15967"/>
      <c r="D15967"/>
      <c r="E15967"/>
    </row>
    <row r="15968" spans="1:5" x14ac:dyDescent="0.25">
      <c r="A15968"/>
      <c r="B15968"/>
      <c r="C15968"/>
      <c r="D15968"/>
      <c r="E15968"/>
    </row>
    <row r="15969" spans="1:5" x14ac:dyDescent="0.25">
      <c r="A15969"/>
      <c r="B15969"/>
      <c r="C15969"/>
      <c r="D15969"/>
      <c r="E15969"/>
    </row>
    <row r="15970" spans="1:5" x14ac:dyDescent="0.25">
      <c r="A15970"/>
      <c r="B15970"/>
      <c r="C15970"/>
      <c r="D15970"/>
      <c r="E15970"/>
    </row>
    <row r="15971" spans="1:5" x14ac:dyDescent="0.25">
      <c r="A15971"/>
      <c r="B15971"/>
      <c r="C15971"/>
      <c r="D15971"/>
      <c r="E15971"/>
    </row>
    <row r="15972" spans="1:5" x14ac:dyDescent="0.25">
      <c r="A15972"/>
      <c r="B15972"/>
      <c r="C15972"/>
      <c r="D15972"/>
      <c r="E15972"/>
    </row>
    <row r="15973" spans="1:5" x14ac:dyDescent="0.25">
      <c r="A15973"/>
      <c r="B15973"/>
      <c r="C15973"/>
      <c r="D15973"/>
      <c r="E15973"/>
    </row>
    <row r="15974" spans="1:5" x14ac:dyDescent="0.25">
      <c r="A15974"/>
      <c r="B15974"/>
      <c r="C15974"/>
      <c r="D15974"/>
      <c r="E15974"/>
    </row>
    <row r="15975" spans="1:5" x14ac:dyDescent="0.25">
      <c r="A15975"/>
      <c r="B15975"/>
      <c r="C15975"/>
      <c r="D15975"/>
      <c r="E15975"/>
    </row>
    <row r="15976" spans="1:5" x14ac:dyDescent="0.25">
      <c r="A15976"/>
      <c r="B15976"/>
      <c r="C15976"/>
      <c r="D15976"/>
      <c r="E15976"/>
    </row>
    <row r="15977" spans="1:5" x14ac:dyDescent="0.25">
      <c r="A15977"/>
      <c r="B15977"/>
      <c r="C15977"/>
      <c r="D15977"/>
      <c r="E15977"/>
    </row>
    <row r="15978" spans="1:5" x14ac:dyDescent="0.25">
      <c r="A15978"/>
      <c r="B15978"/>
      <c r="C15978"/>
      <c r="D15978"/>
      <c r="E15978"/>
    </row>
    <row r="15979" spans="1:5" x14ac:dyDescent="0.25">
      <c r="A15979"/>
      <c r="B15979"/>
      <c r="C15979"/>
      <c r="D15979"/>
      <c r="E15979"/>
    </row>
    <row r="15980" spans="1:5" x14ac:dyDescent="0.25">
      <c r="A15980"/>
      <c r="B15980"/>
      <c r="C15980"/>
      <c r="D15980"/>
      <c r="E15980"/>
    </row>
    <row r="15981" spans="1:5" x14ac:dyDescent="0.25">
      <c r="A15981"/>
      <c r="B15981"/>
      <c r="C15981"/>
      <c r="D15981"/>
      <c r="E15981"/>
    </row>
    <row r="15982" spans="1:5" x14ac:dyDescent="0.25">
      <c r="A15982"/>
      <c r="B15982"/>
      <c r="C15982"/>
      <c r="D15982"/>
      <c r="E15982"/>
    </row>
    <row r="15983" spans="1:5" x14ac:dyDescent="0.25">
      <c r="A15983"/>
      <c r="B15983"/>
      <c r="C15983"/>
      <c r="D15983"/>
      <c r="E15983"/>
    </row>
    <row r="15984" spans="1:5" x14ac:dyDescent="0.25">
      <c r="A15984"/>
      <c r="B15984"/>
      <c r="C15984"/>
      <c r="D15984"/>
      <c r="E15984"/>
    </row>
    <row r="15985" spans="1:5" x14ac:dyDescent="0.25">
      <c r="A15985"/>
      <c r="B15985"/>
      <c r="C15985"/>
      <c r="D15985"/>
      <c r="E15985"/>
    </row>
    <row r="15986" spans="1:5" x14ac:dyDescent="0.25">
      <c r="A15986"/>
      <c r="B15986"/>
      <c r="C15986"/>
      <c r="D15986"/>
      <c r="E15986"/>
    </row>
    <row r="15987" spans="1:5" x14ac:dyDescent="0.25">
      <c r="A15987"/>
      <c r="B15987"/>
      <c r="C15987"/>
      <c r="D15987"/>
      <c r="E15987"/>
    </row>
    <row r="15988" spans="1:5" x14ac:dyDescent="0.25">
      <c r="A15988"/>
      <c r="B15988"/>
      <c r="C15988"/>
      <c r="D15988"/>
      <c r="E15988"/>
    </row>
    <row r="15989" spans="1:5" x14ac:dyDescent="0.25">
      <c r="A15989"/>
      <c r="B15989"/>
      <c r="C15989"/>
      <c r="D15989"/>
      <c r="E15989"/>
    </row>
    <row r="15990" spans="1:5" x14ac:dyDescent="0.25">
      <c r="A15990"/>
      <c r="B15990"/>
      <c r="C15990"/>
      <c r="D15990"/>
      <c r="E15990"/>
    </row>
    <row r="15991" spans="1:5" x14ac:dyDescent="0.25">
      <c r="A15991"/>
      <c r="B15991"/>
      <c r="C15991"/>
      <c r="D15991"/>
      <c r="E15991"/>
    </row>
    <row r="15992" spans="1:5" x14ac:dyDescent="0.25">
      <c r="A15992"/>
      <c r="B15992"/>
      <c r="C15992"/>
      <c r="D15992"/>
      <c r="E15992"/>
    </row>
    <row r="15993" spans="1:5" x14ac:dyDescent="0.25">
      <c r="A15993"/>
      <c r="B15993"/>
      <c r="C15993"/>
      <c r="D15993"/>
      <c r="E15993"/>
    </row>
    <row r="15994" spans="1:5" x14ac:dyDescent="0.25">
      <c r="A15994"/>
      <c r="B15994"/>
      <c r="C15994"/>
      <c r="D15994"/>
      <c r="E15994"/>
    </row>
    <row r="15995" spans="1:5" x14ac:dyDescent="0.25">
      <c r="A15995"/>
      <c r="B15995"/>
      <c r="C15995"/>
      <c r="D15995"/>
      <c r="E15995"/>
    </row>
    <row r="15996" spans="1:5" x14ac:dyDescent="0.25">
      <c r="A15996"/>
      <c r="B15996"/>
      <c r="C15996"/>
      <c r="D15996"/>
      <c r="E15996"/>
    </row>
    <row r="15997" spans="1:5" x14ac:dyDescent="0.25">
      <c r="A15997"/>
      <c r="B15997"/>
      <c r="C15997"/>
      <c r="D15997"/>
      <c r="E15997"/>
    </row>
    <row r="15998" spans="1:5" x14ac:dyDescent="0.25">
      <c r="A15998"/>
      <c r="B15998"/>
      <c r="C15998"/>
      <c r="D15998"/>
      <c r="E15998"/>
    </row>
    <row r="15999" spans="1:5" x14ac:dyDescent="0.25">
      <c r="A15999"/>
      <c r="B15999"/>
      <c r="C15999"/>
      <c r="D15999"/>
      <c r="E15999"/>
    </row>
    <row r="16000" spans="1:5" x14ac:dyDescent="0.25">
      <c r="A16000"/>
      <c r="B16000"/>
      <c r="C16000"/>
      <c r="D16000"/>
      <c r="E16000"/>
    </row>
    <row r="16001" spans="1:5" x14ac:dyDescent="0.25">
      <c r="A16001"/>
      <c r="B16001"/>
      <c r="C16001"/>
      <c r="D16001"/>
      <c r="E16001"/>
    </row>
    <row r="16002" spans="1:5" x14ac:dyDescent="0.25">
      <c r="A16002"/>
      <c r="B16002"/>
      <c r="C16002"/>
      <c r="D16002"/>
      <c r="E16002"/>
    </row>
    <row r="16003" spans="1:5" x14ac:dyDescent="0.25">
      <c r="A16003"/>
      <c r="B16003"/>
      <c r="C16003"/>
      <c r="D16003"/>
      <c r="E16003"/>
    </row>
    <row r="16004" spans="1:5" x14ac:dyDescent="0.25">
      <c r="A16004"/>
      <c r="B16004"/>
      <c r="C16004"/>
      <c r="D16004"/>
      <c r="E16004"/>
    </row>
    <row r="16005" spans="1:5" x14ac:dyDescent="0.25">
      <c r="A16005"/>
      <c r="B16005"/>
      <c r="C16005"/>
      <c r="D16005"/>
      <c r="E16005"/>
    </row>
    <row r="16006" spans="1:5" x14ac:dyDescent="0.25">
      <c r="A16006"/>
      <c r="B16006"/>
      <c r="C16006"/>
      <c r="D16006"/>
      <c r="E16006"/>
    </row>
    <row r="16007" spans="1:5" x14ac:dyDescent="0.25">
      <c r="A16007"/>
      <c r="B16007"/>
      <c r="C16007"/>
      <c r="D16007"/>
      <c r="E16007"/>
    </row>
    <row r="16008" spans="1:5" x14ac:dyDescent="0.25">
      <c r="A16008"/>
      <c r="B16008"/>
      <c r="C16008"/>
      <c r="D16008"/>
      <c r="E16008"/>
    </row>
    <row r="16009" spans="1:5" x14ac:dyDescent="0.25">
      <c r="A16009"/>
      <c r="B16009"/>
      <c r="C16009"/>
      <c r="D16009"/>
      <c r="E16009"/>
    </row>
    <row r="16010" spans="1:5" x14ac:dyDescent="0.25">
      <c r="A16010"/>
      <c r="B16010"/>
      <c r="C16010"/>
      <c r="D16010"/>
      <c r="E16010"/>
    </row>
    <row r="16011" spans="1:5" x14ac:dyDescent="0.25">
      <c r="A16011"/>
      <c r="B16011"/>
      <c r="C16011"/>
      <c r="D16011"/>
      <c r="E16011"/>
    </row>
    <row r="16012" spans="1:5" x14ac:dyDescent="0.25">
      <c r="A16012"/>
      <c r="B16012"/>
      <c r="C16012"/>
      <c r="D16012"/>
      <c r="E16012"/>
    </row>
    <row r="16013" spans="1:5" x14ac:dyDescent="0.25">
      <c r="A16013"/>
      <c r="B16013"/>
      <c r="C16013"/>
      <c r="D16013"/>
      <c r="E16013"/>
    </row>
    <row r="16014" spans="1:5" x14ac:dyDescent="0.25">
      <c r="A16014"/>
      <c r="B16014"/>
      <c r="C16014"/>
      <c r="D16014"/>
      <c r="E16014"/>
    </row>
    <row r="16015" spans="1:5" x14ac:dyDescent="0.25">
      <c r="A16015"/>
      <c r="B16015"/>
      <c r="C16015"/>
      <c r="D16015"/>
      <c r="E16015"/>
    </row>
    <row r="16016" spans="1:5" x14ac:dyDescent="0.25">
      <c r="A16016"/>
      <c r="B16016"/>
      <c r="C16016"/>
      <c r="D16016"/>
      <c r="E16016"/>
    </row>
    <row r="16017" spans="1:5" x14ac:dyDescent="0.25">
      <c r="A16017"/>
      <c r="B16017"/>
      <c r="C16017"/>
      <c r="D16017"/>
      <c r="E16017"/>
    </row>
    <row r="16018" spans="1:5" x14ac:dyDescent="0.25">
      <c r="A16018"/>
      <c r="B16018"/>
      <c r="C16018"/>
      <c r="D16018"/>
      <c r="E16018"/>
    </row>
    <row r="16019" spans="1:5" x14ac:dyDescent="0.25">
      <c r="A16019"/>
      <c r="B16019"/>
      <c r="C16019"/>
      <c r="D16019"/>
      <c r="E16019"/>
    </row>
    <row r="16020" spans="1:5" x14ac:dyDescent="0.25">
      <c r="A16020"/>
      <c r="B16020"/>
      <c r="C16020"/>
      <c r="D16020"/>
      <c r="E16020"/>
    </row>
    <row r="16021" spans="1:5" x14ac:dyDescent="0.25">
      <c r="A16021"/>
      <c r="B16021"/>
      <c r="C16021"/>
      <c r="D16021"/>
      <c r="E16021"/>
    </row>
    <row r="16022" spans="1:5" x14ac:dyDescent="0.25">
      <c r="A16022"/>
      <c r="B16022"/>
      <c r="C16022"/>
      <c r="D16022"/>
      <c r="E16022"/>
    </row>
    <row r="16023" spans="1:5" x14ac:dyDescent="0.25">
      <c r="A16023"/>
      <c r="B16023"/>
      <c r="C16023"/>
      <c r="D16023"/>
      <c r="E16023"/>
    </row>
    <row r="16024" spans="1:5" x14ac:dyDescent="0.25">
      <c r="A16024"/>
      <c r="B16024"/>
      <c r="C16024"/>
      <c r="D16024"/>
      <c r="E16024"/>
    </row>
    <row r="16025" spans="1:5" x14ac:dyDescent="0.25">
      <c r="A16025"/>
      <c r="B16025"/>
      <c r="C16025"/>
      <c r="D16025"/>
      <c r="E16025"/>
    </row>
    <row r="16026" spans="1:5" x14ac:dyDescent="0.25">
      <c r="A16026"/>
      <c r="B16026"/>
      <c r="C16026"/>
      <c r="D16026"/>
      <c r="E16026"/>
    </row>
    <row r="16027" spans="1:5" x14ac:dyDescent="0.25">
      <c r="A16027"/>
      <c r="B16027"/>
      <c r="C16027"/>
      <c r="D16027"/>
      <c r="E16027"/>
    </row>
    <row r="16028" spans="1:5" x14ac:dyDescent="0.25">
      <c r="A16028"/>
      <c r="B16028"/>
      <c r="C16028"/>
      <c r="D16028"/>
      <c r="E16028"/>
    </row>
    <row r="16029" spans="1:5" x14ac:dyDescent="0.25">
      <c r="A16029"/>
      <c r="B16029"/>
      <c r="C16029"/>
      <c r="D16029"/>
      <c r="E16029"/>
    </row>
    <row r="16030" spans="1:5" x14ac:dyDescent="0.25">
      <c r="A16030"/>
      <c r="B16030"/>
      <c r="C16030"/>
      <c r="D16030"/>
      <c r="E16030"/>
    </row>
    <row r="16031" spans="1:5" x14ac:dyDescent="0.25">
      <c r="A16031"/>
      <c r="B16031"/>
      <c r="C16031"/>
      <c r="D16031"/>
      <c r="E16031"/>
    </row>
    <row r="16032" spans="1:5" x14ac:dyDescent="0.25">
      <c r="A16032"/>
      <c r="B16032"/>
      <c r="C16032"/>
      <c r="D16032"/>
      <c r="E16032"/>
    </row>
    <row r="16033" spans="1:5" x14ac:dyDescent="0.25">
      <c r="A16033"/>
      <c r="B16033"/>
      <c r="C16033"/>
      <c r="D16033"/>
      <c r="E16033"/>
    </row>
    <row r="16034" spans="1:5" x14ac:dyDescent="0.25">
      <c r="A16034"/>
      <c r="B16034"/>
      <c r="C16034"/>
      <c r="D16034"/>
      <c r="E16034"/>
    </row>
    <row r="16035" spans="1:5" x14ac:dyDescent="0.25">
      <c r="A16035"/>
      <c r="B16035"/>
      <c r="C16035"/>
      <c r="D16035"/>
      <c r="E16035"/>
    </row>
    <row r="16036" spans="1:5" x14ac:dyDescent="0.25">
      <c r="A16036"/>
      <c r="B16036"/>
      <c r="C16036"/>
      <c r="D16036"/>
      <c r="E16036"/>
    </row>
    <row r="16037" spans="1:5" x14ac:dyDescent="0.25">
      <c r="A16037"/>
      <c r="B16037"/>
      <c r="C16037"/>
      <c r="D16037"/>
      <c r="E16037"/>
    </row>
    <row r="16038" spans="1:5" x14ac:dyDescent="0.25">
      <c r="A16038"/>
      <c r="B16038"/>
      <c r="C16038"/>
      <c r="D16038"/>
      <c r="E16038"/>
    </row>
    <row r="16039" spans="1:5" x14ac:dyDescent="0.25">
      <c r="A16039"/>
      <c r="B16039"/>
      <c r="C16039"/>
      <c r="D16039"/>
      <c r="E16039"/>
    </row>
    <row r="16040" spans="1:5" x14ac:dyDescent="0.25">
      <c r="A16040"/>
      <c r="B16040"/>
      <c r="C16040"/>
      <c r="D16040"/>
      <c r="E16040"/>
    </row>
    <row r="16041" spans="1:5" x14ac:dyDescent="0.25">
      <c r="A16041"/>
      <c r="B16041"/>
      <c r="C16041"/>
      <c r="D16041"/>
      <c r="E16041"/>
    </row>
    <row r="16042" spans="1:5" x14ac:dyDescent="0.25">
      <c r="A16042"/>
      <c r="B16042"/>
      <c r="C16042"/>
      <c r="D16042"/>
      <c r="E16042"/>
    </row>
    <row r="16043" spans="1:5" x14ac:dyDescent="0.25">
      <c r="A16043"/>
      <c r="B16043"/>
      <c r="C16043"/>
      <c r="D16043"/>
      <c r="E16043"/>
    </row>
    <row r="16044" spans="1:5" x14ac:dyDescent="0.25">
      <c r="A16044"/>
      <c r="B16044"/>
      <c r="C16044"/>
      <c r="D16044"/>
      <c r="E16044"/>
    </row>
    <row r="16045" spans="1:5" x14ac:dyDescent="0.25">
      <c r="A16045"/>
      <c r="B16045"/>
      <c r="C16045"/>
      <c r="D16045"/>
      <c r="E16045"/>
    </row>
    <row r="16046" spans="1:5" x14ac:dyDescent="0.25">
      <c r="A16046"/>
      <c r="B16046"/>
      <c r="C16046"/>
      <c r="D16046"/>
      <c r="E16046"/>
    </row>
    <row r="16047" spans="1:5" x14ac:dyDescent="0.25">
      <c r="A16047"/>
      <c r="B16047"/>
      <c r="C16047"/>
      <c r="D16047"/>
      <c r="E16047"/>
    </row>
    <row r="16048" spans="1:5" x14ac:dyDescent="0.25">
      <c r="A16048"/>
      <c r="B16048"/>
      <c r="C16048"/>
      <c r="D16048"/>
      <c r="E16048"/>
    </row>
    <row r="16049" spans="1:5" x14ac:dyDescent="0.25">
      <c r="A16049"/>
      <c r="B16049"/>
      <c r="C16049"/>
      <c r="D16049"/>
      <c r="E16049"/>
    </row>
    <row r="16050" spans="1:5" x14ac:dyDescent="0.25">
      <c r="A16050"/>
      <c r="B16050"/>
      <c r="C16050"/>
      <c r="D16050"/>
      <c r="E16050"/>
    </row>
    <row r="16051" spans="1:5" x14ac:dyDescent="0.25">
      <c r="A16051"/>
      <c r="B16051"/>
      <c r="C16051"/>
      <c r="D16051"/>
      <c r="E16051"/>
    </row>
    <row r="16052" spans="1:5" x14ac:dyDescent="0.25">
      <c r="A16052"/>
      <c r="B16052"/>
      <c r="C16052"/>
      <c r="D16052"/>
      <c r="E16052"/>
    </row>
    <row r="16053" spans="1:5" x14ac:dyDescent="0.25">
      <c r="A16053"/>
      <c r="B16053"/>
      <c r="C16053"/>
      <c r="D16053"/>
      <c r="E16053"/>
    </row>
    <row r="16054" spans="1:5" x14ac:dyDescent="0.25">
      <c r="A16054"/>
      <c r="B16054"/>
      <c r="C16054"/>
      <c r="D16054"/>
      <c r="E16054"/>
    </row>
    <row r="16055" spans="1:5" x14ac:dyDescent="0.25">
      <c r="A16055"/>
      <c r="B16055"/>
      <c r="C16055"/>
      <c r="D16055"/>
      <c r="E16055"/>
    </row>
    <row r="16056" spans="1:5" x14ac:dyDescent="0.25">
      <c r="A16056"/>
      <c r="B16056"/>
      <c r="C16056"/>
      <c r="D16056"/>
      <c r="E16056"/>
    </row>
    <row r="16057" spans="1:5" x14ac:dyDescent="0.25">
      <c r="A16057"/>
      <c r="B16057"/>
      <c r="C16057"/>
      <c r="D16057"/>
      <c r="E16057"/>
    </row>
    <row r="16058" spans="1:5" x14ac:dyDescent="0.25">
      <c r="A16058"/>
      <c r="B16058"/>
      <c r="C16058"/>
      <c r="D16058"/>
      <c r="E16058"/>
    </row>
    <row r="16059" spans="1:5" x14ac:dyDescent="0.25">
      <c r="A16059"/>
      <c r="B16059"/>
      <c r="C16059"/>
      <c r="D16059"/>
      <c r="E16059"/>
    </row>
    <row r="16060" spans="1:5" x14ac:dyDescent="0.25">
      <c r="A16060"/>
      <c r="B16060"/>
      <c r="C16060"/>
      <c r="D16060"/>
      <c r="E16060"/>
    </row>
    <row r="16061" spans="1:5" x14ac:dyDescent="0.25">
      <c r="A16061"/>
      <c r="B16061"/>
      <c r="C16061"/>
      <c r="D16061"/>
      <c r="E16061"/>
    </row>
    <row r="16062" spans="1:5" x14ac:dyDescent="0.25">
      <c r="A16062"/>
      <c r="B16062"/>
      <c r="C16062"/>
      <c r="D16062"/>
      <c r="E16062"/>
    </row>
    <row r="16063" spans="1:5" x14ac:dyDescent="0.25">
      <c r="A16063"/>
      <c r="B16063"/>
      <c r="C16063"/>
      <c r="D16063"/>
      <c r="E16063"/>
    </row>
    <row r="16064" spans="1:5" x14ac:dyDescent="0.25">
      <c r="A16064"/>
      <c r="B16064"/>
      <c r="C16064"/>
      <c r="D16064"/>
      <c r="E16064"/>
    </row>
    <row r="16065" spans="1:5" x14ac:dyDescent="0.25">
      <c r="A16065"/>
      <c r="B16065"/>
      <c r="C16065"/>
      <c r="D16065"/>
      <c r="E16065"/>
    </row>
    <row r="16066" spans="1:5" x14ac:dyDescent="0.25">
      <c r="A16066"/>
      <c r="B16066"/>
      <c r="C16066"/>
      <c r="D16066"/>
      <c r="E16066"/>
    </row>
    <row r="16067" spans="1:5" x14ac:dyDescent="0.25">
      <c r="A16067"/>
      <c r="B16067"/>
      <c r="C16067"/>
      <c r="D16067"/>
      <c r="E16067"/>
    </row>
    <row r="16068" spans="1:5" x14ac:dyDescent="0.25">
      <c r="A16068"/>
      <c r="B16068"/>
      <c r="C16068"/>
      <c r="D16068"/>
      <c r="E16068"/>
    </row>
    <row r="16069" spans="1:5" x14ac:dyDescent="0.25">
      <c r="A16069"/>
      <c r="B16069"/>
      <c r="C16069"/>
      <c r="D16069"/>
      <c r="E16069"/>
    </row>
    <row r="16070" spans="1:5" x14ac:dyDescent="0.25">
      <c r="A16070"/>
      <c r="B16070"/>
      <c r="C16070"/>
      <c r="D16070"/>
      <c r="E16070"/>
    </row>
    <row r="16071" spans="1:5" x14ac:dyDescent="0.25">
      <c r="A16071"/>
      <c r="B16071"/>
      <c r="C16071"/>
      <c r="D16071"/>
      <c r="E16071"/>
    </row>
    <row r="16072" spans="1:5" x14ac:dyDescent="0.25">
      <c r="A16072"/>
      <c r="B16072"/>
      <c r="C16072"/>
      <c r="D16072"/>
      <c r="E16072"/>
    </row>
    <row r="16073" spans="1:5" x14ac:dyDescent="0.25">
      <c r="A16073"/>
      <c r="B16073"/>
      <c r="C16073"/>
      <c r="D16073"/>
      <c r="E16073"/>
    </row>
    <row r="16074" spans="1:5" x14ac:dyDescent="0.25">
      <c r="A16074"/>
      <c r="B16074"/>
      <c r="C16074"/>
      <c r="D16074"/>
      <c r="E16074"/>
    </row>
    <row r="16075" spans="1:5" x14ac:dyDescent="0.25">
      <c r="A16075"/>
      <c r="B16075"/>
      <c r="C16075"/>
      <c r="D16075"/>
      <c r="E16075"/>
    </row>
    <row r="16076" spans="1:5" x14ac:dyDescent="0.25">
      <c r="A16076"/>
      <c r="B16076"/>
      <c r="C16076"/>
      <c r="D16076"/>
      <c r="E16076"/>
    </row>
    <row r="16077" spans="1:5" x14ac:dyDescent="0.25">
      <c r="A16077"/>
      <c r="B16077"/>
      <c r="C16077"/>
      <c r="D16077"/>
      <c r="E16077"/>
    </row>
    <row r="16078" spans="1:5" x14ac:dyDescent="0.25">
      <c r="A16078"/>
      <c r="B16078"/>
      <c r="C16078"/>
      <c r="D16078"/>
      <c r="E16078"/>
    </row>
    <row r="16079" spans="1:5" x14ac:dyDescent="0.25">
      <c r="A16079"/>
      <c r="B16079"/>
      <c r="C16079"/>
      <c r="D16079"/>
      <c r="E16079"/>
    </row>
    <row r="16080" spans="1:5" x14ac:dyDescent="0.25">
      <c r="A16080"/>
      <c r="B16080"/>
      <c r="C16080"/>
      <c r="D16080"/>
      <c r="E16080"/>
    </row>
    <row r="16081" spans="1:5" x14ac:dyDescent="0.25">
      <c r="A16081"/>
      <c r="B16081"/>
      <c r="C16081"/>
      <c r="D16081"/>
      <c r="E16081"/>
    </row>
    <row r="16082" spans="1:5" x14ac:dyDescent="0.25">
      <c r="A16082"/>
      <c r="B16082"/>
      <c r="C16082"/>
      <c r="D16082"/>
      <c r="E16082"/>
    </row>
    <row r="16083" spans="1:5" x14ac:dyDescent="0.25">
      <c r="A16083"/>
      <c r="B16083"/>
      <c r="C16083"/>
      <c r="D16083"/>
      <c r="E16083"/>
    </row>
    <row r="16084" spans="1:5" x14ac:dyDescent="0.25">
      <c r="A16084"/>
      <c r="B16084"/>
      <c r="C16084"/>
      <c r="D16084"/>
      <c r="E16084"/>
    </row>
    <row r="16085" spans="1:5" x14ac:dyDescent="0.25">
      <c r="A16085"/>
      <c r="B16085"/>
      <c r="C16085"/>
      <c r="D16085"/>
      <c r="E16085"/>
    </row>
    <row r="16086" spans="1:5" x14ac:dyDescent="0.25">
      <c r="A16086"/>
      <c r="B16086"/>
      <c r="C16086"/>
      <c r="D16086"/>
      <c r="E16086"/>
    </row>
    <row r="16087" spans="1:5" x14ac:dyDescent="0.25">
      <c r="A16087"/>
      <c r="B16087"/>
      <c r="C16087"/>
      <c r="D16087"/>
      <c r="E16087"/>
    </row>
    <row r="16088" spans="1:5" x14ac:dyDescent="0.25">
      <c r="A16088"/>
      <c r="B16088"/>
      <c r="C16088"/>
      <c r="D16088"/>
      <c r="E16088"/>
    </row>
    <row r="16089" spans="1:5" x14ac:dyDescent="0.25">
      <c r="A16089"/>
      <c r="B16089"/>
      <c r="C16089"/>
      <c r="D16089"/>
      <c r="E16089"/>
    </row>
    <row r="16090" spans="1:5" x14ac:dyDescent="0.25">
      <c r="A16090"/>
      <c r="B16090"/>
      <c r="C16090"/>
      <c r="D16090"/>
      <c r="E16090"/>
    </row>
    <row r="16091" spans="1:5" x14ac:dyDescent="0.25">
      <c r="A16091"/>
      <c r="B16091"/>
      <c r="C16091"/>
      <c r="D16091"/>
      <c r="E16091"/>
    </row>
    <row r="16092" spans="1:5" x14ac:dyDescent="0.25">
      <c r="A16092"/>
      <c r="B16092"/>
      <c r="C16092"/>
      <c r="D16092"/>
      <c r="E16092"/>
    </row>
    <row r="16093" spans="1:5" x14ac:dyDescent="0.25">
      <c r="A16093"/>
      <c r="B16093"/>
      <c r="C16093"/>
      <c r="D16093"/>
      <c r="E16093"/>
    </row>
    <row r="16094" spans="1:5" x14ac:dyDescent="0.25">
      <c r="A16094"/>
      <c r="B16094"/>
      <c r="C16094"/>
      <c r="D16094"/>
      <c r="E16094"/>
    </row>
    <row r="16095" spans="1:5" x14ac:dyDescent="0.25">
      <c r="A16095"/>
      <c r="B16095"/>
      <c r="C16095"/>
      <c r="D16095"/>
      <c r="E16095"/>
    </row>
    <row r="16096" spans="1:5" x14ac:dyDescent="0.25">
      <c r="A16096"/>
      <c r="B16096"/>
      <c r="C16096"/>
      <c r="D16096"/>
      <c r="E16096"/>
    </row>
    <row r="16097" spans="1:5" x14ac:dyDescent="0.25">
      <c r="A16097"/>
      <c r="B16097"/>
      <c r="C16097"/>
      <c r="D16097"/>
      <c r="E16097"/>
    </row>
    <row r="16098" spans="1:5" x14ac:dyDescent="0.25">
      <c r="A16098"/>
      <c r="B16098"/>
      <c r="C16098"/>
      <c r="D16098"/>
      <c r="E16098"/>
    </row>
    <row r="16099" spans="1:5" x14ac:dyDescent="0.25">
      <c r="A16099"/>
      <c r="B16099"/>
      <c r="C16099"/>
      <c r="D16099"/>
      <c r="E16099"/>
    </row>
    <row r="16100" spans="1:5" x14ac:dyDescent="0.25">
      <c r="A16100"/>
      <c r="B16100"/>
      <c r="C16100"/>
      <c r="D16100"/>
      <c r="E16100"/>
    </row>
    <row r="16101" spans="1:5" x14ac:dyDescent="0.25">
      <c r="A16101"/>
      <c r="B16101"/>
      <c r="C16101"/>
      <c r="D16101"/>
      <c r="E16101"/>
    </row>
    <row r="16102" spans="1:5" x14ac:dyDescent="0.25">
      <c r="A16102"/>
      <c r="B16102"/>
      <c r="C16102"/>
      <c r="D16102"/>
      <c r="E16102"/>
    </row>
    <row r="16103" spans="1:5" x14ac:dyDescent="0.25">
      <c r="A16103"/>
      <c r="B16103"/>
      <c r="C16103"/>
      <c r="D16103"/>
      <c r="E16103"/>
    </row>
    <row r="16104" spans="1:5" x14ac:dyDescent="0.25">
      <c r="A16104"/>
      <c r="B16104"/>
      <c r="C16104"/>
      <c r="D16104"/>
      <c r="E16104"/>
    </row>
    <row r="16105" spans="1:5" x14ac:dyDescent="0.25">
      <c r="A16105"/>
      <c r="B16105"/>
      <c r="C16105"/>
      <c r="D16105"/>
      <c r="E16105"/>
    </row>
    <row r="16106" spans="1:5" x14ac:dyDescent="0.25">
      <c r="A16106"/>
      <c r="B16106"/>
      <c r="C16106"/>
      <c r="D16106"/>
      <c r="E16106"/>
    </row>
    <row r="16107" spans="1:5" x14ac:dyDescent="0.25">
      <c r="A16107"/>
      <c r="B16107"/>
      <c r="C16107"/>
      <c r="D16107"/>
      <c r="E16107"/>
    </row>
    <row r="16108" spans="1:5" x14ac:dyDescent="0.25">
      <c r="A16108"/>
      <c r="B16108"/>
      <c r="C16108"/>
      <c r="D16108"/>
      <c r="E16108"/>
    </row>
    <row r="16109" spans="1:5" x14ac:dyDescent="0.25">
      <c r="A16109"/>
      <c r="B16109"/>
      <c r="C16109"/>
      <c r="D16109"/>
      <c r="E16109"/>
    </row>
    <row r="16110" spans="1:5" x14ac:dyDescent="0.25">
      <c r="A16110"/>
      <c r="B16110"/>
      <c r="C16110"/>
      <c r="D16110"/>
      <c r="E16110"/>
    </row>
    <row r="16111" spans="1:5" x14ac:dyDescent="0.25">
      <c r="A16111"/>
      <c r="B16111"/>
      <c r="C16111"/>
      <c r="D16111"/>
      <c r="E16111"/>
    </row>
    <row r="16112" spans="1:5" x14ac:dyDescent="0.25">
      <c r="A16112"/>
      <c r="B16112"/>
      <c r="C16112"/>
      <c r="D16112"/>
      <c r="E16112"/>
    </row>
    <row r="16113" spans="1:5" x14ac:dyDescent="0.25">
      <c r="A16113"/>
      <c r="B16113"/>
      <c r="C16113"/>
      <c r="D16113"/>
      <c r="E16113"/>
    </row>
    <row r="16114" spans="1:5" x14ac:dyDescent="0.25">
      <c r="A16114"/>
      <c r="B16114"/>
      <c r="C16114"/>
      <c r="D16114"/>
      <c r="E16114"/>
    </row>
    <row r="16115" spans="1:5" x14ac:dyDescent="0.25">
      <c r="A16115"/>
      <c r="B16115"/>
      <c r="C16115"/>
      <c r="D16115"/>
      <c r="E16115"/>
    </row>
    <row r="16116" spans="1:5" x14ac:dyDescent="0.25">
      <c r="A16116"/>
      <c r="B16116"/>
      <c r="C16116"/>
      <c r="D16116"/>
      <c r="E16116"/>
    </row>
    <row r="16117" spans="1:5" x14ac:dyDescent="0.25">
      <c r="A16117"/>
      <c r="B16117"/>
      <c r="C16117"/>
      <c r="D16117"/>
      <c r="E16117"/>
    </row>
    <row r="16118" spans="1:5" x14ac:dyDescent="0.25">
      <c r="A16118"/>
      <c r="B16118"/>
      <c r="C16118"/>
      <c r="D16118"/>
      <c r="E16118"/>
    </row>
    <row r="16119" spans="1:5" x14ac:dyDescent="0.25">
      <c r="A16119"/>
      <c r="B16119"/>
      <c r="C16119"/>
      <c r="D16119"/>
      <c r="E16119"/>
    </row>
    <row r="16120" spans="1:5" x14ac:dyDescent="0.25">
      <c r="A16120"/>
      <c r="B16120"/>
      <c r="C16120"/>
      <c r="D16120"/>
      <c r="E16120"/>
    </row>
    <row r="16121" spans="1:5" x14ac:dyDescent="0.25">
      <c r="A16121"/>
      <c r="B16121"/>
      <c r="C16121"/>
      <c r="D16121"/>
      <c r="E16121"/>
    </row>
    <row r="16122" spans="1:5" x14ac:dyDescent="0.25">
      <c r="A16122"/>
      <c r="B16122"/>
      <c r="C16122"/>
      <c r="D16122"/>
      <c r="E16122"/>
    </row>
    <row r="16123" spans="1:5" x14ac:dyDescent="0.25">
      <c r="A16123"/>
      <c r="B16123"/>
      <c r="C16123"/>
      <c r="D16123"/>
      <c r="E16123"/>
    </row>
    <row r="16124" spans="1:5" x14ac:dyDescent="0.25">
      <c r="A16124"/>
      <c r="B16124"/>
      <c r="C16124"/>
      <c r="D16124"/>
      <c r="E16124"/>
    </row>
    <row r="16125" spans="1:5" x14ac:dyDescent="0.25">
      <c r="A16125"/>
      <c r="B16125"/>
      <c r="C16125"/>
      <c r="D16125"/>
      <c r="E16125"/>
    </row>
    <row r="16126" spans="1:5" x14ac:dyDescent="0.25">
      <c r="A16126"/>
      <c r="B16126"/>
      <c r="C16126"/>
      <c r="D16126"/>
      <c r="E16126"/>
    </row>
    <row r="16127" spans="1:5" x14ac:dyDescent="0.25">
      <c r="A16127"/>
      <c r="B16127"/>
      <c r="C16127"/>
      <c r="D16127"/>
      <c r="E16127"/>
    </row>
    <row r="16128" spans="1:5" x14ac:dyDescent="0.25">
      <c r="A16128"/>
      <c r="B16128"/>
      <c r="C16128"/>
      <c r="D16128"/>
      <c r="E16128"/>
    </row>
    <row r="16129" spans="1:5" x14ac:dyDescent="0.25">
      <c r="A16129"/>
      <c r="B16129"/>
      <c r="C16129"/>
      <c r="D16129"/>
      <c r="E16129"/>
    </row>
    <row r="16130" spans="1:5" x14ac:dyDescent="0.25">
      <c r="A16130"/>
      <c r="B16130"/>
      <c r="C16130"/>
      <c r="D16130"/>
      <c r="E16130"/>
    </row>
    <row r="16131" spans="1:5" x14ac:dyDescent="0.25">
      <c r="A16131"/>
      <c r="B16131"/>
      <c r="C16131"/>
      <c r="D16131"/>
      <c r="E16131"/>
    </row>
    <row r="16132" spans="1:5" x14ac:dyDescent="0.25">
      <c r="A16132"/>
      <c r="B16132"/>
      <c r="C16132"/>
      <c r="D16132"/>
      <c r="E16132"/>
    </row>
    <row r="16133" spans="1:5" x14ac:dyDescent="0.25">
      <c r="A16133"/>
      <c r="B16133"/>
      <c r="C16133"/>
      <c r="D16133"/>
      <c r="E16133"/>
    </row>
    <row r="16134" spans="1:5" x14ac:dyDescent="0.25">
      <c r="A16134"/>
      <c r="B16134"/>
      <c r="C16134"/>
      <c r="D16134"/>
      <c r="E16134"/>
    </row>
    <row r="16135" spans="1:5" x14ac:dyDescent="0.25">
      <c r="A16135"/>
      <c r="B16135"/>
      <c r="C16135"/>
      <c r="D16135"/>
      <c r="E16135"/>
    </row>
    <row r="16136" spans="1:5" x14ac:dyDescent="0.25">
      <c r="A16136"/>
      <c r="B16136"/>
      <c r="C16136"/>
      <c r="D16136"/>
      <c r="E16136"/>
    </row>
    <row r="16137" spans="1:5" x14ac:dyDescent="0.25">
      <c r="A16137"/>
      <c r="B16137"/>
      <c r="C16137"/>
      <c r="D16137"/>
      <c r="E16137"/>
    </row>
    <row r="16138" spans="1:5" x14ac:dyDescent="0.25">
      <c r="A16138"/>
      <c r="B16138"/>
      <c r="C16138"/>
      <c r="D16138"/>
      <c r="E16138"/>
    </row>
    <row r="16139" spans="1:5" x14ac:dyDescent="0.25">
      <c r="A16139"/>
      <c r="B16139"/>
      <c r="C16139"/>
      <c r="D16139"/>
      <c r="E16139"/>
    </row>
    <row r="16140" spans="1:5" x14ac:dyDescent="0.25">
      <c r="A16140"/>
      <c r="B16140"/>
      <c r="C16140"/>
      <c r="D16140"/>
      <c r="E16140"/>
    </row>
    <row r="16141" spans="1:5" x14ac:dyDescent="0.25">
      <c r="A16141"/>
      <c r="B16141"/>
      <c r="C16141"/>
      <c r="D16141"/>
      <c r="E16141"/>
    </row>
    <row r="16142" spans="1:5" x14ac:dyDescent="0.25">
      <c r="A16142"/>
      <c r="B16142"/>
      <c r="C16142"/>
      <c r="D16142"/>
      <c r="E16142"/>
    </row>
    <row r="16143" spans="1:5" x14ac:dyDescent="0.25">
      <c r="A16143"/>
      <c r="B16143"/>
      <c r="C16143"/>
      <c r="D16143"/>
      <c r="E16143"/>
    </row>
    <row r="16144" spans="1:5" x14ac:dyDescent="0.25">
      <c r="A16144"/>
      <c r="B16144"/>
      <c r="C16144"/>
      <c r="D16144"/>
      <c r="E16144"/>
    </row>
    <row r="16145" spans="1:5" x14ac:dyDescent="0.25">
      <c r="A16145"/>
      <c r="B16145"/>
      <c r="C16145"/>
      <c r="D16145"/>
      <c r="E16145"/>
    </row>
    <row r="16146" spans="1:5" x14ac:dyDescent="0.25">
      <c r="A16146"/>
      <c r="B16146"/>
      <c r="C16146"/>
      <c r="D16146"/>
      <c r="E16146"/>
    </row>
    <row r="16147" spans="1:5" x14ac:dyDescent="0.25">
      <c r="A16147"/>
      <c r="B16147"/>
      <c r="C16147"/>
      <c r="D16147"/>
      <c r="E16147"/>
    </row>
    <row r="16148" spans="1:5" x14ac:dyDescent="0.25">
      <c r="A16148"/>
      <c r="B16148"/>
      <c r="C16148"/>
      <c r="D16148"/>
      <c r="E16148"/>
    </row>
    <row r="16149" spans="1:5" x14ac:dyDescent="0.25">
      <c r="A16149"/>
      <c r="B16149"/>
      <c r="C16149"/>
      <c r="D16149"/>
      <c r="E16149"/>
    </row>
    <row r="16150" spans="1:5" x14ac:dyDescent="0.25">
      <c r="A16150"/>
      <c r="B16150"/>
      <c r="C16150"/>
      <c r="D16150"/>
      <c r="E16150"/>
    </row>
    <row r="16151" spans="1:5" x14ac:dyDescent="0.25">
      <c r="A16151"/>
      <c r="B16151"/>
      <c r="C16151"/>
      <c r="D16151"/>
      <c r="E16151"/>
    </row>
    <row r="16152" spans="1:5" x14ac:dyDescent="0.25">
      <c r="A16152"/>
      <c r="B16152"/>
      <c r="C16152"/>
      <c r="D16152"/>
      <c r="E16152"/>
    </row>
    <row r="16153" spans="1:5" x14ac:dyDescent="0.25">
      <c r="A16153"/>
      <c r="B16153"/>
      <c r="C16153"/>
      <c r="D16153"/>
      <c r="E16153"/>
    </row>
    <row r="16154" spans="1:5" x14ac:dyDescent="0.25">
      <c r="A16154"/>
      <c r="B16154"/>
      <c r="C16154"/>
      <c r="D16154"/>
      <c r="E16154"/>
    </row>
    <row r="16155" spans="1:5" x14ac:dyDescent="0.25">
      <c r="A16155"/>
      <c r="B16155"/>
      <c r="C16155"/>
      <c r="D16155"/>
      <c r="E16155"/>
    </row>
    <row r="16156" spans="1:5" x14ac:dyDescent="0.25">
      <c r="A16156"/>
      <c r="B16156"/>
      <c r="C16156"/>
      <c r="D16156"/>
      <c r="E16156"/>
    </row>
    <row r="16157" spans="1:5" x14ac:dyDescent="0.25">
      <c r="A16157"/>
      <c r="B16157"/>
      <c r="C16157"/>
      <c r="D16157"/>
      <c r="E16157"/>
    </row>
    <row r="16158" spans="1:5" x14ac:dyDescent="0.25">
      <c r="A16158"/>
      <c r="B16158"/>
      <c r="C16158"/>
      <c r="D16158"/>
      <c r="E16158"/>
    </row>
    <row r="16159" spans="1:5" x14ac:dyDescent="0.25">
      <c r="A16159"/>
      <c r="B16159"/>
      <c r="C16159"/>
      <c r="D16159"/>
      <c r="E16159"/>
    </row>
    <row r="16160" spans="1:5" x14ac:dyDescent="0.25">
      <c r="A16160"/>
      <c r="B16160"/>
      <c r="C16160"/>
      <c r="D16160"/>
      <c r="E16160"/>
    </row>
    <row r="16161" spans="1:5" x14ac:dyDescent="0.25">
      <c r="A16161"/>
      <c r="B16161"/>
      <c r="C16161"/>
      <c r="D16161"/>
      <c r="E16161"/>
    </row>
    <row r="16162" spans="1:5" x14ac:dyDescent="0.25">
      <c r="A16162"/>
      <c r="B16162"/>
      <c r="C16162"/>
      <c r="D16162"/>
      <c r="E16162"/>
    </row>
    <row r="16163" spans="1:5" x14ac:dyDescent="0.25">
      <c r="A16163"/>
      <c r="B16163"/>
      <c r="C16163"/>
      <c r="D16163"/>
      <c r="E16163"/>
    </row>
    <row r="16164" spans="1:5" x14ac:dyDescent="0.25">
      <c r="A16164"/>
      <c r="B16164"/>
      <c r="C16164"/>
      <c r="D16164"/>
      <c r="E16164"/>
    </row>
    <row r="16165" spans="1:5" x14ac:dyDescent="0.25">
      <c r="A16165"/>
      <c r="B16165"/>
      <c r="C16165"/>
      <c r="D16165"/>
      <c r="E16165"/>
    </row>
    <row r="16166" spans="1:5" x14ac:dyDescent="0.25">
      <c r="A16166"/>
      <c r="B16166"/>
      <c r="C16166"/>
      <c r="D16166"/>
      <c r="E16166"/>
    </row>
    <row r="16167" spans="1:5" x14ac:dyDescent="0.25">
      <c r="A16167"/>
      <c r="B16167"/>
      <c r="C16167"/>
      <c r="D16167"/>
      <c r="E16167"/>
    </row>
    <row r="16168" spans="1:5" x14ac:dyDescent="0.25">
      <c r="A16168"/>
      <c r="B16168"/>
      <c r="C16168"/>
      <c r="D16168"/>
      <c r="E16168"/>
    </row>
    <row r="16169" spans="1:5" x14ac:dyDescent="0.25">
      <c r="A16169"/>
      <c r="B16169"/>
      <c r="C16169"/>
      <c r="D16169"/>
      <c r="E16169"/>
    </row>
    <row r="16170" spans="1:5" x14ac:dyDescent="0.25">
      <c r="A16170"/>
      <c r="B16170"/>
      <c r="C16170"/>
      <c r="D16170"/>
      <c r="E16170"/>
    </row>
    <row r="16171" spans="1:5" x14ac:dyDescent="0.25">
      <c r="A16171"/>
      <c r="B16171"/>
      <c r="C16171"/>
      <c r="D16171"/>
      <c r="E16171"/>
    </row>
    <row r="16172" spans="1:5" x14ac:dyDescent="0.25">
      <c r="A16172"/>
      <c r="B16172"/>
      <c r="C16172"/>
      <c r="D16172"/>
      <c r="E16172"/>
    </row>
    <row r="16173" spans="1:5" x14ac:dyDescent="0.25">
      <c r="A16173"/>
      <c r="B16173"/>
      <c r="C16173"/>
      <c r="D16173"/>
      <c r="E16173"/>
    </row>
    <row r="16174" spans="1:5" x14ac:dyDescent="0.25">
      <c r="A16174"/>
      <c r="B16174"/>
      <c r="C16174"/>
      <c r="D16174"/>
      <c r="E16174"/>
    </row>
    <row r="16175" spans="1:5" x14ac:dyDescent="0.25">
      <c r="A16175"/>
      <c r="B16175"/>
      <c r="C16175"/>
      <c r="D16175"/>
      <c r="E16175"/>
    </row>
    <row r="16176" spans="1:5" x14ac:dyDescent="0.25">
      <c r="A16176"/>
      <c r="B16176"/>
      <c r="C16176"/>
      <c r="D16176"/>
      <c r="E16176"/>
    </row>
    <row r="16177" spans="1:5" x14ac:dyDescent="0.25">
      <c r="A16177"/>
      <c r="B16177"/>
      <c r="C16177"/>
      <c r="D16177"/>
      <c r="E16177"/>
    </row>
    <row r="16178" spans="1:5" x14ac:dyDescent="0.25">
      <c r="A16178"/>
      <c r="B16178"/>
      <c r="C16178"/>
      <c r="D16178"/>
      <c r="E16178"/>
    </row>
    <row r="16179" spans="1:5" x14ac:dyDescent="0.25">
      <c r="A16179"/>
      <c r="B16179"/>
      <c r="C16179"/>
      <c r="D16179"/>
      <c r="E16179"/>
    </row>
    <row r="16180" spans="1:5" x14ac:dyDescent="0.25">
      <c r="A16180"/>
      <c r="B16180"/>
      <c r="C16180"/>
      <c r="D16180"/>
      <c r="E16180"/>
    </row>
    <row r="16181" spans="1:5" x14ac:dyDescent="0.25">
      <c r="A16181"/>
      <c r="B16181"/>
      <c r="C16181"/>
      <c r="D16181"/>
      <c r="E16181"/>
    </row>
    <row r="16182" spans="1:5" x14ac:dyDescent="0.25">
      <c r="A16182"/>
      <c r="B16182"/>
      <c r="C16182"/>
      <c r="D16182"/>
      <c r="E16182"/>
    </row>
    <row r="16183" spans="1:5" x14ac:dyDescent="0.25">
      <c r="A16183"/>
      <c r="B16183"/>
      <c r="C16183"/>
      <c r="D16183"/>
      <c r="E16183"/>
    </row>
    <row r="16184" spans="1:5" x14ac:dyDescent="0.25">
      <c r="A16184"/>
      <c r="B16184"/>
      <c r="C16184"/>
      <c r="D16184"/>
      <c r="E16184"/>
    </row>
    <row r="16185" spans="1:5" x14ac:dyDescent="0.25">
      <c r="A16185"/>
      <c r="B16185"/>
      <c r="C16185"/>
      <c r="D16185"/>
      <c r="E16185"/>
    </row>
    <row r="16186" spans="1:5" x14ac:dyDescent="0.25">
      <c r="A16186"/>
      <c r="B16186"/>
      <c r="C16186"/>
      <c r="D16186"/>
      <c r="E16186"/>
    </row>
    <row r="16187" spans="1:5" x14ac:dyDescent="0.25">
      <c r="A16187"/>
      <c r="B16187"/>
      <c r="C16187"/>
      <c r="D16187"/>
      <c r="E16187"/>
    </row>
    <row r="16188" spans="1:5" x14ac:dyDescent="0.25">
      <c r="A16188"/>
      <c r="B16188"/>
      <c r="C16188"/>
      <c r="D16188"/>
      <c r="E16188"/>
    </row>
    <row r="16189" spans="1:5" x14ac:dyDescent="0.25">
      <c r="A16189"/>
      <c r="B16189"/>
      <c r="C16189"/>
      <c r="D16189"/>
      <c r="E16189"/>
    </row>
    <row r="16190" spans="1:5" x14ac:dyDescent="0.25">
      <c r="A16190"/>
      <c r="B16190"/>
      <c r="C16190"/>
      <c r="D16190"/>
      <c r="E16190"/>
    </row>
    <row r="16191" spans="1:5" x14ac:dyDescent="0.25">
      <c r="A16191"/>
      <c r="B16191"/>
      <c r="C16191"/>
      <c r="D16191"/>
      <c r="E16191"/>
    </row>
    <row r="16192" spans="1:5" x14ac:dyDescent="0.25">
      <c r="A16192"/>
      <c r="B16192"/>
      <c r="C16192"/>
      <c r="D16192"/>
      <c r="E16192"/>
    </row>
    <row r="16193" spans="1:5" x14ac:dyDescent="0.25">
      <c r="A16193"/>
      <c r="B16193"/>
      <c r="C16193"/>
      <c r="D16193"/>
      <c r="E16193"/>
    </row>
    <row r="16194" spans="1:5" x14ac:dyDescent="0.25">
      <c r="A16194"/>
      <c r="B16194"/>
      <c r="C16194"/>
      <c r="D16194"/>
      <c r="E16194"/>
    </row>
    <row r="16195" spans="1:5" x14ac:dyDescent="0.25">
      <c r="A16195"/>
      <c r="B16195"/>
      <c r="C16195"/>
      <c r="D16195"/>
      <c r="E16195"/>
    </row>
    <row r="16196" spans="1:5" x14ac:dyDescent="0.25">
      <c r="A16196"/>
      <c r="B16196"/>
      <c r="C16196"/>
      <c r="D16196"/>
      <c r="E16196"/>
    </row>
    <row r="16197" spans="1:5" x14ac:dyDescent="0.25">
      <c r="A16197"/>
      <c r="B16197"/>
      <c r="C16197"/>
      <c r="D16197"/>
      <c r="E16197"/>
    </row>
    <row r="16198" spans="1:5" x14ac:dyDescent="0.25">
      <c r="A16198"/>
      <c r="B16198"/>
      <c r="C16198"/>
      <c r="D16198"/>
      <c r="E16198"/>
    </row>
    <row r="16199" spans="1:5" x14ac:dyDescent="0.25">
      <c r="A16199"/>
      <c r="B16199"/>
      <c r="C16199"/>
      <c r="D16199"/>
      <c r="E16199"/>
    </row>
    <row r="16200" spans="1:5" x14ac:dyDescent="0.25">
      <c r="A16200"/>
      <c r="B16200"/>
      <c r="C16200"/>
      <c r="D16200"/>
      <c r="E16200"/>
    </row>
    <row r="16201" spans="1:5" x14ac:dyDescent="0.25">
      <c r="A16201"/>
      <c r="B16201"/>
      <c r="C16201"/>
      <c r="D16201"/>
      <c r="E16201"/>
    </row>
    <row r="16202" spans="1:5" x14ac:dyDescent="0.25">
      <c r="A16202"/>
      <c r="B16202"/>
      <c r="C16202"/>
      <c r="D16202"/>
      <c r="E16202"/>
    </row>
    <row r="16203" spans="1:5" x14ac:dyDescent="0.25">
      <c r="A16203"/>
      <c r="B16203"/>
      <c r="C16203"/>
      <c r="D16203"/>
      <c r="E16203"/>
    </row>
    <row r="16204" spans="1:5" x14ac:dyDescent="0.25">
      <c r="A16204"/>
      <c r="B16204"/>
      <c r="C16204"/>
      <c r="D16204"/>
      <c r="E16204"/>
    </row>
    <row r="16205" spans="1:5" x14ac:dyDescent="0.25">
      <c r="A16205"/>
      <c r="B16205"/>
      <c r="C16205"/>
      <c r="D16205"/>
      <c r="E16205"/>
    </row>
    <row r="16206" spans="1:5" x14ac:dyDescent="0.25">
      <c r="A16206"/>
      <c r="B16206"/>
      <c r="C16206"/>
      <c r="D16206"/>
      <c r="E16206"/>
    </row>
    <row r="16207" spans="1:5" x14ac:dyDescent="0.25">
      <c r="A16207"/>
      <c r="B16207"/>
      <c r="C16207"/>
      <c r="D16207"/>
      <c r="E16207"/>
    </row>
    <row r="16208" spans="1:5" x14ac:dyDescent="0.25">
      <c r="A16208"/>
      <c r="B16208"/>
      <c r="C16208"/>
      <c r="D16208"/>
      <c r="E16208"/>
    </row>
    <row r="16209" spans="1:5" x14ac:dyDescent="0.25">
      <c r="A16209"/>
      <c r="B16209"/>
      <c r="C16209"/>
      <c r="D16209"/>
      <c r="E16209"/>
    </row>
    <row r="16210" spans="1:5" x14ac:dyDescent="0.25">
      <c r="A16210"/>
      <c r="B16210"/>
      <c r="C16210"/>
      <c r="D16210"/>
      <c r="E16210"/>
    </row>
    <row r="16211" spans="1:5" x14ac:dyDescent="0.25">
      <c r="A16211"/>
      <c r="B16211"/>
      <c r="C16211"/>
      <c r="D16211"/>
      <c r="E16211"/>
    </row>
    <row r="16212" spans="1:5" x14ac:dyDescent="0.25">
      <c r="A16212"/>
      <c r="B16212"/>
      <c r="C16212"/>
      <c r="D16212"/>
      <c r="E16212"/>
    </row>
    <row r="16213" spans="1:5" x14ac:dyDescent="0.25">
      <c r="A16213"/>
      <c r="B16213"/>
      <c r="C16213"/>
      <c r="D16213"/>
      <c r="E16213"/>
    </row>
    <row r="16214" spans="1:5" x14ac:dyDescent="0.25">
      <c r="A16214"/>
      <c r="B16214"/>
      <c r="C16214"/>
      <c r="D16214"/>
      <c r="E16214"/>
    </row>
    <row r="16215" spans="1:5" x14ac:dyDescent="0.25">
      <c r="A16215"/>
      <c r="B16215"/>
      <c r="C16215"/>
      <c r="D16215"/>
      <c r="E16215"/>
    </row>
    <row r="16216" spans="1:5" x14ac:dyDescent="0.25">
      <c r="A16216"/>
      <c r="B16216"/>
      <c r="C16216"/>
      <c r="D16216"/>
      <c r="E16216"/>
    </row>
    <row r="16217" spans="1:5" x14ac:dyDescent="0.25">
      <c r="A16217"/>
      <c r="B16217"/>
      <c r="C16217"/>
      <c r="D16217"/>
      <c r="E16217"/>
    </row>
    <row r="16218" spans="1:5" x14ac:dyDescent="0.25">
      <c r="A16218"/>
      <c r="B16218"/>
      <c r="C16218"/>
      <c r="D16218"/>
      <c r="E16218"/>
    </row>
    <row r="16219" spans="1:5" x14ac:dyDescent="0.25">
      <c r="A16219"/>
      <c r="B16219"/>
      <c r="C16219"/>
      <c r="D16219"/>
      <c r="E16219"/>
    </row>
    <row r="16220" spans="1:5" x14ac:dyDescent="0.25">
      <c r="A16220"/>
      <c r="B16220"/>
      <c r="C16220"/>
      <c r="D16220"/>
      <c r="E16220"/>
    </row>
    <row r="16221" spans="1:5" x14ac:dyDescent="0.25">
      <c r="A16221"/>
      <c r="B16221"/>
      <c r="C16221"/>
      <c r="D16221"/>
      <c r="E16221"/>
    </row>
    <row r="16222" spans="1:5" x14ac:dyDescent="0.25">
      <c r="A16222"/>
      <c r="B16222"/>
      <c r="C16222"/>
      <c r="D16222"/>
      <c r="E16222"/>
    </row>
    <row r="16223" spans="1:5" x14ac:dyDescent="0.25">
      <c r="A16223"/>
      <c r="B16223"/>
      <c r="C16223"/>
      <c r="D16223"/>
      <c r="E16223"/>
    </row>
    <row r="16224" spans="1:5" x14ac:dyDescent="0.25">
      <c r="A16224"/>
      <c r="B16224"/>
      <c r="C16224"/>
      <c r="D16224"/>
      <c r="E16224"/>
    </row>
    <row r="16225" spans="1:5" x14ac:dyDescent="0.25">
      <c r="A16225"/>
      <c r="B16225"/>
      <c r="C16225"/>
      <c r="D16225"/>
      <c r="E16225"/>
    </row>
    <row r="16226" spans="1:5" x14ac:dyDescent="0.25">
      <c r="A16226"/>
      <c r="B16226"/>
      <c r="C16226"/>
      <c r="D16226"/>
      <c r="E16226"/>
    </row>
    <row r="16227" spans="1:5" x14ac:dyDescent="0.25">
      <c r="A16227"/>
      <c r="B16227"/>
      <c r="C16227"/>
      <c r="D16227"/>
      <c r="E16227"/>
    </row>
    <row r="16228" spans="1:5" x14ac:dyDescent="0.25">
      <c r="A16228"/>
      <c r="B16228"/>
      <c r="C16228"/>
      <c r="D16228"/>
      <c r="E16228"/>
    </row>
    <row r="16229" spans="1:5" x14ac:dyDescent="0.25">
      <c r="A16229"/>
      <c r="B16229"/>
      <c r="C16229"/>
      <c r="D16229"/>
      <c r="E16229"/>
    </row>
    <row r="16230" spans="1:5" x14ac:dyDescent="0.25">
      <c r="A16230"/>
      <c r="B16230"/>
      <c r="C16230"/>
      <c r="D16230"/>
      <c r="E16230"/>
    </row>
    <row r="16231" spans="1:5" x14ac:dyDescent="0.25">
      <c r="A16231"/>
      <c r="B16231"/>
      <c r="C16231"/>
      <c r="D16231"/>
      <c r="E16231"/>
    </row>
    <row r="16232" spans="1:5" x14ac:dyDescent="0.25">
      <c r="A16232"/>
      <c r="B16232"/>
      <c r="C16232"/>
      <c r="D16232"/>
      <c r="E16232"/>
    </row>
    <row r="16233" spans="1:5" x14ac:dyDescent="0.25">
      <c r="A16233"/>
      <c r="B16233"/>
      <c r="C16233"/>
      <c r="D16233"/>
      <c r="E16233"/>
    </row>
    <row r="16234" spans="1:5" x14ac:dyDescent="0.25">
      <c r="A16234"/>
      <c r="B16234"/>
      <c r="C16234"/>
      <c r="D16234"/>
      <c r="E16234"/>
    </row>
    <row r="16235" spans="1:5" x14ac:dyDescent="0.25">
      <c r="A16235"/>
      <c r="B16235"/>
      <c r="C16235"/>
      <c r="D16235"/>
      <c r="E16235"/>
    </row>
    <row r="16236" spans="1:5" x14ac:dyDescent="0.25">
      <c r="A16236"/>
      <c r="B16236"/>
      <c r="C16236"/>
      <c r="D16236"/>
      <c r="E16236"/>
    </row>
    <row r="16237" spans="1:5" x14ac:dyDescent="0.25">
      <c r="A16237"/>
      <c r="B16237"/>
      <c r="C16237"/>
      <c r="D16237"/>
      <c r="E16237"/>
    </row>
    <row r="16238" spans="1:5" x14ac:dyDescent="0.25">
      <c r="A16238"/>
      <c r="B16238"/>
      <c r="C16238"/>
      <c r="D16238"/>
      <c r="E16238"/>
    </row>
    <row r="16239" spans="1:5" x14ac:dyDescent="0.25">
      <c r="A16239"/>
      <c r="B16239"/>
      <c r="C16239"/>
      <c r="D16239"/>
      <c r="E16239"/>
    </row>
    <row r="16240" spans="1:5" x14ac:dyDescent="0.25">
      <c r="A16240"/>
      <c r="B16240"/>
      <c r="C16240"/>
      <c r="D16240"/>
      <c r="E16240"/>
    </row>
    <row r="16241" spans="1:5" x14ac:dyDescent="0.25">
      <c r="A16241"/>
      <c r="B16241"/>
      <c r="C16241"/>
      <c r="D16241"/>
      <c r="E16241"/>
    </row>
    <row r="16242" spans="1:5" x14ac:dyDescent="0.25">
      <c r="A16242"/>
      <c r="B16242"/>
      <c r="C16242"/>
      <c r="D16242"/>
      <c r="E16242"/>
    </row>
    <row r="16243" spans="1:5" x14ac:dyDescent="0.25">
      <c r="A16243"/>
      <c r="B16243"/>
      <c r="C16243"/>
      <c r="D16243"/>
      <c r="E16243"/>
    </row>
    <row r="16244" spans="1:5" x14ac:dyDescent="0.25">
      <c r="A16244"/>
      <c r="B16244"/>
      <c r="C16244"/>
      <c r="D16244"/>
      <c r="E16244"/>
    </row>
    <row r="16245" spans="1:5" x14ac:dyDescent="0.25">
      <c r="A16245"/>
      <c r="B16245"/>
      <c r="C16245"/>
      <c r="D16245"/>
      <c r="E16245"/>
    </row>
    <row r="16246" spans="1:5" x14ac:dyDescent="0.25">
      <c r="A16246"/>
      <c r="B16246"/>
      <c r="C16246"/>
      <c r="D16246"/>
      <c r="E16246"/>
    </row>
    <row r="16247" spans="1:5" x14ac:dyDescent="0.25">
      <c r="A16247"/>
      <c r="B16247"/>
      <c r="C16247"/>
      <c r="D16247"/>
      <c r="E16247"/>
    </row>
    <row r="16248" spans="1:5" x14ac:dyDescent="0.25">
      <c r="A16248"/>
      <c r="B16248"/>
      <c r="C16248"/>
      <c r="D16248"/>
      <c r="E16248"/>
    </row>
    <row r="16249" spans="1:5" x14ac:dyDescent="0.25">
      <c r="A16249"/>
      <c r="B16249"/>
      <c r="C16249"/>
      <c r="D16249"/>
      <c r="E16249"/>
    </row>
    <row r="16250" spans="1:5" x14ac:dyDescent="0.25">
      <c r="A16250"/>
      <c r="B16250"/>
      <c r="C16250"/>
      <c r="D16250"/>
      <c r="E16250"/>
    </row>
    <row r="16251" spans="1:5" x14ac:dyDescent="0.25">
      <c r="A16251"/>
      <c r="B16251"/>
      <c r="C16251"/>
      <c r="D16251"/>
      <c r="E16251"/>
    </row>
    <row r="16252" spans="1:5" x14ac:dyDescent="0.25">
      <c r="A16252"/>
      <c r="B16252"/>
      <c r="C16252"/>
      <c r="D16252"/>
      <c r="E16252"/>
    </row>
    <row r="16253" spans="1:5" x14ac:dyDescent="0.25">
      <c r="A16253"/>
      <c r="B16253"/>
      <c r="C16253"/>
      <c r="D16253"/>
      <c r="E16253"/>
    </row>
    <row r="16254" spans="1:5" x14ac:dyDescent="0.25">
      <c r="A16254"/>
      <c r="B16254"/>
      <c r="C16254"/>
      <c r="D16254"/>
      <c r="E16254"/>
    </row>
    <row r="16255" spans="1:5" x14ac:dyDescent="0.25">
      <c r="A16255"/>
      <c r="B16255"/>
      <c r="C16255"/>
      <c r="D16255"/>
      <c r="E16255"/>
    </row>
    <row r="16256" spans="1:5" x14ac:dyDescent="0.25">
      <c r="A16256"/>
      <c r="B16256"/>
      <c r="C16256"/>
      <c r="D16256"/>
      <c r="E16256"/>
    </row>
    <row r="16257" spans="1:5" x14ac:dyDescent="0.25">
      <c r="A16257"/>
      <c r="B16257"/>
      <c r="C16257"/>
      <c r="D16257"/>
      <c r="E16257"/>
    </row>
    <row r="16258" spans="1:5" x14ac:dyDescent="0.25">
      <c r="A16258"/>
      <c r="B16258"/>
      <c r="C16258"/>
      <c r="D16258"/>
      <c r="E16258"/>
    </row>
    <row r="16259" spans="1:5" x14ac:dyDescent="0.25">
      <c r="A16259"/>
      <c r="B16259"/>
      <c r="C16259"/>
      <c r="D16259"/>
      <c r="E16259"/>
    </row>
    <row r="16260" spans="1:5" x14ac:dyDescent="0.25">
      <c r="A16260"/>
      <c r="B16260"/>
      <c r="C16260"/>
      <c r="D16260"/>
      <c r="E16260"/>
    </row>
    <row r="16261" spans="1:5" x14ac:dyDescent="0.25">
      <c r="A16261"/>
      <c r="B16261"/>
      <c r="C16261"/>
      <c r="D16261"/>
      <c r="E16261"/>
    </row>
    <row r="16262" spans="1:5" x14ac:dyDescent="0.25">
      <c r="A16262"/>
      <c r="B16262"/>
      <c r="C16262"/>
      <c r="D16262"/>
      <c r="E16262"/>
    </row>
    <row r="16263" spans="1:5" x14ac:dyDescent="0.25">
      <c r="A16263"/>
      <c r="B16263"/>
      <c r="C16263"/>
      <c r="D16263"/>
      <c r="E16263"/>
    </row>
    <row r="16264" spans="1:5" x14ac:dyDescent="0.25">
      <c r="A16264"/>
      <c r="B16264"/>
      <c r="C16264"/>
      <c r="D16264"/>
      <c r="E16264"/>
    </row>
    <row r="16265" spans="1:5" x14ac:dyDescent="0.25">
      <c r="A16265"/>
      <c r="B16265"/>
      <c r="C16265"/>
      <c r="D16265"/>
      <c r="E16265"/>
    </row>
    <row r="16266" spans="1:5" x14ac:dyDescent="0.25">
      <c r="A16266"/>
      <c r="B16266"/>
      <c r="C16266"/>
      <c r="D16266"/>
      <c r="E16266"/>
    </row>
    <row r="16267" spans="1:5" x14ac:dyDescent="0.25">
      <c r="A16267"/>
      <c r="B16267"/>
      <c r="C16267"/>
      <c r="D16267"/>
      <c r="E16267"/>
    </row>
    <row r="16268" spans="1:5" x14ac:dyDescent="0.25">
      <c r="A16268"/>
      <c r="B16268"/>
      <c r="C16268"/>
      <c r="D16268"/>
      <c r="E16268"/>
    </row>
    <row r="16269" spans="1:5" x14ac:dyDescent="0.25">
      <c r="A16269"/>
      <c r="B16269"/>
      <c r="C16269"/>
      <c r="D16269"/>
      <c r="E16269"/>
    </row>
    <row r="16270" spans="1:5" x14ac:dyDescent="0.25">
      <c r="A16270"/>
      <c r="B16270"/>
      <c r="C16270"/>
      <c r="D16270"/>
      <c r="E16270"/>
    </row>
    <row r="16271" spans="1:5" x14ac:dyDescent="0.25">
      <c r="A16271"/>
      <c r="B16271"/>
      <c r="C16271"/>
      <c r="D16271"/>
      <c r="E16271"/>
    </row>
    <row r="16272" spans="1:5" x14ac:dyDescent="0.25">
      <c r="A16272"/>
      <c r="B16272"/>
      <c r="C16272"/>
      <c r="D16272"/>
      <c r="E16272"/>
    </row>
    <row r="16273" spans="1:5" x14ac:dyDescent="0.25">
      <c r="A16273"/>
      <c r="B16273"/>
      <c r="C16273"/>
      <c r="D16273"/>
      <c r="E16273"/>
    </row>
    <row r="16274" spans="1:5" x14ac:dyDescent="0.25">
      <c r="A16274"/>
      <c r="B16274"/>
      <c r="C16274"/>
      <c r="D16274"/>
      <c r="E16274"/>
    </row>
    <row r="16275" spans="1:5" x14ac:dyDescent="0.25">
      <c r="A16275"/>
      <c r="B16275"/>
      <c r="C16275"/>
      <c r="D16275"/>
      <c r="E16275"/>
    </row>
    <row r="16276" spans="1:5" x14ac:dyDescent="0.25">
      <c r="A16276"/>
      <c r="B16276"/>
      <c r="C16276"/>
      <c r="D16276"/>
      <c r="E16276"/>
    </row>
    <row r="16277" spans="1:5" x14ac:dyDescent="0.25">
      <c r="A16277"/>
      <c r="B16277"/>
      <c r="C16277"/>
      <c r="D16277"/>
      <c r="E16277"/>
    </row>
    <row r="16278" spans="1:5" x14ac:dyDescent="0.25">
      <c r="A16278"/>
      <c r="B16278"/>
      <c r="C16278"/>
      <c r="D16278"/>
      <c r="E16278"/>
    </row>
    <row r="16279" spans="1:5" x14ac:dyDescent="0.25">
      <c r="A16279"/>
      <c r="B16279"/>
      <c r="C16279"/>
      <c r="D16279"/>
      <c r="E16279"/>
    </row>
    <row r="16280" spans="1:5" x14ac:dyDescent="0.25">
      <c r="A16280"/>
      <c r="B16280"/>
      <c r="C16280"/>
      <c r="D16280"/>
      <c r="E16280"/>
    </row>
    <row r="16281" spans="1:5" x14ac:dyDescent="0.25">
      <c r="A16281"/>
      <c r="B16281"/>
      <c r="C16281"/>
      <c r="D16281"/>
      <c r="E16281"/>
    </row>
    <row r="16282" spans="1:5" x14ac:dyDescent="0.25">
      <c r="A16282"/>
      <c r="B16282"/>
      <c r="C16282"/>
      <c r="D16282"/>
      <c r="E16282"/>
    </row>
    <row r="16283" spans="1:5" x14ac:dyDescent="0.25">
      <c r="A16283"/>
      <c r="B16283"/>
      <c r="C16283"/>
      <c r="D16283"/>
      <c r="E16283"/>
    </row>
    <row r="16284" spans="1:5" x14ac:dyDescent="0.25">
      <c r="A16284"/>
      <c r="B16284"/>
      <c r="C16284"/>
      <c r="D16284"/>
      <c r="E16284"/>
    </row>
    <row r="16285" spans="1:5" x14ac:dyDescent="0.25">
      <c r="A16285"/>
      <c r="B16285"/>
      <c r="C16285"/>
      <c r="D16285"/>
      <c r="E16285"/>
    </row>
    <row r="16286" spans="1:5" x14ac:dyDescent="0.25">
      <c r="A16286"/>
      <c r="B16286"/>
      <c r="C16286"/>
      <c r="D16286"/>
      <c r="E16286"/>
    </row>
    <row r="16287" spans="1:5" x14ac:dyDescent="0.25">
      <c r="A16287"/>
      <c r="B16287"/>
      <c r="C16287"/>
      <c r="D16287"/>
      <c r="E16287"/>
    </row>
    <row r="16288" spans="1:5" x14ac:dyDescent="0.25">
      <c r="A16288"/>
      <c r="B16288"/>
      <c r="C16288"/>
      <c r="D16288"/>
      <c r="E16288"/>
    </row>
    <row r="16289" spans="1:5" x14ac:dyDescent="0.25">
      <c r="A16289"/>
      <c r="B16289"/>
      <c r="C16289"/>
      <c r="D16289"/>
      <c r="E16289"/>
    </row>
    <row r="16290" spans="1:5" x14ac:dyDescent="0.25">
      <c r="A16290"/>
      <c r="B16290"/>
      <c r="C16290"/>
      <c r="D16290"/>
      <c r="E16290"/>
    </row>
    <row r="16291" spans="1:5" x14ac:dyDescent="0.25">
      <c r="A16291"/>
      <c r="B16291"/>
      <c r="C16291"/>
      <c r="D16291"/>
      <c r="E16291"/>
    </row>
    <row r="16292" spans="1:5" x14ac:dyDescent="0.25">
      <c r="A16292"/>
      <c r="B16292"/>
      <c r="C16292"/>
      <c r="D16292"/>
      <c r="E16292"/>
    </row>
    <row r="16293" spans="1:5" x14ac:dyDescent="0.25">
      <c r="A16293"/>
      <c r="B16293"/>
      <c r="C16293"/>
      <c r="D16293"/>
      <c r="E16293"/>
    </row>
    <row r="16294" spans="1:5" x14ac:dyDescent="0.25">
      <c r="A16294"/>
      <c r="B16294"/>
      <c r="C16294"/>
      <c r="D16294"/>
      <c r="E16294"/>
    </row>
    <row r="16295" spans="1:5" x14ac:dyDescent="0.25">
      <c r="A16295"/>
      <c r="B16295"/>
      <c r="C16295"/>
      <c r="D16295"/>
      <c r="E16295"/>
    </row>
    <row r="16296" spans="1:5" x14ac:dyDescent="0.25">
      <c r="A16296"/>
      <c r="B16296"/>
      <c r="C16296"/>
      <c r="D16296"/>
      <c r="E16296"/>
    </row>
    <row r="16297" spans="1:5" x14ac:dyDescent="0.25">
      <c r="A16297"/>
      <c r="B16297"/>
      <c r="C16297"/>
      <c r="D16297"/>
      <c r="E16297"/>
    </row>
    <row r="16298" spans="1:5" x14ac:dyDescent="0.25">
      <c r="A16298"/>
      <c r="B16298"/>
      <c r="C16298"/>
      <c r="D16298"/>
      <c r="E16298"/>
    </row>
    <row r="16299" spans="1:5" x14ac:dyDescent="0.25">
      <c r="A16299"/>
      <c r="B16299"/>
      <c r="C16299"/>
      <c r="D16299"/>
      <c r="E16299"/>
    </row>
    <row r="16300" spans="1:5" x14ac:dyDescent="0.25">
      <c r="A16300"/>
      <c r="B16300"/>
      <c r="C16300"/>
      <c r="D16300"/>
      <c r="E16300"/>
    </row>
    <row r="16301" spans="1:5" x14ac:dyDescent="0.25">
      <c r="A16301"/>
      <c r="B16301"/>
      <c r="C16301"/>
      <c r="D16301"/>
      <c r="E16301"/>
    </row>
    <row r="16302" spans="1:5" x14ac:dyDescent="0.25">
      <c r="A16302"/>
      <c r="B16302"/>
      <c r="C16302"/>
      <c r="D16302"/>
      <c r="E16302"/>
    </row>
    <row r="16303" spans="1:5" x14ac:dyDescent="0.25">
      <c r="A16303"/>
      <c r="B16303"/>
      <c r="C16303"/>
      <c r="D16303"/>
      <c r="E16303"/>
    </row>
    <row r="16304" spans="1:5" x14ac:dyDescent="0.25">
      <c r="A16304"/>
      <c r="B16304"/>
      <c r="C16304"/>
      <c r="D16304"/>
      <c r="E16304"/>
    </row>
    <row r="16305" spans="1:5" x14ac:dyDescent="0.25">
      <c r="A16305"/>
      <c r="B16305"/>
      <c r="C16305"/>
      <c r="D16305"/>
      <c r="E16305"/>
    </row>
    <row r="16306" spans="1:5" x14ac:dyDescent="0.25">
      <c r="A16306"/>
      <c r="B16306"/>
      <c r="C16306"/>
      <c r="D16306"/>
      <c r="E16306"/>
    </row>
    <row r="16307" spans="1:5" x14ac:dyDescent="0.25">
      <c r="A16307"/>
      <c r="B16307"/>
      <c r="C16307"/>
      <c r="D16307"/>
      <c r="E16307"/>
    </row>
    <row r="16308" spans="1:5" x14ac:dyDescent="0.25">
      <c r="A16308"/>
      <c r="B16308"/>
      <c r="C16308"/>
      <c r="D16308"/>
      <c r="E16308"/>
    </row>
    <row r="16309" spans="1:5" x14ac:dyDescent="0.25">
      <c r="A16309"/>
      <c r="B16309"/>
      <c r="C16309"/>
      <c r="D16309"/>
      <c r="E16309"/>
    </row>
    <row r="16310" spans="1:5" x14ac:dyDescent="0.25">
      <c r="A16310"/>
      <c r="B16310"/>
      <c r="C16310"/>
      <c r="D16310"/>
      <c r="E16310"/>
    </row>
    <row r="16311" spans="1:5" x14ac:dyDescent="0.25">
      <c r="A16311"/>
      <c r="B16311"/>
      <c r="C16311"/>
      <c r="D16311"/>
      <c r="E16311"/>
    </row>
    <row r="16312" spans="1:5" x14ac:dyDescent="0.25">
      <c r="A16312"/>
      <c r="B16312"/>
      <c r="C16312"/>
      <c r="D16312"/>
      <c r="E16312"/>
    </row>
    <row r="16313" spans="1:5" x14ac:dyDescent="0.25">
      <c r="A16313"/>
      <c r="B16313"/>
      <c r="C16313"/>
      <c r="D16313"/>
      <c r="E16313"/>
    </row>
    <row r="16314" spans="1:5" x14ac:dyDescent="0.25">
      <c r="A16314"/>
      <c r="B16314"/>
      <c r="C16314"/>
      <c r="D16314"/>
      <c r="E16314"/>
    </row>
    <row r="16315" spans="1:5" x14ac:dyDescent="0.25">
      <c r="A16315"/>
      <c r="B16315"/>
      <c r="C16315"/>
      <c r="D16315"/>
      <c r="E16315"/>
    </row>
    <row r="16316" spans="1:5" x14ac:dyDescent="0.25">
      <c r="A16316"/>
      <c r="B16316"/>
      <c r="C16316"/>
      <c r="D16316"/>
      <c r="E16316"/>
    </row>
    <row r="16317" spans="1:5" x14ac:dyDescent="0.25">
      <c r="A16317"/>
      <c r="B16317"/>
      <c r="C16317"/>
      <c r="D16317"/>
      <c r="E16317"/>
    </row>
    <row r="16318" spans="1:5" x14ac:dyDescent="0.25">
      <c r="A16318"/>
      <c r="B16318"/>
      <c r="C16318"/>
      <c r="D16318"/>
      <c r="E16318"/>
    </row>
    <row r="16319" spans="1:5" x14ac:dyDescent="0.25">
      <c r="A16319"/>
      <c r="B16319"/>
      <c r="C16319"/>
      <c r="D16319"/>
      <c r="E16319"/>
    </row>
    <row r="16320" spans="1:5" x14ac:dyDescent="0.25">
      <c r="A16320"/>
      <c r="B16320"/>
      <c r="C16320"/>
      <c r="D16320"/>
      <c r="E16320"/>
    </row>
    <row r="16321" spans="1:5" x14ac:dyDescent="0.25">
      <c r="A16321"/>
      <c r="B16321"/>
      <c r="C16321"/>
      <c r="D16321"/>
      <c r="E16321"/>
    </row>
    <row r="16322" spans="1:5" x14ac:dyDescent="0.25">
      <c r="A16322"/>
      <c r="B16322"/>
      <c r="C16322"/>
      <c r="D16322"/>
      <c r="E16322"/>
    </row>
    <row r="16323" spans="1:5" x14ac:dyDescent="0.25">
      <c r="A16323"/>
      <c r="B16323"/>
      <c r="C16323"/>
      <c r="D16323"/>
      <c r="E16323"/>
    </row>
    <row r="16324" spans="1:5" x14ac:dyDescent="0.25">
      <c r="A16324"/>
      <c r="B16324"/>
      <c r="C16324"/>
      <c r="D16324"/>
      <c r="E16324"/>
    </row>
    <row r="16325" spans="1:5" x14ac:dyDescent="0.25">
      <c r="A16325"/>
      <c r="B16325"/>
      <c r="C16325"/>
      <c r="D16325"/>
      <c r="E16325"/>
    </row>
    <row r="16326" spans="1:5" x14ac:dyDescent="0.25">
      <c r="A16326"/>
      <c r="B16326"/>
      <c r="C16326"/>
      <c r="D16326"/>
      <c r="E16326"/>
    </row>
    <row r="16327" spans="1:5" x14ac:dyDescent="0.25">
      <c r="A16327"/>
      <c r="B16327"/>
      <c r="C16327"/>
      <c r="D16327"/>
      <c r="E16327"/>
    </row>
    <row r="16328" spans="1:5" x14ac:dyDescent="0.25">
      <c r="A16328"/>
      <c r="B16328"/>
      <c r="C16328"/>
      <c r="D16328"/>
      <c r="E16328"/>
    </row>
    <row r="16329" spans="1:5" x14ac:dyDescent="0.25">
      <c r="A16329"/>
      <c r="B16329"/>
      <c r="C16329"/>
      <c r="D16329"/>
      <c r="E16329"/>
    </row>
    <row r="16330" spans="1:5" x14ac:dyDescent="0.25">
      <c r="A16330"/>
      <c r="B16330"/>
      <c r="C16330"/>
      <c r="D16330"/>
      <c r="E16330"/>
    </row>
    <row r="16331" spans="1:5" x14ac:dyDescent="0.25">
      <c r="A16331"/>
      <c r="B16331"/>
      <c r="C16331"/>
      <c r="D16331"/>
      <c r="E16331"/>
    </row>
    <row r="16332" spans="1:5" x14ac:dyDescent="0.25">
      <c r="A16332"/>
      <c r="B16332"/>
      <c r="C16332"/>
      <c r="D16332"/>
      <c r="E16332"/>
    </row>
    <row r="16333" spans="1:5" x14ac:dyDescent="0.25">
      <c r="A16333"/>
      <c r="B16333"/>
      <c r="C16333"/>
      <c r="D16333"/>
      <c r="E16333"/>
    </row>
    <row r="16334" spans="1:5" x14ac:dyDescent="0.25">
      <c r="A16334"/>
      <c r="B16334"/>
      <c r="C16334"/>
      <c r="D16334"/>
      <c r="E16334"/>
    </row>
    <row r="16335" spans="1:5" x14ac:dyDescent="0.25">
      <c r="A16335"/>
      <c r="B16335"/>
      <c r="C16335"/>
      <c r="D16335"/>
      <c r="E16335"/>
    </row>
    <row r="16336" spans="1:5" x14ac:dyDescent="0.25">
      <c r="A16336"/>
      <c r="B16336"/>
      <c r="C16336"/>
      <c r="D16336"/>
      <c r="E16336"/>
    </row>
    <row r="16337" spans="1:5" x14ac:dyDescent="0.25">
      <c r="A16337"/>
      <c r="B16337"/>
      <c r="C16337"/>
      <c r="D16337"/>
      <c r="E16337"/>
    </row>
    <row r="16338" spans="1:5" x14ac:dyDescent="0.25">
      <c r="A16338"/>
      <c r="B16338"/>
      <c r="C16338"/>
      <c r="D16338"/>
      <c r="E16338"/>
    </row>
    <row r="16339" spans="1:5" x14ac:dyDescent="0.25">
      <c r="A16339"/>
      <c r="B16339"/>
      <c r="C16339"/>
      <c r="D16339"/>
      <c r="E16339"/>
    </row>
    <row r="16340" spans="1:5" x14ac:dyDescent="0.25">
      <c r="A16340"/>
      <c r="B16340"/>
      <c r="C16340"/>
      <c r="D16340"/>
      <c r="E16340"/>
    </row>
    <row r="16341" spans="1:5" x14ac:dyDescent="0.25">
      <c r="A16341"/>
      <c r="B16341"/>
      <c r="C16341"/>
      <c r="D16341"/>
      <c r="E16341"/>
    </row>
    <row r="16342" spans="1:5" x14ac:dyDescent="0.25">
      <c r="A16342"/>
      <c r="B16342"/>
      <c r="C16342"/>
      <c r="D16342"/>
      <c r="E16342"/>
    </row>
    <row r="16343" spans="1:5" x14ac:dyDescent="0.25">
      <c r="A16343"/>
      <c r="B16343"/>
      <c r="C16343"/>
      <c r="D16343"/>
      <c r="E16343"/>
    </row>
    <row r="16344" spans="1:5" x14ac:dyDescent="0.25">
      <c r="A16344"/>
      <c r="B16344"/>
      <c r="C16344"/>
      <c r="D16344"/>
      <c r="E16344"/>
    </row>
    <row r="16345" spans="1:5" x14ac:dyDescent="0.25">
      <c r="A16345"/>
      <c r="B16345"/>
      <c r="C16345"/>
      <c r="D16345"/>
      <c r="E16345"/>
    </row>
    <row r="16346" spans="1:5" x14ac:dyDescent="0.25">
      <c r="A16346"/>
      <c r="B16346"/>
      <c r="C16346"/>
      <c r="D16346"/>
      <c r="E16346"/>
    </row>
    <row r="16347" spans="1:5" x14ac:dyDescent="0.25">
      <c r="A16347"/>
      <c r="B16347"/>
      <c r="C16347"/>
      <c r="D16347"/>
      <c r="E16347"/>
    </row>
    <row r="16348" spans="1:5" x14ac:dyDescent="0.25">
      <c r="A16348"/>
      <c r="B16348"/>
      <c r="C16348"/>
      <c r="D16348"/>
      <c r="E16348"/>
    </row>
    <row r="16349" spans="1:5" x14ac:dyDescent="0.25">
      <c r="A16349"/>
      <c r="B16349"/>
      <c r="C16349"/>
      <c r="D16349"/>
      <c r="E16349"/>
    </row>
    <row r="16350" spans="1:5" x14ac:dyDescent="0.25">
      <c r="A16350"/>
      <c r="B16350"/>
      <c r="C16350"/>
      <c r="D16350"/>
      <c r="E16350"/>
    </row>
    <row r="16351" spans="1:5" x14ac:dyDescent="0.25">
      <c r="A16351"/>
      <c r="B16351"/>
      <c r="C16351"/>
      <c r="D16351"/>
      <c r="E16351"/>
    </row>
    <row r="16352" spans="1:5" x14ac:dyDescent="0.25">
      <c r="A16352"/>
      <c r="B16352"/>
      <c r="C16352"/>
      <c r="D16352"/>
      <c r="E16352"/>
    </row>
    <row r="16353" spans="1:5" x14ac:dyDescent="0.25">
      <c r="A16353"/>
      <c r="B16353"/>
      <c r="C16353"/>
      <c r="D16353"/>
      <c r="E16353"/>
    </row>
    <row r="16354" spans="1:5" x14ac:dyDescent="0.25">
      <c r="A16354"/>
      <c r="B16354"/>
      <c r="C16354"/>
      <c r="D16354"/>
      <c r="E16354"/>
    </row>
    <row r="16355" spans="1:5" x14ac:dyDescent="0.25">
      <c r="A16355"/>
      <c r="B16355"/>
      <c r="C16355"/>
      <c r="D16355"/>
      <c r="E16355"/>
    </row>
    <row r="16356" spans="1:5" x14ac:dyDescent="0.25">
      <c r="A16356"/>
      <c r="B16356"/>
      <c r="C16356"/>
      <c r="D16356"/>
      <c r="E16356"/>
    </row>
    <row r="16357" spans="1:5" x14ac:dyDescent="0.25">
      <c r="A16357"/>
      <c r="B16357"/>
      <c r="C16357"/>
      <c r="D16357"/>
      <c r="E16357"/>
    </row>
    <row r="16358" spans="1:5" x14ac:dyDescent="0.25">
      <c r="A16358"/>
      <c r="B16358"/>
      <c r="C16358"/>
      <c r="D16358"/>
      <c r="E16358"/>
    </row>
    <row r="16359" spans="1:5" x14ac:dyDescent="0.25">
      <c r="A16359"/>
      <c r="B16359"/>
      <c r="C16359"/>
      <c r="D16359"/>
      <c r="E16359"/>
    </row>
    <row r="16360" spans="1:5" x14ac:dyDescent="0.25">
      <c r="A16360"/>
      <c r="B16360"/>
      <c r="C16360"/>
      <c r="D16360"/>
      <c r="E16360"/>
    </row>
    <row r="16361" spans="1:5" x14ac:dyDescent="0.25">
      <c r="A16361"/>
      <c r="B16361"/>
      <c r="C16361"/>
      <c r="D16361"/>
      <c r="E16361"/>
    </row>
    <row r="16362" spans="1:5" x14ac:dyDescent="0.25">
      <c r="A16362"/>
      <c r="B16362"/>
      <c r="C16362"/>
      <c r="D16362"/>
      <c r="E16362"/>
    </row>
    <row r="16363" spans="1:5" x14ac:dyDescent="0.25">
      <c r="A16363"/>
      <c r="B16363"/>
      <c r="C16363"/>
      <c r="D16363"/>
      <c r="E16363"/>
    </row>
    <row r="16364" spans="1:5" x14ac:dyDescent="0.25">
      <c r="A16364"/>
      <c r="B16364"/>
      <c r="C16364"/>
      <c r="D16364"/>
      <c r="E16364"/>
    </row>
    <row r="16365" spans="1:5" x14ac:dyDescent="0.25">
      <c r="A16365"/>
      <c r="B16365"/>
      <c r="C16365"/>
      <c r="D16365"/>
      <c r="E16365"/>
    </row>
    <row r="16366" spans="1:5" x14ac:dyDescent="0.25">
      <c r="A16366"/>
      <c r="B16366"/>
      <c r="C16366"/>
      <c r="D16366"/>
      <c r="E16366"/>
    </row>
    <row r="16367" spans="1:5" x14ac:dyDescent="0.25">
      <c r="A16367"/>
      <c r="B16367"/>
      <c r="C16367"/>
      <c r="D16367"/>
      <c r="E16367"/>
    </row>
    <row r="16368" spans="1:5" x14ac:dyDescent="0.25">
      <c r="A16368"/>
      <c r="B16368"/>
      <c r="C16368"/>
      <c r="D16368"/>
      <c r="E16368"/>
    </row>
    <row r="16369" spans="1:5" x14ac:dyDescent="0.25">
      <c r="A16369"/>
      <c r="B16369"/>
      <c r="C16369"/>
      <c r="D16369"/>
      <c r="E16369"/>
    </row>
    <row r="16370" spans="1:5" x14ac:dyDescent="0.25">
      <c r="A16370"/>
      <c r="B16370"/>
      <c r="C16370"/>
      <c r="D16370"/>
      <c r="E16370"/>
    </row>
    <row r="16371" spans="1:5" x14ac:dyDescent="0.25">
      <c r="A16371"/>
      <c r="B16371"/>
      <c r="C16371"/>
      <c r="D16371"/>
      <c r="E16371"/>
    </row>
    <row r="16372" spans="1:5" x14ac:dyDescent="0.25">
      <c r="A16372"/>
      <c r="B16372"/>
      <c r="C16372"/>
      <c r="D16372"/>
      <c r="E16372"/>
    </row>
    <row r="16373" spans="1:5" x14ac:dyDescent="0.25">
      <c r="A16373"/>
      <c r="B16373"/>
      <c r="C16373"/>
      <c r="D16373"/>
      <c r="E16373"/>
    </row>
    <row r="16374" spans="1:5" x14ac:dyDescent="0.25">
      <c r="A16374"/>
      <c r="B16374"/>
      <c r="C16374"/>
      <c r="D16374"/>
      <c r="E16374"/>
    </row>
    <row r="16375" spans="1:5" x14ac:dyDescent="0.25">
      <c r="A16375"/>
      <c r="B16375"/>
      <c r="C16375"/>
      <c r="D16375"/>
      <c r="E16375"/>
    </row>
    <row r="16376" spans="1:5" x14ac:dyDescent="0.25">
      <c r="A16376"/>
      <c r="B16376"/>
      <c r="C16376"/>
      <c r="D16376"/>
      <c r="E16376"/>
    </row>
    <row r="16377" spans="1:5" x14ac:dyDescent="0.25">
      <c r="A16377"/>
      <c r="B16377"/>
      <c r="C16377"/>
      <c r="D16377"/>
      <c r="E16377"/>
    </row>
    <row r="16378" spans="1:5" x14ac:dyDescent="0.25">
      <c r="A16378"/>
      <c r="B16378"/>
      <c r="C16378"/>
      <c r="D16378"/>
      <c r="E16378"/>
    </row>
    <row r="16379" spans="1:5" x14ac:dyDescent="0.25">
      <c r="A16379"/>
      <c r="B16379"/>
      <c r="C16379"/>
      <c r="D16379"/>
      <c r="E16379"/>
    </row>
    <row r="16380" spans="1:5" x14ac:dyDescent="0.25">
      <c r="A16380"/>
      <c r="B16380"/>
      <c r="C16380"/>
      <c r="D16380"/>
      <c r="E16380"/>
    </row>
    <row r="16381" spans="1:5" x14ac:dyDescent="0.25">
      <c r="A16381"/>
      <c r="B16381"/>
      <c r="C16381"/>
      <c r="D16381"/>
      <c r="E16381"/>
    </row>
    <row r="16382" spans="1:5" x14ac:dyDescent="0.25">
      <c r="A16382"/>
      <c r="B16382"/>
      <c r="C16382"/>
      <c r="D16382"/>
      <c r="E16382"/>
    </row>
    <row r="16383" spans="1:5" x14ac:dyDescent="0.25">
      <c r="A16383"/>
      <c r="B16383"/>
      <c r="C16383"/>
      <c r="D16383"/>
      <c r="E16383"/>
    </row>
    <row r="16384" spans="1:5" x14ac:dyDescent="0.25">
      <c r="A16384"/>
      <c r="B16384"/>
      <c r="C16384"/>
      <c r="D16384"/>
      <c r="E16384"/>
    </row>
    <row r="16385" spans="1:5" x14ac:dyDescent="0.25">
      <c r="A16385"/>
      <c r="B16385"/>
      <c r="C16385"/>
      <c r="D16385"/>
      <c r="E16385"/>
    </row>
    <row r="16386" spans="1:5" x14ac:dyDescent="0.25">
      <c r="A16386"/>
      <c r="B16386"/>
      <c r="C16386"/>
      <c r="D16386"/>
      <c r="E16386"/>
    </row>
    <row r="16387" spans="1:5" x14ac:dyDescent="0.25">
      <c r="A16387"/>
      <c r="B16387"/>
      <c r="C16387"/>
      <c r="D16387"/>
      <c r="E16387"/>
    </row>
    <row r="16388" spans="1:5" x14ac:dyDescent="0.25">
      <c r="A16388"/>
      <c r="B16388"/>
      <c r="C16388"/>
      <c r="D16388"/>
      <c r="E16388"/>
    </row>
    <row r="16389" spans="1:5" x14ac:dyDescent="0.25">
      <c r="A16389"/>
      <c r="B16389"/>
      <c r="C16389"/>
      <c r="D16389"/>
      <c r="E16389"/>
    </row>
    <row r="16390" spans="1:5" x14ac:dyDescent="0.25">
      <c r="A16390"/>
      <c r="B16390"/>
      <c r="C16390"/>
      <c r="D16390"/>
      <c r="E16390"/>
    </row>
    <row r="16391" spans="1:5" x14ac:dyDescent="0.25">
      <c r="A16391"/>
      <c r="B16391"/>
      <c r="C16391"/>
      <c r="D16391"/>
      <c r="E16391"/>
    </row>
    <row r="16392" spans="1:5" x14ac:dyDescent="0.25">
      <c r="A16392"/>
      <c r="B16392"/>
      <c r="C16392"/>
      <c r="D16392"/>
      <c r="E16392"/>
    </row>
    <row r="16393" spans="1:5" x14ac:dyDescent="0.25">
      <c r="A16393"/>
      <c r="B16393"/>
      <c r="C16393"/>
      <c r="D16393"/>
      <c r="E16393"/>
    </row>
    <row r="16394" spans="1:5" x14ac:dyDescent="0.25">
      <c r="A16394"/>
      <c r="B16394"/>
      <c r="C16394"/>
      <c r="D16394"/>
      <c r="E16394"/>
    </row>
    <row r="16395" spans="1:5" x14ac:dyDescent="0.25">
      <c r="A16395"/>
      <c r="B16395"/>
      <c r="C16395"/>
      <c r="D16395"/>
      <c r="E16395"/>
    </row>
    <row r="16396" spans="1:5" x14ac:dyDescent="0.25">
      <c r="A16396"/>
      <c r="B16396"/>
      <c r="C16396"/>
      <c r="D16396"/>
      <c r="E16396"/>
    </row>
    <row r="16397" spans="1:5" x14ac:dyDescent="0.25">
      <c r="A16397"/>
      <c r="B16397"/>
      <c r="C16397"/>
      <c r="D16397"/>
      <c r="E16397"/>
    </row>
    <row r="16398" spans="1:5" x14ac:dyDescent="0.25">
      <c r="A16398"/>
      <c r="B16398"/>
      <c r="C16398"/>
      <c r="D16398"/>
      <c r="E16398"/>
    </row>
    <row r="16399" spans="1:5" x14ac:dyDescent="0.25">
      <c r="A16399"/>
      <c r="B16399"/>
      <c r="C16399"/>
      <c r="D16399"/>
      <c r="E16399"/>
    </row>
    <row r="16400" spans="1:5" x14ac:dyDescent="0.25">
      <c r="A16400"/>
      <c r="B16400"/>
      <c r="C16400"/>
      <c r="D16400"/>
      <c r="E16400"/>
    </row>
    <row r="16401" spans="1:5" x14ac:dyDescent="0.25">
      <c r="A16401"/>
      <c r="B16401"/>
      <c r="C16401"/>
      <c r="D16401"/>
      <c r="E16401"/>
    </row>
    <row r="16402" spans="1:5" x14ac:dyDescent="0.25">
      <c r="A16402"/>
      <c r="B16402"/>
      <c r="C16402"/>
      <c r="D16402"/>
      <c r="E16402"/>
    </row>
    <row r="16403" spans="1:5" x14ac:dyDescent="0.25">
      <c r="A16403"/>
      <c r="B16403"/>
      <c r="C16403"/>
      <c r="D16403"/>
      <c r="E16403"/>
    </row>
    <row r="16404" spans="1:5" x14ac:dyDescent="0.25">
      <c r="A16404"/>
      <c r="B16404"/>
      <c r="C16404"/>
      <c r="D16404"/>
      <c r="E16404"/>
    </row>
    <row r="16405" spans="1:5" x14ac:dyDescent="0.25">
      <c r="A16405"/>
      <c r="B16405"/>
      <c r="C16405"/>
      <c r="D16405"/>
      <c r="E16405"/>
    </row>
    <row r="16406" spans="1:5" x14ac:dyDescent="0.25">
      <c r="A16406"/>
      <c r="B16406"/>
      <c r="C16406"/>
      <c r="D16406"/>
      <c r="E16406"/>
    </row>
    <row r="16407" spans="1:5" x14ac:dyDescent="0.25">
      <c r="A16407"/>
      <c r="B16407"/>
      <c r="C16407"/>
      <c r="D16407"/>
      <c r="E16407"/>
    </row>
    <row r="16408" spans="1:5" x14ac:dyDescent="0.25">
      <c r="A16408"/>
      <c r="B16408"/>
      <c r="C16408"/>
      <c r="D16408"/>
      <c r="E16408"/>
    </row>
    <row r="16409" spans="1:5" x14ac:dyDescent="0.25">
      <c r="A16409"/>
      <c r="B16409"/>
      <c r="C16409"/>
      <c r="D16409"/>
      <c r="E16409"/>
    </row>
    <row r="16410" spans="1:5" x14ac:dyDescent="0.25">
      <c r="A16410"/>
      <c r="B16410"/>
      <c r="C16410"/>
      <c r="D16410"/>
      <c r="E16410"/>
    </row>
    <row r="16411" spans="1:5" x14ac:dyDescent="0.25">
      <c r="A16411"/>
      <c r="B16411"/>
      <c r="C16411"/>
      <c r="D16411"/>
      <c r="E16411"/>
    </row>
    <row r="16412" spans="1:5" x14ac:dyDescent="0.25">
      <c r="A16412"/>
      <c r="B16412"/>
      <c r="C16412"/>
      <c r="D16412"/>
      <c r="E16412"/>
    </row>
    <row r="16413" spans="1:5" x14ac:dyDescent="0.25">
      <c r="A16413"/>
      <c r="B16413"/>
      <c r="C16413"/>
      <c r="D16413"/>
      <c r="E16413"/>
    </row>
    <row r="16414" spans="1:5" x14ac:dyDescent="0.25">
      <c r="A16414"/>
      <c r="B16414"/>
      <c r="C16414"/>
      <c r="D16414"/>
      <c r="E16414"/>
    </row>
    <row r="16415" spans="1:5" x14ac:dyDescent="0.25">
      <c r="A16415"/>
      <c r="B16415"/>
      <c r="C16415"/>
      <c r="D16415"/>
      <c r="E16415"/>
    </row>
    <row r="16416" spans="1:5" x14ac:dyDescent="0.25">
      <c r="A16416"/>
      <c r="B16416"/>
      <c r="C16416"/>
      <c r="D16416"/>
      <c r="E16416"/>
    </row>
    <row r="16417" spans="1:5" x14ac:dyDescent="0.25">
      <c r="A16417"/>
      <c r="B16417"/>
      <c r="C16417"/>
      <c r="D16417"/>
      <c r="E16417"/>
    </row>
    <row r="16418" spans="1:5" x14ac:dyDescent="0.25">
      <c r="A16418"/>
      <c r="B16418"/>
      <c r="C16418"/>
      <c r="D16418"/>
      <c r="E16418"/>
    </row>
    <row r="16419" spans="1:5" x14ac:dyDescent="0.25">
      <c r="A16419"/>
      <c r="B16419"/>
      <c r="C16419"/>
      <c r="D16419"/>
      <c r="E16419"/>
    </row>
    <row r="16420" spans="1:5" x14ac:dyDescent="0.25">
      <c r="A16420"/>
      <c r="B16420"/>
      <c r="C16420"/>
      <c r="D16420"/>
      <c r="E16420"/>
    </row>
    <row r="16421" spans="1:5" x14ac:dyDescent="0.25">
      <c r="A16421"/>
      <c r="B16421"/>
      <c r="C16421"/>
      <c r="D16421"/>
      <c r="E16421"/>
    </row>
    <row r="16422" spans="1:5" x14ac:dyDescent="0.25">
      <c r="A16422"/>
      <c r="B16422"/>
      <c r="C16422"/>
      <c r="D16422"/>
      <c r="E16422"/>
    </row>
    <row r="16423" spans="1:5" x14ac:dyDescent="0.25">
      <c r="A16423"/>
      <c r="B16423"/>
      <c r="C16423"/>
      <c r="D16423"/>
      <c r="E16423"/>
    </row>
    <row r="16424" spans="1:5" x14ac:dyDescent="0.25">
      <c r="A16424"/>
      <c r="B16424"/>
      <c r="C16424"/>
      <c r="D16424"/>
      <c r="E16424"/>
    </row>
    <row r="16425" spans="1:5" x14ac:dyDescent="0.25">
      <c r="A16425"/>
      <c r="B16425"/>
      <c r="C16425"/>
      <c r="D16425"/>
      <c r="E16425"/>
    </row>
    <row r="16426" spans="1:5" x14ac:dyDescent="0.25">
      <c r="A16426"/>
      <c r="B16426"/>
      <c r="C16426"/>
      <c r="D16426"/>
      <c r="E16426"/>
    </row>
    <row r="16427" spans="1:5" x14ac:dyDescent="0.25">
      <c r="A16427"/>
      <c r="B16427"/>
      <c r="C16427"/>
      <c r="D16427"/>
      <c r="E16427"/>
    </row>
    <row r="16428" spans="1:5" x14ac:dyDescent="0.25">
      <c r="A16428"/>
      <c r="B16428"/>
      <c r="C16428"/>
      <c r="D16428"/>
      <c r="E16428"/>
    </row>
    <row r="16429" spans="1:5" x14ac:dyDescent="0.25">
      <c r="A16429"/>
      <c r="B16429"/>
      <c r="C16429"/>
      <c r="D16429"/>
      <c r="E16429"/>
    </row>
    <row r="16430" spans="1:5" x14ac:dyDescent="0.25">
      <c r="A16430"/>
      <c r="B16430"/>
      <c r="C16430"/>
      <c r="D16430"/>
      <c r="E16430"/>
    </row>
    <row r="16431" spans="1:5" x14ac:dyDescent="0.25">
      <c r="A16431"/>
      <c r="B16431"/>
      <c r="C16431"/>
      <c r="D16431"/>
      <c r="E16431"/>
    </row>
    <row r="16432" spans="1:5" x14ac:dyDescent="0.25">
      <c r="A16432"/>
      <c r="B16432"/>
      <c r="C16432"/>
      <c r="D16432"/>
      <c r="E16432"/>
    </row>
    <row r="16433" spans="1:5" x14ac:dyDescent="0.25">
      <c r="A16433"/>
      <c r="B16433"/>
      <c r="C16433"/>
      <c r="D16433"/>
      <c r="E16433"/>
    </row>
    <row r="16434" spans="1:5" x14ac:dyDescent="0.25">
      <c r="A16434"/>
      <c r="B16434"/>
      <c r="C16434"/>
      <c r="D16434"/>
      <c r="E16434"/>
    </row>
    <row r="16435" spans="1:5" x14ac:dyDescent="0.25">
      <c r="A16435"/>
      <c r="B16435"/>
      <c r="C16435"/>
      <c r="D16435"/>
      <c r="E16435"/>
    </row>
    <row r="16436" spans="1:5" x14ac:dyDescent="0.25">
      <c r="A16436"/>
      <c r="B16436"/>
      <c r="C16436"/>
      <c r="D16436"/>
      <c r="E16436"/>
    </row>
    <row r="16437" spans="1:5" x14ac:dyDescent="0.25">
      <c r="A16437"/>
      <c r="B16437"/>
      <c r="C16437"/>
      <c r="D16437"/>
      <c r="E16437"/>
    </row>
    <row r="16438" spans="1:5" x14ac:dyDescent="0.25">
      <c r="A16438"/>
      <c r="B16438"/>
      <c r="C16438"/>
      <c r="D16438"/>
      <c r="E16438"/>
    </row>
    <row r="16439" spans="1:5" x14ac:dyDescent="0.25">
      <c r="A16439"/>
      <c r="B16439"/>
      <c r="C16439"/>
      <c r="D16439"/>
      <c r="E16439"/>
    </row>
    <row r="16440" spans="1:5" x14ac:dyDescent="0.25">
      <c r="A16440"/>
      <c r="B16440"/>
      <c r="C16440"/>
      <c r="D16440"/>
      <c r="E16440"/>
    </row>
    <row r="16441" spans="1:5" x14ac:dyDescent="0.25">
      <c r="A16441"/>
      <c r="B16441"/>
      <c r="C16441"/>
      <c r="D16441"/>
      <c r="E16441"/>
    </row>
    <row r="16442" spans="1:5" x14ac:dyDescent="0.25">
      <c r="A16442"/>
      <c r="B16442"/>
      <c r="C16442"/>
      <c r="D16442"/>
      <c r="E16442"/>
    </row>
    <row r="16443" spans="1:5" x14ac:dyDescent="0.25">
      <c r="A16443"/>
      <c r="B16443"/>
      <c r="C16443"/>
      <c r="D16443"/>
      <c r="E16443"/>
    </row>
    <row r="16444" spans="1:5" x14ac:dyDescent="0.25">
      <c r="A16444"/>
      <c r="B16444"/>
      <c r="C16444"/>
      <c r="D16444"/>
      <c r="E16444"/>
    </row>
    <row r="16445" spans="1:5" x14ac:dyDescent="0.25">
      <c r="A16445"/>
      <c r="B16445"/>
      <c r="C16445"/>
      <c r="D16445"/>
      <c r="E16445"/>
    </row>
    <row r="16446" spans="1:5" x14ac:dyDescent="0.25">
      <c r="A16446"/>
      <c r="B16446"/>
      <c r="C16446"/>
      <c r="D16446"/>
      <c r="E16446"/>
    </row>
    <row r="16447" spans="1:5" x14ac:dyDescent="0.25">
      <c r="A16447"/>
      <c r="B16447"/>
      <c r="C16447"/>
      <c r="D16447"/>
      <c r="E16447"/>
    </row>
    <row r="16448" spans="1:5" x14ac:dyDescent="0.25">
      <c r="A16448"/>
      <c r="B16448"/>
      <c r="C16448"/>
      <c r="D16448"/>
      <c r="E16448"/>
    </row>
    <row r="16449" spans="1:5" x14ac:dyDescent="0.25">
      <c r="A16449"/>
      <c r="B16449"/>
      <c r="C16449"/>
      <c r="D16449"/>
      <c r="E16449"/>
    </row>
    <row r="16450" spans="1:5" x14ac:dyDescent="0.25">
      <c r="A16450"/>
      <c r="B16450"/>
      <c r="C16450"/>
      <c r="D16450"/>
      <c r="E16450"/>
    </row>
    <row r="16451" spans="1:5" x14ac:dyDescent="0.25">
      <c r="A16451"/>
      <c r="B16451"/>
      <c r="C16451"/>
      <c r="D16451"/>
      <c r="E16451"/>
    </row>
    <row r="16452" spans="1:5" x14ac:dyDescent="0.25">
      <c r="A16452"/>
      <c r="B16452"/>
      <c r="C16452"/>
      <c r="D16452"/>
      <c r="E16452"/>
    </row>
    <row r="16453" spans="1:5" x14ac:dyDescent="0.25">
      <c r="A16453"/>
      <c r="B16453"/>
      <c r="C16453"/>
      <c r="D16453"/>
      <c r="E16453"/>
    </row>
    <row r="16454" spans="1:5" x14ac:dyDescent="0.25">
      <c r="A16454"/>
      <c r="B16454"/>
      <c r="C16454"/>
      <c r="D16454"/>
      <c r="E16454"/>
    </row>
    <row r="16455" spans="1:5" x14ac:dyDescent="0.25">
      <c r="A16455"/>
      <c r="B16455"/>
      <c r="C16455"/>
      <c r="D16455"/>
      <c r="E16455"/>
    </row>
    <row r="16456" spans="1:5" x14ac:dyDescent="0.25">
      <c r="A16456"/>
      <c r="B16456"/>
      <c r="C16456"/>
      <c r="D16456"/>
      <c r="E16456"/>
    </row>
    <row r="16457" spans="1:5" x14ac:dyDescent="0.25">
      <c r="A16457"/>
      <c r="B16457"/>
      <c r="C16457"/>
      <c r="D16457"/>
      <c r="E16457"/>
    </row>
    <row r="16458" spans="1:5" x14ac:dyDescent="0.25">
      <c r="A16458"/>
      <c r="B16458"/>
      <c r="C16458"/>
      <c r="D16458"/>
      <c r="E16458"/>
    </row>
    <row r="16459" spans="1:5" x14ac:dyDescent="0.25">
      <c r="A16459"/>
      <c r="B16459"/>
      <c r="C16459"/>
      <c r="D16459"/>
      <c r="E16459"/>
    </row>
    <row r="16460" spans="1:5" x14ac:dyDescent="0.25">
      <c r="A16460"/>
      <c r="B16460"/>
      <c r="C16460"/>
      <c r="D16460"/>
      <c r="E16460"/>
    </row>
    <row r="16461" spans="1:5" x14ac:dyDescent="0.25">
      <c r="A16461"/>
      <c r="B16461"/>
      <c r="C16461"/>
      <c r="D16461"/>
      <c r="E16461"/>
    </row>
    <row r="16462" spans="1:5" x14ac:dyDescent="0.25">
      <c r="A16462"/>
      <c r="B16462"/>
      <c r="C16462"/>
      <c r="D16462"/>
      <c r="E16462"/>
    </row>
    <row r="16463" spans="1:5" x14ac:dyDescent="0.25">
      <c r="A16463"/>
      <c r="B16463"/>
      <c r="C16463"/>
      <c r="D16463"/>
      <c r="E16463"/>
    </row>
    <row r="16464" spans="1:5" x14ac:dyDescent="0.25">
      <c r="A16464"/>
      <c r="B16464"/>
      <c r="C16464"/>
      <c r="D16464"/>
      <c r="E16464"/>
    </row>
    <row r="16465" spans="1:5" x14ac:dyDescent="0.25">
      <c r="A16465"/>
      <c r="B16465"/>
      <c r="C16465"/>
      <c r="D16465"/>
      <c r="E16465"/>
    </row>
    <row r="16466" spans="1:5" x14ac:dyDescent="0.25">
      <c r="A16466"/>
      <c r="B16466"/>
      <c r="C16466"/>
      <c r="D16466"/>
      <c r="E16466"/>
    </row>
    <row r="16467" spans="1:5" x14ac:dyDescent="0.25">
      <c r="A16467"/>
      <c r="B16467"/>
      <c r="C16467"/>
      <c r="D16467"/>
      <c r="E16467"/>
    </row>
    <row r="16468" spans="1:5" x14ac:dyDescent="0.25">
      <c r="A16468"/>
      <c r="B16468"/>
      <c r="C16468"/>
      <c r="D16468"/>
      <c r="E16468"/>
    </row>
    <row r="16469" spans="1:5" x14ac:dyDescent="0.25">
      <c r="A16469"/>
      <c r="B16469"/>
      <c r="C16469"/>
      <c r="D16469"/>
      <c r="E16469"/>
    </row>
    <row r="16470" spans="1:5" x14ac:dyDescent="0.25">
      <c r="A16470"/>
      <c r="B16470"/>
      <c r="C16470"/>
      <c r="D16470"/>
      <c r="E16470"/>
    </row>
    <row r="16471" spans="1:5" x14ac:dyDescent="0.25">
      <c r="A16471"/>
      <c r="B16471"/>
      <c r="C16471"/>
      <c r="D16471"/>
      <c r="E16471"/>
    </row>
    <row r="16472" spans="1:5" x14ac:dyDescent="0.25">
      <c r="A16472"/>
      <c r="B16472"/>
      <c r="C16472"/>
      <c r="D16472"/>
      <c r="E16472"/>
    </row>
    <row r="16473" spans="1:5" x14ac:dyDescent="0.25">
      <c r="A16473"/>
      <c r="B16473"/>
      <c r="C16473"/>
      <c r="D16473"/>
      <c r="E16473"/>
    </row>
    <row r="16474" spans="1:5" x14ac:dyDescent="0.25">
      <c r="A16474"/>
      <c r="B16474"/>
      <c r="C16474"/>
      <c r="D16474"/>
      <c r="E16474"/>
    </row>
    <row r="16475" spans="1:5" x14ac:dyDescent="0.25">
      <c r="A16475"/>
      <c r="B16475"/>
      <c r="C16475"/>
      <c r="D16475"/>
      <c r="E16475"/>
    </row>
    <row r="16476" spans="1:5" x14ac:dyDescent="0.25">
      <c r="A16476"/>
      <c r="B16476"/>
      <c r="C16476"/>
      <c r="D16476"/>
      <c r="E16476"/>
    </row>
    <row r="16477" spans="1:5" x14ac:dyDescent="0.25">
      <c r="A16477"/>
      <c r="B16477"/>
      <c r="C16477"/>
      <c r="D16477"/>
      <c r="E16477"/>
    </row>
    <row r="16478" spans="1:5" x14ac:dyDescent="0.25">
      <c r="A16478"/>
      <c r="B16478"/>
      <c r="C16478"/>
      <c r="D16478"/>
      <c r="E16478"/>
    </row>
    <row r="16479" spans="1:5" x14ac:dyDescent="0.25">
      <c r="A16479"/>
      <c r="B16479"/>
      <c r="C16479"/>
      <c r="D16479"/>
      <c r="E16479"/>
    </row>
    <row r="16480" spans="1:5" x14ac:dyDescent="0.25">
      <c r="A16480"/>
      <c r="B16480"/>
      <c r="C16480"/>
      <c r="D16480"/>
      <c r="E16480"/>
    </row>
    <row r="16481" spans="1:5" x14ac:dyDescent="0.25">
      <c r="A16481"/>
      <c r="B16481"/>
      <c r="C16481"/>
      <c r="D16481"/>
      <c r="E16481"/>
    </row>
    <row r="16482" spans="1:5" x14ac:dyDescent="0.25">
      <c r="A16482"/>
      <c r="B16482"/>
      <c r="C16482"/>
      <c r="D16482"/>
      <c r="E16482"/>
    </row>
    <row r="16483" spans="1:5" x14ac:dyDescent="0.25">
      <c r="A16483"/>
      <c r="B16483"/>
      <c r="C16483"/>
      <c r="D16483"/>
      <c r="E16483"/>
    </row>
    <row r="16484" spans="1:5" x14ac:dyDescent="0.25">
      <c r="A16484"/>
      <c r="B16484"/>
      <c r="C16484"/>
      <c r="D16484"/>
      <c r="E16484"/>
    </row>
    <row r="16485" spans="1:5" x14ac:dyDescent="0.25">
      <c r="A16485"/>
      <c r="B16485"/>
      <c r="C16485"/>
      <c r="D16485"/>
      <c r="E16485"/>
    </row>
    <row r="16486" spans="1:5" x14ac:dyDescent="0.25">
      <c r="A16486"/>
      <c r="B16486"/>
      <c r="C16486"/>
      <c r="D16486"/>
      <c r="E16486"/>
    </row>
    <row r="16487" spans="1:5" x14ac:dyDescent="0.25">
      <c r="A16487"/>
      <c r="B16487"/>
      <c r="C16487"/>
      <c r="D16487"/>
      <c r="E16487"/>
    </row>
    <row r="16488" spans="1:5" x14ac:dyDescent="0.25">
      <c r="A16488"/>
      <c r="B16488"/>
      <c r="C16488"/>
      <c r="D16488"/>
      <c r="E16488"/>
    </row>
    <row r="16489" spans="1:5" x14ac:dyDescent="0.25">
      <c r="A16489"/>
      <c r="B16489"/>
      <c r="C16489"/>
      <c r="D16489"/>
      <c r="E16489"/>
    </row>
    <row r="16490" spans="1:5" x14ac:dyDescent="0.25">
      <c r="A16490"/>
      <c r="B16490"/>
      <c r="C16490"/>
      <c r="D16490"/>
      <c r="E16490"/>
    </row>
    <row r="16491" spans="1:5" x14ac:dyDescent="0.25">
      <c r="A16491"/>
      <c r="B16491"/>
      <c r="C16491"/>
      <c r="D16491"/>
      <c r="E16491"/>
    </row>
    <row r="16492" spans="1:5" x14ac:dyDescent="0.25">
      <c r="A16492"/>
      <c r="B16492"/>
      <c r="C16492"/>
      <c r="D16492"/>
      <c r="E16492"/>
    </row>
    <row r="16493" spans="1:5" x14ac:dyDescent="0.25">
      <c r="A16493"/>
      <c r="B16493"/>
      <c r="C16493"/>
      <c r="D16493"/>
      <c r="E16493"/>
    </row>
    <row r="16494" spans="1:5" x14ac:dyDescent="0.25">
      <c r="A16494"/>
      <c r="B16494"/>
      <c r="C16494"/>
      <c r="D16494"/>
      <c r="E16494"/>
    </row>
    <row r="16495" spans="1:5" x14ac:dyDescent="0.25">
      <c r="A16495"/>
      <c r="B16495"/>
      <c r="C16495"/>
      <c r="D16495"/>
      <c r="E16495"/>
    </row>
    <row r="16496" spans="1:5" x14ac:dyDescent="0.25">
      <c r="A16496"/>
      <c r="B16496"/>
      <c r="C16496"/>
      <c r="D16496"/>
      <c r="E16496"/>
    </row>
    <row r="16497" spans="1:5" x14ac:dyDescent="0.25">
      <c r="A16497"/>
      <c r="B16497"/>
      <c r="C16497"/>
      <c r="D16497"/>
      <c r="E16497"/>
    </row>
    <row r="16498" spans="1:5" x14ac:dyDescent="0.25">
      <c r="A16498"/>
      <c r="B16498"/>
      <c r="C16498"/>
      <c r="D16498"/>
      <c r="E16498"/>
    </row>
    <row r="16499" spans="1:5" x14ac:dyDescent="0.25">
      <c r="A16499"/>
      <c r="B16499"/>
      <c r="C16499"/>
      <c r="D16499"/>
      <c r="E16499"/>
    </row>
    <row r="16500" spans="1:5" x14ac:dyDescent="0.25">
      <c r="A16500"/>
      <c r="B16500"/>
      <c r="C16500"/>
      <c r="D16500"/>
      <c r="E16500"/>
    </row>
    <row r="16501" spans="1:5" x14ac:dyDescent="0.25">
      <c r="A16501"/>
      <c r="B16501"/>
      <c r="C16501"/>
      <c r="D16501"/>
      <c r="E16501"/>
    </row>
    <row r="16502" spans="1:5" x14ac:dyDescent="0.25">
      <c r="A16502"/>
      <c r="B16502"/>
      <c r="C16502"/>
      <c r="D16502"/>
      <c r="E16502"/>
    </row>
    <row r="16503" spans="1:5" x14ac:dyDescent="0.25">
      <c r="A16503"/>
      <c r="B16503"/>
      <c r="C16503"/>
      <c r="D16503"/>
      <c r="E16503"/>
    </row>
    <row r="16504" spans="1:5" x14ac:dyDescent="0.25">
      <c r="A16504"/>
      <c r="B16504"/>
      <c r="C16504"/>
      <c r="D16504"/>
      <c r="E16504"/>
    </row>
    <row r="16505" spans="1:5" x14ac:dyDescent="0.25">
      <c r="A16505"/>
      <c r="B16505"/>
      <c r="C16505"/>
      <c r="D16505"/>
      <c r="E16505"/>
    </row>
    <row r="16506" spans="1:5" x14ac:dyDescent="0.25">
      <c r="A16506"/>
      <c r="B16506"/>
      <c r="C16506"/>
      <c r="D16506"/>
      <c r="E16506"/>
    </row>
    <row r="16507" spans="1:5" x14ac:dyDescent="0.25">
      <c r="A16507"/>
      <c r="B16507"/>
      <c r="C16507"/>
      <c r="D16507"/>
      <c r="E16507"/>
    </row>
    <row r="16508" spans="1:5" x14ac:dyDescent="0.25">
      <c r="A16508"/>
      <c r="B16508"/>
      <c r="C16508"/>
      <c r="D16508"/>
      <c r="E16508"/>
    </row>
    <row r="16509" spans="1:5" x14ac:dyDescent="0.25">
      <c r="A16509"/>
      <c r="B16509"/>
      <c r="C16509"/>
      <c r="D16509"/>
      <c r="E16509"/>
    </row>
    <row r="16510" spans="1:5" x14ac:dyDescent="0.25">
      <c r="A16510"/>
      <c r="B16510"/>
      <c r="C16510"/>
      <c r="D16510"/>
      <c r="E16510"/>
    </row>
    <row r="16511" spans="1:5" x14ac:dyDescent="0.25">
      <c r="A16511"/>
      <c r="B16511"/>
      <c r="C16511"/>
      <c r="D16511"/>
      <c r="E16511"/>
    </row>
    <row r="16512" spans="1:5" x14ac:dyDescent="0.25">
      <c r="A16512"/>
      <c r="B16512"/>
      <c r="C16512"/>
      <c r="D16512"/>
      <c r="E16512"/>
    </row>
    <row r="16513" spans="1:5" x14ac:dyDescent="0.25">
      <c r="A16513"/>
      <c r="B16513"/>
      <c r="C16513"/>
      <c r="D16513"/>
      <c r="E16513"/>
    </row>
    <row r="16514" spans="1:5" x14ac:dyDescent="0.25">
      <c r="A16514"/>
      <c r="B16514"/>
      <c r="C16514"/>
      <c r="D16514"/>
      <c r="E16514"/>
    </row>
    <row r="16515" spans="1:5" x14ac:dyDescent="0.25">
      <c r="A16515"/>
      <c r="B16515"/>
      <c r="C16515"/>
      <c r="D16515"/>
      <c r="E16515"/>
    </row>
    <row r="16516" spans="1:5" x14ac:dyDescent="0.25">
      <c r="A16516"/>
      <c r="B16516"/>
      <c r="C16516"/>
      <c r="D16516"/>
      <c r="E16516"/>
    </row>
    <row r="16517" spans="1:5" x14ac:dyDescent="0.25">
      <c r="A16517"/>
      <c r="B16517"/>
      <c r="C16517"/>
      <c r="D16517"/>
      <c r="E16517"/>
    </row>
    <row r="16518" spans="1:5" x14ac:dyDescent="0.25">
      <c r="A16518"/>
      <c r="B16518"/>
      <c r="C16518"/>
      <c r="D16518"/>
      <c r="E16518"/>
    </row>
    <row r="16519" spans="1:5" x14ac:dyDescent="0.25">
      <c r="A16519"/>
      <c r="B16519"/>
      <c r="C16519"/>
      <c r="D16519"/>
      <c r="E16519"/>
    </row>
    <row r="16520" spans="1:5" x14ac:dyDescent="0.25">
      <c r="A16520"/>
      <c r="B16520"/>
      <c r="C16520"/>
      <c r="D16520"/>
      <c r="E16520"/>
    </row>
    <row r="16521" spans="1:5" x14ac:dyDescent="0.25">
      <c r="A16521"/>
      <c r="B16521"/>
      <c r="C16521"/>
      <c r="D16521"/>
      <c r="E16521"/>
    </row>
    <row r="16522" spans="1:5" x14ac:dyDescent="0.25">
      <c r="A16522"/>
      <c r="B16522"/>
      <c r="C16522"/>
      <c r="D16522"/>
      <c r="E16522"/>
    </row>
    <row r="16523" spans="1:5" x14ac:dyDescent="0.25">
      <c r="A16523"/>
      <c r="B16523"/>
      <c r="C16523"/>
      <c r="D16523"/>
      <c r="E16523"/>
    </row>
    <row r="16524" spans="1:5" x14ac:dyDescent="0.25">
      <c r="A16524"/>
      <c r="B16524"/>
      <c r="C16524"/>
      <c r="D16524"/>
      <c r="E16524"/>
    </row>
    <row r="16525" spans="1:5" x14ac:dyDescent="0.25">
      <c r="A16525"/>
      <c r="B16525"/>
      <c r="C16525"/>
      <c r="D16525"/>
      <c r="E16525"/>
    </row>
    <row r="16526" spans="1:5" x14ac:dyDescent="0.25">
      <c r="A16526"/>
      <c r="B16526"/>
      <c r="C16526"/>
      <c r="D16526"/>
      <c r="E16526"/>
    </row>
    <row r="16527" spans="1:5" x14ac:dyDescent="0.25">
      <c r="A16527"/>
      <c r="B16527"/>
      <c r="C16527"/>
      <c r="D16527"/>
      <c r="E16527"/>
    </row>
    <row r="16528" spans="1:5" x14ac:dyDescent="0.25">
      <c r="A16528"/>
      <c r="B16528"/>
      <c r="C16528"/>
      <c r="D16528"/>
      <c r="E16528"/>
    </row>
    <row r="16529" spans="1:5" x14ac:dyDescent="0.25">
      <c r="A16529"/>
      <c r="B16529"/>
      <c r="C16529"/>
      <c r="D16529"/>
      <c r="E16529"/>
    </row>
    <row r="16530" spans="1:5" x14ac:dyDescent="0.25">
      <c r="A16530"/>
      <c r="B16530"/>
      <c r="C16530"/>
      <c r="D16530"/>
      <c r="E16530"/>
    </row>
    <row r="16531" spans="1:5" x14ac:dyDescent="0.25">
      <c r="A16531"/>
      <c r="B16531"/>
      <c r="C16531"/>
      <c r="D16531"/>
      <c r="E16531"/>
    </row>
    <row r="16532" spans="1:5" x14ac:dyDescent="0.25">
      <c r="A16532"/>
      <c r="B16532"/>
      <c r="C16532"/>
      <c r="D16532"/>
      <c r="E16532"/>
    </row>
    <row r="16533" spans="1:5" x14ac:dyDescent="0.25">
      <c r="A16533"/>
      <c r="B16533"/>
      <c r="C16533"/>
      <c r="D16533"/>
      <c r="E16533"/>
    </row>
    <row r="16534" spans="1:5" x14ac:dyDescent="0.25">
      <c r="A16534"/>
      <c r="B16534"/>
      <c r="C16534"/>
      <c r="D16534"/>
      <c r="E16534"/>
    </row>
    <row r="16535" spans="1:5" x14ac:dyDescent="0.25">
      <c r="A16535"/>
      <c r="B16535"/>
      <c r="C16535"/>
      <c r="D16535"/>
      <c r="E16535"/>
    </row>
    <row r="16536" spans="1:5" x14ac:dyDescent="0.25">
      <c r="A16536"/>
      <c r="B16536"/>
      <c r="C16536"/>
      <c r="D16536"/>
      <c r="E16536"/>
    </row>
    <row r="16537" spans="1:5" x14ac:dyDescent="0.25">
      <c r="A16537"/>
      <c r="B16537"/>
      <c r="C16537"/>
      <c r="D16537"/>
      <c r="E16537"/>
    </row>
    <row r="16538" spans="1:5" x14ac:dyDescent="0.25">
      <c r="A16538"/>
      <c r="B16538"/>
      <c r="C16538"/>
      <c r="D16538"/>
      <c r="E16538"/>
    </row>
    <row r="16539" spans="1:5" x14ac:dyDescent="0.25">
      <c r="A16539"/>
      <c r="B16539"/>
      <c r="C16539"/>
      <c r="D16539"/>
      <c r="E16539"/>
    </row>
    <row r="16540" spans="1:5" x14ac:dyDescent="0.25">
      <c r="A16540"/>
      <c r="B16540"/>
      <c r="C16540"/>
      <c r="D16540"/>
      <c r="E16540"/>
    </row>
    <row r="16541" spans="1:5" x14ac:dyDescent="0.25">
      <c r="A16541"/>
      <c r="B16541"/>
      <c r="C16541"/>
      <c r="D16541"/>
      <c r="E16541"/>
    </row>
    <row r="16542" spans="1:5" x14ac:dyDescent="0.25">
      <c r="A16542"/>
      <c r="B16542"/>
      <c r="C16542"/>
      <c r="D16542"/>
      <c r="E16542"/>
    </row>
    <row r="16543" spans="1:5" x14ac:dyDescent="0.25">
      <c r="A16543"/>
      <c r="B16543"/>
      <c r="C16543"/>
      <c r="D16543"/>
      <c r="E16543"/>
    </row>
    <row r="16544" spans="1:5" x14ac:dyDescent="0.25">
      <c r="A16544"/>
      <c r="B16544"/>
      <c r="C16544"/>
      <c r="D16544"/>
      <c r="E16544"/>
    </row>
    <row r="16545" spans="1:5" x14ac:dyDescent="0.25">
      <c r="A16545"/>
      <c r="B16545"/>
      <c r="C16545"/>
      <c r="D16545"/>
      <c r="E16545"/>
    </row>
    <row r="16546" spans="1:5" x14ac:dyDescent="0.25">
      <c r="A16546"/>
      <c r="B16546"/>
      <c r="C16546"/>
      <c r="D16546"/>
      <c r="E16546"/>
    </row>
    <row r="16547" spans="1:5" x14ac:dyDescent="0.25">
      <c r="A16547"/>
      <c r="B16547"/>
      <c r="C16547"/>
      <c r="D16547"/>
      <c r="E16547"/>
    </row>
    <row r="16548" spans="1:5" x14ac:dyDescent="0.25">
      <c r="A16548"/>
      <c r="B16548"/>
      <c r="C16548"/>
      <c r="D16548"/>
      <c r="E16548"/>
    </row>
    <row r="16549" spans="1:5" x14ac:dyDescent="0.25">
      <c r="A16549"/>
      <c r="B16549"/>
      <c r="C16549"/>
      <c r="D16549"/>
      <c r="E16549"/>
    </row>
    <row r="16550" spans="1:5" x14ac:dyDescent="0.25">
      <c r="A16550"/>
      <c r="B16550"/>
      <c r="C16550"/>
      <c r="D16550"/>
      <c r="E16550"/>
    </row>
    <row r="16551" spans="1:5" x14ac:dyDescent="0.25">
      <c r="A16551"/>
      <c r="B16551"/>
      <c r="C16551"/>
      <c r="D16551"/>
      <c r="E16551"/>
    </row>
    <row r="16552" spans="1:5" x14ac:dyDescent="0.25">
      <c r="A16552"/>
      <c r="B16552"/>
      <c r="C16552"/>
      <c r="D16552"/>
      <c r="E16552"/>
    </row>
    <row r="16553" spans="1:5" x14ac:dyDescent="0.25">
      <c r="A16553"/>
      <c r="B16553"/>
      <c r="C16553"/>
      <c r="D16553"/>
      <c r="E16553"/>
    </row>
    <row r="16554" spans="1:5" x14ac:dyDescent="0.25">
      <c r="A16554"/>
      <c r="B16554"/>
      <c r="C16554"/>
      <c r="D16554"/>
      <c r="E16554"/>
    </row>
    <row r="16555" spans="1:5" x14ac:dyDescent="0.25">
      <c r="A16555"/>
      <c r="B16555"/>
      <c r="C16555"/>
      <c r="D16555"/>
      <c r="E16555"/>
    </row>
    <row r="16556" spans="1:5" x14ac:dyDescent="0.25">
      <c r="A16556"/>
      <c r="B16556"/>
      <c r="C16556"/>
      <c r="D16556"/>
      <c r="E16556"/>
    </row>
    <row r="16557" spans="1:5" x14ac:dyDescent="0.25">
      <c r="A16557"/>
      <c r="B16557"/>
      <c r="C16557"/>
      <c r="D16557"/>
      <c r="E16557"/>
    </row>
    <row r="16558" spans="1:5" x14ac:dyDescent="0.25">
      <c r="A16558"/>
      <c r="B16558"/>
      <c r="C16558"/>
      <c r="D16558"/>
      <c r="E16558"/>
    </row>
    <row r="16559" spans="1:5" x14ac:dyDescent="0.25">
      <c r="A16559"/>
      <c r="B16559"/>
      <c r="C16559"/>
      <c r="D16559"/>
      <c r="E16559"/>
    </row>
    <row r="16560" spans="1:5" x14ac:dyDescent="0.25">
      <c r="A16560"/>
      <c r="B16560"/>
      <c r="C16560"/>
      <c r="D16560"/>
      <c r="E16560"/>
    </row>
    <row r="16561" spans="1:5" x14ac:dyDescent="0.25">
      <c r="A16561"/>
      <c r="B16561"/>
      <c r="C16561"/>
      <c r="D16561"/>
      <c r="E16561"/>
    </row>
    <row r="16562" spans="1:5" x14ac:dyDescent="0.25">
      <c r="A16562"/>
      <c r="B16562"/>
      <c r="C16562"/>
      <c r="D16562"/>
      <c r="E16562"/>
    </row>
    <row r="16563" spans="1:5" x14ac:dyDescent="0.25">
      <c r="A16563"/>
      <c r="B16563"/>
      <c r="C16563"/>
      <c r="D16563"/>
      <c r="E16563"/>
    </row>
    <row r="16564" spans="1:5" x14ac:dyDescent="0.25">
      <c r="A16564"/>
      <c r="B16564"/>
      <c r="C16564"/>
      <c r="D16564"/>
      <c r="E16564"/>
    </row>
    <row r="16565" spans="1:5" x14ac:dyDescent="0.25">
      <c r="A16565"/>
      <c r="B16565"/>
      <c r="C16565"/>
      <c r="D16565"/>
      <c r="E16565"/>
    </row>
    <row r="16566" spans="1:5" x14ac:dyDescent="0.25">
      <c r="A16566"/>
      <c r="B16566"/>
      <c r="C16566"/>
      <c r="D16566"/>
      <c r="E16566"/>
    </row>
    <row r="16567" spans="1:5" x14ac:dyDescent="0.25">
      <c r="A16567"/>
      <c r="B16567"/>
      <c r="C16567"/>
      <c r="D16567"/>
      <c r="E16567"/>
    </row>
    <row r="16568" spans="1:5" x14ac:dyDescent="0.25">
      <c r="A16568"/>
      <c r="B16568"/>
      <c r="C16568"/>
      <c r="D16568"/>
      <c r="E16568"/>
    </row>
    <row r="16569" spans="1:5" x14ac:dyDescent="0.25">
      <c r="A16569"/>
      <c r="B16569"/>
      <c r="C16569"/>
      <c r="D16569"/>
      <c r="E16569"/>
    </row>
    <row r="16570" spans="1:5" x14ac:dyDescent="0.25">
      <c r="A16570"/>
      <c r="B16570"/>
      <c r="C16570"/>
      <c r="D16570"/>
      <c r="E16570"/>
    </row>
    <row r="16571" spans="1:5" x14ac:dyDescent="0.25">
      <c r="A16571"/>
      <c r="B16571"/>
      <c r="C16571"/>
      <c r="D16571"/>
      <c r="E16571"/>
    </row>
    <row r="16572" spans="1:5" x14ac:dyDescent="0.25">
      <c r="A16572"/>
      <c r="B16572"/>
      <c r="C16572"/>
      <c r="D16572"/>
      <c r="E16572"/>
    </row>
    <row r="16573" spans="1:5" x14ac:dyDescent="0.25">
      <c r="A16573"/>
      <c r="B16573"/>
      <c r="C16573"/>
      <c r="D16573"/>
      <c r="E16573"/>
    </row>
    <row r="16574" spans="1:5" x14ac:dyDescent="0.25">
      <c r="A16574"/>
      <c r="B16574"/>
      <c r="C16574"/>
      <c r="D16574"/>
      <c r="E16574"/>
    </row>
    <row r="16575" spans="1:5" x14ac:dyDescent="0.25">
      <c r="A16575"/>
      <c r="B16575"/>
      <c r="C16575"/>
      <c r="D16575"/>
      <c r="E16575"/>
    </row>
    <row r="16576" spans="1:5" x14ac:dyDescent="0.25">
      <c r="A16576"/>
      <c r="B16576"/>
      <c r="C16576"/>
      <c r="D16576"/>
      <c r="E16576"/>
    </row>
    <row r="16577" spans="1:5" x14ac:dyDescent="0.25">
      <c r="A16577"/>
      <c r="B16577"/>
      <c r="C16577"/>
      <c r="D16577"/>
      <c r="E16577"/>
    </row>
    <row r="16578" spans="1:5" x14ac:dyDescent="0.25">
      <c r="A16578"/>
      <c r="B16578"/>
      <c r="C16578"/>
      <c r="D16578"/>
      <c r="E16578"/>
    </row>
    <row r="16579" spans="1:5" x14ac:dyDescent="0.25">
      <c r="A16579"/>
      <c r="B16579"/>
      <c r="C16579"/>
      <c r="D16579"/>
      <c r="E16579"/>
    </row>
    <row r="16580" spans="1:5" x14ac:dyDescent="0.25">
      <c r="A16580"/>
      <c r="B16580"/>
      <c r="C16580"/>
      <c r="D16580"/>
      <c r="E16580"/>
    </row>
    <row r="16581" spans="1:5" x14ac:dyDescent="0.25">
      <c r="A16581"/>
      <c r="B16581"/>
      <c r="C16581"/>
      <c r="D16581"/>
      <c r="E16581"/>
    </row>
    <row r="16582" spans="1:5" x14ac:dyDescent="0.25">
      <c r="A16582"/>
      <c r="B16582"/>
      <c r="C16582"/>
      <c r="D16582"/>
      <c r="E16582"/>
    </row>
    <row r="16583" spans="1:5" x14ac:dyDescent="0.25">
      <c r="A16583"/>
      <c r="B16583"/>
      <c r="C16583"/>
      <c r="D16583"/>
      <c r="E16583"/>
    </row>
    <row r="16584" spans="1:5" x14ac:dyDescent="0.25">
      <c r="A16584"/>
      <c r="B16584"/>
      <c r="C16584"/>
      <c r="D16584"/>
      <c r="E16584"/>
    </row>
    <row r="16585" spans="1:5" x14ac:dyDescent="0.25">
      <c r="A16585"/>
      <c r="B16585"/>
      <c r="C16585"/>
      <c r="D16585"/>
      <c r="E16585"/>
    </row>
    <row r="16586" spans="1:5" x14ac:dyDescent="0.25">
      <c r="A16586"/>
      <c r="B16586"/>
      <c r="C16586"/>
      <c r="D16586"/>
      <c r="E16586"/>
    </row>
    <row r="16587" spans="1:5" x14ac:dyDescent="0.25">
      <c r="A16587"/>
      <c r="B16587"/>
      <c r="C16587"/>
      <c r="D16587"/>
      <c r="E16587"/>
    </row>
    <row r="16588" spans="1:5" x14ac:dyDescent="0.25">
      <c r="A16588"/>
      <c r="B16588"/>
      <c r="C16588"/>
      <c r="D16588"/>
      <c r="E16588"/>
    </row>
    <row r="16589" spans="1:5" x14ac:dyDescent="0.25">
      <c r="A16589"/>
      <c r="B16589"/>
      <c r="C16589"/>
      <c r="D16589"/>
      <c r="E16589"/>
    </row>
    <row r="16590" spans="1:5" x14ac:dyDescent="0.25">
      <c r="A16590"/>
      <c r="B16590"/>
      <c r="C16590"/>
      <c r="D16590"/>
      <c r="E16590"/>
    </row>
    <row r="16591" spans="1:5" x14ac:dyDescent="0.25">
      <c r="A16591"/>
      <c r="B16591"/>
      <c r="C16591"/>
      <c r="D16591"/>
      <c r="E16591"/>
    </row>
    <row r="16592" spans="1:5" x14ac:dyDescent="0.25">
      <c r="A16592"/>
      <c r="B16592"/>
      <c r="C16592"/>
      <c r="D16592"/>
      <c r="E16592"/>
    </row>
    <row r="16593" spans="1:5" x14ac:dyDescent="0.25">
      <c r="A16593"/>
      <c r="B16593"/>
      <c r="C16593"/>
      <c r="D16593"/>
      <c r="E16593"/>
    </row>
    <row r="16594" spans="1:5" x14ac:dyDescent="0.25">
      <c r="A16594"/>
      <c r="B16594"/>
      <c r="C16594"/>
      <c r="D16594"/>
      <c r="E16594"/>
    </row>
    <row r="16595" spans="1:5" x14ac:dyDescent="0.25">
      <c r="A16595"/>
      <c r="B16595"/>
      <c r="C16595"/>
      <c r="D16595"/>
      <c r="E16595"/>
    </row>
    <row r="16596" spans="1:5" x14ac:dyDescent="0.25">
      <c r="A16596"/>
      <c r="B16596"/>
      <c r="C16596"/>
      <c r="D16596"/>
      <c r="E16596"/>
    </row>
    <row r="16597" spans="1:5" x14ac:dyDescent="0.25">
      <c r="A16597"/>
      <c r="B16597"/>
      <c r="C16597"/>
      <c r="D16597"/>
      <c r="E16597"/>
    </row>
    <row r="16598" spans="1:5" x14ac:dyDescent="0.25">
      <c r="A16598"/>
      <c r="B16598"/>
      <c r="C16598"/>
      <c r="D16598"/>
      <c r="E16598"/>
    </row>
    <row r="16599" spans="1:5" x14ac:dyDescent="0.25">
      <c r="A16599"/>
      <c r="B16599"/>
      <c r="C16599"/>
      <c r="D16599"/>
      <c r="E16599"/>
    </row>
    <row r="16600" spans="1:5" x14ac:dyDescent="0.25">
      <c r="A16600"/>
      <c r="B16600"/>
      <c r="C16600"/>
      <c r="D16600"/>
      <c r="E16600"/>
    </row>
    <row r="16601" spans="1:5" x14ac:dyDescent="0.25">
      <c r="A16601"/>
      <c r="B16601"/>
      <c r="C16601"/>
      <c r="D16601"/>
      <c r="E16601"/>
    </row>
    <row r="16602" spans="1:5" x14ac:dyDescent="0.25">
      <c r="A16602"/>
      <c r="B16602"/>
      <c r="C16602"/>
      <c r="D16602"/>
      <c r="E16602"/>
    </row>
    <row r="16603" spans="1:5" x14ac:dyDescent="0.25">
      <c r="A16603"/>
      <c r="B16603"/>
      <c r="C16603"/>
      <c r="D16603"/>
      <c r="E16603"/>
    </row>
    <row r="16604" spans="1:5" x14ac:dyDescent="0.25">
      <c r="A16604"/>
      <c r="B16604"/>
      <c r="C16604"/>
      <c r="D16604"/>
      <c r="E16604"/>
    </row>
    <row r="16605" spans="1:5" x14ac:dyDescent="0.25">
      <c r="A16605"/>
      <c r="B16605"/>
      <c r="C16605"/>
      <c r="D16605"/>
      <c r="E16605"/>
    </row>
    <row r="16606" spans="1:5" x14ac:dyDescent="0.25">
      <c r="A16606"/>
      <c r="B16606"/>
      <c r="C16606"/>
      <c r="D16606"/>
      <c r="E16606"/>
    </row>
    <row r="16607" spans="1:5" x14ac:dyDescent="0.25">
      <c r="A16607"/>
      <c r="B16607"/>
      <c r="C16607"/>
      <c r="D16607"/>
      <c r="E16607"/>
    </row>
    <row r="16608" spans="1:5" x14ac:dyDescent="0.25">
      <c r="A16608"/>
      <c r="B16608"/>
      <c r="C16608"/>
      <c r="D16608"/>
      <c r="E16608"/>
    </row>
    <row r="16609" spans="1:5" x14ac:dyDescent="0.25">
      <c r="A16609"/>
      <c r="B16609"/>
      <c r="C16609"/>
      <c r="D16609"/>
      <c r="E16609"/>
    </row>
    <row r="16610" spans="1:5" x14ac:dyDescent="0.25">
      <c r="A16610"/>
      <c r="B16610"/>
      <c r="C16610"/>
      <c r="D16610"/>
      <c r="E16610"/>
    </row>
    <row r="16611" spans="1:5" x14ac:dyDescent="0.25">
      <c r="A16611"/>
      <c r="B16611"/>
      <c r="C16611"/>
      <c r="D16611"/>
      <c r="E16611"/>
    </row>
    <row r="16612" spans="1:5" x14ac:dyDescent="0.25">
      <c r="A16612"/>
      <c r="B16612"/>
      <c r="C16612"/>
      <c r="D16612"/>
      <c r="E16612"/>
    </row>
    <row r="16613" spans="1:5" x14ac:dyDescent="0.25">
      <c r="A16613"/>
      <c r="B16613"/>
      <c r="C16613"/>
      <c r="D16613"/>
      <c r="E16613"/>
    </row>
    <row r="16614" spans="1:5" x14ac:dyDescent="0.25">
      <c r="A16614"/>
      <c r="B16614"/>
      <c r="C16614"/>
      <c r="D16614"/>
      <c r="E16614"/>
    </row>
    <row r="16615" spans="1:5" x14ac:dyDescent="0.25">
      <c r="A16615"/>
      <c r="B16615"/>
      <c r="C16615"/>
      <c r="D16615"/>
      <c r="E16615"/>
    </row>
    <row r="16616" spans="1:5" x14ac:dyDescent="0.25">
      <c r="A16616"/>
      <c r="B16616"/>
      <c r="C16616"/>
      <c r="D16616"/>
      <c r="E16616"/>
    </row>
    <row r="16617" spans="1:5" x14ac:dyDescent="0.25">
      <c r="A16617"/>
      <c r="B16617"/>
      <c r="C16617"/>
      <c r="D16617"/>
      <c r="E16617"/>
    </row>
    <row r="16618" spans="1:5" x14ac:dyDescent="0.25">
      <c r="A16618"/>
      <c r="B16618"/>
      <c r="C16618"/>
      <c r="D16618"/>
      <c r="E16618"/>
    </row>
    <row r="16619" spans="1:5" x14ac:dyDescent="0.25">
      <c r="A16619"/>
      <c r="B16619"/>
      <c r="C16619"/>
      <c r="D16619"/>
      <c r="E16619"/>
    </row>
    <row r="16620" spans="1:5" x14ac:dyDescent="0.25">
      <c r="A16620"/>
      <c r="B16620"/>
      <c r="C16620"/>
      <c r="D16620"/>
      <c r="E16620"/>
    </row>
    <row r="16621" spans="1:5" x14ac:dyDescent="0.25">
      <c r="A16621"/>
      <c r="B16621"/>
      <c r="C16621"/>
      <c r="D16621"/>
      <c r="E16621"/>
    </row>
    <row r="16622" spans="1:5" x14ac:dyDescent="0.25">
      <c r="A16622"/>
      <c r="B16622"/>
      <c r="C16622"/>
      <c r="D16622"/>
      <c r="E16622"/>
    </row>
    <row r="16623" spans="1:5" x14ac:dyDescent="0.25">
      <c r="A16623"/>
      <c r="B16623"/>
      <c r="C16623"/>
      <c r="D16623"/>
      <c r="E16623"/>
    </row>
    <row r="16624" spans="1:5" x14ac:dyDescent="0.25">
      <c r="A16624"/>
      <c r="B16624"/>
      <c r="C16624"/>
      <c r="D16624"/>
      <c r="E16624"/>
    </row>
    <row r="16625" spans="1:5" x14ac:dyDescent="0.25">
      <c r="A16625"/>
      <c r="B16625"/>
      <c r="C16625"/>
      <c r="D16625"/>
      <c r="E16625"/>
    </row>
    <row r="16626" spans="1:5" x14ac:dyDescent="0.25">
      <c r="A16626"/>
      <c r="B16626"/>
      <c r="C16626"/>
      <c r="D16626"/>
      <c r="E16626"/>
    </row>
    <row r="16627" spans="1:5" x14ac:dyDescent="0.25">
      <c r="A16627"/>
      <c r="B16627"/>
      <c r="C16627"/>
      <c r="D16627"/>
      <c r="E16627"/>
    </row>
    <row r="16628" spans="1:5" x14ac:dyDescent="0.25">
      <c r="A16628"/>
      <c r="B16628"/>
      <c r="C16628"/>
      <c r="D16628"/>
      <c r="E16628"/>
    </row>
    <row r="16629" spans="1:5" x14ac:dyDescent="0.25">
      <c r="A16629"/>
      <c r="B16629"/>
      <c r="C16629"/>
      <c r="D16629"/>
      <c r="E16629"/>
    </row>
    <row r="16630" spans="1:5" x14ac:dyDescent="0.25">
      <c r="A16630"/>
      <c r="B16630"/>
      <c r="C16630"/>
      <c r="D16630"/>
      <c r="E16630"/>
    </row>
    <row r="16631" spans="1:5" x14ac:dyDescent="0.25">
      <c r="A16631"/>
      <c r="B16631"/>
      <c r="C16631"/>
      <c r="D16631"/>
      <c r="E16631"/>
    </row>
    <row r="16632" spans="1:5" x14ac:dyDescent="0.25">
      <c r="A16632"/>
      <c r="B16632"/>
      <c r="C16632"/>
      <c r="D16632"/>
      <c r="E16632"/>
    </row>
    <row r="16633" spans="1:5" x14ac:dyDescent="0.25">
      <c r="A16633"/>
      <c r="B16633"/>
      <c r="C16633"/>
      <c r="D16633"/>
      <c r="E16633"/>
    </row>
    <row r="16634" spans="1:5" x14ac:dyDescent="0.25">
      <c r="A16634"/>
      <c r="B16634"/>
      <c r="C16634"/>
      <c r="D16634"/>
      <c r="E16634"/>
    </row>
    <row r="16635" spans="1:5" x14ac:dyDescent="0.25">
      <c r="A16635"/>
      <c r="B16635"/>
      <c r="C16635"/>
      <c r="D16635"/>
      <c r="E16635"/>
    </row>
    <row r="16636" spans="1:5" x14ac:dyDescent="0.25">
      <c r="A16636"/>
      <c r="B16636"/>
      <c r="C16636"/>
      <c r="D16636"/>
      <c r="E16636"/>
    </row>
    <row r="16637" spans="1:5" x14ac:dyDescent="0.25">
      <c r="A16637"/>
      <c r="B16637"/>
      <c r="C16637"/>
      <c r="D16637"/>
      <c r="E16637"/>
    </row>
    <row r="16638" spans="1:5" x14ac:dyDescent="0.25">
      <c r="A16638"/>
      <c r="B16638"/>
      <c r="C16638"/>
      <c r="D16638"/>
      <c r="E16638"/>
    </row>
    <row r="16639" spans="1:5" x14ac:dyDescent="0.25">
      <c r="A16639"/>
      <c r="B16639"/>
      <c r="C16639"/>
      <c r="D16639"/>
      <c r="E16639"/>
    </row>
    <row r="16640" spans="1:5" x14ac:dyDescent="0.25">
      <c r="A16640"/>
      <c r="B16640"/>
      <c r="C16640"/>
      <c r="D16640"/>
      <c r="E16640"/>
    </row>
    <row r="16641" spans="1:5" x14ac:dyDescent="0.25">
      <c r="A16641"/>
      <c r="B16641"/>
      <c r="C16641"/>
      <c r="D16641"/>
      <c r="E16641"/>
    </row>
    <row r="16642" spans="1:5" x14ac:dyDescent="0.25">
      <c r="A16642"/>
      <c r="B16642"/>
      <c r="C16642"/>
      <c r="D16642"/>
      <c r="E16642"/>
    </row>
    <row r="16643" spans="1:5" x14ac:dyDescent="0.25">
      <c r="A16643"/>
      <c r="B16643"/>
      <c r="C16643"/>
      <c r="D16643"/>
      <c r="E16643"/>
    </row>
    <row r="16644" spans="1:5" x14ac:dyDescent="0.25">
      <c r="A16644"/>
      <c r="B16644"/>
      <c r="C16644"/>
      <c r="D16644"/>
      <c r="E16644"/>
    </row>
    <row r="16645" spans="1:5" x14ac:dyDescent="0.25">
      <c r="A16645"/>
      <c r="B16645"/>
      <c r="C16645"/>
      <c r="D16645"/>
      <c r="E16645"/>
    </row>
    <row r="16646" spans="1:5" x14ac:dyDescent="0.25">
      <c r="A16646"/>
      <c r="B16646"/>
      <c r="C16646"/>
      <c r="D16646"/>
      <c r="E16646"/>
    </row>
    <row r="16647" spans="1:5" x14ac:dyDescent="0.25">
      <c r="A16647"/>
      <c r="B16647"/>
      <c r="C16647"/>
      <c r="D16647"/>
      <c r="E16647"/>
    </row>
    <row r="16648" spans="1:5" x14ac:dyDescent="0.25">
      <c r="A16648"/>
      <c r="B16648"/>
      <c r="C16648"/>
      <c r="D16648"/>
      <c r="E16648"/>
    </row>
    <row r="16649" spans="1:5" x14ac:dyDescent="0.25">
      <c r="A16649"/>
      <c r="B16649"/>
      <c r="C16649"/>
      <c r="D16649"/>
      <c r="E16649"/>
    </row>
    <row r="16650" spans="1:5" x14ac:dyDescent="0.25">
      <c r="A16650"/>
      <c r="B16650"/>
      <c r="C16650"/>
      <c r="D16650"/>
      <c r="E16650"/>
    </row>
    <row r="16651" spans="1:5" x14ac:dyDescent="0.25">
      <c r="A16651"/>
      <c r="B16651"/>
      <c r="C16651"/>
      <c r="D16651"/>
      <c r="E16651"/>
    </row>
    <row r="16652" spans="1:5" x14ac:dyDescent="0.25">
      <c r="A16652"/>
      <c r="B16652"/>
      <c r="C16652"/>
      <c r="D16652"/>
      <c r="E16652"/>
    </row>
    <row r="16653" spans="1:5" x14ac:dyDescent="0.25">
      <c r="A16653"/>
      <c r="B16653"/>
      <c r="C16653"/>
      <c r="D16653"/>
      <c r="E16653"/>
    </row>
    <row r="16654" spans="1:5" x14ac:dyDescent="0.25">
      <c r="A16654"/>
      <c r="B16654"/>
      <c r="C16654"/>
      <c r="D16654"/>
      <c r="E16654"/>
    </row>
    <row r="16655" spans="1:5" x14ac:dyDescent="0.25">
      <c r="A16655"/>
      <c r="B16655"/>
      <c r="C16655"/>
      <c r="D16655"/>
      <c r="E16655"/>
    </row>
    <row r="16656" spans="1:5" x14ac:dyDescent="0.25">
      <c r="A16656"/>
      <c r="B16656"/>
      <c r="C16656"/>
      <c r="D16656"/>
      <c r="E16656"/>
    </row>
    <row r="16657" spans="1:5" x14ac:dyDescent="0.25">
      <c r="A16657"/>
      <c r="B16657"/>
      <c r="C16657"/>
      <c r="D16657"/>
      <c r="E16657"/>
    </row>
    <row r="16658" spans="1:5" x14ac:dyDescent="0.25">
      <c r="A16658"/>
      <c r="B16658"/>
      <c r="C16658"/>
      <c r="D16658"/>
      <c r="E16658"/>
    </row>
    <row r="16659" spans="1:5" x14ac:dyDescent="0.25">
      <c r="A16659"/>
      <c r="B16659"/>
      <c r="C16659"/>
      <c r="D16659"/>
      <c r="E16659"/>
    </row>
    <row r="16660" spans="1:5" x14ac:dyDescent="0.25">
      <c r="A16660"/>
      <c r="B16660"/>
      <c r="C16660"/>
      <c r="D16660"/>
      <c r="E16660"/>
    </row>
    <row r="16661" spans="1:5" x14ac:dyDescent="0.25">
      <c r="A16661"/>
      <c r="B16661"/>
      <c r="C16661"/>
      <c r="D16661"/>
      <c r="E16661"/>
    </row>
    <row r="16662" spans="1:5" x14ac:dyDescent="0.25">
      <c r="A16662"/>
      <c r="B16662"/>
      <c r="C16662"/>
      <c r="D16662"/>
      <c r="E16662"/>
    </row>
    <row r="16663" spans="1:5" x14ac:dyDescent="0.25">
      <c r="A16663"/>
      <c r="B16663"/>
      <c r="C16663"/>
      <c r="D16663"/>
      <c r="E16663"/>
    </row>
    <row r="16664" spans="1:5" x14ac:dyDescent="0.25">
      <c r="A16664"/>
      <c r="B16664"/>
      <c r="C16664"/>
      <c r="D16664"/>
      <c r="E16664"/>
    </row>
    <row r="16665" spans="1:5" x14ac:dyDescent="0.25">
      <c r="A16665"/>
      <c r="B16665"/>
      <c r="C16665"/>
      <c r="D16665"/>
      <c r="E16665"/>
    </row>
    <row r="16666" spans="1:5" x14ac:dyDescent="0.25">
      <c r="A16666"/>
      <c r="B16666"/>
      <c r="C16666"/>
      <c r="D16666"/>
      <c r="E16666"/>
    </row>
    <row r="16667" spans="1:5" x14ac:dyDescent="0.25">
      <c r="A16667"/>
      <c r="B16667"/>
      <c r="C16667"/>
      <c r="D16667"/>
      <c r="E16667"/>
    </row>
    <row r="16668" spans="1:5" x14ac:dyDescent="0.25">
      <c r="A16668"/>
      <c r="B16668"/>
      <c r="C16668"/>
      <c r="D16668"/>
      <c r="E16668"/>
    </row>
    <row r="16669" spans="1:5" x14ac:dyDescent="0.25">
      <c r="A16669"/>
      <c r="B16669"/>
      <c r="C16669"/>
      <c r="D16669"/>
      <c r="E16669"/>
    </row>
    <row r="16670" spans="1:5" x14ac:dyDescent="0.25">
      <c r="A16670"/>
      <c r="B16670"/>
      <c r="C16670"/>
      <c r="D16670"/>
      <c r="E16670"/>
    </row>
    <row r="16671" spans="1:5" x14ac:dyDescent="0.25">
      <c r="A16671"/>
      <c r="B16671"/>
      <c r="C16671"/>
      <c r="D16671"/>
      <c r="E16671"/>
    </row>
    <row r="16672" spans="1:5" x14ac:dyDescent="0.25">
      <c r="A16672"/>
      <c r="B16672"/>
      <c r="C16672"/>
      <c r="D16672"/>
      <c r="E16672"/>
    </row>
    <row r="16673" spans="1:5" x14ac:dyDescent="0.25">
      <c r="A16673"/>
      <c r="B16673"/>
      <c r="C16673"/>
      <c r="D16673"/>
      <c r="E16673"/>
    </row>
    <row r="16674" spans="1:5" x14ac:dyDescent="0.25">
      <c r="A16674"/>
      <c r="B16674"/>
      <c r="C16674"/>
      <c r="D16674"/>
      <c r="E16674"/>
    </row>
    <row r="16675" spans="1:5" x14ac:dyDescent="0.25">
      <c r="A16675"/>
      <c r="B16675"/>
      <c r="C16675"/>
      <c r="D16675"/>
      <c r="E16675"/>
    </row>
    <row r="16676" spans="1:5" x14ac:dyDescent="0.25">
      <c r="A16676"/>
      <c r="B16676"/>
      <c r="C16676"/>
      <c r="D16676"/>
      <c r="E16676"/>
    </row>
    <row r="16677" spans="1:5" x14ac:dyDescent="0.25">
      <c r="A16677"/>
      <c r="B16677"/>
      <c r="C16677"/>
      <c r="D16677"/>
      <c r="E16677"/>
    </row>
    <row r="16678" spans="1:5" x14ac:dyDescent="0.25">
      <c r="A16678"/>
      <c r="B16678"/>
      <c r="C16678"/>
      <c r="D16678"/>
      <c r="E16678"/>
    </row>
    <row r="16679" spans="1:5" x14ac:dyDescent="0.25">
      <c r="A16679"/>
      <c r="B16679"/>
      <c r="C16679"/>
      <c r="D16679"/>
      <c r="E16679"/>
    </row>
    <row r="16680" spans="1:5" x14ac:dyDescent="0.25">
      <c r="A16680"/>
      <c r="B16680"/>
      <c r="C16680"/>
      <c r="D16680"/>
      <c r="E16680"/>
    </row>
    <row r="16681" spans="1:5" x14ac:dyDescent="0.25">
      <c r="A16681"/>
      <c r="B16681"/>
      <c r="C16681"/>
      <c r="D16681"/>
      <c r="E16681"/>
    </row>
    <row r="16682" spans="1:5" x14ac:dyDescent="0.25">
      <c r="A16682"/>
      <c r="B16682"/>
      <c r="C16682"/>
      <c r="D16682"/>
      <c r="E16682"/>
    </row>
    <row r="16683" spans="1:5" x14ac:dyDescent="0.25">
      <c r="A16683"/>
      <c r="B16683"/>
      <c r="C16683"/>
      <c r="D16683"/>
      <c r="E16683"/>
    </row>
    <row r="16684" spans="1:5" x14ac:dyDescent="0.25">
      <c r="A16684"/>
      <c r="B16684"/>
      <c r="C16684"/>
      <c r="D16684"/>
      <c r="E16684"/>
    </row>
    <row r="16685" spans="1:5" x14ac:dyDescent="0.25">
      <c r="A16685"/>
      <c r="B16685"/>
      <c r="C16685"/>
      <c r="D16685"/>
      <c r="E16685"/>
    </row>
    <row r="16686" spans="1:5" x14ac:dyDescent="0.25">
      <c r="A16686"/>
      <c r="B16686"/>
      <c r="C16686"/>
      <c r="D16686"/>
      <c r="E16686"/>
    </row>
    <row r="16687" spans="1:5" x14ac:dyDescent="0.25">
      <c r="A16687"/>
      <c r="B16687"/>
      <c r="C16687"/>
      <c r="D16687"/>
      <c r="E16687"/>
    </row>
    <row r="16688" spans="1:5" x14ac:dyDescent="0.25">
      <c r="A16688"/>
      <c r="B16688"/>
      <c r="C16688"/>
      <c r="D16688"/>
      <c r="E16688"/>
    </row>
    <row r="16689" spans="1:5" x14ac:dyDescent="0.25">
      <c r="A16689"/>
      <c r="B16689"/>
      <c r="C16689"/>
      <c r="D16689"/>
      <c r="E16689"/>
    </row>
    <row r="16690" spans="1:5" x14ac:dyDescent="0.25">
      <c r="A16690"/>
      <c r="B16690"/>
      <c r="C16690"/>
      <c r="D16690"/>
      <c r="E16690"/>
    </row>
    <row r="16691" spans="1:5" x14ac:dyDescent="0.25">
      <c r="A16691"/>
      <c r="B16691"/>
      <c r="C16691"/>
      <c r="D16691"/>
      <c r="E16691"/>
    </row>
    <row r="16692" spans="1:5" x14ac:dyDescent="0.25">
      <c r="A16692"/>
      <c r="B16692"/>
      <c r="C16692"/>
      <c r="D16692"/>
      <c r="E16692"/>
    </row>
    <row r="16693" spans="1:5" x14ac:dyDescent="0.25">
      <c r="A16693"/>
      <c r="B16693"/>
      <c r="C16693"/>
      <c r="D16693"/>
      <c r="E16693"/>
    </row>
    <row r="16694" spans="1:5" x14ac:dyDescent="0.25">
      <c r="A16694"/>
      <c r="B16694"/>
      <c r="C16694"/>
      <c r="D16694"/>
      <c r="E16694"/>
    </row>
    <row r="16695" spans="1:5" x14ac:dyDescent="0.25">
      <c r="A16695"/>
      <c r="B16695"/>
      <c r="C16695"/>
      <c r="D16695"/>
      <c r="E16695"/>
    </row>
    <row r="16696" spans="1:5" x14ac:dyDescent="0.25">
      <c r="A16696"/>
      <c r="B16696"/>
      <c r="C16696"/>
      <c r="D16696"/>
      <c r="E16696"/>
    </row>
    <row r="16697" spans="1:5" x14ac:dyDescent="0.25">
      <c r="A16697"/>
      <c r="B16697"/>
      <c r="C16697"/>
      <c r="D16697"/>
      <c r="E16697"/>
    </row>
    <row r="16698" spans="1:5" x14ac:dyDescent="0.25">
      <c r="A16698"/>
      <c r="B16698"/>
      <c r="C16698"/>
      <c r="D16698"/>
      <c r="E16698"/>
    </row>
    <row r="16699" spans="1:5" x14ac:dyDescent="0.25">
      <c r="A16699"/>
      <c r="B16699"/>
      <c r="C16699"/>
      <c r="D16699"/>
      <c r="E16699"/>
    </row>
    <row r="16700" spans="1:5" x14ac:dyDescent="0.25">
      <c r="A16700"/>
      <c r="B16700"/>
      <c r="C16700"/>
      <c r="D16700"/>
      <c r="E16700"/>
    </row>
    <row r="16701" spans="1:5" x14ac:dyDescent="0.25">
      <c r="A16701"/>
      <c r="B16701"/>
      <c r="C16701"/>
      <c r="D16701"/>
      <c r="E16701"/>
    </row>
    <row r="16702" spans="1:5" x14ac:dyDescent="0.25">
      <c r="A16702"/>
      <c r="B16702"/>
      <c r="C16702"/>
      <c r="D16702"/>
      <c r="E16702"/>
    </row>
    <row r="16703" spans="1:5" x14ac:dyDescent="0.25">
      <c r="A16703"/>
      <c r="B16703"/>
      <c r="C16703"/>
      <c r="D16703"/>
      <c r="E16703"/>
    </row>
    <row r="16704" spans="1:5" x14ac:dyDescent="0.25">
      <c r="A16704"/>
      <c r="B16704"/>
      <c r="C16704"/>
      <c r="D16704"/>
      <c r="E16704"/>
    </row>
    <row r="16705" spans="1:5" x14ac:dyDescent="0.25">
      <c r="A16705"/>
      <c r="B16705"/>
      <c r="C16705"/>
      <c r="D16705"/>
      <c r="E16705"/>
    </row>
    <row r="16706" spans="1:5" x14ac:dyDescent="0.25">
      <c r="A16706"/>
      <c r="B16706"/>
      <c r="C16706"/>
      <c r="D16706"/>
      <c r="E16706"/>
    </row>
    <row r="16707" spans="1:5" x14ac:dyDescent="0.25">
      <c r="A16707"/>
      <c r="B16707"/>
      <c r="C16707"/>
      <c r="D16707"/>
      <c r="E16707"/>
    </row>
    <row r="16708" spans="1:5" x14ac:dyDescent="0.25">
      <c r="A16708"/>
      <c r="B16708"/>
      <c r="C16708"/>
      <c r="D16708"/>
      <c r="E16708"/>
    </row>
    <row r="16709" spans="1:5" x14ac:dyDescent="0.25">
      <c r="A16709"/>
      <c r="B16709"/>
      <c r="C16709"/>
      <c r="D16709"/>
      <c r="E16709"/>
    </row>
    <row r="16710" spans="1:5" x14ac:dyDescent="0.25">
      <c r="A16710"/>
      <c r="B16710"/>
      <c r="C16710"/>
      <c r="D16710"/>
      <c r="E16710"/>
    </row>
    <row r="16711" spans="1:5" x14ac:dyDescent="0.25">
      <c r="A16711"/>
      <c r="B16711"/>
      <c r="C16711"/>
      <c r="D16711"/>
      <c r="E16711"/>
    </row>
    <row r="16712" spans="1:5" x14ac:dyDescent="0.25">
      <c r="A16712"/>
      <c r="B16712"/>
      <c r="C16712"/>
      <c r="D16712"/>
      <c r="E16712"/>
    </row>
    <row r="16713" spans="1:5" x14ac:dyDescent="0.25">
      <c r="A16713"/>
      <c r="B16713"/>
      <c r="C16713"/>
      <c r="D16713"/>
      <c r="E16713"/>
    </row>
    <row r="16714" spans="1:5" x14ac:dyDescent="0.25">
      <c r="A16714"/>
      <c r="B16714"/>
      <c r="C16714"/>
      <c r="D16714"/>
      <c r="E16714"/>
    </row>
    <row r="16715" spans="1:5" x14ac:dyDescent="0.25">
      <c r="A16715"/>
      <c r="B16715"/>
      <c r="C16715"/>
      <c r="D16715"/>
      <c r="E16715"/>
    </row>
    <row r="16716" spans="1:5" x14ac:dyDescent="0.25">
      <c r="A16716"/>
      <c r="B16716"/>
      <c r="C16716"/>
      <c r="D16716"/>
      <c r="E16716"/>
    </row>
    <row r="16717" spans="1:5" x14ac:dyDescent="0.25">
      <c r="A16717"/>
      <c r="B16717"/>
      <c r="C16717"/>
      <c r="D16717"/>
      <c r="E16717"/>
    </row>
    <row r="16718" spans="1:5" x14ac:dyDescent="0.25">
      <c r="A16718"/>
      <c r="B16718"/>
      <c r="C16718"/>
      <c r="D16718"/>
      <c r="E16718"/>
    </row>
    <row r="16719" spans="1:5" x14ac:dyDescent="0.25">
      <c r="A16719"/>
      <c r="B16719"/>
      <c r="C16719"/>
      <c r="D16719"/>
      <c r="E16719"/>
    </row>
    <row r="16720" spans="1:5" x14ac:dyDescent="0.25">
      <c r="A16720"/>
      <c r="B16720"/>
      <c r="C16720"/>
      <c r="D16720"/>
      <c r="E16720"/>
    </row>
    <row r="16721" spans="1:5" x14ac:dyDescent="0.25">
      <c r="A16721"/>
      <c r="B16721"/>
      <c r="C16721"/>
      <c r="D16721"/>
      <c r="E16721"/>
    </row>
    <row r="16722" spans="1:5" x14ac:dyDescent="0.25">
      <c r="A16722"/>
      <c r="B16722"/>
      <c r="C16722"/>
      <c r="D16722"/>
      <c r="E16722"/>
    </row>
    <row r="16723" spans="1:5" x14ac:dyDescent="0.25">
      <c r="A16723"/>
      <c r="B16723"/>
      <c r="C16723"/>
      <c r="D16723"/>
      <c r="E16723"/>
    </row>
    <row r="16724" spans="1:5" x14ac:dyDescent="0.25">
      <c r="A16724"/>
      <c r="B16724"/>
      <c r="C16724"/>
      <c r="D16724"/>
      <c r="E16724"/>
    </row>
    <row r="16725" spans="1:5" x14ac:dyDescent="0.25">
      <c r="A16725"/>
      <c r="B16725"/>
      <c r="C16725"/>
      <c r="D16725"/>
      <c r="E16725"/>
    </row>
    <row r="16726" spans="1:5" x14ac:dyDescent="0.25">
      <c r="A16726"/>
      <c r="B16726"/>
      <c r="C16726"/>
      <c r="D16726"/>
      <c r="E16726"/>
    </row>
    <row r="16727" spans="1:5" x14ac:dyDescent="0.25">
      <c r="A16727"/>
      <c r="B16727"/>
      <c r="C16727"/>
      <c r="D16727"/>
      <c r="E16727"/>
    </row>
    <row r="16728" spans="1:5" x14ac:dyDescent="0.25">
      <c r="A16728"/>
      <c r="B16728"/>
      <c r="C16728"/>
      <c r="D16728"/>
      <c r="E16728"/>
    </row>
    <row r="16729" spans="1:5" x14ac:dyDescent="0.25">
      <c r="A16729"/>
      <c r="B16729"/>
      <c r="C16729"/>
      <c r="D16729"/>
      <c r="E16729"/>
    </row>
    <row r="16730" spans="1:5" x14ac:dyDescent="0.25">
      <c r="A16730"/>
      <c r="B16730"/>
      <c r="C16730"/>
      <c r="D16730"/>
      <c r="E16730"/>
    </row>
    <row r="16731" spans="1:5" x14ac:dyDescent="0.25">
      <c r="A16731"/>
      <c r="B16731"/>
      <c r="C16731"/>
      <c r="D16731"/>
      <c r="E16731"/>
    </row>
    <row r="16732" spans="1:5" x14ac:dyDescent="0.25">
      <c r="A16732"/>
      <c r="B16732"/>
      <c r="C16732"/>
      <c r="D16732"/>
      <c r="E16732"/>
    </row>
    <row r="16733" spans="1:5" x14ac:dyDescent="0.25">
      <c r="A16733"/>
      <c r="B16733"/>
      <c r="C16733"/>
      <c r="D16733"/>
      <c r="E16733"/>
    </row>
    <row r="16734" spans="1:5" x14ac:dyDescent="0.25">
      <c r="A16734"/>
      <c r="B16734"/>
      <c r="C16734"/>
      <c r="D16734"/>
      <c r="E16734"/>
    </row>
    <row r="16735" spans="1:5" x14ac:dyDescent="0.25">
      <c r="A16735"/>
      <c r="B16735"/>
      <c r="C16735"/>
      <c r="D16735"/>
      <c r="E16735"/>
    </row>
    <row r="16736" spans="1:5" x14ac:dyDescent="0.25">
      <c r="A16736"/>
      <c r="B16736"/>
      <c r="C16736"/>
      <c r="D16736"/>
      <c r="E16736"/>
    </row>
    <row r="16737" spans="1:5" x14ac:dyDescent="0.25">
      <c r="A16737"/>
      <c r="B16737"/>
      <c r="C16737"/>
      <c r="D16737"/>
      <c r="E16737"/>
    </row>
    <row r="16738" spans="1:5" x14ac:dyDescent="0.25">
      <c r="A16738"/>
      <c r="B16738"/>
      <c r="C16738"/>
      <c r="D16738"/>
      <c r="E16738"/>
    </row>
    <row r="16739" spans="1:5" x14ac:dyDescent="0.25">
      <c r="A16739"/>
      <c r="B16739"/>
      <c r="C16739"/>
      <c r="D16739"/>
      <c r="E16739"/>
    </row>
    <row r="16740" spans="1:5" x14ac:dyDescent="0.25">
      <c r="A16740"/>
      <c r="B16740"/>
      <c r="C16740"/>
      <c r="D16740"/>
      <c r="E16740"/>
    </row>
    <row r="16741" spans="1:5" x14ac:dyDescent="0.25">
      <c r="A16741"/>
      <c r="B16741"/>
      <c r="C16741"/>
      <c r="D16741"/>
      <c r="E16741"/>
    </row>
    <row r="16742" spans="1:5" x14ac:dyDescent="0.25">
      <c r="A16742"/>
      <c r="B16742"/>
      <c r="C16742"/>
      <c r="D16742"/>
      <c r="E16742"/>
    </row>
    <row r="16743" spans="1:5" x14ac:dyDescent="0.25">
      <c r="A16743"/>
      <c r="B16743"/>
      <c r="C16743"/>
      <c r="D16743"/>
      <c r="E16743"/>
    </row>
    <row r="16744" spans="1:5" x14ac:dyDescent="0.25">
      <c r="A16744"/>
      <c r="B16744"/>
      <c r="C16744"/>
      <c r="D16744"/>
      <c r="E16744"/>
    </row>
    <row r="16745" spans="1:5" x14ac:dyDescent="0.25">
      <c r="A16745"/>
      <c r="B16745"/>
      <c r="C16745"/>
      <c r="D16745"/>
      <c r="E16745"/>
    </row>
    <row r="16746" spans="1:5" x14ac:dyDescent="0.25">
      <c r="A16746"/>
      <c r="B16746"/>
      <c r="C16746"/>
      <c r="D16746"/>
      <c r="E16746"/>
    </row>
    <row r="16747" spans="1:5" x14ac:dyDescent="0.25">
      <c r="A16747"/>
      <c r="B16747"/>
      <c r="C16747"/>
      <c r="D16747"/>
      <c r="E16747"/>
    </row>
    <row r="16748" spans="1:5" x14ac:dyDescent="0.25">
      <c r="A16748"/>
      <c r="B16748"/>
      <c r="C16748"/>
      <c r="D16748"/>
      <c r="E16748"/>
    </row>
    <row r="16749" spans="1:5" x14ac:dyDescent="0.25">
      <c r="A16749"/>
      <c r="B16749"/>
      <c r="C16749"/>
      <c r="D16749"/>
      <c r="E16749"/>
    </row>
    <row r="16750" spans="1:5" x14ac:dyDescent="0.25">
      <c r="A16750"/>
      <c r="B16750"/>
      <c r="C16750"/>
      <c r="D16750"/>
      <c r="E16750"/>
    </row>
    <row r="16751" spans="1:5" x14ac:dyDescent="0.25">
      <c r="A16751"/>
      <c r="B16751"/>
      <c r="C16751"/>
      <c r="D16751"/>
      <c r="E16751"/>
    </row>
    <row r="16752" spans="1:5" x14ac:dyDescent="0.25">
      <c r="A16752"/>
      <c r="B16752"/>
      <c r="C16752"/>
      <c r="D16752"/>
      <c r="E16752"/>
    </row>
    <row r="16753" spans="1:5" x14ac:dyDescent="0.25">
      <c r="A16753"/>
      <c r="B16753"/>
      <c r="C16753"/>
      <c r="D16753"/>
      <c r="E16753"/>
    </row>
    <row r="16754" spans="1:5" x14ac:dyDescent="0.25">
      <c r="A16754"/>
      <c r="B16754"/>
      <c r="C16754"/>
      <c r="D16754"/>
      <c r="E16754"/>
    </row>
    <row r="16755" spans="1:5" x14ac:dyDescent="0.25">
      <c r="A16755"/>
      <c r="B16755"/>
      <c r="C16755"/>
      <c r="D16755"/>
      <c r="E16755"/>
    </row>
    <row r="16756" spans="1:5" x14ac:dyDescent="0.25">
      <c r="A16756"/>
      <c r="B16756"/>
      <c r="C16756"/>
      <c r="D16756"/>
      <c r="E16756"/>
    </row>
    <row r="16757" spans="1:5" x14ac:dyDescent="0.25">
      <c r="A16757"/>
      <c r="B16757"/>
      <c r="C16757"/>
      <c r="D16757"/>
      <c r="E16757"/>
    </row>
    <row r="16758" spans="1:5" x14ac:dyDescent="0.25">
      <c r="A16758"/>
      <c r="B16758"/>
      <c r="C16758"/>
      <c r="D16758"/>
      <c r="E16758"/>
    </row>
    <row r="16759" spans="1:5" x14ac:dyDescent="0.25">
      <c r="A16759"/>
      <c r="B16759"/>
      <c r="C16759"/>
      <c r="D16759"/>
      <c r="E16759"/>
    </row>
    <row r="16760" spans="1:5" x14ac:dyDescent="0.25">
      <c r="A16760"/>
      <c r="B16760"/>
      <c r="C16760"/>
      <c r="D16760"/>
      <c r="E16760"/>
    </row>
    <row r="16761" spans="1:5" x14ac:dyDescent="0.25">
      <c r="A16761"/>
      <c r="B16761"/>
      <c r="C16761"/>
      <c r="D16761"/>
      <c r="E16761"/>
    </row>
    <row r="16762" spans="1:5" x14ac:dyDescent="0.25">
      <c r="A16762"/>
      <c r="B16762"/>
      <c r="C16762"/>
      <c r="D16762"/>
      <c r="E16762"/>
    </row>
    <row r="16763" spans="1:5" x14ac:dyDescent="0.25">
      <c r="A16763"/>
      <c r="B16763"/>
      <c r="C16763"/>
      <c r="D16763"/>
      <c r="E16763"/>
    </row>
    <row r="16764" spans="1:5" x14ac:dyDescent="0.25">
      <c r="A16764"/>
      <c r="B16764"/>
      <c r="C16764"/>
      <c r="D16764"/>
      <c r="E16764"/>
    </row>
    <row r="16765" spans="1:5" x14ac:dyDescent="0.25">
      <c r="A16765"/>
      <c r="B16765"/>
      <c r="C16765"/>
      <c r="D16765"/>
      <c r="E16765"/>
    </row>
    <row r="16766" spans="1:5" x14ac:dyDescent="0.25">
      <c r="A16766"/>
      <c r="B16766"/>
      <c r="C16766"/>
      <c r="D16766"/>
      <c r="E16766"/>
    </row>
    <row r="16767" spans="1:5" x14ac:dyDescent="0.25">
      <c r="A16767"/>
      <c r="B16767"/>
      <c r="C16767"/>
      <c r="D16767"/>
      <c r="E16767"/>
    </row>
    <row r="16768" spans="1:5" x14ac:dyDescent="0.25">
      <c r="A16768"/>
      <c r="B16768"/>
      <c r="C16768"/>
      <c r="D16768"/>
      <c r="E16768"/>
    </row>
    <row r="16769" spans="1:5" x14ac:dyDescent="0.25">
      <c r="A16769"/>
      <c r="B16769"/>
      <c r="C16769"/>
      <c r="D16769"/>
      <c r="E16769"/>
    </row>
    <row r="16770" spans="1:5" x14ac:dyDescent="0.25">
      <c r="A16770"/>
      <c r="B16770"/>
      <c r="C16770"/>
      <c r="D16770"/>
      <c r="E16770"/>
    </row>
    <row r="16771" spans="1:5" x14ac:dyDescent="0.25">
      <c r="A16771"/>
      <c r="B16771"/>
      <c r="C16771"/>
      <c r="D16771"/>
      <c r="E16771"/>
    </row>
    <row r="16772" spans="1:5" x14ac:dyDescent="0.25">
      <c r="A16772"/>
      <c r="B16772"/>
      <c r="C16772"/>
      <c r="D16772"/>
      <c r="E16772"/>
    </row>
    <row r="16773" spans="1:5" x14ac:dyDescent="0.25">
      <c r="A16773"/>
      <c r="B16773"/>
      <c r="C16773"/>
      <c r="D16773"/>
      <c r="E16773"/>
    </row>
    <row r="16774" spans="1:5" x14ac:dyDescent="0.25">
      <c r="A16774"/>
      <c r="B16774"/>
      <c r="C16774"/>
      <c r="D16774"/>
      <c r="E16774"/>
    </row>
    <row r="16775" spans="1:5" x14ac:dyDescent="0.25">
      <c r="A16775"/>
      <c r="B16775"/>
      <c r="C16775"/>
      <c r="D16775"/>
      <c r="E16775"/>
    </row>
    <row r="16776" spans="1:5" x14ac:dyDescent="0.25">
      <c r="A16776"/>
      <c r="B16776"/>
      <c r="C16776"/>
      <c r="D16776"/>
      <c r="E16776"/>
    </row>
    <row r="16777" spans="1:5" x14ac:dyDescent="0.25">
      <c r="A16777"/>
      <c r="B16777"/>
      <c r="C16777"/>
      <c r="D16777"/>
      <c r="E16777"/>
    </row>
    <row r="16778" spans="1:5" x14ac:dyDescent="0.25">
      <c r="A16778"/>
      <c r="B16778"/>
      <c r="C16778"/>
      <c r="D16778"/>
      <c r="E16778"/>
    </row>
    <row r="16779" spans="1:5" x14ac:dyDescent="0.25">
      <c r="A16779"/>
      <c r="B16779"/>
      <c r="C16779"/>
      <c r="D16779"/>
      <c r="E16779"/>
    </row>
    <row r="16780" spans="1:5" x14ac:dyDescent="0.25">
      <c r="A16780"/>
      <c r="B16780"/>
      <c r="C16780"/>
      <c r="D16780"/>
      <c r="E16780"/>
    </row>
    <row r="16781" spans="1:5" x14ac:dyDescent="0.25">
      <c r="A16781"/>
      <c r="B16781"/>
      <c r="C16781"/>
      <c r="D16781"/>
      <c r="E16781"/>
    </row>
    <row r="16782" spans="1:5" x14ac:dyDescent="0.25">
      <c r="A16782"/>
      <c r="B16782"/>
      <c r="C16782"/>
      <c r="D16782"/>
      <c r="E16782"/>
    </row>
    <row r="16783" spans="1:5" x14ac:dyDescent="0.25">
      <c r="A16783"/>
      <c r="B16783"/>
      <c r="C16783"/>
      <c r="D16783"/>
      <c r="E16783"/>
    </row>
    <row r="16784" spans="1:5" x14ac:dyDescent="0.25">
      <c r="A16784"/>
      <c r="B16784"/>
      <c r="C16784"/>
      <c r="D16784"/>
      <c r="E16784"/>
    </row>
    <row r="16785" spans="1:5" x14ac:dyDescent="0.25">
      <c r="A16785"/>
      <c r="B16785"/>
      <c r="C16785"/>
      <c r="D16785"/>
      <c r="E16785"/>
    </row>
    <row r="16786" spans="1:5" x14ac:dyDescent="0.25">
      <c r="A16786"/>
      <c r="B16786"/>
      <c r="C16786"/>
      <c r="D16786"/>
      <c r="E16786"/>
    </row>
    <row r="16787" spans="1:5" x14ac:dyDescent="0.25">
      <c r="A16787"/>
      <c r="B16787"/>
      <c r="C16787"/>
      <c r="D16787"/>
      <c r="E16787"/>
    </row>
    <row r="16788" spans="1:5" x14ac:dyDescent="0.25">
      <c r="A16788"/>
      <c r="B16788"/>
      <c r="C16788"/>
      <c r="D16788"/>
      <c r="E16788"/>
    </row>
    <row r="16789" spans="1:5" x14ac:dyDescent="0.25">
      <c r="A16789"/>
      <c r="B16789"/>
      <c r="C16789"/>
      <c r="D16789"/>
      <c r="E16789"/>
    </row>
    <row r="16790" spans="1:5" x14ac:dyDescent="0.25">
      <c r="A16790"/>
      <c r="B16790"/>
      <c r="C16790"/>
      <c r="D16790"/>
      <c r="E16790"/>
    </row>
    <row r="16791" spans="1:5" x14ac:dyDescent="0.25">
      <c r="A16791"/>
      <c r="B16791"/>
      <c r="C16791"/>
      <c r="D16791"/>
      <c r="E16791"/>
    </row>
    <row r="16792" spans="1:5" x14ac:dyDescent="0.25">
      <c r="A16792"/>
      <c r="B16792"/>
      <c r="C16792"/>
      <c r="D16792"/>
      <c r="E16792"/>
    </row>
    <row r="16793" spans="1:5" x14ac:dyDescent="0.25">
      <c r="A16793"/>
      <c r="B16793"/>
      <c r="C16793"/>
      <c r="D16793"/>
      <c r="E16793"/>
    </row>
    <row r="16794" spans="1:5" x14ac:dyDescent="0.25">
      <c r="A16794"/>
      <c r="B16794"/>
      <c r="C16794"/>
      <c r="D16794"/>
      <c r="E16794"/>
    </row>
    <row r="16795" spans="1:5" x14ac:dyDescent="0.25">
      <c r="A16795"/>
      <c r="B16795"/>
      <c r="C16795"/>
      <c r="D16795"/>
      <c r="E16795"/>
    </row>
    <row r="16796" spans="1:5" x14ac:dyDescent="0.25">
      <c r="A16796"/>
      <c r="B16796"/>
      <c r="C16796"/>
      <c r="D16796"/>
      <c r="E16796"/>
    </row>
    <row r="16797" spans="1:5" x14ac:dyDescent="0.25">
      <c r="A16797"/>
      <c r="B16797"/>
      <c r="C16797"/>
      <c r="D16797"/>
      <c r="E16797"/>
    </row>
    <row r="16798" spans="1:5" x14ac:dyDescent="0.25">
      <c r="A16798"/>
      <c r="B16798"/>
      <c r="C16798"/>
      <c r="D16798"/>
      <c r="E16798"/>
    </row>
    <row r="16799" spans="1:5" x14ac:dyDescent="0.25">
      <c r="A16799"/>
      <c r="B16799"/>
      <c r="C16799"/>
      <c r="D16799"/>
      <c r="E16799"/>
    </row>
    <row r="16800" spans="1:5" x14ac:dyDescent="0.25">
      <c r="A16800"/>
      <c r="B16800"/>
      <c r="C16800"/>
      <c r="D16800"/>
      <c r="E16800"/>
    </row>
    <row r="16801" spans="1:5" x14ac:dyDescent="0.25">
      <c r="A16801"/>
      <c r="B16801"/>
      <c r="C16801"/>
      <c r="D16801"/>
      <c r="E16801"/>
    </row>
    <row r="16802" spans="1:5" x14ac:dyDescent="0.25">
      <c r="A16802"/>
      <c r="B16802"/>
      <c r="C16802"/>
      <c r="D16802"/>
      <c r="E16802"/>
    </row>
    <row r="16803" spans="1:5" x14ac:dyDescent="0.25">
      <c r="A16803"/>
      <c r="B16803"/>
      <c r="C16803"/>
      <c r="D16803"/>
      <c r="E16803"/>
    </row>
    <row r="16804" spans="1:5" x14ac:dyDescent="0.25">
      <c r="A16804"/>
      <c r="B16804"/>
      <c r="C16804"/>
      <c r="D16804"/>
      <c r="E16804"/>
    </row>
    <row r="16805" spans="1:5" x14ac:dyDescent="0.25">
      <c r="A16805"/>
      <c r="B16805"/>
      <c r="C16805"/>
      <c r="D16805"/>
      <c r="E16805"/>
    </row>
    <row r="16806" spans="1:5" x14ac:dyDescent="0.25">
      <c r="A16806"/>
      <c r="B16806"/>
      <c r="C16806"/>
      <c r="D16806"/>
      <c r="E16806"/>
    </row>
    <row r="16807" spans="1:5" x14ac:dyDescent="0.25">
      <c r="A16807"/>
      <c r="B16807"/>
      <c r="C16807"/>
      <c r="D16807"/>
      <c r="E16807"/>
    </row>
    <row r="16808" spans="1:5" x14ac:dyDescent="0.25">
      <c r="A16808"/>
      <c r="B16808"/>
      <c r="C16808"/>
      <c r="D16808"/>
      <c r="E16808"/>
    </row>
    <row r="16809" spans="1:5" x14ac:dyDescent="0.25">
      <c r="A16809"/>
      <c r="B16809"/>
      <c r="C16809"/>
      <c r="D16809"/>
      <c r="E16809"/>
    </row>
    <row r="16810" spans="1:5" x14ac:dyDescent="0.25">
      <c r="A16810"/>
      <c r="B16810"/>
      <c r="C16810"/>
      <c r="D16810"/>
      <c r="E16810"/>
    </row>
    <row r="16811" spans="1:5" x14ac:dyDescent="0.25">
      <c r="A16811"/>
      <c r="B16811"/>
      <c r="C16811"/>
      <c r="D16811"/>
      <c r="E16811"/>
    </row>
    <row r="16812" spans="1:5" x14ac:dyDescent="0.25">
      <c r="A16812"/>
      <c r="B16812"/>
      <c r="C16812"/>
      <c r="D16812"/>
      <c r="E16812"/>
    </row>
    <row r="16813" spans="1:5" x14ac:dyDescent="0.25">
      <c r="A16813"/>
      <c r="B16813"/>
      <c r="C16813"/>
      <c r="D16813"/>
      <c r="E16813"/>
    </row>
    <row r="16814" spans="1:5" x14ac:dyDescent="0.25">
      <c r="A16814"/>
      <c r="B16814"/>
      <c r="C16814"/>
      <c r="D16814"/>
      <c r="E16814"/>
    </row>
    <row r="16815" spans="1:5" x14ac:dyDescent="0.25">
      <c r="A16815"/>
      <c r="B16815"/>
      <c r="C16815"/>
      <c r="D16815"/>
      <c r="E16815"/>
    </row>
    <row r="16816" spans="1:5" x14ac:dyDescent="0.25">
      <c r="A16816"/>
      <c r="B16816"/>
      <c r="C16816"/>
      <c r="D16816"/>
      <c r="E16816"/>
    </row>
    <row r="16817" spans="1:5" x14ac:dyDescent="0.25">
      <c r="A16817"/>
      <c r="B16817"/>
      <c r="C16817"/>
      <c r="D16817"/>
      <c r="E16817"/>
    </row>
    <row r="16818" spans="1:5" x14ac:dyDescent="0.25">
      <c r="A16818"/>
      <c r="B16818"/>
      <c r="C16818"/>
      <c r="D16818"/>
      <c r="E16818"/>
    </row>
    <row r="16819" spans="1:5" x14ac:dyDescent="0.25">
      <c r="A16819"/>
      <c r="B16819"/>
      <c r="C16819"/>
      <c r="D16819"/>
      <c r="E16819"/>
    </row>
    <row r="16820" spans="1:5" x14ac:dyDescent="0.25">
      <c r="A16820"/>
      <c r="B16820"/>
      <c r="C16820"/>
      <c r="D16820"/>
      <c r="E16820"/>
    </row>
    <row r="16821" spans="1:5" x14ac:dyDescent="0.25">
      <c r="A16821"/>
      <c r="B16821"/>
      <c r="C16821"/>
      <c r="D16821"/>
      <c r="E16821"/>
    </row>
    <row r="16822" spans="1:5" x14ac:dyDescent="0.25">
      <c r="A16822"/>
      <c r="B16822"/>
      <c r="C16822"/>
      <c r="D16822"/>
      <c r="E16822"/>
    </row>
    <row r="16823" spans="1:5" x14ac:dyDescent="0.25">
      <c r="A16823"/>
      <c r="B16823"/>
      <c r="C16823"/>
      <c r="D16823"/>
      <c r="E16823"/>
    </row>
    <row r="16824" spans="1:5" x14ac:dyDescent="0.25">
      <c r="A16824"/>
      <c r="B16824"/>
      <c r="C16824"/>
      <c r="D16824"/>
      <c r="E16824"/>
    </row>
    <row r="16825" spans="1:5" x14ac:dyDescent="0.25">
      <c r="A16825"/>
      <c r="B16825"/>
      <c r="C16825"/>
      <c r="D16825"/>
      <c r="E16825"/>
    </row>
    <row r="16826" spans="1:5" x14ac:dyDescent="0.25">
      <c r="A16826"/>
      <c r="B16826"/>
      <c r="C16826"/>
      <c r="D16826"/>
      <c r="E16826"/>
    </row>
    <row r="16827" spans="1:5" x14ac:dyDescent="0.25">
      <c r="A16827"/>
      <c r="B16827"/>
      <c r="C16827"/>
      <c r="D16827"/>
      <c r="E16827"/>
    </row>
    <row r="16828" spans="1:5" x14ac:dyDescent="0.25">
      <c r="A16828"/>
      <c r="B16828"/>
      <c r="C16828"/>
      <c r="D16828"/>
      <c r="E16828"/>
    </row>
    <row r="16829" spans="1:5" x14ac:dyDescent="0.25">
      <c r="A16829"/>
      <c r="B16829"/>
      <c r="C16829"/>
      <c r="D16829"/>
      <c r="E16829"/>
    </row>
    <row r="16830" spans="1:5" x14ac:dyDescent="0.25">
      <c r="A16830"/>
      <c r="B16830"/>
      <c r="C16830"/>
      <c r="D16830"/>
      <c r="E16830"/>
    </row>
    <row r="16831" spans="1:5" x14ac:dyDescent="0.25">
      <c r="A16831"/>
      <c r="B16831"/>
      <c r="C16831"/>
      <c r="D16831"/>
      <c r="E16831"/>
    </row>
    <row r="16832" spans="1:5" x14ac:dyDescent="0.25">
      <c r="A16832"/>
      <c r="B16832"/>
      <c r="C16832"/>
      <c r="D16832"/>
      <c r="E16832"/>
    </row>
    <row r="16833" spans="1:5" x14ac:dyDescent="0.25">
      <c r="A16833"/>
      <c r="B16833"/>
      <c r="C16833"/>
      <c r="D16833"/>
      <c r="E16833"/>
    </row>
    <row r="16834" spans="1:5" x14ac:dyDescent="0.25">
      <c r="A16834"/>
      <c r="B16834"/>
      <c r="C16834"/>
      <c r="D16834"/>
      <c r="E16834"/>
    </row>
    <row r="16835" spans="1:5" x14ac:dyDescent="0.25">
      <c r="A16835"/>
      <c r="B16835"/>
      <c r="C16835"/>
      <c r="D16835"/>
      <c r="E16835"/>
    </row>
    <row r="16836" spans="1:5" x14ac:dyDescent="0.25">
      <c r="A16836"/>
      <c r="B16836"/>
      <c r="C16836"/>
      <c r="D16836"/>
      <c r="E16836"/>
    </row>
    <row r="16837" spans="1:5" x14ac:dyDescent="0.25">
      <c r="A16837"/>
      <c r="B16837"/>
      <c r="C16837"/>
      <c r="D16837"/>
      <c r="E16837"/>
    </row>
    <row r="16838" spans="1:5" x14ac:dyDescent="0.25">
      <c r="A16838"/>
      <c r="B16838"/>
      <c r="C16838"/>
      <c r="D16838"/>
      <c r="E16838"/>
    </row>
    <row r="16839" spans="1:5" x14ac:dyDescent="0.25">
      <c r="A16839"/>
      <c r="B16839"/>
      <c r="C16839"/>
      <c r="D16839"/>
      <c r="E16839"/>
    </row>
    <row r="16840" spans="1:5" x14ac:dyDescent="0.25">
      <c r="A16840"/>
      <c r="B16840"/>
      <c r="C16840"/>
      <c r="D16840"/>
      <c r="E16840"/>
    </row>
    <row r="16841" spans="1:5" x14ac:dyDescent="0.25">
      <c r="A16841"/>
      <c r="B16841"/>
      <c r="C16841"/>
      <c r="D16841"/>
      <c r="E16841"/>
    </row>
    <row r="16842" spans="1:5" x14ac:dyDescent="0.25">
      <c r="A16842"/>
      <c r="B16842"/>
      <c r="C16842"/>
      <c r="D16842"/>
      <c r="E16842"/>
    </row>
    <row r="16843" spans="1:5" x14ac:dyDescent="0.25">
      <c r="A16843"/>
      <c r="B16843"/>
      <c r="C16843"/>
      <c r="D16843"/>
      <c r="E16843"/>
    </row>
    <row r="16844" spans="1:5" x14ac:dyDescent="0.25">
      <c r="A16844"/>
      <c r="B16844"/>
      <c r="C16844"/>
      <c r="D16844"/>
      <c r="E16844"/>
    </row>
    <row r="16845" spans="1:5" x14ac:dyDescent="0.25">
      <c r="A16845"/>
      <c r="B16845"/>
      <c r="C16845"/>
      <c r="D16845"/>
      <c r="E16845"/>
    </row>
    <row r="16846" spans="1:5" x14ac:dyDescent="0.25">
      <c r="A16846"/>
      <c r="B16846"/>
      <c r="C16846"/>
      <c r="D16846"/>
      <c r="E16846"/>
    </row>
    <row r="16847" spans="1:5" x14ac:dyDescent="0.25">
      <c r="A16847"/>
      <c r="B16847"/>
      <c r="C16847"/>
      <c r="D16847"/>
      <c r="E16847"/>
    </row>
    <row r="16848" spans="1:5" x14ac:dyDescent="0.25">
      <c r="A16848"/>
      <c r="B16848"/>
      <c r="C16848"/>
      <c r="D16848"/>
      <c r="E16848"/>
    </row>
    <row r="16849" spans="1:5" x14ac:dyDescent="0.25">
      <c r="A16849"/>
      <c r="B16849"/>
      <c r="C16849"/>
      <c r="D16849"/>
      <c r="E16849"/>
    </row>
    <row r="16850" spans="1:5" x14ac:dyDescent="0.25">
      <c r="A16850"/>
      <c r="B16850"/>
      <c r="C16850"/>
      <c r="D16850"/>
      <c r="E16850"/>
    </row>
    <row r="16851" spans="1:5" x14ac:dyDescent="0.25">
      <c r="A16851"/>
      <c r="B16851"/>
      <c r="C16851"/>
      <c r="D16851"/>
      <c r="E16851"/>
    </row>
    <row r="16852" spans="1:5" x14ac:dyDescent="0.25">
      <c r="A16852"/>
      <c r="B16852"/>
      <c r="C16852"/>
      <c r="D16852"/>
      <c r="E16852"/>
    </row>
    <row r="16853" spans="1:5" x14ac:dyDescent="0.25">
      <c r="A16853"/>
      <c r="B16853"/>
      <c r="C16853"/>
      <c r="D16853"/>
      <c r="E16853"/>
    </row>
    <row r="16854" spans="1:5" x14ac:dyDescent="0.25">
      <c r="A16854"/>
      <c r="B16854"/>
      <c r="C16854"/>
      <c r="D16854"/>
      <c r="E16854"/>
    </row>
    <row r="16855" spans="1:5" x14ac:dyDescent="0.25">
      <c r="A16855"/>
      <c r="B16855"/>
      <c r="C16855"/>
      <c r="D16855"/>
      <c r="E16855"/>
    </row>
    <row r="16856" spans="1:5" x14ac:dyDescent="0.25">
      <c r="A16856"/>
      <c r="B16856"/>
      <c r="C16856"/>
      <c r="D16856"/>
      <c r="E16856"/>
    </row>
    <row r="16857" spans="1:5" x14ac:dyDescent="0.25">
      <c r="A16857"/>
      <c r="B16857"/>
      <c r="C16857"/>
      <c r="D16857"/>
      <c r="E16857"/>
    </row>
    <row r="16858" spans="1:5" x14ac:dyDescent="0.25">
      <c r="A16858"/>
      <c r="B16858"/>
      <c r="C16858"/>
      <c r="D16858"/>
      <c r="E16858"/>
    </row>
    <row r="16859" spans="1:5" x14ac:dyDescent="0.25">
      <c r="A16859"/>
      <c r="B16859"/>
      <c r="C16859"/>
      <c r="D16859"/>
      <c r="E16859"/>
    </row>
    <row r="16860" spans="1:5" x14ac:dyDescent="0.25">
      <c r="A16860"/>
      <c r="B16860"/>
      <c r="C16860"/>
      <c r="D16860"/>
      <c r="E16860"/>
    </row>
    <row r="16861" spans="1:5" x14ac:dyDescent="0.25">
      <c r="A16861"/>
      <c r="B16861"/>
      <c r="C16861"/>
      <c r="D16861"/>
      <c r="E16861"/>
    </row>
    <row r="16862" spans="1:5" x14ac:dyDescent="0.25">
      <c r="A16862"/>
      <c r="B16862"/>
      <c r="C16862"/>
      <c r="D16862"/>
      <c r="E16862"/>
    </row>
    <row r="16863" spans="1:5" x14ac:dyDescent="0.25">
      <c r="A16863"/>
      <c r="B16863"/>
      <c r="C16863"/>
      <c r="D16863"/>
      <c r="E16863"/>
    </row>
    <row r="16864" spans="1:5" x14ac:dyDescent="0.25">
      <c r="A16864"/>
      <c r="B16864"/>
      <c r="C16864"/>
      <c r="D16864"/>
      <c r="E16864"/>
    </row>
    <row r="16865" spans="1:5" x14ac:dyDescent="0.25">
      <c r="A16865"/>
      <c r="B16865"/>
      <c r="C16865"/>
      <c r="D16865"/>
      <c r="E16865"/>
    </row>
    <row r="16866" spans="1:5" x14ac:dyDescent="0.25">
      <c r="A16866"/>
      <c r="B16866"/>
      <c r="C16866"/>
      <c r="D16866"/>
      <c r="E16866"/>
    </row>
    <row r="16867" spans="1:5" x14ac:dyDescent="0.25">
      <c r="A16867"/>
      <c r="B16867"/>
      <c r="C16867"/>
      <c r="D16867"/>
      <c r="E16867"/>
    </row>
    <row r="16868" spans="1:5" x14ac:dyDescent="0.25">
      <c r="A16868"/>
      <c r="B16868"/>
      <c r="C16868"/>
      <c r="D16868"/>
      <c r="E16868"/>
    </row>
    <row r="16869" spans="1:5" x14ac:dyDescent="0.25">
      <c r="A16869"/>
      <c r="B16869"/>
      <c r="C16869"/>
      <c r="D16869"/>
      <c r="E16869"/>
    </row>
    <row r="16870" spans="1:5" x14ac:dyDescent="0.25">
      <c r="A16870"/>
      <c r="B16870"/>
      <c r="C16870"/>
      <c r="D16870"/>
      <c r="E16870"/>
    </row>
    <row r="16871" spans="1:5" x14ac:dyDescent="0.25">
      <c r="A16871"/>
      <c r="B16871"/>
      <c r="C16871"/>
      <c r="D16871"/>
      <c r="E16871"/>
    </row>
    <row r="16872" spans="1:5" x14ac:dyDescent="0.25">
      <c r="A16872"/>
      <c r="B16872"/>
      <c r="C16872"/>
      <c r="D16872"/>
      <c r="E16872"/>
    </row>
    <row r="16873" spans="1:5" x14ac:dyDescent="0.25">
      <c r="A16873"/>
      <c r="B16873"/>
      <c r="C16873"/>
      <c r="D16873"/>
      <c r="E16873"/>
    </row>
    <row r="16874" spans="1:5" x14ac:dyDescent="0.25">
      <c r="A16874"/>
      <c r="B16874"/>
      <c r="C16874"/>
      <c r="D16874"/>
      <c r="E16874"/>
    </row>
    <row r="16875" spans="1:5" x14ac:dyDescent="0.25">
      <c r="A16875"/>
      <c r="B16875"/>
      <c r="C16875"/>
      <c r="D16875"/>
      <c r="E16875"/>
    </row>
    <row r="16876" spans="1:5" x14ac:dyDescent="0.25">
      <c r="A16876"/>
      <c r="B16876"/>
      <c r="C16876"/>
      <c r="D16876"/>
      <c r="E16876"/>
    </row>
    <row r="16877" spans="1:5" x14ac:dyDescent="0.25">
      <c r="A16877"/>
      <c r="B16877"/>
      <c r="C16877"/>
      <c r="D16877"/>
      <c r="E16877"/>
    </row>
    <row r="16878" spans="1:5" x14ac:dyDescent="0.25">
      <c r="A16878"/>
      <c r="B16878"/>
      <c r="C16878"/>
      <c r="D16878"/>
      <c r="E16878"/>
    </row>
    <row r="16879" spans="1:5" x14ac:dyDescent="0.25">
      <c r="A16879"/>
      <c r="B16879"/>
      <c r="C16879"/>
      <c r="D16879"/>
      <c r="E16879"/>
    </row>
    <row r="16880" spans="1:5" x14ac:dyDescent="0.25">
      <c r="A16880"/>
      <c r="B16880"/>
      <c r="C16880"/>
      <c r="D16880"/>
      <c r="E16880"/>
    </row>
    <row r="16881" spans="1:5" x14ac:dyDescent="0.25">
      <c r="A16881"/>
      <c r="B16881"/>
      <c r="C16881"/>
      <c r="D16881"/>
      <c r="E16881"/>
    </row>
    <row r="16882" spans="1:5" x14ac:dyDescent="0.25">
      <c r="A16882"/>
      <c r="B16882"/>
      <c r="C16882"/>
      <c r="D16882"/>
      <c r="E16882"/>
    </row>
    <row r="16883" spans="1:5" x14ac:dyDescent="0.25">
      <c r="A16883"/>
      <c r="B16883"/>
      <c r="C16883"/>
      <c r="D16883"/>
      <c r="E16883"/>
    </row>
    <row r="16884" spans="1:5" x14ac:dyDescent="0.25">
      <c r="A16884"/>
      <c r="B16884"/>
      <c r="C16884"/>
      <c r="D16884"/>
      <c r="E16884"/>
    </row>
    <row r="16885" spans="1:5" x14ac:dyDescent="0.25">
      <c r="A16885"/>
      <c r="B16885"/>
      <c r="C16885"/>
      <c r="D16885"/>
      <c r="E16885"/>
    </row>
    <row r="16886" spans="1:5" x14ac:dyDescent="0.25">
      <c r="A16886"/>
      <c r="B16886"/>
      <c r="C16886"/>
      <c r="D16886"/>
      <c r="E16886"/>
    </row>
    <row r="16887" spans="1:5" x14ac:dyDescent="0.25">
      <c r="A16887"/>
      <c r="B16887"/>
      <c r="C16887"/>
      <c r="D16887"/>
      <c r="E16887"/>
    </row>
    <row r="16888" spans="1:5" x14ac:dyDescent="0.25">
      <c r="A16888"/>
      <c r="B16888"/>
      <c r="C16888"/>
      <c r="D16888"/>
      <c r="E16888"/>
    </row>
    <row r="16889" spans="1:5" x14ac:dyDescent="0.25">
      <c r="A16889"/>
      <c r="B16889"/>
      <c r="C16889"/>
      <c r="D16889"/>
      <c r="E16889"/>
    </row>
    <row r="16890" spans="1:5" x14ac:dyDescent="0.25">
      <c r="A16890"/>
      <c r="B16890"/>
      <c r="C16890"/>
      <c r="D16890"/>
      <c r="E16890"/>
    </row>
    <row r="16891" spans="1:5" x14ac:dyDescent="0.25">
      <c r="A16891"/>
      <c r="B16891"/>
      <c r="C16891"/>
      <c r="D16891"/>
      <c r="E16891"/>
    </row>
    <row r="16892" spans="1:5" x14ac:dyDescent="0.25">
      <c r="A16892"/>
      <c r="B16892"/>
      <c r="C16892"/>
      <c r="D16892"/>
      <c r="E16892"/>
    </row>
    <row r="16893" spans="1:5" x14ac:dyDescent="0.25">
      <c r="A16893"/>
      <c r="B16893"/>
      <c r="C16893"/>
      <c r="D16893"/>
      <c r="E16893"/>
    </row>
    <row r="16894" spans="1:5" x14ac:dyDescent="0.25">
      <c r="A16894"/>
      <c r="B16894"/>
      <c r="C16894"/>
      <c r="D16894"/>
      <c r="E16894"/>
    </row>
    <row r="16895" spans="1:5" x14ac:dyDescent="0.25">
      <c r="A16895"/>
      <c r="B16895"/>
      <c r="C16895"/>
      <c r="D16895"/>
      <c r="E16895"/>
    </row>
    <row r="16896" spans="1:5" x14ac:dyDescent="0.25">
      <c r="A16896"/>
      <c r="B16896"/>
      <c r="C16896"/>
      <c r="D16896"/>
      <c r="E16896"/>
    </row>
    <row r="16897" spans="1:5" x14ac:dyDescent="0.25">
      <c r="A16897"/>
      <c r="B16897"/>
      <c r="C16897"/>
      <c r="D16897"/>
      <c r="E16897"/>
    </row>
    <row r="16898" spans="1:5" x14ac:dyDescent="0.25">
      <c r="A16898"/>
      <c r="B16898"/>
      <c r="C16898"/>
      <c r="D16898"/>
      <c r="E16898"/>
    </row>
    <row r="16899" spans="1:5" x14ac:dyDescent="0.25">
      <c r="A16899"/>
      <c r="B16899"/>
      <c r="C16899"/>
      <c r="D16899"/>
      <c r="E16899"/>
    </row>
    <row r="16900" spans="1:5" x14ac:dyDescent="0.25">
      <c r="A16900"/>
      <c r="B16900"/>
      <c r="C16900"/>
      <c r="D16900"/>
      <c r="E16900"/>
    </row>
    <row r="16901" spans="1:5" x14ac:dyDescent="0.25">
      <c r="A16901"/>
      <c r="B16901"/>
      <c r="C16901"/>
      <c r="D16901"/>
      <c r="E16901"/>
    </row>
    <row r="16902" spans="1:5" x14ac:dyDescent="0.25">
      <c r="A16902"/>
      <c r="B16902"/>
      <c r="C16902"/>
      <c r="D16902"/>
      <c r="E16902"/>
    </row>
    <row r="16903" spans="1:5" x14ac:dyDescent="0.25">
      <c r="A16903"/>
      <c r="B16903"/>
      <c r="C16903"/>
      <c r="D16903"/>
      <c r="E16903"/>
    </row>
    <row r="16904" spans="1:5" x14ac:dyDescent="0.25">
      <c r="A16904"/>
      <c r="B16904"/>
      <c r="C16904"/>
      <c r="D16904"/>
      <c r="E16904"/>
    </row>
    <row r="16905" spans="1:5" x14ac:dyDescent="0.25">
      <c r="A16905"/>
      <c r="B16905"/>
      <c r="C16905"/>
      <c r="D16905"/>
      <c r="E16905"/>
    </row>
    <row r="16906" spans="1:5" x14ac:dyDescent="0.25">
      <c r="A16906"/>
      <c r="B16906"/>
      <c r="C16906"/>
      <c r="D16906"/>
      <c r="E16906"/>
    </row>
    <row r="16907" spans="1:5" x14ac:dyDescent="0.25">
      <c r="A16907"/>
      <c r="B16907"/>
      <c r="C16907"/>
      <c r="D16907"/>
      <c r="E16907"/>
    </row>
    <row r="16908" spans="1:5" x14ac:dyDescent="0.25">
      <c r="A16908"/>
      <c r="B16908"/>
      <c r="C16908"/>
      <c r="D16908"/>
      <c r="E16908"/>
    </row>
    <row r="16909" spans="1:5" x14ac:dyDescent="0.25">
      <c r="A16909"/>
      <c r="B16909"/>
      <c r="C16909"/>
      <c r="D16909"/>
      <c r="E16909"/>
    </row>
    <row r="16910" spans="1:5" x14ac:dyDescent="0.25">
      <c r="A16910"/>
      <c r="B16910"/>
      <c r="C16910"/>
      <c r="D16910"/>
      <c r="E16910"/>
    </row>
    <row r="16911" spans="1:5" x14ac:dyDescent="0.25">
      <c r="A16911"/>
      <c r="B16911"/>
      <c r="C16911"/>
      <c r="D16911"/>
      <c r="E16911"/>
    </row>
    <row r="16912" spans="1:5" x14ac:dyDescent="0.25">
      <c r="A16912"/>
      <c r="B16912"/>
      <c r="C16912"/>
      <c r="D16912"/>
      <c r="E16912"/>
    </row>
    <row r="16913" spans="1:5" x14ac:dyDescent="0.25">
      <c r="A16913"/>
      <c r="B16913"/>
      <c r="C16913"/>
      <c r="D16913"/>
      <c r="E16913"/>
    </row>
    <row r="16914" spans="1:5" x14ac:dyDescent="0.25">
      <c r="A16914"/>
      <c r="B16914"/>
      <c r="C16914"/>
      <c r="D16914"/>
      <c r="E16914"/>
    </row>
    <row r="16915" spans="1:5" x14ac:dyDescent="0.25">
      <c r="A16915"/>
      <c r="B16915"/>
      <c r="C16915"/>
      <c r="D16915"/>
      <c r="E16915"/>
    </row>
    <row r="16916" spans="1:5" x14ac:dyDescent="0.25">
      <c r="A16916"/>
      <c r="B16916"/>
      <c r="C16916"/>
      <c r="D16916"/>
      <c r="E16916"/>
    </row>
    <row r="16917" spans="1:5" x14ac:dyDescent="0.25">
      <c r="A16917"/>
      <c r="B16917"/>
      <c r="C16917"/>
      <c r="D16917"/>
      <c r="E16917"/>
    </row>
    <row r="16918" spans="1:5" x14ac:dyDescent="0.25">
      <c r="A16918"/>
      <c r="B16918"/>
      <c r="C16918"/>
      <c r="D16918"/>
      <c r="E16918"/>
    </row>
    <row r="16919" spans="1:5" x14ac:dyDescent="0.25">
      <c r="A16919"/>
      <c r="B16919"/>
      <c r="C16919"/>
      <c r="D16919"/>
      <c r="E16919"/>
    </row>
    <row r="16920" spans="1:5" x14ac:dyDescent="0.25">
      <c r="A16920"/>
      <c r="B16920"/>
      <c r="C16920"/>
      <c r="D16920"/>
      <c r="E16920"/>
    </row>
    <row r="16921" spans="1:5" x14ac:dyDescent="0.25">
      <c r="A16921"/>
      <c r="B16921"/>
      <c r="C16921"/>
      <c r="D16921"/>
      <c r="E16921"/>
    </row>
    <row r="16922" spans="1:5" x14ac:dyDescent="0.25">
      <c r="A16922"/>
      <c r="B16922"/>
      <c r="C16922"/>
      <c r="D16922"/>
      <c r="E16922"/>
    </row>
    <row r="16923" spans="1:5" x14ac:dyDescent="0.25">
      <c r="A16923"/>
      <c r="B16923"/>
      <c r="C16923"/>
      <c r="D16923"/>
      <c r="E16923"/>
    </row>
    <row r="16924" spans="1:5" x14ac:dyDescent="0.25">
      <c r="A16924"/>
      <c r="B16924"/>
      <c r="C16924"/>
      <c r="D16924"/>
      <c r="E16924"/>
    </row>
    <row r="16925" spans="1:5" x14ac:dyDescent="0.25">
      <c r="A16925"/>
      <c r="B16925"/>
      <c r="C16925"/>
      <c r="D16925"/>
      <c r="E16925"/>
    </row>
    <row r="16926" spans="1:5" x14ac:dyDescent="0.25">
      <c r="A16926"/>
      <c r="B16926"/>
      <c r="C16926"/>
      <c r="D16926"/>
      <c r="E16926"/>
    </row>
    <row r="16927" spans="1:5" x14ac:dyDescent="0.25">
      <c r="A16927"/>
      <c r="B16927"/>
      <c r="C16927"/>
      <c r="D16927"/>
      <c r="E16927"/>
    </row>
    <row r="16928" spans="1:5" x14ac:dyDescent="0.25">
      <c r="A16928"/>
      <c r="B16928"/>
      <c r="C16928"/>
      <c r="D16928"/>
      <c r="E16928"/>
    </row>
    <row r="16929" spans="1:5" x14ac:dyDescent="0.25">
      <c r="A16929"/>
      <c r="B16929"/>
      <c r="C16929"/>
      <c r="D16929"/>
      <c r="E16929"/>
    </row>
    <row r="16930" spans="1:5" x14ac:dyDescent="0.25">
      <c r="A16930"/>
      <c r="B16930"/>
      <c r="C16930"/>
      <c r="D16930"/>
      <c r="E16930"/>
    </row>
    <row r="16931" spans="1:5" x14ac:dyDescent="0.25">
      <c r="A16931"/>
      <c r="B16931"/>
      <c r="C16931"/>
      <c r="D16931"/>
      <c r="E16931"/>
    </row>
    <row r="16932" spans="1:5" x14ac:dyDescent="0.25">
      <c r="A16932"/>
      <c r="B16932"/>
      <c r="C16932"/>
      <c r="D16932"/>
      <c r="E16932"/>
    </row>
    <row r="16933" spans="1:5" x14ac:dyDescent="0.25">
      <c r="A16933"/>
      <c r="B16933"/>
      <c r="C16933"/>
      <c r="D16933"/>
      <c r="E16933"/>
    </row>
    <row r="16934" spans="1:5" x14ac:dyDescent="0.25">
      <c r="A16934"/>
      <c r="B16934"/>
      <c r="C16934"/>
      <c r="D16934"/>
      <c r="E16934"/>
    </row>
    <row r="16935" spans="1:5" x14ac:dyDescent="0.25">
      <c r="A16935"/>
      <c r="B16935"/>
      <c r="C16935"/>
      <c r="D16935"/>
      <c r="E16935"/>
    </row>
    <row r="16936" spans="1:5" x14ac:dyDescent="0.25">
      <c r="A16936"/>
      <c r="B16936"/>
      <c r="C16936"/>
      <c r="D16936"/>
      <c r="E16936"/>
    </row>
    <row r="16937" spans="1:5" x14ac:dyDescent="0.25">
      <c r="A16937"/>
      <c r="B16937"/>
      <c r="C16937"/>
      <c r="D16937"/>
      <c r="E16937"/>
    </row>
    <row r="16938" spans="1:5" x14ac:dyDescent="0.25">
      <c r="A16938"/>
      <c r="B16938"/>
      <c r="C16938"/>
      <c r="D16938"/>
      <c r="E16938"/>
    </row>
    <row r="16939" spans="1:5" x14ac:dyDescent="0.25">
      <c r="A16939"/>
      <c r="B16939"/>
      <c r="C16939"/>
      <c r="D16939"/>
      <c r="E16939"/>
    </row>
    <row r="16940" spans="1:5" x14ac:dyDescent="0.25">
      <c r="A16940"/>
      <c r="B16940"/>
      <c r="C16940"/>
      <c r="D16940"/>
      <c r="E16940"/>
    </row>
    <row r="16941" spans="1:5" x14ac:dyDescent="0.25">
      <c r="A16941"/>
      <c r="B16941"/>
      <c r="C16941"/>
      <c r="D16941"/>
      <c r="E16941"/>
    </row>
    <row r="16942" spans="1:5" x14ac:dyDescent="0.25">
      <c r="A16942"/>
      <c r="B16942"/>
      <c r="C16942"/>
      <c r="D16942"/>
      <c r="E16942"/>
    </row>
    <row r="16943" spans="1:5" x14ac:dyDescent="0.25">
      <c r="A16943"/>
      <c r="B16943"/>
      <c r="C16943"/>
      <c r="D16943"/>
      <c r="E16943"/>
    </row>
    <row r="16944" spans="1:5" x14ac:dyDescent="0.25">
      <c r="A16944"/>
      <c r="B16944"/>
      <c r="C16944"/>
      <c r="D16944"/>
      <c r="E16944"/>
    </row>
    <row r="16945" spans="1:5" x14ac:dyDescent="0.25">
      <c r="A16945"/>
      <c r="B16945"/>
      <c r="C16945"/>
      <c r="D16945"/>
      <c r="E16945"/>
    </row>
    <row r="16946" spans="1:5" x14ac:dyDescent="0.25">
      <c r="A16946"/>
      <c r="B16946"/>
      <c r="C16946"/>
      <c r="D16946"/>
      <c r="E16946"/>
    </row>
    <row r="16947" spans="1:5" x14ac:dyDescent="0.25">
      <c r="A16947"/>
      <c r="B16947"/>
      <c r="C16947"/>
      <c r="D16947"/>
      <c r="E16947"/>
    </row>
    <row r="16948" spans="1:5" x14ac:dyDescent="0.25">
      <c r="A16948"/>
      <c r="B16948"/>
      <c r="C16948"/>
      <c r="D16948"/>
      <c r="E16948"/>
    </row>
    <row r="16949" spans="1:5" x14ac:dyDescent="0.25">
      <c r="A16949"/>
      <c r="B16949"/>
      <c r="C16949"/>
      <c r="D16949"/>
      <c r="E16949"/>
    </row>
    <row r="16950" spans="1:5" x14ac:dyDescent="0.25">
      <c r="A16950"/>
      <c r="B16950"/>
      <c r="C16950"/>
      <c r="D16950"/>
      <c r="E16950"/>
    </row>
    <row r="16951" spans="1:5" x14ac:dyDescent="0.25">
      <c r="A16951"/>
      <c r="B16951"/>
      <c r="C16951"/>
      <c r="D16951"/>
      <c r="E16951"/>
    </row>
    <row r="16952" spans="1:5" x14ac:dyDescent="0.25">
      <c r="A16952"/>
      <c r="B16952"/>
      <c r="C16952"/>
      <c r="D16952"/>
      <c r="E16952"/>
    </row>
    <row r="16953" spans="1:5" x14ac:dyDescent="0.25">
      <c r="A16953"/>
      <c r="B16953"/>
      <c r="C16953"/>
      <c r="D16953"/>
      <c r="E16953"/>
    </row>
    <row r="16954" spans="1:5" x14ac:dyDescent="0.25">
      <c r="A16954"/>
      <c r="B16954"/>
      <c r="C16954"/>
      <c r="D16954"/>
      <c r="E16954"/>
    </row>
    <row r="16955" spans="1:5" x14ac:dyDescent="0.25">
      <c r="A16955"/>
      <c r="B16955"/>
      <c r="C16955"/>
      <c r="D16955"/>
      <c r="E16955"/>
    </row>
    <row r="16956" spans="1:5" x14ac:dyDescent="0.25">
      <c r="A16956"/>
      <c r="B16956"/>
      <c r="C16956"/>
      <c r="D16956"/>
      <c r="E16956"/>
    </row>
    <row r="16957" spans="1:5" x14ac:dyDescent="0.25">
      <c r="A16957"/>
      <c r="B16957"/>
      <c r="C16957"/>
      <c r="D16957"/>
      <c r="E16957"/>
    </row>
    <row r="16958" spans="1:5" x14ac:dyDescent="0.25">
      <c r="A16958"/>
      <c r="B16958"/>
      <c r="C16958"/>
      <c r="D16958"/>
      <c r="E16958"/>
    </row>
    <row r="16959" spans="1:5" x14ac:dyDescent="0.25">
      <c r="A16959"/>
      <c r="B16959"/>
      <c r="C16959"/>
      <c r="D16959"/>
      <c r="E16959"/>
    </row>
    <row r="16960" spans="1:5" x14ac:dyDescent="0.25">
      <c r="A16960"/>
      <c r="B16960"/>
      <c r="C16960"/>
      <c r="D16960"/>
      <c r="E16960"/>
    </row>
    <row r="16961" spans="1:5" x14ac:dyDescent="0.25">
      <c r="A16961"/>
      <c r="B16961"/>
      <c r="C16961"/>
      <c r="D16961"/>
      <c r="E16961"/>
    </row>
    <row r="16962" spans="1:5" x14ac:dyDescent="0.25">
      <c r="A16962"/>
      <c r="B16962"/>
      <c r="C16962"/>
      <c r="D16962"/>
      <c r="E16962"/>
    </row>
    <row r="16963" spans="1:5" x14ac:dyDescent="0.25">
      <c r="A16963"/>
      <c r="B16963"/>
      <c r="C16963"/>
      <c r="D16963"/>
      <c r="E16963"/>
    </row>
    <row r="16964" spans="1:5" x14ac:dyDescent="0.25">
      <c r="A16964"/>
      <c r="B16964"/>
      <c r="C16964"/>
      <c r="D16964"/>
      <c r="E16964"/>
    </row>
    <row r="16965" spans="1:5" x14ac:dyDescent="0.25">
      <c r="A16965"/>
      <c r="B16965"/>
      <c r="C16965"/>
      <c r="D16965"/>
      <c r="E16965"/>
    </row>
    <row r="16966" spans="1:5" x14ac:dyDescent="0.25">
      <c r="A16966"/>
      <c r="B16966"/>
      <c r="C16966"/>
      <c r="D16966"/>
      <c r="E16966"/>
    </row>
    <row r="16967" spans="1:5" x14ac:dyDescent="0.25">
      <c r="A16967"/>
      <c r="B16967"/>
      <c r="C16967"/>
      <c r="D16967"/>
      <c r="E16967"/>
    </row>
    <row r="16968" spans="1:5" x14ac:dyDescent="0.25">
      <c r="A16968"/>
      <c r="B16968"/>
      <c r="C16968"/>
      <c r="D16968"/>
      <c r="E16968"/>
    </row>
    <row r="16969" spans="1:5" x14ac:dyDescent="0.25">
      <c r="A16969"/>
      <c r="B16969"/>
      <c r="C16969"/>
      <c r="D16969"/>
      <c r="E16969"/>
    </row>
    <row r="16970" spans="1:5" x14ac:dyDescent="0.25">
      <c r="A16970"/>
      <c r="B16970"/>
      <c r="C16970"/>
      <c r="D16970"/>
      <c r="E16970"/>
    </row>
    <row r="16971" spans="1:5" x14ac:dyDescent="0.25">
      <c r="A16971"/>
      <c r="B16971"/>
      <c r="C16971"/>
      <c r="D16971"/>
      <c r="E16971"/>
    </row>
    <row r="16972" spans="1:5" x14ac:dyDescent="0.25">
      <c r="A16972"/>
      <c r="B16972"/>
      <c r="C16972"/>
      <c r="D16972"/>
      <c r="E16972"/>
    </row>
    <row r="16973" spans="1:5" x14ac:dyDescent="0.25">
      <c r="A16973"/>
      <c r="B16973"/>
      <c r="C16973"/>
      <c r="D16973"/>
      <c r="E16973"/>
    </row>
    <row r="16974" spans="1:5" x14ac:dyDescent="0.25">
      <c r="A16974"/>
      <c r="B16974"/>
      <c r="C16974"/>
      <c r="D16974"/>
      <c r="E16974"/>
    </row>
    <row r="16975" spans="1:5" x14ac:dyDescent="0.25">
      <c r="A16975"/>
      <c r="B16975"/>
      <c r="C16975"/>
      <c r="D16975"/>
      <c r="E16975"/>
    </row>
    <row r="16976" spans="1:5" x14ac:dyDescent="0.25">
      <c r="A16976"/>
      <c r="B16976"/>
      <c r="C16976"/>
      <c r="D16976"/>
      <c r="E16976"/>
    </row>
    <row r="16977" spans="1:5" x14ac:dyDescent="0.25">
      <c r="A16977"/>
      <c r="B16977"/>
      <c r="C16977"/>
      <c r="D16977"/>
      <c r="E16977"/>
    </row>
    <row r="16978" spans="1:5" x14ac:dyDescent="0.25">
      <c r="A16978"/>
      <c r="B16978"/>
      <c r="C16978"/>
      <c r="D16978"/>
      <c r="E16978"/>
    </row>
    <row r="16979" spans="1:5" x14ac:dyDescent="0.25">
      <c r="A16979"/>
      <c r="B16979"/>
      <c r="C16979"/>
      <c r="D16979"/>
      <c r="E16979"/>
    </row>
    <row r="16980" spans="1:5" x14ac:dyDescent="0.25">
      <c r="A16980"/>
      <c r="B16980"/>
      <c r="C16980"/>
      <c r="D16980"/>
      <c r="E16980"/>
    </row>
    <row r="16981" spans="1:5" x14ac:dyDescent="0.25">
      <c r="A16981"/>
      <c r="B16981"/>
      <c r="C16981"/>
      <c r="D16981"/>
      <c r="E16981"/>
    </row>
    <row r="16982" spans="1:5" x14ac:dyDescent="0.25">
      <c r="A16982"/>
      <c r="B16982"/>
      <c r="C16982"/>
      <c r="D16982"/>
      <c r="E16982"/>
    </row>
    <row r="16983" spans="1:5" x14ac:dyDescent="0.25">
      <c r="A16983"/>
      <c r="B16983"/>
      <c r="C16983"/>
      <c r="D16983"/>
      <c r="E16983"/>
    </row>
    <row r="16984" spans="1:5" x14ac:dyDescent="0.25">
      <c r="A16984"/>
      <c r="B16984"/>
      <c r="C16984"/>
      <c r="D16984"/>
      <c r="E16984"/>
    </row>
    <row r="16985" spans="1:5" x14ac:dyDescent="0.25">
      <c r="A16985"/>
      <c r="B16985"/>
      <c r="C16985"/>
      <c r="D16985"/>
      <c r="E16985"/>
    </row>
    <row r="16986" spans="1:5" x14ac:dyDescent="0.25">
      <c r="A16986"/>
      <c r="B16986"/>
      <c r="C16986"/>
      <c r="D16986"/>
      <c r="E16986"/>
    </row>
    <row r="16987" spans="1:5" x14ac:dyDescent="0.25">
      <c r="A16987"/>
      <c r="B16987"/>
      <c r="C16987"/>
      <c r="D16987"/>
      <c r="E16987"/>
    </row>
    <row r="16988" spans="1:5" x14ac:dyDescent="0.25">
      <c r="A16988"/>
      <c r="B16988"/>
      <c r="C16988"/>
      <c r="D16988"/>
      <c r="E16988"/>
    </row>
    <row r="16989" spans="1:5" x14ac:dyDescent="0.25">
      <c r="A16989"/>
      <c r="B16989"/>
      <c r="C16989"/>
      <c r="D16989"/>
      <c r="E16989"/>
    </row>
    <row r="16990" spans="1:5" x14ac:dyDescent="0.25">
      <c r="A16990"/>
      <c r="B16990"/>
      <c r="C16990"/>
      <c r="D16990"/>
      <c r="E16990"/>
    </row>
    <row r="16991" spans="1:5" x14ac:dyDescent="0.25">
      <c r="A16991"/>
      <c r="B16991"/>
      <c r="C16991"/>
      <c r="D16991"/>
      <c r="E16991"/>
    </row>
    <row r="16992" spans="1:5" x14ac:dyDescent="0.25">
      <c r="A16992"/>
      <c r="B16992"/>
      <c r="C16992"/>
      <c r="D16992"/>
      <c r="E16992"/>
    </row>
    <row r="16993" spans="1:5" x14ac:dyDescent="0.25">
      <c r="A16993"/>
      <c r="B16993"/>
      <c r="C16993"/>
      <c r="D16993"/>
      <c r="E16993"/>
    </row>
    <row r="16994" spans="1:5" x14ac:dyDescent="0.25">
      <c r="A16994"/>
      <c r="B16994"/>
      <c r="C16994"/>
      <c r="D16994"/>
      <c r="E16994"/>
    </row>
    <row r="16995" spans="1:5" x14ac:dyDescent="0.25">
      <c r="A16995"/>
      <c r="B16995"/>
      <c r="C16995"/>
      <c r="D16995"/>
      <c r="E16995"/>
    </row>
    <row r="16996" spans="1:5" x14ac:dyDescent="0.25">
      <c r="A16996"/>
      <c r="B16996"/>
      <c r="C16996"/>
      <c r="D16996"/>
      <c r="E16996"/>
    </row>
    <row r="16997" spans="1:5" x14ac:dyDescent="0.25">
      <c r="A16997"/>
      <c r="B16997"/>
      <c r="C16997"/>
      <c r="D16997"/>
      <c r="E16997"/>
    </row>
    <row r="16998" spans="1:5" x14ac:dyDescent="0.25">
      <c r="A16998"/>
      <c r="B16998"/>
      <c r="C16998"/>
      <c r="D16998"/>
      <c r="E16998"/>
    </row>
    <row r="16999" spans="1:5" x14ac:dyDescent="0.25">
      <c r="A16999"/>
      <c r="B16999"/>
      <c r="C16999"/>
      <c r="D16999"/>
      <c r="E16999"/>
    </row>
    <row r="17000" spans="1:5" x14ac:dyDescent="0.25">
      <c r="A17000"/>
      <c r="B17000"/>
      <c r="C17000"/>
      <c r="D17000"/>
      <c r="E17000"/>
    </row>
    <row r="17001" spans="1:5" x14ac:dyDescent="0.25">
      <c r="A17001"/>
      <c r="B17001"/>
      <c r="C17001"/>
      <c r="D17001"/>
      <c r="E17001"/>
    </row>
    <row r="17002" spans="1:5" x14ac:dyDescent="0.25">
      <c r="A17002"/>
      <c r="B17002"/>
      <c r="C17002"/>
      <c r="D17002"/>
      <c r="E17002"/>
    </row>
    <row r="17003" spans="1:5" x14ac:dyDescent="0.25">
      <c r="A17003"/>
      <c r="B17003"/>
      <c r="C17003"/>
      <c r="D17003"/>
      <c r="E17003"/>
    </row>
    <row r="17004" spans="1:5" x14ac:dyDescent="0.25">
      <c r="A17004"/>
      <c r="B17004"/>
      <c r="C17004"/>
      <c r="D17004"/>
      <c r="E17004"/>
    </row>
    <row r="17005" spans="1:5" x14ac:dyDescent="0.25">
      <c r="A17005"/>
      <c r="B17005"/>
      <c r="C17005"/>
      <c r="D17005"/>
      <c r="E17005"/>
    </row>
    <row r="17006" spans="1:5" x14ac:dyDescent="0.25">
      <c r="A17006"/>
      <c r="B17006"/>
      <c r="C17006"/>
      <c r="D17006"/>
      <c r="E17006"/>
    </row>
    <row r="17007" spans="1:5" x14ac:dyDescent="0.25">
      <c r="A17007"/>
      <c r="B17007"/>
      <c r="C17007"/>
      <c r="D17007"/>
      <c r="E17007"/>
    </row>
    <row r="17008" spans="1:5" x14ac:dyDescent="0.25">
      <c r="A17008"/>
      <c r="B17008"/>
      <c r="C17008"/>
      <c r="D17008"/>
      <c r="E17008"/>
    </row>
    <row r="17009" spans="1:5" x14ac:dyDescent="0.25">
      <c r="A17009"/>
      <c r="B17009"/>
      <c r="C17009"/>
      <c r="D17009"/>
      <c r="E17009"/>
    </row>
    <row r="17010" spans="1:5" x14ac:dyDescent="0.25">
      <c r="A17010"/>
      <c r="B17010"/>
      <c r="C17010"/>
      <c r="D17010"/>
      <c r="E17010"/>
    </row>
    <row r="17011" spans="1:5" x14ac:dyDescent="0.25">
      <c r="A17011"/>
      <c r="B17011"/>
      <c r="C17011"/>
      <c r="D17011"/>
      <c r="E17011"/>
    </row>
    <row r="17012" spans="1:5" x14ac:dyDescent="0.25">
      <c r="A17012"/>
      <c r="B17012"/>
      <c r="C17012"/>
      <c r="D17012"/>
      <c r="E17012"/>
    </row>
    <row r="17013" spans="1:5" x14ac:dyDescent="0.25">
      <c r="A17013"/>
      <c r="B17013"/>
      <c r="C17013"/>
      <c r="D17013"/>
      <c r="E17013"/>
    </row>
    <row r="17014" spans="1:5" x14ac:dyDescent="0.25">
      <c r="A17014"/>
      <c r="B17014"/>
      <c r="C17014"/>
      <c r="D17014"/>
      <c r="E17014"/>
    </row>
    <row r="17015" spans="1:5" x14ac:dyDescent="0.25">
      <c r="A17015"/>
      <c r="B17015"/>
      <c r="C17015"/>
      <c r="D17015"/>
      <c r="E17015"/>
    </row>
    <row r="17016" spans="1:5" x14ac:dyDescent="0.25">
      <c r="A17016"/>
      <c r="B17016"/>
      <c r="C17016"/>
      <c r="D17016"/>
      <c r="E17016"/>
    </row>
    <row r="17017" spans="1:5" x14ac:dyDescent="0.25">
      <c r="A17017"/>
      <c r="B17017"/>
      <c r="C17017"/>
      <c r="D17017"/>
      <c r="E17017"/>
    </row>
    <row r="17018" spans="1:5" x14ac:dyDescent="0.25">
      <c r="A17018"/>
      <c r="B17018"/>
      <c r="C17018"/>
      <c r="D17018"/>
      <c r="E17018"/>
    </row>
    <row r="17019" spans="1:5" x14ac:dyDescent="0.25">
      <c r="A17019"/>
      <c r="B17019"/>
      <c r="C17019"/>
      <c r="D17019"/>
      <c r="E17019"/>
    </row>
    <row r="17020" spans="1:5" x14ac:dyDescent="0.25">
      <c r="A17020"/>
      <c r="B17020"/>
      <c r="C17020"/>
      <c r="D17020"/>
      <c r="E17020"/>
    </row>
    <row r="17021" spans="1:5" x14ac:dyDescent="0.25">
      <c r="A17021"/>
      <c r="B17021"/>
      <c r="C17021"/>
      <c r="D17021"/>
      <c r="E17021"/>
    </row>
    <row r="17022" spans="1:5" x14ac:dyDescent="0.25">
      <c r="A17022"/>
      <c r="B17022"/>
      <c r="C17022"/>
      <c r="D17022"/>
      <c r="E17022"/>
    </row>
    <row r="17023" spans="1:5" x14ac:dyDescent="0.25">
      <c r="A17023"/>
      <c r="B17023"/>
      <c r="C17023"/>
      <c r="D17023"/>
      <c r="E17023"/>
    </row>
    <row r="17024" spans="1:5" x14ac:dyDescent="0.25">
      <c r="A17024"/>
      <c r="B17024"/>
      <c r="C17024"/>
      <c r="D17024"/>
      <c r="E17024"/>
    </row>
    <row r="17025" spans="1:5" x14ac:dyDescent="0.25">
      <c r="A17025"/>
      <c r="B17025"/>
      <c r="C17025"/>
      <c r="D17025"/>
      <c r="E17025"/>
    </row>
    <row r="17026" spans="1:5" x14ac:dyDescent="0.25">
      <c r="A17026"/>
      <c r="B17026"/>
      <c r="C17026"/>
      <c r="D17026"/>
      <c r="E17026"/>
    </row>
    <row r="17027" spans="1:5" x14ac:dyDescent="0.25">
      <c r="A17027"/>
      <c r="B17027"/>
      <c r="C17027"/>
      <c r="D17027"/>
      <c r="E17027"/>
    </row>
    <row r="17028" spans="1:5" x14ac:dyDescent="0.25">
      <c r="A17028"/>
      <c r="B17028"/>
      <c r="C17028"/>
      <c r="D17028"/>
      <c r="E17028"/>
    </row>
    <row r="17029" spans="1:5" x14ac:dyDescent="0.25">
      <c r="A17029"/>
      <c r="B17029"/>
      <c r="C17029"/>
      <c r="D17029"/>
      <c r="E17029"/>
    </row>
    <row r="17030" spans="1:5" x14ac:dyDescent="0.25">
      <c r="A17030"/>
      <c r="B17030"/>
      <c r="C17030"/>
      <c r="D17030"/>
      <c r="E17030"/>
    </row>
    <row r="17031" spans="1:5" x14ac:dyDescent="0.25">
      <c r="A17031"/>
      <c r="B17031"/>
      <c r="C17031"/>
      <c r="D17031"/>
      <c r="E17031"/>
    </row>
    <row r="17032" spans="1:5" x14ac:dyDescent="0.25">
      <c r="A17032"/>
      <c r="B17032"/>
      <c r="C17032"/>
      <c r="D17032"/>
      <c r="E17032"/>
    </row>
    <row r="17033" spans="1:5" x14ac:dyDescent="0.25">
      <c r="A17033"/>
      <c r="B17033"/>
      <c r="C17033"/>
      <c r="D17033"/>
      <c r="E17033"/>
    </row>
    <row r="17034" spans="1:5" x14ac:dyDescent="0.25">
      <c r="A17034"/>
      <c r="B17034"/>
      <c r="C17034"/>
      <c r="D17034"/>
      <c r="E17034"/>
    </row>
    <row r="17035" spans="1:5" x14ac:dyDescent="0.25">
      <c r="A17035"/>
      <c r="B17035"/>
      <c r="C17035"/>
      <c r="D17035"/>
      <c r="E17035"/>
    </row>
    <row r="17036" spans="1:5" x14ac:dyDescent="0.25">
      <c r="A17036"/>
      <c r="B17036"/>
      <c r="C17036"/>
      <c r="D17036"/>
      <c r="E17036"/>
    </row>
    <row r="17037" spans="1:5" x14ac:dyDescent="0.25">
      <c r="A17037"/>
      <c r="B17037"/>
      <c r="C17037"/>
      <c r="D17037"/>
      <c r="E17037"/>
    </row>
    <row r="17038" spans="1:5" x14ac:dyDescent="0.25">
      <c r="A17038"/>
      <c r="B17038"/>
      <c r="C17038"/>
      <c r="D17038"/>
      <c r="E17038"/>
    </row>
    <row r="17039" spans="1:5" x14ac:dyDescent="0.25">
      <c r="A17039"/>
      <c r="B17039"/>
      <c r="C17039"/>
      <c r="D17039"/>
      <c r="E17039"/>
    </row>
    <row r="17040" spans="1:5" x14ac:dyDescent="0.25">
      <c r="A17040"/>
      <c r="B17040"/>
      <c r="C17040"/>
      <c r="D17040"/>
      <c r="E17040"/>
    </row>
    <row r="17041" spans="1:5" x14ac:dyDescent="0.25">
      <c r="A17041"/>
      <c r="B17041"/>
      <c r="C17041"/>
      <c r="D17041"/>
      <c r="E17041"/>
    </row>
    <row r="17042" spans="1:5" x14ac:dyDescent="0.25">
      <c r="A17042"/>
      <c r="B17042"/>
      <c r="C17042"/>
      <c r="D17042"/>
      <c r="E17042"/>
    </row>
    <row r="17043" spans="1:5" x14ac:dyDescent="0.25">
      <c r="A17043"/>
      <c r="B17043"/>
      <c r="C17043"/>
      <c r="D17043"/>
      <c r="E17043"/>
    </row>
    <row r="17044" spans="1:5" x14ac:dyDescent="0.25">
      <c r="A17044"/>
      <c r="B17044"/>
      <c r="C17044"/>
      <c r="D17044"/>
      <c r="E17044"/>
    </row>
    <row r="17045" spans="1:5" x14ac:dyDescent="0.25">
      <c r="A17045"/>
      <c r="B17045"/>
      <c r="C17045"/>
      <c r="D17045"/>
      <c r="E17045"/>
    </row>
    <row r="17046" spans="1:5" x14ac:dyDescent="0.25">
      <c r="A17046"/>
      <c r="B17046"/>
      <c r="C17046"/>
      <c r="D17046"/>
      <c r="E17046"/>
    </row>
    <row r="17047" spans="1:5" x14ac:dyDescent="0.25">
      <c r="A17047"/>
      <c r="B17047"/>
      <c r="C17047"/>
      <c r="D17047"/>
      <c r="E17047"/>
    </row>
    <row r="17048" spans="1:5" x14ac:dyDescent="0.25">
      <c r="A17048"/>
      <c r="B17048"/>
      <c r="C17048"/>
      <c r="D17048"/>
      <c r="E17048"/>
    </row>
    <row r="17049" spans="1:5" x14ac:dyDescent="0.25">
      <c r="A17049"/>
      <c r="B17049"/>
      <c r="C17049"/>
      <c r="D17049"/>
      <c r="E17049"/>
    </row>
    <row r="17050" spans="1:5" x14ac:dyDescent="0.25">
      <c r="A17050"/>
      <c r="B17050"/>
      <c r="C17050"/>
      <c r="D17050"/>
      <c r="E17050"/>
    </row>
    <row r="17051" spans="1:5" x14ac:dyDescent="0.25">
      <c r="A17051"/>
      <c r="B17051"/>
      <c r="C17051"/>
      <c r="D17051"/>
      <c r="E17051"/>
    </row>
    <row r="17052" spans="1:5" x14ac:dyDescent="0.25">
      <c r="A17052"/>
      <c r="B17052"/>
      <c r="C17052"/>
      <c r="D17052"/>
      <c r="E17052"/>
    </row>
    <row r="17053" spans="1:5" x14ac:dyDescent="0.25">
      <c r="A17053"/>
      <c r="B17053"/>
      <c r="C17053"/>
      <c r="D17053"/>
      <c r="E17053"/>
    </row>
    <row r="17054" spans="1:5" x14ac:dyDescent="0.25">
      <c r="A17054"/>
      <c r="B17054"/>
      <c r="C17054"/>
      <c r="D17054"/>
      <c r="E17054"/>
    </row>
    <row r="17055" spans="1:5" x14ac:dyDescent="0.25">
      <c r="A17055"/>
      <c r="B17055"/>
      <c r="C17055"/>
      <c r="D17055"/>
      <c r="E17055"/>
    </row>
    <row r="17056" spans="1:5" x14ac:dyDescent="0.25">
      <c r="A17056"/>
      <c r="B17056"/>
      <c r="C17056"/>
      <c r="D17056"/>
      <c r="E17056"/>
    </row>
    <row r="17057" spans="1:5" x14ac:dyDescent="0.25">
      <c r="A17057"/>
      <c r="B17057"/>
      <c r="C17057"/>
      <c r="D17057"/>
      <c r="E17057"/>
    </row>
    <row r="17058" spans="1:5" x14ac:dyDescent="0.25">
      <c r="A17058"/>
      <c r="B17058"/>
      <c r="C17058"/>
      <c r="D17058"/>
      <c r="E17058"/>
    </row>
    <row r="17059" spans="1:5" x14ac:dyDescent="0.25">
      <c r="A17059"/>
      <c r="B17059"/>
      <c r="C17059"/>
      <c r="D17059"/>
      <c r="E17059"/>
    </row>
    <row r="17060" spans="1:5" x14ac:dyDescent="0.25">
      <c r="A17060"/>
      <c r="B17060"/>
      <c r="C17060"/>
      <c r="D17060"/>
      <c r="E17060"/>
    </row>
    <row r="17061" spans="1:5" x14ac:dyDescent="0.25">
      <c r="A17061"/>
      <c r="B17061"/>
      <c r="C17061"/>
      <c r="D17061"/>
      <c r="E17061"/>
    </row>
    <row r="17062" spans="1:5" x14ac:dyDescent="0.25">
      <c r="A17062"/>
      <c r="B17062"/>
      <c r="C17062"/>
      <c r="D17062"/>
      <c r="E17062"/>
    </row>
    <row r="17063" spans="1:5" x14ac:dyDescent="0.25">
      <c r="A17063"/>
      <c r="B17063"/>
      <c r="C17063"/>
      <c r="D17063"/>
      <c r="E17063"/>
    </row>
    <row r="17064" spans="1:5" x14ac:dyDescent="0.25">
      <c r="A17064"/>
      <c r="B17064"/>
      <c r="C17064"/>
      <c r="D17064"/>
      <c r="E17064"/>
    </row>
    <row r="17065" spans="1:5" x14ac:dyDescent="0.25">
      <c r="A17065"/>
      <c r="B17065"/>
      <c r="C17065"/>
      <c r="D17065"/>
      <c r="E17065"/>
    </row>
    <row r="17066" spans="1:5" x14ac:dyDescent="0.25">
      <c r="A17066"/>
      <c r="B17066"/>
      <c r="C17066"/>
      <c r="D17066"/>
      <c r="E17066"/>
    </row>
    <row r="17067" spans="1:5" x14ac:dyDescent="0.25">
      <c r="A17067"/>
      <c r="B17067"/>
      <c r="C17067"/>
      <c r="D17067"/>
      <c r="E17067"/>
    </row>
    <row r="17068" spans="1:5" x14ac:dyDescent="0.25">
      <c r="A17068"/>
      <c r="B17068"/>
      <c r="C17068"/>
      <c r="D17068"/>
      <c r="E17068"/>
    </row>
    <row r="17069" spans="1:5" x14ac:dyDescent="0.25">
      <c r="A17069"/>
      <c r="B17069"/>
      <c r="C17069"/>
      <c r="D17069"/>
      <c r="E17069"/>
    </row>
    <row r="17070" spans="1:5" x14ac:dyDescent="0.25">
      <c r="A17070"/>
      <c r="B17070"/>
      <c r="C17070"/>
      <c r="D17070"/>
      <c r="E17070"/>
    </row>
    <row r="17071" spans="1:5" x14ac:dyDescent="0.25">
      <c r="A17071"/>
      <c r="B17071"/>
      <c r="C17071"/>
      <c r="D17071"/>
      <c r="E17071"/>
    </row>
    <row r="17072" spans="1:5" x14ac:dyDescent="0.25">
      <c r="A17072"/>
      <c r="B17072"/>
      <c r="C17072"/>
      <c r="D17072"/>
      <c r="E17072"/>
    </row>
    <row r="17073" spans="1:5" x14ac:dyDescent="0.25">
      <c r="A17073"/>
      <c r="B17073"/>
      <c r="C17073"/>
      <c r="D17073"/>
      <c r="E17073"/>
    </row>
    <row r="17074" spans="1:5" x14ac:dyDescent="0.25">
      <c r="A17074"/>
      <c r="B17074"/>
      <c r="C17074"/>
      <c r="D17074"/>
      <c r="E17074"/>
    </row>
    <row r="17075" spans="1:5" x14ac:dyDescent="0.25">
      <c r="A17075"/>
      <c r="B17075"/>
      <c r="C17075"/>
      <c r="D17075"/>
      <c r="E17075"/>
    </row>
    <row r="17076" spans="1:5" x14ac:dyDescent="0.25">
      <c r="A17076"/>
      <c r="B17076"/>
      <c r="C17076"/>
      <c r="D17076"/>
      <c r="E17076"/>
    </row>
    <row r="17077" spans="1:5" x14ac:dyDescent="0.25">
      <c r="A17077"/>
      <c r="B17077"/>
      <c r="C17077"/>
      <c r="D17077"/>
      <c r="E17077"/>
    </row>
    <row r="17078" spans="1:5" x14ac:dyDescent="0.25">
      <c r="A17078"/>
      <c r="B17078"/>
      <c r="C17078"/>
      <c r="D17078"/>
      <c r="E17078"/>
    </row>
    <row r="17079" spans="1:5" x14ac:dyDescent="0.25">
      <c r="A17079"/>
      <c r="B17079"/>
      <c r="C17079"/>
      <c r="D17079"/>
      <c r="E17079"/>
    </row>
    <row r="17080" spans="1:5" x14ac:dyDescent="0.25">
      <c r="A17080"/>
      <c r="B17080"/>
      <c r="C17080"/>
      <c r="D17080"/>
      <c r="E17080"/>
    </row>
    <row r="17081" spans="1:5" x14ac:dyDescent="0.25">
      <c r="A17081"/>
      <c r="B17081"/>
      <c r="C17081"/>
      <c r="D17081"/>
      <c r="E17081"/>
    </row>
    <row r="17082" spans="1:5" x14ac:dyDescent="0.25">
      <c r="A17082"/>
      <c r="B17082"/>
      <c r="C17082"/>
      <c r="D17082"/>
      <c r="E17082"/>
    </row>
    <row r="17083" spans="1:5" x14ac:dyDescent="0.25">
      <c r="A17083"/>
      <c r="B17083"/>
      <c r="C17083"/>
      <c r="D17083"/>
      <c r="E17083"/>
    </row>
    <row r="17084" spans="1:5" x14ac:dyDescent="0.25">
      <c r="A17084"/>
      <c r="B17084"/>
      <c r="C17084"/>
      <c r="D17084"/>
      <c r="E17084"/>
    </row>
    <row r="17085" spans="1:5" x14ac:dyDescent="0.25">
      <c r="A17085"/>
      <c r="B17085"/>
      <c r="C17085"/>
      <c r="D17085"/>
      <c r="E17085"/>
    </row>
    <row r="17086" spans="1:5" x14ac:dyDescent="0.25">
      <c r="A17086"/>
      <c r="B17086"/>
      <c r="C17086"/>
      <c r="D17086"/>
      <c r="E17086"/>
    </row>
    <row r="17087" spans="1:5" x14ac:dyDescent="0.25">
      <c r="A17087"/>
      <c r="B17087"/>
      <c r="C17087"/>
      <c r="D17087"/>
      <c r="E17087"/>
    </row>
    <row r="17088" spans="1:5" x14ac:dyDescent="0.25">
      <c r="A17088"/>
      <c r="B17088"/>
      <c r="C17088"/>
      <c r="D17088"/>
      <c r="E17088"/>
    </row>
    <row r="17089" spans="1:5" x14ac:dyDescent="0.25">
      <c r="A17089"/>
      <c r="B17089"/>
      <c r="C17089"/>
      <c r="D17089"/>
      <c r="E17089"/>
    </row>
    <row r="17090" spans="1:5" x14ac:dyDescent="0.25">
      <c r="A17090"/>
      <c r="B17090"/>
      <c r="C17090"/>
      <c r="D17090"/>
      <c r="E17090"/>
    </row>
    <row r="17091" spans="1:5" x14ac:dyDescent="0.25">
      <c r="A17091"/>
      <c r="B17091"/>
      <c r="C17091"/>
      <c r="D17091"/>
      <c r="E17091"/>
    </row>
    <row r="17092" spans="1:5" x14ac:dyDescent="0.25">
      <c r="A17092"/>
      <c r="B17092"/>
      <c r="C17092"/>
      <c r="D17092"/>
      <c r="E17092"/>
    </row>
    <row r="17093" spans="1:5" x14ac:dyDescent="0.25">
      <c r="A17093"/>
      <c r="B17093"/>
      <c r="C17093"/>
      <c r="D17093"/>
      <c r="E17093"/>
    </row>
    <row r="17094" spans="1:5" x14ac:dyDescent="0.25">
      <c r="A17094"/>
      <c r="B17094"/>
      <c r="C17094"/>
      <c r="D17094"/>
      <c r="E17094"/>
    </row>
    <row r="17095" spans="1:5" x14ac:dyDescent="0.25">
      <c r="A17095"/>
      <c r="B17095"/>
      <c r="C17095"/>
      <c r="D17095"/>
      <c r="E17095"/>
    </row>
    <row r="17096" spans="1:5" x14ac:dyDescent="0.25">
      <c r="A17096"/>
      <c r="B17096"/>
      <c r="C17096"/>
      <c r="D17096"/>
      <c r="E17096"/>
    </row>
    <row r="17097" spans="1:5" x14ac:dyDescent="0.25">
      <c r="A17097"/>
      <c r="B17097"/>
      <c r="C17097"/>
      <c r="D17097"/>
      <c r="E17097"/>
    </row>
    <row r="17098" spans="1:5" x14ac:dyDescent="0.25">
      <c r="A17098"/>
      <c r="B17098"/>
      <c r="C17098"/>
      <c r="D17098"/>
      <c r="E17098"/>
    </row>
    <row r="17099" spans="1:5" x14ac:dyDescent="0.25">
      <c r="A17099"/>
      <c r="B17099"/>
      <c r="C17099"/>
      <c r="D17099"/>
      <c r="E17099"/>
    </row>
    <row r="17100" spans="1:5" x14ac:dyDescent="0.25">
      <c r="A17100"/>
      <c r="B17100"/>
      <c r="C17100"/>
      <c r="D17100"/>
      <c r="E17100"/>
    </row>
    <row r="17101" spans="1:5" x14ac:dyDescent="0.25">
      <c r="A17101"/>
      <c r="B17101"/>
      <c r="C17101"/>
      <c r="D17101"/>
      <c r="E17101"/>
    </row>
    <row r="17102" spans="1:5" x14ac:dyDescent="0.25">
      <c r="A17102"/>
      <c r="B17102"/>
      <c r="C17102"/>
      <c r="D17102"/>
      <c r="E17102"/>
    </row>
    <row r="17103" spans="1:5" x14ac:dyDescent="0.25">
      <c r="A17103"/>
      <c r="B17103"/>
      <c r="C17103"/>
      <c r="D17103"/>
      <c r="E17103"/>
    </row>
    <row r="17104" spans="1:5" x14ac:dyDescent="0.25">
      <c r="A17104"/>
      <c r="B17104"/>
      <c r="C17104"/>
      <c r="D17104"/>
      <c r="E17104"/>
    </row>
    <row r="17105" spans="1:5" x14ac:dyDescent="0.25">
      <c r="A17105"/>
      <c r="B17105"/>
      <c r="C17105"/>
      <c r="D17105"/>
      <c r="E17105"/>
    </row>
    <row r="17106" spans="1:5" x14ac:dyDescent="0.25">
      <c r="A17106"/>
      <c r="B17106"/>
      <c r="C17106"/>
      <c r="D17106"/>
      <c r="E17106"/>
    </row>
    <row r="17107" spans="1:5" x14ac:dyDescent="0.25">
      <c r="A17107"/>
      <c r="B17107"/>
      <c r="C17107"/>
      <c r="D17107"/>
      <c r="E17107"/>
    </row>
    <row r="17108" spans="1:5" x14ac:dyDescent="0.25">
      <c r="A17108"/>
      <c r="B17108"/>
      <c r="C17108"/>
      <c r="D17108"/>
      <c r="E17108"/>
    </row>
    <row r="17109" spans="1:5" x14ac:dyDescent="0.25">
      <c r="A17109"/>
      <c r="B17109"/>
      <c r="C17109"/>
      <c r="D17109"/>
      <c r="E17109"/>
    </row>
    <row r="17110" spans="1:5" x14ac:dyDescent="0.25">
      <c r="A17110"/>
      <c r="B17110"/>
      <c r="C17110"/>
      <c r="D17110"/>
      <c r="E17110"/>
    </row>
    <row r="17111" spans="1:5" x14ac:dyDescent="0.25">
      <c r="A17111"/>
      <c r="B17111"/>
      <c r="C17111"/>
      <c r="D17111"/>
      <c r="E17111"/>
    </row>
    <row r="17112" spans="1:5" x14ac:dyDescent="0.25">
      <c r="A17112"/>
      <c r="B17112"/>
      <c r="C17112"/>
      <c r="D17112"/>
      <c r="E17112"/>
    </row>
    <row r="17113" spans="1:5" x14ac:dyDescent="0.25">
      <c r="A17113"/>
      <c r="B17113"/>
      <c r="C17113"/>
      <c r="D17113"/>
      <c r="E17113"/>
    </row>
    <row r="17114" spans="1:5" x14ac:dyDescent="0.25">
      <c r="A17114"/>
      <c r="B17114"/>
      <c r="C17114"/>
      <c r="D17114"/>
      <c r="E17114"/>
    </row>
    <row r="17115" spans="1:5" x14ac:dyDescent="0.25">
      <c r="A17115"/>
      <c r="B17115"/>
      <c r="C17115"/>
      <c r="D17115"/>
      <c r="E17115"/>
    </row>
    <row r="17116" spans="1:5" x14ac:dyDescent="0.25">
      <c r="A17116"/>
      <c r="B17116"/>
      <c r="C17116"/>
      <c r="D17116"/>
      <c r="E17116"/>
    </row>
    <row r="17117" spans="1:5" x14ac:dyDescent="0.25">
      <c r="A17117"/>
      <c r="B17117"/>
      <c r="C17117"/>
      <c r="D17117"/>
      <c r="E17117"/>
    </row>
    <row r="17118" spans="1:5" x14ac:dyDescent="0.25">
      <c r="A17118"/>
      <c r="B17118"/>
      <c r="C17118"/>
      <c r="D17118"/>
      <c r="E17118"/>
    </row>
    <row r="17119" spans="1:5" x14ac:dyDescent="0.25">
      <c r="A17119"/>
      <c r="B17119"/>
      <c r="C17119"/>
      <c r="D17119"/>
      <c r="E17119"/>
    </row>
    <row r="17120" spans="1:5" x14ac:dyDescent="0.25">
      <c r="A17120"/>
      <c r="B17120"/>
      <c r="C17120"/>
      <c r="D17120"/>
      <c r="E17120"/>
    </row>
    <row r="17121" spans="1:5" x14ac:dyDescent="0.25">
      <c r="A17121"/>
      <c r="B17121"/>
      <c r="C17121"/>
      <c r="D17121"/>
      <c r="E17121"/>
    </row>
    <row r="17122" spans="1:5" x14ac:dyDescent="0.25">
      <c r="A17122"/>
      <c r="B17122"/>
      <c r="C17122"/>
      <c r="D17122"/>
      <c r="E17122"/>
    </row>
    <row r="17123" spans="1:5" x14ac:dyDescent="0.25">
      <c r="A17123"/>
      <c r="B17123"/>
      <c r="C17123"/>
      <c r="D17123"/>
      <c r="E17123"/>
    </row>
    <row r="17124" spans="1:5" x14ac:dyDescent="0.25">
      <c r="A17124"/>
      <c r="B17124"/>
      <c r="C17124"/>
      <c r="D17124"/>
      <c r="E17124"/>
    </row>
    <row r="17125" spans="1:5" x14ac:dyDescent="0.25">
      <c r="A17125"/>
      <c r="B17125"/>
      <c r="C17125"/>
      <c r="D17125"/>
      <c r="E17125"/>
    </row>
    <row r="17126" spans="1:5" x14ac:dyDescent="0.25">
      <c r="A17126"/>
      <c r="B17126"/>
      <c r="C17126"/>
      <c r="D17126"/>
      <c r="E17126"/>
    </row>
    <row r="17127" spans="1:5" x14ac:dyDescent="0.25">
      <c r="A17127"/>
      <c r="B17127"/>
      <c r="C17127"/>
      <c r="D17127"/>
      <c r="E17127"/>
    </row>
    <row r="17128" spans="1:5" x14ac:dyDescent="0.25">
      <c r="A17128"/>
      <c r="B17128"/>
      <c r="C17128"/>
      <c r="D17128"/>
      <c r="E17128"/>
    </row>
    <row r="17129" spans="1:5" x14ac:dyDescent="0.25">
      <c r="A17129"/>
      <c r="B17129"/>
      <c r="C17129"/>
      <c r="D17129"/>
      <c r="E17129"/>
    </row>
    <row r="17130" spans="1:5" x14ac:dyDescent="0.25">
      <c r="A17130"/>
      <c r="B17130"/>
      <c r="C17130"/>
      <c r="D17130"/>
      <c r="E17130"/>
    </row>
    <row r="17131" spans="1:5" x14ac:dyDescent="0.25">
      <c r="A17131"/>
      <c r="B17131"/>
      <c r="C17131"/>
      <c r="D17131"/>
      <c r="E17131"/>
    </row>
    <row r="17132" spans="1:5" x14ac:dyDescent="0.25">
      <c r="A17132"/>
      <c r="B17132"/>
      <c r="C17132"/>
      <c r="D17132"/>
      <c r="E17132"/>
    </row>
    <row r="17133" spans="1:5" x14ac:dyDescent="0.25">
      <c r="A17133"/>
      <c r="B17133"/>
      <c r="C17133"/>
      <c r="D17133"/>
      <c r="E17133"/>
    </row>
    <row r="17134" spans="1:5" x14ac:dyDescent="0.25">
      <c r="A17134"/>
      <c r="B17134"/>
      <c r="C17134"/>
      <c r="D17134"/>
      <c r="E17134"/>
    </row>
    <row r="17135" spans="1:5" x14ac:dyDescent="0.25">
      <c r="A17135"/>
      <c r="B17135"/>
      <c r="C17135"/>
      <c r="D17135"/>
      <c r="E17135"/>
    </row>
    <row r="17136" spans="1:5" x14ac:dyDescent="0.25">
      <c r="A17136"/>
      <c r="B17136"/>
      <c r="C17136"/>
      <c r="D17136"/>
      <c r="E17136"/>
    </row>
    <row r="17137" spans="1:5" x14ac:dyDescent="0.25">
      <c r="A17137"/>
      <c r="B17137"/>
      <c r="C17137"/>
      <c r="D17137"/>
      <c r="E17137"/>
    </row>
    <row r="17138" spans="1:5" x14ac:dyDescent="0.25">
      <c r="A17138"/>
      <c r="B17138"/>
      <c r="C17138"/>
      <c r="D17138"/>
      <c r="E17138"/>
    </row>
    <row r="17139" spans="1:5" x14ac:dyDescent="0.25">
      <c r="A17139"/>
      <c r="B17139"/>
      <c r="C17139"/>
      <c r="D17139"/>
      <c r="E17139"/>
    </row>
    <row r="17140" spans="1:5" x14ac:dyDescent="0.25">
      <c r="A17140"/>
      <c r="B17140"/>
      <c r="C17140"/>
      <c r="D17140"/>
      <c r="E17140"/>
    </row>
    <row r="17141" spans="1:5" x14ac:dyDescent="0.25">
      <c r="A17141"/>
      <c r="B17141"/>
      <c r="C17141"/>
      <c r="D17141"/>
      <c r="E17141"/>
    </row>
    <row r="17142" spans="1:5" x14ac:dyDescent="0.25">
      <c r="A17142"/>
      <c r="B17142"/>
      <c r="C17142"/>
      <c r="D17142"/>
      <c r="E17142"/>
    </row>
    <row r="17143" spans="1:5" x14ac:dyDescent="0.25">
      <c r="A17143"/>
      <c r="B17143"/>
      <c r="C17143"/>
      <c r="D17143"/>
      <c r="E17143"/>
    </row>
    <row r="17144" spans="1:5" x14ac:dyDescent="0.25">
      <c r="A17144"/>
      <c r="B17144"/>
      <c r="C17144"/>
      <c r="D17144"/>
      <c r="E17144"/>
    </row>
    <row r="17145" spans="1:5" x14ac:dyDescent="0.25">
      <c r="A17145"/>
      <c r="B17145"/>
      <c r="C17145"/>
      <c r="D17145"/>
      <c r="E17145"/>
    </row>
    <row r="17146" spans="1:5" x14ac:dyDescent="0.25">
      <c r="A17146"/>
      <c r="B17146"/>
      <c r="C17146"/>
      <c r="D17146"/>
      <c r="E17146"/>
    </row>
    <row r="17147" spans="1:5" x14ac:dyDescent="0.25">
      <c r="A17147"/>
      <c r="B17147"/>
      <c r="C17147"/>
      <c r="D17147"/>
      <c r="E17147"/>
    </row>
    <row r="17148" spans="1:5" x14ac:dyDescent="0.25">
      <c r="A17148"/>
      <c r="B17148"/>
      <c r="C17148"/>
      <c r="D17148"/>
      <c r="E17148"/>
    </row>
    <row r="17149" spans="1:5" x14ac:dyDescent="0.25">
      <c r="A17149"/>
      <c r="B17149"/>
      <c r="C17149"/>
      <c r="D17149"/>
      <c r="E17149"/>
    </row>
    <row r="17150" spans="1:5" x14ac:dyDescent="0.25">
      <c r="A17150"/>
      <c r="B17150"/>
      <c r="C17150"/>
      <c r="D17150"/>
      <c r="E17150"/>
    </row>
    <row r="17151" spans="1:5" x14ac:dyDescent="0.25">
      <c r="A17151"/>
      <c r="B17151"/>
      <c r="C17151"/>
      <c r="D17151"/>
      <c r="E17151"/>
    </row>
    <row r="17152" spans="1:5" x14ac:dyDescent="0.25">
      <c r="A17152"/>
      <c r="B17152"/>
      <c r="C17152"/>
      <c r="D17152"/>
      <c r="E17152"/>
    </row>
    <row r="17153" spans="1:5" x14ac:dyDescent="0.25">
      <c r="A17153"/>
      <c r="B17153"/>
      <c r="C17153"/>
      <c r="D17153"/>
      <c r="E17153"/>
    </row>
    <row r="17154" spans="1:5" x14ac:dyDescent="0.25">
      <c r="A17154"/>
      <c r="B17154"/>
      <c r="C17154"/>
      <c r="D17154"/>
      <c r="E17154"/>
    </row>
    <row r="17155" spans="1:5" x14ac:dyDescent="0.25">
      <c r="A17155"/>
      <c r="B17155"/>
      <c r="C17155"/>
      <c r="D17155"/>
      <c r="E17155"/>
    </row>
    <row r="17156" spans="1:5" x14ac:dyDescent="0.25">
      <c r="A17156"/>
      <c r="B17156"/>
      <c r="C17156"/>
      <c r="D17156"/>
      <c r="E17156"/>
    </row>
    <row r="17157" spans="1:5" x14ac:dyDescent="0.25">
      <c r="A17157"/>
      <c r="B17157"/>
      <c r="C17157"/>
      <c r="D17157"/>
      <c r="E17157"/>
    </row>
    <row r="17158" spans="1:5" x14ac:dyDescent="0.25">
      <c r="A17158"/>
      <c r="B17158"/>
      <c r="C17158"/>
      <c r="D17158"/>
      <c r="E17158"/>
    </row>
    <row r="17159" spans="1:5" x14ac:dyDescent="0.25">
      <c r="A17159"/>
      <c r="B17159"/>
      <c r="C17159"/>
      <c r="D17159"/>
      <c r="E17159"/>
    </row>
    <row r="17160" spans="1:5" x14ac:dyDescent="0.25">
      <c r="A17160"/>
      <c r="B17160"/>
      <c r="C17160"/>
      <c r="D17160"/>
      <c r="E17160"/>
    </row>
    <row r="17161" spans="1:5" x14ac:dyDescent="0.25">
      <c r="A17161"/>
      <c r="B17161"/>
      <c r="C17161"/>
      <c r="D17161"/>
      <c r="E17161"/>
    </row>
    <row r="17162" spans="1:5" x14ac:dyDescent="0.25">
      <c r="A17162"/>
      <c r="B17162"/>
      <c r="C17162"/>
      <c r="D17162"/>
      <c r="E17162"/>
    </row>
    <row r="17163" spans="1:5" x14ac:dyDescent="0.25">
      <c r="A17163"/>
      <c r="B17163"/>
      <c r="C17163"/>
      <c r="D17163"/>
      <c r="E17163"/>
    </row>
    <row r="17164" spans="1:5" x14ac:dyDescent="0.25">
      <c r="A17164"/>
      <c r="B17164"/>
      <c r="C17164"/>
      <c r="D17164"/>
      <c r="E17164"/>
    </row>
    <row r="17165" spans="1:5" x14ac:dyDescent="0.25">
      <c r="A17165"/>
      <c r="B17165"/>
      <c r="C17165"/>
      <c r="D17165"/>
      <c r="E17165"/>
    </row>
    <row r="17166" spans="1:5" x14ac:dyDescent="0.25">
      <c r="A17166"/>
      <c r="B17166"/>
      <c r="C17166"/>
      <c r="D17166"/>
      <c r="E17166"/>
    </row>
    <row r="17167" spans="1:5" x14ac:dyDescent="0.25">
      <c r="A17167"/>
      <c r="B17167"/>
      <c r="C17167"/>
      <c r="D17167"/>
      <c r="E17167"/>
    </row>
    <row r="17168" spans="1:5" x14ac:dyDescent="0.25">
      <c r="A17168"/>
      <c r="B17168"/>
      <c r="C17168"/>
      <c r="D17168"/>
      <c r="E17168"/>
    </row>
    <row r="17169" spans="1:5" x14ac:dyDescent="0.25">
      <c r="A17169"/>
      <c r="B17169"/>
      <c r="C17169"/>
      <c r="D17169"/>
      <c r="E17169"/>
    </row>
    <row r="17170" spans="1:5" x14ac:dyDescent="0.25">
      <c r="A17170"/>
      <c r="B17170"/>
      <c r="C17170"/>
      <c r="D17170"/>
      <c r="E17170"/>
    </row>
    <row r="17171" spans="1:5" x14ac:dyDescent="0.25">
      <c r="A17171"/>
      <c r="B17171"/>
      <c r="C17171"/>
      <c r="D17171"/>
      <c r="E17171"/>
    </row>
    <row r="17172" spans="1:5" x14ac:dyDescent="0.25">
      <c r="A17172"/>
      <c r="B17172"/>
      <c r="C17172"/>
      <c r="D17172"/>
      <c r="E17172"/>
    </row>
    <row r="17173" spans="1:5" x14ac:dyDescent="0.25">
      <c r="A17173"/>
      <c r="B17173"/>
      <c r="C17173"/>
      <c r="D17173"/>
      <c r="E17173"/>
    </row>
    <row r="17174" spans="1:5" x14ac:dyDescent="0.25">
      <c r="A17174"/>
      <c r="B17174"/>
      <c r="C17174"/>
      <c r="D17174"/>
      <c r="E17174"/>
    </row>
    <row r="17175" spans="1:5" x14ac:dyDescent="0.25">
      <c r="A17175"/>
      <c r="B17175"/>
      <c r="C17175"/>
      <c r="D17175"/>
      <c r="E17175"/>
    </row>
    <row r="17176" spans="1:5" x14ac:dyDescent="0.25">
      <c r="A17176"/>
      <c r="B17176"/>
      <c r="C17176"/>
      <c r="D17176"/>
      <c r="E17176"/>
    </row>
    <row r="17177" spans="1:5" x14ac:dyDescent="0.25">
      <c r="A17177"/>
      <c r="B17177"/>
      <c r="C17177"/>
      <c r="D17177"/>
      <c r="E17177"/>
    </row>
    <row r="17178" spans="1:5" x14ac:dyDescent="0.25">
      <c r="A17178"/>
      <c r="B17178"/>
      <c r="C17178"/>
      <c r="D17178"/>
      <c r="E17178"/>
    </row>
    <row r="17179" spans="1:5" x14ac:dyDescent="0.25">
      <c r="A17179"/>
      <c r="B17179"/>
      <c r="C17179"/>
      <c r="D17179"/>
      <c r="E17179"/>
    </row>
    <row r="17180" spans="1:5" x14ac:dyDescent="0.25">
      <c r="A17180"/>
      <c r="B17180"/>
      <c r="C17180"/>
      <c r="D17180"/>
      <c r="E17180"/>
    </row>
    <row r="17181" spans="1:5" x14ac:dyDescent="0.25">
      <c r="A17181"/>
      <c r="B17181"/>
      <c r="C17181"/>
      <c r="D17181"/>
      <c r="E17181"/>
    </row>
    <row r="17182" spans="1:5" x14ac:dyDescent="0.25">
      <c r="A17182"/>
      <c r="B17182"/>
      <c r="C17182"/>
      <c r="D17182"/>
      <c r="E17182"/>
    </row>
    <row r="17183" spans="1:5" x14ac:dyDescent="0.25">
      <c r="A17183"/>
      <c r="B17183"/>
      <c r="C17183"/>
      <c r="D17183"/>
      <c r="E17183"/>
    </row>
    <row r="17184" spans="1:5" x14ac:dyDescent="0.25">
      <c r="A17184"/>
      <c r="B17184"/>
      <c r="C17184"/>
      <c r="D17184"/>
      <c r="E17184"/>
    </row>
    <row r="17185" spans="1:5" x14ac:dyDescent="0.25">
      <c r="A17185"/>
      <c r="B17185"/>
      <c r="C17185"/>
      <c r="D17185"/>
      <c r="E17185"/>
    </row>
    <row r="17186" spans="1:5" x14ac:dyDescent="0.25">
      <c r="A17186"/>
      <c r="B17186"/>
      <c r="C17186"/>
      <c r="D17186"/>
      <c r="E17186"/>
    </row>
    <row r="17187" spans="1:5" x14ac:dyDescent="0.25">
      <c r="A17187"/>
      <c r="B17187"/>
      <c r="C17187"/>
      <c r="D17187"/>
      <c r="E17187"/>
    </row>
    <row r="17188" spans="1:5" x14ac:dyDescent="0.25">
      <c r="A17188"/>
      <c r="B17188"/>
      <c r="C17188"/>
      <c r="D17188"/>
      <c r="E17188"/>
    </row>
    <row r="17189" spans="1:5" x14ac:dyDescent="0.25">
      <c r="A17189"/>
      <c r="B17189"/>
      <c r="C17189"/>
      <c r="D17189"/>
      <c r="E17189"/>
    </row>
    <row r="17190" spans="1:5" x14ac:dyDescent="0.25">
      <c r="A17190"/>
      <c r="B17190"/>
      <c r="C17190"/>
      <c r="D17190"/>
      <c r="E17190"/>
    </row>
    <row r="17191" spans="1:5" x14ac:dyDescent="0.25">
      <c r="A17191"/>
      <c r="B17191"/>
      <c r="C17191"/>
      <c r="D17191"/>
      <c r="E17191"/>
    </row>
    <row r="17192" spans="1:5" x14ac:dyDescent="0.25">
      <c r="A17192"/>
      <c r="B17192"/>
      <c r="C17192"/>
      <c r="D17192"/>
      <c r="E17192"/>
    </row>
    <row r="17193" spans="1:5" x14ac:dyDescent="0.25">
      <c r="A17193"/>
      <c r="B17193"/>
      <c r="C17193"/>
      <c r="D17193"/>
      <c r="E17193"/>
    </row>
    <row r="17194" spans="1:5" x14ac:dyDescent="0.25">
      <c r="A17194"/>
      <c r="B17194"/>
      <c r="C17194"/>
      <c r="D17194"/>
      <c r="E17194"/>
    </row>
    <row r="17195" spans="1:5" x14ac:dyDescent="0.25">
      <c r="A17195"/>
      <c r="B17195"/>
      <c r="C17195"/>
      <c r="D17195"/>
      <c r="E17195"/>
    </row>
    <row r="17196" spans="1:5" x14ac:dyDescent="0.25">
      <c r="A17196"/>
      <c r="B17196"/>
      <c r="C17196"/>
      <c r="D17196"/>
      <c r="E17196"/>
    </row>
    <row r="17197" spans="1:5" x14ac:dyDescent="0.25">
      <c r="A17197"/>
      <c r="B17197"/>
      <c r="C17197"/>
      <c r="D17197"/>
      <c r="E17197"/>
    </row>
    <row r="17198" spans="1:5" x14ac:dyDescent="0.25">
      <c r="A17198"/>
      <c r="B17198"/>
      <c r="C17198"/>
      <c r="D17198"/>
      <c r="E17198"/>
    </row>
    <row r="17199" spans="1:5" x14ac:dyDescent="0.25">
      <c r="A17199"/>
      <c r="B17199"/>
      <c r="C17199"/>
      <c r="D17199"/>
      <c r="E17199"/>
    </row>
    <row r="17200" spans="1:5" x14ac:dyDescent="0.25">
      <c r="A17200"/>
      <c r="B17200"/>
      <c r="C17200"/>
      <c r="D17200"/>
      <c r="E17200"/>
    </row>
    <row r="17201" spans="1:5" x14ac:dyDescent="0.25">
      <c r="A17201"/>
      <c r="B17201"/>
      <c r="C17201"/>
      <c r="D17201"/>
      <c r="E17201"/>
    </row>
    <row r="17202" spans="1:5" x14ac:dyDescent="0.25">
      <c r="A17202"/>
      <c r="B17202"/>
      <c r="C17202"/>
      <c r="D17202"/>
      <c r="E17202"/>
    </row>
    <row r="17203" spans="1:5" x14ac:dyDescent="0.25">
      <c r="A17203"/>
      <c r="B17203"/>
      <c r="C17203"/>
      <c r="D17203"/>
      <c r="E17203"/>
    </row>
    <row r="17204" spans="1:5" x14ac:dyDescent="0.25">
      <c r="A17204"/>
      <c r="B17204"/>
      <c r="C17204"/>
      <c r="D17204"/>
      <c r="E17204"/>
    </row>
    <row r="17205" spans="1:5" x14ac:dyDescent="0.25">
      <c r="A17205"/>
      <c r="B17205"/>
      <c r="C17205"/>
      <c r="D17205"/>
      <c r="E17205"/>
    </row>
    <row r="17206" spans="1:5" x14ac:dyDescent="0.25">
      <c r="A17206"/>
      <c r="B17206"/>
      <c r="C17206"/>
      <c r="D17206"/>
      <c r="E17206"/>
    </row>
    <row r="17207" spans="1:5" x14ac:dyDescent="0.25">
      <c r="A17207"/>
      <c r="B17207"/>
      <c r="C17207"/>
      <c r="D17207"/>
      <c r="E17207"/>
    </row>
    <row r="17208" spans="1:5" x14ac:dyDescent="0.25">
      <c r="A17208"/>
      <c r="B17208"/>
      <c r="C17208"/>
      <c r="D17208"/>
      <c r="E17208"/>
    </row>
    <row r="17209" spans="1:5" x14ac:dyDescent="0.25">
      <c r="A17209"/>
      <c r="B17209"/>
      <c r="C17209"/>
      <c r="D17209"/>
      <c r="E17209"/>
    </row>
    <row r="17210" spans="1:5" x14ac:dyDescent="0.25">
      <c r="A17210"/>
      <c r="B17210"/>
      <c r="C17210"/>
      <c r="D17210"/>
      <c r="E17210"/>
    </row>
    <row r="17211" spans="1:5" x14ac:dyDescent="0.25">
      <c r="A17211"/>
      <c r="B17211"/>
      <c r="C17211"/>
      <c r="D17211"/>
      <c r="E17211"/>
    </row>
    <row r="17212" spans="1:5" x14ac:dyDescent="0.25">
      <c r="A17212"/>
      <c r="B17212"/>
      <c r="C17212"/>
      <c r="D17212"/>
      <c r="E17212"/>
    </row>
    <row r="17213" spans="1:5" x14ac:dyDescent="0.25">
      <c r="A17213"/>
      <c r="B17213"/>
      <c r="C17213"/>
      <c r="D17213"/>
      <c r="E17213"/>
    </row>
    <row r="17214" spans="1:5" x14ac:dyDescent="0.25">
      <c r="A17214"/>
      <c r="B17214"/>
      <c r="C17214"/>
      <c r="D17214"/>
      <c r="E17214"/>
    </row>
    <row r="17215" spans="1:5" x14ac:dyDescent="0.25">
      <c r="A17215"/>
      <c r="B17215"/>
      <c r="C17215"/>
      <c r="D17215"/>
      <c r="E17215"/>
    </row>
    <row r="17216" spans="1:5" x14ac:dyDescent="0.25">
      <c r="A17216"/>
      <c r="B17216"/>
      <c r="C17216"/>
      <c r="D17216"/>
      <c r="E17216"/>
    </row>
    <row r="17217" spans="1:5" x14ac:dyDescent="0.25">
      <c r="A17217"/>
      <c r="B17217"/>
      <c r="C17217"/>
      <c r="D17217"/>
      <c r="E17217"/>
    </row>
    <row r="17218" spans="1:5" x14ac:dyDescent="0.25">
      <c r="A17218"/>
      <c r="B17218"/>
      <c r="C17218"/>
      <c r="D17218"/>
      <c r="E17218"/>
    </row>
    <row r="17219" spans="1:5" x14ac:dyDescent="0.25">
      <c r="A17219"/>
      <c r="B17219"/>
      <c r="C17219"/>
      <c r="D17219"/>
      <c r="E17219"/>
    </row>
    <row r="17220" spans="1:5" x14ac:dyDescent="0.25">
      <c r="A17220"/>
      <c r="B17220"/>
      <c r="C17220"/>
      <c r="D17220"/>
      <c r="E17220"/>
    </row>
    <row r="17221" spans="1:5" x14ac:dyDescent="0.25">
      <c r="A17221"/>
      <c r="B17221"/>
      <c r="C17221"/>
      <c r="D17221"/>
      <c r="E17221"/>
    </row>
    <row r="17222" spans="1:5" x14ac:dyDescent="0.25">
      <c r="A17222"/>
      <c r="B17222"/>
      <c r="C17222"/>
      <c r="D17222"/>
      <c r="E17222"/>
    </row>
    <row r="17223" spans="1:5" x14ac:dyDescent="0.25">
      <c r="A17223"/>
      <c r="B17223"/>
      <c r="C17223"/>
      <c r="D17223"/>
      <c r="E17223"/>
    </row>
    <row r="17224" spans="1:5" x14ac:dyDescent="0.25">
      <c r="A17224"/>
      <c r="B17224"/>
      <c r="C17224"/>
      <c r="D17224"/>
      <c r="E17224"/>
    </row>
    <row r="17225" spans="1:5" x14ac:dyDescent="0.25">
      <c r="A17225"/>
      <c r="B17225"/>
      <c r="C17225"/>
      <c r="D17225"/>
      <c r="E17225"/>
    </row>
    <row r="17226" spans="1:5" x14ac:dyDescent="0.25">
      <c r="A17226"/>
      <c r="B17226"/>
      <c r="C17226"/>
      <c r="D17226"/>
      <c r="E17226"/>
    </row>
    <row r="17227" spans="1:5" x14ac:dyDescent="0.25">
      <c r="A17227"/>
      <c r="B17227"/>
      <c r="C17227"/>
      <c r="D17227"/>
      <c r="E17227"/>
    </row>
    <row r="17228" spans="1:5" x14ac:dyDescent="0.25">
      <c r="A17228"/>
      <c r="B17228"/>
      <c r="C17228"/>
      <c r="D17228"/>
      <c r="E17228"/>
    </row>
    <row r="17229" spans="1:5" x14ac:dyDescent="0.25">
      <c r="A17229"/>
      <c r="B17229"/>
      <c r="C17229"/>
      <c r="D17229"/>
      <c r="E17229"/>
    </row>
    <row r="17230" spans="1:5" x14ac:dyDescent="0.25">
      <c r="A17230"/>
      <c r="B17230"/>
      <c r="C17230"/>
      <c r="D17230"/>
      <c r="E17230"/>
    </row>
    <row r="17231" spans="1:5" x14ac:dyDescent="0.25">
      <c r="A17231"/>
      <c r="B17231"/>
      <c r="C17231"/>
      <c r="D17231"/>
      <c r="E17231"/>
    </row>
    <row r="17232" spans="1:5" x14ac:dyDescent="0.25">
      <c r="A17232"/>
      <c r="B17232"/>
      <c r="C17232"/>
      <c r="D17232"/>
      <c r="E17232"/>
    </row>
    <row r="17233" spans="1:5" x14ac:dyDescent="0.25">
      <c r="A17233"/>
      <c r="B17233"/>
      <c r="C17233"/>
      <c r="D17233"/>
      <c r="E17233"/>
    </row>
    <row r="17234" spans="1:5" x14ac:dyDescent="0.25">
      <c r="A17234"/>
      <c r="B17234"/>
      <c r="C17234"/>
      <c r="D17234"/>
      <c r="E17234"/>
    </row>
    <row r="17235" spans="1:5" x14ac:dyDescent="0.25">
      <c r="A17235"/>
      <c r="B17235"/>
      <c r="C17235"/>
      <c r="D17235"/>
      <c r="E17235"/>
    </row>
    <row r="17236" spans="1:5" x14ac:dyDescent="0.25">
      <c r="A17236"/>
      <c r="B17236"/>
      <c r="C17236"/>
      <c r="D17236"/>
      <c r="E17236"/>
    </row>
    <row r="17237" spans="1:5" x14ac:dyDescent="0.25">
      <c r="A17237"/>
      <c r="B17237"/>
      <c r="C17237"/>
      <c r="D17237"/>
      <c r="E17237"/>
    </row>
    <row r="17238" spans="1:5" x14ac:dyDescent="0.25">
      <c r="A17238"/>
      <c r="B17238"/>
      <c r="C17238"/>
      <c r="D17238"/>
      <c r="E17238"/>
    </row>
    <row r="17239" spans="1:5" x14ac:dyDescent="0.25">
      <c r="A17239"/>
      <c r="B17239"/>
      <c r="C17239"/>
      <c r="D17239"/>
      <c r="E17239"/>
    </row>
    <row r="17240" spans="1:5" x14ac:dyDescent="0.25">
      <c r="A17240"/>
      <c r="B17240"/>
      <c r="C17240"/>
      <c r="D17240"/>
      <c r="E17240"/>
    </row>
    <row r="17241" spans="1:5" x14ac:dyDescent="0.25">
      <c r="A17241"/>
      <c r="B17241"/>
      <c r="C17241"/>
      <c r="D17241"/>
      <c r="E17241"/>
    </row>
    <row r="17242" spans="1:5" x14ac:dyDescent="0.25">
      <c r="A17242"/>
      <c r="B17242"/>
      <c r="C17242"/>
      <c r="D17242"/>
      <c r="E17242"/>
    </row>
    <row r="17243" spans="1:5" x14ac:dyDescent="0.25">
      <c r="A17243"/>
      <c r="B17243"/>
      <c r="C17243"/>
      <c r="D17243"/>
      <c r="E17243"/>
    </row>
    <row r="17244" spans="1:5" x14ac:dyDescent="0.25">
      <c r="A17244"/>
      <c r="B17244"/>
      <c r="C17244"/>
      <c r="D17244"/>
      <c r="E17244"/>
    </row>
    <row r="17245" spans="1:5" x14ac:dyDescent="0.25">
      <c r="A17245"/>
      <c r="B17245"/>
      <c r="C17245"/>
      <c r="D17245"/>
      <c r="E17245"/>
    </row>
    <row r="17246" spans="1:5" x14ac:dyDescent="0.25">
      <c r="A17246"/>
      <c r="B17246"/>
      <c r="C17246"/>
      <c r="D17246"/>
      <c r="E17246"/>
    </row>
    <row r="17247" spans="1:5" x14ac:dyDescent="0.25">
      <c r="A17247"/>
      <c r="B17247"/>
      <c r="C17247"/>
      <c r="D17247"/>
      <c r="E17247"/>
    </row>
    <row r="17248" spans="1:5" x14ac:dyDescent="0.25">
      <c r="A17248"/>
      <c r="B17248"/>
      <c r="C17248"/>
      <c r="D17248"/>
      <c r="E17248"/>
    </row>
    <row r="17249" spans="1:5" x14ac:dyDescent="0.25">
      <c r="A17249"/>
      <c r="B17249"/>
      <c r="C17249"/>
      <c r="D17249"/>
      <c r="E17249"/>
    </row>
    <row r="17250" spans="1:5" x14ac:dyDescent="0.25">
      <c r="A17250"/>
      <c r="B17250"/>
      <c r="C17250"/>
      <c r="D17250"/>
      <c r="E17250"/>
    </row>
    <row r="17251" spans="1:5" x14ac:dyDescent="0.25">
      <c r="A17251"/>
      <c r="B17251"/>
      <c r="C17251"/>
      <c r="D17251"/>
      <c r="E17251"/>
    </row>
    <row r="17252" spans="1:5" x14ac:dyDescent="0.25">
      <c r="A17252"/>
      <c r="B17252"/>
      <c r="C17252"/>
      <c r="D17252"/>
      <c r="E17252"/>
    </row>
    <row r="17253" spans="1:5" x14ac:dyDescent="0.25">
      <c r="A17253"/>
      <c r="B17253"/>
      <c r="C17253"/>
      <c r="D17253"/>
      <c r="E17253"/>
    </row>
    <row r="17254" spans="1:5" x14ac:dyDescent="0.25">
      <c r="A17254"/>
      <c r="B17254"/>
      <c r="C17254"/>
      <c r="D17254"/>
      <c r="E17254"/>
    </row>
    <row r="17255" spans="1:5" x14ac:dyDescent="0.25">
      <c r="A17255"/>
      <c r="B17255"/>
      <c r="C17255"/>
      <c r="D17255"/>
      <c r="E17255"/>
    </row>
    <row r="17256" spans="1:5" x14ac:dyDescent="0.25">
      <c r="A17256"/>
      <c r="B17256"/>
      <c r="C17256"/>
      <c r="D17256"/>
      <c r="E17256"/>
    </row>
    <row r="17257" spans="1:5" x14ac:dyDescent="0.25">
      <c r="A17257"/>
      <c r="B17257"/>
      <c r="C17257"/>
      <c r="D17257"/>
      <c r="E17257"/>
    </row>
    <row r="17258" spans="1:5" x14ac:dyDescent="0.25">
      <c r="A17258"/>
      <c r="B17258"/>
      <c r="C17258"/>
      <c r="D17258"/>
      <c r="E17258"/>
    </row>
    <row r="17259" spans="1:5" x14ac:dyDescent="0.25">
      <c r="A17259"/>
      <c r="B17259"/>
      <c r="C17259"/>
      <c r="D17259"/>
      <c r="E17259"/>
    </row>
    <row r="17260" spans="1:5" x14ac:dyDescent="0.25">
      <c r="A17260"/>
      <c r="B17260"/>
      <c r="C17260"/>
      <c r="D17260"/>
      <c r="E17260"/>
    </row>
    <row r="17261" spans="1:5" x14ac:dyDescent="0.25">
      <c r="A17261"/>
      <c r="B17261"/>
      <c r="C17261"/>
      <c r="D17261"/>
      <c r="E17261"/>
    </row>
    <row r="17262" spans="1:5" x14ac:dyDescent="0.25">
      <c r="A17262"/>
      <c r="B17262"/>
      <c r="C17262"/>
      <c r="D17262"/>
      <c r="E17262"/>
    </row>
    <row r="17263" spans="1:5" x14ac:dyDescent="0.25">
      <c r="A17263"/>
      <c r="B17263"/>
      <c r="C17263"/>
      <c r="D17263"/>
      <c r="E17263"/>
    </row>
    <row r="17264" spans="1:5" x14ac:dyDescent="0.25">
      <c r="A17264"/>
      <c r="B17264"/>
      <c r="C17264"/>
      <c r="D17264"/>
      <c r="E17264"/>
    </row>
    <row r="17265" spans="1:5" x14ac:dyDescent="0.25">
      <c r="A17265"/>
      <c r="B17265"/>
      <c r="C17265"/>
      <c r="D17265"/>
      <c r="E17265"/>
    </row>
    <row r="17266" spans="1:5" x14ac:dyDescent="0.25">
      <c r="A17266"/>
      <c r="B17266"/>
      <c r="C17266"/>
      <c r="D17266"/>
      <c r="E17266"/>
    </row>
    <row r="17267" spans="1:5" x14ac:dyDescent="0.25">
      <c r="A17267"/>
      <c r="B17267"/>
      <c r="C17267"/>
      <c r="D17267"/>
      <c r="E17267"/>
    </row>
    <row r="17268" spans="1:5" x14ac:dyDescent="0.25">
      <c r="A17268"/>
      <c r="B17268"/>
      <c r="C17268"/>
      <c r="D17268"/>
      <c r="E17268"/>
    </row>
    <row r="17269" spans="1:5" x14ac:dyDescent="0.25">
      <c r="A17269"/>
      <c r="B17269"/>
      <c r="C17269"/>
      <c r="D17269"/>
      <c r="E17269"/>
    </row>
    <row r="17270" spans="1:5" x14ac:dyDescent="0.25">
      <c r="A17270"/>
      <c r="B17270"/>
      <c r="C17270"/>
      <c r="D17270"/>
      <c r="E17270"/>
    </row>
    <row r="17271" spans="1:5" x14ac:dyDescent="0.25">
      <c r="A17271"/>
      <c r="B17271"/>
      <c r="C17271"/>
      <c r="D17271"/>
      <c r="E17271"/>
    </row>
    <row r="17272" spans="1:5" x14ac:dyDescent="0.25">
      <c r="A17272"/>
      <c r="B17272"/>
      <c r="C17272"/>
      <c r="D17272"/>
      <c r="E17272"/>
    </row>
    <row r="17273" spans="1:5" x14ac:dyDescent="0.25">
      <c r="A17273"/>
      <c r="B17273"/>
      <c r="C17273"/>
      <c r="D17273"/>
      <c r="E17273"/>
    </row>
    <row r="17274" spans="1:5" x14ac:dyDescent="0.25">
      <c r="A17274"/>
      <c r="B17274"/>
      <c r="C17274"/>
      <c r="D17274"/>
      <c r="E17274"/>
    </row>
    <row r="17275" spans="1:5" x14ac:dyDescent="0.25">
      <c r="A17275"/>
      <c r="B17275"/>
      <c r="C17275"/>
      <c r="D17275"/>
      <c r="E17275"/>
    </row>
    <row r="17276" spans="1:5" x14ac:dyDescent="0.25">
      <c r="A17276"/>
      <c r="B17276"/>
      <c r="C17276"/>
      <c r="D17276"/>
      <c r="E17276"/>
    </row>
    <row r="17277" spans="1:5" x14ac:dyDescent="0.25">
      <c r="A17277"/>
      <c r="B17277"/>
      <c r="C17277"/>
      <c r="D17277"/>
      <c r="E17277"/>
    </row>
    <row r="17278" spans="1:5" x14ac:dyDescent="0.25">
      <c r="A17278"/>
      <c r="B17278"/>
      <c r="C17278"/>
      <c r="D17278"/>
      <c r="E17278"/>
    </row>
    <row r="17279" spans="1:5" x14ac:dyDescent="0.25">
      <c r="A17279"/>
      <c r="B17279"/>
      <c r="C17279"/>
      <c r="D17279"/>
      <c r="E17279"/>
    </row>
    <row r="17280" spans="1:5" x14ac:dyDescent="0.25">
      <c r="A17280"/>
      <c r="B17280"/>
      <c r="C17280"/>
      <c r="D17280"/>
      <c r="E17280"/>
    </row>
    <row r="17281" spans="1:5" x14ac:dyDescent="0.25">
      <c r="A17281"/>
      <c r="B17281"/>
      <c r="C17281"/>
      <c r="D17281"/>
      <c r="E17281"/>
    </row>
    <row r="17282" spans="1:5" x14ac:dyDescent="0.25">
      <c r="A17282"/>
      <c r="B17282"/>
      <c r="C17282"/>
      <c r="D17282"/>
      <c r="E17282"/>
    </row>
    <row r="17283" spans="1:5" x14ac:dyDescent="0.25">
      <c r="A17283"/>
      <c r="B17283"/>
      <c r="C17283"/>
      <c r="D17283"/>
      <c r="E17283"/>
    </row>
    <row r="17284" spans="1:5" x14ac:dyDescent="0.25">
      <c r="A17284"/>
      <c r="B17284"/>
      <c r="C17284"/>
      <c r="D17284"/>
      <c r="E17284"/>
    </row>
    <row r="17285" spans="1:5" x14ac:dyDescent="0.25">
      <c r="A17285"/>
      <c r="B17285"/>
      <c r="C17285"/>
      <c r="D17285"/>
      <c r="E17285"/>
    </row>
    <row r="17286" spans="1:5" x14ac:dyDescent="0.25">
      <c r="A17286"/>
      <c r="B17286"/>
      <c r="C17286"/>
      <c r="D17286"/>
      <c r="E17286"/>
    </row>
    <row r="17287" spans="1:5" x14ac:dyDescent="0.25">
      <c r="A17287"/>
      <c r="B17287"/>
      <c r="C17287"/>
      <c r="D17287"/>
      <c r="E17287"/>
    </row>
    <row r="17288" spans="1:5" x14ac:dyDescent="0.25">
      <c r="A17288"/>
      <c r="B17288"/>
      <c r="C17288"/>
      <c r="D17288"/>
      <c r="E17288"/>
    </row>
    <row r="17289" spans="1:5" x14ac:dyDescent="0.25">
      <c r="A17289"/>
      <c r="B17289"/>
      <c r="C17289"/>
      <c r="D17289"/>
      <c r="E17289"/>
    </row>
    <row r="17290" spans="1:5" x14ac:dyDescent="0.25">
      <c r="A17290"/>
      <c r="B17290"/>
      <c r="C17290"/>
      <c r="D17290"/>
      <c r="E17290"/>
    </row>
    <row r="17291" spans="1:5" x14ac:dyDescent="0.25">
      <c r="A17291"/>
      <c r="B17291"/>
      <c r="C17291"/>
      <c r="D17291"/>
      <c r="E17291"/>
    </row>
    <row r="17292" spans="1:5" x14ac:dyDescent="0.25">
      <c r="A17292"/>
      <c r="B17292"/>
      <c r="C17292"/>
      <c r="D17292"/>
      <c r="E17292"/>
    </row>
    <row r="17293" spans="1:5" x14ac:dyDescent="0.25">
      <c r="A17293"/>
      <c r="B17293"/>
      <c r="C17293"/>
      <c r="D17293"/>
      <c r="E17293"/>
    </row>
    <row r="17294" spans="1:5" x14ac:dyDescent="0.25">
      <c r="A17294"/>
      <c r="B17294"/>
      <c r="C17294"/>
      <c r="D17294"/>
      <c r="E17294"/>
    </row>
    <row r="17295" spans="1:5" x14ac:dyDescent="0.25">
      <c r="A17295"/>
      <c r="B17295"/>
      <c r="C17295"/>
      <c r="D17295"/>
      <c r="E17295"/>
    </row>
    <row r="17296" spans="1:5" x14ac:dyDescent="0.25">
      <c r="A17296"/>
      <c r="B17296"/>
      <c r="C17296"/>
      <c r="D17296"/>
      <c r="E17296"/>
    </row>
    <row r="17297" spans="1:5" x14ac:dyDescent="0.25">
      <c r="A17297"/>
      <c r="B17297"/>
      <c r="C17297"/>
      <c r="D17297"/>
      <c r="E17297"/>
    </row>
    <row r="17298" spans="1:5" x14ac:dyDescent="0.25">
      <c r="A17298"/>
      <c r="B17298"/>
      <c r="C17298"/>
      <c r="D17298"/>
      <c r="E17298"/>
    </row>
    <row r="17299" spans="1:5" x14ac:dyDescent="0.25">
      <c r="A17299"/>
      <c r="B17299"/>
      <c r="C17299"/>
      <c r="D17299"/>
      <c r="E17299"/>
    </row>
    <row r="17300" spans="1:5" x14ac:dyDescent="0.25">
      <c r="A17300"/>
      <c r="B17300"/>
      <c r="C17300"/>
      <c r="D17300"/>
      <c r="E17300"/>
    </row>
    <row r="17301" spans="1:5" x14ac:dyDescent="0.25">
      <c r="A17301"/>
      <c r="B17301"/>
      <c r="C17301"/>
      <c r="D17301"/>
      <c r="E17301"/>
    </row>
    <row r="17302" spans="1:5" x14ac:dyDescent="0.25">
      <c r="A17302"/>
      <c r="B17302"/>
      <c r="C17302"/>
      <c r="D17302"/>
      <c r="E17302"/>
    </row>
    <row r="17303" spans="1:5" x14ac:dyDescent="0.25">
      <c r="A17303"/>
      <c r="B17303"/>
      <c r="C17303"/>
      <c r="D17303"/>
      <c r="E17303"/>
    </row>
    <row r="17304" spans="1:5" x14ac:dyDescent="0.25">
      <c r="A17304"/>
      <c r="B17304"/>
      <c r="C17304"/>
      <c r="D17304"/>
      <c r="E17304"/>
    </row>
    <row r="17305" spans="1:5" x14ac:dyDescent="0.25">
      <c r="A17305"/>
      <c r="B17305"/>
      <c r="C17305"/>
      <c r="D17305"/>
      <c r="E17305"/>
    </row>
    <row r="17306" spans="1:5" x14ac:dyDescent="0.25">
      <c r="A17306"/>
      <c r="B17306"/>
      <c r="C17306"/>
      <c r="D17306"/>
      <c r="E17306"/>
    </row>
    <row r="17307" spans="1:5" x14ac:dyDescent="0.25">
      <c r="A17307"/>
      <c r="B17307"/>
      <c r="C17307"/>
      <c r="D17307"/>
      <c r="E17307"/>
    </row>
    <row r="17308" spans="1:5" x14ac:dyDescent="0.25">
      <c r="A17308"/>
      <c r="B17308"/>
      <c r="C17308"/>
      <c r="D17308"/>
      <c r="E17308"/>
    </row>
    <row r="17309" spans="1:5" x14ac:dyDescent="0.25">
      <c r="A17309"/>
      <c r="B17309"/>
      <c r="C17309"/>
      <c r="D17309"/>
      <c r="E17309"/>
    </row>
    <row r="17310" spans="1:5" x14ac:dyDescent="0.25">
      <c r="A17310"/>
      <c r="B17310"/>
      <c r="C17310"/>
      <c r="D17310"/>
      <c r="E17310"/>
    </row>
    <row r="17311" spans="1:5" x14ac:dyDescent="0.25">
      <c r="A17311"/>
      <c r="B17311"/>
      <c r="C17311"/>
      <c r="D17311"/>
      <c r="E17311"/>
    </row>
    <row r="17312" spans="1:5" x14ac:dyDescent="0.25">
      <c r="A17312"/>
      <c r="B17312"/>
      <c r="C17312"/>
      <c r="D17312"/>
      <c r="E17312"/>
    </row>
    <row r="17313" spans="1:5" x14ac:dyDescent="0.25">
      <c r="A17313"/>
      <c r="B17313"/>
      <c r="C17313"/>
      <c r="D17313"/>
      <c r="E17313"/>
    </row>
    <row r="17314" spans="1:5" x14ac:dyDescent="0.25">
      <c r="A17314"/>
      <c r="B17314"/>
      <c r="C17314"/>
      <c r="D17314"/>
      <c r="E17314"/>
    </row>
    <row r="17315" spans="1:5" x14ac:dyDescent="0.25">
      <c r="A17315"/>
      <c r="B17315"/>
      <c r="C17315"/>
      <c r="D17315"/>
      <c r="E17315"/>
    </row>
    <row r="17316" spans="1:5" x14ac:dyDescent="0.25">
      <c r="A17316"/>
      <c r="B17316"/>
      <c r="C17316"/>
      <c r="D17316"/>
      <c r="E17316"/>
    </row>
    <row r="17317" spans="1:5" x14ac:dyDescent="0.25">
      <c r="A17317"/>
      <c r="B17317"/>
      <c r="C17317"/>
      <c r="D17317"/>
      <c r="E17317"/>
    </row>
    <row r="17318" spans="1:5" x14ac:dyDescent="0.25">
      <c r="A17318"/>
      <c r="B17318"/>
      <c r="C17318"/>
      <c r="D17318"/>
      <c r="E17318"/>
    </row>
    <row r="17319" spans="1:5" x14ac:dyDescent="0.25">
      <c r="A17319"/>
      <c r="B17319"/>
      <c r="C17319"/>
      <c r="D17319"/>
      <c r="E17319"/>
    </row>
    <row r="17320" spans="1:5" x14ac:dyDescent="0.25">
      <c r="A17320"/>
      <c r="B17320"/>
      <c r="C17320"/>
      <c r="D17320"/>
      <c r="E17320"/>
    </row>
    <row r="17321" spans="1:5" x14ac:dyDescent="0.25">
      <c r="A17321"/>
      <c r="B17321"/>
      <c r="C17321"/>
      <c r="D17321"/>
      <c r="E17321"/>
    </row>
    <row r="17322" spans="1:5" x14ac:dyDescent="0.25">
      <c r="A17322"/>
      <c r="B17322"/>
      <c r="C17322"/>
      <c r="D17322"/>
      <c r="E17322"/>
    </row>
    <row r="17323" spans="1:5" x14ac:dyDescent="0.25">
      <c r="A17323"/>
      <c r="B17323"/>
      <c r="C17323"/>
      <c r="D17323"/>
      <c r="E17323"/>
    </row>
    <row r="17324" spans="1:5" x14ac:dyDescent="0.25">
      <c r="A17324"/>
      <c r="B17324"/>
      <c r="C17324"/>
      <c r="D17324"/>
      <c r="E17324"/>
    </row>
    <row r="17325" spans="1:5" x14ac:dyDescent="0.25">
      <c r="A17325"/>
      <c r="B17325"/>
      <c r="C17325"/>
      <c r="D17325"/>
      <c r="E17325"/>
    </row>
    <row r="17326" spans="1:5" x14ac:dyDescent="0.25">
      <c r="A17326"/>
      <c r="B17326"/>
      <c r="C17326"/>
      <c r="D17326"/>
      <c r="E17326"/>
    </row>
    <row r="17327" spans="1:5" x14ac:dyDescent="0.25">
      <c r="A17327"/>
      <c r="B17327"/>
      <c r="C17327"/>
      <c r="D17327"/>
      <c r="E17327"/>
    </row>
    <row r="17328" spans="1:5" x14ac:dyDescent="0.25">
      <c r="A17328"/>
      <c r="B17328"/>
      <c r="C17328"/>
      <c r="D17328"/>
      <c r="E17328"/>
    </row>
    <row r="17329" spans="1:5" x14ac:dyDescent="0.25">
      <c r="A17329"/>
      <c r="B17329"/>
      <c r="C17329"/>
      <c r="D17329"/>
      <c r="E17329"/>
    </row>
    <row r="17330" spans="1:5" x14ac:dyDescent="0.25">
      <c r="A17330"/>
      <c r="B17330"/>
      <c r="C17330"/>
      <c r="D17330"/>
      <c r="E17330"/>
    </row>
    <row r="17331" spans="1:5" x14ac:dyDescent="0.25">
      <c r="A17331"/>
      <c r="B17331"/>
      <c r="C17331"/>
      <c r="D17331"/>
      <c r="E17331"/>
    </row>
    <row r="17332" spans="1:5" x14ac:dyDescent="0.25">
      <c r="A17332"/>
      <c r="B17332"/>
      <c r="C17332"/>
      <c r="D17332"/>
      <c r="E17332"/>
    </row>
    <row r="17333" spans="1:5" x14ac:dyDescent="0.25">
      <c r="A17333"/>
      <c r="B17333"/>
      <c r="C17333"/>
      <c r="D17333"/>
      <c r="E17333"/>
    </row>
    <row r="17334" spans="1:5" x14ac:dyDescent="0.25">
      <c r="A17334"/>
      <c r="B17334"/>
      <c r="C17334"/>
      <c r="D17334"/>
      <c r="E17334"/>
    </row>
    <row r="17335" spans="1:5" x14ac:dyDescent="0.25">
      <c r="A17335"/>
      <c r="B17335"/>
      <c r="C17335"/>
      <c r="D17335"/>
      <c r="E17335"/>
    </row>
    <row r="17336" spans="1:5" x14ac:dyDescent="0.25">
      <c r="A17336"/>
      <c r="B17336"/>
      <c r="C17336"/>
      <c r="D17336"/>
      <c r="E17336"/>
    </row>
    <row r="17337" spans="1:5" x14ac:dyDescent="0.25">
      <c r="A17337"/>
      <c r="B17337"/>
      <c r="C17337"/>
      <c r="D17337"/>
      <c r="E17337"/>
    </row>
    <row r="17338" spans="1:5" x14ac:dyDescent="0.25">
      <c r="A17338"/>
      <c r="B17338"/>
      <c r="C17338"/>
      <c r="D17338"/>
      <c r="E17338"/>
    </row>
    <row r="17339" spans="1:5" x14ac:dyDescent="0.25">
      <c r="A17339"/>
      <c r="B17339"/>
      <c r="C17339"/>
      <c r="D17339"/>
      <c r="E17339"/>
    </row>
    <row r="17340" spans="1:5" x14ac:dyDescent="0.25">
      <c r="A17340"/>
      <c r="B17340"/>
      <c r="C17340"/>
      <c r="D17340"/>
      <c r="E17340"/>
    </row>
    <row r="17341" spans="1:5" x14ac:dyDescent="0.25">
      <c r="A17341"/>
      <c r="B17341"/>
      <c r="C17341"/>
      <c r="D17341"/>
      <c r="E17341"/>
    </row>
    <row r="17342" spans="1:5" x14ac:dyDescent="0.25">
      <c r="A17342"/>
      <c r="B17342"/>
      <c r="C17342"/>
      <c r="D17342"/>
      <c r="E17342"/>
    </row>
    <row r="17343" spans="1:5" x14ac:dyDescent="0.25">
      <c r="A17343"/>
      <c r="B17343"/>
      <c r="C17343"/>
      <c r="D17343"/>
      <c r="E17343"/>
    </row>
    <row r="17344" spans="1:5" x14ac:dyDescent="0.25">
      <c r="A17344"/>
      <c r="B17344"/>
      <c r="C17344"/>
      <c r="D17344"/>
      <c r="E17344"/>
    </row>
    <row r="17345" spans="1:5" x14ac:dyDescent="0.25">
      <c r="A17345"/>
      <c r="B17345"/>
      <c r="C17345"/>
      <c r="D17345"/>
      <c r="E17345"/>
    </row>
    <row r="17346" spans="1:5" x14ac:dyDescent="0.25">
      <c r="A17346"/>
      <c r="B17346"/>
      <c r="C17346"/>
      <c r="D17346"/>
      <c r="E17346"/>
    </row>
    <row r="17347" spans="1:5" x14ac:dyDescent="0.25">
      <c r="A17347"/>
      <c r="B17347"/>
      <c r="C17347"/>
      <c r="D17347"/>
      <c r="E17347"/>
    </row>
    <row r="17348" spans="1:5" x14ac:dyDescent="0.25">
      <c r="A17348"/>
      <c r="B17348"/>
      <c r="C17348"/>
      <c r="D17348"/>
      <c r="E17348"/>
    </row>
    <row r="17349" spans="1:5" x14ac:dyDescent="0.25">
      <c r="A17349"/>
      <c r="B17349"/>
      <c r="C17349"/>
      <c r="D17349"/>
      <c r="E17349"/>
    </row>
    <row r="17350" spans="1:5" x14ac:dyDescent="0.25">
      <c r="A17350"/>
      <c r="B17350"/>
      <c r="C17350"/>
      <c r="D17350"/>
      <c r="E17350"/>
    </row>
    <row r="17351" spans="1:5" x14ac:dyDescent="0.25">
      <c r="A17351"/>
      <c r="B17351"/>
      <c r="C17351"/>
      <c r="D17351"/>
      <c r="E17351"/>
    </row>
    <row r="17352" spans="1:5" x14ac:dyDescent="0.25">
      <c r="A17352"/>
      <c r="B17352"/>
      <c r="C17352"/>
      <c r="D17352"/>
      <c r="E17352"/>
    </row>
    <row r="17353" spans="1:5" x14ac:dyDescent="0.25">
      <c r="A17353"/>
      <c r="B17353"/>
      <c r="C17353"/>
      <c r="D17353"/>
      <c r="E17353"/>
    </row>
    <row r="17354" spans="1:5" x14ac:dyDescent="0.25">
      <c r="A17354"/>
      <c r="B17354"/>
      <c r="C17354"/>
      <c r="D17354"/>
      <c r="E17354"/>
    </row>
    <row r="17355" spans="1:5" x14ac:dyDescent="0.25">
      <c r="A17355"/>
      <c r="B17355"/>
      <c r="C17355"/>
      <c r="D17355"/>
      <c r="E17355"/>
    </row>
    <row r="17356" spans="1:5" x14ac:dyDescent="0.25">
      <c r="A17356"/>
      <c r="B17356"/>
      <c r="C17356"/>
      <c r="D17356"/>
      <c r="E17356"/>
    </row>
    <row r="17357" spans="1:5" x14ac:dyDescent="0.25">
      <c r="A17357"/>
      <c r="B17357"/>
      <c r="C17357"/>
      <c r="D17357"/>
      <c r="E17357"/>
    </row>
    <row r="17358" spans="1:5" x14ac:dyDescent="0.25">
      <c r="A17358"/>
      <c r="B17358"/>
      <c r="C17358"/>
      <c r="D17358"/>
      <c r="E17358"/>
    </row>
    <row r="17359" spans="1:5" x14ac:dyDescent="0.25">
      <c r="A17359"/>
      <c r="B17359"/>
      <c r="C17359"/>
      <c r="D17359"/>
      <c r="E17359"/>
    </row>
    <row r="17360" spans="1:5" x14ac:dyDescent="0.25">
      <c r="A17360"/>
      <c r="B17360"/>
      <c r="C17360"/>
      <c r="D17360"/>
      <c r="E17360"/>
    </row>
    <row r="17361" spans="1:5" x14ac:dyDescent="0.25">
      <c r="A17361"/>
      <c r="B17361"/>
      <c r="C17361"/>
      <c r="D17361"/>
      <c r="E17361"/>
    </row>
    <row r="17362" spans="1:5" x14ac:dyDescent="0.25">
      <c r="A17362"/>
      <c r="B17362"/>
      <c r="C17362"/>
      <c r="D17362"/>
      <c r="E17362"/>
    </row>
    <row r="17363" spans="1:5" x14ac:dyDescent="0.25">
      <c r="A17363"/>
      <c r="B17363"/>
      <c r="C17363"/>
      <c r="D17363"/>
      <c r="E17363"/>
    </row>
    <row r="17364" spans="1:5" x14ac:dyDescent="0.25">
      <c r="A17364"/>
      <c r="B17364"/>
      <c r="C17364"/>
      <c r="D17364"/>
      <c r="E17364"/>
    </row>
    <row r="17365" spans="1:5" x14ac:dyDescent="0.25">
      <c r="A17365"/>
      <c r="B17365"/>
      <c r="C17365"/>
      <c r="D17365"/>
      <c r="E17365"/>
    </row>
    <row r="17366" spans="1:5" x14ac:dyDescent="0.25">
      <c r="A17366"/>
      <c r="B17366"/>
      <c r="C17366"/>
      <c r="D17366"/>
      <c r="E17366"/>
    </row>
    <row r="17367" spans="1:5" x14ac:dyDescent="0.25">
      <c r="A17367"/>
      <c r="B17367"/>
      <c r="C17367"/>
      <c r="D17367"/>
      <c r="E17367"/>
    </row>
    <row r="17368" spans="1:5" x14ac:dyDescent="0.25">
      <c r="A17368"/>
      <c r="B17368"/>
      <c r="C17368"/>
      <c r="D17368"/>
      <c r="E17368"/>
    </row>
    <row r="17369" spans="1:5" x14ac:dyDescent="0.25">
      <c r="A17369"/>
      <c r="B17369"/>
      <c r="C17369"/>
      <c r="D17369"/>
      <c r="E17369"/>
    </row>
    <row r="17370" spans="1:5" x14ac:dyDescent="0.25">
      <c r="A17370"/>
      <c r="B17370"/>
      <c r="C17370"/>
      <c r="D17370"/>
      <c r="E17370"/>
    </row>
    <row r="17371" spans="1:5" x14ac:dyDescent="0.25">
      <c r="A17371"/>
      <c r="B17371"/>
      <c r="C17371"/>
      <c r="D17371"/>
      <c r="E17371"/>
    </row>
    <row r="17372" spans="1:5" x14ac:dyDescent="0.25">
      <c r="A17372"/>
      <c r="B17372"/>
      <c r="C17372"/>
      <c r="D17372"/>
      <c r="E17372"/>
    </row>
    <row r="17373" spans="1:5" x14ac:dyDescent="0.25">
      <c r="A17373"/>
      <c r="B17373"/>
      <c r="C17373"/>
      <c r="D17373"/>
      <c r="E17373"/>
    </row>
    <row r="17374" spans="1:5" x14ac:dyDescent="0.25">
      <c r="A17374"/>
      <c r="B17374"/>
      <c r="C17374"/>
      <c r="D17374"/>
      <c r="E17374"/>
    </row>
    <row r="17375" spans="1:5" x14ac:dyDescent="0.25">
      <c r="A17375"/>
      <c r="B17375"/>
      <c r="C17375"/>
      <c r="D17375"/>
      <c r="E17375"/>
    </row>
    <row r="17376" spans="1:5" x14ac:dyDescent="0.25">
      <c r="A17376"/>
      <c r="B17376"/>
      <c r="C17376"/>
      <c r="D17376"/>
      <c r="E17376"/>
    </row>
    <row r="17377" spans="1:5" x14ac:dyDescent="0.25">
      <c r="A17377"/>
      <c r="B17377"/>
      <c r="C17377"/>
      <c r="D17377"/>
      <c r="E17377"/>
    </row>
    <row r="17378" spans="1:5" x14ac:dyDescent="0.25">
      <c r="A17378"/>
      <c r="B17378"/>
      <c r="C17378"/>
      <c r="D17378"/>
      <c r="E17378"/>
    </row>
    <row r="17379" spans="1:5" x14ac:dyDescent="0.25">
      <c r="A17379"/>
      <c r="B17379"/>
      <c r="C17379"/>
      <c r="D17379"/>
      <c r="E17379"/>
    </row>
    <row r="17380" spans="1:5" x14ac:dyDescent="0.25">
      <c r="A17380"/>
      <c r="B17380"/>
      <c r="C17380"/>
      <c r="D17380"/>
      <c r="E17380"/>
    </row>
    <row r="17381" spans="1:5" x14ac:dyDescent="0.25">
      <c r="A17381"/>
      <c r="B17381"/>
      <c r="C17381"/>
      <c r="D17381"/>
      <c r="E17381"/>
    </row>
    <row r="17382" spans="1:5" x14ac:dyDescent="0.25">
      <c r="A17382"/>
      <c r="B17382"/>
      <c r="C17382"/>
      <c r="D17382"/>
      <c r="E17382"/>
    </row>
    <row r="17383" spans="1:5" x14ac:dyDescent="0.25">
      <c r="A17383"/>
      <c r="B17383"/>
      <c r="C17383"/>
      <c r="D17383"/>
      <c r="E17383"/>
    </row>
    <row r="17384" spans="1:5" x14ac:dyDescent="0.25">
      <c r="A17384"/>
      <c r="B17384"/>
      <c r="C17384"/>
      <c r="D17384"/>
      <c r="E17384"/>
    </row>
    <row r="17385" spans="1:5" x14ac:dyDescent="0.25">
      <c r="A17385"/>
      <c r="B17385"/>
      <c r="C17385"/>
      <c r="D17385"/>
      <c r="E17385"/>
    </row>
    <row r="17386" spans="1:5" x14ac:dyDescent="0.25">
      <c r="A17386"/>
      <c r="B17386"/>
      <c r="C17386"/>
      <c r="D17386"/>
      <c r="E17386"/>
    </row>
    <row r="17387" spans="1:5" x14ac:dyDescent="0.25">
      <c r="A17387"/>
      <c r="B17387"/>
      <c r="C17387"/>
      <c r="D17387"/>
      <c r="E17387"/>
    </row>
    <row r="17388" spans="1:5" x14ac:dyDescent="0.25">
      <c r="A17388"/>
      <c r="B17388"/>
      <c r="C17388"/>
      <c r="D17388"/>
      <c r="E17388"/>
    </row>
    <row r="17389" spans="1:5" x14ac:dyDescent="0.25">
      <c r="A17389"/>
      <c r="B17389"/>
      <c r="C17389"/>
      <c r="D17389"/>
      <c r="E17389"/>
    </row>
    <row r="17390" spans="1:5" x14ac:dyDescent="0.25">
      <c r="A17390"/>
      <c r="B17390"/>
      <c r="C17390"/>
      <c r="D17390"/>
      <c r="E17390"/>
    </row>
    <row r="17391" spans="1:5" x14ac:dyDescent="0.25">
      <c r="A17391"/>
      <c r="B17391"/>
      <c r="C17391"/>
      <c r="D17391"/>
      <c r="E17391"/>
    </row>
    <row r="17392" spans="1:5" x14ac:dyDescent="0.25">
      <c r="A17392"/>
      <c r="B17392"/>
      <c r="C17392"/>
      <c r="D17392"/>
      <c r="E17392"/>
    </row>
    <row r="17393" spans="1:5" x14ac:dyDescent="0.25">
      <c r="A17393"/>
      <c r="B17393"/>
      <c r="C17393"/>
      <c r="D17393"/>
      <c r="E17393"/>
    </row>
    <row r="17394" spans="1:5" x14ac:dyDescent="0.25">
      <c r="A17394"/>
      <c r="B17394"/>
      <c r="C17394"/>
      <c r="D17394"/>
      <c r="E17394"/>
    </row>
    <row r="17395" spans="1:5" x14ac:dyDescent="0.25">
      <c r="A17395"/>
      <c r="B17395"/>
      <c r="C17395"/>
      <c r="D17395"/>
      <c r="E17395"/>
    </row>
    <row r="17396" spans="1:5" x14ac:dyDescent="0.25">
      <c r="A17396"/>
      <c r="B17396"/>
      <c r="C17396"/>
      <c r="D17396"/>
      <c r="E17396"/>
    </row>
    <row r="17397" spans="1:5" x14ac:dyDescent="0.25">
      <c r="A17397"/>
      <c r="B17397"/>
      <c r="C17397"/>
      <c r="D17397"/>
      <c r="E17397"/>
    </row>
    <row r="17398" spans="1:5" x14ac:dyDescent="0.25">
      <c r="A17398"/>
      <c r="B17398"/>
      <c r="C17398"/>
      <c r="D17398"/>
      <c r="E17398"/>
    </row>
    <row r="17399" spans="1:5" x14ac:dyDescent="0.25">
      <c r="A17399"/>
      <c r="B17399"/>
      <c r="C17399"/>
      <c r="D17399"/>
      <c r="E17399"/>
    </row>
    <row r="17400" spans="1:5" x14ac:dyDescent="0.25">
      <c r="A17400"/>
      <c r="B17400"/>
      <c r="C17400"/>
      <c r="D17400"/>
      <c r="E17400"/>
    </row>
    <row r="17401" spans="1:5" x14ac:dyDescent="0.25">
      <c r="A17401"/>
      <c r="B17401"/>
      <c r="C17401"/>
      <c r="D17401"/>
      <c r="E17401"/>
    </row>
    <row r="17402" spans="1:5" x14ac:dyDescent="0.25">
      <c r="A17402"/>
      <c r="B17402"/>
      <c r="C17402"/>
      <c r="D17402"/>
      <c r="E17402"/>
    </row>
    <row r="17403" spans="1:5" x14ac:dyDescent="0.25">
      <c r="A17403"/>
      <c r="B17403"/>
      <c r="C17403"/>
      <c r="D17403"/>
      <c r="E17403"/>
    </row>
    <row r="17404" spans="1:5" x14ac:dyDescent="0.25">
      <c r="A17404"/>
      <c r="B17404"/>
      <c r="C17404"/>
      <c r="D17404"/>
      <c r="E17404"/>
    </row>
    <row r="17405" spans="1:5" x14ac:dyDescent="0.25">
      <c r="A17405"/>
      <c r="B17405"/>
      <c r="C17405"/>
      <c r="D17405"/>
      <c r="E17405"/>
    </row>
    <row r="17406" spans="1:5" x14ac:dyDescent="0.25">
      <c r="A17406"/>
      <c r="B17406"/>
      <c r="C17406"/>
      <c r="D17406"/>
      <c r="E17406"/>
    </row>
    <row r="17407" spans="1:5" x14ac:dyDescent="0.25">
      <c r="A17407"/>
      <c r="B17407"/>
      <c r="C17407"/>
      <c r="D17407"/>
      <c r="E17407"/>
    </row>
    <row r="17408" spans="1:5" x14ac:dyDescent="0.25">
      <c r="A17408"/>
      <c r="B17408"/>
      <c r="C17408"/>
      <c r="D17408"/>
      <c r="E17408"/>
    </row>
    <row r="17409" spans="1:5" x14ac:dyDescent="0.25">
      <c r="A17409"/>
      <c r="B17409"/>
      <c r="C17409"/>
      <c r="D17409"/>
      <c r="E17409"/>
    </row>
    <row r="17410" spans="1:5" x14ac:dyDescent="0.25">
      <c r="A17410"/>
      <c r="B17410"/>
      <c r="C17410"/>
      <c r="D17410"/>
      <c r="E17410"/>
    </row>
    <row r="17411" spans="1:5" x14ac:dyDescent="0.25">
      <c r="A17411"/>
      <c r="B17411"/>
      <c r="C17411"/>
      <c r="D17411"/>
      <c r="E17411"/>
    </row>
    <row r="17412" spans="1:5" x14ac:dyDescent="0.25">
      <c r="A17412"/>
      <c r="B17412"/>
      <c r="C17412"/>
      <c r="D17412"/>
      <c r="E17412"/>
    </row>
    <row r="17413" spans="1:5" x14ac:dyDescent="0.25">
      <c r="A17413"/>
      <c r="B17413"/>
      <c r="C17413"/>
      <c r="D17413"/>
      <c r="E17413"/>
    </row>
    <row r="17414" spans="1:5" x14ac:dyDescent="0.25">
      <c r="A17414"/>
      <c r="B17414"/>
      <c r="C17414"/>
      <c r="D17414"/>
      <c r="E17414"/>
    </row>
    <row r="17415" spans="1:5" x14ac:dyDescent="0.25">
      <c r="A17415"/>
      <c r="B17415"/>
      <c r="C17415"/>
      <c r="D17415"/>
      <c r="E17415"/>
    </row>
    <row r="17416" spans="1:5" x14ac:dyDescent="0.25">
      <c r="A17416"/>
      <c r="B17416"/>
      <c r="C17416"/>
      <c r="D17416"/>
      <c r="E17416"/>
    </row>
    <row r="17417" spans="1:5" x14ac:dyDescent="0.25">
      <c r="A17417"/>
      <c r="B17417"/>
      <c r="C17417"/>
      <c r="D17417"/>
      <c r="E17417"/>
    </row>
    <row r="17418" spans="1:5" x14ac:dyDescent="0.25">
      <c r="A17418"/>
      <c r="B17418"/>
      <c r="C17418"/>
      <c r="D17418"/>
      <c r="E17418"/>
    </row>
    <row r="17419" spans="1:5" x14ac:dyDescent="0.25">
      <c r="A17419"/>
      <c r="B17419"/>
      <c r="C17419"/>
      <c r="D17419"/>
      <c r="E17419"/>
    </row>
    <row r="17420" spans="1:5" x14ac:dyDescent="0.25">
      <c r="A17420"/>
      <c r="B17420"/>
      <c r="C17420"/>
      <c r="D17420"/>
      <c r="E17420"/>
    </row>
    <row r="17421" spans="1:5" x14ac:dyDescent="0.25">
      <c r="A17421"/>
      <c r="B17421"/>
      <c r="C17421"/>
      <c r="D17421"/>
      <c r="E17421"/>
    </row>
    <row r="17422" spans="1:5" x14ac:dyDescent="0.25">
      <c r="A17422"/>
      <c r="B17422"/>
      <c r="C17422"/>
      <c r="D17422"/>
      <c r="E17422"/>
    </row>
    <row r="17423" spans="1:5" x14ac:dyDescent="0.25">
      <c r="A17423"/>
      <c r="B17423"/>
      <c r="C17423"/>
      <c r="D17423"/>
      <c r="E17423"/>
    </row>
    <row r="17424" spans="1:5" x14ac:dyDescent="0.25">
      <c r="A17424"/>
      <c r="B17424"/>
      <c r="C17424"/>
      <c r="D17424"/>
      <c r="E17424"/>
    </row>
    <row r="17425" spans="1:5" x14ac:dyDescent="0.25">
      <c r="A17425"/>
      <c r="B17425"/>
      <c r="C17425"/>
      <c r="D17425"/>
      <c r="E17425"/>
    </row>
    <row r="17426" spans="1:5" x14ac:dyDescent="0.25">
      <c r="A17426"/>
      <c r="B17426"/>
      <c r="C17426"/>
      <c r="D17426"/>
      <c r="E17426"/>
    </row>
    <row r="17427" spans="1:5" x14ac:dyDescent="0.25">
      <c r="A17427"/>
      <c r="B17427"/>
      <c r="C17427"/>
      <c r="D17427"/>
      <c r="E17427"/>
    </row>
    <row r="17428" spans="1:5" x14ac:dyDescent="0.25">
      <c r="A17428"/>
      <c r="B17428"/>
      <c r="C17428"/>
      <c r="D17428"/>
      <c r="E17428"/>
    </row>
    <row r="17429" spans="1:5" x14ac:dyDescent="0.25">
      <c r="A17429"/>
      <c r="B17429"/>
      <c r="C17429"/>
      <c r="D17429"/>
      <c r="E17429"/>
    </row>
    <row r="17430" spans="1:5" x14ac:dyDescent="0.25">
      <c r="A17430"/>
      <c r="B17430"/>
      <c r="C17430"/>
      <c r="D17430"/>
      <c r="E17430"/>
    </row>
    <row r="17431" spans="1:5" x14ac:dyDescent="0.25">
      <c r="A17431"/>
      <c r="B17431"/>
      <c r="C17431"/>
      <c r="D17431"/>
      <c r="E17431"/>
    </row>
    <row r="17432" spans="1:5" x14ac:dyDescent="0.25">
      <c r="A17432"/>
      <c r="B17432"/>
      <c r="C17432"/>
      <c r="D17432"/>
      <c r="E17432"/>
    </row>
    <row r="17433" spans="1:5" x14ac:dyDescent="0.25">
      <c r="A17433"/>
      <c r="B17433"/>
      <c r="C17433"/>
      <c r="D17433"/>
      <c r="E17433"/>
    </row>
    <row r="17434" spans="1:5" x14ac:dyDescent="0.25">
      <c r="A17434"/>
      <c r="B17434"/>
      <c r="C17434"/>
      <c r="D17434"/>
      <c r="E17434"/>
    </row>
    <row r="17435" spans="1:5" x14ac:dyDescent="0.25">
      <c r="A17435"/>
      <c r="B17435"/>
      <c r="C17435"/>
      <c r="D17435"/>
      <c r="E17435"/>
    </row>
    <row r="17436" spans="1:5" x14ac:dyDescent="0.25">
      <c r="A17436"/>
      <c r="B17436"/>
      <c r="C17436"/>
      <c r="D17436"/>
      <c r="E17436"/>
    </row>
    <row r="17437" spans="1:5" x14ac:dyDescent="0.25">
      <c r="A17437"/>
      <c r="B17437"/>
      <c r="C17437"/>
      <c r="D17437"/>
      <c r="E17437"/>
    </row>
    <row r="17438" spans="1:5" x14ac:dyDescent="0.25">
      <c r="A17438"/>
      <c r="B17438"/>
      <c r="C17438"/>
      <c r="D17438"/>
      <c r="E17438"/>
    </row>
    <row r="17439" spans="1:5" x14ac:dyDescent="0.25">
      <c r="A17439"/>
      <c r="B17439"/>
      <c r="C17439"/>
      <c r="D17439"/>
      <c r="E17439"/>
    </row>
    <row r="17440" spans="1:5" x14ac:dyDescent="0.25">
      <c r="A17440"/>
      <c r="B17440"/>
      <c r="C17440"/>
      <c r="D17440"/>
      <c r="E17440"/>
    </row>
    <row r="17441" spans="1:5" x14ac:dyDescent="0.25">
      <c r="A17441"/>
      <c r="B17441"/>
      <c r="C17441"/>
      <c r="D17441"/>
      <c r="E17441"/>
    </row>
    <row r="17442" spans="1:5" x14ac:dyDescent="0.25">
      <c r="A17442"/>
      <c r="B17442"/>
      <c r="C17442"/>
      <c r="D17442"/>
      <c r="E17442"/>
    </row>
    <row r="17443" spans="1:5" x14ac:dyDescent="0.25">
      <c r="A17443"/>
      <c r="B17443"/>
      <c r="C17443"/>
      <c r="D17443"/>
      <c r="E17443"/>
    </row>
    <row r="17444" spans="1:5" x14ac:dyDescent="0.25">
      <c r="A17444"/>
      <c r="B17444"/>
      <c r="C17444"/>
      <c r="D17444"/>
      <c r="E17444"/>
    </row>
    <row r="17445" spans="1:5" x14ac:dyDescent="0.25">
      <c r="A17445"/>
      <c r="B17445"/>
      <c r="C17445"/>
      <c r="D17445"/>
      <c r="E17445"/>
    </row>
    <row r="17446" spans="1:5" x14ac:dyDescent="0.25">
      <c r="A17446"/>
      <c r="B17446"/>
      <c r="C17446"/>
      <c r="D17446"/>
      <c r="E17446"/>
    </row>
    <row r="17447" spans="1:5" x14ac:dyDescent="0.25">
      <c r="A17447"/>
      <c r="B17447"/>
      <c r="C17447"/>
      <c r="D17447"/>
      <c r="E17447"/>
    </row>
    <row r="17448" spans="1:5" x14ac:dyDescent="0.25">
      <c r="A17448"/>
      <c r="B17448"/>
      <c r="C17448"/>
      <c r="D17448"/>
      <c r="E17448"/>
    </row>
    <row r="17449" spans="1:5" x14ac:dyDescent="0.25">
      <c r="A17449"/>
      <c r="B17449"/>
      <c r="C17449"/>
      <c r="D17449"/>
      <c r="E17449"/>
    </row>
    <row r="17450" spans="1:5" x14ac:dyDescent="0.25">
      <c r="A17450"/>
      <c r="B17450"/>
      <c r="C17450"/>
      <c r="D17450"/>
      <c r="E17450"/>
    </row>
    <row r="17451" spans="1:5" x14ac:dyDescent="0.25">
      <c r="A17451"/>
      <c r="B17451"/>
      <c r="C17451"/>
      <c r="D17451"/>
      <c r="E17451"/>
    </row>
    <row r="17452" spans="1:5" x14ac:dyDescent="0.25">
      <c r="A17452"/>
      <c r="B17452"/>
      <c r="C17452"/>
      <c r="D17452"/>
      <c r="E17452"/>
    </row>
    <row r="17453" spans="1:5" x14ac:dyDescent="0.25">
      <c r="A17453"/>
      <c r="B17453"/>
      <c r="C17453"/>
      <c r="D17453"/>
      <c r="E17453"/>
    </row>
    <row r="17454" spans="1:5" x14ac:dyDescent="0.25">
      <c r="A17454"/>
      <c r="B17454"/>
      <c r="C17454"/>
      <c r="D17454"/>
      <c r="E17454"/>
    </row>
    <row r="17455" spans="1:5" x14ac:dyDescent="0.25">
      <c r="A17455"/>
      <c r="B17455"/>
      <c r="C17455"/>
      <c r="D17455"/>
      <c r="E17455"/>
    </row>
    <row r="17456" spans="1:5" x14ac:dyDescent="0.25">
      <c r="A17456"/>
      <c r="B17456"/>
      <c r="C17456"/>
      <c r="D17456"/>
      <c r="E17456"/>
    </row>
    <row r="17457" spans="1:5" x14ac:dyDescent="0.25">
      <c r="A17457"/>
      <c r="B17457"/>
      <c r="C17457"/>
      <c r="D17457"/>
      <c r="E17457"/>
    </row>
    <row r="17458" spans="1:5" x14ac:dyDescent="0.25">
      <c r="A17458"/>
      <c r="B17458"/>
      <c r="C17458"/>
      <c r="D17458"/>
      <c r="E17458"/>
    </row>
    <row r="17459" spans="1:5" x14ac:dyDescent="0.25">
      <c r="A17459"/>
      <c r="B17459"/>
      <c r="C17459"/>
      <c r="D17459"/>
      <c r="E17459"/>
    </row>
    <row r="17460" spans="1:5" x14ac:dyDescent="0.25">
      <c r="A17460"/>
      <c r="B17460"/>
      <c r="C17460"/>
      <c r="D17460"/>
      <c r="E17460"/>
    </row>
    <row r="17461" spans="1:5" x14ac:dyDescent="0.25">
      <c r="A17461"/>
      <c r="B17461"/>
      <c r="C17461"/>
      <c r="D17461"/>
      <c r="E17461"/>
    </row>
    <row r="17462" spans="1:5" x14ac:dyDescent="0.25">
      <c r="A17462"/>
      <c r="B17462"/>
      <c r="C17462"/>
      <c r="D17462"/>
      <c r="E17462"/>
    </row>
    <row r="17463" spans="1:5" x14ac:dyDescent="0.25">
      <c r="A17463"/>
      <c r="B17463"/>
      <c r="C17463"/>
      <c r="D17463"/>
      <c r="E17463"/>
    </row>
    <row r="17464" spans="1:5" x14ac:dyDescent="0.25">
      <c r="A17464"/>
      <c r="B17464"/>
      <c r="C17464"/>
      <c r="D17464"/>
      <c r="E17464"/>
    </row>
    <row r="17465" spans="1:5" x14ac:dyDescent="0.25">
      <c r="A17465"/>
      <c r="B17465"/>
      <c r="C17465"/>
      <c r="D17465"/>
      <c r="E17465"/>
    </row>
    <row r="17466" spans="1:5" x14ac:dyDescent="0.25">
      <c r="A17466"/>
      <c r="B17466"/>
      <c r="C17466"/>
      <c r="D17466"/>
      <c r="E17466"/>
    </row>
    <row r="17467" spans="1:5" x14ac:dyDescent="0.25">
      <c r="A17467"/>
      <c r="B17467"/>
      <c r="C17467"/>
      <c r="D17467"/>
      <c r="E17467"/>
    </row>
    <row r="17468" spans="1:5" x14ac:dyDescent="0.25">
      <c r="A17468"/>
      <c r="B17468"/>
      <c r="C17468"/>
      <c r="D17468"/>
      <c r="E17468"/>
    </row>
    <row r="17469" spans="1:5" x14ac:dyDescent="0.25">
      <c r="A17469"/>
      <c r="B17469"/>
      <c r="C17469"/>
      <c r="D17469"/>
      <c r="E17469"/>
    </row>
    <row r="17470" spans="1:5" x14ac:dyDescent="0.25">
      <c r="A17470"/>
      <c r="B17470"/>
      <c r="C17470"/>
      <c r="D17470"/>
      <c r="E17470"/>
    </row>
    <row r="17471" spans="1:5" x14ac:dyDescent="0.25">
      <c r="A17471"/>
      <c r="B17471"/>
      <c r="C17471"/>
      <c r="D17471"/>
      <c r="E17471"/>
    </row>
    <row r="17472" spans="1:5" x14ac:dyDescent="0.25">
      <c r="A17472"/>
      <c r="B17472"/>
      <c r="C17472"/>
      <c r="D17472"/>
      <c r="E17472"/>
    </row>
    <row r="17473" spans="1:5" x14ac:dyDescent="0.25">
      <c r="A17473"/>
      <c r="B17473"/>
      <c r="C17473"/>
      <c r="D17473"/>
      <c r="E17473"/>
    </row>
    <row r="17474" spans="1:5" x14ac:dyDescent="0.25">
      <c r="A17474"/>
      <c r="B17474"/>
      <c r="C17474"/>
      <c r="D17474"/>
      <c r="E17474"/>
    </row>
    <row r="17475" spans="1:5" x14ac:dyDescent="0.25">
      <c r="A17475"/>
      <c r="B17475"/>
      <c r="C17475"/>
      <c r="D17475"/>
      <c r="E17475"/>
    </row>
    <row r="17476" spans="1:5" x14ac:dyDescent="0.25">
      <c r="A17476"/>
      <c r="B17476"/>
      <c r="C17476"/>
      <c r="D17476"/>
      <c r="E17476"/>
    </row>
    <row r="17477" spans="1:5" x14ac:dyDescent="0.25">
      <c r="A17477"/>
      <c r="B17477"/>
      <c r="C17477"/>
      <c r="D17477"/>
      <c r="E17477"/>
    </row>
    <row r="17478" spans="1:5" x14ac:dyDescent="0.25">
      <c r="A17478"/>
      <c r="B17478"/>
      <c r="C17478"/>
      <c r="D17478"/>
      <c r="E17478"/>
    </row>
    <row r="17479" spans="1:5" x14ac:dyDescent="0.25">
      <c r="A17479"/>
      <c r="B17479"/>
      <c r="C17479"/>
      <c r="D17479"/>
      <c r="E17479"/>
    </row>
    <row r="17480" spans="1:5" x14ac:dyDescent="0.25">
      <c r="A17480"/>
      <c r="B17480"/>
      <c r="C17480"/>
      <c r="D17480"/>
      <c r="E17480"/>
    </row>
    <row r="17481" spans="1:5" x14ac:dyDescent="0.25">
      <c r="A17481"/>
      <c r="B17481"/>
      <c r="C17481"/>
      <c r="D17481"/>
      <c r="E17481"/>
    </row>
    <row r="17482" spans="1:5" x14ac:dyDescent="0.25">
      <c r="A17482"/>
      <c r="B17482"/>
      <c r="C17482"/>
      <c r="D17482"/>
      <c r="E17482"/>
    </row>
    <row r="17483" spans="1:5" x14ac:dyDescent="0.25">
      <c r="A17483"/>
      <c r="B17483"/>
      <c r="C17483"/>
      <c r="D17483"/>
      <c r="E17483"/>
    </row>
    <row r="17484" spans="1:5" x14ac:dyDescent="0.25">
      <c r="A17484"/>
      <c r="B17484"/>
      <c r="C17484"/>
      <c r="D17484"/>
      <c r="E17484"/>
    </row>
    <row r="17485" spans="1:5" x14ac:dyDescent="0.25">
      <c r="A17485"/>
      <c r="B17485"/>
      <c r="C17485"/>
      <c r="D17485"/>
      <c r="E17485"/>
    </row>
    <row r="17486" spans="1:5" x14ac:dyDescent="0.25">
      <c r="A17486"/>
      <c r="B17486"/>
      <c r="C17486"/>
      <c r="D17486"/>
      <c r="E17486"/>
    </row>
    <row r="17487" spans="1:5" x14ac:dyDescent="0.25">
      <c r="A17487"/>
      <c r="B17487"/>
      <c r="C17487"/>
      <c r="D17487"/>
      <c r="E17487"/>
    </row>
    <row r="17488" spans="1:5" x14ac:dyDescent="0.25">
      <c r="A17488"/>
      <c r="B17488"/>
      <c r="C17488"/>
      <c r="D17488"/>
      <c r="E17488"/>
    </row>
    <row r="17489" spans="1:5" x14ac:dyDescent="0.25">
      <c r="A17489"/>
      <c r="B17489"/>
      <c r="C17489"/>
      <c r="D17489"/>
      <c r="E17489"/>
    </row>
    <row r="17490" spans="1:5" x14ac:dyDescent="0.25">
      <c r="A17490"/>
      <c r="B17490"/>
      <c r="C17490"/>
      <c r="D17490"/>
      <c r="E17490"/>
    </row>
    <row r="17491" spans="1:5" x14ac:dyDescent="0.25">
      <c r="A17491"/>
      <c r="B17491"/>
      <c r="C17491"/>
      <c r="D17491"/>
      <c r="E17491"/>
    </row>
    <row r="17492" spans="1:5" x14ac:dyDescent="0.25">
      <c r="A17492"/>
      <c r="B17492"/>
      <c r="C17492"/>
      <c r="D17492"/>
      <c r="E17492"/>
    </row>
    <row r="17493" spans="1:5" x14ac:dyDescent="0.25">
      <c r="A17493"/>
      <c r="B17493"/>
      <c r="C17493"/>
      <c r="D17493"/>
      <c r="E17493"/>
    </row>
    <row r="17494" spans="1:5" x14ac:dyDescent="0.25">
      <c r="A17494"/>
      <c r="B17494"/>
      <c r="C17494"/>
      <c r="D17494"/>
      <c r="E17494"/>
    </row>
    <row r="17495" spans="1:5" x14ac:dyDescent="0.25">
      <c r="A17495"/>
      <c r="B17495"/>
      <c r="C17495"/>
      <c r="D17495"/>
      <c r="E17495"/>
    </row>
    <row r="17496" spans="1:5" x14ac:dyDescent="0.25">
      <c r="A17496"/>
      <c r="B17496"/>
      <c r="C17496"/>
      <c r="D17496"/>
      <c r="E17496"/>
    </row>
    <row r="17497" spans="1:5" x14ac:dyDescent="0.25">
      <c r="A17497"/>
      <c r="B17497"/>
      <c r="C17497"/>
      <c r="D17497"/>
      <c r="E17497"/>
    </row>
    <row r="17498" spans="1:5" x14ac:dyDescent="0.25">
      <c r="A17498"/>
      <c r="B17498"/>
      <c r="C17498"/>
      <c r="D17498"/>
      <c r="E17498"/>
    </row>
    <row r="17499" spans="1:5" x14ac:dyDescent="0.25">
      <c r="A17499"/>
      <c r="B17499"/>
      <c r="C17499"/>
      <c r="D17499"/>
      <c r="E17499"/>
    </row>
    <row r="17500" spans="1:5" x14ac:dyDescent="0.25">
      <c r="A17500"/>
      <c r="B17500"/>
      <c r="C17500"/>
      <c r="D17500"/>
      <c r="E17500"/>
    </row>
    <row r="17501" spans="1:5" x14ac:dyDescent="0.25">
      <c r="A17501"/>
      <c r="B17501"/>
      <c r="C17501"/>
      <c r="D17501"/>
      <c r="E17501"/>
    </row>
    <row r="17502" spans="1:5" x14ac:dyDescent="0.25">
      <c r="A17502"/>
      <c r="B17502"/>
      <c r="C17502"/>
      <c r="D17502"/>
      <c r="E17502"/>
    </row>
    <row r="17503" spans="1:5" x14ac:dyDescent="0.25">
      <c r="A17503"/>
      <c r="B17503"/>
      <c r="C17503"/>
      <c r="D17503"/>
      <c r="E17503"/>
    </row>
    <row r="17504" spans="1:5" x14ac:dyDescent="0.25">
      <c r="A17504"/>
      <c r="B17504"/>
      <c r="C17504"/>
      <c r="D17504"/>
      <c r="E17504"/>
    </row>
    <row r="17505" spans="1:5" x14ac:dyDescent="0.25">
      <c r="A17505"/>
      <c r="B17505"/>
      <c r="C17505"/>
      <c r="D17505"/>
      <c r="E17505"/>
    </row>
    <row r="17506" spans="1:5" x14ac:dyDescent="0.25">
      <c r="A17506"/>
      <c r="B17506"/>
      <c r="C17506"/>
      <c r="D17506"/>
      <c r="E17506"/>
    </row>
    <row r="17507" spans="1:5" x14ac:dyDescent="0.25">
      <c r="A17507"/>
      <c r="B17507"/>
      <c r="C17507"/>
      <c r="D17507"/>
      <c r="E17507"/>
    </row>
    <row r="17508" spans="1:5" x14ac:dyDescent="0.25">
      <c r="A17508"/>
      <c r="B17508"/>
      <c r="C17508"/>
      <c r="D17508"/>
      <c r="E17508"/>
    </row>
    <row r="17509" spans="1:5" x14ac:dyDescent="0.25">
      <c r="A17509"/>
      <c r="B17509"/>
      <c r="C17509"/>
      <c r="D17509"/>
      <c r="E17509"/>
    </row>
    <row r="17510" spans="1:5" x14ac:dyDescent="0.25">
      <c r="A17510"/>
      <c r="B17510"/>
      <c r="C17510"/>
      <c r="D17510"/>
      <c r="E17510"/>
    </row>
    <row r="17511" spans="1:5" x14ac:dyDescent="0.25">
      <c r="A17511"/>
      <c r="B17511"/>
      <c r="C17511"/>
      <c r="D17511"/>
      <c r="E17511"/>
    </row>
    <row r="17512" spans="1:5" x14ac:dyDescent="0.25">
      <c r="A17512"/>
      <c r="B17512"/>
      <c r="C17512"/>
      <c r="D17512"/>
      <c r="E17512"/>
    </row>
    <row r="17513" spans="1:5" x14ac:dyDescent="0.25">
      <c r="A17513"/>
      <c r="B17513"/>
      <c r="C17513"/>
      <c r="D17513"/>
      <c r="E17513"/>
    </row>
    <row r="17514" spans="1:5" x14ac:dyDescent="0.25">
      <c r="A17514"/>
      <c r="B17514"/>
      <c r="C17514"/>
      <c r="D17514"/>
      <c r="E17514"/>
    </row>
    <row r="17515" spans="1:5" x14ac:dyDescent="0.25">
      <c r="A17515"/>
      <c r="B17515"/>
      <c r="C17515"/>
      <c r="D17515"/>
      <c r="E17515"/>
    </row>
    <row r="17516" spans="1:5" x14ac:dyDescent="0.25">
      <c r="A17516"/>
      <c r="B17516"/>
      <c r="C17516"/>
      <c r="D17516"/>
      <c r="E17516"/>
    </row>
    <row r="17517" spans="1:5" x14ac:dyDescent="0.25">
      <c r="A17517"/>
      <c r="B17517"/>
      <c r="C17517"/>
      <c r="D17517"/>
      <c r="E17517"/>
    </row>
    <row r="17518" spans="1:5" x14ac:dyDescent="0.25">
      <c r="A17518"/>
      <c r="B17518"/>
      <c r="C17518"/>
      <c r="D17518"/>
      <c r="E17518"/>
    </row>
    <row r="17519" spans="1:5" x14ac:dyDescent="0.25">
      <c r="A17519"/>
      <c r="B17519"/>
      <c r="C17519"/>
      <c r="D17519"/>
      <c r="E17519"/>
    </row>
    <row r="17520" spans="1:5" x14ac:dyDescent="0.25">
      <c r="A17520"/>
      <c r="B17520"/>
      <c r="C17520"/>
      <c r="D17520"/>
      <c r="E17520"/>
    </row>
    <row r="17521" spans="1:5" x14ac:dyDescent="0.25">
      <c r="A17521"/>
      <c r="B17521"/>
      <c r="C17521"/>
      <c r="D17521"/>
      <c r="E17521"/>
    </row>
    <row r="17522" spans="1:5" x14ac:dyDescent="0.25">
      <c r="A17522"/>
      <c r="B17522"/>
      <c r="C17522"/>
      <c r="D17522"/>
      <c r="E17522"/>
    </row>
    <row r="17523" spans="1:5" x14ac:dyDescent="0.25">
      <c r="A17523"/>
      <c r="B17523"/>
      <c r="C17523"/>
      <c r="D17523"/>
      <c r="E17523"/>
    </row>
    <row r="17524" spans="1:5" x14ac:dyDescent="0.25">
      <c r="A17524"/>
      <c r="B17524"/>
      <c r="C17524"/>
      <c r="D17524"/>
      <c r="E17524"/>
    </row>
    <row r="17525" spans="1:5" x14ac:dyDescent="0.25">
      <c r="A17525"/>
      <c r="B17525"/>
      <c r="C17525"/>
      <c r="D17525"/>
      <c r="E17525"/>
    </row>
    <row r="17526" spans="1:5" x14ac:dyDescent="0.25">
      <c r="A17526"/>
      <c r="B17526"/>
      <c r="C17526"/>
      <c r="D17526"/>
      <c r="E17526"/>
    </row>
    <row r="17527" spans="1:5" x14ac:dyDescent="0.25">
      <c r="A17527"/>
      <c r="B17527"/>
      <c r="C17527"/>
      <c r="D17527"/>
      <c r="E17527"/>
    </row>
    <row r="17528" spans="1:5" x14ac:dyDescent="0.25">
      <c r="A17528"/>
      <c r="B17528"/>
      <c r="C17528"/>
      <c r="D17528"/>
      <c r="E17528"/>
    </row>
    <row r="17529" spans="1:5" x14ac:dyDescent="0.25">
      <c r="A17529"/>
      <c r="B17529"/>
      <c r="C17529"/>
      <c r="D17529"/>
      <c r="E17529"/>
    </row>
    <row r="17530" spans="1:5" x14ac:dyDescent="0.25">
      <c r="A17530"/>
      <c r="B17530"/>
      <c r="C17530"/>
      <c r="D17530"/>
      <c r="E17530"/>
    </row>
    <row r="17531" spans="1:5" x14ac:dyDescent="0.25">
      <c r="A17531"/>
      <c r="B17531"/>
      <c r="C17531"/>
      <c r="D17531"/>
      <c r="E17531"/>
    </row>
    <row r="17532" spans="1:5" x14ac:dyDescent="0.25">
      <c r="A17532"/>
      <c r="B17532"/>
      <c r="C17532"/>
      <c r="D17532"/>
      <c r="E17532"/>
    </row>
    <row r="17533" spans="1:5" x14ac:dyDescent="0.25">
      <c r="A17533"/>
      <c r="B17533"/>
      <c r="C17533"/>
      <c r="D17533"/>
      <c r="E17533"/>
    </row>
    <row r="17534" spans="1:5" x14ac:dyDescent="0.25">
      <c r="A17534"/>
      <c r="B17534"/>
      <c r="C17534"/>
      <c r="D17534"/>
      <c r="E17534"/>
    </row>
    <row r="17535" spans="1:5" x14ac:dyDescent="0.25">
      <c r="A17535"/>
      <c r="B17535"/>
      <c r="C17535"/>
      <c r="D17535"/>
      <c r="E17535"/>
    </row>
    <row r="17536" spans="1:5" x14ac:dyDescent="0.25">
      <c r="A17536"/>
      <c r="B17536"/>
      <c r="C17536"/>
      <c r="D17536"/>
      <c r="E17536"/>
    </row>
    <row r="17537" spans="1:5" x14ac:dyDescent="0.25">
      <c r="A17537"/>
      <c r="B17537"/>
      <c r="C17537"/>
      <c r="D17537"/>
      <c r="E17537"/>
    </row>
    <row r="17538" spans="1:5" x14ac:dyDescent="0.25">
      <c r="A17538"/>
      <c r="B17538"/>
      <c r="C17538"/>
      <c r="D17538"/>
      <c r="E17538"/>
    </row>
    <row r="17539" spans="1:5" x14ac:dyDescent="0.25">
      <c r="A17539"/>
      <c r="B17539"/>
      <c r="C17539"/>
      <c r="D17539"/>
      <c r="E17539"/>
    </row>
    <row r="17540" spans="1:5" x14ac:dyDescent="0.25">
      <c r="A17540"/>
      <c r="B17540"/>
      <c r="C17540"/>
      <c r="D17540"/>
      <c r="E17540"/>
    </row>
    <row r="17541" spans="1:5" x14ac:dyDescent="0.25">
      <c r="A17541"/>
      <c r="B17541"/>
      <c r="C17541"/>
      <c r="D17541"/>
      <c r="E17541"/>
    </row>
    <row r="17542" spans="1:5" x14ac:dyDescent="0.25">
      <c r="A17542"/>
      <c r="B17542"/>
      <c r="C17542"/>
      <c r="D17542"/>
      <c r="E17542"/>
    </row>
    <row r="17543" spans="1:5" x14ac:dyDescent="0.25">
      <c r="A17543"/>
      <c r="B17543"/>
      <c r="C17543"/>
      <c r="D17543"/>
      <c r="E17543"/>
    </row>
    <row r="17544" spans="1:5" x14ac:dyDescent="0.25">
      <c r="A17544"/>
      <c r="B17544"/>
      <c r="C17544"/>
      <c r="D17544"/>
      <c r="E17544"/>
    </row>
    <row r="17545" spans="1:5" x14ac:dyDescent="0.25">
      <c r="A17545"/>
      <c r="B17545"/>
      <c r="C17545"/>
      <c r="D17545"/>
      <c r="E17545"/>
    </row>
    <row r="17546" spans="1:5" x14ac:dyDescent="0.25">
      <c r="A17546"/>
      <c r="B17546"/>
      <c r="C17546"/>
      <c r="D17546"/>
      <c r="E17546"/>
    </row>
    <row r="17547" spans="1:5" x14ac:dyDescent="0.25">
      <c r="A17547"/>
      <c r="B17547"/>
      <c r="C17547"/>
      <c r="D17547"/>
      <c r="E17547"/>
    </row>
    <row r="17548" spans="1:5" x14ac:dyDescent="0.25">
      <c r="A17548"/>
      <c r="B17548"/>
      <c r="C17548"/>
      <c r="D17548"/>
      <c r="E17548"/>
    </row>
    <row r="17549" spans="1:5" x14ac:dyDescent="0.25">
      <c r="A17549"/>
      <c r="B17549"/>
      <c r="C17549"/>
      <c r="D17549"/>
      <c r="E17549"/>
    </row>
    <row r="17550" spans="1:5" x14ac:dyDescent="0.25">
      <c r="A17550"/>
      <c r="B17550"/>
      <c r="C17550"/>
      <c r="D17550"/>
      <c r="E17550"/>
    </row>
    <row r="17551" spans="1:5" x14ac:dyDescent="0.25">
      <c r="A17551"/>
      <c r="B17551"/>
      <c r="C17551"/>
      <c r="D17551"/>
      <c r="E17551"/>
    </row>
    <row r="17552" spans="1:5" x14ac:dyDescent="0.25">
      <c r="A17552"/>
      <c r="B17552"/>
      <c r="C17552"/>
      <c r="D17552"/>
      <c r="E17552"/>
    </row>
    <row r="17553" spans="1:5" x14ac:dyDescent="0.25">
      <c r="A17553"/>
      <c r="B17553"/>
      <c r="C17553"/>
      <c r="D17553"/>
      <c r="E17553"/>
    </row>
    <row r="17554" spans="1:5" x14ac:dyDescent="0.25">
      <c r="A17554"/>
      <c r="B17554"/>
      <c r="C17554"/>
      <c r="D17554"/>
      <c r="E17554"/>
    </row>
    <row r="17555" spans="1:5" x14ac:dyDescent="0.25">
      <c r="A17555"/>
      <c r="B17555"/>
      <c r="C17555"/>
      <c r="D17555"/>
      <c r="E17555"/>
    </row>
    <row r="17556" spans="1:5" x14ac:dyDescent="0.25">
      <c r="A17556"/>
      <c r="B17556"/>
      <c r="C17556"/>
      <c r="D17556"/>
      <c r="E17556"/>
    </row>
    <row r="17557" spans="1:5" x14ac:dyDescent="0.25">
      <c r="A17557"/>
      <c r="B17557"/>
      <c r="C17557"/>
      <c r="D17557"/>
      <c r="E17557"/>
    </row>
    <row r="17558" spans="1:5" x14ac:dyDescent="0.25">
      <c r="A17558"/>
      <c r="B17558"/>
      <c r="C17558"/>
      <c r="D17558"/>
      <c r="E17558"/>
    </row>
    <row r="17559" spans="1:5" x14ac:dyDescent="0.25">
      <c r="A17559"/>
      <c r="B17559"/>
      <c r="C17559"/>
      <c r="D17559"/>
      <c r="E17559"/>
    </row>
    <row r="17560" spans="1:5" x14ac:dyDescent="0.25">
      <c r="A17560"/>
      <c r="B17560"/>
      <c r="C17560"/>
      <c r="D17560"/>
      <c r="E17560"/>
    </row>
    <row r="17561" spans="1:5" x14ac:dyDescent="0.25">
      <c r="A17561"/>
      <c r="B17561"/>
      <c r="C17561"/>
      <c r="D17561"/>
      <c r="E17561"/>
    </row>
    <row r="17562" spans="1:5" x14ac:dyDescent="0.25">
      <c r="A17562"/>
      <c r="B17562"/>
      <c r="C17562"/>
      <c r="D17562"/>
      <c r="E17562"/>
    </row>
    <row r="17563" spans="1:5" x14ac:dyDescent="0.25">
      <c r="A17563"/>
      <c r="B17563"/>
      <c r="C17563"/>
      <c r="D17563"/>
      <c r="E17563"/>
    </row>
    <row r="17564" spans="1:5" x14ac:dyDescent="0.25">
      <c r="A17564"/>
      <c r="B17564"/>
      <c r="C17564"/>
      <c r="D17564"/>
      <c r="E17564"/>
    </row>
    <row r="17565" spans="1:5" x14ac:dyDescent="0.25">
      <c r="A17565"/>
      <c r="B17565"/>
      <c r="C17565"/>
      <c r="D17565"/>
      <c r="E17565"/>
    </row>
    <row r="17566" spans="1:5" x14ac:dyDescent="0.25">
      <c r="A17566"/>
      <c r="B17566"/>
      <c r="C17566"/>
      <c r="D17566"/>
      <c r="E17566"/>
    </row>
    <row r="17567" spans="1:5" x14ac:dyDescent="0.25">
      <c r="A17567"/>
      <c r="B17567"/>
      <c r="C17567"/>
      <c r="D17567"/>
      <c r="E17567"/>
    </row>
    <row r="17568" spans="1:5" x14ac:dyDescent="0.25">
      <c r="A17568"/>
      <c r="B17568"/>
      <c r="C17568"/>
      <c r="D17568"/>
      <c r="E17568"/>
    </row>
    <row r="17569" spans="1:5" x14ac:dyDescent="0.25">
      <c r="A17569"/>
      <c r="B17569"/>
      <c r="C17569"/>
      <c r="D17569"/>
      <c r="E17569"/>
    </row>
    <row r="17570" spans="1:5" x14ac:dyDescent="0.25">
      <c r="A17570"/>
      <c r="B17570"/>
      <c r="C17570"/>
      <c r="D17570"/>
      <c r="E17570"/>
    </row>
    <row r="17571" spans="1:5" x14ac:dyDescent="0.25">
      <c r="A17571"/>
      <c r="B17571"/>
      <c r="C17571"/>
      <c r="D17571"/>
      <c r="E17571"/>
    </row>
    <row r="17572" spans="1:5" x14ac:dyDescent="0.25">
      <c r="A17572"/>
      <c r="B17572"/>
      <c r="C17572"/>
      <c r="D17572"/>
      <c r="E17572"/>
    </row>
    <row r="17573" spans="1:5" x14ac:dyDescent="0.25">
      <c r="A17573"/>
      <c r="B17573"/>
      <c r="C17573"/>
      <c r="D17573"/>
      <c r="E17573"/>
    </row>
    <row r="17574" spans="1:5" x14ac:dyDescent="0.25">
      <c r="A17574"/>
      <c r="B17574"/>
      <c r="C17574"/>
      <c r="D17574"/>
      <c r="E17574"/>
    </row>
    <row r="17575" spans="1:5" x14ac:dyDescent="0.25">
      <c r="A17575"/>
      <c r="B17575"/>
      <c r="C17575"/>
      <c r="D17575"/>
      <c r="E17575"/>
    </row>
    <row r="17576" spans="1:5" x14ac:dyDescent="0.25">
      <c r="A17576"/>
      <c r="B17576"/>
      <c r="C17576"/>
      <c r="D17576"/>
      <c r="E17576"/>
    </row>
    <row r="17577" spans="1:5" x14ac:dyDescent="0.25">
      <c r="A17577"/>
      <c r="B17577"/>
      <c r="C17577"/>
      <c r="D17577"/>
      <c r="E17577"/>
    </row>
    <row r="17578" spans="1:5" x14ac:dyDescent="0.25">
      <c r="A17578"/>
      <c r="B17578"/>
      <c r="C17578"/>
      <c r="D17578"/>
      <c r="E17578"/>
    </row>
    <row r="17579" spans="1:5" x14ac:dyDescent="0.25">
      <c r="A17579"/>
      <c r="B17579"/>
      <c r="C17579"/>
      <c r="D17579"/>
      <c r="E17579"/>
    </row>
    <row r="17580" spans="1:5" x14ac:dyDescent="0.25">
      <c r="A17580"/>
      <c r="B17580"/>
      <c r="C17580"/>
      <c r="D17580"/>
      <c r="E17580"/>
    </row>
    <row r="17581" spans="1:5" x14ac:dyDescent="0.25">
      <c r="A17581"/>
      <c r="B17581"/>
      <c r="C17581"/>
      <c r="D17581"/>
      <c r="E17581"/>
    </row>
    <row r="17582" spans="1:5" x14ac:dyDescent="0.25">
      <c r="A17582"/>
      <c r="B17582"/>
      <c r="C17582"/>
      <c r="D17582"/>
      <c r="E17582"/>
    </row>
    <row r="17583" spans="1:5" x14ac:dyDescent="0.25">
      <c r="A17583"/>
      <c r="B17583"/>
      <c r="C17583"/>
      <c r="D17583"/>
      <c r="E17583"/>
    </row>
    <row r="17584" spans="1:5" x14ac:dyDescent="0.25">
      <c r="A17584"/>
      <c r="B17584"/>
      <c r="C17584"/>
      <c r="D17584"/>
      <c r="E17584"/>
    </row>
    <row r="17585" spans="1:5" x14ac:dyDescent="0.25">
      <c r="A17585"/>
      <c r="B17585"/>
      <c r="C17585"/>
      <c r="D17585"/>
      <c r="E17585"/>
    </row>
    <row r="17586" spans="1:5" x14ac:dyDescent="0.25">
      <c r="A17586"/>
      <c r="B17586"/>
      <c r="C17586"/>
      <c r="D17586"/>
      <c r="E17586"/>
    </row>
    <row r="17587" spans="1:5" x14ac:dyDescent="0.25">
      <c r="A17587"/>
      <c r="B17587"/>
      <c r="C17587"/>
      <c r="D17587"/>
      <c r="E17587"/>
    </row>
    <row r="17588" spans="1:5" x14ac:dyDescent="0.25">
      <c r="A17588"/>
      <c r="B17588"/>
      <c r="C17588"/>
      <c r="D17588"/>
      <c r="E17588"/>
    </row>
    <row r="17589" spans="1:5" x14ac:dyDescent="0.25">
      <c r="A17589"/>
      <c r="B17589"/>
      <c r="C17589"/>
      <c r="D17589"/>
      <c r="E17589"/>
    </row>
    <row r="17590" spans="1:5" x14ac:dyDescent="0.25">
      <c r="A17590"/>
      <c r="B17590"/>
      <c r="C17590"/>
      <c r="D17590"/>
      <c r="E17590"/>
    </row>
    <row r="17591" spans="1:5" x14ac:dyDescent="0.25">
      <c r="A17591"/>
      <c r="B17591"/>
      <c r="C17591"/>
      <c r="D17591"/>
      <c r="E17591"/>
    </row>
    <row r="17592" spans="1:5" x14ac:dyDescent="0.25">
      <c r="A17592"/>
      <c r="B17592"/>
      <c r="C17592"/>
      <c r="D17592"/>
      <c r="E17592"/>
    </row>
    <row r="17593" spans="1:5" x14ac:dyDescent="0.25">
      <c r="A17593"/>
      <c r="B17593"/>
      <c r="C17593"/>
      <c r="D17593"/>
      <c r="E17593"/>
    </row>
    <row r="17594" spans="1:5" x14ac:dyDescent="0.25">
      <c r="A17594"/>
      <c r="B17594"/>
      <c r="C17594"/>
      <c r="D17594"/>
      <c r="E17594"/>
    </row>
    <row r="17595" spans="1:5" x14ac:dyDescent="0.25">
      <c r="A17595"/>
      <c r="B17595"/>
      <c r="C17595"/>
      <c r="D17595"/>
      <c r="E17595"/>
    </row>
    <row r="17596" spans="1:5" x14ac:dyDescent="0.25">
      <c r="A17596"/>
      <c r="B17596"/>
      <c r="C17596"/>
      <c r="D17596"/>
      <c r="E17596"/>
    </row>
    <row r="17597" spans="1:5" x14ac:dyDescent="0.25">
      <c r="A17597"/>
      <c r="B17597"/>
      <c r="C17597"/>
      <c r="D17597"/>
      <c r="E17597"/>
    </row>
    <row r="17598" spans="1:5" x14ac:dyDescent="0.25">
      <c r="A17598"/>
      <c r="B17598"/>
      <c r="C17598"/>
      <c r="D17598"/>
      <c r="E17598"/>
    </row>
    <row r="17599" spans="1:5" x14ac:dyDescent="0.25">
      <c r="A17599"/>
      <c r="B17599"/>
      <c r="C17599"/>
      <c r="D17599"/>
      <c r="E17599"/>
    </row>
    <row r="17600" spans="1:5" x14ac:dyDescent="0.25">
      <c r="A17600"/>
      <c r="B17600"/>
      <c r="C17600"/>
      <c r="D17600"/>
      <c r="E17600"/>
    </row>
    <row r="17601" spans="1:5" x14ac:dyDescent="0.25">
      <c r="A17601"/>
      <c r="B17601"/>
      <c r="C17601"/>
      <c r="D17601"/>
      <c r="E17601"/>
    </row>
    <row r="17602" spans="1:5" x14ac:dyDescent="0.25">
      <c r="A17602"/>
      <c r="B17602"/>
      <c r="C17602"/>
      <c r="D17602"/>
      <c r="E17602"/>
    </row>
    <row r="17603" spans="1:5" x14ac:dyDescent="0.25">
      <c r="A17603"/>
      <c r="B17603"/>
      <c r="C17603"/>
      <c r="D17603"/>
      <c r="E17603"/>
    </row>
    <row r="17604" spans="1:5" x14ac:dyDescent="0.25">
      <c r="A17604"/>
      <c r="B17604"/>
      <c r="C17604"/>
      <c r="D17604"/>
      <c r="E17604"/>
    </row>
    <row r="17605" spans="1:5" x14ac:dyDescent="0.25">
      <c r="A17605"/>
      <c r="B17605"/>
      <c r="C17605"/>
      <c r="D17605"/>
      <c r="E17605"/>
    </row>
    <row r="17606" spans="1:5" x14ac:dyDescent="0.25">
      <c r="A17606"/>
      <c r="B17606"/>
      <c r="C17606"/>
      <c r="D17606"/>
      <c r="E17606"/>
    </row>
    <row r="17607" spans="1:5" x14ac:dyDescent="0.25">
      <c r="A17607"/>
      <c r="B17607"/>
      <c r="C17607"/>
      <c r="D17607"/>
      <c r="E17607"/>
    </row>
    <row r="17608" spans="1:5" x14ac:dyDescent="0.25">
      <c r="A17608"/>
      <c r="B17608"/>
      <c r="C17608"/>
      <c r="D17608"/>
      <c r="E17608"/>
    </row>
    <row r="17609" spans="1:5" x14ac:dyDescent="0.25">
      <c r="A17609"/>
      <c r="B17609"/>
      <c r="C17609"/>
      <c r="D17609"/>
      <c r="E17609"/>
    </row>
    <row r="17610" spans="1:5" x14ac:dyDescent="0.25">
      <c r="A17610"/>
      <c r="B17610"/>
      <c r="C17610"/>
      <c r="D17610"/>
      <c r="E17610"/>
    </row>
    <row r="17611" spans="1:5" x14ac:dyDescent="0.25">
      <c r="A17611"/>
      <c r="B17611"/>
      <c r="C17611"/>
      <c r="D17611"/>
      <c r="E17611"/>
    </row>
    <row r="17612" spans="1:5" x14ac:dyDescent="0.25">
      <c r="A17612"/>
      <c r="B17612"/>
      <c r="C17612"/>
      <c r="D17612"/>
      <c r="E17612"/>
    </row>
    <row r="17613" spans="1:5" x14ac:dyDescent="0.25">
      <c r="A17613"/>
      <c r="B17613"/>
      <c r="C17613"/>
      <c r="D17613"/>
      <c r="E17613"/>
    </row>
    <row r="17614" spans="1:5" x14ac:dyDescent="0.25">
      <c r="A17614"/>
      <c r="B17614"/>
      <c r="C17614"/>
      <c r="D17614"/>
      <c r="E17614"/>
    </row>
    <row r="17615" spans="1:5" x14ac:dyDescent="0.25">
      <c r="A17615"/>
      <c r="B17615"/>
      <c r="C17615"/>
      <c r="D17615"/>
      <c r="E17615"/>
    </row>
    <row r="17616" spans="1:5" x14ac:dyDescent="0.25">
      <c r="A17616"/>
      <c r="B17616"/>
      <c r="C17616"/>
      <c r="D17616"/>
      <c r="E17616"/>
    </row>
    <row r="17617" spans="1:5" x14ac:dyDescent="0.25">
      <c r="A17617"/>
      <c r="B17617"/>
      <c r="C17617"/>
      <c r="D17617"/>
      <c r="E17617"/>
    </row>
    <row r="17618" spans="1:5" x14ac:dyDescent="0.25">
      <c r="A17618"/>
      <c r="B17618"/>
      <c r="C17618"/>
      <c r="D17618"/>
      <c r="E17618"/>
    </row>
    <row r="17619" spans="1:5" x14ac:dyDescent="0.25">
      <c r="A17619"/>
      <c r="B17619"/>
      <c r="C17619"/>
      <c r="D17619"/>
      <c r="E17619"/>
    </row>
    <row r="17620" spans="1:5" x14ac:dyDescent="0.25">
      <c r="A17620"/>
      <c r="B17620"/>
      <c r="C17620"/>
      <c r="D17620"/>
      <c r="E17620"/>
    </row>
    <row r="17621" spans="1:5" x14ac:dyDescent="0.25">
      <c r="A17621"/>
      <c r="B17621"/>
      <c r="C17621"/>
      <c r="D17621"/>
      <c r="E17621"/>
    </row>
    <row r="17622" spans="1:5" x14ac:dyDescent="0.25">
      <c r="A17622"/>
      <c r="B17622"/>
      <c r="C17622"/>
      <c r="D17622"/>
      <c r="E17622"/>
    </row>
    <row r="17623" spans="1:5" x14ac:dyDescent="0.25">
      <c r="A17623"/>
      <c r="B17623"/>
      <c r="C17623"/>
      <c r="D17623"/>
      <c r="E17623"/>
    </row>
    <row r="17624" spans="1:5" x14ac:dyDescent="0.25">
      <c r="A17624"/>
      <c r="B17624"/>
      <c r="C17624"/>
      <c r="D17624"/>
      <c r="E17624"/>
    </row>
    <row r="17625" spans="1:5" x14ac:dyDescent="0.25">
      <c r="A17625"/>
      <c r="B17625"/>
      <c r="C17625"/>
      <c r="D17625"/>
      <c r="E17625"/>
    </row>
    <row r="17626" spans="1:5" x14ac:dyDescent="0.25">
      <c r="A17626"/>
      <c r="B17626"/>
      <c r="C17626"/>
      <c r="D17626"/>
      <c r="E17626"/>
    </row>
    <row r="17627" spans="1:5" x14ac:dyDescent="0.25">
      <c r="A17627"/>
      <c r="B17627"/>
      <c r="C17627"/>
      <c r="D17627"/>
      <c r="E17627"/>
    </row>
    <row r="17628" spans="1:5" x14ac:dyDescent="0.25">
      <c r="A17628"/>
      <c r="B17628"/>
      <c r="C17628"/>
      <c r="D17628"/>
      <c r="E17628"/>
    </row>
    <row r="17629" spans="1:5" x14ac:dyDescent="0.25">
      <c r="A17629"/>
      <c r="B17629"/>
      <c r="C17629"/>
      <c r="D17629"/>
      <c r="E17629"/>
    </row>
    <row r="17630" spans="1:5" x14ac:dyDescent="0.25">
      <c r="A17630"/>
      <c r="B17630"/>
      <c r="C17630"/>
      <c r="D17630"/>
      <c r="E17630"/>
    </row>
    <row r="17631" spans="1:5" x14ac:dyDescent="0.25">
      <c r="A17631"/>
      <c r="B17631"/>
      <c r="C17631"/>
      <c r="D17631"/>
      <c r="E17631"/>
    </row>
    <row r="17632" spans="1:5" x14ac:dyDescent="0.25">
      <c r="A17632"/>
      <c r="B17632"/>
      <c r="C17632"/>
      <c r="D17632"/>
      <c r="E17632"/>
    </row>
    <row r="17633" spans="1:5" x14ac:dyDescent="0.25">
      <c r="A17633"/>
      <c r="B17633"/>
      <c r="C17633"/>
      <c r="D17633"/>
      <c r="E17633"/>
    </row>
    <row r="17634" spans="1:5" x14ac:dyDescent="0.25">
      <c r="A17634"/>
      <c r="B17634"/>
      <c r="C17634"/>
      <c r="D17634"/>
      <c r="E17634"/>
    </row>
    <row r="17635" spans="1:5" x14ac:dyDescent="0.25">
      <c r="A17635"/>
      <c r="B17635"/>
      <c r="C17635"/>
      <c r="D17635"/>
      <c r="E17635"/>
    </row>
    <row r="17636" spans="1:5" x14ac:dyDescent="0.25">
      <c r="A17636"/>
      <c r="B17636"/>
      <c r="C17636"/>
      <c r="D17636"/>
      <c r="E17636"/>
    </row>
    <row r="17637" spans="1:5" x14ac:dyDescent="0.25">
      <c r="A17637"/>
      <c r="B17637"/>
      <c r="C17637"/>
      <c r="D17637"/>
      <c r="E17637"/>
    </row>
    <row r="17638" spans="1:5" x14ac:dyDescent="0.25">
      <c r="A17638"/>
      <c r="B17638"/>
      <c r="C17638"/>
      <c r="D17638"/>
      <c r="E17638"/>
    </row>
    <row r="17639" spans="1:5" x14ac:dyDescent="0.25">
      <c r="A17639"/>
      <c r="B17639"/>
      <c r="C17639"/>
      <c r="D17639"/>
      <c r="E17639"/>
    </row>
    <row r="17640" spans="1:5" x14ac:dyDescent="0.25">
      <c r="A17640"/>
      <c r="B17640"/>
      <c r="C17640"/>
      <c r="D17640"/>
      <c r="E17640"/>
    </row>
    <row r="17641" spans="1:5" x14ac:dyDescent="0.25">
      <c r="A17641"/>
      <c r="B17641"/>
      <c r="C17641"/>
      <c r="D17641"/>
      <c r="E17641"/>
    </row>
    <row r="17642" spans="1:5" x14ac:dyDescent="0.25">
      <c r="A17642"/>
      <c r="B17642"/>
      <c r="C17642"/>
      <c r="D17642"/>
      <c r="E17642"/>
    </row>
    <row r="17643" spans="1:5" x14ac:dyDescent="0.25">
      <c r="A17643"/>
      <c r="B17643"/>
      <c r="C17643"/>
      <c r="D17643"/>
      <c r="E17643"/>
    </row>
    <row r="17644" spans="1:5" x14ac:dyDescent="0.25">
      <c r="A17644"/>
      <c r="B17644"/>
      <c r="C17644"/>
      <c r="D17644"/>
      <c r="E17644"/>
    </row>
    <row r="17645" spans="1:5" x14ac:dyDescent="0.25">
      <c r="A17645"/>
      <c r="B17645"/>
      <c r="C17645"/>
      <c r="D17645"/>
      <c r="E17645"/>
    </row>
    <row r="17646" spans="1:5" x14ac:dyDescent="0.25">
      <c r="A17646"/>
      <c r="B17646"/>
      <c r="C17646"/>
      <c r="D17646"/>
      <c r="E17646"/>
    </row>
    <row r="17647" spans="1:5" x14ac:dyDescent="0.25">
      <c r="A17647"/>
      <c r="B17647"/>
      <c r="C17647"/>
      <c r="D17647"/>
      <c r="E17647"/>
    </row>
    <row r="17648" spans="1:5" x14ac:dyDescent="0.25">
      <c r="A17648"/>
      <c r="B17648"/>
      <c r="C17648"/>
      <c r="D17648"/>
      <c r="E17648"/>
    </row>
    <row r="17649" spans="1:5" x14ac:dyDescent="0.25">
      <c r="A17649"/>
      <c r="B17649"/>
      <c r="C17649"/>
      <c r="D17649"/>
      <c r="E17649"/>
    </row>
    <row r="17650" spans="1:5" x14ac:dyDescent="0.25">
      <c r="A17650"/>
      <c r="B17650"/>
      <c r="C17650"/>
      <c r="D17650"/>
      <c r="E17650"/>
    </row>
    <row r="17651" spans="1:5" x14ac:dyDescent="0.25">
      <c r="A17651"/>
      <c r="B17651"/>
      <c r="C17651"/>
      <c r="D17651"/>
      <c r="E17651"/>
    </row>
    <row r="17652" spans="1:5" x14ac:dyDescent="0.25">
      <c r="A17652"/>
      <c r="B17652"/>
      <c r="C17652"/>
      <c r="D17652"/>
      <c r="E17652"/>
    </row>
    <row r="17653" spans="1:5" x14ac:dyDescent="0.25">
      <c r="A17653"/>
      <c r="B17653"/>
      <c r="C17653"/>
      <c r="D17653"/>
      <c r="E17653"/>
    </row>
    <row r="17654" spans="1:5" x14ac:dyDescent="0.25">
      <c r="A17654"/>
      <c r="B17654"/>
      <c r="C17654"/>
      <c r="D17654"/>
      <c r="E17654"/>
    </row>
    <row r="17655" spans="1:5" x14ac:dyDescent="0.25">
      <c r="A17655"/>
      <c r="B17655"/>
      <c r="C17655"/>
      <c r="D17655"/>
      <c r="E17655"/>
    </row>
    <row r="17656" spans="1:5" x14ac:dyDescent="0.25">
      <c r="A17656"/>
      <c r="B17656"/>
      <c r="C17656"/>
      <c r="D17656"/>
      <c r="E17656"/>
    </row>
    <row r="17657" spans="1:5" x14ac:dyDescent="0.25">
      <c r="A17657"/>
      <c r="B17657"/>
      <c r="C17657"/>
      <c r="D17657"/>
      <c r="E17657"/>
    </row>
    <row r="17658" spans="1:5" x14ac:dyDescent="0.25">
      <c r="A17658"/>
      <c r="B17658"/>
      <c r="C17658"/>
      <c r="D17658"/>
      <c r="E17658"/>
    </row>
    <row r="17659" spans="1:5" x14ac:dyDescent="0.25">
      <c r="A17659"/>
      <c r="B17659"/>
      <c r="C17659"/>
      <c r="D17659"/>
      <c r="E17659"/>
    </row>
    <row r="17660" spans="1:5" x14ac:dyDescent="0.25">
      <c r="A17660"/>
      <c r="B17660"/>
      <c r="C17660"/>
      <c r="D17660"/>
      <c r="E17660"/>
    </row>
    <row r="17661" spans="1:5" x14ac:dyDescent="0.25">
      <c r="A17661"/>
      <c r="B17661"/>
      <c r="C17661"/>
      <c r="D17661"/>
      <c r="E17661"/>
    </row>
    <row r="17662" spans="1:5" x14ac:dyDescent="0.25">
      <c r="A17662"/>
      <c r="B17662"/>
      <c r="C17662"/>
      <c r="D17662"/>
      <c r="E17662"/>
    </row>
    <row r="17663" spans="1:5" x14ac:dyDescent="0.25">
      <c r="A17663"/>
      <c r="B17663"/>
      <c r="C17663"/>
      <c r="D17663"/>
      <c r="E17663"/>
    </row>
    <row r="17664" spans="1:5" x14ac:dyDescent="0.25">
      <c r="A17664"/>
      <c r="B17664"/>
      <c r="C17664"/>
      <c r="D17664"/>
      <c r="E17664"/>
    </row>
    <row r="17665" spans="1:5" x14ac:dyDescent="0.25">
      <c r="A17665"/>
      <c r="B17665"/>
      <c r="C17665"/>
      <c r="D17665"/>
      <c r="E17665"/>
    </row>
    <row r="17666" spans="1:5" x14ac:dyDescent="0.25">
      <c r="A17666"/>
      <c r="B17666"/>
      <c r="C17666"/>
      <c r="D17666"/>
      <c r="E17666"/>
    </row>
    <row r="17667" spans="1:5" x14ac:dyDescent="0.25">
      <c r="A17667"/>
      <c r="B17667"/>
      <c r="C17667"/>
      <c r="D17667"/>
      <c r="E17667"/>
    </row>
    <row r="17668" spans="1:5" x14ac:dyDescent="0.25">
      <c r="A17668"/>
      <c r="B17668"/>
      <c r="C17668"/>
      <c r="D17668"/>
      <c r="E17668"/>
    </row>
    <row r="17669" spans="1:5" x14ac:dyDescent="0.25">
      <c r="A17669"/>
      <c r="B17669"/>
      <c r="C17669"/>
      <c r="D17669"/>
      <c r="E17669"/>
    </row>
    <row r="17670" spans="1:5" x14ac:dyDescent="0.25">
      <c r="A17670"/>
      <c r="B17670"/>
      <c r="C17670"/>
      <c r="D17670"/>
      <c r="E17670"/>
    </row>
    <row r="17671" spans="1:5" x14ac:dyDescent="0.25">
      <c r="A17671"/>
      <c r="B17671"/>
      <c r="C17671"/>
      <c r="D17671"/>
      <c r="E17671"/>
    </row>
    <row r="17672" spans="1:5" x14ac:dyDescent="0.25">
      <c r="A17672"/>
      <c r="B17672"/>
      <c r="C17672"/>
      <c r="D17672"/>
      <c r="E17672"/>
    </row>
    <row r="17673" spans="1:5" x14ac:dyDescent="0.25">
      <c r="A17673"/>
      <c r="B17673"/>
      <c r="C17673"/>
      <c r="D17673"/>
      <c r="E17673"/>
    </row>
    <row r="17674" spans="1:5" x14ac:dyDescent="0.25">
      <c r="A17674"/>
      <c r="B17674"/>
      <c r="C17674"/>
      <c r="D17674"/>
      <c r="E17674"/>
    </row>
    <row r="17675" spans="1:5" x14ac:dyDescent="0.25">
      <c r="A17675"/>
      <c r="B17675"/>
      <c r="C17675"/>
      <c r="D17675"/>
      <c r="E17675"/>
    </row>
    <row r="17676" spans="1:5" x14ac:dyDescent="0.25">
      <c r="A17676"/>
      <c r="B17676"/>
      <c r="C17676"/>
      <c r="D17676"/>
      <c r="E17676"/>
    </row>
    <row r="17677" spans="1:5" x14ac:dyDescent="0.25">
      <c r="A17677"/>
      <c r="B17677"/>
      <c r="C17677"/>
      <c r="D17677"/>
      <c r="E17677"/>
    </row>
    <row r="17678" spans="1:5" x14ac:dyDescent="0.25">
      <c r="A17678"/>
      <c r="B17678"/>
      <c r="C17678"/>
      <c r="D17678"/>
      <c r="E17678"/>
    </row>
    <row r="17679" spans="1:5" x14ac:dyDescent="0.25">
      <c r="A17679"/>
      <c r="B17679"/>
      <c r="C17679"/>
      <c r="D17679"/>
      <c r="E17679"/>
    </row>
    <row r="17680" spans="1:5" x14ac:dyDescent="0.25">
      <c r="A17680"/>
      <c r="B17680"/>
      <c r="C17680"/>
      <c r="D17680"/>
      <c r="E17680"/>
    </row>
    <row r="17681" spans="1:5" x14ac:dyDescent="0.25">
      <c r="A17681"/>
      <c r="B17681"/>
      <c r="C17681"/>
      <c r="D17681"/>
      <c r="E17681"/>
    </row>
    <row r="17682" spans="1:5" x14ac:dyDescent="0.25">
      <c r="A17682"/>
      <c r="B17682"/>
      <c r="C17682"/>
      <c r="D17682"/>
      <c r="E17682"/>
    </row>
    <row r="17683" spans="1:5" x14ac:dyDescent="0.25">
      <c r="A17683"/>
      <c r="B17683"/>
      <c r="C17683"/>
      <c r="D17683"/>
      <c r="E17683"/>
    </row>
    <row r="17684" spans="1:5" x14ac:dyDescent="0.25">
      <c r="A17684"/>
      <c r="B17684"/>
      <c r="C17684"/>
      <c r="D17684"/>
      <c r="E17684"/>
    </row>
    <row r="17685" spans="1:5" x14ac:dyDescent="0.25">
      <c r="A17685"/>
      <c r="B17685"/>
      <c r="C17685"/>
      <c r="D17685"/>
      <c r="E17685"/>
    </row>
    <row r="17686" spans="1:5" x14ac:dyDescent="0.25">
      <c r="A17686"/>
      <c r="B17686"/>
      <c r="C17686"/>
      <c r="D17686"/>
      <c r="E17686"/>
    </row>
    <row r="17687" spans="1:5" x14ac:dyDescent="0.25">
      <c r="A17687"/>
      <c r="B17687"/>
      <c r="C17687"/>
      <c r="D17687"/>
      <c r="E17687"/>
    </row>
    <row r="17688" spans="1:5" x14ac:dyDescent="0.25">
      <c r="A17688"/>
      <c r="B17688"/>
      <c r="C17688"/>
      <c r="D17688"/>
      <c r="E17688"/>
    </row>
    <row r="17689" spans="1:5" x14ac:dyDescent="0.25">
      <c r="A17689"/>
      <c r="B17689"/>
      <c r="C17689"/>
      <c r="D17689"/>
      <c r="E17689"/>
    </row>
    <row r="17690" spans="1:5" x14ac:dyDescent="0.25">
      <c r="A17690"/>
      <c r="B17690"/>
      <c r="C17690"/>
      <c r="D17690"/>
      <c r="E17690"/>
    </row>
    <row r="17691" spans="1:5" x14ac:dyDescent="0.25">
      <c r="A17691"/>
      <c r="B17691"/>
      <c r="C17691"/>
      <c r="D17691"/>
      <c r="E17691"/>
    </row>
    <row r="17692" spans="1:5" x14ac:dyDescent="0.25">
      <c r="A17692"/>
      <c r="B17692"/>
      <c r="C17692"/>
      <c r="D17692"/>
      <c r="E17692"/>
    </row>
    <row r="17693" spans="1:5" x14ac:dyDescent="0.25">
      <c r="A17693"/>
      <c r="B17693"/>
      <c r="C17693"/>
      <c r="D17693"/>
      <c r="E17693"/>
    </row>
    <row r="17694" spans="1:5" x14ac:dyDescent="0.25">
      <c r="A17694"/>
      <c r="B17694"/>
      <c r="C17694"/>
      <c r="D17694"/>
      <c r="E17694"/>
    </row>
    <row r="17695" spans="1:5" x14ac:dyDescent="0.25">
      <c r="A17695"/>
      <c r="B17695"/>
      <c r="C17695"/>
      <c r="D17695"/>
      <c r="E17695"/>
    </row>
    <row r="17696" spans="1:5" x14ac:dyDescent="0.25">
      <c r="A17696"/>
      <c r="B17696"/>
      <c r="C17696"/>
      <c r="D17696"/>
      <c r="E17696"/>
    </row>
    <row r="17697" spans="1:5" x14ac:dyDescent="0.25">
      <c r="A17697"/>
      <c r="B17697"/>
      <c r="C17697"/>
      <c r="D17697"/>
      <c r="E17697"/>
    </row>
    <row r="17698" spans="1:5" x14ac:dyDescent="0.25">
      <c r="A17698"/>
      <c r="B17698"/>
      <c r="C17698"/>
      <c r="D17698"/>
      <c r="E17698"/>
    </row>
    <row r="17699" spans="1:5" x14ac:dyDescent="0.25">
      <c r="A17699"/>
      <c r="B17699"/>
      <c r="C17699"/>
      <c r="D17699"/>
      <c r="E17699"/>
    </row>
    <row r="17700" spans="1:5" x14ac:dyDescent="0.25">
      <c r="A17700"/>
      <c r="B17700"/>
      <c r="C17700"/>
      <c r="D17700"/>
      <c r="E17700"/>
    </row>
    <row r="17701" spans="1:5" x14ac:dyDescent="0.25">
      <c r="A17701"/>
      <c r="B17701"/>
      <c r="C17701"/>
      <c r="D17701"/>
      <c r="E17701"/>
    </row>
    <row r="17702" spans="1:5" x14ac:dyDescent="0.25">
      <c r="A17702"/>
      <c r="B17702"/>
      <c r="C17702"/>
      <c r="D17702"/>
      <c r="E17702"/>
    </row>
    <row r="17703" spans="1:5" x14ac:dyDescent="0.25">
      <c r="A17703"/>
      <c r="B17703"/>
      <c r="C17703"/>
      <c r="D17703"/>
      <c r="E17703"/>
    </row>
    <row r="17704" spans="1:5" x14ac:dyDescent="0.25">
      <c r="A17704"/>
      <c r="B17704"/>
      <c r="C17704"/>
      <c r="D17704"/>
      <c r="E17704"/>
    </row>
    <row r="17705" spans="1:5" x14ac:dyDescent="0.25">
      <c r="A17705"/>
      <c r="B17705"/>
      <c r="C17705"/>
      <c r="D17705"/>
      <c r="E17705"/>
    </row>
    <row r="17706" spans="1:5" x14ac:dyDescent="0.25">
      <c r="A17706"/>
      <c r="B17706"/>
      <c r="C17706"/>
      <c r="D17706"/>
      <c r="E17706"/>
    </row>
    <row r="17707" spans="1:5" x14ac:dyDescent="0.25">
      <c r="A17707"/>
      <c r="B17707"/>
      <c r="C17707"/>
      <c r="D17707"/>
      <c r="E17707"/>
    </row>
    <row r="17708" spans="1:5" x14ac:dyDescent="0.25">
      <c r="A17708"/>
      <c r="B17708"/>
      <c r="C17708"/>
      <c r="D17708"/>
      <c r="E17708"/>
    </row>
    <row r="17709" spans="1:5" x14ac:dyDescent="0.25">
      <c r="A17709"/>
      <c r="B17709"/>
      <c r="C17709"/>
      <c r="D17709"/>
      <c r="E17709"/>
    </row>
    <row r="17710" spans="1:5" x14ac:dyDescent="0.25">
      <c r="A17710"/>
      <c r="B17710"/>
      <c r="C17710"/>
      <c r="D17710"/>
      <c r="E17710"/>
    </row>
    <row r="17711" spans="1:5" x14ac:dyDescent="0.25">
      <c r="A17711"/>
      <c r="B17711"/>
      <c r="C17711"/>
      <c r="D17711"/>
      <c r="E17711"/>
    </row>
    <row r="17712" spans="1:5" x14ac:dyDescent="0.25">
      <c r="A17712"/>
      <c r="B17712"/>
      <c r="C17712"/>
      <c r="D17712"/>
      <c r="E17712"/>
    </row>
    <row r="17713" spans="1:5" x14ac:dyDescent="0.25">
      <c r="A17713"/>
      <c r="B17713"/>
      <c r="C17713"/>
      <c r="D17713"/>
      <c r="E17713"/>
    </row>
    <row r="17714" spans="1:5" x14ac:dyDescent="0.25">
      <c r="A17714"/>
      <c r="B17714"/>
      <c r="C17714"/>
      <c r="D17714"/>
      <c r="E17714"/>
    </row>
    <row r="17715" spans="1:5" x14ac:dyDescent="0.25">
      <c r="A17715"/>
      <c r="B17715"/>
      <c r="C17715"/>
      <c r="D17715"/>
      <c r="E17715"/>
    </row>
    <row r="17716" spans="1:5" x14ac:dyDescent="0.25">
      <c r="A17716"/>
      <c r="B17716"/>
      <c r="C17716"/>
      <c r="D17716"/>
      <c r="E17716"/>
    </row>
    <row r="17717" spans="1:5" x14ac:dyDescent="0.25">
      <c r="A17717"/>
      <c r="B17717"/>
      <c r="C17717"/>
      <c r="D17717"/>
      <c r="E17717"/>
    </row>
    <row r="17718" spans="1:5" x14ac:dyDescent="0.25">
      <c r="A17718"/>
      <c r="B17718"/>
      <c r="C17718"/>
      <c r="D17718"/>
      <c r="E17718"/>
    </row>
    <row r="17719" spans="1:5" x14ac:dyDescent="0.25">
      <c r="A17719"/>
      <c r="B17719"/>
      <c r="C17719"/>
      <c r="D17719"/>
      <c r="E17719"/>
    </row>
    <row r="17720" spans="1:5" x14ac:dyDescent="0.25">
      <c r="A17720"/>
      <c r="B17720"/>
      <c r="C17720"/>
      <c r="D17720"/>
      <c r="E17720"/>
    </row>
    <row r="17721" spans="1:5" x14ac:dyDescent="0.25">
      <c r="A17721"/>
      <c r="B17721"/>
      <c r="C17721"/>
      <c r="D17721"/>
      <c r="E17721"/>
    </row>
    <row r="17722" spans="1:5" x14ac:dyDescent="0.25">
      <c r="A17722"/>
      <c r="B17722"/>
      <c r="C17722"/>
      <c r="D17722"/>
      <c r="E17722"/>
    </row>
    <row r="17723" spans="1:5" x14ac:dyDescent="0.25">
      <c r="A17723"/>
      <c r="B17723"/>
      <c r="C17723"/>
      <c r="D17723"/>
      <c r="E17723"/>
    </row>
    <row r="17724" spans="1:5" x14ac:dyDescent="0.25">
      <c r="A17724"/>
      <c r="B17724"/>
      <c r="C17724"/>
      <c r="D17724"/>
      <c r="E17724"/>
    </row>
    <row r="17725" spans="1:5" x14ac:dyDescent="0.25">
      <c r="A17725"/>
      <c r="B17725"/>
      <c r="C17725"/>
      <c r="D17725"/>
      <c r="E17725"/>
    </row>
    <row r="17726" spans="1:5" x14ac:dyDescent="0.25">
      <c r="A17726"/>
      <c r="B17726"/>
      <c r="C17726"/>
      <c r="D17726"/>
      <c r="E17726"/>
    </row>
    <row r="17727" spans="1:5" x14ac:dyDescent="0.25">
      <c r="A17727"/>
      <c r="B17727"/>
      <c r="C17727"/>
      <c r="D17727"/>
      <c r="E17727"/>
    </row>
    <row r="17728" spans="1:5" x14ac:dyDescent="0.25">
      <c r="A17728"/>
      <c r="B17728"/>
      <c r="C17728"/>
      <c r="D17728"/>
      <c r="E17728"/>
    </row>
    <row r="17729" spans="1:5" x14ac:dyDescent="0.25">
      <c r="A17729"/>
      <c r="B17729"/>
      <c r="C17729"/>
      <c r="D17729"/>
      <c r="E17729"/>
    </row>
    <row r="17730" spans="1:5" x14ac:dyDescent="0.25">
      <c r="A17730"/>
      <c r="B17730"/>
      <c r="C17730"/>
      <c r="D17730"/>
      <c r="E17730"/>
    </row>
    <row r="17731" spans="1:5" x14ac:dyDescent="0.25">
      <c r="A17731"/>
      <c r="B17731"/>
      <c r="C17731"/>
      <c r="D17731"/>
      <c r="E17731"/>
    </row>
    <row r="17732" spans="1:5" x14ac:dyDescent="0.25">
      <c r="A17732"/>
      <c r="B17732"/>
      <c r="C17732"/>
      <c r="D17732"/>
      <c r="E17732"/>
    </row>
    <row r="17733" spans="1:5" x14ac:dyDescent="0.25">
      <c r="A17733"/>
      <c r="B17733"/>
      <c r="C17733"/>
      <c r="D17733"/>
      <c r="E17733"/>
    </row>
    <row r="17734" spans="1:5" x14ac:dyDescent="0.25">
      <c r="A17734"/>
      <c r="B17734"/>
      <c r="C17734"/>
      <c r="D17734"/>
      <c r="E17734"/>
    </row>
    <row r="17735" spans="1:5" x14ac:dyDescent="0.25">
      <c r="A17735"/>
      <c r="B17735"/>
      <c r="C17735"/>
      <c r="D17735"/>
      <c r="E17735"/>
    </row>
    <row r="17736" spans="1:5" x14ac:dyDescent="0.25">
      <c r="A17736"/>
      <c r="B17736"/>
      <c r="C17736"/>
      <c r="D17736"/>
      <c r="E17736"/>
    </row>
    <row r="17737" spans="1:5" x14ac:dyDescent="0.25">
      <c r="A17737"/>
      <c r="B17737"/>
      <c r="C17737"/>
      <c r="D17737"/>
      <c r="E17737"/>
    </row>
    <row r="17738" spans="1:5" x14ac:dyDescent="0.25">
      <c r="A17738"/>
      <c r="B17738"/>
      <c r="C17738"/>
      <c r="D17738"/>
      <c r="E17738"/>
    </row>
    <row r="17739" spans="1:5" x14ac:dyDescent="0.25">
      <c r="A17739"/>
      <c r="B17739"/>
      <c r="C17739"/>
      <c r="D17739"/>
      <c r="E17739"/>
    </row>
    <row r="17740" spans="1:5" x14ac:dyDescent="0.25">
      <c r="A17740"/>
      <c r="B17740"/>
      <c r="C17740"/>
      <c r="D17740"/>
      <c r="E17740"/>
    </row>
    <row r="17741" spans="1:5" x14ac:dyDescent="0.25">
      <c r="A17741"/>
      <c r="B17741"/>
      <c r="C17741"/>
      <c r="D17741"/>
      <c r="E17741"/>
    </row>
    <row r="17742" spans="1:5" x14ac:dyDescent="0.25">
      <c r="A17742"/>
      <c r="B17742"/>
      <c r="C17742"/>
      <c r="D17742"/>
      <c r="E17742"/>
    </row>
    <row r="17743" spans="1:5" x14ac:dyDescent="0.25">
      <c r="A17743"/>
      <c r="B17743"/>
      <c r="C17743"/>
      <c r="D17743"/>
      <c r="E17743"/>
    </row>
    <row r="17744" spans="1:5" x14ac:dyDescent="0.25">
      <c r="A17744"/>
      <c r="B17744"/>
      <c r="C17744"/>
      <c r="D17744"/>
      <c r="E17744"/>
    </row>
    <row r="17745" spans="1:5" x14ac:dyDescent="0.25">
      <c r="A17745"/>
      <c r="B17745"/>
      <c r="C17745"/>
      <c r="D17745"/>
      <c r="E17745"/>
    </row>
    <row r="17746" spans="1:5" x14ac:dyDescent="0.25">
      <c r="A17746"/>
      <c r="B17746"/>
      <c r="C17746"/>
      <c r="D17746"/>
      <c r="E17746"/>
    </row>
    <row r="17747" spans="1:5" x14ac:dyDescent="0.25">
      <c r="A17747"/>
      <c r="B17747"/>
      <c r="C17747"/>
      <c r="D17747"/>
      <c r="E17747"/>
    </row>
    <row r="17748" spans="1:5" x14ac:dyDescent="0.25">
      <c r="A17748"/>
      <c r="B17748"/>
      <c r="C17748"/>
      <c r="D17748"/>
      <c r="E17748"/>
    </row>
    <row r="17749" spans="1:5" x14ac:dyDescent="0.25">
      <c r="A17749"/>
      <c r="B17749"/>
      <c r="C17749"/>
      <c r="D17749"/>
      <c r="E17749"/>
    </row>
    <row r="17750" spans="1:5" x14ac:dyDescent="0.25">
      <c r="A17750"/>
      <c r="B17750"/>
      <c r="C17750"/>
      <c r="D17750"/>
      <c r="E17750"/>
    </row>
    <row r="17751" spans="1:5" x14ac:dyDescent="0.25">
      <c r="A17751"/>
      <c r="B17751"/>
      <c r="C17751"/>
      <c r="D17751"/>
      <c r="E17751"/>
    </row>
    <row r="17752" spans="1:5" x14ac:dyDescent="0.25">
      <c r="A17752"/>
      <c r="B17752"/>
      <c r="C17752"/>
      <c r="D17752"/>
      <c r="E17752"/>
    </row>
    <row r="17753" spans="1:5" x14ac:dyDescent="0.25">
      <c r="A17753"/>
      <c r="B17753"/>
      <c r="C17753"/>
      <c r="D17753"/>
      <c r="E17753"/>
    </row>
    <row r="17754" spans="1:5" x14ac:dyDescent="0.25">
      <c r="A17754"/>
      <c r="B17754"/>
      <c r="C17754"/>
      <c r="D17754"/>
      <c r="E17754"/>
    </row>
    <row r="17755" spans="1:5" x14ac:dyDescent="0.25">
      <c r="A17755"/>
      <c r="B17755"/>
      <c r="C17755"/>
      <c r="D17755"/>
      <c r="E17755"/>
    </row>
    <row r="17756" spans="1:5" x14ac:dyDescent="0.25">
      <c r="A17756"/>
      <c r="B17756"/>
      <c r="C17756"/>
      <c r="D17756"/>
      <c r="E17756"/>
    </row>
    <row r="17757" spans="1:5" x14ac:dyDescent="0.25">
      <c r="A17757"/>
      <c r="B17757"/>
      <c r="C17757"/>
      <c r="D17757"/>
      <c r="E17757"/>
    </row>
    <row r="17758" spans="1:5" x14ac:dyDescent="0.25">
      <c r="A17758"/>
      <c r="B17758"/>
      <c r="C17758"/>
      <c r="D17758"/>
      <c r="E17758"/>
    </row>
    <row r="17759" spans="1:5" x14ac:dyDescent="0.25">
      <c r="A17759"/>
      <c r="B17759"/>
      <c r="C17759"/>
      <c r="D17759"/>
      <c r="E17759"/>
    </row>
    <row r="17760" spans="1:5" x14ac:dyDescent="0.25">
      <c r="A17760"/>
      <c r="B17760"/>
      <c r="C17760"/>
      <c r="D17760"/>
      <c r="E17760"/>
    </row>
    <row r="17761" spans="1:5" x14ac:dyDescent="0.25">
      <c r="A17761"/>
      <c r="B17761"/>
      <c r="C17761"/>
      <c r="D17761"/>
      <c r="E17761"/>
    </row>
    <row r="17762" spans="1:5" x14ac:dyDescent="0.25">
      <c r="A17762"/>
      <c r="B17762"/>
      <c r="C17762"/>
      <c r="D17762"/>
      <c r="E17762"/>
    </row>
    <row r="17763" spans="1:5" x14ac:dyDescent="0.25">
      <c r="A17763"/>
      <c r="B17763"/>
      <c r="C17763"/>
      <c r="D17763"/>
      <c r="E17763"/>
    </row>
    <row r="17764" spans="1:5" x14ac:dyDescent="0.25">
      <c r="A17764"/>
      <c r="B17764"/>
      <c r="C17764"/>
      <c r="D17764"/>
      <c r="E17764"/>
    </row>
    <row r="17765" spans="1:5" x14ac:dyDescent="0.25">
      <c r="A17765"/>
      <c r="B17765"/>
      <c r="C17765"/>
      <c r="D17765"/>
      <c r="E17765"/>
    </row>
    <row r="17766" spans="1:5" x14ac:dyDescent="0.25">
      <c r="A17766"/>
      <c r="B17766"/>
      <c r="C17766"/>
      <c r="D17766"/>
      <c r="E17766"/>
    </row>
    <row r="17767" spans="1:5" x14ac:dyDescent="0.25">
      <c r="A17767"/>
      <c r="B17767"/>
      <c r="C17767"/>
      <c r="D17767"/>
      <c r="E17767"/>
    </row>
    <row r="17768" spans="1:5" x14ac:dyDescent="0.25">
      <c r="A17768"/>
      <c r="B17768"/>
      <c r="C17768"/>
      <c r="D17768"/>
      <c r="E17768"/>
    </row>
    <row r="17769" spans="1:5" x14ac:dyDescent="0.25">
      <c r="A17769"/>
      <c r="B17769"/>
      <c r="C17769"/>
      <c r="D17769"/>
      <c r="E17769"/>
    </row>
    <row r="17770" spans="1:5" x14ac:dyDescent="0.25">
      <c r="A17770"/>
      <c r="B17770"/>
      <c r="C17770"/>
      <c r="D17770"/>
      <c r="E17770"/>
    </row>
    <row r="17771" spans="1:5" x14ac:dyDescent="0.25">
      <c r="A17771"/>
      <c r="B17771"/>
      <c r="C17771"/>
      <c r="D17771"/>
      <c r="E17771"/>
    </row>
    <row r="17772" spans="1:5" x14ac:dyDescent="0.25">
      <c r="A17772"/>
      <c r="B17772"/>
      <c r="C17772"/>
      <c r="D17772"/>
      <c r="E17772"/>
    </row>
    <row r="17773" spans="1:5" x14ac:dyDescent="0.25">
      <c r="A17773"/>
      <c r="B17773"/>
      <c r="C17773"/>
      <c r="D17773"/>
      <c r="E17773"/>
    </row>
    <row r="17774" spans="1:5" x14ac:dyDescent="0.25">
      <c r="A17774"/>
      <c r="B17774"/>
      <c r="C17774"/>
      <c r="D17774"/>
      <c r="E17774"/>
    </row>
    <row r="17775" spans="1:5" x14ac:dyDescent="0.25">
      <c r="A17775"/>
      <c r="B17775"/>
      <c r="C17775"/>
      <c r="D17775"/>
      <c r="E17775"/>
    </row>
    <row r="17776" spans="1:5" x14ac:dyDescent="0.25">
      <c r="A17776"/>
      <c r="B17776"/>
      <c r="C17776"/>
      <c r="D17776"/>
      <c r="E17776"/>
    </row>
    <row r="17777" spans="1:5" x14ac:dyDescent="0.25">
      <c r="A17777"/>
      <c r="B17777"/>
      <c r="C17777"/>
      <c r="D17777"/>
      <c r="E17777"/>
    </row>
    <row r="17778" spans="1:5" x14ac:dyDescent="0.25">
      <c r="A17778"/>
      <c r="B17778"/>
      <c r="C17778"/>
      <c r="D17778"/>
      <c r="E17778"/>
    </row>
    <row r="17779" spans="1:5" x14ac:dyDescent="0.25">
      <c r="A17779"/>
      <c r="B17779"/>
      <c r="C17779"/>
      <c r="D17779"/>
      <c r="E17779"/>
    </row>
    <row r="17780" spans="1:5" x14ac:dyDescent="0.25">
      <c r="A17780"/>
      <c r="B17780"/>
      <c r="C17780"/>
      <c r="D17780"/>
      <c r="E17780"/>
    </row>
    <row r="17781" spans="1:5" x14ac:dyDescent="0.25">
      <c r="A17781"/>
      <c r="B17781"/>
      <c r="C17781"/>
      <c r="D17781"/>
      <c r="E17781"/>
    </row>
    <row r="17782" spans="1:5" x14ac:dyDescent="0.25">
      <c r="A17782"/>
      <c r="B17782"/>
      <c r="C17782"/>
      <c r="D17782"/>
      <c r="E17782"/>
    </row>
    <row r="17783" spans="1:5" x14ac:dyDescent="0.25">
      <c r="A17783"/>
      <c r="B17783"/>
      <c r="C17783"/>
      <c r="D17783"/>
      <c r="E17783"/>
    </row>
    <row r="17784" spans="1:5" x14ac:dyDescent="0.25">
      <c r="A17784"/>
      <c r="B17784"/>
      <c r="C17784"/>
      <c r="D17784"/>
      <c r="E17784"/>
    </row>
    <row r="17785" spans="1:5" x14ac:dyDescent="0.25">
      <c r="A17785"/>
      <c r="B17785"/>
      <c r="C17785"/>
      <c r="D17785"/>
      <c r="E17785"/>
    </row>
    <row r="17786" spans="1:5" x14ac:dyDescent="0.25">
      <c r="A17786"/>
      <c r="B17786"/>
      <c r="C17786"/>
      <c r="D17786"/>
      <c r="E17786"/>
    </row>
    <row r="17787" spans="1:5" x14ac:dyDescent="0.25">
      <c r="A17787"/>
      <c r="B17787"/>
      <c r="C17787"/>
      <c r="D17787"/>
      <c r="E17787"/>
    </row>
    <row r="17788" spans="1:5" x14ac:dyDescent="0.25">
      <c r="A17788"/>
      <c r="B17788"/>
      <c r="C17788"/>
      <c r="D17788"/>
      <c r="E17788"/>
    </row>
    <row r="17789" spans="1:5" x14ac:dyDescent="0.25">
      <c r="A17789"/>
      <c r="B17789"/>
      <c r="C17789"/>
      <c r="D17789"/>
      <c r="E17789"/>
    </row>
    <row r="17790" spans="1:5" x14ac:dyDescent="0.25">
      <c r="A17790"/>
      <c r="B17790"/>
      <c r="C17790"/>
      <c r="D17790"/>
      <c r="E17790"/>
    </row>
    <row r="17791" spans="1:5" x14ac:dyDescent="0.25">
      <c r="A17791"/>
      <c r="B17791"/>
      <c r="C17791"/>
      <c r="D17791"/>
      <c r="E17791"/>
    </row>
    <row r="17792" spans="1:5" x14ac:dyDescent="0.25">
      <c r="A17792"/>
      <c r="B17792"/>
      <c r="C17792"/>
      <c r="D17792"/>
      <c r="E17792"/>
    </row>
    <row r="17793" spans="1:5" x14ac:dyDescent="0.25">
      <c r="A17793"/>
      <c r="B17793"/>
      <c r="C17793"/>
      <c r="D17793"/>
      <c r="E17793"/>
    </row>
    <row r="17794" spans="1:5" x14ac:dyDescent="0.25">
      <c r="A17794"/>
      <c r="B17794"/>
      <c r="C17794"/>
      <c r="D17794"/>
      <c r="E17794"/>
    </row>
    <row r="17795" spans="1:5" x14ac:dyDescent="0.25">
      <c r="A17795"/>
      <c r="B17795"/>
      <c r="C17795"/>
      <c r="D17795"/>
      <c r="E17795"/>
    </row>
    <row r="17796" spans="1:5" x14ac:dyDescent="0.25">
      <c r="A17796"/>
      <c r="B17796"/>
      <c r="C17796"/>
      <c r="D17796"/>
      <c r="E17796"/>
    </row>
    <row r="17797" spans="1:5" x14ac:dyDescent="0.25">
      <c r="A17797"/>
      <c r="B17797"/>
      <c r="C17797"/>
      <c r="D17797"/>
      <c r="E17797"/>
    </row>
    <row r="17798" spans="1:5" x14ac:dyDescent="0.25">
      <c r="A17798"/>
      <c r="B17798"/>
      <c r="C17798"/>
      <c r="D17798"/>
      <c r="E17798"/>
    </row>
    <row r="17799" spans="1:5" x14ac:dyDescent="0.25">
      <c r="A17799"/>
      <c r="B17799"/>
      <c r="C17799"/>
      <c r="D17799"/>
      <c r="E17799"/>
    </row>
    <row r="17800" spans="1:5" x14ac:dyDescent="0.25">
      <c r="A17800"/>
      <c r="B17800"/>
      <c r="C17800"/>
      <c r="D17800"/>
      <c r="E17800"/>
    </row>
    <row r="17801" spans="1:5" x14ac:dyDescent="0.25">
      <c r="A17801"/>
      <c r="B17801"/>
      <c r="C17801"/>
      <c r="D17801"/>
      <c r="E17801"/>
    </row>
    <row r="17802" spans="1:5" x14ac:dyDescent="0.25">
      <c r="A17802"/>
      <c r="B17802"/>
      <c r="C17802"/>
      <c r="D17802"/>
      <c r="E17802"/>
    </row>
    <row r="17803" spans="1:5" x14ac:dyDescent="0.25">
      <c r="A17803"/>
      <c r="B17803"/>
      <c r="C17803"/>
      <c r="D17803"/>
      <c r="E17803"/>
    </row>
    <row r="17804" spans="1:5" x14ac:dyDescent="0.25">
      <c r="A17804"/>
      <c r="B17804"/>
      <c r="C17804"/>
      <c r="D17804"/>
      <c r="E17804"/>
    </row>
    <row r="17805" spans="1:5" x14ac:dyDescent="0.25">
      <c r="A17805"/>
      <c r="B17805"/>
      <c r="C17805"/>
      <c r="D17805"/>
      <c r="E17805"/>
    </row>
    <row r="17806" spans="1:5" x14ac:dyDescent="0.25">
      <c r="A17806"/>
      <c r="B17806"/>
      <c r="C17806"/>
      <c r="D17806"/>
      <c r="E17806"/>
    </row>
    <row r="17807" spans="1:5" x14ac:dyDescent="0.25">
      <c r="A17807"/>
      <c r="B17807"/>
      <c r="C17807"/>
      <c r="D17807"/>
      <c r="E17807"/>
    </row>
    <row r="17808" spans="1:5" x14ac:dyDescent="0.25">
      <c r="A17808"/>
      <c r="B17808"/>
      <c r="C17808"/>
      <c r="D17808"/>
      <c r="E17808"/>
    </row>
    <row r="17809" spans="1:5" x14ac:dyDescent="0.25">
      <c r="A17809"/>
      <c r="B17809"/>
      <c r="C17809"/>
      <c r="D17809"/>
      <c r="E17809"/>
    </row>
    <row r="17810" spans="1:5" x14ac:dyDescent="0.25">
      <c r="A17810"/>
      <c r="B17810"/>
      <c r="C17810"/>
      <c r="D17810"/>
      <c r="E17810"/>
    </row>
    <row r="17811" spans="1:5" x14ac:dyDescent="0.25">
      <c r="A17811"/>
      <c r="B17811"/>
      <c r="C17811"/>
      <c r="D17811"/>
      <c r="E17811"/>
    </row>
    <row r="17812" spans="1:5" x14ac:dyDescent="0.25">
      <c r="A17812"/>
      <c r="B17812"/>
      <c r="C17812"/>
      <c r="D17812"/>
      <c r="E17812"/>
    </row>
    <row r="17813" spans="1:5" x14ac:dyDescent="0.25">
      <c r="A17813"/>
      <c r="B17813"/>
      <c r="C17813"/>
      <c r="D17813"/>
      <c r="E17813"/>
    </row>
    <row r="17814" spans="1:5" x14ac:dyDescent="0.25">
      <c r="A17814"/>
      <c r="B17814"/>
      <c r="C17814"/>
      <c r="D17814"/>
      <c r="E17814"/>
    </row>
    <row r="17815" spans="1:5" x14ac:dyDescent="0.25">
      <c r="A17815"/>
      <c r="B17815"/>
      <c r="C17815"/>
      <c r="D17815"/>
      <c r="E17815"/>
    </row>
    <row r="17816" spans="1:5" x14ac:dyDescent="0.25">
      <c r="A17816"/>
      <c r="B17816"/>
      <c r="C17816"/>
      <c r="D17816"/>
      <c r="E17816"/>
    </row>
    <row r="17817" spans="1:5" x14ac:dyDescent="0.25">
      <c r="A17817"/>
      <c r="B17817"/>
      <c r="C17817"/>
      <c r="D17817"/>
      <c r="E17817"/>
    </row>
    <row r="17818" spans="1:5" x14ac:dyDescent="0.25">
      <c r="A17818"/>
      <c r="B17818"/>
      <c r="C17818"/>
      <c r="D17818"/>
      <c r="E17818"/>
    </row>
    <row r="17819" spans="1:5" x14ac:dyDescent="0.25">
      <c r="A17819"/>
      <c r="B17819"/>
      <c r="C17819"/>
      <c r="D17819"/>
      <c r="E17819"/>
    </row>
    <row r="17820" spans="1:5" x14ac:dyDescent="0.25">
      <c r="A17820"/>
      <c r="B17820"/>
      <c r="C17820"/>
      <c r="D17820"/>
      <c r="E17820"/>
    </row>
    <row r="17821" spans="1:5" x14ac:dyDescent="0.25">
      <c r="A17821"/>
      <c r="B17821"/>
      <c r="C17821"/>
      <c r="D17821"/>
      <c r="E17821"/>
    </row>
    <row r="17822" spans="1:5" x14ac:dyDescent="0.25">
      <c r="A17822"/>
      <c r="B17822"/>
      <c r="C17822"/>
      <c r="D17822"/>
      <c r="E17822"/>
    </row>
    <row r="17823" spans="1:5" x14ac:dyDescent="0.25">
      <c r="A17823"/>
      <c r="B17823"/>
      <c r="C17823"/>
      <c r="D17823"/>
      <c r="E17823"/>
    </row>
    <row r="17824" spans="1:5" x14ac:dyDescent="0.25">
      <c r="A17824"/>
      <c r="B17824"/>
      <c r="C17824"/>
      <c r="D17824"/>
      <c r="E17824"/>
    </row>
    <row r="17825" spans="1:5" x14ac:dyDescent="0.25">
      <c r="A17825"/>
      <c r="B17825"/>
      <c r="C17825"/>
      <c r="D17825"/>
      <c r="E17825"/>
    </row>
    <row r="17826" spans="1:5" x14ac:dyDescent="0.25">
      <c r="A17826"/>
      <c r="B17826"/>
      <c r="C17826"/>
      <c r="D17826"/>
      <c r="E17826"/>
    </row>
    <row r="17827" spans="1:5" x14ac:dyDescent="0.25">
      <c r="A17827"/>
      <c r="B17827"/>
      <c r="C17827"/>
      <c r="D17827"/>
      <c r="E17827"/>
    </row>
    <row r="17828" spans="1:5" x14ac:dyDescent="0.25">
      <c r="A17828"/>
      <c r="B17828"/>
      <c r="C17828"/>
      <c r="D17828"/>
      <c r="E17828"/>
    </row>
    <row r="17829" spans="1:5" x14ac:dyDescent="0.25">
      <c r="A17829"/>
      <c r="B17829"/>
      <c r="C17829"/>
      <c r="D17829"/>
      <c r="E17829"/>
    </row>
    <row r="17830" spans="1:5" x14ac:dyDescent="0.25">
      <c r="A17830"/>
      <c r="B17830"/>
      <c r="C17830"/>
      <c r="D17830"/>
      <c r="E17830"/>
    </row>
    <row r="17831" spans="1:5" x14ac:dyDescent="0.25">
      <c r="A17831"/>
      <c r="B17831"/>
      <c r="C17831"/>
      <c r="D17831"/>
      <c r="E17831"/>
    </row>
    <row r="17832" spans="1:5" x14ac:dyDescent="0.25">
      <c r="A17832"/>
      <c r="B17832"/>
      <c r="C17832"/>
      <c r="D17832"/>
      <c r="E17832"/>
    </row>
    <row r="17833" spans="1:5" x14ac:dyDescent="0.25">
      <c r="A17833"/>
      <c r="B17833"/>
      <c r="C17833"/>
      <c r="D17833"/>
      <c r="E17833"/>
    </row>
    <row r="17834" spans="1:5" x14ac:dyDescent="0.25">
      <c r="A17834"/>
      <c r="B17834"/>
      <c r="C17834"/>
      <c r="D17834"/>
      <c r="E17834"/>
    </row>
    <row r="17835" spans="1:5" x14ac:dyDescent="0.25">
      <c r="A17835"/>
      <c r="B17835"/>
      <c r="C17835"/>
      <c r="D17835"/>
      <c r="E17835"/>
    </row>
    <row r="17836" spans="1:5" x14ac:dyDescent="0.25">
      <c r="A17836"/>
      <c r="B17836"/>
      <c r="C17836"/>
      <c r="D17836"/>
      <c r="E17836"/>
    </row>
    <row r="17837" spans="1:5" x14ac:dyDescent="0.25">
      <c r="A17837"/>
      <c r="B17837"/>
      <c r="C17837"/>
      <c r="D17837"/>
      <c r="E17837"/>
    </row>
    <row r="17838" spans="1:5" x14ac:dyDescent="0.25">
      <c r="A17838"/>
      <c r="B17838"/>
      <c r="C17838"/>
      <c r="D17838"/>
      <c r="E17838"/>
    </row>
    <row r="17839" spans="1:5" x14ac:dyDescent="0.25">
      <c r="A17839"/>
      <c r="B17839"/>
      <c r="C17839"/>
      <c r="D17839"/>
      <c r="E17839"/>
    </row>
    <row r="17840" spans="1:5" x14ac:dyDescent="0.25">
      <c r="A17840"/>
      <c r="B17840"/>
      <c r="C17840"/>
      <c r="D17840"/>
      <c r="E17840"/>
    </row>
    <row r="17841" spans="1:5" x14ac:dyDescent="0.25">
      <c r="A17841"/>
      <c r="B17841"/>
      <c r="C17841"/>
      <c r="D17841"/>
      <c r="E17841"/>
    </row>
    <row r="17842" spans="1:5" x14ac:dyDescent="0.25">
      <c r="A17842"/>
      <c r="B17842"/>
      <c r="C17842"/>
      <c r="D17842"/>
      <c r="E17842"/>
    </row>
    <row r="17843" spans="1:5" x14ac:dyDescent="0.25">
      <c r="A17843"/>
      <c r="B17843"/>
      <c r="C17843"/>
      <c r="D17843"/>
      <c r="E17843"/>
    </row>
    <row r="17844" spans="1:5" x14ac:dyDescent="0.25">
      <c r="A17844"/>
      <c r="B17844"/>
      <c r="C17844"/>
      <c r="D17844"/>
      <c r="E17844"/>
    </row>
    <row r="17845" spans="1:5" x14ac:dyDescent="0.25">
      <c r="A17845"/>
      <c r="B17845"/>
      <c r="C17845"/>
      <c r="D17845"/>
      <c r="E17845"/>
    </row>
    <row r="17846" spans="1:5" x14ac:dyDescent="0.25">
      <c r="A17846"/>
      <c r="B17846"/>
      <c r="C17846"/>
      <c r="D17846"/>
      <c r="E17846"/>
    </row>
    <row r="17847" spans="1:5" x14ac:dyDescent="0.25">
      <c r="A17847"/>
      <c r="B17847"/>
      <c r="C17847"/>
      <c r="D17847"/>
      <c r="E17847"/>
    </row>
    <row r="17848" spans="1:5" x14ac:dyDescent="0.25">
      <c r="A17848"/>
      <c r="B17848"/>
      <c r="C17848"/>
      <c r="D17848"/>
      <c r="E17848"/>
    </row>
    <row r="17849" spans="1:5" x14ac:dyDescent="0.25">
      <c r="A17849"/>
      <c r="B17849"/>
      <c r="C17849"/>
      <c r="D17849"/>
      <c r="E17849"/>
    </row>
    <row r="17850" spans="1:5" x14ac:dyDescent="0.25">
      <c r="A17850"/>
      <c r="B17850"/>
      <c r="C17850"/>
      <c r="D17850"/>
      <c r="E17850"/>
    </row>
    <row r="17851" spans="1:5" x14ac:dyDescent="0.25">
      <c r="A17851"/>
      <c r="B17851"/>
      <c r="C17851"/>
      <c r="D17851"/>
      <c r="E17851"/>
    </row>
    <row r="17852" spans="1:5" x14ac:dyDescent="0.25">
      <c r="A17852"/>
      <c r="B17852"/>
      <c r="C17852"/>
      <c r="D17852"/>
      <c r="E17852"/>
    </row>
    <row r="17853" spans="1:5" x14ac:dyDescent="0.25">
      <c r="A17853"/>
      <c r="B17853"/>
      <c r="C17853"/>
      <c r="D17853"/>
      <c r="E17853"/>
    </row>
    <row r="17854" spans="1:5" x14ac:dyDescent="0.25">
      <c r="A17854"/>
      <c r="B17854"/>
      <c r="C17854"/>
      <c r="D17854"/>
      <c r="E17854"/>
    </row>
    <row r="17855" spans="1:5" x14ac:dyDescent="0.25">
      <c r="A17855"/>
      <c r="B17855"/>
      <c r="C17855"/>
      <c r="D17855"/>
      <c r="E17855"/>
    </row>
    <row r="17856" spans="1:5" x14ac:dyDescent="0.25">
      <c r="A17856"/>
      <c r="B17856"/>
      <c r="C17856"/>
      <c r="D17856"/>
      <c r="E17856"/>
    </row>
    <row r="17857" spans="1:5" x14ac:dyDescent="0.25">
      <c r="A17857"/>
      <c r="B17857"/>
      <c r="C17857"/>
      <c r="D17857"/>
      <c r="E17857"/>
    </row>
    <row r="17858" spans="1:5" x14ac:dyDescent="0.25">
      <c r="A17858"/>
      <c r="B17858"/>
      <c r="C17858"/>
      <c r="D17858"/>
      <c r="E17858"/>
    </row>
    <row r="17859" spans="1:5" x14ac:dyDescent="0.25">
      <c r="A17859"/>
      <c r="B17859"/>
      <c r="C17859"/>
      <c r="D17859"/>
      <c r="E17859"/>
    </row>
    <row r="17860" spans="1:5" x14ac:dyDescent="0.25">
      <c r="A17860"/>
      <c r="B17860"/>
      <c r="C17860"/>
      <c r="D17860"/>
      <c r="E17860"/>
    </row>
    <row r="17861" spans="1:5" x14ac:dyDescent="0.25">
      <c r="A17861"/>
      <c r="B17861"/>
      <c r="C17861"/>
      <c r="D17861"/>
      <c r="E17861"/>
    </row>
    <row r="17862" spans="1:5" x14ac:dyDescent="0.25">
      <c r="A17862"/>
      <c r="B17862"/>
      <c r="C17862"/>
      <c r="D17862"/>
      <c r="E17862"/>
    </row>
    <row r="17863" spans="1:5" x14ac:dyDescent="0.25">
      <c r="A17863"/>
      <c r="B17863"/>
      <c r="C17863"/>
      <c r="D17863"/>
      <c r="E17863"/>
    </row>
    <row r="17864" spans="1:5" x14ac:dyDescent="0.25">
      <c r="A17864"/>
      <c r="B17864"/>
      <c r="C17864"/>
      <c r="D17864"/>
      <c r="E17864"/>
    </row>
    <row r="17865" spans="1:5" x14ac:dyDescent="0.25">
      <c r="A17865"/>
      <c r="B17865"/>
      <c r="C17865"/>
      <c r="D17865"/>
      <c r="E17865"/>
    </row>
    <row r="17866" spans="1:5" x14ac:dyDescent="0.25">
      <c r="A17866"/>
      <c r="B17866"/>
      <c r="C17866"/>
      <c r="D17866"/>
      <c r="E17866"/>
    </row>
    <row r="17867" spans="1:5" x14ac:dyDescent="0.25">
      <c r="A17867"/>
      <c r="B17867"/>
      <c r="C17867"/>
      <c r="D17867"/>
      <c r="E17867"/>
    </row>
    <row r="17868" spans="1:5" x14ac:dyDescent="0.25">
      <c r="A17868"/>
      <c r="B17868"/>
      <c r="C17868"/>
      <c r="D17868"/>
      <c r="E17868"/>
    </row>
    <row r="17869" spans="1:5" x14ac:dyDescent="0.25">
      <c r="A17869"/>
      <c r="B17869"/>
      <c r="C17869"/>
      <c r="D17869"/>
      <c r="E17869"/>
    </row>
    <row r="17870" spans="1:5" x14ac:dyDescent="0.25">
      <c r="A17870"/>
      <c r="B17870"/>
      <c r="C17870"/>
      <c r="D17870"/>
      <c r="E17870"/>
    </row>
    <row r="17871" spans="1:5" x14ac:dyDescent="0.25">
      <c r="A17871"/>
      <c r="B17871"/>
      <c r="C17871"/>
      <c r="D17871"/>
      <c r="E17871"/>
    </row>
    <row r="17872" spans="1:5" x14ac:dyDescent="0.25">
      <c r="A17872"/>
      <c r="B17872"/>
      <c r="C17872"/>
      <c r="D17872"/>
      <c r="E17872"/>
    </row>
    <row r="17873" spans="1:5" x14ac:dyDescent="0.25">
      <c r="A17873"/>
      <c r="B17873"/>
      <c r="C17873"/>
      <c r="D17873"/>
      <c r="E17873"/>
    </row>
    <row r="17874" spans="1:5" x14ac:dyDescent="0.25">
      <c r="A17874"/>
      <c r="B17874"/>
      <c r="C17874"/>
      <c r="D17874"/>
      <c r="E17874"/>
    </row>
    <row r="17875" spans="1:5" x14ac:dyDescent="0.25">
      <c r="A17875"/>
      <c r="B17875"/>
      <c r="C17875"/>
      <c r="D17875"/>
      <c r="E17875"/>
    </row>
    <row r="17876" spans="1:5" x14ac:dyDescent="0.25">
      <c r="A17876"/>
      <c r="B17876"/>
      <c r="C17876"/>
      <c r="D17876"/>
      <c r="E17876"/>
    </row>
    <row r="17877" spans="1:5" x14ac:dyDescent="0.25">
      <c r="A17877"/>
      <c r="B17877"/>
      <c r="C17877"/>
      <c r="D17877"/>
      <c r="E17877"/>
    </row>
    <row r="17878" spans="1:5" x14ac:dyDescent="0.25">
      <c r="A17878"/>
      <c r="B17878"/>
      <c r="C17878"/>
      <c r="D17878"/>
      <c r="E17878"/>
    </row>
    <row r="17879" spans="1:5" x14ac:dyDescent="0.25">
      <c r="A17879"/>
      <c r="B17879"/>
      <c r="C17879"/>
      <c r="D17879"/>
      <c r="E17879"/>
    </row>
    <row r="17880" spans="1:5" x14ac:dyDescent="0.25">
      <c r="A17880"/>
      <c r="B17880"/>
      <c r="C17880"/>
      <c r="D17880"/>
      <c r="E17880"/>
    </row>
    <row r="17881" spans="1:5" x14ac:dyDescent="0.25">
      <c r="A17881"/>
      <c r="B17881"/>
      <c r="C17881"/>
      <c r="D17881"/>
      <c r="E17881"/>
    </row>
    <row r="17882" spans="1:5" x14ac:dyDescent="0.25">
      <c r="A17882"/>
      <c r="B17882"/>
      <c r="C17882"/>
      <c r="D17882"/>
      <c r="E17882"/>
    </row>
    <row r="17883" spans="1:5" x14ac:dyDescent="0.25">
      <c r="A17883"/>
      <c r="B17883"/>
      <c r="C17883"/>
      <c r="D17883"/>
      <c r="E17883"/>
    </row>
    <row r="17884" spans="1:5" x14ac:dyDescent="0.25">
      <c r="A17884"/>
      <c r="B17884"/>
      <c r="C17884"/>
      <c r="D17884"/>
      <c r="E17884"/>
    </row>
    <row r="17885" spans="1:5" x14ac:dyDescent="0.25">
      <c r="A17885"/>
      <c r="B17885"/>
      <c r="C17885"/>
      <c r="D17885"/>
      <c r="E17885"/>
    </row>
    <row r="17886" spans="1:5" x14ac:dyDescent="0.25">
      <c r="A17886"/>
      <c r="B17886"/>
      <c r="C17886"/>
      <c r="D17886"/>
      <c r="E17886"/>
    </row>
    <row r="17887" spans="1:5" x14ac:dyDescent="0.25">
      <c r="A17887"/>
      <c r="B17887"/>
      <c r="C17887"/>
      <c r="D17887"/>
      <c r="E17887"/>
    </row>
    <row r="17888" spans="1:5" x14ac:dyDescent="0.25">
      <c r="A17888"/>
      <c r="B17888"/>
      <c r="C17888"/>
      <c r="D17888"/>
      <c r="E17888"/>
    </row>
    <row r="17889" spans="1:5" x14ac:dyDescent="0.25">
      <c r="A17889"/>
      <c r="B17889"/>
      <c r="C17889"/>
      <c r="D17889"/>
      <c r="E17889"/>
    </row>
    <row r="17890" spans="1:5" x14ac:dyDescent="0.25">
      <c r="A17890"/>
      <c r="B17890"/>
      <c r="C17890"/>
      <c r="D17890"/>
      <c r="E17890"/>
    </row>
    <row r="17891" spans="1:5" x14ac:dyDescent="0.25">
      <c r="A17891"/>
      <c r="B17891"/>
      <c r="C17891"/>
      <c r="D17891"/>
      <c r="E17891"/>
    </row>
    <row r="17892" spans="1:5" x14ac:dyDescent="0.25">
      <c r="A17892"/>
      <c r="B17892"/>
      <c r="C17892"/>
      <c r="D17892"/>
      <c r="E17892"/>
    </row>
    <row r="17893" spans="1:5" x14ac:dyDescent="0.25">
      <c r="A17893"/>
      <c r="B17893"/>
      <c r="C17893"/>
      <c r="D17893"/>
      <c r="E17893"/>
    </row>
    <row r="17894" spans="1:5" x14ac:dyDescent="0.25">
      <c r="A17894"/>
      <c r="B17894"/>
      <c r="C17894"/>
      <c r="D17894"/>
      <c r="E17894"/>
    </row>
    <row r="17895" spans="1:5" x14ac:dyDescent="0.25">
      <c r="A17895"/>
      <c r="B17895"/>
      <c r="C17895"/>
      <c r="D17895"/>
      <c r="E17895"/>
    </row>
    <row r="17896" spans="1:5" x14ac:dyDescent="0.25">
      <c r="A17896"/>
      <c r="B17896"/>
      <c r="C17896"/>
      <c r="D17896"/>
      <c r="E17896"/>
    </row>
    <row r="17897" spans="1:5" x14ac:dyDescent="0.25">
      <c r="A17897"/>
      <c r="B17897"/>
      <c r="C17897"/>
      <c r="D17897"/>
      <c r="E17897"/>
    </row>
    <row r="17898" spans="1:5" x14ac:dyDescent="0.25">
      <c r="A17898"/>
      <c r="B17898"/>
      <c r="C17898"/>
      <c r="D17898"/>
      <c r="E17898"/>
    </row>
    <row r="17899" spans="1:5" x14ac:dyDescent="0.25">
      <c r="A17899"/>
      <c r="B17899"/>
      <c r="C17899"/>
      <c r="D17899"/>
      <c r="E17899"/>
    </row>
    <row r="17900" spans="1:5" x14ac:dyDescent="0.25">
      <c r="A17900"/>
      <c r="B17900"/>
      <c r="C17900"/>
      <c r="D17900"/>
      <c r="E17900"/>
    </row>
    <row r="17901" spans="1:5" x14ac:dyDescent="0.25">
      <c r="A17901"/>
      <c r="B17901"/>
      <c r="C17901"/>
      <c r="D17901"/>
      <c r="E17901"/>
    </row>
    <row r="17902" spans="1:5" x14ac:dyDescent="0.25">
      <c r="A17902"/>
      <c r="B17902"/>
      <c r="C17902"/>
      <c r="D17902"/>
      <c r="E17902"/>
    </row>
    <row r="17903" spans="1:5" x14ac:dyDescent="0.25">
      <c r="A17903"/>
      <c r="B17903"/>
      <c r="C17903"/>
      <c r="D17903"/>
      <c r="E17903"/>
    </row>
    <row r="17904" spans="1:5" x14ac:dyDescent="0.25">
      <c r="A17904"/>
      <c r="B17904"/>
      <c r="C17904"/>
      <c r="D17904"/>
      <c r="E17904"/>
    </row>
    <row r="17905" spans="1:5" x14ac:dyDescent="0.25">
      <c r="A17905"/>
      <c r="B17905"/>
      <c r="C17905"/>
      <c r="D17905"/>
      <c r="E17905"/>
    </row>
    <row r="17906" spans="1:5" x14ac:dyDescent="0.25">
      <c r="A17906"/>
      <c r="B17906"/>
      <c r="C17906"/>
      <c r="D17906"/>
      <c r="E17906"/>
    </row>
    <row r="17907" spans="1:5" x14ac:dyDescent="0.25">
      <c r="A17907"/>
      <c r="B17907"/>
      <c r="C17907"/>
      <c r="D17907"/>
      <c r="E17907"/>
    </row>
    <row r="17908" spans="1:5" x14ac:dyDescent="0.25">
      <c r="A17908"/>
      <c r="B17908"/>
      <c r="C17908"/>
      <c r="D17908"/>
      <c r="E17908"/>
    </row>
    <row r="17909" spans="1:5" x14ac:dyDescent="0.25">
      <c r="A17909"/>
      <c r="B17909"/>
      <c r="C17909"/>
      <c r="D17909"/>
      <c r="E17909"/>
    </row>
    <row r="17910" spans="1:5" x14ac:dyDescent="0.25">
      <c r="A17910"/>
      <c r="B17910"/>
      <c r="C17910"/>
      <c r="D17910"/>
      <c r="E17910"/>
    </row>
    <row r="17911" spans="1:5" x14ac:dyDescent="0.25">
      <c r="A17911"/>
      <c r="B17911"/>
      <c r="C17911"/>
      <c r="D17911"/>
      <c r="E17911"/>
    </row>
    <row r="17912" spans="1:5" x14ac:dyDescent="0.25">
      <c r="A17912"/>
      <c r="B17912"/>
      <c r="C17912"/>
      <c r="D17912"/>
      <c r="E17912"/>
    </row>
    <row r="17913" spans="1:5" x14ac:dyDescent="0.25">
      <c r="A17913"/>
      <c r="B17913"/>
      <c r="C17913"/>
      <c r="D17913"/>
      <c r="E17913"/>
    </row>
    <row r="17914" spans="1:5" x14ac:dyDescent="0.25">
      <c r="A17914"/>
      <c r="B17914"/>
      <c r="C17914"/>
      <c r="D17914"/>
      <c r="E17914"/>
    </row>
    <row r="17915" spans="1:5" x14ac:dyDescent="0.25">
      <c r="A17915"/>
      <c r="B17915"/>
      <c r="C17915"/>
      <c r="D17915"/>
      <c r="E17915"/>
    </row>
    <row r="17916" spans="1:5" x14ac:dyDescent="0.25">
      <c r="A17916"/>
      <c r="B17916"/>
      <c r="C17916"/>
      <c r="D17916"/>
      <c r="E17916"/>
    </row>
    <row r="17917" spans="1:5" x14ac:dyDescent="0.25">
      <c r="A17917"/>
      <c r="B17917"/>
      <c r="C17917"/>
      <c r="D17917"/>
      <c r="E17917"/>
    </row>
    <row r="17918" spans="1:5" x14ac:dyDescent="0.25">
      <c r="A17918"/>
      <c r="B17918"/>
      <c r="C17918"/>
      <c r="D17918"/>
      <c r="E17918"/>
    </row>
    <row r="17919" spans="1:5" x14ac:dyDescent="0.25">
      <c r="A17919"/>
      <c r="B17919"/>
      <c r="C17919"/>
      <c r="D17919"/>
      <c r="E17919"/>
    </row>
    <row r="17920" spans="1:5" x14ac:dyDescent="0.25">
      <c r="A17920"/>
      <c r="B17920"/>
      <c r="C17920"/>
      <c r="D17920"/>
      <c r="E17920"/>
    </row>
    <row r="17921" spans="1:5" x14ac:dyDescent="0.25">
      <c r="A17921"/>
      <c r="B17921"/>
      <c r="C17921"/>
      <c r="D17921"/>
      <c r="E17921"/>
    </row>
    <row r="17922" spans="1:5" x14ac:dyDescent="0.25">
      <c r="A17922"/>
      <c r="B17922"/>
      <c r="C17922"/>
      <c r="D17922"/>
      <c r="E17922"/>
    </row>
    <row r="17923" spans="1:5" x14ac:dyDescent="0.25">
      <c r="A17923"/>
      <c r="B17923"/>
      <c r="C17923"/>
      <c r="D17923"/>
      <c r="E17923"/>
    </row>
    <row r="17924" spans="1:5" x14ac:dyDescent="0.25">
      <c r="A17924"/>
      <c r="B17924"/>
      <c r="C17924"/>
      <c r="D17924"/>
      <c r="E17924"/>
    </row>
    <row r="17925" spans="1:5" x14ac:dyDescent="0.25">
      <c r="A17925"/>
      <c r="B17925"/>
      <c r="C17925"/>
      <c r="D17925"/>
      <c r="E17925"/>
    </row>
    <row r="17926" spans="1:5" x14ac:dyDescent="0.25">
      <c r="A17926"/>
      <c r="B17926"/>
      <c r="C17926"/>
      <c r="D17926"/>
      <c r="E17926"/>
    </row>
    <row r="17927" spans="1:5" x14ac:dyDescent="0.25">
      <c r="A17927"/>
      <c r="B17927"/>
      <c r="C17927"/>
      <c r="D17927"/>
      <c r="E17927"/>
    </row>
    <row r="17928" spans="1:5" x14ac:dyDescent="0.25">
      <c r="A17928"/>
      <c r="B17928"/>
      <c r="C17928"/>
      <c r="D17928"/>
      <c r="E17928"/>
    </row>
    <row r="17929" spans="1:5" x14ac:dyDescent="0.25">
      <c r="A17929"/>
      <c r="B17929"/>
      <c r="C17929"/>
      <c r="D17929"/>
      <c r="E17929"/>
    </row>
    <row r="17930" spans="1:5" x14ac:dyDescent="0.25">
      <c r="A17930"/>
      <c r="B17930"/>
      <c r="C17930"/>
      <c r="D17930"/>
      <c r="E17930"/>
    </row>
    <row r="17931" spans="1:5" x14ac:dyDescent="0.25">
      <c r="A17931"/>
      <c r="B17931"/>
      <c r="C17931"/>
      <c r="D17931"/>
      <c r="E17931"/>
    </row>
    <row r="17932" spans="1:5" x14ac:dyDescent="0.25">
      <c r="A17932"/>
      <c r="B17932"/>
      <c r="C17932"/>
      <c r="D17932"/>
      <c r="E17932"/>
    </row>
    <row r="17933" spans="1:5" x14ac:dyDescent="0.25">
      <c r="A17933"/>
      <c r="B17933"/>
      <c r="C17933"/>
      <c r="D17933"/>
      <c r="E17933"/>
    </row>
    <row r="17934" spans="1:5" x14ac:dyDescent="0.25">
      <c r="A17934"/>
      <c r="B17934"/>
      <c r="C17934"/>
      <c r="D17934"/>
      <c r="E17934"/>
    </row>
    <row r="17935" spans="1:5" x14ac:dyDescent="0.25">
      <c r="A17935"/>
      <c r="B17935"/>
      <c r="C17935"/>
      <c r="D17935"/>
      <c r="E17935"/>
    </row>
    <row r="17936" spans="1:5" x14ac:dyDescent="0.25">
      <c r="A17936"/>
      <c r="B17936"/>
      <c r="C17936"/>
      <c r="D17936"/>
      <c r="E17936"/>
    </row>
    <row r="17937" spans="1:5" x14ac:dyDescent="0.25">
      <c r="A17937"/>
      <c r="B17937"/>
      <c r="C17937"/>
      <c r="D17937"/>
      <c r="E17937"/>
    </row>
    <row r="17938" spans="1:5" x14ac:dyDescent="0.25">
      <c r="A17938"/>
      <c r="B17938"/>
      <c r="C17938"/>
      <c r="D17938"/>
      <c r="E17938"/>
    </row>
    <row r="17939" spans="1:5" x14ac:dyDescent="0.25">
      <c r="A17939"/>
      <c r="B17939"/>
      <c r="C17939"/>
      <c r="D17939"/>
      <c r="E17939"/>
    </row>
    <row r="17940" spans="1:5" x14ac:dyDescent="0.25">
      <c r="A17940"/>
      <c r="B17940"/>
      <c r="C17940"/>
      <c r="D17940"/>
      <c r="E17940"/>
    </row>
    <row r="17941" spans="1:5" x14ac:dyDescent="0.25">
      <c r="A17941"/>
      <c r="B17941"/>
      <c r="C17941"/>
      <c r="D17941"/>
      <c r="E17941"/>
    </row>
    <row r="17942" spans="1:5" x14ac:dyDescent="0.25">
      <c r="A17942"/>
      <c r="B17942"/>
      <c r="C17942"/>
      <c r="D17942"/>
      <c r="E17942"/>
    </row>
    <row r="17943" spans="1:5" x14ac:dyDescent="0.25">
      <c r="A17943"/>
      <c r="B17943"/>
      <c r="C17943"/>
      <c r="D17943"/>
      <c r="E17943"/>
    </row>
    <row r="17944" spans="1:5" x14ac:dyDescent="0.25">
      <c r="A17944"/>
      <c r="B17944"/>
      <c r="C17944"/>
      <c r="D17944"/>
      <c r="E17944"/>
    </row>
    <row r="17945" spans="1:5" x14ac:dyDescent="0.25">
      <c r="A17945"/>
      <c r="B17945"/>
      <c r="C17945"/>
      <c r="D17945"/>
      <c r="E17945"/>
    </row>
    <row r="17946" spans="1:5" x14ac:dyDescent="0.25">
      <c r="A17946"/>
      <c r="B17946"/>
      <c r="C17946"/>
      <c r="D17946"/>
      <c r="E17946"/>
    </row>
    <row r="17947" spans="1:5" x14ac:dyDescent="0.25">
      <c r="A17947"/>
      <c r="B17947"/>
      <c r="C17947"/>
      <c r="D17947"/>
      <c r="E17947"/>
    </row>
    <row r="17948" spans="1:5" x14ac:dyDescent="0.25">
      <c r="A17948"/>
      <c r="B17948"/>
      <c r="C17948"/>
      <c r="D17948"/>
      <c r="E17948"/>
    </row>
    <row r="17949" spans="1:5" x14ac:dyDescent="0.25">
      <c r="A17949"/>
      <c r="B17949"/>
      <c r="C17949"/>
      <c r="D17949"/>
      <c r="E17949"/>
    </row>
    <row r="17950" spans="1:5" x14ac:dyDescent="0.25">
      <c r="A17950"/>
      <c r="B17950"/>
      <c r="C17950"/>
      <c r="D17950"/>
      <c r="E17950"/>
    </row>
    <row r="17951" spans="1:5" x14ac:dyDescent="0.25">
      <c r="A17951"/>
      <c r="B17951"/>
      <c r="C17951"/>
      <c r="D17951"/>
      <c r="E17951"/>
    </row>
    <row r="17952" spans="1:5" x14ac:dyDescent="0.25">
      <c r="A17952"/>
      <c r="B17952"/>
      <c r="C17952"/>
      <c r="D17952"/>
      <c r="E17952"/>
    </row>
    <row r="17953" spans="1:5" x14ac:dyDescent="0.25">
      <c r="A17953"/>
      <c r="B17953"/>
      <c r="C17953"/>
      <c r="D17953"/>
      <c r="E17953"/>
    </row>
    <row r="17954" spans="1:5" x14ac:dyDescent="0.25">
      <c r="A17954"/>
      <c r="B17954"/>
      <c r="C17954"/>
      <c r="D17954"/>
      <c r="E17954"/>
    </row>
    <row r="17955" spans="1:5" x14ac:dyDescent="0.25">
      <c r="A17955"/>
      <c r="B17955"/>
      <c r="C17955"/>
      <c r="D17955"/>
      <c r="E17955"/>
    </row>
    <row r="17956" spans="1:5" x14ac:dyDescent="0.25">
      <c r="A17956"/>
      <c r="B17956"/>
      <c r="C17956"/>
      <c r="D17956"/>
      <c r="E17956"/>
    </row>
    <row r="17957" spans="1:5" x14ac:dyDescent="0.25">
      <c r="A17957"/>
      <c r="B17957"/>
      <c r="C17957"/>
      <c r="D17957"/>
      <c r="E17957"/>
    </row>
    <row r="17958" spans="1:5" x14ac:dyDescent="0.25">
      <c r="A17958"/>
      <c r="B17958"/>
      <c r="C17958"/>
      <c r="D17958"/>
      <c r="E17958"/>
    </row>
    <row r="17959" spans="1:5" x14ac:dyDescent="0.25">
      <c r="A17959"/>
      <c r="B17959"/>
      <c r="C17959"/>
      <c r="D17959"/>
      <c r="E17959"/>
    </row>
    <row r="17960" spans="1:5" x14ac:dyDescent="0.25">
      <c r="A17960"/>
      <c r="B17960"/>
      <c r="C17960"/>
      <c r="D17960"/>
      <c r="E17960"/>
    </row>
    <row r="17961" spans="1:5" x14ac:dyDescent="0.25">
      <c r="A17961"/>
      <c r="B17961"/>
      <c r="C17961"/>
      <c r="D17961"/>
      <c r="E17961"/>
    </row>
    <row r="17962" spans="1:5" x14ac:dyDescent="0.25">
      <c r="A17962"/>
      <c r="B17962"/>
      <c r="C17962"/>
      <c r="D17962"/>
      <c r="E17962"/>
    </row>
    <row r="17963" spans="1:5" x14ac:dyDescent="0.25">
      <c r="A17963"/>
      <c r="B17963"/>
      <c r="C17963"/>
      <c r="D17963"/>
      <c r="E17963"/>
    </row>
    <row r="17964" spans="1:5" x14ac:dyDescent="0.25">
      <c r="A17964"/>
      <c r="B17964"/>
      <c r="C17964"/>
      <c r="D17964"/>
      <c r="E17964"/>
    </row>
    <row r="17965" spans="1:5" x14ac:dyDescent="0.25">
      <c r="A17965"/>
      <c r="B17965"/>
      <c r="C17965"/>
      <c r="D17965"/>
      <c r="E17965"/>
    </row>
    <row r="17966" spans="1:5" x14ac:dyDescent="0.25">
      <c r="A17966"/>
      <c r="B17966"/>
      <c r="C17966"/>
      <c r="D17966"/>
      <c r="E17966"/>
    </row>
    <row r="17967" spans="1:5" x14ac:dyDescent="0.25">
      <c r="A17967"/>
      <c r="B17967"/>
      <c r="C17967"/>
      <c r="D17967"/>
      <c r="E17967"/>
    </row>
    <row r="17968" spans="1:5" x14ac:dyDescent="0.25">
      <c r="A17968"/>
      <c r="B17968"/>
      <c r="C17968"/>
      <c r="D17968"/>
      <c r="E17968"/>
    </row>
    <row r="17969" spans="1:5" x14ac:dyDescent="0.25">
      <c r="A17969"/>
      <c r="B17969"/>
      <c r="C17969"/>
      <c r="D17969"/>
      <c r="E17969"/>
    </row>
    <row r="17970" spans="1:5" x14ac:dyDescent="0.25">
      <c r="A17970"/>
      <c r="B17970"/>
      <c r="C17970"/>
      <c r="D17970"/>
      <c r="E17970"/>
    </row>
    <row r="17971" spans="1:5" x14ac:dyDescent="0.25">
      <c r="A17971"/>
      <c r="B17971"/>
      <c r="C17971"/>
      <c r="D17971"/>
      <c r="E17971"/>
    </row>
    <row r="17972" spans="1:5" x14ac:dyDescent="0.25">
      <c r="A17972"/>
      <c r="B17972"/>
      <c r="C17972"/>
      <c r="D17972"/>
      <c r="E17972"/>
    </row>
    <row r="17973" spans="1:5" x14ac:dyDescent="0.25">
      <c r="A17973"/>
      <c r="B17973"/>
      <c r="C17973"/>
      <c r="D17973"/>
      <c r="E17973"/>
    </row>
    <row r="17974" spans="1:5" x14ac:dyDescent="0.25">
      <c r="A17974"/>
      <c r="B17974"/>
      <c r="C17974"/>
      <c r="D17974"/>
      <c r="E17974"/>
    </row>
    <row r="17975" spans="1:5" x14ac:dyDescent="0.25">
      <c r="A17975"/>
      <c r="B17975"/>
      <c r="C17975"/>
      <c r="D17975"/>
      <c r="E17975"/>
    </row>
    <row r="17976" spans="1:5" x14ac:dyDescent="0.25">
      <c r="A17976"/>
      <c r="B17976"/>
      <c r="C17976"/>
      <c r="D17976"/>
      <c r="E17976"/>
    </row>
    <row r="17977" spans="1:5" x14ac:dyDescent="0.25">
      <c r="A17977"/>
      <c r="B17977"/>
      <c r="C17977"/>
      <c r="D17977"/>
      <c r="E17977"/>
    </row>
    <row r="17978" spans="1:5" x14ac:dyDescent="0.25">
      <c r="A17978"/>
      <c r="B17978"/>
      <c r="C17978"/>
      <c r="D17978"/>
      <c r="E17978"/>
    </row>
    <row r="17979" spans="1:5" x14ac:dyDescent="0.25">
      <c r="A17979"/>
      <c r="B17979"/>
      <c r="C17979"/>
      <c r="D17979"/>
      <c r="E17979"/>
    </row>
    <row r="17980" spans="1:5" x14ac:dyDescent="0.25">
      <c r="A17980"/>
      <c r="B17980"/>
      <c r="C17980"/>
      <c r="D17980"/>
      <c r="E17980"/>
    </row>
    <row r="17981" spans="1:5" x14ac:dyDescent="0.25">
      <c r="A17981"/>
      <c r="B17981"/>
      <c r="C17981"/>
      <c r="D17981"/>
      <c r="E17981"/>
    </row>
    <row r="17982" spans="1:5" x14ac:dyDescent="0.25">
      <c r="A17982"/>
      <c r="B17982"/>
      <c r="C17982"/>
      <c r="D17982"/>
      <c r="E17982"/>
    </row>
    <row r="17983" spans="1:5" x14ac:dyDescent="0.25">
      <c r="A17983"/>
      <c r="B17983"/>
      <c r="C17983"/>
      <c r="D17983"/>
      <c r="E17983"/>
    </row>
    <row r="17984" spans="1:5" x14ac:dyDescent="0.25">
      <c r="A17984"/>
      <c r="B17984"/>
      <c r="C17984"/>
      <c r="D17984"/>
      <c r="E17984"/>
    </row>
    <row r="17985" spans="1:5" x14ac:dyDescent="0.25">
      <c r="A17985"/>
      <c r="B17985"/>
      <c r="C17985"/>
      <c r="D17985"/>
      <c r="E17985"/>
    </row>
    <row r="17986" spans="1:5" x14ac:dyDescent="0.25">
      <c r="A17986"/>
      <c r="B17986"/>
      <c r="C17986"/>
      <c r="D17986"/>
      <c r="E17986"/>
    </row>
    <row r="17987" spans="1:5" x14ac:dyDescent="0.25">
      <c r="A17987"/>
      <c r="B17987"/>
      <c r="C17987"/>
      <c r="D17987"/>
      <c r="E17987"/>
    </row>
    <row r="17988" spans="1:5" x14ac:dyDescent="0.25">
      <c r="A17988"/>
      <c r="B17988"/>
      <c r="C17988"/>
      <c r="D17988"/>
      <c r="E17988"/>
    </row>
    <row r="17989" spans="1:5" x14ac:dyDescent="0.25">
      <c r="A17989"/>
      <c r="B17989"/>
      <c r="C17989"/>
      <c r="D17989"/>
      <c r="E17989"/>
    </row>
    <row r="17990" spans="1:5" x14ac:dyDescent="0.25">
      <c r="A17990"/>
      <c r="B17990"/>
      <c r="C17990"/>
      <c r="D17990"/>
      <c r="E17990"/>
    </row>
    <row r="17991" spans="1:5" x14ac:dyDescent="0.25">
      <c r="A17991"/>
      <c r="B17991"/>
      <c r="C17991"/>
      <c r="D17991"/>
      <c r="E17991"/>
    </row>
    <row r="17992" spans="1:5" x14ac:dyDescent="0.25">
      <c r="A17992"/>
      <c r="B17992"/>
      <c r="C17992"/>
      <c r="D17992"/>
      <c r="E17992"/>
    </row>
    <row r="17993" spans="1:5" x14ac:dyDescent="0.25">
      <c r="A17993"/>
      <c r="B17993"/>
      <c r="C17993"/>
      <c r="D17993"/>
      <c r="E17993"/>
    </row>
    <row r="17994" spans="1:5" x14ac:dyDescent="0.25">
      <c r="A17994"/>
      <c r="B17994"/>
      <c r="C17994"/>
      <c r="D17994"/>
      <c r="E17994"/>
    </row>
    <row r="17995" spans="1:5" x14ac:dyDescent="0.25">
      <c r="A17995"/>
      <c r="B17995"/>
      <c r="C17995"/>
      <c r="D17995"/>
      <c r="E17995"/>
    </row>
    <row r="17996" spans="1:5" x14ac:dyDescent="0.25">
      <c r="A17996"/>
      <c r="B17996"/>
      <c r="C17996"/>
      <c r="D17996"/>
      <c r="E17996"/>
    </row>
    <row r="17997" spans="1:5" x14ac:dyDescent="0.25">
      <c r="A17997"/>
      <c r="B17997"/>
      <c r="C17997"/>
      <c r="D17997"/>
      <c r="E17997"/>
    </row>
    <row r="17998" spans="1:5" x14ac:dyDescent="0.25">
      <c r="A17998"/>
      <c r="B17998"/>
      <c r="C17998"/>
      <c r="D17998"/>
      <c r="E17998"/>
    </row>
    <row r="17999" spans="1:5" x14ac:dyDescent="0.25">
      <c r="A17999"/>
      <c r="B17999"/>
      <c r="C17999"/>
      <c r="D17999"/>
      <c r="E17999"/>
    </row>
    <row r="18000" spans="1:5" x14ac:dyDescent="0.25">
      <c r="A18000"/>
      <c r="B18000"/>
      <c r="C18000"/>
      <c r="D18000"/>
      <c r="E18000"/>
    </row>
    <row r="18001" spans="1:5" x14ac:dyDescent="0.25">
      <c r="A18001"/>
      <c r="B18001"/>
      <c r="C18001"/>
      <c r="D18001"/>
      <c r="E18001"/>
    </row>
    <row r="18002" spans="1:5" x14ac:dyDescent="0.25">
      <c r="A18002"/>
      <c r="B18002"/>
      <c r="C18002"/>
      <c r="D18002"/>
      <c r="E18002"/>
    </row>
    <row r="18003" spans="1:5" x14ac:dyDescent="0.25">
      <c r="A18003"/>
      <c r="B18003"/>
      <c r="C18003"/>
      <c r="D18003"/>
      <c r="E18003"/>
    </row>
    <row r="18004" spans="1:5" x14ac:dyDescent="0.25">
      <c r="A18004"/>
      <c r="B18004"/>
      <c r="C18004"/>
      <c r="D18004"/>
      <c r="E18004"/>
    </row>
    <row r="18005" spans="1:5" x14ac:dyDescent="0.25">
      <c r="A18005"/>
      <c r="B18005"/>
      <c r="C18005"/>
      <c r="D18005"/>
      <c r="E18005"/>
    </row>
    <row r="18006" spans="1:5" x14ac:dyDescent="0.25">
      <c r="A18006"/>
      <c r="B18006"/>
      <c r="C18006"/>
      <c r="D18006"/>
      <c r="E18006"/>
    </row>
    <row r="18007" spans="1:5" x14ac:dyDescent="0.25">
      <c r="A18007"/>
      <c r="B18007"/>
      <c r="C18007"/>
      <c r="D18007"/>
      <c r="E18007"/>
    </row>
    <row r="18008" spans="1:5" x14ac:dyDescent="0.25">
      <c r="A18008"/>
      <c r="B18008"/>
      <c r="C18008"/>
      <c r="D18008"/>
      <c r="E18008"/>
    </row>
    <row r="18009" spans="1:5" x14ac:dyDescent="0.25">
      <c r="A18009"/>
      <c r="B18009"/>
      <c r="C18009"/>
      <c r="D18009"/>
      <c r="E18009"/>
    </row>
    <row r="18010" spans="1:5" x14ac:dyDescent="0.25">
      <c r="A18010"/>
      <c r="B18010"/>
      <c r="C18010"/>
      <c r="D18010"/>
      <c r="E18010"/>
    </row>
    <row r="18011" spans="1:5" x14ac:dyDescent="0.25">
      <c r="A18011"/>
      <c r="B18011"/>
      <c r="C18011"/>
      <c r="D18011"/>
      <c r="E18011"/>
    </row>
    <row r="18012" spans="1:5" x14ac:dyDescent="0.25">
      <c r="A18012"/>
      <c r="B18012"/>
      <c r="C18012"/>
      <c r="D18012"/>
      <c r="E18012"/>
    </row>
    <row r="18013" spans="1:5" x14ac:dyDescent="0.25">
      <c r="A18013"/>
      <c r="B18013"/>
      <c r="C18013"/>
      <c r="D18013"/>
      <c r="E18013"/>
    </row>
    <row r="18014" spans="1:5" x14ac:dyDescent="0.25">
      <c r="A18014"/>
      <c r="B18014"/>
      <c r="C18014"/>
      <c r="D18014"/>
      <c r="E18014"/>
    </row>
    <row r="18015" spans="1:5" x14ac:dyDescent="0.25">
      <c r="A18015"/>
      <c r="B18015"/>
      <c r="C18015"/>
      <c r="D18015"/>
      <c r="E18015"/>
    </row>
    <row r="18016" spans="1:5" x14ac:dyDescent="0.25">
      <c r="A18016"/>
      <c r="B18016"/>
      <c r="C18016"/>
      <c r="D18016"/>
      <c r="E18016"/>
    </row>
    <row r="18017" spans="1:5" x14ac:dyDescent="0.25">
      <c r="A18017"/>
      <c r="B18017"/>
      <c r="C18017"/>
      <c r="D18017"/>
      <c r="E18017"/>
    </row>
    <row r="18018" spans="1:5" x14ac:dyDescent="0.25">
      <c r="A18018"/>
      <c r="B18018"/>
      <c r="C18018"/>
      <c r="D18018"/>
      <c r="E18018"/>
    </row>
    <row r="18019" spans="1:5" x14ac:dyDescent="0.25">
      <c r="A18019"/>
      <c r="B18019"/>
      <c r="C18019"/>
      <c r="D18019"/>
      <c r="E18019"/>
    </row>
    <row r="18020" spans="1:5" x14ac:dyDescent="0.25">
      <c r="A18020"/>
      <c r="B18020"/>
      <c r="C18020"/>
      <c r="D18020"/>
      <c r="E18020"/>
    </row>
    <row r="18021" spans="1:5" x14ac:dyDescent="0.25">
      <c r="A18021"/>
      <c r="B18021"/>
      <c r="C18021"/>
      <c r="D18021"/>
      <c r="E18021"/>
    </row>
    <row r="18022" spans="1:5" x14ac:dyDescent="0.25">
      <c r="A18022"/>
      <c r="B18022"/>
      <c r="C18022"/>
      <c r="D18022"/>
      <c r="E18022"/>
    </row>
    <row r="18023" spans="1:5" x14ac:dyDescent="0.25">
      <c r="A18023"/>
      <c r="B18023"/>
      <c r="C18023"/>
      <c r="D18023"/>
      <c r="E18023"/>
    </row>
    <row r="18024" spans="1:5" x14ac:dyDescent="0.25">
      <c r="A18024"/>
      <c r="B18024"/>
      <c r="C18024"/>
      <c r="D18024"/>
      <c r="E18024"/>
    </row>
    <row r="18025" spans="1:5" x14ac:dyDescent="0.25">
      <c r="A18025"/>
      <c r="B18025"/>
      <c r="C18025"/>
      <c r="D18025"/>
      <c r="E18025"/>
    </row>
    <row r="18026" spans="1:5" x14ac:dyDescent="0.25">
      <c r="A18026"/>
      <c r="B18026"/>
      <c r="C18026"/>
      <c r="D18026"/>
      <c r="E18026"/>
    </row>
    <row r="18027" spans="1:5" x14ac:dyDescent="0.25">
      <c r="A18027"/>
      <c r="B18027"/>
      <c r="C18027"/>
      <c r="D18027"/>
      <c r="E18027"/>
    </row>
    <row r="18028" spans="1:5" x14ac:dyDescent="0.25">
      <c r="A18028"/>
      <c r="B18028"/>
      <c r="C18028"/>
      <c r="D18028"/>
      <c r="E18028"/>
    </row>
    <row r="18029" spans="1:5" x14ac:dyDescent="0.25">
      <c r="A18029"/>
      <c r="B18029"/>
      <c r="C18029"/>
      <c r="D18029"/>
      <c r="E18029"/>
    </row>
    <row r="18030" spans="1:5" x14ac:dyDescent="0.25">
      <c r="A18030"/>
      <c r="B18030"/>
      <c r="C18030"/>
      <c r="D18030"/>
      <c r="E18030"/>
    </row>
    <row r="18031" spans="1:5" x14ac:dyDescent="0.25">
      <c r="A18031"/>
      <c r="B18031"/>
      <c r="C18031"/>
      <c r="D18031"/>
      <c r="E18031"/>
    </row>
    <row r="18032" spans="1:5" x14ac:dyDescent="0.25">
      <c r="A18032"/>
      <c r="B18032"/>
      <c r="C18032"/>
      <c r="D18032"/>
      <c r="E18032"/>
    </row>
    <row r="18033" spans="1:5" x14ac:dyDescent="0.25">
      <c r="A18033"/>
      <c r="B18033"/>
      <c r="C18033"/>
      <c r="D18033"/>
      <c r="E18033"/>
    </row>
    <row r="18034" spans="1:5" x14ac:dyDescent="0.25">
      <c r="A18034"/>
      <c r="B18034"/>
      <c r="C18034"/>
      <c r="D18034"/>
      <c r="E18034"/>
    </row>
    <row r="18035" spans="1:5" x14ac:dyDescent="0.25">
      <c r="A18035"/>
      <c r="B18035"/>
      <c r="C18035"/>
      <c r="D18035"/>
      <c r="E18035"/>
    </row>
    <row r="18036" spans="1:5" x14ac:dyDescent="0.25">
      <c r="A18036"/>
      <c r="B18036"/>
      <c r="C18036"/>
      <c r="D18036"/>
      <c r="E18036"/>
    </row>
    <row r="18037" spans="1:5" x14ac:dyDescent="0.25">
      <c r="A18037"/>
      <c r="B18037"/>
      <c r="C18037"/>
      <c r="D18037"/>
      <c r="E18037"/>
    </row>
    <row r="18038" spans="1:5" x14ac:dyDescent="0.25">
      <c r="A18038"/>
      <c r="B18038"/>
      <c r="C18038"/>
      <c r="D18038"/>
      <c r="E18038"/>
    </row>
    <row r="18039" spans="1:5" x14ac:dyDescent="0.25">
      <c r="A18039"/>
      <c r="B18039"/>
      <c r="C18039"/>
      <c r="D18039"/>
      <c r="E18039"/>
    </row>
    <row r="18040" spans="1:5" x14ac:dyDescent="0.25">
      <c r="A18040"/>
      <c r="B18040"/>
      <c r="C18040"/>
      <c r="D18040"/>
      <c r="E18040"/>
    </row>
    <row r="18041" spans="1:5" x14ac:dyDescent="0.25">
      <c r="A18041"/>
      <c r="B18041"/>
      <c r="C18041"/>
      <c r="D18041"/>
      <c r="E18041"/>
    </row>
    <row r="18042" spans="1:5" x14ac:dyDescent="0.25">
      <c r="A18042"/>
      <c r="B18042"/>
      <c r="C18042"/>
      <c r="D18042"/>
      <c r="E18042"/>
    </row>
    <row r="18043" spans="1:5" x14ac:dyDescent="0.25">
      <c r="A18043"/>
      <c r="B18043"/>
      <c r="C18043"/>
      <c r="D18043"/>
      <c r="E18043"/>
    </row>
    <row r="18044" spans="1:5" x14ac:dyDescent="0.25">
      <c r="A18044"/>
      <c r="B18044"/>
      <c r="C18044"/>
      <c r="D18044"/>
      <c r="E18044"/>
    </row>
    <row r="18045" spans="1:5" x14ac:dyDescent="0.25">
      <c r="A18045"/>
      <c r="B18045"/>
      <c r="C18045"/>
      <c r="D18045"/>
      <c r="E18045"/>
    </row>
    <row r="18046" spans="1:5" x14ac:dyDescent="0.25">
      <c r="A18046"/>
      <c r="B18046"/>
      <c r="C18046"/>
      <c r="D18046"/>
      <c r="E18046"/>
    </row>
    <row r="18047" spans="1:5" x14ac:dyDescent="0.25">
      <c r="A18047"/>
      <c r="B18047"/>
      <c r="C18047"/>
      <c r="D18047"/>
      <c r="E18047"/>
    </row>
    <row r="18048" spans="1:5" x14ac:dyDescent="0.25">
      <c r="A18048"/>
      <c r="B18048"/>
      <c r="C18048"/>
      <c r="D18048"/>
      <c r="E18048"/>
    </row>
    <row r="18049" spans="1:5" x14ac:dyDescent="0.25">
      <c r="A18049"/>
      <c r="B18049"/>
      <c r="C18049"/>
      <c r="D18049"/>
      <c r="E18049"/>
    </row>
    <row r="18050" spans="1:5" x14ac:dyDescent="0.25">
      <c r="A18050"/>
      <c r="B18050"/>
      <c r="C18050"/>
      <c r="D18050"/>
      <c r="E18050"/>
    </row>
    <row r="18051" spans="1:5" x14ac:dyDescent="0.25">
      <c r="A18051"/>
      <c r="B18051"/>
      <c r="C18051"/>
      <c r="D18051"/>
      <c r="E18051"/>
    </row>
    <row r="18052" spans="1:5" x14ac:dyDescent="0.25">
      <c r="A18052"/>
      <c r="B18052"/>
      <c r="C18052"/>
      <c r="D18052"/>
      <c r="E18052"/>
    </row>
    <row r="18053" spans="1:5" x14ac:dyDescent="0.25">
      <c r="A18053"/>
      <c r="B18053"/>
      <c r="C18053"/>
      <c r="D18053"/>
      <c r="E18053"/>
    </row>
    <row r="18054" spans="1:5" x14ac:dyDescent="0.25">
      <c r="A18054"/>
      <c r="B18054"/>
      <c r="C18054"/>
      <c r="D18054"/>
      <c r="E18054"/>
    </row>
    <row r="18055" spans="1:5" x14ac:dyDescent="0.25">
      <c r="A18055"/>
      <c r="B18055"/>
      <c r="C18055"/>
      <c r="D18055"/>
      <c r="E18055"/>
    </row>
    <row r="18056" spans="1:5" x14ac:dyDescent="0.25">
      <c r="A18056"/>
      <c r="B18056"/>
      <c r="C18056"/>
      <c r="D18056"/>
      <c r="E18056"/>
    </row>
    <row r="18057" spans="1:5" x14ac:dyDescent="0.25">
      <c r="A18057"/>
      <c r="B18057"/>
      <c r="C18057"/>
      <c r="D18057"/>
      <c r="E18057"/>
    </row>
    <row r="18058" spans="1:5" x14ac:dyDescent="0.25">
      <c r="A18058"/>
      <c r="B18058"/>
      <c r="C18058"/>
      <c r="D18058"/>
      <c r="E18058"/>
    </row>
    <row r="18059" spans="1:5" x14ac:dyDescent="0.25">
      <c r="A18059"/>
      <c r="B18059"/>
      <c r="C18059"/>
      <c r="D18059"/>
      <c r="E18059"/>
    </row>
    <row r="18060" spans="1:5" x14ac:dyDescent="0.25">
      <c r="A18060"/>
      <c r="B18060"/>
      <c r="C18060"/>
      <c r="D18060"/>
      <c r="E18060"/>
    </row>
    <row r="18061" spans="1:5" x14ac:dyDescent="0.25">
      <c r="A18061"/>
      <c r="B18061"/>
      <c r="C18061"/>
      <c r="D18061"/>
      <c r="E18061"/>
    </row>
    <row r="18062" spans="1:5" x14ac:dyDescent="0.25">
      <c r="A18062"/>
      <c r="B18062"/>
      <c r="C18062"/>
      <c r="D18062"/>
      <c r="E18062"/>
    </row>
    <row r="18063" spans="1:5" x14ac:dyDescent="0.25">
      <c r="A18063"/>
      <c r="B18063"/>
      <c r="C18063"/>
      <c r="D18063"/>
      <c r="E18063"/>
    </row>
    <row r="18064" spans="1:5" x14ac:dyDescent="0.25">
      <c r="A18064"/>
      <c r="B18064"/>
      <c r="C18064"/>
      <c r="D18064"/>
      <c r="E18064"/>
    </row>
    <row r="18065" spans="1:5" x14ac:dyDescent="0.25">
      <c r="A18065"/>
      <c r="B18065"/>
      <c r="C18065"/>
      <c r="D18065"/>
      <c r="E18065"/>
    </row>
    <row r="18066" spans="1:5" x14ac:dyDescent="0.25">
      <c r="A18066"/>
      <c r="B18066"/>
      <c r="C18066"/>
      <c r="D18066"/>
      <c r="E18066"/>
    </row>
    <row r="18067" spans="1:5" x14ac:dyDescent="0.25">
      <c r="A18067"/>
      <c r="B18067"/>
      <c r="C18067"/>
      <c r="D18067"/>
      <c r="E18067"/>
    </row>
    <row r="18068" spans="1:5" x14ac:dyDescent="0.25">
      <c r="A18068"/>
      <c r="B18068"/>
      <c r="C18068"/>
      <c r="D18068"/>
      <c r="E18068"/>
    </row>
    <row r="18069" spans="1:5" x14ac:dyDescent="0.25">
      <c r="A18069"/>
      <c r="B18069"/>
      <c r="C18069"/>
      <c r="D18069"/>
      <c r="E18069"/>
    </row>
    <row r="18070" spans="1:5" x14ac:dyDescent="0.25">
      <c r="A18070"/>
      <c r="B18070"/>
      <c r="C18070"/>
      <c r="D18070"/>
      <c r="E18070"/>
    </row>
    <row r="18071" spans="1:5" x14ac:dyDescent="0.25">
      <c r="A18071"/>
      <c r="B18071"/>
      <c r="C18071"/>
      <c r="D18071"/>
      <c r="E18071"/>
    </row>
    <row r="18072" spans="1:5" x14ac:dyDescent="0.25">
      <c r="A18072"/>
      <c r="B18072"/>
      <c r="C18072"/>
      <c r="D18072"/>
      <c r="E18072"/>
    </row>
    <row r="18073" spans="1:5" x14ac:dyDescent="0.25">
      <c r="A18073"/>
      <c r="B18073"/>
      <c r="C18073"/>
      <c r="D18073"/>
      <c r="E18073"/>
    </row>
    <row r="18074" spans="1:5" x14ac:dyDescent="0.25">
      <c r="A18074"/>
      <c r="B18074"/>
      <c r="C18074"/>
      <c r="D18074"/>
      <c r="E18074"/>
    </row>
    <row r="18075" spans="1:5" x14ac:dyDescent="0.25">
      <c r="A18075"/>
      <c r="B18075"/>
      <c r="C18075"/>
      <c r="D18075"/>
      <c r="E18075"/>
    </row>
    <row r="18076" spans="1:5" x14ac:dyDescent="0.25">
      <c r="A18076"/>
      <c r="B18076"/>
      <c r="C18076"/>
      <c r="D18076"/>
      <c r="E18076"/>
    </row>
    <row r="18077" spans="1:5" x14ac:dyDescent="0.25">
      <c r="A18077"/>
      <c r="B18077"/>
      <c r="C18077"/>
      <c r="D18077"/>
      <c r="E18077"/>
    </row>
    <row r="18078" spans="1:5" x14ac:dyDescent="0.25">
      <c r="A18078"/>
      <c r="B18078"/>
      <c r="C18078"/>
      <c r="D18078"/>
      <c r="E18078"/>
    </row>
    <row r="18079" spans="1:5" x14ac:dyDescent="0.25">
      <c r="A18079"/>
      <c r="B18079"/>
      <c r="C18079"/>
      <c r="D18079"/>
      <c r="E18079"/>
    </row>
    <row r="18080" spans="1:5" x14ac:dyDescent="0.25">
      <c r="A18080"/>
      <c r="B18080"/>
      <c r="C18080"/>
      <c r="D18080"/>
      <c r="E18080"/>
    </row>
    <row r="18081" spans="1:5" x14ac:dyDescent="0.25">
      <c r="A18081"/>
      <c r="B18081"/>
      <c r="C18081"/>
      <c r="D18081"/>
      <c r="E18081"/>
    </row>
    <row r="18082" spans="1:5" x14ac:dyDescent="0.25">
      <c r="A18082"/>
      <c r="B18082"/>
      <c r="C18082"/>
      <c r="D18082"/>
      <c r="E18082"/>
    </row>
    <row r="18083" spans="1:5" x14ac:dyDescent="0.25">
      <c r="A18083"/>
      <c r="B18083"/>
      <c r="C18083"/>
      <c r="D18083"/>
      <c r="E18083"/>
    </row>
    <row r="18084" spans="1:5" x14ac:dyDescent="0.25">
      <c r="A18084"/>
      <c r="B18084"/>
      <c r="C18084"/>
      <c r="D18084"/>
      <c r="E18084"/>
    </row>
    <row r="18085" spans="1:5" x14ac:dyDescent="0.25">
      <c r="A18085"/>
      <c r="B18085"/>
      <c r="C18085"/>
      <c r="D18085"/>
      <c r="E18085"/>
    </row>
    <row r="18086" spans="1:5" x14ac:dyDescent="0.25">
      <c r="A18086"/>
      <c r="B18086"/>
      <c r="C18086"/>
      <c r="D18086"/>
      <c r="E18086"/>
    </row>
    <row r="18087" spans="1:5" x14ac:dyDescent="0.25">
      <c r="A18087"/>
      <c r="B18087"/>
      <c r="C18087"/>
      <c r="D18087"/>
      <c r="E18087"/>
    </row>
    <row r="18088" spans="1:5" x14ac:dyDescent="0.25">
      <c r="A18088"/>
      <c r="B18088"/>
      <c r="C18088"/>
      <c r="D18088"/>
      <c r="E18088"/>
    </row>
    <row r="18089" spans="1:5" x14ac:dyDescent="0.25">
      <c r="A18089"/>
      <c r="B18089"/>
      <c r="C18089"/>
      <c r="D18089"/>
      <c r="E18089"/>
    </row>
    <row r="18090" spans="1:5" x14ac:dyDescent="0.25">
      <c r="A18090"/>
      <c r="B18090"/>
      <c r="C18090"/>
      <c r="D18090"/>
      <c r="E18090"/>
    </row>
    <row r="18091" spans="1:5" x14ac:dyDescent="0.25">
      <c r="A18091"/>
      <c r="B18091"/>
      <c r="C18091"/>
      <c r="D18091"/>
      <c r="E18091"/>
    </row>
    <row r="18092" spans="1:5" x14ac:dyDescent="0.25">
      <c r="A18092"/>
      <c r="B18092"/>
      <c r="C18092"/>
      <c r="D18092"/>
      <c r="E18092"/>
    </row>
    <row r="18093" spans="1:5" x14ac:dyDescent="0.25">
      <c r="A18093"/>
      <c r="B18093"/>
      <c r="C18093"/>
      <c r="D18093"/>
      <c r="E18093"/>
    </row>
    <row r="18094" spans="1:5" x14ac:dyDescent="0.25">
      <c r="A18094"/>
      <c r="B18094"/>
      <c r="C18094"/>
      <c r="D18094"/>
      <c r="E18094"/>
    </row>
    <row r="18095" spans="1:5" x14ac:dyDescent="0.25">
      <c r="A18095"/>
      <c r="B18095"/>
      <c r="C18095"/>
      <c r="D18095"/>
      <c r="E18095"/>
    </row>
    <row r="18096" spans="1:5" x14ac:dyDescent="0.25">
      <c r="A18096"/>
      <c r="B18096"/>
      <c r="C18096"/>
      <c r="D18096"/>
      <c r="E18096"/>
    </row>
    <row r="18097" spans="1:5" x14ac:dyDescent="0.25">
      <c r="A18097"/>
      <c r="B18097"/>
      <c r="C18097"/>
      <c r="D18097"/>
      <c r="E18097"/>
    </row>
    <row r="18098" spans="1:5" x14ac:dyDescent="0.25">
      <c r="A18098"/>
      <c r="B18098"/>
      <c r="C18098"/>
      <c r="D18098"/>
      <c r="E18098"/>
    </row>
    <row r="18099" spans="1:5" x14ac:dyDescent="0.25">
      <c r="A18099"/>
      <c r="B18099"/>
      <c r="C18099"/>
      <c r="D18099"/>
      <c r="E18099"/>
    </row>
    <row r="18100" spans="1:5" x14ac:dyDescent="0.25">
      <c r="A18100"/>
      <c r="B18100"/>
      <c r="C18100"/>
      <c r="D18100"/>
      <c r="E18100"/>
    </row>
    <row r="18101" spans="1:5" x14ac:dyDescent="0.25">
      <c r="A18101"/>
      <c r="B18101"/>
      <c r="C18101"/>
      <c r="D18101"/>
      <c r="E18101"/>
    </row>
    <row r="18102" spans="1:5" x14ac:dyDescent="0.25">
      <c r="A18102"/>
      <c r="B18102"/>
      <c r="C18102"/>
      <c r="D18102"/>
      <c r="E18102"/>
    </row>
    <row r="18103" spans="1:5" x14ac:dyDescent="0.25">
      <c r="A18103"/>
      <c r="B18103"/>
      <c r="C18103"/>
      <c r="D18103"/>
      <c r="E18103"/>
    </row>
    <row r="18104" spans="1:5" x14ac:dyDescent="0.25">
      <c r="A18104"/>
      <c r="B18104"/>
      <c r="C18104"/>
      <c r="D18104"/>
      <c r="E18104"/>
    </row>
    <row r="18105" spans="1:5" x14ac:dyDescent="0.25">
      <c r="A18105"/>
      <c r="B18105"/>
      <c r="C18105"/>
      <c r="D18105"/>
      <c r="E18105"/>
    </row>
    <row r="18106" spans="1:5" x14ac:dyDescent="0.25">
      <c r="A18106"/>
      <c r="B18106"/>
      <c r="C18106"/>
      <c r="D18106"/>
      <c r="E18106"/>
    </row>
    <row r="18107" spans="1:5" x14ac:dyDescent="0.25">
      <c r="A18107"/>
      <c r="B18107"/>
      <c r="C18107"/>
      <c r="D18107"/>
      <c r="E18107"/>
    </row>
    <row r="18108" spans="1:5" x14ac:dyDescent="0.25">
      <c r="A18108"/>
      <c r="B18108"/>
      <c r="C18108"/>
      <c r="D18108"/>
      <c r="E18108"/>
    </row>
    <row r="18109" spans="1:5" x14ac:dyDescent="0.25">
      <c r="A18109"/>
      <c r="B18109"/>
      <c r="C18109"/>
      <c r="D18109"/>
      <c r="E18109"/>
    </row>
    <row r="18110" spans="1:5" x14ac:dyDescent="0.25">
      <c r="A18110"/>
      <c r="B18110"/>
      <c r="C18110"/>
      <c r="D18110"/>
      <c r="E18110"/>
    </row>
    <row r="18111" spans="1:5" x14ac:dyDescent="0.25">
      <c r="A18111"/>
      <c r="B18111"/>
      <c r="C18111"/>
      <c r="D18111"/>
      <c r="E18111"/>
    </row>
    <row r="18112" spans="1:5" x14ac:dyDescent="0.25">
      <c r="A18112"/>
      <c r="B18112"/>
      <c r="C18112"/>
      <c r="D18112"/>
      <c r="E18112"/>
    </row>
    <row r="18113" spans="1:5" x14ac:dyDescent="0.25">
      <c r="A18113"/>
      <c r="B18113"/>
      <c r="C18113"/>
      <c r="D18113"/>
      <c r="E18113"/>
    </row>
    <row r="18114" spans="1:5" x14ac:dyDescent="0.25">
      <c r="A18114"/>
      <c r="B18114"/>
      <c r="C18114"/>
      <c r="D18114"/>
      <c r="E18114"/>
    </row>
    <row r="18115" spans="1:5" x14ac:dyDescent="0.25">
      <c r="A18115"/>
      <c r="B18115"/>
      <c r="C18115"/>
      <c r="D18115"/>
      <c r="E18115"/>
    </row>
    <row r="18116" spans="1:5" x14ac:dyDescent="0.25">
      <c r="A18116"/>
      <c r="B18116"/>
      <c r="C18116"/>
      <c r="D18116"/>
      <c r="E18116"/>
    </row>
    <row r="18117" spans="1:5" x14ac:dyDescent="0.25">
      <c r="A18117"/>
      <c r="B18117"/>
      <c r="C18117"/>
      <c r="D18117"/>
      <c r="E18117"/>
    </row>
    <row r="18118" spans="1:5" x14ac:dyDescent="0.25">
      <c r="A18118"/>
      <c r="B18118"/>
      <c r="C18118"/>
      <c r="D18118"/>
      <c r="E18118"/>
    </row>
    <row r="18119" spans="1:5" x14ac:dyDescent="0.25">
      <c r="A18119"/>
      <c r="B18119"/>
      <c r="C18119"/>
      <c r="D18119"/>
      <c r="E18119"/>
    </row>
    <row r="18120" spans="1:5" x14ac:dyDescent="0.25">
      <c r="A18120"/>
      <c r="B18120"/>
      <c r="C18120"/>
      <c r="D18120"/>
      <c r="E18120"/>
    </row>
    <row r="18121" spans="1:5" x14ac:dyDescent="0.25">
      <c r="A18121"/>
      <c r="B18121"/>
      <c r="C18121"/>
      <c r="D18121"/>
      <c r="E18121"/>
    </row>
    <row r="18122" spans="1:5" x14ac:dyDescent="0.25">
      <c r="A18122"/>
      <c r="B18122"/>
      <c r="C18122"/>
      <c r="D18122"/>
      <c r="E18122"/>
    </row>
    <row r="18123" spans="1:5" x14ac:dyDescent="0.25">
      <c r="A18123"/>
      <c r="B18123"/>
      <c r="C18123"/>
      <c r="D18123"/>
      <c r="E18123"/>
    </row>
    <row r="18124" spans="1:5" x14ac:dyDescent="0.25">
      <c r="A18124"/>
      <c r="B18124"/>
      <c r="C18124"/>
      <c r="D18124"/>
      <c r="E18124"/>
    </row>
    <row r="18125" spans="1:5" x14ac:dyDescent="0.25">
      <c r="A18125"/>
      <c r="B18125"/>
      <c r="C18125"/>
      <c r="D18125"/>
      <c r="E18125"/>
    </row>
    <row r="18126" spans="1:5" x14ac:dyDescent="0.25">
      <c r="A18126"/>
      <c r="B18126"/>
      <c r="C18126"/>
      <c r="D18126"/>
      <c r="E18126"/>
    </row>
    <row r="18127" spans="1:5" x14ac:dyDescent="0.25">
      <c r="A18127"/>
      <c r="B18127"/>
      <c r="C18127"/>
      <c r="D18127"/>
      <c r="E18127"/>
    </row>
    <row r="18128" spans="1:5" x14ac:dyDescent="0.25">
      <c r="A18128"/>
      <c r="B18128"/>
      <c r="C18128"/>
      <c r="D18128"/>
      <c r="E18128"/>
    </row>
    <row r="18129" spans="1:5" x14ac:dyDescent="0.25">
      <c r="A18129"/>
      <c r="B18129"/>
      <c r="C18129"/>
      <c r="D18129"/>
      <c r="E18129"/>
    </row>
    <row r="18130" spans="1:5" x14ac:dyDescent="0.25">
      <c r="A18130"/>
      <c r="B18130"/>
      <c r="C18130"/>
      <c r="D18130"/>
      <c r="E18130"/>
    </row>
    <row r="18131" spans="1:5" x14ac:dyDescent="0.25">
      <c r="A18131"/>
      <c r="B18131"/>
      <c r="C18131"/>
      <c r="D18131"/>
      <c r="E18131"/>
    </row>
    <row r="18132" spans="1:5" x14ac:dyDescent="0.25">
      <c r="A18132"/>
      <c r="B18132"/>
      <c r="C18132"/>
      <c r="D18132"/>
      <c r="E18132"/>
    </row>
    <row r="18133" spans="1:5" x14ac:dyDescent="0.25">
      <c r="A18133"/>
      <c r="B18133"/>
      <c r="C18133"/>
      <c r="D18133"/>
      <c r="E18133"/>
    </row>
    <row r="18134" spans="1:5" x14ac:dyDescent="0.25">
      <c r="A18134"/>
      <c r="B18134"/>
      <c r="C18134"/>
      <c r="D18134"/>
      <c r="E18134"/>
    </row>
    <row r="18135" spans="1:5" x14ac:dyDescent="0.25">
      <c r="A18135"/>
      <c r="B18135"/>
      <c r="C18135"/>
      <c r="D18135"/>
      <c r="E18135"/>
    </row>
    <row r="18136" spans="1:5" x14ac:dyDescent="0.25">
      <c r="A18136"/>
      <c r="B18136"/>
      <c r="C18136"/>
      <c r="D18136"/>
      <c r="E18136"/>
    </row>
    <row r="18137" spans="1:5" x14ac:dyDescent="0.25">
      <c r="A18137"/>
      <c r="B18137"/>
      <c r="C18137"/>
      <c r="D18137"/>
      <c r="E18137"/>
    </row>
    <row r="18138" spans="1:5" x14ac:dyDescent="0.25">
      <c r="A18138"/>
      <c r="B18138"/>
      <c r="C18138"/>
      <c r="D18138"/>
      <c r="E18138"/>
    </row>
    <row r="18139" spans="1:5" x14ac:dyDescent="0.25">
      <c r="A18139"/>
      <c r="B18139"/>
      <c r="C18139"/>
      <c r="D18139"/>
      <c r="E18139"/>
    </row>
    <row r="18140" spans="1:5" x14ac:dyDescent="0.25">
      <c r="A18140"/>
      <c r="B18140"/>
      <c r="C18140"/>
      <c r="D18140"/>
      <c r="E18140"/>
    </row>
    <row r="18141" spans="1:5" x14ac:dyDescent="0.25">
      <c r="A18141"/>
      <c r="B18141"/>
      <c r="C18141"/>
      <c r="D18141"/>
      <c r="E18141"/>
    </row>
    <row r="18142" spans="1:5" x14ac:dyDescent="0.25">
      <c r="A18142"/>
      <c r="B18142"/>
      <c r="C18142"/>
      <c r="D18142"/>
      <c r="E18142"/>
    </row>
    <row r="18143" spans="1:5" x14ac:dyDescent="0.25">
      <c r="A18143"/>
      <c r="B18143"/>
      <c r="C18143"/>
      <c r="D18143"/>
      <c r="E18143"/>
    </row>
    <row r="18144" spans="1:5" x14ac:dyDescent="0.25">
      <c r="A18144"/>
      <c r="B18144"/>
      <c r="C18144"/>
      <c r="D18144"/>
      <c r="E18144"/>
    </row>
    <row r="18145" spans="1:5" x14ac:dyDescent="0.25">
      <c r="A18145"/>
      <c r="B18145"/>
      <c r="C18145"/>
      <c r="D18145"/>
      <c r="E18145"/>
    </row>
    <row r="18146" spans="1:5" x14ac:dyDescent="0.25">
      <c r="A18146"/>
      <c r="B18146"/>
      <c r="C18146"/>
      <c r="D18146"/>
      <c r="E18146"/>
    </row>
    <row r="18147" spans="1:5" x14ac:dyDescent="0.25">
      <c r="A18147"/>
      <c r="B18147"/>
      <c r="C18147"/>
      <c r="D18147"/>
      <c r="E18147"/>
    </row>
    <row r="18148" spans="1:5" x14ac:dyDescent="0.25">
      <c r="A18148"/>
      <c r="B18148"/>
      <c r="C18148"/>
      <c r="D18148"/>
      <c r="E18148"/>
    </row>
    <row r="18149" spans="1:5" x14ac:dyDescent="0.25">
      <c r="A18149"/>
      <c r="B18149"/>
      <c r="C18149"/>
      <c r="D18149"/>
      <c r="E18149"/>
    </row>
    <row r="18150" spans="1:5" x14ac:dyDescent="0.25">
      <c r="A18150"/>
      <c r="B18150"/>
      <c r="C18150"/>
      <c r="D18150"/>
      <c r="E18150"/>
    </row>
    <row r="18151" spans="1:5" x14ac:dyDescent="0.25">
      <c r="A18151"/>
      <c r="B18151"/>
      <c r="C18151"/>
      <c r="D18151"/>
      <c r="E18151"/>
    </row>
    <row r="18152" spans="1:5" x14ac:dyDescent="0.25">
      <c r="A18152"/>
      <c r="B18152"/>
      <c r="C18152"/>
      <c r="D18152"/>
      <c r="E18152"/>
    </row>
    <row r="18153" spans="1:5" x14ac:dyDescent="0.25">
      <c r="A18153"/>
      <c r="B18153"/>
      <c r="C18153"/>
      <c r="D18153"/>
      <c r="E18153"/>
    </row>
    <row r="18154" spans="1:5" x14ac:dyDescent="0.25">
      <c r="A18154"/>
      <c r="B18154"/>
      <c r="C18154"/>
      <c r="D18154"/>
      <c r="E18154"/>
    </row>
    <row r="18155" spans="1:5" x14ac:dyDescent="0.25">
      <c r="A18155"/>
      <c r="B18155"/>
      <c r="C18155"/>
      <c r="D18155"/>
      <c r="E18155"/>
    </row>
    <row r="18156" spans="1:5" x14ac:dyDescent="0.25">
      <c r="A18156"/>
      <c r="B18156"/>
      <c r="C18156"/>
      <c r="D18156"/>
      <c r="E18156"/>
    </row>
    <row r="18157" spans="1:5" x14ac:dyDescent="0.25">
      <c r="A18157"/>
      <c r="B18157"/>
      <c r="C18157"/>
      <c r="D18157"/>
      <c r="E18157"/>
    </row>
    <row r="18158" spans="1:5" x14ac:dyDescent="0.25">
      <c r="A18158"/>
      <c r="B18158"/>
      <c r="C18158"/>
      <c r="D18158"/>
      <c r="E18158"/>
    </row>
    <row r="18159" spans="1:5" x14ac:dyDescent="0.25">
      <c r="A18159"/>
      <c r="B18159"/>
      <c r="C18159"/>
      <c r="D18159"/>
      <c r="E18159"/>
    </row>
    <row r="18160" spans="1:5" x14ac:dyDescent="0.25">
      <c r="A18160"/>
      <c r="B18160"/>
      <c r="C18160"/>
      <c r="D18160"/>
      <c r="E18160"/>
    </row>
    <row r="18161" spans="1:5" x14ac:dyDescent="0.25">
      <c r="A18161"/>
      <c r="B18161"/>
      <c r="C18161"/>
      <c r="D18161"/>
      <c r="E18161"/>
    </row>
    <row r="18162" spans="1:5" x14ac:dyDescent="0.25">
      <c r="A18162"/>
      <c r="B18162"/>
      <c r="C18162"/>
      <c r="D18162"/>
      <c r="E18162"/>
    </row>
    <row r="18163" spans="1:5" x14ac:dyDescent="0.25">
      <c r="A18163"/>
      <c r="B18163"/>
      <c r="C18163"/>
      <c r="D18163"/>
      <c r="E18163"/>
    </row>
    <row r="18164" spans="1:5" x14ac:dyDescent="0.25">
      <c r="A18164"/>
      <c r="B18164"/>
      <c r="C18164"/>
      <c r="D18164"/>
      <c r="E18164"/>
    </row>
    <row r="18165" spans="1:5" x14ac:dyDescent="0.25">
      <c r="A18165"/>
      <c r="B18165"/>
      <c r="C18165"/>
      <c r="D18165"/>
      <c r="E18165"/>
    </row>
    <row r="18166" spans="1:5" x14ac:dyDescent="0.25">
      <c r="A18166"/>
      <c r="B18166"/>
      <c r="C18166"/>
      <c r="D18166"/>
      <c r="E18166"/>
    </row>
    <row r="18167" spans="1:5" x14ac:dyDescent="0.25">
      <c r="A18167"/>
      <c r="B18167"/>
      <c r="C18167"/>
      <c r="D18167"/>
      <c r="E18167"/>
    </row>
    <row r="18168" spans="1:5" x14ac:dyDescent="0.25">
      <c r="A18168"/>
      <c r="B18168"/>
      <c r="C18168"/>
      <c r="D18168"/>
      <c r="E18168"/>
    </row>
    <row r="18169" spans="1:5" x14ac:dyDescent="0.25">
      <c r="A18169"/>
      <c r="B18169"/>
      <c r="C18169"/>
      <c r="D18169"/>
      <c r="E18169"/>
    </row>
    <row r="18170" spans="1:5" x14ac:dyDescent="0.25">
      <c r="A18170"/>
      <c r="B18170"/>
      <c r="C18170"/>
      <c r="D18170"/>
      <c r="E18170"/>
    </row>
    <row r="18171" spans="1:5" x14ac:dyDescent="0.25">
      <c r="A18171"/>
      <c r="B18171"/>
      <c r="C18171"/>
      <c r="D18171"/>
      <c r="E18171"/>
    </row>
    <row r="18172" spans="1:5" x14ac:dyDescent="0.25">
      <c r="A18172"/>
      <c r="B18172"/>
      <c r="C18172"/>
      <c r="D18172"/>
      <c r="E18172"/>
    </row>
    <row r="18173" spans="1:5" x14ac:dyDescent="0.25">
      <c r="A18173"/>
      <c r="B18173"/>
      <c r="C18173"/>
      <c r="D18173"/>
      <c r="E18173"/>
    </row>
    <row r="18174" spans="1:5" x14ac:dyDescent="0.25">
      <c r="A18174"/>
      <c r="B18174"/>
      <c r="C18174"/>
      <c r="D18174"/>
      <c r="E18174"/>
    </row>
    <row r="18175" spans="1:5" x14ac:dyDescent="0.25">
      <c r="A18175"/>
      <c r="B18175"/>
      <c r="C18175"/>
      <c r="D18175"/>
      <c r="E18175"/>
    </row>
    <row r="18176" spans="1:5" x14ac:dyDescent="0.25">
      <c r="A18176"/>
      <c r="B18176"/>
      <c r="C18176"/>
      <c r="D18176"/>
      <c r="E18176"/>
    </row>
    <row r="18177" spans="1:5" x14ac:dyDescent="0.25">
      <c r="A18177"/>
      <c r="B18177"/>
      <c r="C18177"/>
      <c r="D18177"/>
      <c r="E18177"/>
    </row>
    <row r="18178" spans="1:5" x14ac:dyDescent="0.25">
      <c r="A18178"/>
      <c r="B18178"/>
      <c r="C18178"/>
      <c r="D18178"/>
      <c r="E18178"/>
    </row>
    <row r="18179" spans="1:5" x14ac:dyDescent="0.25">
      <c r="A18179"/>
      <c r="B18179"/>
      <c r="C18179"/>
      <c r="D18179"/>
      <c r="E18179"/>
    </row>
    <row r="18180" spans="1:5" x14ac:dyDescent="0.25">
      <c r="A18180"/>
      <c r="B18180"/>
      <c r="C18180"/>
      <c r="D18180"/>
      <c r="E18180"/>
    </row>
    <row r="18181" spans="1:5" x14ac:dyDescent="0.25">
      <c r="A18181"/>
      <c r="B18181"/>
      <c r="C18181"/>
      <c r="D18181"/>
      <c r="E18181"/>
    </row>
    <row r="18182" spans="1:5" x14ac:dyDescent="0.25">
      <c r="A18182"/>
      <c r="B18182"/>
      <c r="C18182"/>
      <c r="D18182"/>
      <c r="E18182"/>
    </row>
    <row r="18183" spans="1:5" x14ac:dyDescent="0.25">
      <c r="A18183"/>
      <c r="B18183"/>
      <c r="C18183"/>
      <c r="D18183"/>
      <c r="E18183"/>
    </row>
    <row r="18184" spans="1:5" x14ac:dyDescent="0.25">
      <c r="A18184"/>
      <c r="B18184"/>
      <c r="C18184"/>
      <c r="D18184"/>
      <c r="E18184"/>
    </row>
    <row r="18185" spans="1:5" x14ac:dyDescent="0.25">
      <c r="A18185"/>
      <c r="B18185"/>
      <c r="C18185"/>
      <c r="D18185"/>
      <c r="E18185"/>
    </row>
    <row r="18186" spans="1:5" x14ac:dyDescent="0.25">
      <c r="A18186"/>
      <c r="B18186"/>
      <c r="C18186"/>
      <c r="D18186"/>
      <c r="E18186"/>
    </row>
    <row r="18187" spans="1:5" x14ac:dyDescent="0.25">
      <c r="A18187"/>
      <c r="B18187"/>
      <c r="C18187"/>
      <c r="D18187"/>
      <c r="E18187"/>
    </row>
    <row r="18188" spans="1:5" x14ac:dyDescent="0.25">
      <c r="A18188"/>
      <c r="B18188"/>
      <c r="C18188"/>
      <c r="D18188"/>
      <c r="E18188"/>
    </row>
    <row r="18189" spans="1:5" x14ac:dyDescent="0.25">
      <c r="A18189"/>
      <c r="B18189"/>
      <c r="C18189"/>
      <c r="D18189"/>
      <c r="E18189"/>
    </row>
    <row r="18190" spans="1:5" x14ac:dyDescent="0.25">
      <c r="A18190"/>
      <c r="B18190"/>
      <c r="C18190"/>
      <c r="D18190"/>
      <c r="E18190"/>
    </row>
    <row r="18191" spans="1:5" x14ac:dyDescent="0.25">
      <c r="A18191"/>
      <c r="B18191"/>
      <c r="C18191"/>
      <c r="D18191"/>
      <c r="E18191"/>
    </row>
    <row r="18192" spans="1:5" x14ac:dyDescent="0.25">
      <c r="A18192"/>
      <c r="B18192"/>
      <c r="C18192"/>
      <c r="D18192"/>
      <c r="E18192"/>
    </row>
    <row r="18193" spans="1:5" x14ac:dyDescent="0.25">
      <c r="A18193"/>
      <c r="B18193"/>
      <c r="C18193"/>
      <c r="D18193"/>
      <c r="E18193"/>
    </row>
    <row r="18194" spans="1:5" x14ac:dyDescent="0.25">
      <c r="A18194"/>
      <c r="B18194"/>
      <c r="C18194"/>
      <c r="D18194"/>
      <c r="E18194"/>
    </row>
    <row r="18195" spans="1:5" x14ac:dyDescent="0.25">
      <c r="A18195"/>
      <c r="B18195"/>
      <c r="C18195"/>
      <c r="D18195"/>
      <c r="E18195"/>
    </row>
    <row r="18196" spans="1:5" x14ac:dyDescent="0.25">
      <c r="A18196"/>
      <c r="B18196"/>
      <c r="C18196"/>
      <c r="D18196"/>
      <c r="E18196"/>
    </row>
    <row r="18197" spans="1:5" x14ac:dyDescent="0.25">
      <c r="A18197"/>
      <c r="B18197"/>
      <c r="C18197"/>
      <c r="D18197"/>
      <c r="E18197"/>
    </row>
    <row r="18198" spans="1:5" x14ac:dyDescent="0.25">
      <c r="A18198"/>
      <c r="B18198"/>
      <c r="C18198"/>
      <c r="D18198"/>
      <c r="E18198"/>
    </row>
    <row r="18199" spans="1:5" x14ac:dyDescent="0.25">
      <c r="A18199"/>
      <c r="B18199"/>
      <c r="C18199"/>
      <c r="D18199"/>
      <c r="E18199"/>
    </row>
    <row r="18200" spans="1:5" x14ac:dyDescent="0.25">
      <c r="A18200"/>
      <c r="B18200"/>
      <c r="C18200"/>
      <c r="D18200"/>
      <c r="E18200"/>
    </row>
    <row r="18201" spans="1:5" x14ac:dyDescent="0.25">
      <c r="A18201"/>
      <c r="B18201"/>
      <c r="C18201"/>
      <c r="D18201"/>
      <c r="E18201"/>
    </row>
    <row r="18202" spans="1:5" x14ac:dyDescent="0.25">
      <c r="A18202"/>
      <c r="B18202"/>
      <c r="C18202"/>
      <c r="D18202"/>
      <c r="E18202"/>
    </row>
    <row r="18203" spans="1:5" x14ac:dyDescent="0.25">
      <c r="A18203"/>
      <c r="B18203"/>
      <c r="C18203"/>
      <c r="D18203"/>
      <c r="E18203"/>
    </row>
    <row r="18204" spans="1:5" x14ac:dyDescent="0.25">
      <c r="A18204"/>
      <c r="B18204"/>
      <c r="C18204"/>
      <c r="D18204"/>
      <c r="E18204"/>
    </row>
    <row r="18205" spans="1:5" x14ac:dyDescent="0.25">
      <c r="A18205"/>
      <c r="B18205"/>
      <c r="C18205"/>
      <c r="D18205"/>
      <c r="E18205"/>
    </row>
    <row r="18206" spans="1:5" x14ac:dyDescent="0.25">
      <c r="A18206"/>
      <c r="B18206"/>
      <c r="C18206"/>
      <c r="D18206"/>
      <c r="E18206"/>
    </row>
    <row r="18207" spans="1:5" x14ac:dyDescent="0.25">
      <c r="A18207"/>
      <c r="B18207"/>
      <c r="C18207"/>
      <c r="D18207"/>
      <c r="E18207"/>
    </row>
    <row r="18208" spans="1:5" x14ac:dyDescent="0.25">
      <c r="A18208"/>
      <c r="B18208"/>
      <c r="C18208"/>
      <c r="D18208"/>
      <c r="E18208"/>
    </row>
    <row r="18209" spans="1:5" x14ac:dyDescent="0.25">
      <c r="A18209"/>
      <c r="B18209"/>
      <c r="C18209"/>
      <c r="D18209"/>
      <c r="E18209"/>
    </row>
    <row r="18210" spans="1:5" x14ac:dyDescent="0.25">
      <c r="A18210"/>
      <c r="B18210"/>
      <c r="C18210"/>
      <c r="D18210"/>
      <c r="E18210"/>
    </row>
    <row r="18211" spans="1:5" x14ac:dyDescent="0.25">
      <c r="A18211"/>
      <c r="B18211"/>
      <c r="C18211"/>
      <c r="D18211"/>
      <c r="E18211"/>
    </row>
    <row r="18212" spans="1:5" x14ac:dyDescent="0.25">
      <c r="A18212"/>
      <c r="B18212"/>
      <c r="C18212"/>
      <c r="D18212"/>
      <c r="E18212"/>
    </row>
    <row r="18213" spans="1:5" x14ac:dyDescent="0.25">
      <c r="A18213"/>
      <c r="B18213"/>
      <c r="C18213"/>
      <c r="D18213"/>
      <c r="E18213"/>
    </row>
    <row r="18214" spans="1:5" x14ac:dyDescent="0.25">
      <c r="A18214"/>
      <c r="B18214"/>
      <c r="C18214"/>
      <c r="D18214"/>
      <c r="E18214"/>
    </row>
    <row r="18215" spans="1:5" x14ac:dyDescent="0.25">
      <c r="A18215"/>
      <c r="B18215"/>
      <c r="C18215"/>
      <c r="D18215"/>
      <c r="E18215"/>
    </row>
    <row r="18216" spans="1:5" x14ac:dyDescent="0.25">
      <c r="A18216"/>
      <c r="B18216"/>
      <c r="C18216"/>
      <c r="D18216"/>
      <c r="E18216"/>
    </row>
    <row r="18217" spans="1:5" x14ac:dyDescent="0.25">
      <c r="A18217"/>
      <c r="B18217"/>
      <c r="C18217"/>
      <c r="D18217"/>
      <c r="E18217"/>
    </row>
    <row r="18218" spans="1:5" x14ac:dyDescent="0.25">
      <c r="A18218"/>
      <c r="B18218"/>
      <c r="C18218"/>
      <c r="D18218"/>
      <c r="E18218"/>
    </row>
    <row r="18219" spans="1:5" x14ac:dyDescent="0.25">
      <c r="A18219"/>
      <c r="B18219"/>
      <c r="C18219"/>
      <c r="D18219"/>
      <c r="E18219"/>
    </row>
    <row r="18220" spans="1:5" x14ac:dyDescent="0.25">
      <c r="A18220"/>
      <c r="B18220"/>
      <c r="C18220"/>
      <c r="D18220"/>
      <c r="E18220"/>
    </row>
    <row r="18221" spans="1:5" x14ac:dyDescent="0.25">
      <c r="A18221"/>
      <c r="B18221"/>
      <c r="C18221"/>
      <c r="D18221"/>
      <c r="E18221"/>
    </row>
    <row r="18222" spans="1:5" x14ac:dyDescent="0.25">
      <c r="A18222"/>
      <c r="B18222"/>
      <c r="C18222"/>
      <c r="D18222"/>
      <c r="E18222"/>
    </row>
    <row r="18223" spans="1:5" x14ac:dyDescent="0.25">
      <c r="A18223"/>
      <c r="B18223"/>
      <c r="C18223"/>
      <c r="D18223"/>
      <c r="E18223"/>
    </row>
    <row r="18224" spans="1:5" x14ac:dyDescent="0.25">
      <c r="A18224"/>
      <c r="B18224"/>
      <c r="C18224"/>
      <c r="D18224"/>
      <c r="E18224"/>
    </row>
    <row r="18225" spans="1:5" x14ac:dyDescent="0.25">
      <c r="A18225"/>
      <c r="B18225"/>
      <c r="C18225"/>
      <c r="D18225"/>
      <c r="E18225"/>
    </row>
    <row r="18226" spans="1:5" x14ac:dyDescent="0.25">
      <c r="A18226"/>
      <c r="B18226"/>
      <c r="C18226"/>
      <c r="D18226"/>
      <c r="E18226"/>
    </row>
    <row r="18227" spans="1:5" x14ac:dyDescent="0.25">
      <c r="A18227"/>
      <c r="B18227"/>
      <c r="C18227"/>
      <c r="D18227"/>
      <c r="E18227"/>
    </row>
    <row r="18228" spans="1:5" x14ac:dyDescent="0.25">
      <c r="A18228"/>
      <c r="B18228"/>
      <c r="C18228"/>
      <c r="D18228"/>
      <c r="E18228"/>
    </row>
    <row r="18229" spans="1:5" x14ac:dyDescent="0.25">
      <c r="A18229"/>
      <c r="B18229"/>
      <c r="C18229"/>
      <c r="D18229"/>
      <c r="E18229"/>
    </row>
    <row r="18230" spans="1:5" x14ac:dyDescent="0.25">
      <c r="A18230"/>
      <c r="B18230"/>
      <c r="C18230"/>
      <c r="D18230"/>
      <c r="E18230"/>
    </row>
    <row r="18231" spans="1:5" x14ac:dyDescent="0.25">
      <c r="A18231"/>
      <c r="B18231"/>
      <c r="C18231"/>
      <c r="D18231"/>
      <c r="E18231"/>
    </row>
    <row r="18232" spans="1:5" x14ac:dyDescent="0.25">
      <c r="A18232"/>
      <c r="B18232"/>
      <c r="C18232"/>
      <c r="D18232"/>
      <c r="E18232"/>
    </row>
    <row r="18233" spans="1:5" x14ac:dyDescent="0.25">
      <c r="A18233"/>
      <c r="B18233"/>
      <c r="C18233"/>
      <c r="D18233"/>
      <c r="E18233"/>
    </row>
    <row r="18234" spans="1:5" x14ac:dyDescent="0.25">
      <c r="A18234"/>
      <c r="B18234"/>
      <c r="C18234"/>
      <c r="D18234"/>
      <c r="E18234"/>
    </row>
    <row r="18235" spans="1:5" x14ac:dyDescent="0.25">
      <c r="A18235"/>
      <c r="B18235"/>
      <c r="C18235"/>
      <c r="D18235"/>
      <c r="E18235"/>
    </row>
    <row r="18236" spans="1:5" x14ac:dyDescent="0.25">
      <c r="A18236"/>
      <c r="B18236"/>
      <c r="C18236"/>
      <c r="D18236"/>
      <c r="E18236"/>
    </row>
    <row r="18237" spans="1:5" x14ac:dyDescent="0.25">
      <c r="A18237"/>
      <c r="B18237"/>
      <c r="C18237"/>
      <c r="D18237"/>
      <c r="E18237"/>
    </row>
    <row r="18238" spans="1:5" x14ac:dyDescent="0.25">
      <c r="A18238"/>
      <c r="B18238"/>
      <c r="C18238"/>
      <c r="D18238"/>
      <c r="E18238"/>
    </row>
    <row r="18239" spans="1:5" x14ac:dyDescent="0.25">
      <c r="A18239"/>
      <c r="B18239"/>
      <c r="C18239"/>
      <c r="D18239"/>
      <c r="E18239"/>
    </row>
    <row r="18240" spans="1:5" x14ac:dyDescent="0.25">
      <c r="A18240"/>
      <c r="B18240"/>
      <c r="C18240"/>
      <c r="D18240"/>
      <c r="E18240"/>
    </row>
    <row r="18241" spans="1:5" x14ac:dyDescent="0.25">
      <c r="A18241"/>
      <c r="B18241"/>
      <c r="C18241"/>
      <c r="D18241"/>
      <c r="E18241"/>
    </row>
    <row r="18242" spans="1:5" x14ac:dyDescent="0.25">
      <c r="A18242"/>
      <c r="B18242"/>
      <c r="C18242"/>
      <c r="D18242"/>
      <c r="E18242"/>
    </row>
    <row r="18243" spans="1:5" x14ac:dyDescent="0.25">
      <c r="A18243"/>
      <c r="B18243"/>
      <c r="C18243"/>
      <c r="D18243"/>
      <c r="E18243"/>
    </row>
    <row r="18244" spans="1:5" x14ac:dyDescent="0.25">
      <c r="A18244"/>
      <c r="B18244"/>
      <c r="C18244"/>
      <c r="D18244"/>
      <c r="E18244"/>
    </row>
    <row r="18245" spans="1:5" x14ac:dyDescent="0.25">
      <c r="A18245"/>
      <c r="B18245"/>
      <c r="C18245"/>
      <c r="D18245"/>
      <c r="E18245"/>
    </row>
    <row r="18246" spans="1:5" x14ac:dyDescent="0.25">
      <c r="A18246"/>
      <c r="B18246"/>
      <c r="C18246"/>
      <c r="D18246"/>
      <c r="E18246"/>
    </row>
    <row r="18247" spans="1:5" x14ac:dyDescent="0.25">
      <c r="A18247"/>
      <c r="B18247"/>
      <c r="C18247"/>
      <c r="D18247"/>
      <c r="E18247"/>
    </row>
    <row r="18248" spans="1:5" x14ac:dyDescent="0.25">
      <c r="A18248"/>
      <c r="B18248"/>
      <c r="C18248"/>
      <c r="D18248"/>
      <c r="E18248"/>
    </row>
    <row r="18249" spans="1:5" x14ac:dyDescent="0.25">
      <c r="A18249"/>
      <c r="B18249"/>
      <c r="C18249"/>
      <c r="D18249"/>
      <c r="E18249"/>
    </row>
    <row r="18250" spans="1:5" x14ac:dyDescent="0.25">
      <c r="A18250"/>
      <c r="B18250"/>
      <c r="C18250"/>
      <c r="D18250"/>
      <c r="E18250"/>
    </row>
    <row r="18251" spans="1:5" x14ac:dyDescent="0.25">
      <c r="A18251"/>
      <c r="B18251"/>
      <c r="C18251"/>
      <c r="D18251"/>
      <c r="E18251"/>
    </row>
    <row r="18252" spans="1:5" x14ac:dyDescent="0.25">
      <c r="A18252"/>
      <c r="B18252"/>
      <c r="C18252"/>
      <c r="D18252"/>
      <c r="E18252"/>
    </row>
    <row r="18253" spans="1:5" x14ac:dyDescent="0.25">
      <c r="A18253"/>
      <c r="B18253"/>
      <c r="C18253"/>
      <c r="D18253"/>
      <c r="E18253"/>
    </row>
    <row r="18254" spans="1:5" x14ac:dyDescent="0.25">
      <c r="A18254"/>
      <c r="B18254"/>
      <c r="C18254"/>
      <c r="D18254"/>
      <c r="E18254"/>
    </row>
    <row r="18255" spans="1:5" x14ac:dyDescent="0.25">
      <c r="A18255"/>
      <c r="B18255"/>
      <c r="C18255"/>
      <c r="D18255"/>
      <c r="E18255"/>
    </row>
    <row r="18256" spans="1:5" x14ac:dyDescent="0.25">
      <c r="A18256"/>
      <c r="B18256"/>
      <c r="C18256"/>
      <c r="D18256"/>
      <c r="E18256"/>
    </row>
    <row r="18257" spans="1:5" x14ac:dyDescent="0.25">
      <c r="A18257"/>
      <c r="B18257"/>
      <c r="C18257"/>
      <c r="D18257"/>
      <c r="E18257"/>
    </row>
    <row r="18258" spans="1:5" x14ac:dyDescent="0.25">
      <c r="A18258"/>
      <c r="B18258"/>
      <c r="C18258"/>
      <c r="D18258"/>
      <c r="E18258"/>
    </row>
    <row r="18259" spans="1:5" x14ac:dyDescent="0.25">
      <c r="A18259"/>
      <c r="B18259"/>
      <c r="C18259"/>
      <c r="D18259"/>
      <c r="E18259"/>
    </row>
    <row r="18260" spans="1:5" x14ac:dyDescent="0.25">
      <c r="A18260"/>
      <c r="B18260"/>
      <c r="C18260"/>
      <c r="D18260"/>
      <c r="E18260"/>
    </row>
    <row r="18261" spans="1:5" x14ac:dyDescent="0.25">
      <c r="A18261"/>
      <c r="B18261"/>
      <c r="C18261"/>
      <c r="D18261"/>
      <c r="E18261"/>
    </row>
    <row r="18262" spans="1:5" x14ac:dyDescent="0.25">
      <c r="A18262"/>
      <c r="B18262"/>
      <c r="C18262"/>
      <c r="D18262"/>
      <c r="E18262"/>
    </row>
    <row r="18263" spans="1:5" x14ac:dyDescent="0.25">
      <c r="A18263"/>
      <c r="B18263"/>
      <c r="C18263"/>
      <c r="D18263"/>
      <c r="E18263"/>
    </row>
    <row r="18264" spans="1:5" x14ac:dyDescent="0.25">
      <c r="A18264"/>
      <c r="B18264"/>
      <c r="C18264"/>
      <c r="D18264"/>
      <c r="E18264"/>
    </row>
    <row r="18265" spans="1:5" x14ac:dyDescent="0.25">
      <c r="A18265"/>
      <c r="B18265"/>
      <c r="C18265"/>
      <c r="D18265"/>
      <c r="E18265"/>
    </row>
    <row r="18266" spans="1:5" x14ac:dyDescent="0.25">
      <c r="A18266"/>
      <c r="B18266"/>
      <c r="C18266"/>
      <c r="D18266"/>
      <c r="E18266"/>
    </row>
    <row r="18267" spans="1:5" x14ac:dyDescent="0.25">
      <c r="A18267"/>
      <c r="B18267"/>
      <c r="C18267"/>
      <c r="D18267"/>
      <c r="E18267"/>
    </row>
    <row r="18268" spans="1:5" x14ac:dyDescent="0.25">
      <c r="A18268"/>
      <c r="B18268"/>
      <c r="C18268"/>
      <c r="D18268"/>
      <c r="E18268"/>
    </row>
    <row r="18269" spans="1:5" x14ac:dyDescent="0.25">
      <c r="A18269"/>
      <c r="B18269"/>
      <c r="C18269"/>
      <c r="D18269"/>
      <c r="E18269"/>
    </row>
    <row r="18270" spans="1:5" x14ac:dyDescent="0.25">
      <c r="A18270"/>
      <c r="B18270"/>
      <c r="C18270"/>
      <c r="D18270"/>
      <c r="E18270"/>
    </row>
    <row r="18271" spans="1:5" x14ac:dyDescent="0.25">
      <c r="A18271"/>
      <c r="B18271"/>
      <c r="C18271"/>
      <c r="D18271"/>
      <c r="E18271"/>
    </row>
    <row r="18272" spans="1:5" x14ac:dyDescent="0.25">
      <c r="A18272"/>
      <c r="B18272"/>
      <c r="C18272"/>
      <c r="D18272"/>
      <c r="E18272"/>
    </row>
    <row r="18273" spans="1:5" x14ac:dyDescent="0.25">
      <c r="A18273"/>
      <c r="B18273"/>
      <c r="C18273"/>
      <c r="D18273"/>
      <c r="E18273"/>
    </row>
    <row r="18274" spans="1:5" x14ac:dyDescent="0.25">
      <c r="A18274"/>
      <c r="B18274"/>
      <c r="C18274"/>
      <c r="D18274"/>
      <c r="E18274"/>
    </row>
    <row r="18275" spans="1:5" x14ac:dyDescent="0.25">
      <c r="A18275"/>
      <c r="B18275"/>
      <c r="C18275"/>
      <c r="D18275"/>
      <c r="E18275"/>
    </row>
    <row r="18276" spans="1:5" x14ac:dyDescent="0.25">
      <c r="A18276"/>
      <c r="B18276"/>
      <c r="C18276"/>
      <c r="D18276"/>
      <c r="E18276"/>
    </row>
    <row r="18277" spans="1:5" x14ac:dyDescent="0.25">
      <c r="A18277"/>
      <c r="B18277"/>
      <c r="C18277"/>
      <c r="D18277"/>
      <c r="E18277"/>
    </row>
    <row r="18278" spans="1:5" x14ac:dyDescent="0.25">
      <c r="A18278"/>
      <c r="B18278"/>
      <c r="C18278"/>
      <c r="D18278"/>
      <c r="E18278"/>
    </row>
    <row r="18279" spans="1:5" x14ac:dyDescent="0.25">
      <c r="A18279"/>
      <c r="B18279"/>
      <c r="C18279"/>
      <c r="D18279"/>
      <c r="E18279"/>
    </row>
    <row r="18280" spans="1:5" x14ac:dyDescent="0.25">
      <c r="A18280"/>
      <c r="B18280"/>
      <c r="C18280"/>
      <c r="D18280"/>
      <c r="E18280"/>
    </row>
    <row r="18281" spans="1:5" x14ac:dyDescent="0.25">
      <c r="A18281"/>
      <c r="B18281"/>
      <c r="C18281"/>
      <c r="D18281"/>
      <c r="E18281"/>
    </row>
    <row r="18282" spans="1:5" x14ac:dyDescent="0.25">
      <c r="A18282"/>
      <c r="B18282"/>
      <c r="C18282"/>
      <c r="D18282"/>
      <c r="E18282"/>
    </row>
    <row r="18283" spans="1:5" x14ac:dyDescent="0.25">
      <c r="A18283"/>
      <c r="B18283"/>
      <c r="C18283"/>
      <c r="D18283"/>
      <c r="E18283"/>
    </row>
    <row r="18284" spans="1:5" x14ac:dyDescent="0.25">
      <c r="A18284"/>
      <c r="B18284"/>
      <c r="C18284"/>
      <c r="D18284"/>
      <c r="E18284"/>
    </row>
    <row r="18285" spans="1:5" x14ac:dyDescent="0.25">
      <c r="A18285"/>
      <c r="B18285"/>
      <c r="C18285"/>
      <c r="D18285"/>
      <c r="E18285"/>
    </row>
    <row r="18286" spans="1:5" x14ac:dyDescent="0.25">
      <c r="A18286"/>
      <c r="B18286"/>
      <c r="C18286"/>
      <c r="D18286"/>
      <c r="E18286"/>
    </row>
    <row r="18287" spans="1:5" x14ac:dyDescent="0.25">
      <c r="A18287"/>
      <c r="B18287"/>
      <c r="C18287"/>
      <c r="D18287"/>
      <c r="E18287"/>
    </row>
    <row r="18288" spans="1:5" x14ac:dyDescent="0.25">
      <c r="A18288"/>
      <c r="B18288"/>
      <c r="C18288"/>
      <c r="D18288"/>
      <c r="E18288"/>
    </row>
    <row r="18289" spans="1:5" x14ac:dyDescent="0.25">
      <c r="A18289"/>
      <c r="B18289"/>
      <c r="C18289"/>
      <c r="D18289"/>
      <c r="E18289"/>
    </row>
    <row r="18290" spans="1:5" x14ac:dyDescent="0.25">
      <c r="A18290"/>
      <c r="B18290"/>
      <c r="C18290"/>
      <c r="D18290"/>
      <c r="E18290"/>
    </row>
    <row r="18291" spans="1:5" x14ac:dyDescent="0.25">
      <c r="A18291"/>
      <c r="B18291"/>
      <c r="C18291"/>
      <c r="D18291"/>
      <c r="E18291"/>
    </row>
    <row r="18292" spans="1:5" x14ac:dyDescent="0.25">
      <c r="A18292"/>
      <c r="B18292"/>
      <c r="C18292"/>
      <c r="D18292"/>
      <c r="E18292"/>
    </row>
    <row r="18293" spans="1:5" x14ac:dyDescent="0.25">
      <c r="A18293"/>
      <c r="B18293"/>
      <c r="C18293"/>
      <c r="D18293"/>
      <c r="E18293"/>
    </row>
    <row r="18294" spans="1:5" x14ac:dyDescent="0.25">
      <c r="A18294"/>
      <c r="B18294"/>
      <c r="C18294"/>
      <c r="D18294"/>
      <c r="E18294"/>
    </row>
    <row r="18295" spans="1:5" x14ac:dyDescent="0.25">
      <c r="A18295"/>
      <c r="B18295"/>
      <c r="C18295"/>
      <c r="D18295"/>
      <c r="E18295"/>
    </row>
    <row r="18296" spans="1:5" x14ac:dyDescent="0.25">
      <c r="A18296"/>
      <c r="B18296"/>
      <c r="C18296"/>
      <c r="D18296"/>
      <c r="E18296"/>
    </row>
    <row r="18297" spans="1:5" x14ac:dyDescent="0.25">
      <c r="A18297"/>
      <c r="B18297"/>
      <c r="C18297"/>
      <c r="D18297"/>
      <c r="E18297"/>
    </row>
    <row r="18298" spans="1:5" x14ac:dyDescent="0.25">
      <c r="A18298"/>
      <c r="B18298"/>
      <c r="C18298"/>
      <c r="D18298"/>
      <c r="E18298"/>
    </row>
    <row r="18299" spans="1:5" x14ac:dyDescent="0.25">
      <c r="A18299"/>
      <c r="B18299"/>
      <c r="C18299"/>
      <c r="D18299"/>
      <c r="E18299"/>
    </row>
    <row r="18300" spans="1:5" x14ac:dyDescent="0.25">
      <c r="A18300"/>
      <c r="B18300"/>
      <c r="C18300"/>
      <c r="D18300"/>
      <c r="E18300"/>
    </row>
    <row r="18301" spans="1:5" x14ac:dyDescent="0.25">
      <c r="A18301"/>
      <c r="B18301"/>
      <c r="C18301"/>
      <c r="D18301"/>
      <c r="E18301"/>
    </row>
    <row r="18302" spans="1:5" x14ac:dyDescent="0.25">
      <c r="A18302"/>
      <c r="B18302"/>
      <c r="C18302"/>
      <c r="D18302"/>
      <c r="E18302"/>
    </row>
    <row r="18303" spans="1:5" x14ac:dyDescent="0.25">
      <c r="A18303"/>
      <c r="B18303"/>
      <c r="C18303"/>
      <c r="D18303"/>
      <c r="E18303"/>
    </row>
    <row r="18304" spans="1:5" x14ac:dyDescent="0.25">
      <c r="A18304"/>
      <c r="B18304"/>
      <c r="C18304"/>
      <c r="D18304"/>
      <c r="E18304"/>
    </row>
    <row r="18305" spans="1:5" x14ac:dyDescent="0.25">
      <c r="A18305"/>
      <c r="B18305"/>
      <c r="C18305"/>
      <c r="D18305"/>
      <c r="E18305"/>
    </row>
    <row r="18306" spans="1:5" x14ac:dyDescent="0.25">
      <c r="A18306"/>
      <c r="B18306"/>
      <c r="C18306"/>
      <c r="D18306"/>
      <c r="E18306"/>
    </row>
    <row r="18307" spans="1:5" x14ac:dyDescent="0.25">
      <c r="A18307"/>
      <c r="B18307"/>
      <c r="C18307"/>
      <c r="D18307"/>
      <c r="E18307"/>
    </row>
    <row r="18308" spans="1:5" x14ac:dyDescent="0.25">
      <c r="A18308"/>
      <c r="B18308"/>
      <c r="C18308"/>
      <c r="D18308"/>
      <c r="E18308"/>
    </row>
    <row r="18309" spans="1:5" x14ac:dyDescent="0.25">
      <c r="A18309"/>
      <c r="B18309"/>
      <c r="C18309"/>
      <c r="D18309"/>
      <c r="E18309"/>
    </row>
    <row r="18310" spans="1:5" x14ac:dyDescent="0.25">
      <c r="A18310"/>
      <c r="B18310"/>
      <c r="C18310"/>
      <c r="D18310"/>
      <c r="E18310"/>
    </row>
    <row r="18311" spans="1:5" x14ac:dyDescent="0.25">
      <c r="A18311"/>
      <c r="B18311"/>
      <c r="C18311"/>
      <c r="D18311"/>
      <c r="E18311"/>
    </row>
    <row r="18312" spans="1:5" x14ac:dyDescent="0.25">
      <c r="A18312"/>
      <c r="B18312"/>
      <c r="C18312"/>
      <c r="D18312"/>
      <c r="E18312"/>
    </row>
    <row r="18313" spans="1:5" x14ac:dyDescent="0.25">
      <c r="A18313"/>
      <c r="B18313"/>
      <c r="C18313"/>
      <c r="D18313"/>
      <c r="E18313"/>
    </row>
    <row r="18314" spans="1:5" x14ac:dyDescent="0.25">
      <c r="A18314"/>
      <c r="B18314"/>
      <c r="C18314"/>
      <c r="D18314"/>
      <c r="E18314"/>
    </row>
    <row r="18315" spans="1:5" x14ac:dyDescent="0.25">
      <c r="A18315"/>
      <c r="B18315"/>
      <c r="C18315"/>
      <c r="D18315"/>
      <c r="E18315"/>
    </row>
    <row r="18316" spans="1:5" x14ac:dyDescent="0.25">
      <c r="A18316"/>
      <c r="B18316"/>
      <c r="C18316"/>
      <c r="D18316"/>
      <c r="E18316"/>
    </row>
    <row r="18317" spans="1:5" x14ac:dyDescent="0.25">
      <c r="A18317"/>
      <c r="B18317"/>
      <c r="C18317"/>
      <c r="D18317"/>
      <c r="E18317"/>
    </row>
    <row r="18318" spans="1:5" x14ac:dyDescent="0.25">
      <c r="A18318"/>
      <c r="B18318"/>
      <c r="C18318"/>
      <c r="D18318"/>
      <c r="E18318"/>
    </row>
    <row r="18319" spans="1:5" x14ac:dyDescent="0.25">
      <c r="A18319"/>
      <c r="B18319"/>
      <c r="C18319"/>
      <c r="D18319"/>
      <c r="E18319"/>
    </row>
    <row r="18320" spans="1:5" x14ac:dyDescent="0.25">
      <c r="A18320"/>
      <c r="B18320"/>
      <c r="C18320"/>
      <c r="D18320"/>
      <c r="E18320"/>
    </row>
    <row r="18321" spans="1:5" x14ac:dyDescent="0.25">
      <c r="A18321"/>
      <c r="B18321"/>
      <c r="C18321"/>
      <c r="D18321"/>
      <c r="E18321"/>
    </row>
    <row r="18322" spans="1:5" x14ac:dyDescent="0.25">
      <c r="A18322"/>
      <c r="B18322"/>
      <c r="C18322"/>
      <c r="D18322"/>
      <c r="E18322"/>
    </row>
    <row r="18323" spans="1:5" x14ac:dyDescent="0.25">
      <c r="A18323"/>
      <c r="B18323"/>
      <c r="C18323"/>
      <c r="D18323"/>
      <c r="E18323"/>
    </row>
    <row r="18324" spans="1:5" x14ac:dyDescent="0.25">
      <c r="A18324"/>
      <c r="B18324"/>
      <c r="C18324"/>
      <c r="D18324"/>
      <c r="E18324"/>
    </row>
    <row r="18325" spans="1:5" x14ac:dyDescent="0.25">
      <c r="A18325"/>
      <c r="B18325"/>
      <c r="C18325"/>
      <c r="D18325"/>
      <c r="E18325"/>
    </row>
    <row r="18326" spans="1:5" x14ac:dyDescent="0.25">
      <c r="A18326"/>
      <c r="B18326"/>
      <c r="C18326"/>
      <c r="D18326"/>
      <c r="E18326"/>
    </row>
    <row r="18327" spans="1:5" x14ac:dyDescent="0.25">
      <c r="A18327"/>
      <c r="B18327"/>
      <c r="C18327"/>
      <c r="D18327"/>
      <c r="E18327"/>
    </row>
    <row r="18328" spans="1:5" x14ac:dyDescent="0.25">
      <c r="A18328"/>
      <c r="B18328"/>
      <c r="C18328"/>
      <c r="D18328"/>
      <c r="E18328"/>
    </row>
    <row r="18329" spans="1:5" x14ac:dyDescent="0.25">
      <c r="A18329"/>
      <c r="B18329"/>
      <c r="C18329"/>
      <c r="D18329"/>
      <c r="E18329"/>
    </row>
    <row r="18330" spans="1:5" x14ac:dyDescent="0.25">
      <c r="A18330"/>
      <c r="B18330"/>
      <c r="C18330"/>
      <c r="D18330"/>
      <c r="E18330"/>
    </row>
    <row r="18331" spans="1:5" x14ac:dyDescent="0.25">
      <c r="A18331"/>
      <c r="B18331"/>
      <c r="C18331"/>
      <c r="D18331"/>
      <c r="E18331"/>
    </row>
    <row r="18332" spans="1:5" x14ac:dyDescent="0.25">
      <c r="A18332"/>
      <c r="B18332"/>
      <c r="C18332"/>
      <c r="D18332"/>
      <c r="E18332"/>
    </row>
    <row r="18333" spans="1:5" x14ac:dyDescent="0.25">
      <c r="A18333"/>
      <c r="B18333"/>
      <c r="C18333"/>
      <c r="D18333"/>
      <c r="E18333"/>
    </row>
    <row r="18334" spans="1:5" x14ac:dyDescent="0.25">
      <c r="A18334"/>
      <c r="B18334"/>
      <c r="C18334"/>
      <c r="D18334"/>
      <c r="E18334"/>
    </row>
    <row r="18335" spans="1:5" x14ac:dyDescent="0.25">
      <c r="A18335"/>
      <c r="B18335"/>
      <c r="C18335"/>
      <c r="D18335"/>
      <c r="E18335"/>
    </row>
    <row r="18336" spans="1:5" x14ac:dyDescent="0.25">
      <c r="A18336"/>
      <c r="B18336"/>
      <c r="C18336"/>
      <c r="D18336"/>
      <c r="E18336"/>
    </row>
    <row r="18337" spans="1:5" x14ac:dyDescent="0.25">
      <c r="A18337"/>
      <c r="B18337"/>
      <c r="C18337"/>
      <c r="D18337"/>
      <c r="E18337"/>
    </row>
    <row r="18338" spans="1:5" x14ac:dyDescent="0.25">
      <c r="A18338"/>
      <c r="B18338"/>
      <c r="C18338"/>
      <c r="D18338"/>
      <c r="E18338"/>
    </row>
    <row r="18339" spans="1:5" x14ac:dyDescent="0.25">
      <c r="A18339"/>
      <c r="B18339"/>
      <c r="C18339"/>
      <c r="D18339"/>
      <c r="E18339"/>
    </row>
    <row r="18340" spans="1:5" x14ac:dyDescent="0.25">
      <c r="A18340"/>
      <c r="B18340"/>
      <c r="C18340"/>
      <c r="D18340"/>
      <c r="E18340"/>
    </row>
    <row r="18341" spans="1:5" x14ac:dyDescent="0.25">
      <c r="A18341"/>
      <c r="B18341"/>
      <c r="C18341"/>
      <c r="D18341"/>
      <c r="E18341"/>
    </row>
    <row r="18342" spans="1:5" x14ac:dyDescent="0.25">
      <c r="A18342"/>
      <c r="B18342"/>
      <c r="C18342"/>
      <c r="D18342"/>
      <c r="E18342"/>
    </row>
    <row r="18343" spans="1:5" x14ac:dyDescent="0.25">
      <c r="A18343"/>
      <c r="B18343"/>
      <c r="C18343"/>
      <c r="D18343"/>
      <c r="E18343"/>
    </row>
    <row r="18344" spans="1:5" x14ac:dyDescent="0.25">
      <c r="A18344"/>
      <c r="B18344"/>
      <c r="C18344"/>
      <c r="D18344"/>
      <c r="E18344"/>
    </row>
    <row r="18345" spans="1:5" x14ac:dyDescent="0.25">
      <c r="A18345"/>
      <c r="B18345"/>
      <c r="C18345"/>
      <c r="D18345"/>
      <c r="E18345"/>
    </row>
    <row r="18346" spans="1:5" x14ac:dyDescent="0.25">
      <c r="A18346"/>
      <c r="B18346"/>
      <c r="C18346"/>
      <c r="D18346"/>
      <c r="E18346"/>
    </row>
    <row r="18347" spans="1:5" x14ac:dyDescent="0.25">
      <c r="A18347"/>
      <c r="B18347"/>
      <c r="C18347"/>
      <c r="D18347"/>
      <c r="E18347"/>
    </row>
    <row r="18348" spans="1:5" x14ac:dyDescent="0.25">
      <c r="A18348"/>
      <c r="B18348"/>
      <c r="C18348"/>
      <c r="D18348"/>
      <c r="E18348"/>
    </row>
    <row r="18349" spans="1:5" x14ac:dyDescent="0.25">
      <c r="A18349"/>
      <c r="B18349"/>
      <c r="C18349"/>
      <c r="D18349"/>
      <c r="E18349"/>
    </row>
    <row r="18350" spans="1:5" x14ac:dyDescent="0.25">
      <c r="A18350"/>
      <c r="B18350"/>
      <c r="C18350"/>
      <c r="D18350"/>
      <c r="E18350"/>
    </row>
    <row r="18351" spans="1:5" x14ac:dyDescent="0.25">
      <c r="A18351"/>
      <c r="B18351"/>
      <c r="C18351"/>
      <c r="D18351"/>
      <c r="E18351"/>
    </row>
    <row r="18352" spans="1:5" x14ac:dyDescent="0.25">
      <c r="A18352"/>
      <c r="B18352"/>
      <c r="C18352"/>
      <c r="D18352"/>
      <c r="E18352"/>
    </row>
    <row r="18353" spans="1:5" x14ac:dyDescent="0.25">
      <c r="A18353"/>
      <c r="B18353"/>
      <c r="C18353"/>
      <c r="D18353"/>
      <c r="E18353"/>
    </row>
    <row r="18354" spans="1:5" x14ac:dyDescent="0.25">
      <c r="A18354"/>
      <c r="B18354"/>
      <c r="C18354"/>
      <c r="D18354"/>
      <c r="E18354"/>
    </row>
    <row r="18355" spans="1:5" x14ac:dyDescent="0.25">
      <c r="A18355"/>
      <c r="B18355"/>
      <c r="C18355"/>
      <c r="D18355"/>
      <c r="E18355"/>
    </row>
    <row r="18356" spans="1:5" x14ac:dyDescent="0.25">
      <c r="A18356"/>
      <c r="B18356"/>
      <c r="C18356"/>
      <c r="D18356"/>
      <c r="E18356"/>
    </row>
    <row r="18357" spans="1:5" x14ac:dyDescent="0.25">
      <c r="A18357"/>
      <c r="B18357"/>
      <c r="C18357"/>
      <c r="D18357"/>
      <c r="E18357"/>
    </row>
    <row r="18358" spans="1:5" x14ac:dyDescent="0.25">
      <c r="A18358"/>
      <c r="B18358"/>
      <c r="C18358"/>
      <c r="D18358"/>
      <c r="E18358"/>
    </row>
    <row r="18359" spans="1:5" x14ac:dyDescent="0.25">
      <c r="A18359"/>
      <c r="B18359"/>
      <c r="C18359"/>
      <c r="D18359"/>
      <c r="E18359"/>
    </row>
    <row r="18360" spans="1:5" x14ac:dyDescent="0.25">
      <c r="A18360"/>
      <c r="B18360"/>
      <c r="C18360"/>
      <c r="D18360"/>
      <c r="E18360"/>
    </row>
    <row r="18361" spans="1:5" x14ac:dyDescent="0.25">
      <c r="A18361"/>
      <c r="B18361"/>
      <c r="C18361"/>
      <c r="D18361"/>
      <c r="E18361"/>
    </row>
    <row r="18362" spans="1:5" x14ac:dyDescent="0.25">
      <c r="A18362"/>
      <c r="B18362"/>
      <c r="C18362"/>
      <c r="D18362"/>
      <c r="E18362"/>
    </row>
    <row r="18363" spans="1:5" x14ac:dyDescent="0.25">
      <c r="A18363"/>
      <c r="B18363"/>
      <c r="C18363"/>
      <c r="D18363"/>
      <c r="E18363"/>
    </row>
    <row r="18364" spans="1:5" x14ac:dyDescent="0.25">
      <c r="A18364"/>
      <c r="B18364"/>
      <c r="C18364"/>
      <c r="D18364"/>
      <c r="E18364"/>
    </row>
    <row r="18365" spans="1:5" x14ac:dyDescent="0.25">
      <c r="A18365"/>
      <c r="B18365"/>
      <c r="C18365"/>
      <c r="D18365"/>
      <c r="E18365"/>
    </row>
    <row r="18366" spans="1:5" x14ac:dyDescent="0.25">
      <c r="A18366"/>
      <c r="B18366"/>
      <c r="C18366"/>
      <c r="D18366"/>
      <c r="E18366"/>
    </row>
    <row r="18367" spans="1:5" x14ac:dyDescent="0.25">
      <c r="A18367"/>
      <c r="B18367"/>
      <c r="C18367"/>
      <c r="D18367"/>
      <c r="E18367"/>
    </row>
    <row r="18368" spans="1:5" x14ac:dyDescent="0.25">
      <c r="A18368"/>
      <c r="B18368"/>
      <c r="C18368"/>
      <c r="D18368"/>
      <c r="E18368"/>
    </row>
    <row r="18369" spans="1:5" x14ac:dyDescent="0.25">
      <c r="A18369"/>
      <c r="B18369"/>
      <c r="C18369"/>
      <c r="D18369"/>
      <c r="E18369"/>
    </row>
    <row r="18370" spans="1:5" x14ac:dyDescent="0.25">
      <c r="A18370"/>
      <c r="B18370"/>
      <c r="C18370"/>
      <c r="D18370"/>
      <c r="E18370"/>
    </row>
    <row r="18371" spans="1:5" x14ac:dyDescent="0.25">
      <c r="A18371"/>
      <c r="B18371"/>
      <c r="C18371"/>
      <c r="D18371"/>
      <c r="E18371"/>
    </row>
    <row r="18372" spans="1:5" x14ac:dyDescent="0.25">
      <c r="A18372"/>
      <c r="B18372"/>
      <c r="C18372"/>
      <c r="D18372"/>
      <c r="E18372"/>
    </row>
    <row r="18373" spans="1:5" x14ac:dyDescent="0.25">
      <c r="A18373"/>
      <c r="B18373"/>
      <c r="C18373"/>
      <c r="D18373"/>
      <c r="E18373"/>
    </row>
    <row r="18374" spans="1:5" x14ac:dyDescent="0.25">
      <c r="A18374"/>
      <c r="B18374"/>
      <c r="C18374"/>
      <c r="D18374"/>
      <c r="E18374"/>
    </row>
    <row r="18375" spans="1:5" x14ac:dyDescent="0.25">
      <c r="A18375"/>
      <c r="B18375"/>
      <c r="C18375"/>
      <c r="D18375"/>
      <c r="E18375"/>
    </row>
    <row r="18376" spans="1:5" x14ac:dyDescent="0.25">
      <c r="A18376"/>
      <c r="B18376"/>
      <c r="C18376"/>
      <c r="D18376"/>
      <c r="E18376"/>
    </row>
    <row r="18377" spans="1:5" x14ac:dyDescent="0.25">
      <c r="A18377"/>
      <c r="B18377"/>
      <c r="C18377"/>
      <c r="D18377"/>
      <c r="E18377"/>
    </row>
    <row r="18378" spans="1:5" x14ac:dyDescent="0.25">
      <c r="A18378"/>
      <c r="B18378"/>
      <c r="C18378"/>
      <c r="D18378"/>
      <c r="E18378"/>
    </row>
    <row r="18379" spans="1:5" x14ac:dyDescent="0.25">
      <c r="A18379"/>
      <c r="B18379"/>
      <c r="C18379"/>
      <c r="D18379"/>
      <c r="E18379"/>
    </row>
    <row r="18380" spans="1:5" x14ac:dyDescent="0.25">
      <c r="A18380"/>
      <c r="B18380"/>
      <c r="C18380"/>
      <c r="D18380"/>
      <c r="E18380"/>
    </row>
    <row r="18381" spans="1:5" x14ac:dyDescent="0.25">
      <c r="A18381"/>
      <c r="B18381"/>
      <c r="C18381"/>
      <c r="D18381"/>
      <c r="E18381"/>
    </row>
    <row r="18382" spans="1:5" x14ac:dyDescent="0.25">
      <c r="A18382"/>
      <c r="B18382"/>
      <c r="C18382"/>
      <c r="D18382"/>
      <c r="E18382"/>
    </row>
    <row r="18383" spans="1:5" x14ac:dyDescent="0.25">
      <c r="A18383"/>
      <c r="B18383"/>
      <c r="C18383"/>
      <c r="D18383"/>
      <c r="E18383"/>
    </row>
    <row r="18384" spans="1:5" x14ac:dyDescent="0.25">
      <c r="A18384"/>
      <c r="B18384"/>
      <c r="C18384"/>
      <c r="D18384"/>
      <c r="E18384"/>
    </row>
    <row r="18385" spans="1:5" x14ac:dyDescent="0.25">
      <c r="A18385"/>
      <c r="B18385"/>
      <c r="C18385"/>
      <c r="D18385"/>
      <c r="E18385"/>
    </row>
    <row r="18386" spans="1:5" x14ac:dyDescent="0.25">
      <c r="A18386"/>
      <c r="B18386"/>
      <c r="C18386"/>
      <c r="D18386"/>
      <c r="E18386"/>
    </row>
    <row r="18387" spans="1:5" x14ac:dyDescent="0.25">
      <c r="A18387"/>
      <c r="B18387"/>
      <c r="C18387"/>
      <c r="D18387"/>
      <c r="E18387"/>
    </row>
    <row r="18388" spans="1:5" x14ac:dyDescent="0.25">
      <c r="A18388"/>
      <c r="B18388"/>
      <c r="C18388"/>
      <c r="D18388"/>
      <c r="E18388"/>
    </row>
    <row r="18389" spans="1:5" x14ac:dyDescent="0.25">
      <c r="A18389"/>
      <c r="B18389"/>
      <c r="C18389"/>
      <c r="D18389"/>
      <c r="E18389"/>
    </row>
    <row r="18390" spans="1:5" x14ac:dyDescent="0.25">
      <c r="A18390"/>
      <c r="B18390"/>
      <c r="C18390"/>
      <c r="D18390"/>
      <c r="E18390"/>
    </row>
    <row r="18391" spans="1:5" x14ac:dyDescent="0.25">
      <c r="A18391"/>
      <c r="B18391"/>
      <c r="C18391"/>
      <c r="D18391"/>
      <c r="E18391"/>
    </row>
    <row r="18392" spans="1:5" x14ac:dyDescent="0.25">
      <c r="A18392"/>
      <c r="B18392"/>
      <c r="C18392"/>
      <c r="D18392"/>
      <c r="E18392"/>
    </row>
    <row r="18393" spans="1:5" x14ac:dyDescent="0.25">
      <c r="A18393"/>
      <c r="B18393"/>
      <c r="C18393"/>
      <c r="D18393"/>
      <c r="E18393"/>
    </row>
    <row r="18394" spans="1:5" x14ac:dyDescent="0.25">
      <c r="A18394"/>
      <c r="B18394"/>
      <c r="C18394"/>
      <c r="D18394"/>
      <c r="E18394"/>
    </row>
    <row r="18395" spans="1:5" x14ac:dyDescent="0.25">
      <c r="A18395"/>
      <c r="B18395"/>
      <c r="C18395"/>
      <c r="D18395"/>
      <c r="E18395"/>
    </row>
    <row r="18396" spans="1:5" x14ac:dyDescent="0.25">
      <c r="A18396"/>
      <c r="B18396"/>
      <c r="C18396"/>
      <c r="D18396"/>
      <c r="E18396"/>
    </row>
    <row r="18397" spans="1:5" x14ac:dyDescent="0.25">
      <c r="A18397"/>
      <c r="B18397"/>
      <c r="C18397"/>
      <c r="D18397"/>
      <c r="E18397"/>
    </row>
    <row r="18398" spans="1:5" x14ac:dyDescent="0.25">
      <c r="A18398"/>
      <c r="B18398"/>
      <c r="C18398"/>
      <c r="D18398"/>
      <c r="E18398"/>
    </row>
    <row r="18399" spans="1:5" x14ac:dyDescent="0.25">
      <c r="A18399"/>
      <c r="B18399"/>
      <c r="C18399"/>
      <c r="D18399"/>
      <c r="E18399"/>
    </row>
    <row r="18400" spans="1:5" x14ac:dyDescent="0.25">
      <c r="A18400"/>
      <c r="B18400"/>
      <c r="C18400"/>
      <c r="D18400"/>
      <c r="E18400"/>
    </row>
    <row r="18401" spans="1:5" x14ac:dyDescent="0.25">
      <c r="A18401"/>
      <c r="B18401"/>
      <c r="C18401"/>
      <c r="D18401"/>
      <c r="E18401"/>
    </row>
    <row r="18402" spans="1:5" x14ac:dyDescent="0.25">
      <c r="A18402"/>
      <c r="B18402"/>
      <c r="C18402"/>
      <c r="D18402"/>
      <c r="E18402"/>
    </row>
    <row r="18403" spans="1:5" x14ac:dyDescent="0.25">
      <c r="A18403"/>
      <c r="B18403"/>
      <c r="C18403"/>
      <c r="D18403"/>
      <c r="E18403"/>
    </row>
    <row r="18404" spans="1:5" x14ac:dyDescent="0.25">
      <c r="A18404"/>
      <c r="B18404"/>
      <c r="C18404"/>
      <c r="D18404"/>
      <c r="E18404"/>
    </row>
    <row r="18405" spans="1:5" x14ac:dyDescent="0.25">
      <c r="A18405"/>
      <c r="B18405"/>
      <c r="C18405"/>
      <c r="D18405"/>
      <c r="E18405"/>
    </row>
    <row r="18406" spans="1:5" x14ac:dyDescent="0.25">
      <c r="A18406"/>
      <c r="B18406"/>
      <c r="C18406"/>
      <c r="D18406"/>
      <c r="E18406"/>
    </row>
    <row r="18407" spans="1:5" x14ac:dyDescent="0.25">
      <c r="A18407"/>
      <c r="B18407"/>
      <c r="C18407"/>
      <c r="D18407"/>
      <c r="E18407"/>
    </row>
    <row r="18408" spans="1:5" x14ac:dyDescent="0.25">
      <c r="A18408"/>
      <c r="B18408"/>
      <c r="C18408"/>
      <c r="D18408"/>
      <c r="E18408"/>
    </row>
    <row r="18409" spans="1:5" x14ac:dyDescent="0.25">
      <c r="A18409"/>
      <c r="B18409"/>
      <c r="C18409"/>
      <c r="D18409"/>
      <c r="E18409"/>
    </row>
    <row r="18410" spans="1:5" x14ac:dyDescent="0.25">
      <c r="A18410"/>
      <c r="B18410"/>
      <c r="C18410"/>
      <c r="D18410"/>
      <c r="E18410"/>
    </row>
    <row r="18411" spans="1:5" x14ac:dyDescent="0.25">
      <c r="A18411"/>
      <c r="B18411"/>
      <c r="C18411"/>
      <c r="D18411"/>
      <c r="E18411"/>
    </row>
    <row r="18412" spans="1:5" x14ac:dyDescent="0.25">
      <c r="A18412"/>
      <c r="B18412"/>
      <c r="C18412"/>
      <c r="D18412"/>
      <c r="E18412"/>
    </row>
    <row r="18413" spans="1:5" x14ac:dyDescent="0.25">
      <c r="A18413"/>
      <c r="B18413"/>
      <c r="C18413"/>
      <c r="D18413"/>
      <c r="E18413"/>
    </row>
    <row r="18414" spans="1:5" x14ac:dyDescent="0.25">
      <c r="A18414"/>
      <c r="B18414"/>
      <c r="C18414"/>
      <c r="D18414"/>
      <c r="E18414"/>
    </row>
    <row r="18415" spans="1:5" x14ac:dyDescent="0.25">
      <c r="A18415"/>
      <c r="B18415"/>
      <c r="C18415"/>
      <c r="D18415"/>
      <c r="E18415"/>
    </row>
    <row r="18416" spans="1:5" x14ac:dyDescent="0.25">
      <c r="A18416"/>
      <c r="B18416"/>
      <c r="C18416"/>
      <c r="D18416"/>
      <c r="E18416"/>
    </row>
    <row r="18417" spans="1:5" x14ac:dyDescent="0.25">
      <c r="A18417"/>
      <c r="B18417"/>
      <c r="C18417"/>
      <c r="D18417"/>
      <c r="E18417"/>
    </row>
    <row r="18418" spans="1:5" x14ac:dyDescent="0.25">
      <c r="A18418"/>
      <c r="B18418"/>
      <c r="C18418"/>
      <c r="D18418"/>
      <c r="E18418"/>
    </row>
    <row r="18419" spans="1:5" x14ac:dyDescent="0.25">
      <c r="A18419"/>
      <c r="B18419"/>
      <c r="C18419"/>
      <c r="D18419"/>
      <c r="E18419"/>
    </row>
    <row r="18420" spans="1:5" x14ac:dyDescent="0.25">
      <c r="A18420"/>
      <c r="B18420"/>
      <c r="C18420"/>
      <c r="D18420"/>
      <c r="E18420"/>
    </row>
    <row r="18421" spans="1:5" x14ac:dyDescent="0.25">
      <c r="A18421"/>
      <c r="B18421"/>
      <c r="C18421"/>
      <c r="D18421"/>
      <c r="E18421"/>
    </row>
    <row r="18422" spans="1:5" x14ac:dyDescent="0.25">
      <c r="A18422"/>
      <c r="B18422"/>
      <c r="C18422"/>
      <c r="D18422"/>
      <c r="E18422"/>
    </row>
    <row r="18423" spans="1:5" x14ac:dyDescent="0.25">
      <c r="A18423"/>
      <c r="B18423"/>
      <c r="C18423"/>
      <c r="D18423"/>
      <c r="E18423"/>
    </row>
    <row r="18424" spans="1:5" x14ac:dyDescent="0.25">
      <c r="A18424"/>
      <c r="B18424"/>
      <c r="C18424"/>
      <c r="D18424"/>
      <c r="E18424"/>
    </row>
    <row r="18425" spans="1:5" x14ac:dyDescent="0.25">
      <c r="A18425"/>
      <c r="B18425"/>
      <c r="C18425"/>
      <c r="D18425"/>
      <c r="E18425"/>
    </row>
    <row r="18426" spans="1:5" x14ac:dyDescent="0.25">
      <c r="A18426"/>
      <c r="B18426"/>
      <c r="C18426"/>
      <c r="D18426"/>
      <c r="E18426"/>
    </row>
    <row r="18427" spans="1:5" x14ac:dyDescent="0.25">
      <c r="A18427"/>
      <c r="B18427"/>
      <c r="C18427"/>
      <c r="D18427"/>
      <c r="E18427"/>
    </row>
    <row r="18428" spans="1:5" x14ac:dyDescent="0.25">
      <c r="A18428"/>
      <c r="B18428"/>
      <c r="C18428"/>
      <c r="D18428"/>
      <c r="E18428"/>
    </row>
    <row r="18429" spans="1:5" x14ac:dyDescent="0.25">
      <c r="A18429"/>
      <c r="B18429"/>
      <c r="C18429"/>
      <c r="D18429"/>
      <c r="E18429"/>
    </row>
    <row r="18430" spans="1:5" x14ac:dyDescent="0.25">
      <c r="A18430"/>
      <c r="B18430"/>
      <c r="C18430"/>
      <c r="D18430"/>
      <c r="E18430"/>
    </row>
    <row r="18431" spans="1:5" x14ac:dyDescent="0.25">
      <c r="A18431"/>
      <c r="B18431"/>
      <c r="C18431"/>
      <c r="D18431"/>
      <c r="E18431"/>
    </row>
    <row r="18432" spans="1:5" x14ac:dyDescent="0.25">
      <c r="A18432"/>
      <c r="B18432"/>
      <c r="C18432"/>
      <c r="D18432"/>
      <c r="E18432"/>
    </row>
    <row r="18433" spans="1:5" x14ac:dyDescent="0.25">
      <c r="A18433"/>
      <c r="B18433"/>
      <c r="C18433"/>
      <c r="D18433"/>
      <c r="E18433"/>
    </row>
    <row r="18434" spans="1:5" x14ac:dyDescent="0.25">
      <c r="A18434"/>
      <c r="B18434"/>
      <c r="C18434"/>
      <c r="D18434"/>
      <c r="E18434"/>
    </row>
    <row r="18435" spans="1:5" x14ac:dyDescent="0.25">
      <c r="A18435"/>
      <c r="B18435"/>
      <c r="C18435"/>
      <c r="D18435"/>
      <c r="E18435"/>
    </row>
    <row r="18436" spans="1:5" x14ac:dyDescent="0.25">
      <c r="A18436"/>
      <c r="B18436"/>
      <c r="C18436"/>
      <c r="D18436"/>
      <c r="E18436"/>
    </row>
    <row r="18437" spans="1:5" x14ac:dyDescent="0.25">
      <c r="A18437"/>
      <c r="B18437"/>
      <c r="C18437"/>
      <c r="D18437"/>
      <c r="E18437"/>
    </row>
    <row r="18438" spans="1:5" x14ac:dyDescent="0.25">
      <c r="A18438"/>
      <c r="B18438"/>
      <c r="C18438"/>
      <c r="D18438"/>
      <c r="E18438"/>
    </row>
    <row r="18439" spans="1:5" x14ac:dyDescent="0.25">
      <c r="A18439"/>
      <c r="B18439"/>
      <c r="C18439"/>
      <c r="D18439"/>
      <c r="E18439"/>
    </row>
    <row r="18440" spans="1:5" x14ac:dyDescent="0.25">
      <c r="A18440"/>
      <c r="B18440"/>
      <c r="C18440"/>
      <c r="D18440"/>
      <c r="E18440"/>
    </row>
    <row r="18441" spans="1:5" x14ac:dyDescent="0.25">
      <c r="A18441"/>
      <c r="B18441"/>
      <c r="C18441"/>
      <c r="D18441"/>
      <c r="E18441"/>
    </row>
    <row r="18442" spans="1:5" x14ac:dyDescent="0.25">
      <c r="A18442"/>
      <c r="B18442"/>
      <c r="C18442"/>
      <c r="D18442"/>
      <c r="E18442"/>
    </row>
    <row r="18443" spans="1:5" x14ac:dyDescent="0.25">
      <c r="A18443"/>
      <c r="B18443"/>
      <c r="C18443"/>
      <c r="D18443"/>
      <c r="E18443"/>
    </row>
    <row r="18444" spans="1:5" x14ac:dyDescent="0.25">
      <c r="A18444"/>
      <c r="B18444"/>
      <c r="C18444"/>
      <c r="D18444"/>
      <c r="E18444"/>
    </row>
    <row r="18445" spans="1:5" x14ac:dyDescent="0.25">
      <c r="A18445"/>
      <c r="B18445"/>
      <c r="C18445"/>
      <c r="D18445"/>
      <c r="E18445"/>
    </row>
    <row r="18446" spans="1:5" x14ac:dyDescent="0.25">
      <c r="A18446"/>
      <c r="B18446"/>
      <c r="C18446"/>
      <c r="D18446"/>
      <c r="E18446"/>
    </row>
    <row r="18447" spans="1:5" x14ac:dyDescent="0.25">
      <c r="A18447"/>
      <c r="B18447"/>
      <c r="C18447"/>
      <c r="D18447"/>
      <c r="E18447"/>
    </row>
    <row r="18448" spans="1:5" x14ac:dyDescent="0.25">
      <c r="A18448"/>
      <c r="B18448"/>
      <c r="C18448"/>
      <c r="D18448"/>
      <c r="E18448"/>
    </row>
    <row r="18449" spans="1:5" x14ac:dyDescent="0.25">
      <c r="A18449"/>
      <c r="B18449"/>
      <c r="C18449"/>
      <c r="D18449"/>
      <c r="E18449"/>
    </row>
    <row r="18450" spans="1:5" x14ac:dyDescent="0.25">
      <c r="A18450"/>
      <c r="B18450"/>
      <c r="C18450"/>
      <c r="D18450"/>
      <c r="E18450"/>
    </row>
    <row r="18451" spans="1:5" x14ac:dyDescent="0.25">
      <c r="A18451"/>
      <c r="B18451"/>
      <c r="C18451"/>
      <c r="D18451"/>
      <c r="E18451"/>
    </row>
    <row r="18452" spans="1:5" x14ac:dyDescent="0.25">
      <c r="A18452"/>
      <c r="B18452"/>
      <c r="C18452"/>
      <c r="D18452"/>
      <c r="E18452"/>
    </row>
    <row r="18453" spans="1:5" x14ac:dyDescent="0.25">
      <c r="A18453"/>
      <c r="B18453"/>
      <c r="C18453"/>
      <c r="D18453"/>
      <c r="E18453"/>
    </row>
    <row r="18454" spans="1:5" x14ac:dyDescent="0.25">
      <c r="A18454"/>
      <c r="B18454"/>
      <c r="C18454"/>
      <c r="D18454"/>
      <c r="E18454"/>
    </row>
    <row r="18455" spans="1:5" x14ac:dyDescent="0.25">
      <c r="A18455"/>
      <c r="B18455"/>
      <c r="C18455"/>
      <c r="D18455"/>
      <c r="E18455"/>
    </row>
    <row r="18456" spans="1:5" x14ac:dyDescent="0.25">
      <c r="A18456"/>
      <c r="B18456"/>
      <c r="C18456"/>
      <c r="D18456"/>
      <c r="E18456"/>
    </row>
    <row r="18457" spans="1:5" x14ac:dyDescent="0.25">
      <c r="A18457"/>
      <c r="B18457"/>
      <c r="C18457"/>
      <c r="D18457"/>
      <c r="E18457"/>
    </row>
    <row r="18458" spans="1:5" x14ac:dyDescent="0.25">
      <c r="A18458"/>
      <c r="B18458"/>
      <c r="C18458"/>
      <c r="D18458"/>
      <c r="E18458"/>
    </row>
    <row r="18459" spans="1:5" x14ac:dyDescent="0.25">
      <c r="A18459"/>
      <c r="B18459"/>
      <c r="C18459"/>
      <c r="D18459"/>
      <c r="E18459"/>
    </row>
    <row r="18460" spans="1:5" x14ac:dyDescent="0.25">
      <c r="A18460"/>
      <c r="B18460"/>
      <c r="C18460"/>
      <c r="D18460"/>
      <c r="E18460"/>
    </row>
    <row r="18461" spans="1:5" x14ac:dyDescent="0.25">
      <c r="A18461"/>
      <c r="B18461"/>
      <c r="C18461"/>
      <c r="D18461"/>
      <c r="E18461"/>
    </row>
    <row r="18462" spans="1:5" x14ac:dyDescent="0.25">
      <c r="A18462"/>
      <c r="B18462"/>
      <c r="C18462"/>
      <c r="D18462"/>
      <c r="E18462"/>
    </row>
    <row r="18463" spans="1:5" x14ac:dyDescent="0.25">
      <c r="A18463"/>
      <c r="B18463"/>
      <c r="C18463"/>
      <c r="D18463"/>
      <c r="E18463"/>
    </row>
    <row r="18464" spans="1:5" x14ac:dyDescent="0.25">
      <c r="A18464"/>
      <c r="B18464"/>
      <c r="C18464"/>
      <c r="D18464"/>
      <c r="E18464"/>
    </row>
    <row r="18465" spans="1:5" x14ac:dyDescent="0.25">
      <c r="A18465"/>
      <c r="B18465"/>
      <c r="C18465"/>
      <c r="D18465"/>
      <c r="E18465"/>
    </row>
    <row r="18466" spans="1:5" x14ac:dyDescent="0.25">
      <c r="A18466"/>
      <c r="B18466"/>
      <c r="C18466"/>
      <c r="D18466"/>
      <c r="E18466"/>
    </row>
    <row r="18467" spans="1:5" x14ac:dyDescent="0.25">
      <c r="A18467"/>
      <c r="B18467"/>
      <c r="C18467"/>
      <c r="D18467"/>
      <c r="E18467"/>
    </row>
    <row r="18468" spans="1:5" x14ac:dyDescent="0.25">
      <c r="A18468"/>
      <c r="B18468"/>
      <c r="C18468"/>
      <c r="D18468"/>
      <c r="E18468"/>
    </row>
    <row r="18469" spans="1:5" x14ac:dyDescent="0.25">
      <c r="A18469"/>
      <c r="B18469"/>
      <c r="C18469"/>
      <c r="D18469"/>
      <c r="E18469"/>
    </row>
    <row r="18470" spans="1:5" x14ac:dyDescent="0.25">
      <c r="A18470"/>
      <c r="B18470"/>
      <c r="C18470"/>
      <c r="D18470"/>
      <c r="E18470"/>
    </row>
    <row r="18471" spans="1:5" x14ac:dyDescent="0.25">
      <c r="A18471"/>
      <c r="B18471"/>
      <c r="C18471"/>
      <c r="D18471"/>
      <c r="E18471"/>
    </row>
    <row r="18472" spans="1:5" x14ac:dyDescent="0.25">
      <c r="A18472"/>
      <c r="B18472"/>
      <c r="C18472"/>
      <c r="D18472"/>
      <c r="E18472"/>
    </row>
    <row r="18473" spans="1:5" x14ac:dyDescent="0.25">
      <c r="A18473"/>
      <c r="B18473"/>
      <c r="C18473"/>
      <c r="D18473"/>
      <c r="E18473"/>
    </row>
    <row r="18474" spans="1:5" x14ac:dyDescent="0.25">
      <c r="A18474"/>
      <c r="B18474"/>
      <c r="C18474"/>
      <c r="D18474"/>
      <c r="E18474"/>
    </row>
    <row r="18475" spans="1:5" x14ac:dyDescent="0.25">
      <c r="A18475"/>
      <c r="B18475"/>
      <c r="C18475"/>
      <c r="D18475"/>
      <c r="E18475"/>
    </row>
    <row r="18476" spans="1:5" x14ac:dyDescent="0.25">
      <c r="A18476"/>
      <c r="B18476"/>
      <c r="C18476"/>
      <c r="D18476"/>
      <c r="E18476"/>
    </row>
    <row r="18477" spans="1:5" x14ac:dyDescent="0.25">
      <c r="A18477"/>
      <c r="B18477"/>
      <c r="C18477"/>
      <c r="D18477"/>
      <c r="E18477"/>
    </row>
    <row r="18478" spans="1:5" x14ac:dyDescent="0.25">
      <c r="A18478"/>
      <c r="B18478"/>
      <c r="C18478"/>
      <c r="D18478"/>
      <c r="E18478"/>
    </row>
    <row r="18479" spans="1:5" x14ac:dyDescent="0.25">
      <c r="A18479"/>
      <c r="B18479"/>
      <c r="C18479"/>
      <c r="D18479"/>
      <c r="E18479"/>
    </row>
    <row r="18480" spans="1:5" x14ac:dyDescent="0.25">
      <c r="A18480"/>
      <c r="B18480"/>
      <c r="C18480"/>
      <c r="D18480"/>
      <c r="E18480"/>
    </row>
    <row r="18481" spans="1:5" x14ac:dyDescent="0.25">
      <c r="A18481"/>
      <c r="B18481"/>
      <c r="C18481"/>
      <c r="D18481"/>
      <c r="E18481"/>
    </row>
    <row r="18482" spans="1:5" x14ac:dyDescent="0.25">
      <c r="A18482"/>
      <c r="B18482"/>
      <c r="C18482"/>
      <c r="D18482"/>
      <c r="E18482"/>
    </row>
    <row r="18483" spans="1:5" x14ac:dyDescent="0.25">
      <c r="A18483"/>
      <c r="B18483"/>
      <c r="C18483"/>
      <c r="D18483"/>
      <c r="E18483"/>
    </row>
    <row r="18484" spans="1:5" x14ac:dyDescent="0.25">
      <c r="A18484"/>
      <c r="B18484"/>
      <c r="C18484"/>
      <c r="D18484"/>
      <c r="E18484"/>
    </row>
    <row r="18485" spans="1:5" x14ac:dyDescent="0.25">
      <c r="A18485"/>
      <c r="B18485"/>
      <c r="C18485"/>
      <c r="D18485"/>
      <c r="E18485"/>
    </row>
    <row r="18486" spans="1:5" x14ac:dyDescent="0.25">
      <c r="A18486"/>
      <c r="B18486"/>
      <c r="C18486"/>
      <c r="D18486"/>
      <c r="E18486"/>
    </row>
    <row r="18487" spans="1:5" x14ac:dyDescent="0.25">
      <c r="A18487"/>
      <c r="B18487"/>
      <c r="C18487"/>
      <c r="D18487"/>
      <c r="E18487"/>
    </row>
    <row r="18488" spans="1:5" x14ac:dyDescent="0.25">
      <c r="A18488"/>
      <c r="B18488"/>
      <c r="C18488"/>
      <c r="D18488"/>
      <c r="E18488"/>
    </row>
    <row r="18489" spans="1:5" x14ac:dyDescent="0.25">
      <c r="A18489"/>
      <c r="B18489"/>
      <c r="C18489"/>
      <c r="D18489"/>
      <c r="E18489"/>
    </row>
    <row r="18490" spans="1:5" x14ac:dyDescent="0.25">
      <c r="A18490"/>
      <c r="B18490"/>
      <c r="C18490"/>
      <c r="D18490"/>
      <c r="E18490"/>
    </row>
    <row r="18491" spans="1:5" x14ac:dyDescent="0.25">
      <c r="A18491"/>
      <c r="B18491"/>
      <c r="C18491"/>
      <c r="D18491"/>
      <c r="E18491"/>
    </row>
    <row r="18492" spans="1:5" x14ac:dyDescent="0.25">
      <c r="A18492"/>
      <c r="B18492"/>
      <c r="C18492"/>
      <c r="D18492"/>
      <c r="E18492"/>
    </row>
    <row r="18493" spans="1:5" x14ac:dyDescent="0.25">
      <c r="A18493"/>
      <c r="B18493"/>
      <c r="C18493"/>
      <c r="D18493"/>
      <c r="E18493"/>
    </row>
    <row r="18494" spans="1:5" x14ac:dyDescent="0.25">
      <c r="A18494"/>
      <c r="B18494"/>
      <c r="C18494"/>
      <c r="D18494"/>
      <c r="E18494"/>
    </row>
    <row r="18495" spans="1:5" x14ac:dyDescent="0.25">
      <c r="A18495"/>
      <c r="B18495"/>
      <c r="C18495"/>
      <c r="D18495"/>
      <c r="E18495"/>
    </row>
    <row r="18496" spans="1:5" x14ac:dyDescent="0.25">
      <c r="A18496"/>
      <c r="B18496"/>
      <c r="C18496"/>
      <c r="D18496"/>
      <c r="E18496"/>
    </row>
    <row r="18497" spans="1:5" x14ac:dyDescent="0.25">
      <c r="A18497"/>
      <c r="B18497"/>
      <c r="C18497"/>
      <c r="D18497"/>
      <c r="E18497"/>
    </row>
    <row r="18498" spans="1:5" x14ac:dyDescent="0.25">
      <c r="A18498"/>
      <c r="B18498"/>
      <c r="C18498"/>
      <c r="D18498"/>
      <c r="E18498"/>
    </row>
    <row r="18499" spans="1:5" x14ac:dyDescent="0.25">
      <c r="A18499"/>
      <c r="B18499"/>
      <c r="C18499"/>
      <c r="D18499"/>
      <c r="E18499"/>
    </row>
    <row r="18500" spans="1:5" x14ac:dyDescent="0.25">
      <c r="A18500"/>
      <c r="B18500"/>
      <c r="C18500"/>
      <c r="D18500"/>
      <c r="E18500"/>
    </row>
    <row r="18501" spans="1:5" x14ac:dyDescent="0.25">
      <c r="A18501"/>
      <c r="B18501"/>
      <c r="C18501"/>
      <c r="D18501"/>
      <c r="E18501"/>
    </row>
    <row r="18502" spans="1:5" x14ac:dyDescent="0.25">
      <c r="A18502"/>
      <c r="B18502"/>
      <c r="C18502"/>
      <c r="D18502"/>
      <c r="E18502"/>
    </row>
    <row r="18503" spans="1:5" x14ac:dyDescent="0.25">
      <c r="A18503"/>
      <c r="B18503"/>
      <c r="C18503"/>
      <c r="D18503"/>
      <c r="E18503"/>
    </row>
    <row r="18504" spans="1:5" x14ac:dyDescent="0.25">
      <c r="A18504"/>
      <c r="B18504"/>
      <c r="C18504"/>
      <c r="D18504"/>
      <c r="E18504"/>
    </row>
    <row r="18505" spans="1:5" x14ac:dyDescent="0.25">
      <c r="A18505"/>
      <c r="B18505"/>
      <c r="C18505"/>
      <c r="D18505"/>
      <c r="E18505"/>
    </row>
    <row r="18506" spans="1:5" x14ac:dyDescent="0.25">
      <c r="A18506"/>
      <c r="B18506"/>
      <c r="C18506"/>
      <c r="D18506"/>
      <c r="E18506"/>
    </row>
    <row r="18507" spans="1:5" x14ac:dyDescent="0.25">
      <c r="A18507"/>
      <c r="B18507"/>
      <c r="C18507"/>
      <c r="D18507"/>
      <c r="E18507"/>
    </row>
    <row r="18508" spans="1:5" x14ac:dyDescent="0.25">
      <c r="A18508"/>
      <c r="B18508"/>
      <c r="C18508"/>
      <c r="D18508"/>
      <c r="E18508"/>
    </row>
    <row r="18509" spans="1:5" x14ac:dyDescent="0.25">
      <c r="A18509"/>
      <c r="B18509"/>
      <c r="C18509"/>
      <c r="D18509"/>
      <c r="E18509"/>
    </row>
    <row r="18510" spans="1:5" x14ac:dyDescent="0.25">
      <c r="A18510"/>
      <c r="B18510"/>
      <c r="C18510"/>
      <c r="D18510"/>
      <c r="E18510"/>
    </row>
    <row r="18511" spans="1:5" x14ac:dyDescent="0.25">
      <c r="A18511"/>
      <c r="B18511"/>
      <c r="C18511"/>
      <c r="D18511"/>
      <c r="E18511"/>
    </row>
    <row r="18512" spans="1:5" x14ac:dyDescent="0.25">
      <c r="A18512"/>
      <c r="B18512"/>
      <c r="C18512"/>
      <c r="D18512"/>
      <c r="E18512"/>
    </row>
    <row r="18513" spans="1:5" x14ac:dyDescent="0.25">
      <c r="A18513"/>
      <c r="B18513"/>
      <c r="C18513"/>
      <c r="D18513"/>
      <c r="E18513"/>
    </row>
    <row r="18514" spans="1:5" x14ac:dyDescent="0.25">
      <c r="A18514"/>
      <c r="B18514"/>
      <c r="C18514"/>
      <c r="D18514"/>
      <c r="E18514"/>
    </row>
    <row r="18515" spans="1:5" x14ac:dyDescent="0.25">
      <c r="A18515"/>
      <c r="B18515"/>
      <c r="C18515"/>
      <c r="D18515"/>
      <c r="E18515"/>
    </row>
    <row r="18516" spans="1:5" x14ac:dyDescent="0.25">
      <c r="A18516"/>
      <c r="B18516"/>
      <c r="C18516"/>
      <c r="D18516"/>
      <c r="E18516"/>
    </row>
    <row r="18517" spans="1:5" x14ac:dyDescent="0.25">
      <c r="A18517"/>
      <c r="B18517"/>
      <c r="C18517"/>
      <c r="D18517"/>
      <c r="E18517"/>
    </row>
    <row r="18518" spans="1:5" x14ac:dyDescent="0.25">
      <c r="A18518"/>
      <c r="B18518"/>
      <c r="C18518"/>
      <c r="D18518"/>
      <c r="E18518"/>
    </row>
    <row r="18519" spans="1:5" x14ac:dyDescent="0.25">
      <c r="A18519"/>
      <c r="B18519"/>
      <c r="C18519"/>
      <c r="D18519"/>
      <c r="E18519"/>
    </row>
    <row r="18520" spans="1:5" x14ac:dyDescent="0.25">
      <c r="A18520"/>
      <c r="B18520"/>
      <c r="C18520"/>
      <c r="D18520"/>
      <c r="E18520"/>
    </row>
    <row r="18521" spans="1:5" x14ac:dyDescent="0.25">
      <c r="A18521"/>
      <c r="B18521"/>
      <c r="C18521"/>
      <c r="D18521"/>
      <c r="E18521"/>
    </row>
    <row r="18522" spans="1:5" x14ac:dyDescent="0.25">
      <c r="A18522"/>
      <c r="B18522"/>
      <c r="C18522"/>
      <c r="D18522"/>
      <c r="E18522"/>
    </row>
    <row r="18523" spans="1:5" x14ac:dyDescent="0.25">
      <c r="A18523"/>
      <c r="B18523"/>
      <c r="C18523"/>
      <c r="D18523"/>
      <c r="E18523"/>
    </row>
    <row r="18524" spans="1:5" x14ac:dyDescent="0.25">
      <c r="A18524"/>
      <c r="B18524"/>
      <c r="C18524"/>
      <c r="D18524"/>
      <c r="E18524"/>
    </row>
    <row r="18525" spans="1:5" x14ac:dyDescent="0.25">
      <c r="A18525"/>
      <c r="B18525"/>
      <c r="C18525"/>
      <c r="D18525"/>
      <c r="E18525"/>
    </row>
    <row r="18526" spans="1:5" x14ac:dyDescent="0.25">
      <c r="A18526"/>
      <c r="B18526"/>
      <c r="C18526"/>
      <c r="D18526"/>
      <c r="E18526"/>
    </row>
    <row r="18527" spans="1:5" x14ac:dyDescent="0.25">
      <c r="A18527"/>
      <c r="B18527"/>
      <c r="C18527"/>
      <c r="D18527"/>
      <c r="E18527"/>
    </row>
    <row r="18528" spans="1:5" x14ac:dyDescent="0.25">
      <c r="A18528"/>
      <c r="B18528"/>
      <c r="C18528"/>
      <c r="D18528"/>
      <c r="E18528"/>
    </row>
    <row r="18529" spans="1:5" x14ac:dyDescent="0.25">
      <c r="A18529"/>
      <c r="B18529"/>
      <c r="C18529"/>
      <c r="D18529"/>
      <c r="E18529"/>
    </row>
    <row r="18530" spans="1:5" x14ac:dyDescent="0.25">
      <c r="A18530"/>
      <c r="B18530"/>
      <c r="C18530"/>
      <c r="D18530"/>
      <c r="E18530"/>
    </row>
    <row r="18531" spans="1:5" x14ac:dyDescent="0.25">
      <c r="A18531"/>
      <c r="B18531"/>
      <c r="C18531"/>
      <c r="D18531"/>
      <c r="E18531"/>
    </row>
    <row r="18532" spans="1:5" x14ac:dyDescent="0.25">
      <c r="A18532"/>
      <c r="B18532"/>
      <c r="C18532"/>
      <c r="D18532"/>
      <c r="E18532"/>
    </row>
    <row r="18533" spans="1:5" x14ac:dyDescent="0.25">
      <c r="A18533"/>
      <c r="B18533"/>
      <c r="C18533"/>
      <c r="D18533"/>
      <c r="E18533"/>
    </row>
    <row r="18534" spans="1:5" x14ac:dyDescent="0.25">
      <c r="A18534"/>
      <c r="B18534"/>
      <c r="C18534"/>
      <c r="D18534"/>
      <c r="E18534"/>
    </row>
    <row r="18535" spans="1:5" x14ac:dyDescent="0.25">
      <c r="A18535"/>
      <c r="B18535"/>
      <c r="C18535"/>
      <c r="D18535"/>
      <c r="E18535"/>
    </row>
    <row r="18536" spans="1:5" x14ac:dyDescent="0.25">
      <c r="A18536"/>
      <c r="B18536"/>
      <c r="C18536"/>
      <c r="D18536"/>
      <c r="E18536"/>
    </row>
    <row r="18537" spans="1:5" x14ac:dyDescent="0.25">
      <c r="A18537"/>
      <c r="B18537"/>
      <c r="C18537"/>
      <c r="D18537"/>
      <c r="E18537"/>
    </row>
    <row r="18538" spans="1:5" x14ac:dyDescent="0.25">
      <c r="A18538"/>
      <c r="B18538"/>
      <c r="C18538"/>
      <c r="D18538"/>
      <c r="E18538"/>
    </row>
    <row r="18539" spans="1:5" x14ac:dyDescent="0.25">
      <c r="A18539"/>
      <c r="B18539"/>
      <c r="C18539"/>
      <c r="D18539"/>
      <c r="E18539"/>
    </row>
    <row r="18540" spans="1:5" x14ac:dyDescent="0.25">
      <c r="A18540"/>
      <c r="B18540"/>
      <c r="C18540"/>
      <c r="D18540"/>
      <c r="E18540"/>
    </row>
    <row r="18541" spans="1:5" x14ac:dyDescent="0.25">
      <c r="A18541"/>
      <c r="B18541"/>
      <c r="C18541"/>
      <c r="D18541"/>
      <c r="E18541"/>
    </row>
    <row r="18542" spans="1:5" x14ac:dyDescent="0.25">
      <c r="A18542"/>
      <c r="B18542"/>
      <c r="C18542"/>
      <c r="D18542"/>
      <c r="E18542"/>
    </row>
    <row r="18543" spans="1:5" x14ac:dyDescent="0.25">
      <c r="A18543"/>
      <c r="B18543"/>
      <c r="C18543"/>
      <c r="D18543"/>
      <c r="E18543"/>
    </row>
    <row r="18544" spans="1:5" x14ac:dyDescent="0.25">
      <c r="A18544"/>
      <c r="B18544"/>
      <c r="C18544"/>
      <c r="D18544"/>
      <c r="E18544"/>
    </row>
    <row r="18545" spans="1:5" x14ac:dyDescent="0.25">
      <c r="A18545"/>
      <c r="B18545"/>
      <c r="C18545"/>
      <c r="D18545"/>
      <c r="E18545"/>
    </row>
    <row r="18546" spans="1:5" x14ac:dyDescent="0.25">
      <c r="A18546"/>
      <c r="B18546"/>
      <c r="C18546"/>
      <c r="D18546"/>
      <c r="E18546"/>
    </row>
    <row r="18547" spans="1:5" x14ac:dyDescent="0.25">
      <c r="A18547"/>
      <c r="B18547"/>
      <c r="C18547"/>
      <c r="D18547"/>
      <c r="E18547"/>
    </row>
    <row r="18548" spans="1:5" x14ac:dyDescent="0.25">
      <c r="A18548"/>
      <c r="B18548"/>
      <c r="C18548"/>
      <c r="D18548"/>
      <c r="E18548"/>
    </row>
    <row r="18549" spans="1:5" x14ac:dyDescent="0.25">
      <c r="A18549"/>
      <c r="B18549"/>
      <c r="C18549"/>
      <c r="D18549"/>
      <c r="E18549"/>
    </row>
    <row r="18550" spans="1:5" x14ac:dyDescent="0.25">
      <c r="A18550"/>
      <c r="B18550"/>
      <c r="C18550"/>
      <c r="D18550"/>
      <c r="E18550"/>
    </row>
    <row r="18551" spans="1:5" x14ac:dyDescent="0.25">
      <c r="A18551"/>
      <c r="B18551"/>
      <c r="C18551"/>
      <c r="D18551"/>
      <c r="E18551"/>
    </row>
    <row r="18552" spans="1:5" x14ac:dyDescent="0.25">
      <c r="A18552"/>
      <c r="B18552"/>
      <c r="C18552"/>
      <c r="D18552"/>
      <c r="E18552"/>
    </row>
    <row r="18553" spans="1:5" x14ac:dyDescent="0.25">
      <c r="A18553"/>
      <c r="B18553"/>
      <c r="C18553"/>
      <c r="D18553"/>
      <c r="E18553"/>
    </row>
    <row r="18554" spans="1:5" x14ac:dyDescent="0.25">
      <c r="A18554"/>
      <c r="B18554"/>
      <c r="C18554"/>
      <c r="D18554"/>
      <c r="E18554"/>
    </row>
    <row r="18555" spans="1:5" x14ac:dyDescent="0.25">
      <c r="A18555"/>
      <c r="B18555"/>
      <c r="C18555"/>
      <c r="D18555"/>
      <c r="E18555"/>
    </row>
    <row r="18556" spans="1:5" x14ac:dyDescent="0.25">
      <c r="A18556"/>
      <c r="B18556"/>
      <c r="C18556"/>
      <c r="D18556"/>
      <c r="E18556"/>
    </row>
    <row r="18557" spans="1:5" x14ac:dyDescent="0.25">
      <c r="A18557"/>
      <c r="B18557"/>
      <c r="C18557"/>
      <c r="D18557"/>
      <c r="E18557"/>
    </row>
    <row r="18558" spans="1:5" x14ac:dyDescent="0.25">
      <c r="A18558"/>
      <c r="B18558"/>
      <c r="C18558"/>
      <c r="D18558"/>
      <c r="E18558"/>
    </row>
    <row r="18559" spans="1:5" x14ac:dyDescent="0.25">
      <c r="A18559"/>
      <c r="B18559"/>
      <c r="C18559"/>
      <c r="D18559"/>
      <c r="E18559"/>
    </row>
    <row r="18560" spans="1:5" x14ac:dyDescent="0.25">
      <c r="A18560"/>
      <c r="B18560"/>
      <c r="C18560"/>
      <c r="D18560"/>
      <c r="E18560"/>
    </row>
    <row r="18561" spans="1:5" x14ac:dyDescent="0.25">
      <c r="A18561"/>
      <c r="B18561"/>
      <c r="C18561"/>
      <c r="D18561"/>
      <c r="E18561"/>
    </row>
    <row r="18562" spans="1:5" x14ac:dyDescent="0.25">
      <c r="A18562"/>
      <c r="B18562"/>
      <c r="C18562"/>
      <c r="D18562"/>
      <c r="E18562"/>
    </row>
    <row r="18563" spans="1:5" x14ac:dyDescent="0.25">
      <c r="A18563"/>
      <c r="B18563"/>
      <c r="C18563"/>
      <c r="D18563"/>
      <c r="E18563"/>
    </row>
    <row r="18564" spans="1:5" x14ac:dyDescent="0.25">
      <c r="A18564"/>
      <c r="B18564"/>
      <c r="C18564"/>
      <c r="D18564"/>
      <c r="E18564"/>
    </row>
    <row r="18565" spans="1:5" x14ac:dyDescent="0.25">
      <c r="A18565"/>
      <c r="B18565"/>
      <c r="C18565"/>
      <c r="D18565"/>
      <c r="E18565"/>
    </row>
    <row r="18566" spans="1:5" x14ac:dyDescent="0.25">
      <c r="A18566"/>
      <c r="B18566"/>
      <c r="C18566"/>
      <c r="D18566"/>
      <c r="E18566"/>
    </row>
    <row r="18567" spans="1:5" x14ac:dyDescent="0.25">
      <c r="A18567"/>
      <c r="B18567"/>
      <c r="C18567"/>
      <c r="D18567"/>
      <c r="E18567"/>
    </row>
    <row r="18568" spans="1:5" x14ac:dyDescent="0.25">
      <c r="A18568"/>
      <c r="B18568"/>
      <c r="C18568"/>
      <c r="D18568"/>
      <c r="E18568"/>
    </row>
    <row r="18569" spans="1:5" x14ac:dyDescent="0.25">
      <c r="A18569"/>
      <c r="B18569"/>
      <c r="C18569"/>
      <c r="D18569"/>
      <c r="E18569"/>
    </row>
    <row r="18570" spans="1:5" x14ac:dyDescent="0.25">
      <c r="A18570"/>
      <c r="B18570"/>
      <c r="C18570"/>
      <c r="D18570"/>
      <c r="E18570"/>
    </row>
    <row r="18571" spans="1:5" x14ac:dyDescent="0.25">
      <c r="A18571"/>
      <c r="B18571"/>
      <c r="C18571"/>
      <c r="D18571"/>
      <c r="E18571"/>
    </row>
    <row r="18572" spans="1:5" x14ac:dyDescent="0.25">
      <c r="A18572"/>
      <c r="B18572"/>
      <c r="C18572"/>
      <c r="D18572"/>
      <c r="E18572"/>
    </row>
    <row r="18573" spans="1:5" x14ac:dyDescent="0.25">
      <c r="A18573"/>
      <c r="B18573"/>
      <c r="C18573"/>
      <c r="D18573"/>
      <c r="E18573"/>
    </row>
    <row r="18574" spans="1:5" x14ac:dyDescent="0.25">
      <c r="A18574"/>
      <c r="B18574"/>
      <c r="C18574"/>
      <c r="D18574"/>
      <c r="E18574"/>
    </row>
    <row r="18575" spans="1:5" x14ac:dyDescent="0.25">
      <c r="A18575"/>
      <c r="B18575"/>
      <c r="C18575"/>
      <c r="D18575"/>
      <c r="E18575"/>
    </row>
    <row r="18576" spans="1:5" x14ac:dyDescent="0.25">
      <c r="A18576"/>
      <c r="B18576"/>
      <c r="C18576"/>
      <c r="D18576"/>
      <c r="E18576"/>
    </row>
    <row r="18577" spans="1:5" x14ac:dyDescent="0.25">
      <c r="A18577"/>
      <c r="B18577"/>
      <c r="C18577"/>
      <c r="D18577"/>
      <c r="E18577"/>
    </row>
    <row r="18578" spans="1:5" x14ac:dyDescent="0.25">
      <c r="A18578"/>
      <c r="B18578"/>
      <c r="C18578"/>
      <c r="D18578"/>
      <c r="E18578"/>
    </row>
    <row r="18579" spans="1:5" x14ac:dyDescent="0.25">
      <c r="A18579"/>
      <c r="B18579"/>
      <c r="C18579"/>
      <c r="D18579"/>
      <c r="E18579"/>
    </row>
    <row r="18580" spans="1:5" x14ac:dyDescent="0.25">
      <c r="A18580"/>
      <c r="B18580"/>
      <c r="C18580"/>
      <c r="D18580"/>
      <c r="E18580"/>
    </row>
    <row r="18581" spans="1:5" x14ac:dyDescent="0.25">
      <c r="A18581"/>
      <c r="B18581"/>
      <c r="C18581"/>
      <c r="D18581"/>
      <c r="E18581"/>
    </row>
    <row r="18582" spans="1:5" x14ac:dyDescent="0.25">
      <c r="A18582"/>
      <c r="B18582"/>
      <c r="C18582"/>
      <c r="D18582"/>
      <c r="E18582"/>
    </row>
    <row r="18583" spans="1:5" x14ac:dyDescent="0.25">
      <c r="A18583"/>
      <c r="B18583"/>
      <c r="C18583"/>
      <c r="D18583"/>
      <c r="E18583"/>
    </row>
    <row r="18584" spans="1:5" x14ac:dyDescent="0.25">
      <c r="A18584"/>
      <c r="B18584"/>
      <c r="C18584"/>
      <c r="D18584"/>
      <c r="E18584"/>
    </row>
    <row r="18585" spans="1:5" x14ac:dyDescent="0.25">
      <c r="A18585"/>
      <c r="B18585"/>
      <c r="C18585"/>
      <c r="D18585"/>
      <c r="E18585"/>
    </row>
    <row r="18586" spans="1:5" x14ac:dyDescent="0.25">
      <c r="A18586"/>
      <c r="B18586"/>
      <c r="C18586"/>
      <c r="D18586"/>
      <c r="E18586"/>
    </row>
    <row r="18587" spans="1:5" x14ac:dyDescent="0.25">
      <c r="A18587"/>
      <c r="B18587"/>
      <c r="C18587"/>
      <c r="D18587"/>
      <c r="E18587"/>
    </row>
    <row r="18588" spans="1:5" x14ac:dyDescent="0.25">
      <c r="A18588"/>
      <c r="B18588"/>
      <c r="C18588"/>
      <c r="D18588"/>
      <c r="E18588"/>
    </row>
    <row r="18589" spans="1:5" x14ac:dyDescent="0.25">
      <c r="A18589"/>
      <c r="B18589"/>
      <c r="C18589"/>
      <c r="D18589"/>
      <c r="E18589"/>
    </row>
    <row r="18590" spans="1:5" x14ac:dyDescent="0.25">
      <c r="A18590"/>
      <c r="B18590"/>
      <c r="C18590"/>
      <c r="D18590"/>
      <c r="E18590"/>
    </row>
    <row r="18591" spans="1:5" x14ac:dyDescent="0.25">
      <c r="A18591"/>
      <c r="B18591"/>
      <c r="C18591"/>
      <c r="D18591"/>
      <c r="E18591"/>
    </row>
    <row r="18592" spans="1:5" x14ac:dyDescent="0.25">
      <c r="A18592"/>
      <c r="B18592"/>
      <c r="C18592"/>
      <c r="D18592"/>
      <c r="E18592"/>
    </row>
    <row r="18593" spans="1:5" x14ac:dyDescent="0.25">
      <c r="A18593"/>
      <c r="B18593"/>
      <c r="C18593"/>
      <c r="D18593"/>
      <c r="E18593"/>
    </row>
    <row r="18594" spans="1:5" x14ac:dyDescent="0.25">
      <c r="A18594"/>
      <c r="B18594"/>
      <c r="C18594"/>
      <c r="D18594"/>
      <c r="E18594"/>
    </row>
    <row r="18595" spans="1:5" x14ac:dyDescent="0.25">
      <c r="A18595"/>
      <c r="B18595"/>
      <c r="C18595"/>
      <c r="D18595"/>
      <c r="E18595"/>
    </row>
    <row r="18596" spans="1:5" x14ac:dyDescent="0.25">
      <c r="A18596"/>
      <c r="B18596"/>
      <c r="C18596"/>
      <c r="D18596"/>
      <c r="E18596"/>
    </row>
    <row r="18597" spans="1:5" x14ac:dyDescent="0.25">
      <c r="A18597"/>
      <c r="B18597"/>
      <c r="C18597"/>
      <c r="D18597"/>
      <c r="E18597"/>
    </row>
    <row r="18598" spans="1:5" x14ac:dyDescent="0.25">
      <c r="A18598"/>
      <c r="B18598"/>
      <c r="C18598"/>
      <c r="D18598"/>
      <c r="E18598"/>
    </row>
    <row r="18599" spans="1:5" x14ac:dyDescent="0.25">
      <c r="A18599"/>
      <c r="B18599"/>
      <c r="C18599"/>
      <c r="D18599"/>
      <c r="E18599"/>
    </row>
    <row r="18600" spans="1:5" x14ac:dyDescent="0.25">
      <c r="A18600"/>
      <c r="B18600"/>
      <c r="C18600"/>
      <c r="D18600"/>
      <c r="E18600"/>
    </row>
    <row r="18601" spans="1:5" x14ac:dyDescent="0.25">
      <c r="A18601"/>
      <c r="B18601"/>
      <c r="C18601"/>
      <c r="D18601"/>
      <c r="E18601"/>
    </row>
    <row r="18602" spans="1:5" x14ac:dyDescent="0.25">
      <c r="A18602"/>
      <c r="B18602"/>
      <c r="C18602"/>
      <c r="D18602"/>
      <c r="E18602"/>
    </row>
    <row r="18603" spans="1:5" x14ac:dyDescent="0.25">
      <c r="A18603"/>
      <c r="B18603"/>
      <c r="C18603"/>
      <c r="D18603"/>
      <c r="E18603"/>
    </row>
    <row r="18604" spans="1:5" x14ac:dyDescent="0.25">
      <c r="A18604"/>
      <c r="B18604"/>
      <c r="C18604"/>
      <c r="D18604"/>
      <c r="E18604"/>
    </row>
    <row r="18605" spans="1:5" x14ac:dyDescent="0.25">
      <c r="A18605"/>
      <c r="B18605"/>
      <c r="C18605"/>
      <c r="D18605"/>
      <c r="E18605"/>
    </row>
    <row r="18606" spans="1:5" x14ac:dyDescent="0.25">
      <c r="A18606"/>
      <c r="B18606"/>
      <c r="C18606"/>
      <c r="D18606"/>
      <c r="E18606"/>
    </row>
    <row r="18607" spans="1:5" x14ac:dyDescent="0.25">
      <c r="A18607"/>
      <c r="B18607"/>
      <c r="C18607"/>
      <c r="D18607"/>
      <c r="E18607"/>
    </row>
    <row r="18608" spans="1:5" x14ac:dyDescent="0.25">
      <c r="A18608"/>
      <c r="B18608"/>
      <c r="C18608"/>
      <c r="D18608"/>
      <c r="E18608"/>
    </row>
    <row r="18609" spans="1:5" x14ac:dyDescent="0.25">
      <c r="A18609"/>
      <c r="B18609"/>
      <c r="C18609"/>
      <c r="D18609"/>
      <c r="E18609"/>
    </row>
    <row r="18610" spans="1:5" x14ac:dyDescent="0.25">
      <c r="A18610"/>
      <c r="B18610"/>
      <c r="C18610"/>
      <c r="D18610"/>
      <c r="E18610"/>
    </row>
    <row r="18611" spans="1:5" x14ac:dyDescent="0.25">
      <c r="A18611"/>
      <c r="B18611"/>
      <c r="C18611"/>
      <c r="D18611"/>
      <c r="E18611"/>
    </row>
    <row r="18612" spans="1:5" x14ac:dyDescent="0.25">
      <c r="A18612"/>
      <c r="B18612"/>
      <c r="C18612"/>
      <c r="D18612"/>
      <c r="E18612"/>
    </row>
    <row r="18613" spans="1:5" x14ac:dyDescent="0.25">
      <c r="A18613"/>
      <c r="B18613"/>
      <c r="C18613"/>
      <c r="D18613"/>
      <c r="E18613"/>
    </row>
    <row r="18614" spans="1:5" x14ac:dyDescent="0.25">
      <c r="A18614"/>
      <c r="B18614"/>
      <c r="C18614"/>
      <c r="D18614"/>
      <c r="E18614"/>
    </row>
    <row r="18615" spans="1:5" x14ac:dyDescent="0.25">
      <c r="A18615"/>
      <c r="B18615"/>
      <c r="C18615"/>
      <c r="D18615"/>
      <c r="E18615"/>
    </row>
    <row r="18616" spans="1:5" x14ac:dyDescent="0.25">
      <c r="A18616"/>
      <c r="B18616"/>
      <c r="C18616"/>
      <c r="D18616"/>
      <c r="E18616"/>
    </row>
    <row r="18617" spans="1:5" x14ac:dyDescent="0.25">
      <c r="A18617"/>
      <c r="B18617"/>
      <c r="C18617"/>
      <c r="D18617"/>
      <c r="E18617"/>
    </row>
    <row r="18618" spans="1:5" x14ac:dyDescent="0.25">
      <c r="A18618"/>
      <c r="B18618"/>
      <c r="C18618"/>
      <c r="D18618"/>
      <c r="E18618"/>
    </row>
    <row r="18619" spans="1:5" x14ac:dyDescent="0.25">
      <c r="A18619"/>
      <c r="B18619"/>
      <c r="C18619"/>
      <c r="D18619"/>
      <c r="E18619"/>
    </row>
    <row r="18620" spans="1:5" x14ac:dyDescent="0.25">
      <c r="A18620"/>
      <c r="B18620"/>
      <c r="C18620"/>
      <c r="D18620"/>
      <c r="E18620"/>
    </row>
    <row r="18621" spans="1:5" x14ac:dyDescent="0.25">
      <c r="A18621"/>
      <c r="B18621"/>
      <c r="C18621"/>
      <c r="D18621"/>
      <c r="E18621"/>
    </row>
    <row r="18622" spans="1:5" x14ac:dyDescent="0.25">
      <c r="A18622"/>
      <c r="B18622"/>
      <c r="C18622"/>
      <c r="D18622"/>
      <c r="E18622"/>
    </row>
    <row r="18623" spans="1:5" x14ac:dyDescent="0.25">
      <c r="A18623"/>
      <c r="B18623"/>
      <c r="C18623"/>
      <c r="D18623"/>
      <c r="E18623"/>
    </row>
    <row r="18624" spans="1:5" x14ac:dyDescent="0.25">
      <c r="A18624"/>
      <c r="B18624"/>
      <c r="C18624"/>
      <c r="D18624"/>
      <c r="E18624"/>
    </row>
    <row r="18625" spans="1:5" x14ac:dyDescent="0.25">
      <c r="A18625"/>
      <c r="B18625"/>
      <c r="C18625"/>
      <c r="D18625"/>
      <c r="E18625"/>
    </row>
    <row r="18626" spans="1:5" x14ac:dyDescent="0.25">
      <c r="A18626"/>
      <c r="B18626"/>
      <c r="C18626"/>
      <c r="D18626"/>
      <c r="E18626"/>
    </row>
    <row r="18627" spans="1:5" x14ac:dyDescent="0.25">
      <c r="A18627"/>
      <c r="B18627"/>
      <c r="C18627"/>
      <c r="D18627"/>
      <c r="E18627"/>
    </row>
    <row r="18628" spans="1:5" x14ac:dyDescent="0.25">
      <c r="A18628"/>
      <c r="B18628"/>
      <c r="C18628"/>
      <c r="D18628"/>
      <c r="E18628"/>
    </row>
    <row r="18629" spans="1:5" x14ac:dyDescent="0.25">
      <c r="A18629"/>
      <c r="B18629"/>
      <c r="C18629"/>
      <c r="D18629"/>
      <c r="E18629"/>
    </row>
    <row r="18630" spans="1:5" x14ac:dyDescent="0.25">
      <c r="A18630"/>
      <c r="B18630"/>
      <c r="C18630"/>
      <c r="D18630"/>
      <c r="E18630"/>
    </row>
    <row r="18631" spans="1:5" x14ac:dyDescent="0.25">
      <c r="A18631"/>
      <c r="B18631"/>
      <c r="C18631"/>
      <c r="D18631"/>
      <c r="E18631"/>
    </row>
    <row r="18632" spans="1:5" x14ac:dyDescent="0.25">
      <c r="A18632"/>
      <c r="B18632"/>
      <c r="C18632"/>
      <c r="D18632"/>
      <c r="E18632"/>
    </row>
    <row r="18633" spans="1:5" x14ac:dyDescent="0.25">
      <c r="A18633"/>
      <c r="B18633"/>
      <c r="C18633"/>
      <c r="D18633"/>
      <c r="E18633"/>
    </row>
    <row r="18634" spans="1:5" x14ac:dyDescent="0.25">
      <c r="A18634"/>
      <c r="B18634"/>
      <c r="C18634"/>
      <c r="D18634"/>
      <c r="E18634"/>
    </row>
    <row r="18635" spans="1:5" x14ac:dyDescent="0.25">
      <c r="A18635"/>
      <c r="B18635"/>
      <c r="C18635"/>
      <c r="D18635"/>
      <c r="E18635"/>
    </row>
    <row r="18636" spans="1:5" x14ac:dyDescent="0.25">
      <c r="A18636"/>
      <c r="B18636"/>
      <c r="C18636"/>
      <c r="D18636"/>
      <c r="E18636"/>
    </row>
    <row r="18637" spans="1:5" x14ac:dyDescent="0.25">
      <c r="A18637"/>
      <c r="B18637"/>
      <c r="C18637"/>
      <c r="D18637"/>
      <c r="E18637"/>
    </row>
    <row r="18638" spans="1:5" x14ac:dyDescent="0.25">
      <c r="A18638"/>
      <c r="B18638"/>
      <c r="C18638"/>
      <c r="D18638"/>
      <c r="E18638"/>
    </row>
    <row r="18639" spans="1:5" x14ac:dyDescent="0.25">
      <c r="A18639"/>
      <c r="B18639"/>
      <c r="C18639"/>
      <c r="D18639"/>
      <c r="E18639"/>
    </row>
    <row r="18640" spans="1:5" x14ac:dyDescent="0.25">
      <c r="A18640"/>
      <c r="B18640"/>
      <c r="C18640"/>
      <c r="D18640"/>
      <c r="E18640"/>
    </row>
    <row r="18641" spans="1:5" x14ac:dyDescent="0.25">
      <c r="A18641"/>
      <c r="B18641"/>
      <c r="C18641"/>
      <c r="D18641"/>
      <c r="E18641"/>
    </row>
    <row r="18642" spans="1:5" x14ac:dyDescent="0.25">
      <c r="A18642"/>
      <c r="B18642"/>
      <c r="C18642"/>
      <c r="D18642"/>
      <c r="E18642"/>
    </row>
    <row r="18643" spans="1:5" x14ac:dyDescent="0.25">
      <c r="A18643"/>
      <c r="B18643"/>
      <c r="C18643"/>
      <c r="D18643"/>
      <c r="E18643"/>
    </row>
    <row r="18644" spans="1:5" x14ac:dyDescent="0.25">
      <c r="A18644"/>
      <c r="B18644"/>
      <c r="C18644"/>
      <c r="D18644"/>
      <c r="E18644"/>
    </row>
    <row r="18645" spans="1:5" x14ac:dyDescent="0.25">
      <c r="A18645"/>
      <c r="B18645"/>
      <c r="C18645"/>
      <c r="D18645"/>
      <c r="E18645"/>
    </row>
    <row r="18646" spans="1:5" x14ac:dyDescent="0.25">
      <c r="A18646"/>
      <c r="B18646"/>
      <c r="C18646"/>
      <c r="D18646"/>
      <c r="E18646"/>
    </row>
    <row r="18647" spans="1:5" x14ac:dyDescent="0.25">
      <c r="A18647"/>
      <c r="B18647"/>
      <c r="C18647"/>
      <c r="D18647"/>
      <c r="E18647"/>
    </row>
    <row r="18648" spans="1:5" x14ac:dyDescent="0.25">
      <c r="A18648"/>
      <c r="B18648"/>
      <c r="C18648"/>
      <c r="D18648"/>
      <c r="E18648"/>
    </row>
    <row r="18649" spans="1:5" x14ac:dyDescent="0.25">
      <c r="A18649"/>
      <c r="B18649"/>
      <c r="C18649"/>
      <c r="D18649"/>
      <c r="E18649"/>
    </row>
    <row r="18650" spans="1:5" x14ac:dyDescent="0.25">
      <c r="A18650"/>
      <c r="B18650"/>
      <c r="C18650"/>
      <c r="D18650"/>
      <c r="E18650"/>
    </row>
    <row r="18651" spans="1:5" x14ac:dyDescent="0.25">
      <c r="A18651"/>
      <c r="B18651"/>
      <c r="C18651"/>
      <c r="D18651"/>
      <c r="E18651"/>
    </row>
    <row r="18652" spans="1:5" x14ac:dyDescent="0.25">
      <c r="A18652"/>
      <c r="B18652"/>
      <c r="C18652"/>
      <c r="D18652"/>
      <c r="E18652"/>
    </row>
    <row r="18653" spans="1:5" x14ac:dyDescent="0.25">
      <c r="A18653"/>
      <c r="B18653"/>
      <c r="C18653"/>
      <c r="D18653"/>
      <c r="E18653"/>
    </row>
    <row r="18654" spans="1:5" x14ac:dyDescent="0.25">
      <c r="A18654"/>
      <c r="B18654"/>
      <c r="C18654"/>
      <c r="D18654"/>
      <c r="E18654"/>
    </row>
    <row r="18655" spans="1:5" x14ac:dyDescent="0.25">
      <c r="A18655"/>
      <c r="B18655"/>
      <c r="C18655"/>
      <c r="D18655"/>
      <c r="E18655"/>
    </row>
    <row r="18656" spans="1:5" x14ac:dyDescent="0.25">
      <c r="A18656"/>
      <c r="B18656"/>
      <c r="C18656"/>
      <c r="D18656"/>
      <c r="E18656"/>
    </row>
    <row r="18657" spans="1:5" x14ac:dyDescent="0.25">
      <c r="A18657"/>
      <c r="B18657"/>
      <c r="C18657"/>
      <c r="D18657"/>
      <c r="E18657"/>
    </row>
    <row r="18658" spans="1:5" x14ac:dyDescent="0.25">
      <c r="A18658"/>
      <c r="B18658"/>
      <c r="C18658"/>
      <c r="D18658"/>
      <c r="E18658"/>
    </row>
    <row r="18659" spans="1:5" x14ac:dyDescent="0.25">
      <c r="A18659"/>
      <c r="B18659"/>
      <c r="C18659"/>
      <c r="D18659"/>
      <c r="E18659"/>
    </row>
    <row r="18660" spans="1:5" x14ac:dyDescent="0.25">
      <c r="A18660"/>
      <c r="B18660"/>
      <c r="C18660"/>
      <c r="D18660"/>
      <c r="E18660"/>
    </row>
    <row r="18661" spans="1:5" x14ac:dyDescent="0.25">
      <c r="A18661"/>
      <c r="B18661"/>
      <c r="C18661"/>
      <c r="D18661"/>
      <c r="E18661"/>
    </row>
    <row r="18662" spans="1:5" x14ac:dyDescent="0.25">
      <c r="A18662"/>
      <c r="B18662"/>
      <c r="C18662"/>
      <c r="D18662"/>
      <c r="E18662"/>
    </row>
    <row r="18663" spans="1:5" x14ac:dyDescent="0.25">
      <c r="A18663"/>
      <c r="B18663"/>
      <c r="C18663"/>
      <c r="D18663"/>
      <c r="E18663"/>
    </row>
    <row r="18664" spans="1:5" x14ac:dyDescent="0.25">
      <c r="A18664"/>
      <c r="B18664"/>
      <c r="C18664"/>
      <c r="D18664"/>
      <c r="E18664"/>
    </row>
    <row r="18665" spans="1:5" x14ac:dyDescent="0.25">
      <c r="A18665"/>
      <c r="B18665"/>
      <c r="C18665"/>
      <c r="D18665"/>
      <c r="E18665"/>
    </row>
    <row r="18666" spans="1:5" x14ac:dyDescent="0.25">
      <c r="A18666"/>
      <c r="B18666"/>
      <c r="C18666"/>
      <c r="D18666"/>
      <c r="E18666"/>
    </row>
    <row r="18667" spans="1:5" x14ac:dyDescent="0.25">
      <c r="A18667"/>
      <c r="B18667"/>
      <c r="C18667"/>
      <c r="D18667"/>
      <c r="E18667"/>
    </row>
    <row r="18668" spans="1:5" x14ac:dyDescent="0.25">
      <c r="A18668"/>
      <c r="B18668"/>
      <c r="C18668"/>
      <c r="D18668"/>
      <c r="E18668"/>
    </row>
    <row r="18669" spans="1:5" x14ac:dyDescent="0.25">
      <c r="A18669"/>
      <c r="B18669"/>
      <c r="C18669"/>
      <c r="D18669"/>
      <c r="E18669"/>
    </row>
    <row r="18670" spans="1:5" x14ac:dyDescent="0.25">
      <c r="A18670"/>
      <c r="B18670"/>
      <c r="C18670"/>
      <c r="D18670"/>
      <c r="E18670"/>
    </row>
    <row r="18671" spans="1:5" x14ac:dyDescent="0.25">
      <c r="A18671"/>
      <c r="B18671"/>
      <c r="C18671"/>
      <c r="D18671"/>
      <c r="E18671"/>
    </row>
    <row r="18672" spans="1:5" x14ac:dyDescent="0.25">
      <c r="A18672"/>
      <c r="B18672"/>
      <c r="C18672"/>
      <c r="D18672"/>
      <c r="E18672"/>
    </row>
    <row r="18673" spans="1:5" x14ac:dyDescent="0.25">
      <c r="A18673"/>
      <c r="B18673"/>
      <c r="C18673"/>
      <c r="D18673"/>
      <c r="E18673"/>
    </row>
    <row r="18674" spans="1:5" x14ac:dyDescent="0.25">
      <c r="A18674"/>
      <c r="B18674"/>
      <c r="C18674"/>
      <c r="D18674"/>
      <c r="E18674"/>
    </row>
    <row r="18675" spans="1:5" x14ac:dyDescent="0.25">
      <c r="A18675"/>
      <c r="B18675"/>
      <c r="C18675"/>
      <c r="D18675"/>
      <c r="E18675"/>
    </row>
    <row r="18676" spans="1:5" x14ac:dyDescent="0.25">
      <c r="A18676"/>
      <c r="B18676"/>
      <c r="C18676"/>
      <c r="D18676"/>
      <c r="E18676"/>
    </row>
    <row r="18677" spans="1:5" x14ac:dyDescent="0.25">
      <c r="A18677"/>
      <c r="B18677"/>
      <c r="C18677"/>
      <c r="D18677"/>
      <c r="E18677"/>
    </row>
    <row r="18678" spans="1:5" x14ac:dyDescent="0.25">
      <c r="A18678"/>
      <c r="B18678"/>
      <c r="C18678"/>
      <c r="D18678"/>
      <c r="E18678"/>
    </row>
    <row r="18679" spans="1:5" x14ac:dyDescent="0.25">
      <c r="A18679"/>
      <c r="B18679"/>
      <c r="C18679"/>
      <c r="D18679"/>
      <c r="E18679"/>
    </row>
    <row r="18680" spans="1:5" x14ac:dyDescent="0.25">
      <c r="A18680"/>
      <c r="B18680"/>
      <c r="C18680"/>
      <c r="D18680"/>
      <c r="E18680"/>
    </row>
    <row r="18681" spans="1:5" x14ac:dyDescent="0.25">
      <c r="A18681"/>
      <c r="B18681"/>
      <c r="C18681"/>
      <c r="D18681"/>
      <c r="E18681"/>
    </row>
    <row r="18682" spans="1:5" x14ac:dyDescent="0.25">
      <c r="A18682"/>
      <c r="B18682"/>
      <c r="C18682"/>
      <c r="D18682"/>
      <c r="E18682"/>
    </row>
    <row r="18683" spans="1:5" x14ac:dyDescent="0.25">
      <c r="A18683"/>
      <c r="B18683"/>
      <c r="C18683"/>
      <c r="D18683"/>
      <c r="E18683"/>
    </row>
    <row r="18684" spans="1:5" x14ac:dyDescent="0.25">
      <c r="A18684"/>
      <c r="B18684"/>
      <c r="C18684"/>
      <c r="D18684"/>
      <c r="E18684"/>
    </row>
    <row r="18685" spans="1:5" x14ac:dyDescent="0.25">
      <c r="A18685"/>
      <c r="B18685"/>
      <c r="C18685"/>
      <c r="D18685"/>
      <c r="E18685"/>
    </row>
    <row r="18686" spans="1:5" x14ac:dyDescent="0.25">
      <c r="A18686"/>
      <c r="B18686"/>
      <c r="C18686"/>
      <c r="D18686"/>
      <c r="E18686"/>
    </row>
    <row r="18687" spans="1:5" x14ac:dyDescent="0.25">
      <c r="A18687"/>
      <c r="B18687"/>
      <c r="C18687"/>
      <c r="D18687"/>
      <c r="E18687"/>
    </row>
    <row r="18688" spans="1:5" x14ac:dyDescent="0.25">
      <c r="A18688"/>
      <c r="B18688"/>
      <c r="C18688"/>
      <c r="D18688"/>
      <c r="E18688"/>
    </row>
    <row r="18689" spans="1:5" x14ac:dyDescent="0.25">
      <c r="A18689"/>
      <c r="B18689"/>
      <c r="C18689"/>
      <c r="D18689"/>
      <c r="E18689"/>
    </row>
    <row r="18690" spans="1:5" x14ac:dyDescent="0.25">
      <c r="A18690"/>
      <c r="B18690"/>
      <c r="C18690"/>
      <c r="D18690"/>
      <c r="E18690"/>
    </row>
    <row r="18691" spans="1:5" x14ac:dyDescent="0.25">
      <c r="A18691"/>
      <c r="B18691"/>
      <c r="C18691"/>
      <c r="D18691"/>
      <c r="E18691"/>
    </row>
    <row r="18692" spans="1:5" x14ac:dyDescent="0.25">
      <c r="A18692"/>
      <c r="B18692"/>
      <c r="C18692"/>
      <c r="D18692"/>
      <c r="E18692"/>
    </row>
    <row r="18693" spans="1:5" x14ac:dyDescent="0.25">
      <c r="A18693"/>
      <c r="B18693"/>
      <c r="C18693"/>
      <c r="D18693"/>
      <c r="E18693"/>
    </row>
    <row r="18694" spans="1:5" x14ac:dyDescent="0.25">
      <c r="A18694"/>
      <c r="B18694"/>
      <c r="C18694"/>
      <c r="D18694"/>
      <c r="E18694"/>
    </row>
    <row r="18695" spans="1:5" x14ac:dyDescent="0.25">
      <c r="A18695"/>
      <c r="B18695"/>
      <c r="C18695"/>
      <c r="D18695"/>
      <c r="E18695"/>
    </row>
    <row r="18696" spans="1:5" x14ac:dyDescent="0.25">
      <c r="A18696"/>
      <c r="B18696"/>
      <c r="C18696"/>
      <c r="D18696"/>
      <c r="E18696"/>
    </row>
    <row r="18697" spans="1:5" x14ac:dyDescent="0.25">
      <c r="A18697"/>
      <c r="B18697"/>
      <c r="C18697"/>
      <c r="D18697"/>
      <c r="E18697"/>
    </row>
    <row r="18698" spans="1:5" x14ac:dyDescent="0.25">
      <c r="A18698"/>
      <c r="B18698"/>
      <c r="C18698"/>
      <c r="D18698"/>
      <c r="E18698"/>
    </row>
    <row r="18699" spans="1:5" x14ac:dyDescent="0.25">
      <c r="A18699"/>
      <c r="B18699"/>
      <c r="C18699"/>
      <c r="D18699"/>
      <c r="E18699"/>
    </row>
    <row r="18700" spans="1:5" x14ac:dyDescent="0.25">
      <c r="A18700"/>
      <c r="B18700"/>
      <c r="C18700"/>
      <c r="D18700"/>
      <c r="E18700"/>
    </row>
    <row r="18701" spans="1:5" x14ac:dyDescent="0.25">
      <c r="A18701"/>
      <c r="B18701"/>
      <c r="C18701"/>
      <c r="D18701"/>
      <c r="E18701"/>
    </row>
    <row r="18702" spans="1:5" x14ac:dyDescent="0.25">
      <c r="A18702"/>
      <c r="B18702"/>
      <c r="C18702"/>
      <c r="D18702"/>
      <c r="E18702"/>
    </row>
    <row r="18703" spans="1:5" x14ac:dyDescent="0.25">
      <c r="A18703"/>
      <c r="B18703"/>
      <c r="C18703"/>
      <c r="D18703"/>
      <c r="E18703"/>
    </row>
    <row r="18704" spans="1:5" x14ac:dyDescent="0.25">
      <c r="A18704"/>
      <c r="B18704"/>
      <c r="C18704"/>
      <c r="D18704"/>
      <c r="E18704"/>
    </row>
    <row r="18705" spans="1:5" x14ac:dyDescent="0.25">
      <c r="A18705"/>
      <c r="B18705"/>
      <c r="C18705"/>
      <c r="D18705"/>
      <c r="E18705"/>
    </row>
    <row r="18706" spans="1:5" x14ac:dyDescent="0.25">
      <c r="A18706"/>
      <c r="B18706"/>
      <c r="C18706"/>
      <c r="D18706"/>
      <c r="E18706"/>
    </row>
    <row r="18707" spans="1:5" x14ac:dyDescent="0.25">
      <c r="A18707"/>
      <c r="B18707"/>
      <c r="C18707"/>
      <c r="D18707"/>
      <c r="E18707"/>
    </row>
    <row r="18708" spans="1:5" x14ac:dyDescent="0.25">
      <c r="A18708"/>
      <c r="B18708"/>
      <c r="C18708"/>
      <c r="D18708"/>
      <c r="E18708"/>
    </row>
    <row r="18709" spans="1:5" x14ac:dyDescent="0.25">
      <c r="A18709"/>
      <c r="B18709"/>
      <c r="C18709"/>
      <c r="D18709"/>
      <c r="E18709"/>
    </row>
    <row r="18710" spans="1:5" x14ac:dyDescent="0.25">
      <c r="A18710"/>
      <c r="B18710"/>
      <c r="C18710"/>
      <c r="D18710"/>
      <c r="E18710"/>
    </row>
    <row r="18711" spans="1:5" x14ac:dyDescent="0.25">
      <c r="A18711"/>
      <c r="B18711"/>
      <c r="C18711"/>
      <c r="D18711"/>
      <c r="E18711"/>
    </row>
    <row r="18712" spans="1:5" x14ac:dyDescent="0.25">
      <c r="A18712"/>
      <c r="B18712"/>
      <c r="C18712"/>
      <c r="D18712"/>
      <c r="E18712"/>
    </row>
    <row r="18713" spans="1:5" x14ac:dyDescent="0.25">
      <c r="A18713"/>
      <c r="B18713"/>
      <c r="C18713"/>
      <c r="D18713"/>
      <c r="E18713"/>
    </row>
    <row r="18714" spans="1:5" x14ac:dyDescent="0.25">
      <c r="A18714"/>
      <c r="B18714"/>
      <c r="C18714"/>
      <c r="D18714"/>
      <c r="E18714"/>
    </row>
    <row r="18715" spans="1:5" x14ac:dyDescent="0.25">
      <c r="A18715"/>
      <c r="B18715"/>
      <c r="C18715"/>
      <c r="D18715"/>
      <c r="E18715"/>
    </row>
    <row r="18716" spans="1:5" x14ac:dyDescent="0.25">
      <c r="A18716"/>
      <c r="B18716"/>
      <c r="C18716"/>
      <c r="D18716"/>
      <c r="E18716"/>
    </row>
    <row r="18717" spans="1:5" x14ac:dyDescent="0.25">
      <c r="A18717"/>
      <c r="B18717"/>
      <c r="C18717"/>
      <c r="D18717"/>
      <c r="E18717"/>
    </row>
    <row r="18718" spans="1:5" x14ac:dyDescent="0.25">
      <c r="A18718"/>
      <c r="B18718"/>
      <c r="C18718"/>
      <c r="D18718"/>
      <c r="E18718"/>
    </row>
    <row r="18719" spans="1:5" x14ac:dyDescent="0.25">
      <c r="A18719"/>
      <c r="B18719"/>
      <c r="C18719"/>
      <c r="D18719"/>
      <c r="E18719"/>
    </row>
    <row r="18720" spans="1:5" x14ac:dyDescent="0.25">
      <c r="A18720"/>
      <c r="B18720"/>
      <c r="C18720"/>
      <c r="D18720"/>
      <c r="E18720"/>
    </row>
    <row r="18721" spans="1:5" x14ac:dyDescent="0.25">
      <c r="A18721"/>
      <c r="B18721"/>
      <c r="C18721"/>
      <c r="D18721"/>
      <c r="E18721"/>
    </row>
    <row r="18722" spans="1:5" x14ac:dyDescent="0.25">
      <c r="A18722"/>
      <c r="B18722"/>
      <c r="C18722"/>
      <c r="D18722"/>
      <c r="E18722"/>
    </row>
    <row r="18723" spans="1:5" x14ac:dyDescent="0.25">
      <c r="A18723"/>
      <c r="B18723"/>
      <c r="C18723"/>
      <c r="D18723"/>
      <c r="E18723"/>
    </row>
    <row r="18724" spans="1:5" x14ac:dyDescent="0.25">
      <c r="A18724"/>
      <c r="B18724"/>
      <c r="C18724"/>
      <c r="D18724"/>
      <c r="E18724"/>
    </row>
    <row r="18725" spans="1:5" x14ac:dyDescent="0.25">
      <c r="A18725"/>
      <c r="B18725"/>
      <c r="C18725"/>
      <c r="D18725"/>
      <c r="E18725"/>
    </row>
    <row r="18726" spans="1:5" x14ac:dyDescent="0.25">
      <c r="A18726"/>
      <c r="B18726"/>
      <c r="C18726"/>
      <c r="D18726"/>
      <c r="E18726"/>
    </row>
    <row r="18727" spans="1:5" x14ac:dyDescent="0.25">
      <c r="A18727"/>
      <c r="B18727"/>
      <c r="C18727"/>
      <c r="D18727"/>
      <c r="E18727"/>
    </row>
    <row r="18728" spans="1:5" x14ac:dyDescent="0.25">
      <c r="A18728"/>
      <c r="B18728"/>
      <c r="C18728"/>
      <c r="D18728"/>
      <c r="E18728"/>
    </row>
    <row r="18729" spans="1:5" x14ac:dyDescent="0.25">
      <c r="A18729"/>
      <c r="B18729"/>
      <c r="C18729"/>
      <c r="D18729"/>
      <c r="E18729"/>
    </row>
    <row r="18730" spans="1:5" x14ac:dyDescent="0.25">
      <c r="A18730"/>
      <c r="B18730"/>
      <c r="C18730"/>
      <c r="D18730"/>
      <c r="E18730"/>
    </row>
    <row r="18731" spans="1:5" x14ac:dyDescent="0.25">
      <c r="A18731"/>
      <c r="B18731"/>
      <c r="C18731"/>
      <c r="D18731"/>
      <c r="E18731"/>
    </row>
    <row r="18732" spans="1:5" x14ac:dyDescent="0.25">
      <c r="A18732"/>
      <c r="B18732"/>
      <c r="C18732"/>
      <c r="D18732"/>
      <c r="E18732"/>
    </row>
    <row r="18733" spans="1:5" x14ac:dyDescent="0.25">
      <c r="A18733"/>
      <c r="B18733"/>
      <c r="C18733"/>
      <c r="D18733"/>
      <c r="E18733"/>
    </row>
    <row r="18734" spans="1:5" x14ac:dyDescent="0.25">
      <c r="A18734"/>
      <c r="B18734"/>
      <c r="C18734"/>
      <c r="D18734"/>
      <c r="E18734"/>
    </row>
    <row r="18735" spans="1:5" x14ac:dyDescent="0.25">
      <c r="A18735"/>
      <c r="B18735"/>
      <c r="C18735"/>
      <c r="D18735"/>
      <c r="E18735"/>
    </row>
    <row r="18736" spans="1:5" x14ac:dyDescent="0.25">
      <c r="A18736"/>
      <c r="B18736"/>
      <c r="C18736"/>
      <c r="D18736"/>
      <c r="E18736"/>
    </row>
    <row r="18737" spans="1:5" x14ac:dyDescent="0.25">
      <c r="A18737"/>
      <c r="B18737"/>
      <c r="C18737"/>
      <c r="D18737"/>
      <c r="E18737"/>
    </row>
    <row r="18738" spans="1:5" x14ac:dyDescent="0.25">
      <c r="A18738"/>
      <c r="B18738"/>
      <c r="C18738"/>
      <c r="D18738"/>
      <c r="E18738"/>
    </row>
    <row r="18739" spans="1:5" x14ac:dyDescent="0.25">
      <c r="A18739"/>
      <c r="B18739"/>
      <c r="C18739"/>
      <c r="D18739"/>
      <c r="E18739"/>
    </row>
    <row r="18740" spans="1:5" x14ac:dyDescent="0.25">
      <c r="A18740"/>
      <c r="B18740"/>
      <c r="C18740"/>
      <c r="D18740"/>
      <c r="E18740"/>
    </row>
    <row r="18741" spans="1:5" x14ac:dyDescent="0.25">
      <c r="A18741"/>
      <c r="B18741"/>
      <c r="C18741"/>
      <c r="D18741"/>
      <c r="E18741"/>
    </row>
    <row r="18742" spans="1:5" x14ac:dyDescent="0.25">
      <c r="A18742"/>
      <c r="B18742"/>
      <c r="C18742"/>
      <c r="D18742"/>
      <c r="E18742"/>
    </row>
    <row r="18743" spans="1:5" x14ac:dyDescent="0.25">
      <c r="A18743"/>
      <c r="B18743"/>
      <c r="C18743"/>
      <c r="D18743"/>
      <c r="E18743"/>
    </row>
    <row r="18744" spans="1:5" x14ac:dyDescent="0.25">
      <c r="A18744"/>
      <c r="B18744"/>
      <c r="C18744"/>
      <c r="D18744"/>
      <c r="E18744"/>
    </row>
    <row r="18745" spans="1:5" x14ac:dyDescent="0.25">
      <c r="A18745"/>
      <c r="B18745"/>
      <c r="C18745"/>
      <c r="D18745"/>
      <c r="E18745"/>
    </row>
    <row r="18746" spans="1:5" x14ac:dyDescent="0.25">
      <c r="A18746"/>
      <c r="B18746"/>
      <c r="C18746"/>
      <c r="D18746"/>
      <c r="E18746"/>
    </row>
    <row r="18747" spans="1:5" x14ac:dyDescent="0.25">
      <c r="A18747"/>
      <c r="B18747"/>
      <c r="C18747"/>
      <c r="D18747"/>
      <c r="E18747"/>
    </row>
    <row r="18748" spans="1:5" x14ac:dyDescent="0.25">
      <c r="A18748"/>
      <c r="B18748"/>
      <c r="C18748"/>
      <c r="D18748"/>
      <c r="E18748"/>
    </row>
    <row r="18749" spans="1:5" x14ac:dyDescent="0.25">
      <c r="A18749"/>
      <c r="B18749"/>
      <c r="C18749"/>
      <c r="D18749"/>
      <c r="E18749"/>
    </row>
    <row r="18750" spans="1:5" x14ac:dyDescent="0.25">
      <c r="A18750"/>
      <c r="B18750"/>
      <c r="C18750"/>
      <c r="D18750"/>
      <c r="E18750"/>
    </row>
    <row r="18751" spans="1:5" x14ac:dyDescent="0.25">
      <c r="A18751"/>
      <c r="B18751"/>
      <c r="C18751"/>
      <c r="D18751"/>
      <c r="E18751"/>
    </row>
    <row r="18752" spans="1:5" x14ac:dyDescent="0.25">
      <c r="A18752"/>
      <c r="B18752"/>
      <c r="C18752"/>
      <c r="D18752"/>
      <c r="E18752"/>
    </row>
    <row r="18753" spans="1:5" x14ac:dyDescent="0.25">
      <c r="A18753"/>
      <c r="B18753"/>
      <c r="C18753"/>
      <c r="D18753"/>
      <c r="E18753"/>
    </row>
    <row r="18754" spans="1:5" x14ac:dyDescent="0.25">
      <c r="A18754"/>
      <c r="B18754"/>
      <c r="C18754"/>
      <c r="D18754"/>
      <c r="E18754"/>
    </row>
    <row r="18755" spans="1:5" x14ac:dyDescent="0.25">
      <c r="A18755"/>
      <c r="B18755"/>
      <c r="C18755"/>
      <c r="D18755"/>
      <c r="E18755"/>
    </row>
    <row r="18756" spans="1:5" x14ac:dyDescent="0.25">
      <c r="A18756"/>
      <c r="B18756"/>
      <c r="C18756"/>
      <c r="D18756"/>
      <c r="E18756"/>
    </row>
    <row r="18757" spans="1:5" x14ac:dyDescent="0.25">
      <c r="A18757"/>
      <c r="B18757"/>
      <c r="C18757"/>
      <c r="D18757"/>
      <c r="E18757"/>
    </row>
    <row r="18758" spans="1:5" x14ac:dyDescent="0.25">
      <c r="A18758"/>
      <c r="B18758"/>
      <c r="C18758"/>
      <c r="D18758"/>
      <c r="E18758"/>
    </row>
    <row r="18759" spans="1:5" x14ac:dyDescent="0.25">
      <c r="A18759"/>
      <c r="B18759"/>
      <c r="C18759"/>
      <c r="D18759"/>
      <c r="E18759"/>
    </row>
    <row r="18760" spans="1:5" x14ac:dyDescent="0.25">
      <c r="A18760"/>
      <c r="B18760"/>
      <c r="C18760"/>
      <c r="D18760"/>
      <c r="E18760"/>
    </row>
    <row r="18761" spans="1:5" x14ac:dyDescent="0.25">
      <c r="A18761"/>
      <c r="B18761"/>
      <c r="C18761"/>
      <c r="D18761"/>
      <c r="E18761"/>
    </row>
    <row r="18762" spans="1:5" x14ac:dyDescent="0.25">
      <c r="A18762"/>
      <c r="B18762"/>
      <c r="C18762"/>
      <c r="D18762"/>
      <c r="E18762"/>
    </row>
    <row r="18763" spans="1:5" x14ac:dyDescent="0.25">
      <c r="A18763"/>
      <c r="B18763"/>
      <c r="C18763"/>
      <c r="D18763"/>
      <c r="E18763"/>
    </row>
    <row r="18764" spans="1:5" x14ac:dyDescent="0.25">
      <c r="A18764"/>
      <c r="B18764"/>
      <c r="C18764"/>
      <c r="D18764"/>
      <c r="E18764"/>
    </row>
    <row r="18765" spans="1:5" x14ac:dyDescent="0.25">
      <c r="A18765"/>
      <c r="B18765"/>
      <c r="C18765"/>
      <c r="D18765"/>
      <c r="E18765"/>
    </row>
    <row r="18766" spans="1:5" x14ac:dyDescent="0.25">
      <c r="A18766"/>
      <c r="B18766"/>
      <c r="C18766"/>
      <c r="D18766"/>
      <c r="E18766"/>
    </row>
    <row r="18767" spans="1:5" x14ac:dyDescent="0.25">
      <c r="A18767"/>
      <c r="B18767"/>
      <c r="C18767"/>
      <c r="D18767"/>
      <c r="E18767"/>
    </row>
    <row r="18768" spans="1:5" x14ac:dyDescent="0.25">
      <c r="A18768"/>
      <c r="B18768"/>
      <c r="C18768"/>
      <c r="D18768"/>
      <c r="E18768"/>
    </row>
    <row r="18769" spans="1:5" x14ac:dyDescent="0.25">
      <c r="A18769"/>
      <c r="B18769"/>
      <c r="C18769"/>
      <c r="D18769"/>
      <c r="E18769"/>
    </row>
    <row r="18770" spans="1:5" x14ac:dyDescent="0.25">
      <c r="A18770"/>
      <c r="B18770"/>
      <c r="C18770"/>
      <c r="D18770"/>
      <c r="E18770"/>
    </row>
    <row r="18771" spans="1:5" x14ac:dyDescent="0.25">
      <c r="A18771"/>
      <c r="B18771"/>
      <c r="C18771"/>
      <c r="D18771"/>
      <c r="E18771"/>
    </row>
    <row r="18772" spans="1:5" x14ac:dyDescent="0.25">
      <c r="A18772"/>
      <c r="B18772"/>
      <c r="C18772"/>
      <c r="D18772"/>
      <c r="E18772"/>
    </row>
    <row r="18773" spans="1:5" x14ac:dyDescent="0.25">
      <c r="A18773"/>
      <c r="B18773"/>
      <c r="C18773"/>
      <c r="D18773"/>
      <c r="E18773"/>
    </row>
    <row r="18774" spans="1:5" x14ac:dyDescent="0.25">
      <c r="A18774"/>
      <c r="B18774"/>
      <c r="C18774"/>
      <c r="D18774"/>
      <c r="E18774"/>
    </row>
    <row r="18775" spans="1:5" x14ac:dyDescent="0.25">
      <c r="A18775"/>
      <c r="B18775"/>
      <c r="C18775"/>
      <c r="D18775"/>
      <c r="E18775"/>
    </row>
    <row r="18776" spans="1:5" x14ac:dyDescent="0.25">
      <c r="A18776"/>
      <c r="B18776"/>
      <c r="C18776"/>
      <c r="D18776"/>
      <c r="E18776"/>
    </row>
    <row r="18777" spans="1:5" x14ac:dyDescent="0.25">
      <c r="A18777"/>
      <c r="B18777"/>
      <c r="C18777"/>
      <c r="D18777"/>
      <c r="E18777"/>
    </row>
    <row r="18778" spans="1:5" x14ac:dyDescent="0.25">
      <c r="A18778"/>
      <c r="B18778"/>
      <c r="C18778"/>
      <c r="D18778"/>
      <c r="E18778"/>
    </row>
    <row r="18779" spans="1:5" x14ac:dyDescent="0.25">
      <c r="A18779"/>
      <c r="B18779"/>
      <c r="C18779"/>
      <c r="D18779"/>
      <c r="E18779"/>
    </row>
    <row r="18780" spans="1:5" x14ac:dyDescent="0.25">
      <c r="A18780"/>
      <c r="B18780"/>
      <c r="C18780"/>
      <c r="D18780"/>
      <c r="E18780"/>
    </row>
    <row r="18781" spans="1:5" x14ac:dyDescent="0.25">
      <c r="A18781"/>
      <c r="B18781"/>
      <c r="C18781"/>
      <c r="D18781"/>
      <c r="E18781"/>
    </row>
    <row r="18782" spans="1:5" x14ac:dyDescent="0.25">
      <c r="A18782"/>
      <c r="B18782"/>
      <c r="C18782"/>
      <c r="D18782"/>
      <c r="E18782"/>
    </row>
    <row r="18783" spans="1:5" x14ac:dyDescent="0.25">
      <c r="A18783"/>
      <c r="B18783"/>
      <c r="C18783"/>
      <c r="D18783"/>
      <c r="E18783"/>
    </row>
    <row r="18784" spans="1:5" x14ac:dyDescent="0.25">
      <c r="A18784"/>
      <c r="B18784"/>
      <c r="C18784"/>
      <c r="D18784"/>
      <c r="E18784"/>
    </row>
    <row r="18785" spans="1:5" x14ac:dyDescent="0.25">
      <c r="A18785"/>
      <c r="B18785"/>
      <c r="C18785"/>
      <c r="D18785"/>
      <c r="E18785"/>
    </row>
    <row r="18786" spans="1:5" x14ac:dyDescent="0.25">
      <c r="A18786"/>
      <c r="B18786"/>
      <c r="C18786"/>
      <c r="D18786"/>
      <c r="E18786"/>
    </row>
    <row r="18787" spans="1:5" x14ac:dyDescent="0.25">
      <c r="A18787"/>
      <c r="B18787"/>
      <c r="C18787"/>
      <c r="D18787"/>
      <c r="E18787"/>
    </row>
    <row r="18788" spans="1:5" x14ac:dyDescent="0.25">
      <c r="A18788"/>
      <c r="B18788"/>
      <c r="C18788"/>
      <c r="D18788"/>
      <c r="E18788"/>
    </row>
    <row r="18789" spans="1:5" x14ac:dyDescent="0.25">
      <c r="A18789"/>
      <c r="B18789"/>
      <c r="C18789"/>
      <c r="D18789"/>
      <c r="E18789"/>
    </row>
    <row r="18790" spans="1:5" x14ac:dyDescent="0.25">
      <c r="A18790"/>
      <c r="B18790"/>
      <c r="C18790"/>
      <c r="D18790"/>
      <c r="E18790"/>
    </row>
    <row r="18791" spans="1:5" x14ac:dyDescent="0.25">
      <c r="A18791"/>
      <c r="B18791"/>
      <c r="C18791"/>
      <c r="D18791"/>
      <c r="E18791"/>
    </row>
    <row r="18792" spans="1:5" x14ac:dyDescent="0.25">
      <c r="A18792"/>
      <c r="B18792"/>
      <c r="C18792"/>
      <c r="D18792"/>
      <c r="E18792"/>
    </row>
    <row r="18793" spans="1:5" x14ac:dyDescent="0.25">
      <c r="A18793"/>
      <c r="B18793"/>
      <c r="C18793"/>
      <c r="D18793"/>
      <c r="E18793"/>
    </row>
    <row r="18794" spans="1:5" x14ac:dyDescent="0.25">
      <c r="A18794"/>
      <c r="B18794"/>
      <c r="C18794"/>
      <c r="D18794"/>
      <c r="E18794"/>
    </row>
    <row r="18795" spans="1:5" x14ac:dyDescent="0.25">
      <c r="A18795"/>
      <c r="B18795"/>
      <c r="C18795"/>
      <c r="D18795"/>
      <c r="E18795"/>
    </row>
    <row r="18796" spans="1:5" x14ac:dyDescent="0.25">
      <c r="A18796"/>
      <c r="B18796"/>
      <c r="C18796"/>
      <c r="D18796"/>
      <c r="E18796"/>
    </row>
    <row r="18797" spans="1:5" x14ac:dyDescent="0.25">
      <c r="A18797"/>
      <c r="B18797"/>
      <c r="C18797"/>
      <c r="D18797"/>
      <c r="E18797"/>
    </row>
    <row r="18798" spans="1:5" x14ac:dyDescent="0.25">
      <c r="A18798"/>
      <c r="B18798"/>
      <c r="C18798"/>
      <c r="D18798"/>
      <c r="E18798"/>
    </row>
    <row r="18799" spans="1:5" x14ac:dyDescent="0.25">
      <c r="A18799"/>
      <c r="B18799"/>
      <c r="C18799"/>
      <c r="D18799"/>
      <c r="E18799"/>
    </row>
    <row r="18800" spans="1:5" x14ac:dyDescent="0.25">
      <c r="A18800"/>
      <c r="B18800"/>
      <c r="C18800"/>
      <c r="D18800"/>
      <c r="E18800"/>
    </row>
    <row r="18801" spans="1:5" x14ac:dyDescent="0.25">
      <c r="A18801"/>
      <c r="B18801"/>
      <c r="C18801"/>
      <c r="D18801"/>
      <c r="E18801"/>
    </row>
    <row r="18802" spans="1:5" x14ac:dyDescent="0.25">
      <c r="A18802"/>
      <c r="B18802"/>
      <c r="C18802"/>
      <c r="D18802"/>
      <c r="E18802"/>
    </row>
    <row r="18803" spans="1:5" x14ac:dyDescent="0.25">
      <c r="A18803"/>
      <c r="B18803"/>
      <c r="C18803"/>
      <c r="D18803"/>
      <c r="E18803"/>
    </row>
    <row r="18804" spans="1:5" x14ac:dyDescent="0.25">
      <c r="A18804"/>
      <c r="B18804"/>
      <c r="C18804"/>
      <c r="D18804"/>
      <c r="E18804"/>
    </row>
    <row r="18805" spans="1:5" x14ac:dyDescent="0.25">
      <c r="A18805"/>
      <c r="B18805"/>
      <c r="C18805"/>
      <c r="D18805"/>
      <c r="E18805"/>
    </row>
    <row r="18806" spans="1:5" x14ac:dyDescent="0.25">
      <c r="A18806"/>
      <c r="B18806"/>
      <c r="C18806"/>
      <c r="D18806"/>
      <c r="E18806"/>
    </row>
    <row r="18807" spans="1:5" x14ac:dyDescent="0.25">
      <c r="A18807"/>
      <c r="B18807"/>
      <c r="C18807"/>
      <c r="D18807"/>
      <c r="E18807"/>
    </row>
    <row r="18808" spans="1:5" x14ac:dyDescent="0.25">
      <c r="A18808"/>
      <c r="B18808"/>
      <c r="C18808"/>
      <c r="D18808"/>
      <c r="E18808"/>
    </row>
    <row r="18809" spans="1:5" x14ac:dyDescent="0.25">
      <c r="A18809"/>
      <c r="B18809"/>
      <c r="C18809"/>
      <c r="D18809"/>
      <c r="E18809"/>
    </row>
    <row r="18810" spans="1:5" x14ac:dyDescent="0.25">
      <c r="A18810"/>
      <c r="B18810"/>
      <c r="C18810"/>
      <c r="D18810"/>
      <c r="E18810"/>
    </row>
    <row r="18811" spans="1:5" x14ac:dyDescent="0.25">
      <c r="A18811"/>
      <c r="B18811"/>
      <c r="C18811"/>
      <c r="D18811"/>
      <c r="E18811"/>
    </row>
    <row r="18812" spans="1:5" x14ac:dyDescent="0.25">
      <c r="A18812"/>
      <c r="B18812"/>
      <c r="C18812"/>
      <c r="D18812"/>
      <c r="E18812"/>
    </row>
    <row r="18813" spans="1:5" x14ac:dyDescent="0.25">
      <c r="A18813"/>
      <c r="B18813"/>
      <c r="C18813"/>
      <c r="D18813"/>
      <c r="E18813"/>
    </row>
    <row r="18814" spans="1:5" x14ac:dyDescent="0.25">
      <c r="A18814"/>
      <c r="B18814"/>
      <c r="C18814"/>
      <c r="D18814"/>
      <c r="E18814"/>
    </row>
    <row r="18815" spans="1:5" x14ac:dyDescent="0.25">
      <c r="A18815"/>
      <c r="B18815"/>
      <c r="C18815"/>
      <c r="D18815"/>
      <c r="E18815"/>
    </row>
    <row r="18816" spans="1:5" x14ac:dyDescent="0.25">
      <c r="A18816"/>
      <c r="B18816"/>
      <c r="C18816"/>
      <c r="D18816"/>
      <c r="E18816"/>
    </row>
    <row r="18817" spans="1:5" x14ac:dyDescent="0.25">
      <c r="A18817"/>
      <c r="B18817"/>
      <c r="C18817"/>
      <c r="D18817"/>
      <c r="E18817"/>
    </row>
    <row r="18818" spans="1:5" x14ac:dyDescent="0.25">
      <c r="A18818"/>
      <c r="B18818"/>
      <c r="C18818"/>
      <c r="D18818"/>
      <c r="E18818"/>
    </row>
    <row r="18819" spans="1:5" x14ac:dyDescent="0.25">
      <c r="A18819"/>
      <c r="B18819"/>
      <c r="C18819"/>
      <c r="D18819"/>
      <c r="E18819"/>
    </row>
    <row r="18820" spans="1:5" x14ac:dyDescent="0.25">
      <c r="A18820"/>
      <c r="B18820"/>
      <c r="C18820"/>
      <c r="D18820"/>
      <c r="E18820"/>
    </row>
    <row r="18821" spans="1:5" x14ac:dyDescent="0.25">
      <c r="A18821"/>
      <c r="B18821"/>
      <c r="C18821"/>
      <c r="D18821"/>
      <c r="E18821"/>
    </row>
    <row r="18822" spans="1:5" x14ac:dyDescent="0.25">
      <c r="A18822"/>
      <c r="B18822"/>
      <c r="C18822"/>
      <c r="D18822"/>
      <c r="E18822"/>
    </row>
    <row r="18823" spans="1:5" x14ac:dyDescent="0.25">
      <c r="A18823"/>
      <c r="B18823"/>
      <c r="C18823"/>
      <c r="D18823"/>
      <c r="E18823"/>
    </row>
    <row r="18824" spans="1:5" x14ac:dyDescent="0.25">
      <c r="A18824"/>
      <c r="B18824"/>
      <c r="C18824"/>
      <c r="D18824"/>
      <c r="E18824"/>
    </row>
    <row r="18825" spans="1:5" x14ac:dyDescent="0.25">
      <c r="A18825"/>
      <c r="B18825"/>
      <c r="C18825"/>
      <c r="D18825"/>
      <c r="E18825"/>
    </row>
    <row r="18826" spans="1:5" x14ac:dyDescent="0.25">
      <c r="A18826"/>
      <c r="B18826"/>
      <c r="C18826"/>
      <c r="D18826"/>
      <c r="E18826"/>
    </row>
    <row r="18827" spans="1:5" x14ac:dyDescent="0.25">
      <c r="A18827"/>
      <c r="B18827"/>
      <c r="C18827"/>
      <c r="D18827"/>
      <c r="E18827"/>
    </row>
    <row r="18828" spans="1:5" x14ac:dyDescent="0.25">
      <c r="A18828"/>
      <c r="B18828"/>
      <c r="C18828"/>
      <c r="D18828"/>
      <c r="E18828"/>
    </row>
    <row r="18829" spans="1:5" x14ac:dyDescent="0.25">
      <c r="A18829"/>
      <c r="B18829"/>
      <c r="C18829"/>
      <c r="D18829"/>
      <c r="E18829"/>
    </row>
    <row r="18830" spans="1:5" x14ac:dyDescent="0.25">
      <c r="A18830"/>
      <c r="B18830"/>
      <c r="C18830"/>
      <c r="D18830"/>
      <c r="E18830"/>
    </row>
    <row r="18831" spans="1:5" x14ac:dyDescent="0.25">
      <c r="A18831"/>
      <c r="B18831"/>
      <c r="C18831"/>
      <c r="D18831"/>
      <c r="E18831"/>
    </row>
    <row r="18832" spans="1:5" x14ac:dyDescent="0.25">
      <c r="A18832"/>
      <c r="B18832"/>
      <c r="C18832"/>
      <c r="D18832"/>
      <c r="E18832"/>
    </row>
    <row r="18833" spans="1:5" x14ac:dyDescent="0.25">
      <c r="A18833"/>
      <c r="B18833"/>
      <c r="C18833"/>
      <c r="D18833"/>
      <c r="E18833"/>
    </row>
    <row r="18834" spans="1:5" x14ac:dyDescent="0.25">
      <c r="A18834"/>
      <c r="B18834"/>
      <c r="C18834"/>
      <c r="D18834"/>
      <c r="E18834"/>
    </row>
    <row r="18835" spans="1:5" x14ac:dyDescent="0.25">
      <c r="A18835"/>
      <c r="B18835"/>
      <c r="C18835"/>
      <c r="D18835"/>
      <c r="E18835"/>
    </row>
    <row r="18836" spans="1:5" x14ac:dyDescent="0.25">
      <c r="A18836"/>
      <c r="B18836"/>
      <c r="C18836"/>
      <c r="D18836"/>
      <c r="E18836"/>
    </row>
    <row r="18837" spans="1:5" x14ac:dyDescent="0.25">
      <c r="A18837"/>
      <c r="B18837"/>
      <c r="C18837"/>
      <c r="D18837"/>
      <c r="E18837"/>
    </row>
    <row r="18838" spans="1:5" x14ac:dyDescent="0.25">
      <c r="A18838"/>
      <c r="B18838"/>
      <c r="C18838"/>
      <c r="D18838"/>
      <c r="E18838"/>
    </row>
    <row r="18839" spans="1:5" x14ac:dyDescent="0.25">
      <c r="A18839"/>
      <c r="B18839"/>
      <c r="C18839"/>
      <c r="D18839"/>
      <c r="E18839"/>
    </row>
    <row r="18840" spans="1:5" x14ac:dyDescent="0.25">
      <c r="A18840"/>
      <c r="B18840"/>
      <c r="C18840"/>
      <c r="D18840"/>
      <c r="E18840"/>
    </row>
    <row r="18841" spans="1:5" x14ac:dyDescent="0.25">
      <c r="A18841"/>
      <c r="B18841"/>
      <c r="C18841"/>
      <c r="D18841"/>
      <c r="E18841"/>
    </row>
    <row r="18842" spans="1:5" x14ac:dyDescent="0.25">
      <c r="A18842"/>
      <c r="B18842"/>
      <c r="C18842"/>
      <c r="D18842"/>
      <c r="E18842"/>
    </row>
    <row r="18843" spans="1:5" x14ac:dyDescent="0.25">
      <c r="A18843"/>
      <c r="B18843"/>
      <c r="C18843"/>
      <c r="D18843"/>
      <c r="E18843"/>
    </row>
    <row r="18844" spans="1:5" x14ac:dyDescent="0.25">
      <c r="A18844"/>
      <c r="B18844"/>
      <c r="C18844"/>
      <c r="D18844"/>
      <c r="E18844"/>
    </row>
    <row r="18845" spans="1:5" x14ac:dyDescent="0.25">
      <c r="A18845"/>
      <c r="B18845"/>
      <c r="C18845"/>
      <c r="D18845"/>
      <c r="E18845"/>
    </row>
    <row r="18846" spans="1:5" x14ac:dyDescent="0.25">
      <c r="A18846"/>
      <c r="B18846"/>
      <c r="C18846"/>
      <c r="D18846"/>
      <c r="E18846"/>
    </row>
    <row r="18847" spans="1:5" x14ac:dyDescent="0.25">
      <c r="A18847"/>
      <c r="B18847"/>
      <c r="C18847"/>
      <c r="D18847"/>
      <c r="E18847"/>
    </row>
    <row r="18848" spans="1:5" x14ac:dyDescent="0.25">
      <c r="A18848"/>
      <c r="B18848"/>
      <c r="C18848"/>
      <c r="D18848"/>
      <c r="E18848"/>
    </row>
    <row r="18849" spans="1:5" x14ac:dyDescent="0.25">
      <c r="A18849"/>
      <c r="B18849"/>
      <c r="C18849"/>
      <c r="D18849"/>
      <c r="E18849"/>
    </row>
    <row r="18850" spans="1:5" x14ac:dyDescent="0.25">
      <c r="A18850"/>
      <c r="B18850"/>
      <c r="C18850"/>
      <c r="D18850"/>
      <c r="E18850"/>
    </row>
    <row r="18851" spans="1:5" x14ac:dyDescent="0.25">
      <c r="A18851"/>
      <c r="B18851"/>
      <c r="C18851"/>
      <c r="D18851"/>
      <c r="E18851"/>
    </row>
    <row r="18852" spans="1:5" x14ac:dyDescent="0.25">
      <c r="A18852"/>
      <c r="B18852"/>
      <c r="C18852"/>
      <c r="D18852"/>
      <c r="E18852"/>
    </row>
    <row r="18853" spans="1:5" x14ac:dyDescent="0.25">
      <c r="A18853"/>
      <c r="B18853"/>
      <c r="C18853"/>
      <c r="D18853"/>
      <c r="E18853"/>
    </row>
    <row r="18854" spans="1:5" x14ac:dyDescent="0.25">
      <c r="A18854"/>
      <c r="B18854"/>
      <c r="C18854"/>
      <c r="D18854"/>
      <c r="E18854"/>
    </row>
    <row r="18855" spans="1:5" x14ac:dyDescent="0.25">
      <c r="A18855"/>
      <c r="B18855"/>
      <c r="C18855"/>
      <c r="D18855"/>
      <c r="E18855"/>
    </row>
    <row r="18856" spans="1:5" x14ac:dyDescent="0.25">
      <c r="A18856"/>
      <c r="B18856"/>
      <c r="C18856"/>
      <c r="D18856"/>
      <c r="E18856"/>
    </row>
    <row r="18857" spans="1:5" x14ac:dyDescent="0.25">
      <c r="A18857"/>
      <c r="B18857"/>
      <c r="C18857"/>
      <c r="D18857"/>
      <c r="E18857"/>
    </row>
    <row r="18858" spans="1:5" x14ac:dyDescent="0.25">
      <c r="A18858"/>
      <c r="B18858"/>
      <c r="C18858"/>
      <c r="D18858"/>
      <c r="E18858"/>
    </row>
    <row r="18859" spans="1:5" x14ac:dyDescent="0.25">
      <c r="A18859"/>
      <c r="B18859"/>
      <c r="C18859"/>
      <c r="D18859"/>
      <c r="E18859"/>
    </row>
    <row r="18860" spans="1:5" x14ac:dyDescent="0.25">
      <c r="A18860"/>
      <c r="B18860"/>
      <c r="C18860"/>
      <c r="D18860"/>
      <c r="E18860"/>
    </row>
    <row r="18861" spans="1:5" x14ac:dyDescent="0.25">
      <c r="A18861"/>
      <c r="B18861"/>
      <c r="C18861"/>
      <c r="D18861"/>
      <c r="E18861"/>
    </row>
    <row r="18862" spans="1:5" x14ac:dyDescent="0.25">
      <c r="A18862"/>
      <c r="B18862"/>
      <c r="C18862"/>
      <c r="D18862"/>
      <c r="E18862"/>
    </row>
    <row r="18863" spans="1:5" x14ac:dyDescent="0.25">
      <c r="A18863"/>
      <c r="B18863"/>
      <c r="C18863"/>
      <c r="D18863"/>
      <c r="E18863"/>
    </row>
    <row r="18864" spans="1:5" x14ac:dyDescent="0.25">
      <c r="A18864"/>
      <c r="B18864"/>
      <c r="C18864"/>
      <c r="D18864"/>
      <c r="E18864"/>
    </row>
    <row r="18865" spans="1:5" x14ac:dyDescent="0.25">
      <c r="A18865"/>
      <c r="B18865"/>
      <c r="C18865"/>
      <c r="D18865"/>
      <c r="E18865"/>
    </row>
    <row r="18866" spans="1:5" x14ac:dyDescent="0.25">
      <c r="A18866"/>
      <c r="B18866"/>
      <c r="C18866"/>
      <c r="D18866"/>
      <c r="E18866"/>
    </row>
    <row r="18867" spans="1:5" x14ac:dyDescent="0.25">
      <c r="A18867"/>
      <c r="B18867"/>
      <c r="C18867"/>
      <c r="D18867"/>
      <c r="E18867"/>
    </row>
    <row r="18868" spans="1:5" x14ac:dyDescent="0.25">
      <c r="A18868"/>
      <c r="B18868"/>
      <c r="C18868"/>
      <c r="D18868"/>
      <c r="E18868"/>
    </row>
    <row r="18869" spans="1:5" x14ac:dyDescent="0.25">
      <c r="A18869"/>
      <c r="B18869"/>
      <c r="C18869"/>
      <c r="D18869"/>
      <c r="E18869"/>
    </row>
    <row r="18870" spans="1:5" x14ac:dyDescent="0.25">
      <c r="A18870"/>
      <c r="B18870"/>
      <c r="C18870"/>
      <c r="D18870"/>
      <c r="E18870"/>
    </row>
    <row r="18871" spans="1:5" x14ac:dyDescent="0.25">
      <c r="A18871"/>
      <c r="B18871"/>
      <c r="C18871"/>
      <c r="D18871"/>
      <c r="E18871"/>
    </row>
    <row r="18872" spans="1:5" x14ac:dyDescent="0.25">
      <c r="A18872"/>
      <c r="B18872"/>
      <c r="C18872"/>
      <c r="D18872"/>
      <c r="E18872"/>
    </row>
    <row r="18873" spans="1:5" x14ac:dyDescent="0.25">
      <c r="A18873"/>
      <c r="B18873"/>
      <c r="C18873"/>
      <c r="D18873"/>
      <c r="E18873"/>
    </row>
    <row r="18874" spans="1:5" x14ac:dyDescent="0.25">
      <c r="A18874"/>
      <c r="B18874"/>
      <c r="C18874"/>
      <c r="D18874"/>
      <c r="E18874"/>
    </row>
    <row r="18875" spans="1:5" x14ac:dyDescent="0.25">
      <c r="A18875"/>
      <c r="B18875"/>
      <c r="C18875"/>
      <c r="D18875"/>
      <c r="E18875"/>
    </row>
    <row r="18876" spans="1:5" x14ac:dyDescent="0.25">
      <c r="A18876"/>
      <c r="B18876"/>
      <c r="C18876"/>
      <c r="D18876"/>
      <c r="E18876"/>
    </row>
    <row r="18877" spans="1:5" x14ac:dyDescent="0.25">
      <c r="A18877"/>
      <c r="B18877"/>
      <c r="C18877"/>
      <c r="D18877"/>
      <c r="E18877"/>
    </row>
    <row r="18878" spans="1:5" x14ac:dyDescent="0.25">
      <c r="A18878"/>
      <c r="B18878"/>
      <c r="C18878"/>
      <c r="D18878"/>
      <c r="E18878"/>
    </row>
    <row r="18879" spans="1:5" x14ac:dyDescent="0.25">
      <c r="A18879"/>
      <c r="B18879"/>
      <c r="C18879"/>
      <c r="D18879"/>
      <c r="E18879"/>
    </row>
    <row r="18880" spans="1:5" x14ac:dyDescent="0.25">
      <c r="A18880"/>
      <c r="B18880"/>
      <c r="C18880"/>
      <c r="D18880"/>
      <c r="E18880"/>
    </row>
    <row r="18881" spans="1:5" x14ac:dyDescent="0.25">
      <c r="A18881"/>
      <c r="B18881"/>
      <c r="C18881"/>
      <c r="D18881"/>
      <c r="E18881"/>
    </row>
    <row r="18882" spans="1:5" x14ac:dyDescent="0.25">
      <c r="A18882"/>
      <c r="B18882"/>
      <c r="C18882"/>
      <c r="D18882"/>
      <c r="E18882"/>
    </row>
    <row r="18883" spans="1:5" x14ac:dyDescent="0.25">
      <c r="A18883"/>
      <c r="B18883"/>
      <c r="C18883"/>
      <c r="D18883"/>
      <c r="E18883"/>
    </row>
    <row r="18884" spans="1:5" x14ac:dyDescent="0.25">
      <c r="A18884"/>
      <c r="B18884"/>
      <c r="C18884"/>
      <c r="D18884"/>
      <c r="E18884"/>
    </row>
    <row r="18885" spans="1:5" x14ac:dyDescent="0.25">
      <c r="A18885"/>
      <c r="B18885"/>
      <c r="C18885"/>
      <c r="D18885"/>
      <c r="E18885"/>
    </row>
    <row r="18886" spans="1:5" x14ac:dyDescent="0.25">
      <c r="A18886"/>
      <c r="B18886"/>
      <c r="C18886"/>
      <c r="D18886"/>
      <c r="E18886"/>
    </row>
    <row r="18887" spans="1:5" x14ac:dyDescent="0.25">
      <c r="A18887"/>
      <c r="B18887"/>
      <c r="C18887"/>
      <c r="D18887"/>
      <c r="E18887"/>
    </row>
    <row r="18888" spans="1:5" x14ac:dyDescent="0.25">
      <c r="A18888"/>
      <c r="B18888"/>
      <c r="C18888"/>
      <c r="D18888"/>
      <c r="E18888"/>
    </row>
    <row r="18889" spans="1:5" x14ac:dyDescent="0.25">
      <c r="A18889"/>
      <c r="B18889"/>
      <c r="C18889"/>
      <c r="D18889"/>
      <c r="E18889"/>
    </row>
    <row r="18890" spans="1:5" x14ac:dyDescent="0.25">
      <c r="A18890"/>
      <c r="B18890"/>
      <c r="C18890"/>
      <c r="D18890"/>
      <c r="E18890"/>
    </row>
    <row r="18891" spans="1:5" x14ac:dyDescent="0.25">
      <c r="A18891"/>
      <c r="B18891"/>
      <c r="C18891"/>
      <c r="D18891"/>
      <c r="E18891"/>
    </row>
    <row r="18892" spans="1:5" x14ac:dyDescent="0.25">
      <c r="A18892"/>
      <c r="B18892"/>
      <c r="C18892"/>
      <c r="D18892"/>
      <c r="E18892"/>
    </row>
    <row r="18893" spans="1:5" x14ac:dyDescent="0.25">
      <c r="A18893"/>
      <c r="B18893"/>
      <c r="C18893"/>
      <c r="D18893"/>
      <c r="E18893"/>
    </row>
    <row r="18894" spans="1:5" x14ac:dyDescent="0.25">
      <c r="A18894"/>
      <c r="B18894"/>
      <c r="C18894"/>
      <c r="D18894"/>
      <c r="E18894"/>
    </row>
    <row r="18895" spans="1:5" x14ac:dyDescent="0.25">
      <c r="A18895"/>
      <c r="B18895"/>
      <c r="C18895"/>
      <c r="D18895"/>
      <c r="E18895"/>
    </row>
    <row r="18896" spans="1:5" x14ac:dyDescent="0.25">
      <c r="A18896"/>
      <c r="B18896"/>
      <c r="C18896"/>
      <c r="D18896"/>
      <c r="E18896"/>
    </row>
    <row r="18897" spans="1:5" x14ac:dyDescent="0.25">
      <c r="A18897"/>
      <c r="B18897"/>
      <c r="C18897"/>
      <c r="D18897"/>
      <c r="E18897"/>
    </row>
    <row r="18898" spans="1:5" x14ac:dyDescent="0.25">
      <c r="A18898"/>
      <c r="B18898"/>
      <c r="C18898"/>
      <c r="D18898"/>
      <c r="E18898"/>
    </row>
    <row r="18899" spans="1:5" x14ac:dyDescent="0.25">
      <c r="A18899"/>
      <c r="B18899"/>
      <c r="C18899"/>
      <c r="D18899"/>
      <c r="E18899"/>
    </row>
    <row r="18900" spans="1:5" x14ac:dyDescent="0.25">
      <c r="A18900"/>
      <c r="B18900"/>
      <c r="C18900"/>
      <c r="D18900"/>
      <c r="E18900"/>
    </row>
    <row r="18901" spans="1:5" x14ac:dyDescent="0.25">
      <c r="A18901"/>
      <c r="B18901"/>
      <c r="C18901"/>
      <c r="D18901"/>
      <c r="E18901"/>
    </row>
    <row r="18902" spans="1:5" x14ac:dyDescent="0.25">
      <c r="A18902"/>
      <c r="B18902"/>
      <c r="C18902"/>
      <c r="D18902"/>
      <c r="E18902"/>
    </row>
    <row r="18903" spans="1:5" x14ac:dyDescent="0.25">
      <c r="A18903"/>
      <c r="B18903"/>
      <c r="C18903"/>
      <c r="D18903"/>
      <c r="E18903"/>
    </row>
    <row r="18904" spans="1:5" x14ac:dyDescent="0.25">
      <c r="A18904"/>
      <c r="B18904"/>
      <c r="C18904"/>
      <c r="D18904"/>
      <c r="E18904"/>
    </row>
    <row r="18905" spans="1:5" x14ac:dyDescent="0.25">
      <c r="A18905"/>
      <c r="B18905"/>
      <c r="C18905"/>
      <c r="D18905"/>
      <c r="E18905"/>
    </row>
    <row r="18906" spans="1:5" x14ac:dyDescent="0.25">
      <c r="A18906"/>
      <c r="B18906"/>
      <c r="C18906"/>
      <c r="D18906"/>
      <c r="E18906"/>
    </row>
    <row r="18907" spans="1:5" x14ac:dyDescent="0.25">
      <c r="A18907"/>
      <c r="B18907"/>
      <c r="C18907"/>
      <c r="D18907"/>
      <c r="E18907"/>
    </row>
    <row r="18908" spans="1:5" x14ac:dyDescent="0.25">
      <c r="A18908"/>
      <c r="B18908"/>
      <c r="C18908"/>
      <c r="D18908"/>
      <c r="E18908"/>
    </row>
    <row r="18909" spans="1:5" x14ac:dyDescent="0.25">
      <c r="A18909"/>
      <c r="B18909"/>
      <c r="C18909"/>
      <c r="D18909"/>
      <c r="E18909"/>
    </row>
    <row r="18910" spans="1:5" x14ac:dyDescent="0.25">
      <c r="A18910"/>
      <c r="B18910"/>
      <c r="C18910"/>
      <c r="D18910"/>
      <c r="E18910"/>
    </row>
    <row r="18911" spans="1:5" x14ac:dyDescent="0.25">
      <c r="A18911"/>
      <c r="B18911"/>
      <c r="C18911"/>
      <c r="D18911"/>
      <c r="E18911"/>
    </row>
    <row r="18912" spans="1:5" x14ac:dyDescent="0.25">
      <c r="A18912"/>
      <c r="B18912"/>
      <c r="C18912"/>
      <c r="D18912"/>
      <c r="E18912"/>
    </row>
    <row r="18913" spans="1:5" x14ac:dyDescent="0.25">
      <c r="A18913"/>
      <c r="B18913"/>
      <c r="C18913"/>
      <c r="D18913"/>
      <c r="E18913"/>
    </row>
    <row r="18914" spans="1:5" x14ac:dyDescent="0.25">
      <c r="A18914"/>
      <c r="B18914"/>
      <c r="C18914"/>
      <c r="D18914"/>
      <c r="E18914"/>
    </row>
    <row r="18915" spans="1:5" x14ac:dyDescent="0.25">
      <c r="A18915"/>
      <c r="B18915"/>
      <c r="C18915"/>
      <c r="D18915"/>
      <c r="E18915"/>
    </row>
    <row r="18916" spans="1:5" x14ac:dyDescent="0.25">
      <c r="A18916"/>
      <c r="B18916"/>
      <c r="C18916"/>
      <c r="D18916"/>
      <c r="E18916"/>
    </row>
    <row r="18917" spans="1:5" x14ac:dyDescent="0.25">
      <c r="A18917"/>
      <c r="B18917"/>
      <c r="C18917"/>
      <c r="D18917"/>
      <c r="E18917"/>
    </row>
    <row r="18918" spans="1:5" x14ac:dyDescent="0.25">
      <c r="A18918"/>
      <c r="B18918"/>
      <c r="C18918"/>
      <c r="D18918"/>
      <c r="E18918"/>
    </row>
    <row r="18919" spans="1:5" x14ac:dyDescent="0.25">
      <c r="A18919"/>
      <c r="B18919"/>
      <c r="C18919"/>
      <c r="D18919"/>
      <c r="E18919"/>
    </row>
    <row r="18920" spans="1:5" x14ac:dyDescent="0.25">
      <c r="A18920"/>
      <c r="B18920"/>
      <c r="C18920"/>
      <c r="D18920"/>
      <c r="E18920"/>
    </row>
    <row r="18921" spans="1:5" x14ac:dyDescent="0.25">
      <c r="A18921"/>
      <c r="B18921"/>
      <c r="C18921"/>
      <c r="D18921"/>
      <c r="E18921"/>
    </row>
    <row r="18922" spans="1:5" x14ac:dyDescent="0.25">
      <c r="A18922"/>
      <c r="B18922"/>
      <c r="C18922"/>
      <c r="D18922"/>
      <c r="E18922"/>
    </row>
    <row r="18923" spans="1:5" x14ac:dyDescent="0.25">
      <c r="A18923"/>
      <c r="B18923"/>
      <c r="C18923"/>
      <c r="D18923"/>
      <c r="E18923"/>
    </row>
    <row r="18924" spans="1:5" x14ac:dyDescent="0.25">
      <c r="A18924"/>
      <c r="B18924"/>
      <c r="C18924"/>
      <c r="D18924"/>
      <c r="E18924"/>
    </row>
    <row r="18925" spans="1:5" x14ac:dyDescent="0.25">
      <c r="A18925"/>
      <c r="B18925"/>
      <c r="C18925"/>
      <c r="D18925"/>
      <c r="E18925"/>
    </row>
    <row r="18926" spans="1:5" x14ac:dyDescent="0.25">
      <c r="A18926"/>
      <c r="B18926"/>
      <c r="C18926"/>
      <c r="D18926"/>
      <c r="E18926"/>
    </row>
    <row r="18927" spans="1:5" x14ac:dyDescent="0.25">
      <c r="A18927"/>
      <c r="B18927"/>
      <c r="C18927"/>
      <c r="D18927"/>
      <c r="E18927"/>
    </row>
    <row r="18928" spans="1:5" x14ac:dyDescent="0.25">
      <c r="A18928"/>
      <c r="B18928"/>
      <c r="C18928"/>
      <c r="D18928"/>
      <c r="E18928"/>
    </row>
    <row r="18929" spans="1:5" x14ac:dyDescent="0.25">
      <c r="A18929"/>
      <c r="B18929"/>
      <c r="C18929"/>
      <c r="D18929"/>
      <c r="E18929"/>
    </row>
    <row r="18930" spans="1:5" x14ac:dyDescent="0.25">
      <c r="A18930"/>
      <c r="B18930"/>
      <c r="C18930"/>
      <c r="D18930"/>
      <c r="E18930"/>
    </row>
    <row r="18931" spans="1:5" x14ac:dyDescent="0.25">
      <c r="A18931"/>
      <c r="B18931"/>
      <c r="C18931"/>
      <c r="D18931"/>
      <c r="E18931"/>
    </row>
    <row r="18932" spans="1:5" x14ac:dyDescent="0.25">
      <c r="A18932"/>
      <c r="B18932"/>
      <c r="C18932"/>
      <c r="D18932"/>
      <c r="E18932"/>
    </row>
    <row r="18933" spans="1:5" x14ac:dyDescent="0.25">
      <c r="A18933"/>
      <c r="B18933"/>
      <c r="C18933"/>
      <c r="D18933"/>
      <c r="E18933"/>
    </row>
    <row r="18934" spans="1:5" x14ac:dyDescent="0.25">
      <c r="A18934"/>
      <c r="B18934"/>
      <c r="C18934"/>
      <c r="D18934"/>
      <c r="E18934"/>
    </row>
    <row r="18935" spans="1:5" x14ac:dyDescent="0.25">
      <c r="A18935"/>
      <c r="B18935"/>
      <c r="C18935"/>
      <c r="D18935"/>
      <c r="E18935"/>
    </row>
    <row r="18936" spans="1:5" x14ac:dyDescent="0.25">
      <c r="A18936"/>
      <c r="B18936"/>
      <c r="C18936"/>
      <c r="D18936"/>
      <c r="E18936"/>
    </row>
    <row r="18937" spans="1:5" x14ac:dyDescent="0.25">
      <c r="A18937"/>
      <c r="B18937"/>
      <c r="C18937"/>
      <c r="D18937"/>
      <c r="E18937"/>
    </row>
    <row r="18938" spans="1:5" x14ac:dyDescent="0.25">
      <c r="A18938"/>
      <c r="B18938"/>
      <c r="C18938"/>
      <c r="D18938"/>
      <c r="E18938"/>
    </row>
    <row r="18939" spans="1:5" x14ac:dyDescent="0.25">
      <c r="A18939"/>
      <c r="B18939"/>
      <c r="C18939"/>
      <c r="D18939"/>
      <c r="E18939"/>
    </row>
    <row r="18940" spans="1:5" x14ac:dyDescent="0.25">
      <c r="A18940"/>
      <c r="B18940"/>
      <c r="C18940"/>
      <c r="D18940"/>
      <c r="E18940"/>
    </row>
    <row r="18941" spans="1:5" x14ac:dyDescent="0.25">
      <c r="A18941"/>
      <c r="B18941"/>
      <c r="C18941"/>
      <c r="D18941"/>
      <c r="E18941"/>
    </row>
    <row r="18942" spans="1:5" x14ac:dyDescent="0.25">
      <c r="A18942"/>
      <c r="B18942"/>
      <c r="C18942"/>
      <c r="D18942"/>
      <c r="E18942"/>
    </row>
    <row r="18943" spans="1:5" x14ac:dyDescent="0.25">
      <c r="A18943"/>
      <c r="B18943"/>
      <c r="C18943"/>
      <c r="D18943"/>
      <c r="E18943"/>
    </row>
    <row r="18944" spans="1:5" x14ac:dyDescent="0.25">
      <c r="A18944"/>
      <c r="B18944"/>
      <c r="C18944"/>
      <c r="D18944"/>
      <c r="E18944"/>
    </row>
    <row r="18945" spans="1:5" x14ac:dyDescent="0.25">
      <c r="A18945"/>
      <c r="B18945"/>
      <c r="C18945"/>
      <c r="D18945"/>
      <c r="E18945"/>
    </row>
    <row r="18946" spans="1:5" x14ac:dyDescent="0.25">
      <c r="A18946"/>
      <c r="B18946"/>
      <c r="C18946"/>
      <c r="D18946"/>
      <c r="E18946"/>
    </row>
    <row r="18947" spans="1:5" x14ac:dyDescent="0.25">
      <c r="A18947"/>
      <c r="B18947"/>
      <c r="C18947"/>
      <c r="D18947"/>
      <c r="E18947"/>
    </row>
    <row r="18948" spans="1:5" x14ac:dyDescent="0.25">
      <c r="A18948"/>
      <c r="B18948"/>
      <c r="C18948"/>
      <c r="D18948"/>
      <c r="E18948"/>
    </row>
    <row r="18949" spans="1:5" x14ac:dyDescent="0.25">
      <c r="A18949"/>
      <c r="B18949"/>
      <c r="C18949"/>
      <c r="D18949"/>
      <c r="E18949"/>
    </row>
    <row r="18950" spans="1:5" x14ac:dyDescent="0.25">
      <c r="A18950"/>
      <c r="B18950"/>
      <c r="C18950"/>
      <c r="D18950"/>
      <c r="E18950"/>
    </row>
    <row r="18951" spans="1:5" x14ac:dyDescent="0.25">
      <c r="A18951"/>
      <c r="B18951"/>
      <c r="C18951"/>
      <c r="D18951"/>
      <c r="E18951"/>
    </row>
    <row r="18952" spans="1:5" x14ac:dyDescent="0.25">
      <c r="A18952"/>
      <c r="B18952"/>
      <c r="C18952"/>
      <c r="D18952"/>
      <c r="E18952"/>
    </row>
    <row r="18953" spans="1:5" x14ac:dyDescent="0.25">
      <c r="A18953"/>
      <c r="B18953"/>
      <c r="C18953"/>
      <c r="D18953"/>
      <c r="E18953"/>
    </row>
    <row r="18954" spans="1:5" x14ac:dyDescent="0.25">
      <c r="A18954"/>
      <c r="B18954"/>
      <c r="C18954"/>
      <c r="D18954"/>
      <c r="E18954"/>
    </row>
    <row r="18955" spans="1:5" x14ac:dyDescent="0.25">
      <c r="A18955"/>
      <c r="B18955"/>
      <c r="C18955"/>
      <c r="D18955"/>
      <c r="E18955"/>
    </row>
    <row r="18956" spans="1:5" x14ac:dyDescent="0.25">
      <c r="A18956"/>
      <c r="B18956"/>
      <c r="C18956"/>
      <c r="D18956"/>
      <c r="E18956"/>
    </row>
    <row r="18957" spans="1:5" x14ac:dyDescent="0.25">
      <c r="A18957"/>
      <c r="B18957"/>
      <c r="C18957"/>
      <c r="D18957"/>
      <c r="E18957"/>
    </row>
    <row r="18958" spans="1:5" x14ac:dyDescent="0.25">
      <c r="A18958"/>
      <c r="B18958"/>
      <c r="C18958"/>
      <c r="D18958"/>
      <c r="E18958"/>
    </row>
    <row r="18959" spans="1:5" x14ac:dyDescent="0.25">
      <c r="A18959"/>
      <c r="B18959"/>
      <c r="C18959"/>
      <c r="D18959"/>
      <c r="E18959"/>
    </row>
    <row r="18960" spans="1:5" x14ac:dyDescent="0.25">
      <c r="A18960"/>
      <c r="B18960"/>
      <c r="C18960"/>
      <c r="D18960"/>
      <c r="E18960"/>
    </row>
    <row r="18961" spans="1:5" x14ac:dyDescent="0.25">
      <c r="A18961"/>
      <c r="B18961"/>
      <c r="C18961"/>
      <c r="D18961"/>
      <c r="E18961"/>
    </row>
    <row r="18962" spans="1:5" x14ac:dyDescent="0.25">
      <c r="A18962"/>
      <c r="B18962"/>
      <c r="C18962"/>
      <c r="D18962"/>
      <c r="E18962"/>
    </row>
    <row r="18963" spans="1:5" x14ac:dyDescent="0.25">
      <c r="A18963"/>
      <c r="B18963"/>
      <c r="C18963"/>
      <c r="D18963"/>
      <c r="E18963"/>
    </row>
    <row r="18964" spans="1:5" x14ac:dyDescent="0.25">
      <c r="A18964"/>
      <c r="B18964"/>
      <c r="C18964"/>
      <c r="D18964"/>
      <c r="E18964"/>
    </row>
    <row r="18965" spans="1:5" x14ac:dyDescent="0.25">
      <c r="A18965"/>
      <c r="B18965"/>
      <c r="C18965"/>
      <c r="D18965"/>
      <c r="E18965"/>
    </row>
    <row r="18966" spans="1:5" x14ac:dyDescent="0.25">
      <c r="A18966"/>
      <c r="B18966"/>
      <c r="C18966"/>
      <c r="D18966"/>
      <c r="E18966"/>
    </row>
    <row r="18967" spans="1:5" x14ac:dyDescent="0.25">
      <c r="A18967"/>
      <c r="B18967"/>
      <c r="C18967"/>
      <c r="D18967"/>
      <c r="E18967"/>
    </row>
    <row r="18968" spans="1:5" x14ac:dyDescent="0.25">
      <c r="A18968"/>
      <c r="B18968"/>
      <c r="C18968"/>
      <c r="D18968"/>
      <c r="E18968"/>
    </row>
    <row r="18969" spans="1:5" x14ac:dyDescent="0.25">
      <c r="A18969"/>
      <c r="B18969"/>
      <c r="C18969"/>
      <c r="D18969"/>
      <c r="E18969"/>
    </row>
    <row r="18970" spans="1:5" x14ac:dyDescent="0.25">
      <c r="A18970"/>
      <c r="B18970"/>
      <c r="C18970"/>
      <c r="D18970"/>
      <c r="E18970"/>
    </row>
    <row r="18971" spans="1:5" x14ac:dyDescent="0.25">
      <c r="A18971"/>
      <c r="B18971"/>
      <c r="C18971"/>
      <c r="D18971"/>
      <c r="E18971"/>
    </row>
    <row r="18972" spans="1:5" x14ac:dyDescent="0.25">
      <c r="A18972"/>
      <c r="B18972"/>
      <c r="C18972"/>
      <c r="D18972"/>
      <c r="E18972"/>
    </row>
    <row r="18973" spans="1:5" x14ac:dyDescent="0.25">
      <c r="A18973"/>
      <c r="B18973"/>
      <c r="C18973"/>
      <c r="D18973"/>
      <c r="E18973"/>
    </row>
    <row r="18974" spans="1:5" x14ac:dyDescent="0.25">
      <c r="A18974"/>
      <c r="B18974"/>
      <c r="C18974"/>
      <c r="D18974"/>
      <c r="E18974"/>
    </row>
    <row r="18975" spans="1:5" x14ac:dyDescent="0.25">
      <c r="A18975"/>
      <c r="B18975"/>
      <c r="C18975"/>
      <c r="D18975"/>
      <c r="E18975"/>
    </row>
    <row r="18976" spans="1:5" x14ac:dyDescent="0.25">
      <c r="A18976"/>
      <c r="B18976"/>
      <c r="C18976"/>
      <c r="D18976"/>
      <c r="E18976"/>
    </row>
    <row r="18977" spans="1:5" x14ac:dyDescent="0.25">
      <c r="A18977"/>
      <c r="B18977"/>
      <c r="C18977"/>
      <c r="D18977"/>
      <c r="E18977"/>
    </row>
    <row r="18978" spans="1:5" x14ac:dyDescent="0.25">
      <c r="A18978"/>
      <c r="B18978"/>
      <c r="C18978"/>
      <c r="D18978"/>
      <c r="E18978"/>
    </row>
    <row r="18979" spans="1:5" x14ac:dyDescent="0.25">
      <c r="A18979"/>
      <c r="B18979"/>
      <c r="C18979"/>
      <c r="D18979"/>
      <c r="E18979"/>
    </row>
    <row r="18980" spans="1:5" x14ac:dyDescent="0.25">
      <c r="A18980"/>
      <c r="B18980"/>
      <c r="C18980"/>
      <c r="D18980"/>
      <c r="E18980"/>
    </row>
    <row r="18981" spans="1:5" x14ac:dyDescent="0.25">
      <c r="A18981"/>
      <c r="B18981"/>
      <c r="C18981"/>
      <c r="D18981"/>
      <c r="E18981"/>
    </row>
    <row r="18982" spans="1:5" x14ac:dyDescent="0.25">
      <c r="A18982"/>
      <c r="B18982"/>
      <c r="C18982"/>
      <c r="D18982"/>
      <c r="E18982"/>
    </row>
    <row r="18983" spans="1:5" x14ac:dyDescent="0.25">
      <c r="A18983"/>
      <c r="B18983"/>
      <c r="C18983"/>
      <c r="D18983"/>
      <c r="E18983"/>
    </row>
    <row r="18984" spans="1:5" x14ac:dyDescent="0.25">
      <c r="A18984"/>
      <c r="B18984"/>
      <c r="C18984"/>
      <c r="D18984"/>
      <c r="E18984"/>
    </row>
    <row r="18985" spans="1:5" x14ac:dyDescent="0.25">
      <c r="A18985"/>
      <c r="B18985"/>
      <c r="C18985"/>
      <c r="D18985"/>
      <c r="E18985"/>
    </row>
    <row r="18986" spans="1:5" x14ac:dyDescent="0.25">
      <c r="A18986"/>
      <c r="B18986"/>
      <c r="C18986"/>
      <c r="D18986"/>
      <c r="E18986"/>
    </row>
    <row r="18987" spans="1:5" x14ac:dyDescent="0.25">
      <c r="A18987"/>
      <c r="B18987"/>
      <c r="C18987"/>
      <c r="D18987"/>
      <c r="E18987"/>
    </row>
    <row r="18988" spans="1:5" x14ac:dyDescent="0.25">
      <c r="A18988"/>
      <c r="B18988"/>
      <c r="C18988"/>
      <c r="D18988"/>
      <c r="E18988"/>
    </row>
    <row r="18989" spans="1:5" x14ac:dyDescent="0.25">
      <c r="A18989"/>
      <c r="B18989"/>
      <c r="C18989"/>
      <c r="D18989"/>
      <c r="E18989"/>
    </row>
    <row r="18990" spans="1:5" x14ac:dyDescent="0.25">
      <c r="A18990"/>
      <c r="B18990"/>
      <c r="C18990"/>
      <c r="D18990"/>
      <c r="E18990"/>
    </row>
    <row r="18991" spans="1:5" x14ac:dyDescent="0.25">
      <c r="A18991"/>
      <c r="B18991"/>
      <c r="C18991"/>
      <c r="D18991"/>
      <c r="E18991"/>
    </row>
    <row r="18992" spans="1:5" x14ac:dyDescent="0.25">
      <c r="A18992"/>
      <c r="B18992"/>
      <c r="C18992"/>
      <c r="D18992"/>
      <c r="E18992"/>
    </row>
    <row r="18993" spans="1:5" x14ac:dyDescent="0.25">
      <c r="A18993"/>
      <c r="B18993"/>
      <c r="C18993"/>
      <c r="D18993"/>
      <c r="E18993"/>
    </row>
    <row r="18994" spans="1:5" x14ac:dyDescent="0.25">
      <c r="A18994"/>
      <c r="B18994"/>
      <c r="C18994"/>
      <c r="D18994"/>
      <c r="E18994"/>
    </row>
    <row r="18995" spans="1:5" x14ac:dyDescent="0.25">
      <c r="A18995"/>
      <c r="B18995"/>
      <c r="C18995"/>
      <c r="D18995"/>
      <c r="E18995"/>
    </row>
    <row r="18996" spans="1:5" x14ac:dyDescent="0.25">
      <c r="A18996"/>
      <c r="B18996"/>
      <c r="C18996"/>
      <c r="D18996"/>
      <c r="E18996"/>
    </row>
    <row r="18997" spans="1:5" x14ac:dyDescent="0.25">
      <c r="A18997"/>
      <c r="B18997"/>
      <c r="C18997"/>
      <c r="D18997"/>
      <c r="E18997"/>
    </row>
    <row r="18998" spans="1:5" x14ac:dyDescent="0.25">
      <c r="A18998"/>
      <c r="B18998"/>
      <c r="C18998"/>
      <c r="D18998"/>
      <c r="E18998"/>
    </row>
    <row r="18999" spans="1:5" x14ac:dyDescent="0.25">
      <c r="A18999"/>
      <c r="B18999"/>
      <c r="C18999"/>
      <c r="D18999"/>
      <c r="E18999"/>
    </row>
    <row r="19000" spans="1:5" x14ac:dyDescent="0.25">
      <c r="A19000"/>
      <c r="B19000"/>
      <c r="C19000"/>
      <c r="D19000"/>
      <c r="E19000"/>
    </row>
    <row r="19001" spans="1:5" x14ac:dyDescent="0.25">
      <c r="A19001"/>
      <c r="B19001"/>
      <c r="C19001"/>
      <c r="D19001"/>
      <c r="E19001"/>
    </row>
    <row r="19002" spans="1:5" x14ac:dyDescent="0.25">
      <c r="A19002"/>
      <c r="B19002"/>
      <c r="C19002"/>
      <c r="D19002"/>
      <c r="E19002"/>
    </row>
    <row r="19003" spans="1:5" x14ac:dyDescent="0.25">
      <c r="A19003"/>
      <c r="B19003"/>
      <c r="C19003"/>
      <c r="D19003"/>
      <c r="E19003"/>
    </row>
    <row r="19004" spans="1:5" x14ac:dyDescent="0.25">
      <c r="A19004"/>
      <c r="B19004"/>
      <c r="C19004"/>
      <c r="D19004"/>
      <c r="E19004"/>
    </row>
    <row r="19005" spans="1:5" x14ac:dyDescent="0.25">
      <c r="A19005"/>
      <c r="B19005"/>
      <c r="C19005"/>
      <c r="D19005"/>
      <c r="E19005"/>
    </row>
    <row r="19006" spans="1:5" x14ac:dyDescent="0.25">
      <c r="A19006"/>
      <c r="B19006"/>
      <c r="C19006"/>
      <c r="D19006"/>
      <c r="E19006"/>
    </row>
    <row r="19007" spans="1:5" x14ac:dyDescent="0.25">
      <c r="A19007"/>
      <c r="B19007"/>
      <c r="C19007"/>
      <c r="D19007"/>
      <c r="E19007"/>
    </row>
    <row r="19008" spans="1:5" x14ac:dyDescent="0.25">
      <c r="A19008"/>
      <c r="B19008"/>
      <c r="C19008"/>
      <c r="D19008"/>
      <c r="E19008"/>
    </row>
    <row r="19009" spans="1:5" x14ac:dyDescent="0.25">
      <c r="A19009"/>
      <c r="B19009"/>
      <c r="C19009"/>
      <c r="D19009"/>
      <c r="E19009"/>
    </row>
    <row r="19010" spans="1:5" x14ac:dyDescent="0.25">
      <c r="A19010"/>
      <c r="B19010"/>
      <c r="C19010"/>
      <c r="D19010"/>
      <c r="E19010"/>
    </row>
    <row r="19011" spans="1:5" x14ac:dyDescent="0.25">
      <c r="A19011"/>
      <c r="B19011"/>
      <c r="C19011"/>
      <c r="D19011"/>
      <c r="E19011"/>
    </row>
    <row r="19012" spans="1:5" x14ac:dyDescent="0.25">
      <c r="A19012"/>
      <c r="B19012"/>
      <c r="C19012"/>
      <c r="D19012"/>
      <c r="E19012"/>
    </row>
    <row r="19013" spans="1:5" x14ac:dyDescent="0.25">
      <c r="A19013"/>
      <c r="B19013"/>
      <c r="C19013"/>
      <c r="D19013"/>
      <c r="E19013"/>
    </row>
    <row r="19014" spans="1:5" x14ac:dyDescent="0.25">
      <c r="A19014"/>
      <c r="B19014"/>
      <c r="C19014"/>
      <c r="D19014"/>
      <c r="E19014"/>
    </row>
    <row r="19015" spans="1:5" x14ac:dyDescent="0.25">
      <c r="A19015"/>
      <c r="B19015"/>
      <c r="C19015"/>
      <c r="D19015"/>
      <c r="E19015"/>
    </row>
    <row r="19016" spans="1:5" x14ac:dyDescent="0.25">
      <c r="A19016"/>
      <c r="B19016"/>
      <c r="C19016"/>
      <c r="D19016"/>
      <c r="E19016"/>
    </row>
    <row r="19017" spans="1:5" x14ac:dyDescent="0.25">
      <c r="A19017"/>
      <c r="B19017"/>
      <c r="C19017"/>
      <c r="D19017"/>
      <c r="E19017"/>
    </row>
    <row r="19018" spans="1:5" x14ac:dyDescent="0.25">
      <c r="A19018"/>
      <c r="B19018"/>
      <c r="C19018"/>
      <c r="D19018"/>
      <c r="E19018"/>
    </row>
    <row r="19019" spans="1:5" x14ac:dyDescent="0.25">
      <c r="A19019"/>
      <c r="B19019"/>
      <c r="C19019"/>
      <c r="D19019"/>
      <c r="E19019"/>
    </row>
    <row r="19020" spans="1:5" x14ac:dyDescent="0.25">
      <c r="A19020"/>
      <c r="B19020"/>
      <c r="C19020"/>
      <c r="D19020"/>
      <c r="E19020"/>
    </row>
    <row r="19021" spans="1:5" x14ac:dyDescent="0.25">
      <c r="A19021"/>
      <c r="B19021"/>
      <c r="C19021"/>
      <c r="D19021"/>
      <c r="E19021"/>
    </row>
    <row r="19022" spans="1:5" x14ac:dyDescent="0.25">
      <c r="A19022"/>
      <c r="B19022"/>
      <c r="C19022"/>
      <c r="D19022"/>
      <c r="E19022"/>
    </row>
    <row r="19023" spans="1:5" x14ac:dyDescent="0.25">
      <c r="A19023"/>
      <c r="B19023"/>
      <c r="C19023"/>
      <c r="D19023"/>
      <c r="E19023"/>
    </row>
    <row r="19024" spans="1:5" x14ac:dyDescent="0.25">
      <c r="A19024"/>
      <c r="B19024"/>
      <c r="C19024"/>
      <c r="D19024"/>
      <c r="E19024"/>
    </row>
    <row r="19025" spans="1:5" x14ac:dyDescent="0.25">
      <c r="A19025"/>
      <c r="B19025"/>
      <c r="C19025"/>
      <c r="D19025"/>
      <c r="E19025"/>
    </row>
    <row r="19026" spans="1:5" x14ac:dyDescent="0.25">
      <c r="A19026"/>
      <c r="B19026"/>
      <c r="C19026"/>
      <c r="D19026"/>
      <c r="E19026"/>
    </row>
    <row r="19027" spans="1:5" x14ac:dyDescent="0.25">
      <c r="A19027"/>
      <c r="B19027"/>
      <c r="C19027"/>
      <c r="D19027"/>
      <c r="E19027"/>
    </row>
    <row r="19028" spans="1:5" x14ac:dyDescent="0.25">
      <c r="A19028"/>
      <c r="B19028"/>
      <c r="C19028"/>
      <c r="D19028"/>
      <c r="E19028"/>
    </row>
    <row r="19029" spans="1:5" x14ac:dyDescent="0.25">
      <c r="A19029"/>
      <c r="B19029"/>
      <c r="C19029"/>
      <c r="D19029"/>
      <c r="E19029"/>
    </row>
    <row r="19030" spans="1:5" x14ac:dyDescent="0.25">
      <c r="A19030"/>
      <c r="B19030"/>
      <c r="C19030"/>
      <c r="D19030"/>
      <c r="E19030"/>
    </row>
    <row r="19031" spans="1:5" x14ac:dyDescent="0.25">
      <c r="A19031"/>
      <c r="B19031"/>
      <c r="C19031"/>
      <c r="D19031"/>
      <c r="E19031"/>
    </row>
    <row r="19032" spans="1:5" x14ac:dyDescent="0.25">
      <c r="A19032"/>
      <c r="B19032"/>
      <c r="C19032"/>
      <c r="D19032"/>
      <c r="E19032"/>
    </row>
    <row r="19033" spans="1:5" x14ac:dyDescent="0.25">
      <c r="A19033"/>
      <c r="B19033"/>
      <c r="C19033"/>
      <c r="D19033"/>
      <c r="E19033"/>
    </row>
    <row r="19034" spans="1:5" x14ac:dyDescent="0.25">
      <c r="A19034"/>
      <c r="B19034"/>
      <c r="C19034"/>
      <c r="D19034"/>
      <c r="E19034"/>
    </row>
    <row r="19035" spans="1:5" x14ac:dyDescent="0.25">
      <c r="A19035"/>
      <c r="B19035"/>
      <c r="C19035"/>
      <c r="D19035"/>
      <c r="E19035"/>
    </row>
    <row r="19036" spans="1:5" x14ac:dyDescent="0.25">
      <c r="A19036"/>
      <c r="B19036"/>
      <c r="C19036"/>
      <c r="D19036"/>
      <c r="E19036"/>
    </row>
    <row r="19037" spans="1:5" x14ac:dyDescent="0.25">
      <c r="A19037"/>
      <c r="B19037"/>
      <c r="C19037"/>
      <c r="D19037"/>
      <c r="E19037"/>
    </row>
    <row r="19038" spans="1:5" x14ac:dyDescent="0.25">
      <c r="A19038"/>
      <c r="B19038"/>
      <c r="C19038"/>
      <c r="D19038"/>
      <c r="E19038"/>
    </row>
    <row r="19039" spans="1:5" x14ac:dyDescent="0.25">
      <c r="A19039"/>
      <c r="B19039"/>
      <c r="C19039"/>
      <c r="D19039"/>
      <c r="E19039"/>
    </row>
    <row r="19040" spans="1:5" x14ac:dyDescent="0.25">
      <c r="A19040"/>
      <c r="B19040"/>
      <c r="C19040"/>
      <c r="D19040"/>
      <c r="E19040"/>
    </row>
    <row r="19041" spans="1:5" x14ac:dyDescent="0.25">
      <c r="A19041"/>
      <c r="B19041"/>
      <c r="C19041"/>
      <c r="D19041"/>
      <c r="E19041"/>
    </row>
    <row r="19042" spans="1:5" x14ac:dyDescent="0.25">
      <c r="A19042"/>
      <c r="B19042"/>
      <c r="C19042"/>
      <c r="D19042"/>
      <c r="E19042"/>
    </row>
    <row r="19043" spans="1:5" x14ac:dyDescent="0.25">
      <c r="A19043"/>
      <c r="B19043"/>
      <c r="C19043"/>
      <c r="D19043"/>
      <c r="E19043"/>
    </row>
    <row r="19044" spans="1:5" x14ac:dyDescent="0.25">
      <c r="A19044"/>
      <c r="B19044"/>
      <c r="C19044"/>
      <c r="D19044"/>
      <c r="E19044"/>
    </row>
    <row r="19045" spans="1:5" x14ac:dyDescent="0.25">
      <c r="A19045"/>
      <c r="B19045"/>
      <c r="C19045"/>
      <c r="D19045"/>
      <c r="E19045"/>
    </row>
    <row r="19046" spans="1:5" x14ac:dyDescent="0.25">
      <c r="A19046"/>
      <c r="B19046"/>
      <c r="C19046"/>
      <c r="D19046"/>
      <c r="E19046"/>
    </row>
    <row r="19047" spans="1:5" x14ac:dyDescent="0.25">
      <c r="A19047"/>
      <c r="B19047"/>
      <c r="C19047"/>
      <c r="D19047"/>
      <c r="E19047"/>
    </row>
    <row r="19048" spans="1:5" x14ac:dyDescent="0.25">
      <c r="A19048"/>
      <c r="B19048"/>
      <c r="C19048"/>
      <c r="D19048"/>
      <c r="E19048"/>
    </row>
    <row r="19049" spans="1:5" x14ac:dyDescent="0.25">
      <c r="A19049"/>
      <c r="B19049"/>
      <c r="C19049"/>
      <c r="D19049"/>
      <c r="E19049"/>
    </row>
    <row r="19050" spans="1:5" x14ac:dyDescent="0.25">
      <c r="A19050"/>
      <c r="B19050"/>
      <c r="C19050"/>
      <c r="D19050"/>
      <c r="E19050"/>
    </row>
    <row r="19051" spans="1:5" x14ac:dyDescent="0.25">
      <c r="A19051"/>
      <c r="B19051"/>
      <c r="C19051"/>
      <c r="D19051"/>
      <c r="E19051"/>
    </row>
    <row r="19052" spans="1:5" x14ac:dyDescent="0.25">
      <c r="A19052"/>
      <c r="B19052"/>
      <c r="C19052"/>
      <c r="D19052"/>
      <c r="E19052"/>
    </row>
    <row r="19053" spans="1:5" x14ac:dyDescent="0.25">
      <c r="A19053"/>
      <c r="B19053"/>
      <c r="C19053"/>
      <c r="D19053"/>
      <c r="E19053"/>
    </row>
    <row r="19054" spans="1:5" x14ac:dyDescent="0.25">
      <c r="A19054"/>
      <c r="B19054"/>
      <c r="C19054"/>
      <c r="D19054"/>
      <c r="E19054"/>
    </row>
    <row r="19055" spans="1:5" x14ac:dyDescent="0.25">
      <c r="A19055"/>
      <c r="B19055"/>
      <c r="C19055"/>
      <c r="D19055"/>
      <c r="E19055"/>
    </row>
    <row r="19056" spans="1:5" x14ac:dyDescent="0.25">
      <c r="A19056"/>
      <c r="B19056"/>
      <c r="C19056"/>
      <c r="D19056"/>
      <c r="E19056"/>
    </row>
    <row r="19057" spans="1:5" x14ac:dyDescent="0.25">
      <c r="A19057"/>
      <c r="B19057"/>
      <c r="C19057"/>
      <c r="D19057"/>
      <c r="E19057"/>
    </row>
    <row r="19058" spans="1:5" x14ac:dyDescent="0.25">
      <c r="A19058"/>
      <c r="B19058"/>
      <c r="C19058"/>
      <c r="D19058"/>
      <c r="E19058"/>
    </row>
    <row r="19059" spans="1:5" x14ac:dyDescent="0.25">
      <c r="A19059"/>
      <c r="B19059"/>
      <c r="C19059"/>
      <c r="D19059"/>
      <c r="E19059"/>
    </row>
    <row r="19060" spans="1:5" x14ac:dyDescent="0.25">
      <c r="A19060"/>
      <c r="B19060"/>
      <c r="C19060"/>
      <c r="D19060"/>
      <c r="E19060"/>
    </row>
    <row r="19061" spans="1:5" x14ac:dyDescent="0.25">
      <c r="A19061"/>
      <c r="B19061"/>
      <c r="C19061"/>
      <c r="D19061"/>
      <c r="E19061"/>
    </row>
    <row r="19062" spans="1:5" x14ac:dyDescent="0.25">
      <c r="A19062"/>
      <c r="B19062"/>
      <c r="C19062"/>
      <c r="D19062"/>
      <c r="E19062"/>
    </row>
    <row r="19063" spans="1:5" x14ac:dyDescent="0.25">
      <c r="A19063"/>
      <c r="B19063"/>
      <c r="C19063"/>
      <c r="D19063"/>
      <c r="E19063"/>
    </row>
    <row r="19064" spans="1:5" x14ac:dyDescent="0.25">
      <c r="A19064"/>
      <c r="B19064"/>
      <c r="C19064"/>
      <c r="D19064"/>
      <c r="E19064"/>
    </row>
    <row r="19065" spans="1:5" x14ac:dyDescent="0.25">
      <c r="A19065"/>
      <c r="B19065"/>
      <c r="C19065"/>
      <c r="D19065"/>
      <c r="E19065"/>
    </row>
    <row r="19066" spans="1:5" x14ac:dyDescent="0.25">
      <c r="A19066"/>
      <c r="B19066"/>
      <c r="C19066"/>
      <c r="D19066"/>
      <c r="E19066"/>
    </row>
    <row r="19067" spans="1:5" x14ac:dyDescent="0.25">
      <c r="A19067"/>
      <c r="B19067"/>
      <c r="C19067"/>
      <c r="D19067"/>
      <c r="E19067"/>
    </row>
    <row r="19068" spans="1:5" x14ac:dyDescent="0.25">
      <c r="A19068"/>
      <c r="B19068"/>
      <c r="C19068"/>
      <c r="D19068"/>
      <c r="E19068"/>
    </row>
    <row r="19069" spans="1:5" x14ac:dyDescent="0.25">
      <c r="A19069"/>
      <c r="B19069"/>
      <c r="C19069"/>
      <c r="D19069"/>
      <c r="E19069"/>
    </row>
    <row r="19070" spans="1:5" x14ac:dyDescent="0.25">
      <c r="A19070"/>
      <c r="B19070"/>
      <c r="C19070"/>
      <c r="D19070"/>
      <c r="E19070"/>
    </row>
    <row r="19071" spans="1:5" x14ac:dyDescent="0.25">
      <c r="A19071"/>
      <c r="B19071"/>
      <c r="C19071"/>
      <c r="D19071"/>
      <c r="E19071"/>
    </row>
    <row r="19072" spans="1:5" x14ac:dyDescent="0.25">
      <c r="A19072"/>
      <c r="B19072"/>
      <c r="C19072"/>
      <c r="D19072"/>
      <c r="E19072"/>
    </row>
    <row r="19073" spans="1:5" x14ac:dyDescent="0.25">
      <c r="A19073"/>
      <c r="B19073"/>
      <c r="C19073"/>
      <c r="D19073"/>
      <c r="E19073"/>
    </row>
    <row r="19074" spans="1:5" x14ac:dyDescent="0.25">
      <c r="A19074"/>
      <c r="B19074"/>
      <c r="C19074"/>
      <c r="D19074"/>
      <c r="E19074"/>
    </row>
    <row r="19075" spans="1:5" x14ac:dyDescent="0.25">
      <c r="A19075"/>
      <c r="B19075"/>
      <c r="C19075"/>
      <c r="D19075"/>
      <c r="E19075"/>
    </row>
    <row r="19076" spans="1:5" x14ac:dyDescent="0.25">
      <c r="A19076"/>
      <c r="B19076"/>
      <c r="C19076"/>
      <c r="D19076"/>
      <c r="E19076"/>
    </row>
    <row r="19077" spans="1:5" x14ac:dyDescent="0.25">
      <c r="A19077"/>
      <c r="B19077"/>
      <c r="C19077"/>
      <c r="D19077"/>
      <c r="E19077"/>
    </row>
    <row r="19078" spans="1:5" x14ac:dyDescent="0.25">
      <c r="A19078"/>
      <c r="B19078"/>
      <c r="C19078"/>
      <c r="D19078"/>
      <c r="E19078"/>
    </row>
    <row r="19079" spans="1:5" x14ac:dyDescent="0.25">
      <c r="A19079"/>
      <c r="B19079"/>
      <c r="C19079"/>
      <c r="D19079"/>
      <c r="E19079"/>
    </row>
    <row r="19080" spans="1:5" x14ac:dyDescent="0.25">
      <c r="A19080"/>
      <c r="B19080"/>
      <c r="C19080"/>
      <c r="D19080"/>
      <c r="E19080"/>
    </row>
    <row r="19081" spans="1:5" x14ac:dyDescent="0.25">
      <c r="A19081"/>
      <c r="B19081"/>
      <c r="C19081"/>
      <c r="D19081"/>
      <c r="E19081"/>
    </row>
    <row r="19082" spans="1:5" x14ac:dyDescent="0.25">
      <c r="A19082"/>
      <c r="B19082"/>
      <c r="C19082"/>
      <c r="D19082"/>
      <c r="E19082"/>
    </row>
    <row r="19083" spans="1:5" x14ac:dyDescent="0.25">
      <c r="A19083"/>
      <c r="B19083"/>
      <c r="C19083"/>
      <c r="D19083"/>
      <c r="E19083"/>
    </row>
    <row r="19084" spans="1:5" x14ac:dyDescent="0.25">
      <c r="A19084"/>
      <c r="B19084"/>
      <c r="C19084"/>
      <c r="D19084"/>
      <c r="E19084"/>
    </row>
    <row r="19085" spans="1:5" x14ac:dyDescent="0.25">
      <c r="A19085"/>
      <c r="B19085"/>
      <c r="C19085"/>
      <c r="D19085"/>
      <c r="E19085"/>
    </row>
    <row r="19086" spans="1:5" x14ac:dyDescent="0.25">
      <c r="A19086"/>
      <c r="B19086"/>
      <c r="C19086"/>
      <c r="D19086"/>
      <c r="E19086"/>
    </row>
    <row r="19087" spans="1:5" x14ac:dyDescent="0.25">
      <c r="A19087"/>
      <c r="B19087"/>
      <c r="C19087"/>
      <c r="D19087"/>
      <c r="E19087"/>
    </row>
    <row r="19088" spans="1:5" x14ac:dyDescent="0.25">
      <c r="A19088"/>
      <c r="B19088"/>
      <c r="C19088"/>
      <c r="D19088"/>
      <c r="E19088"/>
    </row>
    <row r="19089" spans="1:5" x14ac:dyDescent="0.25">
      <c r="A19089"/>
      <c r="B19089"/>
      <c r="C19089"/>
      <c r="D19089"/>
      <c r="E19089"/>
    </row>
    <row r="19090" spans="1:5" x14ac:dyDescent="0.25">
      <c r="A19090"/>
      <c r="B19090"/>
      <c r="C19090"/>
      <c r="D19090"/>
      <c r="E19090"/>
    </row>
    <row r="19091" spans="1:5" x14ac:dyDescent="0.25">
      <c r="A19091"/>
      <c r="B19091"/>
      <c r="C19091"/>
      <c r="D19091"/>
      <c r="E19091"/>
    </row>
    <row r="19092" spans="1:5" x14ac:dyDescent="0.25">
      <c r="A19092"/>
      <c r="B19092"/>
      <c r="C19092"/>
      <c r="D19092"/>
      <c r="E19092"/>
    </row>
    <row r="19093" spans="1:5" x14ac:dyDescent="0.25">
      <c r="A19093"/>
      <c r="B19093"/>
      <c r="C19093"/>
      <c r="D19093"/>
      <c r="E19093"/>
    </row>
    <row r="19094" spans="1:5" x14ac:dyDescent="0.25">
      <c r="A19094"/>
      <c r="B19094"/>
      <c r="C19094"/>
      <c r="D19094"/>
      <c r="E19094"/>
    </row>
    <row r="19095" spans="1:5" x14ac:dyDescent="0.25">
      <c r="A19095"/>
      <c r="B19095"/>
      <c r="C19095"/>
      <c r="D19095"/>
      <c r="E19095"/>
    </row>
    <row r="19096" spans="1:5" x14ac:dyDescent="0.25">
      <c r="A19096"/>
      <c r="B19096"/>
      <c r="C19096"/>
      <c r="D19096"/>
      <c r="E19096"/>
    </row>
    <row r="19097" spans="1:5" x14ac:dyDescent="0.25">
      <c r="A19097"/>
      <c r="B19097"/>
      <c r="C19097"/>
      <c r="D19097"/>
      <c r="E19097"/>
    </row>
    <row r="19098" spans="1:5" x14ac:dyDescent="0.25">
      <c r="A19098"/>
      <c r="B19098"/>
      <c r="C19098"/>
      <c r="D19098"/>
      <c r="E19098"/>
    </row>
    <row r="19099" spans="1:5" x14ac:dyDescent="0.25">
      <c r="A19099"/>
      <c r="B19099"/>
      <c r="C19099"/>
      <c r="D19099"/>
      <c r="E19099"/>
    </row>
    <row r="19100" spans="1:5" x14ac:dyDescent="0.25">
      <c r="A19100"/>
      <c r="B19100"/>
      <c r="C19100"/>
      <c r="D19100"/>
      <c r="E19100"/>
    </row>
    <row r="19101" spans="1:5" x14ac:dyDescent="0.25">
      <c r="A19101"/>
      <c r="B19101"/>
      <c r="C19101"/>
      <c r="D19101"/>
      <c r="E19101"/>
    </row>
    <row r="19102" spans="1:5" x14ac:dyDescent="0.25">
      <c r="A19102"/>
      <c r="B19102"/>
      <c r="C19102"/>
      <c r="D19102"/>
      <c r="E19102"/>
    </row>
    <row r="19103" spans="1:5" x14ac:dyDescent="0.25">
      <c r="A19103"/>
      <c r="B19103"/>
      <c r="C19103"/>
      <c r="D19103"/>
      <c r="E19103"/>
    </row>
    <row r="19104" spans="1:5" x14ac:dyDescent="0.25">
      <c r="A19104"/>
      <c r="B19104"/>
      <c r="C19104"/>
      <c r="D19104"/>
      <c r="E19104"/>
    </row>
    <row r="19105" spans="1:5" x14ac:dyDescent="0.25">
      <c r="A19105"/>
      <c r="B19105"/>
      <c r="C19105"/>
      <c r="D19105"/>
      <c r="E19105"/>
    </row>
    <row r="19106" spans="1:5" x14ac:dyDescent="0.25">
      <c r="A19106"/>
      <c r="B19106"/>
      <c r="C19106"/>
      <c r="D19106"/>
      <c r="E19106"/>
    </row>
    <row r="19107" spans="1:5" x14ac:dyDescent="0.25">
      <c r="A19107"/>
      <c r="B19107"/>
      <c r="C19107"/>
      <c r="D19107"/>
      <c r="E19107"/>
    </row>
    <row r="19108" spans="1:5" x14ac:dyDescent="0.25">
      <c r="A19108"/>
      <c r="B19108"/>
      <c r="C19108"/>
      <c r="D19108"/>
      <c r="E19108"/>
    </row>
    <row r="19109" spans="1:5" x14ac:dyDescent="0.25">
      <c r="A19109"/>
      <c r="B19109"/>
      <c r="C19109"/>
      <c r="D19109"/>
      <c r="E19109"/>
    </row>
    <row r="19110" spans="1:5" x14ac:dyDescent="0.25">
      <c r="A19110"/>
      <c r="B19110"/>
      <c r="C19110"/>
      <c r="D19110"/>
      <c r="E19110"/>
    </row>
    <row r="19111" spans="1:5" x14ac:dyDescent="0.25">
      <c r="A19111"/>
      <c r="B19111"/>
      <c r="C19111"/>
      <c r="D19111"/>
      <c r="E19111"/>
    </row>
    <row r="19112" spans="1:5" x14ac:dyDescent="0.25">
      <c r="A19112"/>
      <c r="B19112"/>
      <c r="C19112"/>
      <c r="D19112"/>
      <c r="E19112"/>
    </row>
    <row r="19113" spans="1:5" x14ac:dyDescent="0.25">
      <c r="A19113"/>
      <c r="B19113"/>
      <c r="C19113"/>
      <c r="D19113"/>
      <c r="E19113"/>
    </row>
    <row r="19114" spans="1:5" x14ac:dyDescent="0.25">
      <c r="A19114"/>
      <c r="B19114"/>
      <c r="C19114"/>
      <c r="D19114"/>
      <c r="E19114"/>
    </row>
    <row r="19115" spans="1:5" x14ac:dyDescent="0.25">
      <c r="A19115"/>
      <c r="B19115"/>
      <c r="C19115"/>
      <c r="D19115"/>
      <c r="E19115"/>
    </row>
    <row r="19116" spans="1:5" x14ac:dyDescent="0.25">
      <c r="A19116"/>
      <c r="B19116"/>
      <c r="C19116"/>
      <c r="D19116"/>
      <c r="E19116"/>
    </row>
    <row r="19117" spans="1:5" x14ac:dyDescent="0.25">
      <c r="A19117"/>
      <c r="B19117"/>
      <c r="C19117"/>
      <c r="D19117"/>
      <c r="E19117"/>
    </row>
    <row r="19118" spans="1:5" x14ac:dyDescent="0.25">
      <c r="A19118"/>
      <c r="B19118"/>
      <c r="C19118"/>
      <c r="D19118"/>
      <c r="E19118"/>
    </row>
    <row r="19119" spans="1:5" x14ac:dyDescent="0.25">
      <c r="A19119"/>
      <c r="B19119"/>
      <c r="C19119"/>
      <c r="D19119"/>
      <c r="E19119"/>
    </row>
    <row r="19120" spans="1:5" x14ac:dyDescent="0.25">
      <c r="A19120"/>
      <c r="B19120"/>
      <c r="C19120"/>
      <c r="D19120"/>
      <c r="E19120"/>
    </row>
    <row r="19121" spans="1:5" x14ac:dyDescent="0.25">
      <c r="A19121"/>
      <c r="B19121"/>
      <c r="C19121"/>
      <c r="D19121"/>
      <c r="E19121"/>
    </row>
    <row r="19122" spans="1:5" x14ac:dyDescent="0.25">
      <c r="A19122"/>
      <c r="B19122"/>
      <c r="C19122"/>
      <c r="D19122"/>
      <c r="E19122"/>
    </row>
    <row r="19123" spans="1:5" x14ac:dyDescent="0.25">
      <c r="A19123"/>
      <c r="B19123"/>
      <c r="C19123"/>
      <c r="D19123"/>
      <c r="E19123"/>
    </row>
    <row r="19124" spans="1:5" x14ac:dyDescent="0.25">
      <c r="A19124"/>
      <c r="B19124"/>
      <c r="C19124"/>
      <c r="D19124"/>
      <c r="E19124"/>
    </row>
    <row r="19125" spans="1:5" x14ac:dyDescent="0.25">
      <c r="A19125"/>
      <c r="B19125"/>
      <c r="C19125"/>
      <c r="D19125"/>
      <c r="E19125"/>
    </row>
    <row r="19126" spans="1:5" x14ac:dyDescent="0.25">
      <c r="A19126"/>
      <c r="B19126"/>
      <c r="C19126"/>
      <c r="D19126"/>
      <c r="E19126"/>
    </row>
    <row r="19127" spans="1:5" x14ac:dyDescent="0.25">
      <c r="A19127"/>
      <c r="B19127"/>
      <c r="C19127"/>
      <c r="D19127"/>
      <c r="E19127"/>
    </row>
    <row r="19128" spans="1:5" x14ac:dyDescent="0.25">
      <c r="A19128"/>
      <c r="B19128"/>
      <c r="C19128"/>
      <c r="D19128"/>
      <c r="E19128"/>
    </row>
    <row r="19129" spans="1:5" x14ac:dyDescent="0.25">
      <c r="A19129"/>
      <c r="B19129"/>
      <c r="C19129"/>
      <c r="D19129"/>
      <c r="E19129"/>
    </row>
    <row r="19130" spans="1:5" x14ac:dyDescent="0.25">
      <c r="A19130"/>
      <c r="B19130"/>
      <c r="C19130"/>
      <c r="D19130"/>
      <c r="E19130"/>
    </row>
    <row r="19131" spans="1:5" x14ac:dyDescent="0.25">
      <c r="A19131"/>
      <c r="B19131"/>
      <c r="C19131"/>
      <c r="D19131"/>
      <c r="E19131"/>
    </row>
    <row r="19132" spans="1:5" x14ac:dyDescent="0.25">
      <c r="A19132"/>
      <c r="B19132"/>
      <c r="C19132"/>
      <c r="D19132"/>
      <c r="E19132"/>
    </row>
    <row r="19133" spans="1:5" x14ac:dyDescent="0.25">
      <c r="A19133"/>
      <c r="B19133"/>
      <c r="C19133"/>
      <c r="D19133"/>
      <c r="E19133"/>
    </row>
    <row r="19134" spans="1:5" x14ac:dyDescent="0.25">
      <c r="A19134"/>
      <c r="B19134"/>
      <c r="C19134"/>
      <c r="D19134"/>
      <c r="E19134"/>
    </row>
    <row r="19135" spans="1:5" x14ac:dyDescent="0.25">
      <c r="A19135"/>
      <c r="B19135"/>
      <c r="C19135"/>
      <c r="D19135"/>
      <c r="E19135"/>
    </row>
    <row r="19136" spans="1:5" x14ac:dyDescent="0.25">
      <c r="A19136"/>
      <c r="B19136"/>
      <c r="C19136"/>
      <c r="D19136"/>
      <c r="E19136"/>
    </row>
    <row r="19137" spans="1:5" x14ac:dyDescent="0.25">
      <c r="A19137"/>
      <c r="B19137"/>
      <c r="C19137"/>
      <c r="D19137"/>
      <c r="E19137"/>
    </row>
    <row r="19138" spans="1:5" x14ac:dyDescent="0.25">
      <c r="A19138"/>
      <c r="B19138"/>
      <c r="C19138"/>
      <c r="D19138"/>
      <c r="E19138"/>
    </row>
    <row r="19139" spans="1:5" x14ac:dyDescent="0.25">
      <c r="A19139"/>
      <c r="B19139"/>
      <c r="C19139"/>
      <c r="D19139"/>
      <c r="E19139"/>
    </row>
    <row r="19140" spans="1:5" x14ac:dyDescent="0.25">
      <c r="A19140"/>
      <c r="B19140"/>
      <c r="C19140"/>
      <c r="D19140"/>
      <c r="E19140"/>
    </row>
    <row r="19141" spans="1:5" x14ac:dyDescent="0.25">
      <c r="A19141"/>
      <c r="B19141"/>
      <c r="C19141"/>
      <c r="D19141"/>
      <c r="E19141"/>
    </row>
    <row r="19142" spans="1:5" x14ac:dyDescent="0.25">
      <c r="A19142"/>
      <c r="B19142"/>
      <c r="C19142"/>
      <c r="D19142"/>
      <c r="E19142"/>
    </row>
    <row r="19143" spans="1:5" x14ac:dyDescent="0.25">
      <c r="A19143"/>
      <c r="B19143"/>
      <c r="C19143"/>
      <c r="D19143"/>
      <c r="E19143"/>
    </row>
    <row r="19144" spans="1:5" x14ac:dyDescent="0.25">
      <c r="A19144"/>
      <c r="B19144"/>
      <c r="C19144"/>
      <c r="D19144"/>
      <c r="E19144"/>
    </row>
    <row r="19145" spans="1:5" x14ac:dyDescent="0.25">
      <c r="A19145"/>
      <c r="B19145"/>
      <c r="C19145"/>
      <c r="D19145"/>
      <c r="E19145"/>
    </row>
    <row r="19146" spans="1:5" x14ac:dyDescent="0.25">
      <c r="A19146"/>
      <c r="B19146"/>
      <c r="C19146"/>
      <c r="D19146"/>
      <c r="E19146"/>
    </row>
    <row r="19147" spans="1:5" x14ac:dyDescent="0.25">
      <c r="A19147"/>
      <c r="B19147"/>
      <c r="C19147"/>
      <c r="D19147"/>
      <c r="E19147"/>
    </row>
    <row r="19148" spans="1:5" x14ac:dyDescent="0.25">
      <c r="A19148"/>
      <c r="B19148"/>
      <c r="C19148"/>
      <c r="D19148"/>
      <c r="E19148"/>
    </row>
    <row r="19149" spans="1:5" x14ac:dyDescent="0.25">
      <c r="A19149"/>
      <c r="B19149"/>
      <c r="C19149"/>
      <c r="D19149"/>
      <c r="E19149"/>
    </row>
    <row r="19150" spans="1:5" x14ac:dyDescent="0.25">
      <c r="A19150"/>
      <c r="B19150"/>
      <c r="C19150"/>
      <c r="D19150"/>
      <c r="E19150"/>
    </row>
    <row r="19151" spans="1:5" x14ac:dyDescent="0.25">
      <c r="A19151"/>
      <c r="B19151"/>
      <c r="C19151"/>
      <c r="D19151"/>
      <c r="E19151"/>
    </row>
    <row r="19152" spans="1:5" x14ac:dyDescent="0.25">
      <c r="A19152"/>
      <c r="B19152"/>
      <c r="C19152"/>
      <c r="D19152"/>
      <c r="E19152"/>
    </row>
    <row r="19153" spans="1:5" x14ac:dyDescent="0.25">
      <c r="A19153"/>
      <c r="B19153"/>
      <c r="C19153"/>
      <c r="D19153"/>
      <c r="E19153"/>
    </row>
    <row r="19154" spans="1:5" x14ac:dyDescent="0.25">
      <c r="A19154"/>
      <c r="B19154"/>
      <c r="C19154"/>
      <c r="D19154"/>
      <c r="E19154"/>
    </row>
    <row r="19155" spans="1:5" x14ac:dyDescent="0.25">
      <c r="A19155"/>
      <c r="B19155"/>
      <c r="C19155"/>
      <c r="D19155"/>
      <c r="E19155"/>
    </row>
    <row r="19156" spans="1:5" x14ac:dyDescent="0.25">
      <c r="A19156"/>
      <c r="B19156"/>
      <c r="C19156"/>
      <c r="D19156"/>
      <c r="E19156"/>
    </row>
    <row r="19157" spans="1:5" x14ac:dyDescent="0.25">
      <c r="A19157"/>
      <c r="B19157"/>
      <c r="C19157"/>
      <c r="D19157"/>
      <c r="E19157"/>
    </row>
    <row r="19158" spans="1:5" x14ac:dyDescent="0.25">
      <c r="A19158"/>
      <c r="B19158"/>
      <c r="C19158"/>
      <c r="D19158"/>
      <c r="E19158"/>
    </row>
    <row r="19159" spans="1:5" x14ac:dyDescent="0.25">
      <c r="A19159"/>
      <c r="B19159"/>
      <c r="C19159"/>
      <c r="D19159"/>
      <c r="E19159"/>
    </row>
    <row r="19160" spans="1:5" x14ac:dyDescent="0.25">
      <c r="A19160"/>
      <c r="B19160"/>
      <c r="C19160"/>
      <c r="D19160"/>
      <c r="E19160"/>
    </row>
    <row r="19161" spans="1:5" x14ac:dyDescent="0.25">
      <c r="A19161"/>
      <c r="B19161"/>
      <c r="C19161"/>
      <c r="D19161"/>
      <c r="E19161"/>
    </row>
    <row r="19162" spans="1:5" x14ac:dyDescent="0.25">
      <c r="A19162"/>
      <c r="B19162"/>
      <c r="C19162"/>
      <c r="D19162"/>
      <c r="E19162"/>
    </row>
    <row r="19163" spans="1:5" x14ac:dyDescent="0.25">
      <c r="A19163"/>
      <c r="B19163"/>
      <c r="C19163"/>
      <c r="D19163"/>
      <c r="E19163"/>
    </row>
    <row r="19164" spans="1:5" x14ac:dyDescent="0.25">
      <c r="A19164"/>
      <c r="B19164"/>
      <c r="C19164"/>
      <c r="D19164"/>
      <c r="E19164"/>
    </row>
    <row r="19165" spans="1:5" x14ac:dyDescent="0.25">
      <c r="A19165"/>
      <c r="B19165"/>
      <c r="C19165"/>
      <c r="D19165"/>
      <c r="E19165"/>
    </row>
    <row r="19166" spans="1:5" x14ac:dyDescent="0.25">
      <c r="A19166"/>
      <c r="B19166"/>
      <c r="C19166"/>
      <c r="D19166"/>
      <c r="E19166"/>
    </row>
    <row r="19167" spans="1:5" x14ac:dyDescent="0.25">
      <c r="A19167"/>
      <c r="B19167"/>
      <c r="C19167"/>
      <c r="D19167"/>
      <c r="E19167"/>
    </row>
    <row r="19168" spans="1:5" x14ac:dyDescent="0.25">
      <c r="A19168"/>
      <c r="B19168"/>
      <c r="C19168"/>
      <c r="D19168"/>
      <c r="E19168"/>
    </row>
    <row r="19169" spans="1:5" x14ac:dyDescent="0.25">
      <c r="A19169"/>
      <c r="B19169"/>
      <c r="C19169"/>
      <c r="D19169"/>
      <c r="E19169"/>
    </row>
    <row r="19170" spans="1:5" x14ac:dyDescent="0.25">
      <c r="A19170"/>
      <c r="B19170"/>
      <c r="C19170"/>
      <c r="D19170"/>
      <c r="E19170"/>
    </row>
    <row r="19171" spans="1:5" x14ac:dyDescent="0.25">
      <c r="A19171"/>
      <c r="B19171"/>
      <c r="C19171"/>
      <c r="D19171"/>
      <c r="E19171"/>
    </row>
    <row r="19172" spans="1:5" x14ac:dyDescent="0.25">
      <c r="A19172"/>
      <c r="B19172"/>
      <c r="C19172"/>
      <c r="D19172"/>
      <c r="E19172"/>
    </row>
    <row r="19173" spans="1:5" x14ac:dyDescent="0.25">
      <c r="A19173"/>
      <c r="B19173"/>
      <c r="C19173"/>
      <c r="D19173"/>
      <c r="E19173"/>
    </row>
    <row r="19174" spans="1:5" x14ac:dyDescent="0.25">
      <c r="A19174"/>
      <c r="B19174"/>
      <c r="C19174"/>
      <c r="D19174"/>
      <c r="E19174"/>
    </row>
    <row r="19175" spans="1:5" x14ac:dyDescent="0.25">
      <c r="A19175"/>
      <c r="B19175"/>
      <c r="C19175"/>
      <c r="D19175"/>
      <c r="E19175"/>
    </row>
    <row r="19176" spans="1:5" x14ac:dyDescent="0.25">
      <c r="A19176"/>
      <c r="B19176"/>
      <c r="C19176"/>
      <c r="D19176"/>
      <c r="E19176"/>
    </row>
    <row r="19177" spans="1:5" x14ac:dyDescent="0.25">
      <c r="A19177"/>
      <c r="B19177"/>
      <c r="C19177"/>
      <c r="D19177"/>
      <c r="E19177"/>
    </row>
    <row r="19178" spans="1:5" x14ac:dyDescent="0.25">
      <c r="A19178"/>
      <c r="B19178"/>
      <c r="C19178"/>
      <c r="D19178"/>
      <c r="E19178"/>
    </row>
    <row r="19179" spans="1:5" x14ac:dyDescent="0.25">
      <c r="A19179"/>
      <c r="B19179"/>
      <c r="C19179"/>
      <c r="D19179"/>
      <c r="E19179"/>
    </row>
    <row r="19180" spans="1:5" x14ac:dyDescent="0.25">
      <c r="A19180"/>
      <c r="B19180"/>
      <c r="C19180"/>
      <c r="D19180"/>
      <c r="E19180"/>
    </row>
    <row r="19181" spans="1:5" x14ac:dyDescent="0.25">
      <c r="A19181"/>
      <c r="B19181"/>
      <c r="C19181"/>
      <c r="D19181"/>
      <c r="E19181"/>
    </row>
    <row r="19182" spans="1:5" x14ac:dyDescent="0.25">
      <c r="A19182"/>
      <c r="B19182"/>
      <c r="C19182"/>
      <c r="D19182"/>
      <c r="E19182"/>
    </row>
    <row r="19183" spans="1:5" x14ac:dyDescent="0.25">
      <c r="A19183"/>
      <c r="B19183"/>
      <c r="C19183"/>
      <c r="D19183"/>
      <c r="E19183"/>
    </row>
    <row r="19184" spans="1:5" x14ac:dyDescent="0.25">
      <c r="A19184"/>
      <c r="B19184"/>
      <c r="C19184"/>
      <c r="D19184"/>
      <c r="E19184"/>
    </row>
    <row r="19185" spans="1:5" x14ac:dyDescent="0.25">
      <c r="A19185"/>
      <c r="B19185"/>
      <c r="C19185"/>
      <c r="D19185"/>
      <c r="E19185"/>
    </row>
    <row r="19186" spans="1:5" x14ac:dyDescent="0.25">
      <c r="A19186"/>
      <c r="B19186"/>
      <c r="C19186"/>
      <c r="D19186"/>
      <c r="E19186"/>
    </row>
    <row r="19187" spans="1:5" x14ac:dyDescent="0.25">
      <c r="A19187"/>
      <c r="B19187"/>
      <c r="C19187"/>
      <c r="D19187"/>
      <c r="E19187"/>
    </row>
    <row r="19188" spans="1:5" x14ac:dyDescent="0.25">
      <c r="A19188"/>
      <c r="B19188"/>
      <c r="C19188"/>
      <c r="D19188"/>
      <c r="E19188"/>
    </row>
    <row r="19189" spans="1:5" x14ac:dyDescent="0.25">
      <c r="A19189"/>
      <c r="B19189"/>
      <c r="C19189"/>
      <c r="D19189"/>
      <c r="E19189"/>
    </row>
    <row r="19190" spans="1:5" x14ac:dyDescent="0.25">
      <c r="A19190"/>
      <c r="B19190"/>
      <c r="C19190"/>
      <c r="D19190"/>
      <c r="E19190"/>
    </row>
    <row r="19191" spans="1:5" x14ac:dyDescent="0.25">
      <c r="A19191"/>
      <c r="B19191"/>
      <c r="C19191"/>
      <c r="D19191"/>
      <c r="E19191"/>
    </row>
    <row r="19192" spans="1:5" x14ac:dyDescent="0.25">
      <c r="A19192"/>
      <c r="B19192"/>
      <c r="C19192"/>
      <c r="D19192"/>
      <c r="E19192"/>
    </row>
    <row r="19193" spans="1:5" x14ac:dyDescent="0.25">
      <c r="A19193"/>
      <c r="B19193"/>
      <c r="C19193"/>
      <c r="D19193"/>
      <c r="E19193"/>
    </row>
    <row r="19194" spans="1:5" x14ac:dyDescent="0.25">
      <c r="A19194"/>
      <c r="B19194"/>
      <c r="C19194"/>
      <c r="D19194"/>
      <c r="E19194"/>
    </row>
    <row r="19195" spans="1:5" x14ac:dyDescent="0.25">
      <c r="A19195"/>
      <c r="B19195"/>
      <c r="C19195"/>
      <c r="D19195"/>
      <c r="E19195"/>
    </row>
    <row r="19196" spans="1:5" x14ac:dyDescent="0.25">
      <c r="A19196"/>
      <c r="B19196"/>
      <c r="C19196"/>
      <c r="D19196"/>
      <c r="E19196"/>
    </row>
    <row r="19197" spans="1:5" x14ac:dyDescent="0.25">
      <c r="A19197"/>
      <c r="B19197"/>
      <c r="C19197"/>
      <c r="D19197"/>
      <c r="E19197"/>
    </row>
    <row r="19198" spans="1:5" x14ac:dyDescent="0.25">
      <c r="A19198"/>
      <c r="B19198"/>
      <c r="C19198"/>
      <c r="D19198"/>
      <c r="E19198"/>
    </row>
    <row r="19199" spans="1:5" x14ac:dyDescent="0.25">
      <c r="A19199"/>
      <c r="B19199"/>
      <c r="C19199"/>
      <c r="D19199"/>
      <c r="E19199"/>
    </row>
    <row r="19200" spans="1:5" x14ac:dyDescent="0.25">
      <c r="A19200"/>
      <c r="B19200"/>
      <c r="C19200"/>
      <c r="D19200"/>
      <c r="E19200"/>
    </row>
    <row r="19201" spans="1:5" x14ac:dyDescent="0.25">
      <c r="A19201"/>
      <c r="B19201"/>
      <c r="C19201"/>
      <c r="D19201"/>
      <c r="E19201"/>
    </row>
    <row r="19202" spans="1:5" x14ac:dyDescent="0.25">
      <c r="A19202"/>
      <c r="B19202"/>
      <c r="C19202"/>
      <c r="D19202"/>
      <c r="E19202"/>
    </row>
    <row r="19203" spans="1:5" x14ac:dyDescent="0.25">
      <c r="A19203"/>
      <c r="B19203"/>
      <c r="C19203"/>
      <c r="D19203"/>
      <c r="E19203"/>
    </row>
    <row r="19204" spans="1:5" x14ac:dyDescent="0.25">
      <c r="A19204"/>
      <c r="B19204"/>
      <c r="C19204"/>
      <c r="D19204"/>
      <c r="E19204"/>
    </row>
    <row r="19205" spans="1:5" x14ac:dyDescent="0.25">
      <c r="A19205"/>
      <c r="B19205"/>
      <c r="C19205"/>
      <c r="D19205"/>
      <c r="E19205"/>
    </row>
    <row r="19206" spans="1:5" x14ac:dyDescent="0.25">
      <c r="A19206"/>
      <c r="B19206"/>
      <c r="C19206"/>
      <c r="D19206"/>
      <c r="E19206"/>
    </row>
    <row r="19207" spans="1:5" x14ac:dyDescent="0.25">
      <c r="A19207"/>
      <c r="B19207"/>
      <c r="C19207"/>
      <c r="D19207"/>
      <c r="E19207"/>
    </row>
    <row r="19208" spans="1:5" x14ac:dyDescent="0.25">
      <c r="A19208"/>
      <c r="B19208"/>
      <c r="C19208"/>
      <c r="D19208"/>
      <c r="E19208"/>
    </row>
    <row r="19209" spans="1:5" x14ac:dyDescent="0.25">
      <c r="A19209"/>
      <c r="B19209"/>
      <c r="C19209"/>
      <c r="D19209"/>
      <c r="E19209"/>
    </row>
    <row r="19210" spans="1:5" x14ac:dyDescent="0.25">
      <c r="A19210"/>
      <c r="B19210"/>
      <c r="C19210"/>
      <c r="D19210"/>
      <c r="E19210"/>
    </row>
    <row r="19211" spans="1:5" x14ac:dyDescent="0.25">
      <c r="A19211"/>
      <c r="B19211"/>
      <c r="C19211"/>
      <c r="D19211"/>
      <c r="E19211"/>
    </row>
    <row r="19212" spans="1:5" x14ac:dyDescent="0.25">
      <c r="A19212"/>
      <c r="B19212"/>
      <c r="C19212"/>
      <c r="D19212"/>
      <c r="E19212"/>
    </row>
    <row r="19213" spans="1:5" x14ac:dyDescent="0.25">
      <c r="A19213"/>
      <c r="B19213"/>
      <c r="C19213"/>
      <c r="D19213"/>
      <c r="E19213"/>
    </row>
    <row r="19214" spans="1:5" x14ac:dyDescent="0.25">
      <c r="A19214"/>
      <c r="B19214"/>
      <c r="C19214"/>
      <c r="D19214"/>
      <c r="E19214"/>
    </row>
    <row r="19215" spans="1:5" x14ac:dyDescent="0.25">
      <c r="A19215"/>
      <c r="B19215"/>
      <c r="C19215"/>
      <c r="D19215"/>
      <c r="E19215"/>
    </row>
    <row r="19216" spans="1:5" x14ac:dyDescent="0.25">
      <c r="A19216"/>
      <c r="B19216"/>
      <c r="C19216"/>
      <c r="D19216"/>
      <c r="E19216"/>
    </row>
    <row r="19217" spans="1:5" x14ac:dyDescent="0.25">
      <c r="A19217"/>
      <c r="B19217"/>
      <c r="C19217"/>
      <c r="D19217"/>
      <c r="E19217"/>
    </row>
    <row r="19218" spans="1:5" x14ac:dyDescent="0.25">
      <c r="A19218"/>
      <c r="B19218"/>
      <c r="C19218"/>
      <c r="D19218"/>
      <c r="E19218"/>
    </row>
    <row r="19219" spans="1:5" x14ac:dyDescent="0.25">
      <c r="A19219"/>
      <c r="B19219"/>
      <c r="C19219"/>
      <c r="D19219"/>
      <c r="E19219"/>
    </row>
    <row r="19220" spans="1:5" x14ac:dyDescent="0.25">
      <c r="A19220"/>
      <c r="B19220"/>
      <c r="C19220"/>
      <c r="D19220"/>
      <c r="E19220"/>
    </row>
    <row r="19221" spans="1:5" x14ac:dyDescent="0.25">
      <c r="A19221"/>
      <c r="B19221"/>
      <c r="C19221"/>
      <c r="D19221"/>
      <c r="E19221"/>
    </row>
    <row r="19222" spans="1:5" x14ac:dyDescent="0.25">
      <c r="A19222"/>
      <c r="B19222"/>
      <c r="C19222"/>
      <c r="D19222"/>
      <c r="E19222"/>
    </row>
    <row r="19223" spans="1:5" x14ac:dyDescent="0.25">
      <c r="A19223"/>
      <c r="B19223"/>
      <c r="C19223"/>
      <c r="D19223"/>
      <c r="E19223"/>
    </row>
    <row r="19224" spans="1:5" x14ac:dyDescent="0.25">
      <c r="A19224"/>
      <c r="B19224"/>
      <c r="C19224"/>
      <c r="D19224"/>
      <c r="E19224"/>
    </row>
    <row r="19225" spans="1:5" x14ac:dyDescent="0.25">
      <c r="A19225"/>
      <c r="B19225"/>
      <c r="C19225"/>
      <c r="D19225"/>
      <c r="E19225"/>
    </row>
    <row r="19226" spans="1:5" x14ac:dyDescent="0.25">
      <c r="A19226"/>
      <c r="B19226"/>
      <c r="C19226"/>
      <c r="D19226"/>
      <c r="E19226"/>
    </row>
    <row r="19227" spans="1:5" x14ac:dyDescent="0.25">
      <c r="A19227"/>
      <c r="B19227"/>
      <c r="C19227"/>
      <c r="D19227"/>
      <c r="E19227"/>
    </row>
    <row r="19228" spans="1:5" x14ac:dyDescent="0.25">
      <c r="A19228"/>
      <c r="B19228"/>
      <c r="C19228"/>
      <c r="D19228"/>
      <c r="E19228"/>
    </row>
    <row r="19229" spans="1:5" x14ac:dyDescent="0.25">
      <c r="A19229"/>
      <c r="B19229"/>
      <c r="C19229"/>
      <c r="D19229"/>
      <c r="E19229"/>
    </row>
    <row r="19230" spans="1:5" x14ac:dyDescent="0.25">
      <c r="A19230"/>
      <c r="B19230"/>
      <c r="C19230"/>
      <c r="D19230"/>
      <c r="E19230"/>
    </row>
    <row r="19231" spans="1:5" x14ac:dyDescent="0.25">
      <c r="A19231"/>
      <c r="B19231"/>
      <c r="C19231"/>
      <c r="D19231"/>
      <c r="E19231"/>
    </row>
    <row r="19232" spans="1:5" x14ac:dyDescent="0.25">
      <c r="A19232"/>
      <c r="B19232"/>
      <c r="C19232"/>
      <c r="D19232"/>
      <c r="E19232"/>
    </row>
    <row r="19233" spans="1:5" x14ac:dyDescent="0.25">
      <c r="A19233"/>
      <c r="B19233"/>
      <c r="C19233"/>
      <c r="D19233"/>
      <c r="E19233"/>
    </row>
    <row r="19234" spans="1:5" x14ac:dyDescent="0.25">
      <c r="A19234"/>
      <c r="B19234"/>
      <c r="C19234"/>
      <c r="D19234"/>
      <c r="E19234"/>
    </row>
    <row r="19235" spans="1:5" x14ac:dyDescent="0.25">
      <c r="A19235"/>
      <c r="B19235"/>
      <c r="C19235"/>
      <c r="D19235"/>
      <c r="E19235"/>
    </row>
    <row r="19236" spans="1:5" x14ac:dyDescent="0.25">
      <c r="A19236"/>
      <c r="B19236"/>
      <c r="C19236"/>
      <c r="D19236"/>
      <c r="E19236"/>
    </row>
    <row r="19237" spans="1:5" x14ac:dyDescent="0.25">
      <c r="A19237"/>
      <c r="B19237"/>
      <c r="C19237"/>
      <c r="D19237"/>
      <c r="E19237"/>
    </row>
    <row r="19238" spans="1:5" x14ac:dyDescent="0.25">
      <c r="A19238"/>
      <c r="B19238"/>
      <c r="C19238"/>
      <c r="D19238"/>
      <c r="E19238"/>
    </row>
    <row r="19239" spans="1:5" x14ac:dyDescent="0.25">
      <c r="A19239"/>
      <c r="B19239"/>
      <c r="C19239"/>
      <c r="D19239"/>
      <c r="E19239"/>
    </row>
    <row r="19240" spans="1:5" x14ac:dyDescent="0.25">
      <c r="A19240"/>
      <c r="B19240"/>
      <c r="C19240"/>
      <c r="D19240"/>
      <c r="E19240"/>
    </row>
    <row r="19241" spans="1:5" x14ac:dyDescent="0.25">
      <c r="A19241"/>
      <c r="B19241"/>
      <c r="C19241"/>
      <c r="D19241"/>
      <c r="E19241"/>
    </row>
    <row r="19242" spans="1:5" x14ac:dyDescent="0.25">
      <c r="A19242"/>
      <c r="B19242"/>
      <c r="C19242"/>
      <c r="D19242"/>
      <c r="E19242"/>
    </row>
    <row r="19243" spans="1:5" x14ac:dyDescent="0.25">
      <c r="A19243"/>
      <c r="B19243"/>
      <c r="C19243"/>
      <c r="D19243"/>
      <c r="E19243"/>
    </row>
    <row r="19244" spans="1:5" x14ac:dyDescent="0.25">
      <c r="A19244"/>
      <c r="B19244"/>
      <c r="C19244"/>
      <c r="D19244"/>
      <c r="E19244"/>
    </row>
    <row r="19245" spans="1:5" x14ac:dyDescent="0.25">
      <c r="A19245"/>
      <c r="B19245"/>
      <c r="C19245"/>
      <c r="D19245"/>
      <c r="E19245"/>
    </row>
    <row r="19246" spans="1:5" x14ac:dyDescent="0.25">
      <c r="A19246"/>
      <c r="B19246"/>
      <c r="C19246"/>
      <c r="D19246"/>
      <c r="E19246"/>
    </row>
    <row r="19247" spans="1:5" x14ac:dyDescent="0.25">
      <c r="A19247"/>
      <c r="B19247"/>
      <c r="C19247"/>
      <c r="D19247"/>
      <c r="E19247"/>
    </row>
    <row r="19248" spans="1:5" x14ac:dyDescent="0.25">
      <c r="A19248"/>
      <c r="B19248"/>
      <c r="C19248"/>
      <c r="D19248"/>
      <c r="E19248"/>
    </row>
    <row r="19249" spans="1:5" x14ac:dyDescent="0.25">
      <c r="A19249"/>
      <c r="B19249"/>
      <c r="C19249"/>
      <c r="D19249"/>
      <c r="E19249"/>
    </row>
    <row r="19250" spans="1:5" x14ac:dyDescent="0.25">
      <c r="A19250"/>
      <c r="B19250"/>
      <c r="C19250"/>
      <c r="D19250"/>
      <c r="E19250"/>
    </row>
    <row r="19251" spans="1:5" x14ac:dyDescent="0.25">
      <c r="A19251"/>
      <c r="B19251"/>
      <c r="C19251"/>
      <c r="D19251"/>
      <c r="E19251"/>
    </row>
    <row r="19252" spans="1:5" x14ac:dyDescent="0.25">
      <c r="A19252"/>
      <c r="B19252"/>
      <c r="C19252"/>
      <c r="D19252"/>
      <c r="E19252"/>
    </row>
    <row r="19253" spans="1:5" x14ac:dyDescent="0.25">
      <c r="A19253"/>
      <c r="B19253"/>
      <c r="C19253"/>
      <c r="D19253"/>
      <c r="E19253"/>
    </row>
    <row r="19254" spans="1:5" x14ac:dyDescent="0.25">
      <c r="A19254"/>
      <c r="B19254"/>
      <c r="C19254"/>
      <c r="D19254"/>
      <c r="E19254"/>
    </row>
    <row r="19255" spans="1:5" x14ac:dyDescent="0.25">
      <c r="A19255"/>
      <c r="B19255"/>
      <c r="C19255"/>
      <c r="D19255"/>
      <c r="E19255"/>
    </row>
    <row r="19256" spans="1:5" x14ac:dyDescent="0.25">
      <c r="A19256"/>
      <c r="B19256"/>
      <c r="C19256"/>
      <c r="D19256"/>
      <c r="E19256"/>
    </row>
    <row r="19257" spans="1:5" x14ac:dyDescent="0.25">
      <c r="A19257"/>
      <c r="B19257"/>
      <c r="C19257"/>
      <c r="D19257"/>
      <c r="E19257"/>
    </row>
    <row r="19258" spans="1:5" x14ac:dyDescent="0.25">
      <c r="A19258"/>
      <c r="B19258"/>
      <c r="C19258"/>
      <c r="D19258"/>
      <c r="E19258"/>
    </row>
    <row r="19259" spans="1:5" x14ac:dyDescent="0.25">
      <c r="A19259"/>
      <c r="B19259"/>
      <c r="C19259"/>
      <c r="D19259"/>
      <c r="E19259"/>
    </row>
    <row r="19260" spans="1:5" x14ac:dyDescent="0.25">
      <c r="A19260"/>
      <c r="B19260"/>
      <c r="C19260"/>
      <c r="D19260"/>
      <c r="E19260"/>
    </row>
    <row r="19261" spans="1:5" x14ac:dyDescent="0.25">
      <c r="A19261"/>
      <c r="B19261"/>
      <c r="C19261"/>
      <c r="D19261"/>
      <c r="E19261"/>
    </row>
    <row r="19262" spans="1:5" x14ac:dyDescent="0.25">
      <c r="A19262"/>
      <c r="B19262"/>
      <c r="C19262"/>
      <c r="D19262"/>
      <c r="E19262"/>
    </row>
    <row r="19263" spans="1:5" x14ac:dyDescent="0.25">
      <c r="A19263"/>
      <c r="B19263"/>
      <c r="C19263"/>
      <c r="D19263"/>
      <c r="E19263"/>
    </row>
    <row r="19264" spans="1:5" x14ac:dyDescent="0.25">
      <c r="A19264"/>
      <c r="B19264"/>
      <c r="C19264"/>
      <c r="D19264"/>
      <c r="E19264"/>
    </row>
    <row r="19265" spans="1:5" x14ac:dyDescent="0.25">
      <c r="A19265"/>
      <c r="B19265"/>
      <c r="C19265"/>
      <c r="D19265"/>
      <c r="E19265"/>
    </row>
    <row r="19266" spans="1:5" x14ac:dyDescent="0.25">
      <c r="A19266"/>
      <c r="B19266"/>
      <c r="C19266"/>
      <c r="D19266"/>
      <c r="E19266"/>
    </row>
    <row r="19267" spans="1:5" x14ac:dyDescent="0.25">
      <c r="A19267"/>
      <c r="B19267"/>
      <c r="C19267"/>
      <c r="D19267"/>
      <c r="E19267"/>
    </row>
    <row r="19268" spans="1:5" x14ac:dyDescent="0.25">
      <c r="A19268"/>
      <c r="B19268"/>
      <c r="C19268"/>
      <c r="D19268"/>
      <c r="E19268"/>
    </row>
    <row r="19269" spans="1:5" x14ac:dyDescent="0.25">
      <c r="A19269"/>
      <c r="B19269"/>
      <c r="C19269"/>
      <c r="D19269"/>
      <c r="E19269"/>
    </row>
    <row r="19270" spans="1:5" x14ac:dyDescent="0.25">
      <c r="A19270"/>
      <c r="B19270"/>
      <c r="C19270"/>
      <c r="D19270"/>
      <c r="E19270"/>
    </row>
    <row r="19271" spans="1:5" x14ac:dyDescent="0.25">
      <c r="A19271"/>
      <c r="B19271"/>
      <c r="C19271"/>
      <c r="D19271"/>
      <c r="E19271"/>
    </row>
    <row r="19272" spans="1:5" x14ac:dyDescent="0.25">
      <c r="A19272"/>
      <c r="B19272"/>
      <c r="C19272"/>
      <c r="D19272"/>
      <c r="E19272"/>
    </row>
    <row r="19273" spans="1:5" x14ac:dyDescent="0.25">
      <c r="A19273"/>
      <c r="B19273"/>
      <c r="C19273"/>
      <c r="D19273"/>
      <c r="E19273"/>
    </row>
    <row r="19274" spans="1:5" x14ac:dyDescent="0.25">
      <c r="A19274"/>
      <c r="B19274"/>
      <c r="C19274"/>
      <c r="D19274"/>
      <c r="E19274"/>
    </row>
    <row r="19275" spans="1:5" x14ac:dyDescent="0.25">
      <c r="A19275"/>
      <c r="B19275"/>
      <c r="C19275"/>
      <c r="D19275"/>
      <c r="E19275"/>
    </row>
    <row r="19276" spans="1:5" x14ac:dyDescent="0.25">
      <c r="A19276"/>
      <c r="B19276"/>
      <c r="C19276"/>
      <c r="D19276"/>
      <c r="E19276"/>
    </row>
    <row r="19277" spans="1:5" x14ac:dyDescent="0.25">
      <c r="A19277"/>
      <c r="B19277"/>
      <c r="C19277"/>
      <c r="D19277"/>
      <c r="E19277"/>
    </row>
    <row r="19278" spans="1:5" x14ac:dyDescent="0.25">
      <c r="A19278"/>
      <c r="B19278"/>
      <c r="C19278"/>
      <c r="D19278"/>
      <c r="E19278"/>
    </row>
    <row r="19279" spans="1:5" x14ac:dyDescent="0.25">
      <c r="A19279"/>
      <c r="B19279"/>
      <c r="C19279"/>
      <c r="D19279"/>
      <c r="E19279"/>
    </row>
    <row r="19280" spans="1:5" x14ac:dyDescent="0.25">
      <c r="A19280"/>
      <c r="B19280"/>
      <c r="C19280"/>
      <c r="D19280"/>
      <c r="E19280"/>
    </row>
    <row r="19281" spans="1:5" x14ac:dyDescent="0.25">
      <c r="A19281"/>
      <c r="B19281"/>
      <c r="C19281"/>
      <c r="D19281"/>
      <c r="E19281"/>
    </row>
    <row r="19282" spans="1:5" x14ac:dyDescent="0.25">
      <c r="A19282"/>
      <c r="B19282"/>
      <c r="C19282"/>
      <c r="D19282"/>
      <c r="E19282"/>
    </row>
    <row r="19283" spans="1:5" x14ac:dyDescent="0.25">
      <c r="A19283"/>
      <c r="B19283"/>
      <c r="C19283"/>
      <c r="D19283"/>
      <c r="E19283"/>
    </row>
    <row r="19284" spans="1:5" x14ac:dyDescent="0.25">
      <c r="A19284"/>
      <c r="B19284"/>
      <c r="C19284"/>
      <c r="D19284"/>
      <c r="E19284"/>
    </row>
    <row r="19285" spans="1:5" x14ac:dyDescent="0.25">
      <c r="A19285"/>
      <c r="B19285"/>
      <c r="C19285"/>
      <c r="D19285"/>
      <c r="E19285"/>
    </row>
    <row r="19286" spans="1:5" x14ac:dyDescent="0.25">
      <c r="A19286"/>
      <c r="B19286"/>
      <c r="C19286"/>
      <c r="D19286"/>
      <c r="E19286"/>
    </row>
    <row r="19287" spans="1:5" x14ac:dyDescent="0.25">
      <c r="A19287"/>
      <c r="B19287"/>
      <c r="C19287"/>
      <c r="D19287"/>
      <c r="E19287"/>
    </row>
    <row r="19288" spans="1:5" x14ac:dyDescent="0.25">
      <c r="A19288"/>
      <c r="B19288"/>
      <c r="C19288"/>
      <c r="D19288"/>
      <c r="E19288"/>
    </row>
    <row r="19289" spans="1:5" x14ac:dyDescent="0.25">
      <c r="A19289"/>
      <c r="B19289"/>
      <c r="C19289"/>
      <c r="D19289"/>
      <c r="E19289"/>
    </row>
    <row r="19290" spans="1:5" x14ac:dyDescent="0.25">
      <c r="A19290"/>
      <c r="B19290"/>
      <c r="C19290"/>
      <c r="D19290"/>
      <c r="E19290"/>
    </row>
    <row r="19291" spans="1:5" x14ac:dyDescent="0.25">
      <c r="A19291"/>
      <c r="B19291"/>
      <c r="C19291"/>
      <c r="D19291"/>
      <c r="E19291"/>
    </row>
    <row r="19292" spans="1:5" x14ac:dyDescent="0.25">
      <c r="A19292"/>
      <c r="B19292"/>
      <c r="C19292"/>
      <c r="D19292"/>
      <c r="E19292"/>
    </row>
    <row r="19293" spans="1:5" x14ac:dyDescent="0.25">
      <c r="A19293"/>
      <c r="B19293"/>
      <c r="C19293"/>
      <c r="D19293"/>
      <c r="E19293"/>
    </row>
    <row r="19294" spans="1:5" x14ac:dyDescent="0.25">
      <c r="A19294"/>
      <c r="B19294"/>
      <c r="C19294"/>
      <c r="D19294"/>
      <c r="E19294"/>
    </row>
    <row r="19295" spans="1:5" x14ac:dyDescent="0.25">
      <c r="A19295"/>
      <c r="B19295"/>
      <c r="C19295"/>
      <c r="D19295"/>
      <c r="E19295"/>
    </row>
    <row r="19296" spans="1:5" x14ac:dyDescent="0.25">
      <c r="A19296"/>
      <c r="B19296"/>
      <c r="C19296"/>
      <c r="D19296"/>
      <c r="E19296"/>
    </row>
    <row r="19297" spans="1:5" x14ac:dyDescent="0.25">
      <c r="A19297"/>
      <c r="B19297"/>
      <c r="C19297"/>
      <c r="D19297"/>
      <c r="E19297"/>
    </row>
    <row r="19298" spans="1:5" x14ac:dyDescent="0.25">
      <c r="A19298"/>
      <c r="B19298"/>
      <c r="C19298"/>
      <c r="D19298"/>
      <c r="E19298"/>
    </row>
    <row r="19299" spans="1:5" x14ac:dyDescent="0.25">
      <c r="A19299"/>
      <c r="B19299"/>
      <c r="C19299"/>
      <c r="D19299"/>
      <c r="E19299"/>
    </row>
    <row r="19300" spans="1:5" x14ac:dyDescent="0.25">
      <c r="A19300"/>
      <c r="B19300"/>
      <c r="C19300"/>
      <c r="D19300"/>
      <c r="E19300"/>
    </row>
    <row r="19301" spans="1:5" x14ac:dyDescent="0.25">
      <c r="A19301"/>
      <c r="B19301"/>
      <c r="C19301"/>
      <c r="D19301"/>
      <c r="E19301"/>
    </row>
    <row r="19302" spans="1:5" x14ac:dyDescent="0.25">
      <c r="A19302"/>
      <c r="B19302"/>
      <c r="C19302"/>
      <c r="D19302"/>
      <c r="E19302"/>
    </row>
    <row r="19303" spans="1:5" x14ac:dyDescent="0.25">
      <c r="A19303"/>
      <c r="B19303"/>
      <c r="C19303"/>
      <c r="D19303"/>
      <c r="E19303"/>
    </row>
    <row r="19304" spans="1:5" x14ac:dyDescent="0.25">
      <c r="A19304"/>
      <c r="B19304"/>
      <c r="C19304"/>
      <c r="D19304"/>
      <c r="E19304"/>
    </row>
    <row r="19305" spans="1:5" x14ac:dyDescent="0.25">
      <c r="A19305"/>
      <c r="B19305"/>
      <c r="C19305"/>
      <c r="D19305"/>
      <c r="E19305"/>
    </row>
    <row r="19306" spans="1:5" x14ac:dyDescent="0.25">
      <c r="A19306"/>
      <c r="B19306"/>
      <c r="C19306"/>
      <c r="D19306"/>
      <c r="E19306"/>
    </row>
    <row r="19307" spans="1:5" x14ac:dyDescent="0.25">
      <c r="A19307"/>
      <c r="B19307"/>
      <c r="C19307"/>
      <c r="D19307"/>
      <c r="E19307"/>
    </row>
    <row r="19308" spans="1:5" x14ac:dyDescent="0.25">
      <c r="A19308"/>
      <c r="B19308"/>
      <c r="C19308"/>
      <c r="D19308"/>
      <c r="E19308"/>
    </row>
    <row r="19309" spans="1:5" x14ac:dyDescent="0.25">
      <c r="A19309"/>
      <c r="B19309"/>
      <c r="C19309"/>
      <c r="D19309"/>
      <c r="E19309"/>
    </row>
    <row r="19310" spans="1:5" x14ac:dyDescent="0.25">
      <c r="A19310"/>
      <c r="B19310"/>
      <c r="C19310"/>
      <c r="D19310"/>
      <c r="E19310"/>
    </row>
    <row r="19311" spans="1:5" x14ac:dyDescent="0.25">
      <c r="A19311"/>
      <c r="B19311"/>
      <c r="C19311"/>
      <c r="D19311"/>
      <c r="E19311"/>
    </row>
    <row r="19312" spans="1:5" x14ac:dyDescent="0.25">
      <c r="A19312"/>
      <c r="B19312"/>
      <c r="C19312"/>
      <c r="D19312"/>
      <c r="E19312"/>
    </row>
    <row r="19313" spans="1:5" x14ac:dyDescent="0.25">
      <c r="A19313"/>
      <c r="B19313"/>
      <c r="C19313"/>
      <c r="D19313"/>
      <c r="E19313"/>
    </row>
    <row r="19314" spans="1:5" x14ac:dyDescent="0.25">
      <c r="A19314"/>
      <c r="B19314"/>
      <c r="C19314"/>
      <c r="D19314"/>
      <c r="E19314"/>
    </row>
    <row r="19315" spans="1:5" x14ac:dyDescent="0.25">
      <c r="A19315"/>
      <c r="B19315"/>
      <c r="C19315"/>
      <c r="D19315"/>
      <c r="E19315"/>
    </row>
    <row r="19316" spans="1:5" x14ac:dyDescent="0.25">
      <c r="A19316"/>
      <c r="B19316"/>
      <c r="C19316"/>
      <c r="D19316"/>
      <c r="E19316"/>
    </row>
    <row r="19317" spans="1:5" x14ac:dyDescent="0.25">
      <c r="A19317"/>
      <c r="B19317"/>
      <c r="C19317"/>
      <c r="D19317"/>
      <c r="E19317"/>
    </row>
    <row r="19318" spans="1:5" x14ac:dyDescent="0.25">
      <c r="A19318"/>
      <c r="B19318"/>
      <c r="C19318"/>
      <c r="D19318"/>
      <c r="E19318"/>
    </row>
    <row r="19319" spans="1:5" x14ac:dyDescent="0.25">
      <c r="A19319"/>
      <c r="B19319"/>
      <c r="C19319"/>
      <c r="D19319"/>
      <c r="E19319"/>
    </row>
    <row r="19320" spans="1:5" x14ac:dyDescent="0.25">
      <c r="A19320"/>
      <c r="B19320"/>
      <c r="C19320"/>
      <c r="D19320"/>
      <c r="E19320"/>
    </row>
    <row r="19321" spans="1:5" x14ac:dyDescent="0.25">
      <c r="A19321"/>
      <c r="B19321"/>
      <c r="C19321"/>
      <c r="D19321"/>
      <c r="E19321"/>
    </row>
    <row r="19322" spans="1:5" x14ac:dyDescent="0.25">
      <c r="A19322"/>
      <c r="B19322"/>
      <c r="C19322"/>
      <c r="D19322"/>
      <c r="E19322"/>
    </row>
    <row r="19323" spans="1:5" x14ac:dyDescent="0.25">
      <c r="A19323"/>
      <c r="B19323"/>
      <c r="C19323"/>
      <c r="D19323"/>
      <c r="E19323"/>
    </row>
    <row r="19324" spans="1:5" x14ac:dyDescent="0.25">
      <c r="A19324"/>
      <c r="B19324"/>
      <c r="C19324"/>
      <c r="D19324"/>
      <c r="E19324"/>
    </row>
    <row r="19325" spans="1:5" x14ac:dyDescent="0.25">
      <c r="A19325"/>
      <c r="B19325"/>
      <c r="C19325"/>
      <c r="D19325"/>
      <c r="E19325"/>
    </row>
    <row r="19326" spans="1:5" x14ac:dyDescent="0.25">
      <c r="A19326"/>
      <c r="B19326"/>
      <c r="C19326"/>
      <c r="D19326"/>
      <c r="E19326"/>
    </row>
    <row r="19327" spans="1:5" x14ac:dyDescent="0.25">
      <c r="A19327"/>
      <c r="B19327"/>
      <c r="C19327"/>
      <c r="D19327"/>
      <c r="E19327"/>
    </row>
    <row r="19328" spans="1:5" x14ac:dyDescent="0.25">
      <c r="A19328"/>
      <c r="B19328"/>
      <c r="C19328"/>
      <c r="D19328"/>
      <c r="E19328"/>
    </row>
    <row r="19329" spans="1:5" x14ac:dyDescent="0.25">
      <c r="A19329"/>
      <c r="B19329"/>
      <c r="C19329"/>
      <c r="D19329"/>
      <c r="E19329"/>
    </row>
    <row r="19330" spans="1:5" x14ac:dyDescent="0.25">
      <c r="A19330"/>
      <c r="B19330"/>
      <c r="C19330"/>
      <c r="D19330"/>
      <c r="E19330"/>
    </row>
    <row r="19331" spans="1:5" x14ac:dyDescent="0.25">
      <c r="A19331"/>
      <c r="B19331"/>
      <c r="C19331"/>
      <c r="D19331"/>
      <c r="E19331"/>
    </row>
    <row r="19332" spans="1:5" x14ac:dyDescent="0.25">
      <c r="A19332"/>
      <c r="B19332"/>
      <c r="C19332"/>
      <c r="D19332"/>
      <c r="E19332"/>
    </row>
    <row r="19333" spans="1:5" x14ac:dyDescent="0.25">
      <c r="A19333"/>
      <c r="B19333"/>
      <c r="C19333"/>
      <c r="D19333"/>
      <c r="E19333"/>
    </row>
    <row r="19334" spans="1:5" x14ac:dyDescent="0.25">
      <c r="A19334"/>
      <c r="B19334"/>
      <c r="C19334"/>
      <c r="D19334"/>
      <c r="E19334"/>
    </row>
    <row r="19335" spans="1:5" x14ac:dyDescent="0.25">
      <c r="A19335"/>
      <c r="B19335"/>
      <c r="C19335"/>
      <c r="D19335"/>
      <c r="E19335"/>
    </row>
    <row r="19336" spans="1:5" x14ac:dyDescent="0.25">
      <c r="A19336"/>
      <c r="B19336"/>
      <c r="C19336"/>
      <c r="D19336"/>
      <c r="E19336"/>
    </row>
    <row r="19337" spans="1:5" x14ac:dyDescent="0.25">
      <c r="A19337"/>
      <c r="B19337"/>
      <c r="C19337"/>
      <c r="D19337"/>
      <c r="E19337"/>
    </row>
    <row r="19338" spans="1:5" x14ac:dyDescent="0.25">
      <c r="A19338"/>
      <c r="B19338"/>
      <c r="C19338"/>
      <c r="D19338"/>
      <c r="E19338"/>
    </row>
    <row r="19339" spans="1:5" x14ac:dyDescent="0.25">
      <c r="A19339"/>
      <c r="B19339"/>
      <c r="C19339"/>
      <c r="D19339"/>
      <c r="E19339"/>
    </row>
    <row r="19340" spans="1:5" x14ac:dyDescent="0.25">
      <c r="A19340"/>
      <c r="B19340"/>
      <c r="C19340"/>
      <c r="D19340"/>
      <c r="E19340"/>
    </row>
    <row r="19341" spans="1:5" x14ac:dyDescent="0.25">
      <c r="A19341"/>
      <c r="B19341"/>
      <c r="C19341"/>
      <c r="D19341"/>
      <c r="E19341"/>
    </row>
    <row r="19342" spans="1:5" x14ac:dyDescent="0.25">
      <c r="A19342"/>
      <c r="B19342"/>
      <c r="C19342"/>
      <c r="D19342"/>
      <c r="E19342"/>
    </row>
    <row r="19343" spans="1:5" x14ac:dyDescent="0.25">
      <c r="A19343"/>
      <c r="B19343"/>
      <c r="C19343"/>
      <c r="D19343"/>
      <c r="E19343"/>
    </row>
    <row r="19344" spans="1:5" x14ac:dyDescent="0.25">
      <c r="A19344"/>
      <c r="B19344"/>
      <c r="C19344"/>
      <c r="D19344"/>
      <c r="E19344"/>
    </row>
    <row r="19345" spans="1:5" x14ac:dyDescent="0.25">
      <c r="A19345"/>
      <c r="B19345"/>
      <c r="C19345"/>
      <c r="D19345"/>
      <c r="E19345"/>
    </row>
    <row r="19346" spans="1:5" x14ac:dyDescent="0.25">
      <c r="A19346"/>
      <c r="B19346"/>
      <c r="C19346"/>
      <c r="D19346"/>
      <c r="E19346"/>
    </row>
    <row r="19347" spans="1:5" x14ac:dyDescent="0.25">
      <c r="A19347"/>
      <c r="B19347"/>
      <c r="C19347"/>
      <c r="D19347"/>
      <c r="E19347"/>
    </row>
    <row r="19348" spans="1:5" x14ac:dyDescent="0.25">
      <c r="A19348"/>
      <c r="B19348"/>
      <c r="C19348"/>
      <c r="D19348"/>
      <c r="E19348"/>
    </row>
    <row r="19349" spans="1:5" x14ac:dyDescent="0.25">
      <c r="A19349"/>
      <c r="B19349"/>
      <c r="C19349"/>
      <c r="D19349"/>
      <c r="E19349"/>
    </row>
    <row r="19350" spans="1:5" x14ac:dyDescent="0.25">
      <c r="A19350"/>
      <c r="B19350"/>
      <c r="C19350"/>
      <c r="D19350"/>
      <c r="E19350"/>
    </row>
    <row r="19351" spans="1:5" x14ac:dyDescent="0.25">
      <c r="A19351"/>
      <c r="B19351"/>
      <c r="C19351"/>
      <c r="D19351"/>
      <c r="E19351"/>
    </row>
    <row r="19352" spans="1:5" x14ac:dyDescent="0.25">
      <c r="A19352"/>
      <c r="B19352"/>
      <c r="C19352"/>
      <c r="D19352"/>
      <c r="E19352"/>
    </row>
    <row r="19353" spans="1:5" x14ac:dyDescent="0.25">
      <c r="A19353"/>
      <c r="B19353"/>
      <c r="C19353"/>
      <c r="D19353"/>
      <c r="E19353"/>
    </row>
    <row r="19354" spans="1:5" x14ac:dyDescent="0.25">
      <c r="A19354"/>
      <c r="B19354"/>
      <c r="C19354"/>
      <c r="D19354"/>
      <c r="E19354"/>
    </row>
    <row r="19355" spans="1:5" x14ac:dyDescent="0.25">
      <c r="A19355"/>
      <c r="B19355"/>
      <c r="C19355"/>
      <c r="D19355"/>
      <c r="E19355"/>
    </row>
    <row r="19356" spans="1:5" x14ac:dyDescent="0.25">
      <c r="A19356"/>
      <c r="B19356"/>
      <c r="C19356"/>
      <c r="D19356"/>
      <c r="E19356"/>
    </row>
    <row r="19357" spans="1:5" x14ac:dyDescent="0.25">
      <c r="A19357"/>
      <c r="B19357"/>
      <c r="C19357"/>
      <c r="D19357"/>
      <c r="E19357"/>
    </row>
    <row r="19358" spans="1:5" x14ac:dyDescent="0.25">
      <c r="A19358"/>
      <c r="B19358"/>
      <c r="C19358"/>
      <c r="D19358"/>
      <c r="E19358"/>
    </row>
    <row r="19359" spans="1:5" x14ac:dyDescent="0.25">
      <c r="A19359"/>
      <c r="B19359"/>
      <c r="C19359"/>
      <c r="D19359"/>
      <c r="E19359"/>
    </row>
    <row r="19360" spans="1:5" x14ac:dyDescent="0.25">
      <c r="A19360"/>
      <c r="B19360"/>
      <c r="C19360"/>
      <c r="D19360"/>
      <c r="E19360"/>
    </row>
    <row r="19361" spans="1:5" x14ac:dyDescent="0.25">
      <c r="A19361"/>
      <c r="B19361"/>
      <c r="C19361"/>
      <c r="D19361"/>
      <c r="E19361"/>
    </row>
    <row r="19362" spans="1:5" x14ac:dyDescent="0.25">
      <c r="A19362"/>
      <c r="B19362"/>
      <c r="C19362"/>
      <c r="D19362"/>
      <c r="E19362"/>
    </row>
    <row r="19363" spans="1:5" x14ac:dyDescent="0.25">
      <c r="A19363"/>
      <c r="B19363"/>
      <c r="C19363"/>
      <c r="D19363"/>
      <c r="E19363"/>
    </row>
    <row r="19364" spans="1:5" x14ac:dyDescent="0.25">
      <c r="A19364"/>
      <c r="B19364"/>
      <c r="C19364"/>
      <c r="D19364"/>
      <c r="E19364"/>
    </row>
    <row r="19365" spans="1:5" x14ac:dyDescent="0.25">
      <c r="A19365"/>
      <c r="B19365"/>
      <c r="C19365"/>
      <c r="D19365"/>
      <c r="E19365"/>
    </row>
    <row r="19366" spans="1:5" x14ac:dyDescent="0.25">
      <c r="A19366"/>
      <c r="B19366"/>
      <c r="C19366"/>
      <c r="D19366"/>
      <c r="E19366"/>
    </row>
    <row r="19367" spans="1:5" x14ac:dyDescent="0.25">
      <c r="A19367"/>
      <c r="B19367"/>
      <c r="C19367"/>
      <c r="D19367"/>
      <c r="E19367"/>
    </row>
    <row r="19368" spans="1:5" x14ac:dyDescent="0.25">
      <c r="A19368"/>
      <c r="B19368"/>
      <c r="C19368"/>
      <c r="D19368"/>
      <c r="E19368"/>
    </row>
    <row r="19369" spans="1:5" x14ac:dyDescent="0.25">
      <c r="A19369"/>
      <c r="B19369"/>
      <c r="C19369"/>
      <c r="D19369"/>
      <c r="E19369"/>
    </row>
    <row r="19370" spans="1:5" x14ac:dyDescent="0.25">
      <c r="A19370"/>
      <c r="B19370"/>
      <c r="C19370"/>
      <c r="D19370"/>
      <c r="E19370"/>
    </row>
    <row r="19371" spans="1:5" x14ac:dyDescent="0.25">
      <c r="A19371"/>
      <c r="B19371"/>
      <c r="C19371"/>
      <c r="D19371"/>
      <c r="E19371"/>
    </row>
    <row r="19372" spans="1:5" x14ac:dyDescent="0.25">
      <c r="A19372"/>
      <c r="B19372"/>
      <c r="C19372"/>
      <c r="D19372"/>
      <c r="E19372"/>
    </row>
    <row r="19373" spans="1:5" x14ac:dyDescent="0.25">
      <c r="A19373"/>
      <c r="B19373"/>
      <c r="C19373"/>
      <c r="D19373"/>
      <c r="E19373"/>
    </row>
    <row r="19374" spans="1:5" x14ac:dyDescent="0.25">
      <c r="A19374"/>
      <c r="B19374"/>
      <c r="C19374"/>
      <c r="D19374"/>
      <c r="E19374"/>
    </row>
    <row r="19375" spans="1:5" x14ac:dyDescent="0.25">
      <c r="A19375"/>
      <c r="B19375"/>
      <c r="C19375"/>
      <c r="D19375"/>
      <c r="E19375"/>
    </row>
    <row r="19376" spans="1:5" x14ac:dyDescent="0.25">
      <c r="A19376"/>
      <c r="B19376"/>
      <c r="C19376"/>
      <c r="D19376"/>
      <c r="E19376"/>
    </row>
    <row r="19377" spans="1:5" x14ac:dyDescent="0.25">
      <c r="A19377"/>
      <c r="B19377"/>
      <c r="C19377"/>
      <c r="D19377"/>
      <c r="E19377"/>
    </row>
    <row r="19378" spans="1:5" x14ac:dyDescent="0.25">
      <c r="A19378"/>
      <c r="B19378"/>
      <c r="C19378"/>
      <c r="D19378"/>
      <c r="E19378"/>
    </row>
    <row r="19379" spans="1:5" x14ac:dyDescent="0.25">
      <c r="A19379"/>
      <c r="B19379"/>
      <c r="C19379"/>
      <c r="D19379"/>
      <c r="E19379"/>
    </row>
    <row r="19380" spans="1:5" x14ac:dyDescent="0.25">
      <c r="A19380"/>
      <c r="B19380"/>
      <c r="C19380"/>
      <c r="D19380"/>
      <c r="E19380"/>
    </row>
    <row r="19381" spans="1:5" x14ac:dyDescent="0.25">
      <c r="A19381"/>
      <c r="B19381"/>
      <c r="C19381"/>
      <c r="D19381"/>
      <c r="E19381"/>
    </row>
    <row r="19382" spans="1:5" x14ac:dyDescent="0.25">
      <c r="A19382"/>
      <c r="B19382"/>
      <c r="C19382"/>
      <c r="D19382"/>
      <c r="E19382"/>
    </row>
    <row r="19383" spans="1:5" x14ac:dyDescent="0.25">
      <c r="A19383"/>
      <c r="B19383"/>
      <c r="C19383"/>
      <c r="D19383"/>
      <c r="E19383"/>
    </row>
    <row r="19384" spans="1:5" x14ac:dyDescent="0.25">
      <c r="A19384"/>
      <c r="B19384"/>
      <c r="C19384"/>
      <c r="D19384"/>
      <c r="E19384"/>
    </row>
    <row r="19385" spans="1:5" x14ac:dyDescent="0.25">
      <c r="A19385"/>
      <c r="B19385"/>
      <c r="C19385"/>
      <c r="D19385"/>
      <c r="E19385"/>
    </row>
    <row r="19386" spans="1:5" x14ac:dyDescent="0.25">
      <c r="A19386"/>
      <c r="B19386"/>
      <c r="C19386"/>
      <c r="D19386"/>
      <c r="E19386"/>
    </row>
    <row r="19387" spans="1:5" x14ac:dyDescent="0.25">
      <c r="A19387"/>
      <c r="B19387"/>
      <c r="C19387"/>
      <c r="D19387"/>
      <c r="E19387"/>
    </row>
    <row r="19388" spans="1:5" x14ac:dyDescent="0.25">
      <c r="A19388"/>
      <c r="B19388"/>
      <c r="C19388"/>
      <c r="D19388"/>
      <c r="E19388"/>
    </row>
    <row r="19389" spans="1:5" x14ac:dyDescent="0.25">
      <c r="A19389"/>
      <c r="B19389"/>
      <c r="C19389"/>
      <c r="D19389"/>
      <c r="E19389"/>
    </row>
    <row r="19390" spans="1:5" x14ac:dyDescent="0.25">
      <c r="A19390"/>
      <c r="B19390"/>
      <c r="C19390"/>
      <c r="D19390"/>
      <c r="E19390"/>
    </row>
    <row r="19391" spans="1:5" x14ac:dyDescent="0.25">
      <c r="A19391"/>
      <c r="B19391"/>
      <c r="C19391"/>
      <c r="D19391"/>
      <c r="E19391"/>
    </row>
    <row r="19392" spans="1:5" x14ac:dyDescent="0.25">
      <c r="A19392"/>
      <c r="B19392"/>
      <c r="C19392"/>
      <c r="D19392"/>
      <c r="E19392"/>
    </row>
    <row r="19393" spans="1:5" x14ac:dyDescent="0.25">
      <c r="A19393"/>
      <c r="B19393"/>
      <c r="C19393"/>
      <c r="D19393"/>
      <c r="E19393"/>
    </row>
    <row r="19394" spans="1:5" x14ac:dyDescent="0.25">
      <c r="A19394"/>
      <c r="B19394"/>
      <c r="C19394"/>
      <c r="D19394"/>
      <c r="E19394"/>
    </row>
    <row r="19395" spans="1:5" x14ac:dyDescent="0.25">
      <c r="A19395"/>
      <c r="B19395"/>
      <c r="C19395"/>
      <c r="D19395"/>
      <c r="E19395"/>
    </row>
    <row r="19396" spans="1:5" x14ac:dyDescent="0.25">
      <c r="A19396"/>
      <c r="B19396"/>
      <c r="C19396"/>
      <c r="D19396"/>
      <c r="E19396"/>
    </row>
    <row r="19397" spans="1:5" x14ac:dyDescent="0.25">
      <c r="A19397"/>
      <c r="B19397"/>
      <c r="C19397"/>
      <c r="D19397"/>
      <c r="E19397"/>
    </row>
    <row r="19398" spans="1:5" x14ac:dyDescent="0.25">
      <c r="A19398"/>
      <c r="B19398"/>
      <c r="C19398"/>
      <c r="D19398"/>
      <c r="E19398"/>
    </row>
    <row r="19399" spans="1:5" x14ac:dyDescent="0.25">
      <c r="A19399"/>
      <c r="B19399"/>
      <c r="C19399"/>
      <c r="D19399"/>
      <c r="E19399"/>
    </row>
    <row r="19400" spans="1:5" x14ac:dyDescent="0.25">
      <c r="A19400"/>
      <c r="B19400"/>
      <c r="C19400"/>
      <c r="D19400"/>
      <c r="E19400"/>
    </row>
    <row r="19401" spans="1:5" x14ac:dyDescent="0.25">
      <c r="A19401"/>
      <c r="B19401"/>
      <c r="C19401"/>
      <c r="D19401"/>
      <c r="E19401"/>
    </row>
    <row r="19402" spans="1:5" x14ac:dyDescent="0.25">
      <c r="A19402"/>
      <c r="B19402"/>
      <c r="C19402"/>
      <c r="D19402"/>
      <c r="E19402"/>
    </row>
    <row r="19403" spans="1:5" x14ac:dyDescent="0.25">
      <c r="A19403"/>
      <c r="B19403"/>
      <c r="C19403"/>
      <c r="D19403"/>
      <c r="E19403"/>
    </row>
    <row r="19404" spans="1:5" x14ac:dyDescent="0.25">
      <c r="A19404"/>
      <c r="B19404"/>
      <c r="C19404"/>
      <c r="D19404"/>
      <c r="E19404"/>
    </row>
    <row r="19405" spans="1:5" x14ac:dyDescent="0.25">
      <c r="A19405"/>
      <c r="B19405"/>
      <c r="C19405"/>
      <c r="D19405"/>
      <c r="E19405"/>
    </row>
    <row r="19406" spans="1:5" x14ac:dyDescent="0.25">
      <c r="A19406"/>
      <c r="B19406"/>
      <c r="C19406"/>
      <c r="D19406"/>
      <c r="E19406"/>
    </row>
    <row r="19407" spans="1:5" x14ac:dyDescent="0.25">
      <c r="A19407"/>
      <c r="B19407"/>
      <c r="C19407"/>
      <c r="D19407"/>
      <c r="E19407"/>
    </row>
    <row r="19408" spans="1:5" x14ac:dyDescent="0.25">
      <c r="A19408"/>
      <c r="B19408"/>
      <c r="C19408"/>
      <c r="D19408"/>
      <c r="E19408"/>
    </row>
    <row r="19409" spans="1:5" x14ac:dyDescent="0.25">
      <c r="A19409"/>
      <c r="B19409"/>
      <c r="C19409"/>
      <c r="D19409"/>
      <c r="E19409"/>
    </row>
    <row r="19410" spans="1:5" x14ac:dyDescent="0.25">
      <c r="A19410"/>
      <c r="B19410"/>
      <c r="C19410"/>
      <c r="D19410"/>
      <c r="E19410"/>
    </row>
    <row r="19411" spans="1:5" x14ac:dyDescent="0.25">
      <c r="A19411"/>
      <c r="B19411"/>
      <c r="C19411"/>
      <c r="D19411"/>
      <c r="E19411"/>
    </row>
    <row r="19412" spans="1:5" x14ac:dyDescent="0.25">
      <c r="A19412"/>
      <c r="B19412"/>
      <c r="C19412"/>
      <c r="D19412"/>
      <c r="E19412"/>
    </row>
    <row r="19413" spans="1:5" x14ac:dyDescent="0.25">
      <c r="A19413"/>
      <c r="B19413"/>
      <c r="C19413"/>
      <c r="D19413"/>
      <c r="E19413"/>
    </row>
    <row r="19414" spans="1:5" x14ac:dyDescent="0.25">
      <c r="A19414"/>
      <c r="B19414"/>
      <c r="C19414"/>
      <c r="D19414"/>
      <c r="E19414"/>
    </row>
    <row r="19415" spans="1:5" x14ac:dyDescent="0.25">
      <c r="A19415"/>
      <c r="B19415"/>
      <c r="C19415"/>
      <c r="D19415"/>
      <c r="E19415"/>
    </row>
    <row r="19416" spans="1:5" x14ac:dyDescent="0.25">
      <c r="A19416"/>
      <c r="B19416"/>
      <c r="C19416"/>
      <c r="D19416"/>
      <c r="E19416"/>
    </row>
    <row r="19417" spans="1:5" x14ac:dyDescent="0.25">
      <c r="A19417"/>
      <c r="B19417"/>
      <c r="C19417"/>
      <c r="D19417"/>
      <c r="E19417"/>
    </row>
    <row r="19418" spans="1:5" x14ac:dyDescent="0.25">
      <c r="A19418"/>
      <c r="B19418"/>
      <c r="C19418"/>
      <c r="D19418"/>
      <c r="E19418"/>
    </row>
    <row r="19419" spans="1:5" x14ac:dyDescent="0.25">
      <c r="A19419"/>
      <c r="B19419"/>
      <c r="C19419"/>
      <c r="D19419"/>
      <c r="E19419"/>
    </row>
    <row r="19420" spans="1:5" x14ac:dyDescent="0.25">
      <c r="A19420"/>
      <c r="B19420"/>
      <c r="C19420"/>
      <c r="D19420"/>
      <c r="E19420"/>
    </row>
    <row r="19421" spans="1:5" x14ac:dyDescent="0.25">
      <c r="A19421"/>
      <c r="B19421"/>
      <c r="C19421"/>
      <c r="D19421"/>
      <c r="E19421"/>
    </row>
    <row r="19422" spans="1:5" x14ac:dyDescent="0.25">
      <c r="A19422"/>
      <c r="B19422"/>
      <c r="C19422"/>
      <c r="D19422"/>
      <c r="E19422"/>
    </row>
    <row r="19423" spans="1:5" x14ac:dyDescent="0.25">
      <c r="A19423"/>
      <c r="B19423"/>
      <c r="C19423"/>
      <c r="D19423"/>
      <c r="E19423"/>
    </row>
    <row r="19424" spans="1:5" x14ac:dyDescent="0.25">
      <c r="A19424"/>
      <c r="B19424"/>
      <c r="C19424"/>
      <c r="D19424"/>
      <c r="E19424"/>
    </row>
    <row r="19425" spans="1:5" x14ac:dyDescent="0.25">
      <c r="A19425"/>
      <c r="B19425"/>
      <c r="C19425"/>
      <c r="D19425"/>
      <c r="E19425"/>
    </row>
    <row r="19426" spans="1:5" x14ac:dyDescent="0.25">
      <c r="A19426"/>
      <c r="B19426"/>
      <c r="C19426"/>
      <c r="D19426"/>
      <c r="E19426"/>
    </row>
    <row r="19427" spans="1:5" x14ac:dyDescent="0.25">
      <c r="A19427"/>
      <c r="B19427"/>
      <c r="C19427"/>
      <c r="D19427"/>
      <c r="E19427"/>
    </row>
    <row r="19428" spans="1:5" x14ac:dyDescent="0.25">
      <c r="A19428"/>
      <c r="B19428"/>
      <c r="C19428"/>
      <c r="D19428"/>
      <c r="E19428"/>
    </row>
    <row r="19429" spans="1:5" x14ac:dyDescent="0.25">
      <c r="A19429"/>
      <c r="B19429"/>
      <c r="C19429"/>
      <c r="D19429"/>
      <c r="E19429"/>
    </row>
    <row r="19430" spans="1:5" x14ac:dyDescent="0.25">
      <c r="A19430"/>
      <c r="B19430"/>
      <c r="C19430"/>
      <c r="D19430"/>
      <c r="E19430"/>
    </row>
    <row r="19431" spans="1:5" x14ac:dyDescent="0.25">
      <c r="A19431"/>
      <c r="B19431"/>
      <c r="C19431"/>
      <c r="D19431"/>
      <c r="E19431"/>
    </row>
    <row r="19432" spans="1:5" x14ac:dyDescent="0.25">
      <c r="A19432"/>
      <c r="B19432"/>
      <c r="C19432"/>
      <c r="D19432"/>
      <c r="E19432"/>
    </row>
    <row r="19433" spans="1:5" x14ac:dyDescent="0.25">
      <c r="A19433"/>
      <c r="B19433"/>
      <c r="C19433"/>
      <c r="D19433"/>
      <c r="E19433"/>
    </row>
    <row r="19434" spans="1:5" x14ac:dyDescent="0.25">
      <c r="A19434"/>
      <c r="B19434"/>
      <c r="C19434"/>
      <c r="D19434"/>
      <c r="E19434"/>
    </row>
    <row r="19435" spans="1:5" x14ac:dyDescent="0.25">
      <c r="A19435"/>
      <c r="B19435"/>
      <c r="C19435"/>
      <c r="D19435"/>
      <c r="E19435"/>
    </row>
    <row r="19436" spans="1:5" x14ac:dyDescent="0.25">
      <c r="A19436"/>
      <c r="B19436"/>
      <c r="C19436"/>
      <c r="D19436"/>
      <c r="E19436"/>
    </row>
    <row r="19437" spans="1:5" x14ac:dyDescent="0.25">
      <c r="A19437"/>
      <c r="B19437"/>
      <c r="C19437"/>
      <c r="D19437"/>
      <c r="E19437"/>
    </row>
    <row r="19438" spans="1:5" x14ac:dyDescent="0.25">
      <c r="A19438"/>
      <c r="B19438"/>
      <c r="C19438"/>
      <c r="D19438"/>
      <c r="E19438"/>
    </row>
    <row r="19439" spans="1:5" x14ac:dyDescent="0.25">
      <c r="A19439"/>
      <c r="B19439"/>
      <c r="C19439"/>
      <c r="D19439"/>
      <c r="E19439"/>
    </row>
    <row r="19440" spans="1:5" x14ac:dyDescent="0.25">
      <c r="A19440"/>
      <c r="B19440"/>
      <c r="C19440"/>
      <c r="D19440"/>
      <c r="E19440"/>
    </row>
    <row r="19441" spans="1:5" x14ac:dyDescent="0.25">
      <c r="A19441"/>
      <c r="B19441"/>
      <c r="C19441"/>
      <c r="D19441"/>
      <c r="E19441"/>
    </row>
    <row r="19442" spans="1:5" x14ac:dyDescent="0.25">
      <c r="A19442"/>
      <c r="B19442"/>
      <c r="C19442"/>
      <c r="D19442"/>
      <c r="E19442"/>
    </row>
    <row r="19443" spans="1:5" x14ac:dyDescent="0.25">
      <c r="A19443"/>
      <c r="B19443"/>
      <c r="C19443"/>
      <c r="D19443"/>
      <c r="E19443"/>
    </row>
    <row r="19444" spans="1:5" x14ac:dyDescent="0.25">
      <c r="A19444"/>
      <c r="B19444"/>
      <c r="C19444"/>
      <c r="D19444"/>
      <c r="E19444"/>
    </row>
    <row r="19445" spans="1:5" x14ac:dyDescent="0.25">
      <c r="A19445"/>
      <c r="B19445"/>
      <c r="C19445"/>
      <c r="D19445"/>
      <c r="E19445"/>
    </row>
    <row r="19446" spans="1:5" x14ac:dyDescent="0.25">
      <c r="A19446"/>
      <c r="B19446"/>
      <c r="C19446"/>
      <c r="D19446"/>
      <c r="E19446"/>
    </row>
    <row r="19447" spans="1:5" x14ac:dyDescent="0.25">
      <c r="A19447"/>
      <c r="B19447"/>
      <c r="C19447"/>
      <c r="D19447"/>
      <c r="E19447"/>
    </row>
    <row r="19448" spans="1:5" x14ac:dyDescent="0.25">
      <c r="A19448"/>
      <c r="B19448"/>
      <c r="C19448"/>
      <c r="D19448"/>
      <c r="E19448"/>
    </row>
    <row r="19449" spans="1:5" x14ac:dyDescent="0.25">
      <c r="A19449"/>
      <c r="B19449"/>
      <c r="C19449"/>
      <c r="D19449"/>
      <c r="E19449"/>
    </row>
    <row r="19450" spans="1:5" x14ac:dyDescent="0.25">
      <c r="A19450"/>
      <c r="B19450"/>
      <c r="C19450"/>
      <c r="D19450"/>
      <c r="E19450"/>
    </row>
    <row r="19451" spans="1:5" x14ac:dyDescent="0.25">
      <c r="A19451"/>
      <c r="B19451"/>
      <c r="C19451"/>
      <c r="D19451"/>
      <c r="E19451"/>
    </row>
    <row r="19452" spans="1:5" x14ac:dyDescent="0.25">
      <c r="A19452"/>
      <c r="B19452"/>
      <c r="C19452"/>
      <c r="D19452"/>
      <c r="E19452"/>
    </row>
    <row r="19453" spans="1:5" x14ac:dyDescent="0.25">
      <c r="A19453"/>
      <c r="B19453"/>
      <c r="C19453"/>
      <c r="D19453"/>
      <c r="E19453"/>
    </row>
    <row r="19454" spans="1:5" x14ac:dyDescent="0.25">
      <c r="A19454"/>
      <c r="B19454"/>
      <c r="C19454"/>
      <c r="D19454"/>
      <c r="E19454"/>
    </row>
    <row r="19455" spans="1:5" x14ac:dyDescent="0.25">
      <c r="A19455"/>
      <c r="B19455"/>
      <c r="C19455"/>
      <c r="D19455"/>
      <c r="E19455"/>
    </row>
    <row r="19456" spans="1:5" x14ac:dyDescent="0.25">
      <c r="A19456"/>
      <c r="B19456"/>
      <c r="C19456"/>
      <c r="D19456"/>
      <c r="E19456"/>
    </row>
    <row r="19457" spans="1:5" x14ac:dyDescent="0.25">
      <c r="A19457"/>
      <c r="B19457"/>
      <c r="C19457"/>
      <c r="D19457"/>
      <c r="E19457"/>
    </row>
    <row r="19458" spans="1:5" x14ac:dyDescent="0.25">
      <c r="A19458"/>
      <c r="B19458"/>
      <c r="C19458"/>
      <c r="D19458"/>
      <c r="E19458"/>
    </row>
    <row r="19459" spans="1:5" x14ac:dyDescent="0.25">
      <c r="A19459"/>
      <c r="B19459"/>
      <c r="C19459"/>
      <c r="D19459"/>
      <c r="E19459"/>
    </row>
    <row r="19460" spans="1:5" x14ac:dyDescent="0.25">
      <c r="A19460"/>
      <c r="B19460"/>
      <c r="C19460"/>
      <c r="D19460"/>
      <c r="E19460"/>
    </row>
    <row r="19461" spans="1:5" x14ac:dyDescent="0.25">
      <c r="A19461"/>
      <c r="B19461"/>
      <c r="C19461"/>
      <c r="D19461"/>
      <c r="E19461"/>
    </row>
    <row r="19462" spans="1:5" x14ac:dyDescent="0.25">
      <c r="A19462"/>
      <c r="B19462"/>
      <c r="C19462"/>
      <c r="D19462"/>
      <c r="E19462"/>
    </row>
    <row r="19463" spans="1:5" x14ac:dyDescent="0.25">
      <c r="A19463"/>
      <c r="B19463"/>
      <c r="C19463"/>
      <c r="D19463"/>
      <c r="E19463"/>
    </row>
    <row r="19464" spans="1:5" x14ac:dyDescent="0.25">
      <c r="A19464"/>
      <c r="B19464"/>
      <c r="C19464"/>
      <c r="D19464"/>
      <c r="E19464"/>
    </row>
    <row r="19465" spans="1:5" x14ac:dyDescent="0.25">
      <c r="A19465"/>
      <c r="B19465"/>
      <c r="C19465"/>
      <c r="D19465"/>
      <c r="E19465"/>
    </row>
    <row r="19466" spans="1:5" x14ac:dyDescent="0.25">
      <c r="A19466"/>
      <c r="B19466"/>
      <c r="C19466"/>
      <c r="D19466"/>
      <c r="E19466"/>
    </row>
    <row r="19467" spans="1:5" x14ac:dyDescent="0.25">
      <c r="A19467"/>
      <c r="B19467"/>
      <c r="C19467"/>
      <c r="D19467"/>
      <c r="E19467"/>
    </row>
    <row r="19468" spans="1:5" x14ac:dyDescent="0.25">
      <c r="A19468"/>
      <c r="B19468"/>
      <c r="C19468"/>
      <c r="D19468"/>
      <c r="E19468"/>
    </row>
    <row r="19469" spans="1:5" x14ac:dyDescent="0.25">
      <c r="A19469"/>
      <c r="B19469"/>
      <c r="C19469"/>
      <c r="D19469"/>
      <c r="E19469"/>
    </row>
    <row r="19470" spans="1:5" x14ac:dyDescent="0.25">
      <c r="A19470"/>
      <c r="B19470"/>
      <c r="C19470"/>
      <c r="D19470"/>
      <c r="E19470"/>
    </row>
    <row r="19471" spans="1:5" x14ac:dyDescent="0.25">
      <c r="A19471"/>
      <c r="B19471"/>
      <c r="C19471"/>
      <c r="D19471"/>
      <c r="E19471"/>
    </row>
    <row r="19472" spans="1:5" x14ac:dyDescent="0.25">
      <c r="A19472"/>
      <c r="B19472"/>
      <c r="C19472"/>
      <c r="D19472"/>
      <c r="E19472"/>
    </row>
    <row r="19473" spans="1:5" x14ac:dyDescent="0.25">
      <c r="A19473"/>
      <c r="B19473"/>
      <c r="C19473"/>
      <c r="D19473"/>
      <c r="E19473"/>
    </row>
    <row r="19474" spans="1:5" x14ac:dyDescent="0.25">
      <c r="A19474"/>
      <c r="B19474"/>
      <c r="C19474"/>
      <c r="D19474"/>
      <c r="E19474"/>
    </row>
    <row r="19475" spans="1:5" x14ac:dyDescent="0.25">
      <c r="A19475"/>
      <c r="B19475"/>
      <c r="C19475"/>
      <c r="D19475"/>
      <c r="E19475"/>
    </row>
    <row r="19476" spans="1:5" x14ac:dyDescent="0.25">
      <c r="A19476"/>
      <c r="B19476"/>
      <c r="C19476"/>
      <c r="D19476"/>
      <c r="E19476"/>
    </row>
    <row r="19477" spans="1:5" x14ac:dyDescent="0.25">
      <c r="A19477"/>
      <c r="B19477"/>
      <c r="C19477"/>
      <c r="D19477"/>
      <c r="E19477"/>
    </row>
    <row r="19478" spans="1:5" x14ac:dyDescent="0.25">
      <c r="A19478"/>
      <c r="B19478"/>
      <c r="C19478"/>
      <c r="D19478"/>
      <c r="E19478"/>
    </row>
    <row r="19479" spans="1:5" x14ac:dyDescent="0.25">
      <c r="A19479"/>
      <c r="B19479"/>
      <c r="C19479"/>
      <c r="D19479"/>
      <c r="E19479"/>
    </row>
    <row r="19480" spans="1:5" x14ac:dyDescent="0.25">
      <c r="A19480"/>
      <c r="B19480"/>
      <c r="C19480"/>
      <c r="D19480"/>
      <c r="E19480"/>
    </row>
    <row r="19481" spans="1:5" x14ac:dyDescent="0.25">
      <c r="A19481"/>
      <c r="B19481"/>
      <c r="C19481"/>
      <c r="D19481"/>
      <c r="E19481"/>
    </row>
    <row r="19482" spans="1:5" x14ac:dyDescent="0.25">
      <c r="A19482"/>
      <c r="B19482"/>
      <c r="C19482"/>
      <c r="D19482"/>
      <c r="E19482"/>
    </row>
    <row r="19483" spans="1:5" x14ac:dyDescent="0.25">
      <c r="A19483"/>
      <c r="B19483"/>
      <c r="C19483"/>
      <c r="D19483"/>
      <c r="E19483"/>
    </row>
    <row r="19484" spans="1:5" x14ac:dyDescent="0.25">
      <c r="A19484"/>
      <c r="B19484"/>
      <c r="C19484"/>
      <c r="D19484"/>
      <c r="E19484"/>
    </row>
    <row r="19485" spans="1:5" x14ac:dyDescent="0.25">
      <c r="A19485"/>
      <c r="B19485"/>
      <c r="C19485"/>
      <c r="D19485"/>
      <c r="E19485"/>
    </row>
    <row r="19486" spans="1:5" x14ac:dyDescent="0.25">
      <c r="A19486"/>
      <c r="B19486"/>
      <c r="C19486"/>
      <c r="D19486"/>
      <c r="E19486"/>
    </row>
    <row r="19487" spans="1:5" x14ac:dyDescent="0.25">
      <c r="A19487"/>
      <c r="B19487"/>
      <c r="C19487"/>
      <c r="D19487"/>
      <c r="E19487"/>
    </row>
    <row r="19488" spans="1:5" x14ac:dyDescent="0.25">
      <c r="A19488"/>
      <c r="B19488"/>
      <c r="C19488"/>
      <c r="D19488"/>
      <c r="E19488"/>
    </row>
    <row r="19489" spans="1:5" x14ac:dyDescent="0.25">
      <c r="A19489"/>
      <c r="B19489"/>
      <c r="C19489"/>
      <c r="D19489"/>
      <c r="E19489"/>
    </row>
    <row r="19490" spans="1:5" x14ac:dyDescent="0.25">
      <c r="A19490"/>
      <c r="B19490"/>
      <c r="C19490"/>
      <c r="D19490"/>
      <c r="E19490"/>
    </row>
    <row r="19491" spans="1:5" x14ac:dyDescent="0.25">
      <c r="A19491"/>
      <c r="B19491"/>
      <c r="C19491"/>
      <c r="D19491"/>
      <c r="E19491"/>
    </row>
    <row r="19492" spans="1:5" x14ac:dyDescent="0.25">
      <c r="A19492"/>
      <c r="B19492"/>
      <c r="C19492"/>
      <c r="D19492"/>
      <c r="E19492"/>
    </row>
    <row r="19493" spans="1:5" x14ac:dyDescent="0.25">
      <c r="A19493"/>
      <c r="B19493"/>
      <c r="C19493"/>
      <c r="D19493"/>
      <c r="E19493"/>
    </row>
    <row r="19494" spans="1:5" x14ac:dyDescent="0.25">
      <c r="A19494"/>
      <c r="B19494"/>
      <c r="C19494"/>
      <c r="D19494"/>
      <c r="E19494"/>
    </row>
    <row r="19495" spans="1:5" x14ac:dyDescent="0.25">
      <c r="A19495"/>
      <c r="B19495"/>
      <c r="C19495"/>
      <c r="D19495"/>
      <c r="E19495"/>
    </row>
    <row r="19496" spans="1:5" x14ac:dyDescent="0.25">
      <c r="A19496"/>
      <c r="B19496"/>
      <c r="C19496"/>
      <c r="D19496"/>
      <c r="E19496"/>
    </row>
    <row r="19497" spans="1:5" x14ac:dyDescent="0.25">
      <c r="A19497"/>
      <c r="B19497"/>
      <c r="C19497"/>
      <c r="D19497"/>
      <c r="E19497"/>
    </row>
    <row r="19498" spans="1:5" x14ac:dyDescent="0.25">
      <c r="A19498"/>
      <c r="B19498"/>
      <c r="C19498"/>
      <c r="D19498"/>
      <c r="E19498"/>
    </row>
    <row r="19499" spans="1:5" x14ac:dyDescent="0.25">
      <c r="A19499"/>
      <c r="B19499"/>
      <c r="C19499"/>
      <c r="D19499"/>
      <c r="E19499"/>
    </row>
    <row r="19500" spans="1:5" x14ac:dyDescent="0.25">
      <c r="A19500"/>
      <c r="B19500"/>
      <c r="C19500"/>
      <c r="D19500"/>
      <c r="E19500"/>
    </row>
    <row r="19501" spans="1:5" x14ac:dyDescent="0.25">
      <c r="A19501"/>
      <c r="B19501"/>
      <c r="C19501"/>
      <c r="D19501"/>
      <c r="E19501"/>
    </row>
    <row r="19502" spans="1:5" x14ac:dyDescent="0.25">
      <c r="A19502"/>
      <c r="B19502"/>
      <c r="C19502"/>
      <c r="D19502"/>
      <c r="E19502"/>
    </row>
    <row r="19503" spans="1:5" x14ac:dyDescent="0.25">
      <c r="A19503"/>
      <c r="B19503"/>
      <c r="C19503"/>
      <c r="D19503"/>
      <c r="E19503"/>
    </row>
    <row r="19504" spans="1:5" x14ac:dyDescent="0.25">
      <c r="A19504"/>
      <c r="B19504"/>
      <c r="C19504"/>
      <c r="D19504"/>
      <c r="E19504"/>
    </row>
    <row r="19505" spans="1:5" x14ac:dyDescent="0.25">
      <c r="A19505"/>
      <c r="B19505"/>
      <c r="C19505"/>
      <c r="D19505"/>
      <c r="E19505"/>
    </row>
    <row r="19506" spans="1:5" x14ac:dyDescent="0.25">
      <c r="A19506"/>
      <c r="B19506"/>
      <c r="C19506"/>
      <c r="D19506"/>
      <c r="E19506"/>
    </row>
    <row r="19507" spans="1:5" x14ac:dyDescent="0.25">
      <c r="A19507"/>
      <c r="B19507"/>
      <c r="C19507"/>
      <c r="D19507"/>
      <c r="E19507"/>
    </row>
    <row r="19508" spans="1:5" x14ac:dyDescent="0.25">
      <c r="A19508"/>
      <c r="B19508"/>
      <c r="C19508"/>
      <c r="D19508"/>
      <c r="E19508"/>
    </row>
    <row r="19509" spans="1:5" x14ac:dyDescent="0.25">
      <c r="A19509"/>
      <c r="B19509"/>
      <c r="C19509"/>
      <c r="D19509"/>
      <c r="E19509"/>
    </row>
    <row r="19510" spans="1:5" x14ac:dyDescent="0.25">
      <c r="A19510"/>
      <c r="B19510"/>
      <c r="C19510"/>
      <c r="D19510"/>
      <c r="E19510"/>
    </row>
    <row r="19511" spans="1:5" x14ac:dyDescent="0.25">
      <c r="A19511"/>
      <c r="B19511"/>
      <c r="C19511"/>
      <c r="D19511"/>
      <c r="E19511"/>
    </row>
    <row r="19512" spans="1:5" x14ac:dyDescent="0.25">
      <c r="A19512"/>
      <c r="B19512"/>
      <c r="C19512"/>
      <c r="D19512"/>
      <c r="E19512"/>
    </row>
    <row r="19513" spans="1:5" x14ac:dyDescent="0.25">
      <c r="A19513"/>
      <c r="B19513"/>
      <c r="C19513"/>
      <c r="D19513"/>
      <c r="E19513"/>
    </row>
    <row r="19514" spans="1:5" x14ac:dyDescent="0.25">
      <c r="A19514"/>
      <c r="B19514"/>
      <c r="C19514"/>
      <c r="D19514"/>
      <c r="E19514"/>
    </row>
    <row r="19515" spans="1:5" x14ac:dyDescent="0.25">
      <c r="A19515"/>
      <c r="B19515"/>
      <c r="C19515"/>
      <c r="D19515"/>
      <c r="E19515"/>
    </row>
    <row r="19516" spans="1:5" x14ac:dyDescent="0.25">
      <c r="A19516"/>
      <c r="B19516"/>
      <c r="C19516"/>
      <c r="D19516"/>
      <c r="E19516"/>
    </row>
    <row r="19517" spans="1:5" x14ac:dyDescent="0.25">
      <c r="A19517"/>
      <c r="B19517"/>
      <c r="C19517"/>
      <c r="D19517"/>
      <c r="E19517"/>
    </row>
    <row r="19518" spans="1:5" x14ac:dyDescent="0.25">
      <c r="A19518"/>
      <c r="B19518"/>
      <c r="C19518"/>
      <c r="D19518"/>
      <c r="E19518"/>
    </row>
    <row r="19519" spans="1:5" x14ac:dyDescent="0.25">
      <c r="A19519"/>
      <c r="B19519"/>
      <c r="C19519"/>
      <c r="D19519"/>
      <c r="E19519"/>
    </row>
    <row r="19520" spans="1:5" x14ac:dyDescent="0.25">
      <c r="A19520"/>
      <c r="B19520"/>
      <c r="C19520"/>
      <c r="D19520"/>
      <c r="E19520"/>
    </row>
    <row r="19521" spans="1:5" x14ac:dyDescent="0.25">
      <c r="A19521"/>
      <c r="B19521"/>
      <c r="C19521"/>
      <c r="D19521"/>
      <c r="E19521"/>
    </row>
    <row r="19522" spans="1:5" x14ac:dyDescent="0.25">
      <c r="A19522"/>
      <c r="B19522"/>
      <c r="C19522"/>
      <c r="D19522"/>
      <c r="E19522"/>
    </row>
    <row r="19523" spans="1:5" x14ac:dyDescent="0.25">
      <c r="A19523"/>
      <c r="B19523"/>
      <c r="C19523"/>
      <c r="D19523"/>
      <c r="E19523"/>
    </row>
    <row r="19524" spans="1:5" x14ac:dyDescent="0.25">
      <c r="A19524"/>
      <c r="B19524"/>
      <c r="C19524"/>
      <c r="D19524"/>
      <c r="E19524"/>
    </row>
    <row r="19525" spans="1:5" x14ac:dyDescent="0.25">
      <c r="A19525"/>
      <c r="B19525"/>
      <c r="C19525"/>
      <c r="D19525"/>
      <c r="E19525"/>
    </row>
    <row r="19526" spans="1:5" x14ac:dyDescent="0.25">
      <c r="A19526"/>
      <c r="B19526"/>
      <c r="C19526"/>
      <c r="D19526"/>
      <c r="E19526"/>
    </row>
    <row r="19527" spans="1:5" x14ac:dyDescent="0.25">
      <c r="A19527"/>
      <c r="B19527"/>
      <c r="C19527"/>
      <c r="D19527"/>
      <c r="E19527"/>
    </row>
    <row r="19528" spans="1:5" x14ac:dyDescent="0.25">
      <c r="A19528"/>
      <c r="B19528"/>
      <c r="C19528"/>
      <c r="D19528"/>
      <c r="E19528"/>
    </row>
    <row r="19529" spans="1:5" x14ac:dyDescent="0.25">
      <c r="A19529"/>
      <c r="B19529"/>
      <c r="C19529"/>
      <c r="D19529"/>
      <c r="E19529"/>
    </row>
    <row r="19530" spans="1:5" x14ac:dyDescent="0.25">
      <c r="A19530"/>
      <c r="B19530"/>
      <c r="C19530"/>
      <c r="D19530"/>
      <c r="E19530"/>
    </row>
    <row r="19531" spans="1:5" x14ac:dyDescent="0.25">
      <c r="A19531"/>
      <c r="B19531"/>
      <c r="C19531"/>
      <c r="D19531"/>
      <c r="E19531"/>
    </row>
    <row r="19532" spans="1:5" x14ac:dyDescent="0.25">
      <c r="A19532"/>
      <c r="B19532"/>
      <c r="C19532"/>
      <c r="D19532"/>
      <c r="E19532"/>
    </row>
    <row r="19533" spans="1:5" x14ac:dyDescent="0.25">
      <c r="A19533"/>
      <c r="B19533"/>
      <c r="C19533"/>
      <c r="D19533"/>
      <c r="E19533"/>
    </row>
    <row r="19534" spans="1:5" x14ac:dyDescent="0.25">
      <c r="A19534"/>
      <c r="B19534"/>
      <c r="C19534"/>
      <c r="D19534"/>
      <c r="E19534"/>
    </row>
    <row r="19535" spans="1:5" x14ac:dyDescent="0.25">
      <c r="A19535"/>
      <c r="B19535"/>
      <c r="C19535"/>
      <c r="D19535"/>
      <c r="E19535"/>
    </row>
    <row r="19536" spans="1:5" x14ac:dyDescent="0.25">
      <c r="A19536"/>
      <c r="B19536"/>
      <c r="C19536"/>
      <c r="D19536"/>
      <c r="E19536"/>
    </row>
    <row r="19537" spans="1:5" x14ac:dyDescent="0.25">
      <c r="A19537"/>
      <c r="B19537"/>
      <c r="C19537"/>
      <c r="D19537"/>
      <c r="E19537"/>
    </row>
    <row r="19538" spans="1:5" x14ac:dyDescent="0.25">
      <c r="A19538"/>
      <c r="B19538"/>
      <c r="C19538"/>
      <c r="D19538"/>
      <c r="E19538"/>
    </row>
    <row r="19539" spans="1:5" x14ac:dyDescent="0.25">
      <c r="A19539"/>
      <c r="B19539"/>
      <c r="C19539"/>
      <c r="D19539"/>
      <c r="E19539"/>
    </row>
    <row r="19540" spans="1:5" x14ac:dyDescent="0.25">
      <c r="A19540"/>
      <c r="B19540"/>
      <c r="C19540"/>
      <c r="D19540"/>
      <c r="E19540"/>
    </row>
    <row r="19541" spans="1:5" x14ac:dyDescent="0.25">
      <c r="A19541"/>
      <c r="B19541"/>
      <c r="C19541"/>
      <c r="D19541"/>
      <c r="E19541"/>
    </row>
    <row r="19542" spans="1:5" x14ac:dyDescent="0.25">
      <c r="A19542"/>
      <c r="B19542"/>
      <c r="C19542"/>
      <c r="D19542"/>
      <c r="E19542"/>
    </row>
    <row r="19543" spans="1:5" x14ac:dyDescent="0.25">
      <c r="A19543"/>
      <c r="B19543"/>
      <c r="C19543"/>
      <c r="D19543"/>
      <c r="E19543"/>
    </row>
    <row r="19544" spans="1:5" x14ac:dyDescent="0.25">
      <c r="A19544"/>
      <c r="B19544"/>
      <c r="C19544"/>
      <c r="D19544"/>
      <c r="E19544"/>
    </row>
    <row r="19545" spans="1:5" x14ac:dyDescent="0.25">
      <c r="A19545"/>
      <c r="B19545"/>
      <c r="C19545"/>
      <c r="D19545"/>
      <c r="E19545"/>
    </row>
    <row r="19546" spans="1:5" x14ac:dyDescent="0.25">
      <c r="A19546"/>
      <c r="B19546"/>
      <c r="C19546"/>
      <c r="D19546"/>
      <c r="E19546"/>
    </row>
    <row r="19547" spans="1:5" x14ac:dyDescent="0.25">
      <c r="A19547"/>
      <c r="B19547"/>
      <c r="C19547"/>
      <c r="D19547"/>
      <c r="E19547"/>
    </row>
    <row r="19548" spans="1:5" x14ac:dyDescent="0.25">
      <c r="A19548"/>
      <c r="B19548"/>
      <c r="C19548"/>
      <c r="D19548"/>
      <c r="E19548"/>
    </row>
    <row r="19549" spans="1:5" x14ac:dyDescent="0.25">
      <c r="A19549"/>
      <c r="B19549"/>
      <c r="C19549"/>
      <c r="D19549"/>
      <c r="E19549"/>
    </row>
    <row r="19550" spans="1:5" x14ac:dyDescent="0.25">
      <c r="A19550"/>
      <c r="B19550"/>
      <c r="C19550"/>
      <c r="D19550"/>
      <c r="E19550"/>
    </row>
    <row r="19551" spans="1:5" x14ac:dyDescent="0.25">
      <c r="A19551"/>
      <c r="B19551"/>
      <c r="C19551"/>
      <c r="D19551"/>
      <c r="E19551"/>
    </row>
    <row r="19552" spans="1:5" x14ac:dyDescent="0.25">
      <c r="A19552"/>
      <c r="B19552"/>
      <c r="C19552"/>
      <c r="D19552"/>
      <c r="E19552"/>
    </row>
    <row r="19553" spans="1:5" x14ac:dyDescent="0.25">
      <c r="A19553"/>
      <c r="B19553"/>
      <c r="C19553"/>
      <c r="D19553"/>
      <c r="E19553"/>
    </row>
    <row r="19554" spans="1:5" x14ac:dyDescent="0.25">
      <c r="A19554"/>
      <c r="B19554"/>
      <c r="C19554"/>
      <c r="D19554"/>
      <c r="E19554"/>
    </row>
    <row r="19555" spans="1:5" x14ac:dyDescent="0.25">
      <c r="A19555"/>
      <c r="B19555"/>
      <c r="C19555"/>
      <c r="D19555"/>
      <c r="E19555"/>
    </row>
    <row r="19556" spans="1:5" x14ac:dyDescent="0.25">
      <c r="A19556"/>
      <c r="B19556"/>
      <c r="C19556"/>
      <c r="D19556"/>
      <c r="E19556"/>
    </row>
    <row r="19557" spans="1:5" x14ac:dyDescent="0.25">
      <c r="A19557"/>
      <c r="B19557"/>
      <c r="C19557"/>
      <c r="D19557"/>
      <c r="E19557"/>
    </row>
    <row r="19558" spans="1:5" x14ac:dyDescent="0.25">
      <c r="A19558"/>
      <c r="B19558"/>
      <c r="C19558"/>
      <c r="D19558"/>
      <c r="E19558"/>
    </row>
    <row r="19559" spans="1:5" x14ac:dyDescent="0.25">
      <c r="A19559"/>
      <c r="B19559"/>
      <c r="C19559"/>
      <c r="D19559"/>
      <c r="E19559"/>
    </row>
    <row r="19560" spans="1:5" x14ac:dyDescent="0.25">
      <c r="A19560"/>
      <c r="B19560"/>
      <c r="C19560"/>
      <c r="D19560"/>
      <c r="E19560"/>
    </row>
    <row r="19561" spans="1:5" x14ac:dyDescent="0.25">
      <c r="A19561"/>
      <c r="B19561"/>
      <c r="C19561"/>
      <c r="D19561"/>
      <c r="E19561"/>
    </row>
    <row r="19562" spans="1:5" x14ac:dyDescent="0.25">
      <c r="A19562"/>
      <c r="B19562"/>
      <c r="C19562"/>
      <c r="D19562"/>
      <c r="E19562"/>
    </row>
    <row r="19563" spans="1:5" x14ac:dyDescent="0.25">
      <c r="A19563"/>
      <c r="B19563"/>
      <c r="C19563"/>
      <c r="D19563"/>
      <c r="E19563"/>
    </row>
    <row r="19564" spans="1:5" x14ac:dyDescent="0.25">
      <c r="A19564"/>
      <c r="B19564"/>
      <c r="C19564"/>
      <c r="D19564"/>
      <c r="E19564"/>
    </row>
    <row r="19565" spans="1:5" x14ac:dyDescent="0.25">
      <c r="A19565"/>
      <c r="B19565"/>
      <c r="C19565"/>
      <c r="D19565"/>
      <c r="E19565"/>
    </row>
    <row r="19566" spans="1:5" x14ac:dyDescent="0.25">
      <c r="A19566"/>
      <c r="B19566"/>
      <c r="C19566"/>
      <c r="D19566"/>
      <c r="E19566"/>
    </row>
    <row r="19567" spans="1:5" x14ac:dyDescent="0.25">
      <c r="A19567"/>
      <c r="B19567"/>
      <c r="C19567"/>
      <c r="D19567"/>
      <c r="E19567"/>
    </row>
    <row r="19568" spans="1:5" x14ac:dyDescent="0.25">
      <c r="A19568"/>
      <c r="B19568"/>
      <c r="C19568"/>
      <c r="D19568"/>
      <c r="E19568"/>
    </row>
    <row r="19569" spans="1:5" x14ac:dyDescent="0.25">
      <c r="A19569"/>
      <c r="B19569"/>
      <c r="C19569"/>
      <c r="D19569"/>
      <c r="E19569"/>
    </row>
    <row r="19570" spans="1:5" x14ac:dyDescent="0.25">
      <c r="A19570"/>
      <c r="B19570"/>
      <c r="C19570"/>
      <c r="D19570"/>
      <c r="E19570"/>
    </row>
    <row r="19571" spans="1:5" x14ac:dyDescent="0.25">
      <c r="A19571"/>
      <c r="B19571"/>
      <c r="C19571"/>
      <c r="D19571"/>
      <c r="E19571"/>
    </row>
    <row r="19572" spans="1:5" x14ac:dyDescent="0.25">
      <c r="A19572"/>
      <c r="B19572"/>
      <c r="C19572"/>
      <c r="D19572"/>
      <c r="E19572"/>
    </row>
    <row r="19573" spans="1:5" x14ac:dyDescent="0.25">
      <c r="A19573"/>
      <c r="B19573"/>
      <c r="C19573"/>
      <c r="D19573"/>
      <c r="E19573"/>
    </row>
    <row r="19574" spans="1:5" x14ac:dyDescent="0.25">
      <c r="A19574"/>
      <c r="B19574"/>
      <c r="C19574"/>
      <c r="D19574"/>
      <c r="E19574"/>
    </row>
    <row r="19575" spans="1:5" x14ac:dyDescent="0.25">
      <c r="A19575"/>
      <c r="B19575"/>
      <c r="C19575"/>
      <c r="D19575"/>
      <c r="E19575"/>
    </row>
    <row r="19576" spans="1:5" x14ac:dyDescent="0.25">
      <c r="A19576"/>
      <c r="B19576"/>
      <c r="C19576"/>
      <c r="D19576"/>
      <c r="E19576"/>
    </row>
    <row r="19577" spans="1:5" x14ac:dyDescent="0.25">
      <c r="A19577"/>
      <c r="B19577"/>
      <c r="C19577"/>
      <c r="D19577"/>
      <c r="E19577"/>
    </row>
    <row r="19578" spans="1:5" x14ac:dyDescent="0.25">
      <c r="A19578"/>
      <c r="B19578"/>
      <c r="C19578"/>
      <c r="D19578"/>
      <c r="E19578"/>
    </row>
    <row r="19579" spans="1:5" x14ac:dyDescent="0.25">
      <c r="A19579"/>
      <c r="B19579"/>
      <c r="C19579"/>
      <c r="D19579"/>
      <c r="E19579"/>
    </row>
    <row r="19580" spans="1:5" x14ac:dyDescent="0.25">
      <c r="A19580"/>
      <c r="B19580"/>
      <c r="C19580"/>
      <c r="D19580"/>
      <c r="E19580"/>
    </row>
    <row r="19581" spans="1:5" x14ac:dyDescent="0.25">
      <c r="A19581"/>
      <c r="B19581"/>
      <c r="C19581"/>
      <c r="D19581"/>
      <c r="E19581"/>
    </row>
    <row r="19582" spans="1:5" x14ac:dyDescent="0.25">
      <c r="A19582"/>
      <c r="B19582"/>
      <c r="C19582"/>
      <c r="D19582"/>
      <c r="E19582"/>
    </row>
    <row r="19583" spans="1:5" x14ac:dyDescent="0.25">
      <c r="A19583"/>
      <c r="B19583"/>
      <c r="C19583"/>
      <c r="D19583"/>
      <c r="E19583"/>
    </row>
    <row r="19584" spans="1:5" x14ac:dyDescent="0.25">
      <c r="A19584"/>
      <c r="B19584"/>
      <c r="C19584"/>
      <c r="D19584"/>
      <c r="E19584"/>
    </row>
    <row r="19585" spans="1:5" x14ac:dyDescent="0.25">
      <c r="A19585"/>
      <c r="B19585"/>
      <c r="C19585"/>
      <c r="D19585"/>
      <c r="E19585"/>
    </row>
    <row r="19586" spans="1:5" x14ac:dyDescent="0.25">
      <c r="A19586"/>
      <c r="B19586"/>
      <c r="C19586"/>
      <c r="D19586"/>
      <c r="E19586"/>
    </row>
    <row r="19587" spans="1:5" x14ac:dyDescent="0.25">
      <c r="A19587"/>
      <c r="B19587"/>
      <c r="C19587"/>
      <c r="D19587"/>
      <c r="E19587"/>
    </row>
    <row r="19588" spans="1:5" x14ac:dyDescent="0.25">
      <c r="A19588"/>
      <c r="B19588"/>
      <c r="C19588"/>
      <c r="D19588"/>
      <c r="E19588"/>
    </row>
    <row r="19589" spans="1:5" x14ac:dyDescent="0.25">
      <c r="A19589"/>
      <c r="B19589"/>
      <c r="C19589"/>
      <c r="D19589"/>
      <c r="E19589"/>
    </row>
    <row r="19590" spans="1:5" x14ac:dyDescent="0.25">
      <c r="A19590"/>
      <c r="B19590"/>
      <c r="C19590"/>
      <c r="D19590"/>
      <c r="E19590"/>
    </row>
    <row r="19591" spans="1:5" x14ac:dyDescent="0.25">
      <c r="A19591"/>
      <c r="B19591"/>
      <c r="C19591"/>
      <c r="D19591"/>
      <c r="E19591"/>
    </row>
    <row r="19592" spans="1:5" x14ac:dyDescent="0.25">
      <c r="A19592"/>
      <c r="B19592"/>
      <c r="C19592"/>
      <c r="D19592"/>
      <c r="E19592"/>
    </row>
    <row r="19593" spans="1:5" x14ac:dyDescent="0.25">
      <c r="A19593"/>
      <c r="B19593"/>
      <c r="C19593"/>
      <c r="D19593"/>
      <c r="E19593"/>
    </row>
    <row r="19594" spans="1:5" x14ac:dyDescent="0.25">
      <c r="A19594"/>
      <c r="B19594"/>
      <c r="C19594"/>
      <c r="D19594"/>
      <c r="E19594"/>
    </row>
    <row r="19595" spans="1:5" x14ac:dyDescent="0.25">
      <c r="A19595"/>
      <c r="B19595"/>
      <c r="C19595"/>
      <c r="D19595"/>
      <c r="E19595"/>
    </row>
    <row r="19596" spans="1:5" x14ac:dyDescent="0.25">
      <c r="A19596"/>
      <c r="B19596"/>
      <c r="C19596"/>
      <c r="D19596"/>
      <c r="E19596"/>
    </row>
    <row r="19597" spans="1:5" x14ac:dyDescent="0.25">
      <c r="A19597"/>
      <c r="B19597"/>
      <c r="C19597"/>
      <c r="D19597"/>
      <c r="E19597"/>
    </row>
    <row r="19598" spans="1:5" x14ac:dyDescent="0.25">
      <c r="A19598"/>
      <c r="B19598"/>
      <c r="C19598"/>
      <c r="D19598"/>
      <c r="E19598"/>
    </row>
    <row r="19599" spans="1:5" x14ac:dyDescent="0.25">
      <c r="A19599"/>
      <c r="B19599"/>
      <c r="C19599"/>
      <c r="D19599"/>
      <c r="E19599"/>
    </row>
    <row r="19600" spans="1:5" x14ac:dyDescent="0.25">
      <c r="A19600"/>
      <c r="B19600"/>
      <c r="C19600"/>
      <c r="D19600"/>
      <c r="E19600"/>
    </row>
    <row r="19601" spans="1:5" x14ac:dyDescent="0.25">
      <c r="A19601"/>
      <c r="B19601"/>
      <c r="C19601"/>
      <c r="D19601"/>
      <c r="E19601"/>
    </row>
    <row r="19602" spans="1:5" x14ac:dyDescent="0.25">
      <c r="A19602"/>
      <c r="B19602"/>
      <c r="C19602"/>
      <c r="D19602"/>
      <c r="E19602"/>
    </row>
    <row r="19603" spans="1:5" x14ac:dyDescent="0.25">
      <c r="A19603"/>
      <c r="B19603"/>
      <c r="C19603"/>
      <c r="D19603"/>
      <c r="E19603"/>
    </row>
    <row r="19604" spans="1:5" x14ac:dyDescent="0.25">
      <c r="A19604"/>
      <c r="B19604"/>
      <c r="C19604"/>
      <c r="D19604"/>
      <c r="E19604"/>
    </row>
    <row r="19605" spans="1:5" x14ac:dyDescent="0.25">
      <c r="A19605"/>
      <c r="B19605"/>
      <c r="C19605"/>
      <c r="D19605"/>
      <c r="E19605"/>
    </row>
    <row r="19606" spans="1:5" x14ac:dyDescent="0.25">
      <c r="A19606"/>
      <c r="B19606"/>
      <c r="C19606"/>
      <c r="D19606"/>
      <c r="E19606"/>
    </row>
    <row r="19607" spans="1:5" x14ac:dyDescent="0.25">
      <c r="A19607"/>
      <c r="B19607"/>
      <c r="C19607"/>
      <c r="D19607"/>
      <c r="E19607"/>
    </row>
    <row r="19608" spans="1:5" x14ac:dyDescent="0.25">
      <c r="A19608"/>
      <c r="B19608"/>
      <c r="C19608"/>
      <c r="D19608"/>
      <c r="E19608"/>
    </row>
    <row r="19609" spans="1:5" x14ac:dyDescent="0.25">
      <c r="A19609"/>
      <c r="B19609"/>
      <c r="C19609"/>
      <c r="D19609"/>
      <c r="E19609"/>
    </row>
    <row r="19610" spans="1:5" x14ac:dyDescent="0.25">
      <c r="A19610"/>
      <c r="B19610"/>
      <c r="C19610"/>
      <c r="D19610"/>
      <c r="E19610"/>
    </row>
    <row r="19611" spans="1:5" x14ac:dyDescent="0.25">
      <c r="A19611"/>
      <c r="B19611"/>
      <c r="C19611"/>
      <c r="D19611"/>
      <c r="E19611"/>
    </row>
    <row r="19612" spans="1:5" x14ac:dyDescent="0.25">
      <c r="A19612"/>
      <c r="B19612"/>
      <c r="C19612"/>
      <c r="D19612"/>
      <c r="E19612"/>
    </row>
    <row r="19613" spans="1:5" x14ac:dyDescent="0.25">
      <c r="A19613"/>
      <c r="B19613"/>
      <c r="C19613"/>
      <c r="D19613"/>
      <c r="E19613"/>
    </row>
    <row r="19614" spans="1:5" x14ac:dyDescent="0.25">
      <c r="A19614"/>
      <c r="B19614"/>
      <c r="C19614"/>
      <c r="D19614"/>
      <c r="E19614"/>
    </row>
    <row r="19615" spans="1:5" x14ac:dyDescent="0.25">
      <c r="A19615"/>
      <c r="B19615"/>
      <c r="C19615"/>
      <c r="D19615"/>
      <c r="E19615"/>
    </row>
    <row r="19616" spans="1:5" x14ac:dyDescent="0.25">
      <c r="A19616"/>
      <c r="B19616"/>
      <c r="C19616"/>
      <c r="D19616"/>
      <c r="E19616"/>
    </row>
    <row r="19617" spans="1:5" x14ac:dyDescent="0.25">
      <c r="A19617"/>
      <c r="B19617"/>
      <c r="C19617"/>
      <c r="D19617"/>
      <c r="E19617"/>
    </row>
    <row r="19618" spans="1:5" x14ac:dyDescent="0.25">
      <c r="A19618"/>
      <c r="B19618"/>
      <c r="C19618"/>
      <c r="D19618"/>
      <c r="E19618"/>
    </row>
    <row r="19619" spans="1:5" x14ac:dyDescent="0.25">
      <c r="A19619"/>
      <c r="B19619"/>
      <c r="C19619"/>
      <c r="D19619"/>
      <c r="E19619"/>
    </row>
    <row r="19620" spans="1:5" x14ac:dyDescent="0.25">
      <c r="A19620"/>
      <c r="B19620"/>
      <c r="C19620"/>
      <c r="D19620"/>
      <c r="E19620"/>
    </row>
    <row r="19621" spans="1:5" x14ac:dyDescent="0.25">
      <c r="A19621"/>
      <c r="B19621"/>
      <c r="C19621"/>
      <c r="D19621"/>
      <c r="E19621"/>
    </row>
    <row r="19622" spans="1:5" x14ac:dyDescent="0.25">
      <c r="A19622"/>
      <c r="B19622"/>
      <c r="C19622"/>
      <c r="D19622"/>
      <c r="E19622"/>
    </row>
    <row r="19623" spans="1:5" x14ac:dyDescent="0.25">
      <c r="A19623"/>
      <c r="B19623"/>
      <c r="C19623"/>
      <c r="D19623"/>
      <c r="E19623"/>
    </row>
    <row r="19624" spans="1:5" x14ac:dyDescent="0.25">
      <c r="A19624"/>
      <c r="B19624"/>
      <c r="C19624"/>
      <c r="D19624"/>
      <c r="E19624"/>
    </row>
    <row r="19625" spans="1:5" x14ac:dyDescent="0.25">
      <c r="A19625"/>
      <c r="B19625"/>
      <c r="C19625"/>
      <c r="D19625"/>
      <c r="E19625"/>
    </row>
    <row r="19626" spans="1:5" x14ac:dyDescent="0.25">
      <c r="A19626"/>
      <c r="B19626"/>
      <c r="C19626"/>
      <c r="D19626"/>
      <c r="E19626"/>
    </row>
    <row r="19627" spans="1:5" x14ac:dyDescent="0.25">
      <c r="A19627"/>
      <c r="B19627"/>
      <c r="C19627"/>
      <c r="D19627"/>
      <c r="E19627"/>
    </row>
    <row r="19628" spans="1:5" x14ac:dyDescent="0.25">
      <c r="A19628"/>
      <c r="B19628"/>
      <c r="C19628"/>
      <c r="D19628"/>
      <c r="E19628"/>
    </row>
    <row r="19629" spans="1:5" x14ac:dyDescent="0.25">
      <c r="A19629"/>
      <c r="B19629"/>
      <c r="C19629"/>
      <c r="D19629"/>
      <c r="E19629"/>
    </row>
    <row r="19630" spans="1:5" x14ac:dyDescent="0.25">
      <c r="A19630"/>
      <c r="B19630"/>
      <c r="C19630"/>
      <c r="D19630"/>
      <c r="E19630"/>
    </row>
    <row r="19631" spans="1:5" x14ac:dyDescent="0.25">
      <c r="A19631"/>
      <c r="B19631"/>
      <c r="C19631"/>
      <c r="D19631"/>
      <c r="E19631"/>
    </row>
    <row r="19632" spans="1:5" x14ac:dyDescent="0.25">
      <c r="A19632"/>
      <c r="B19632"/>
      <c r="C19632"/>
      <c r="D19632"/>
      <c r="E19632"/>
    </row>
    <row r="19633" spans="1:5" x14ac:dyDescent="0.25">
      <c r="A19633"/>
      <c r="B19633"/>
      <c r="C19633"/>
      <c r="D19633"/>
      <c r="E19633"/>
    </row>
    <row r="19634" spans="1:5" x14ac:dyDescent="0.25">
      <c r="A19634"/>
      <c r="B19634"/>
      <c r="C19634"/>
      <c r="D19634"/>
      <c r="E19634"/>
    </row>
    <row r="19635" spans="1:5" x14ac:dyDescent="0.25">
      <c r="A19635"/>
      <c r="B19635"/>
      <c r="C19635"/>
      <c r="D19635"/>
      <c r="E19635"/>
    </row>
    <row r="19636" spans="1:5" x14ac:dyDescent="0.25">
      <c r="A19636"/>
      <c r="B19636"/>
      <c r="C19636"/>
      <c r="D19636"/>
      <c r="E19636"/>
    </row>
    <row r="19637" spans="1:5" x14ac:dyDescent="0.25">
      <c r="A19637"/>
      <c r="B19637"/>
      <c r="C19637"/>
      <c r="D19637"/>
      <c r="E19637"/>
    </row>
    <row r="19638" spans="1:5" x14ac:dyDescent="0.25">
      <c r="A19638"/>
      <c r="B19638"/>
      <c r="C19638"/>
      <c r="D19638"/>
      <c r="E19638"/>
    </row>
    <row r="19639" spans="1:5" x14ac:dyDescent="0.25">
      <c r="A19639"/>
      <c r="B19639"/>
      <c r="C19639"/>
      <c r="D19639"/>
      <c r="E19639"/>
    </row>
    <row r="19640" spans="1:5" x14ac:dyDescent="0.25">
      <c r="A19640"/>
      <c r="B19640"/>
      <c r="C19640"/>
      <c r="D19640"/>
      <c r="E19640"/>
    </row>
    <row r="19641" spans="1:5" x14ac:dyDescent="0.25">
      <c r="A19641"/>
      <c r="B19641"/>
      <c r="C19641"/>
      <c r="D19641"/>
      <c r="E19641"/>
    </row>
    <row r="19642" spans="1:5" x14ac:dyDescent="0.25">
      <c r="A19642"/>
      <c r="B19642"/>
      <c r="C19642"/>
      <c r="D19642"/>
      <c r="E19642"/>
    </row>
    <row r="19643" spans="1:5" x14ac:dyDescent="0.25">
      <c r="A19643"/>
      <c r="B19643"/>
      <c r="C19643"/>
      <c r="D19643"/>
      <c r="E19643"/>
    </row>
    <row r="19644" spans="1:5" x14ac:dyDescent="0.25">
      <c r="A19644"/>
      <c r="B19644"/>
      <c r="C19644"/>
      <c r="D19644"/>
      <c r="E19644"/>
    </row>
    <row r="19645" spans="1:5" x14ac:dyDescent="0.25">
      <c r="A19645"/>
      <c r="B19645"/>
      <c r="C19645"/>
      <c r="D19645"/>
      <c r="E19645"/>
    </row>
    <row r="19646" spans="1:5" x14ac:dyDescent="0.25">
      <c r="A19646"/>
      <c r="B19646"/>
      <c r="C19646"/>
      <c r="D19646"/>
      <c r="E19646"/>
    </row>
    <row r="19647" spans="1:5" x14ac:dyDescent="0.25">
      <c r="A19647"/>
      <c r="B19647"/>
      <c r="C19647"/>
      <c r="D19647"/>
      <c r="E19647"/>
    </row>
    <row r="19648" spans="1:5" x14ac:dyDescent="0.25">
      <c r="A19648"/>
      <c r="B19648"/>
      <c r="C19648"/>
      <c r="D19648"/>
      <c r="E19648"/>
    </row>
    <row r="19649" spans="1:5" x14ac:dyDescent="0.25">
      <c r="A19649"/>
      <c r="B19649"/>
      <c r="C19649"/>
      <c r="D19649"/>
      <c r="E19649"/>
    </row>
    <row r="19650" spans="1:5" x14ac:dyDescent="0.25">
      <c r="A19650"/>
      <c r="B19650"/>
      <c r="C19650"/>
      <c r="D19650"/>
      <c r="E19650"/>
    </row>
    <row r="19651" spans="1:5" x14ac:dyDescent="0.25">
      <c r="A19651"/>
      <c r="B19651"/>
      <c r="C19651"/>
      <c r="D19651"/>
      <c r="E19651"/>
    </row>
    <row r="19652" spans="1:5" x14ac:dyDescent="0.25">
      <c r="A19652"/>
      <c r="B19652"/>
      <c r="C19652"/>
      <c r="D19652"/>
      <c r="E19652"/>
    </row>
    <row r="19653" spans="1:5" x14ac:dyDescent="0.25">
      <c r="A19653"/>
      <c r="B19653"/>
      <c r="C19653"/>
      <c r="D19653"/>
      <c r="E19653"/>
    </row>
    <row r="19654" spans="1:5" x14ac:dyDescent="0.25">
      <c r="A19654"/>
      <c r="B19654"/>
      <c r="C19654"/>
      <c r="D19654"/>
      <c r="E19654"/>
    </row>
    <row r="19655" spans="1:5" x14ac:dyDescent="0.25">
      <c r="A19655"/>
      <c r="B19655"/>
      <c r="C19655"/>
      <c r="D19655"/>
      <c r="E19655"/>
    </row>
    <row r="19656" spans="1:5" x14ac:dyDescent="0.25">
      <c r="A19656"/>
      <c r="B19656"/>
      <c r="C19656"/>
      <c r="D19656"/>
      <c r="E19656"/>
    </row>
    <row r="19657" spans="1:5" x14ac:dyDescent="0.25">
      <c r="A19657"/>
      <c r="B19657"/>
      <c r="C19657"/>
      <c r="D19657"/>
      <c r="E19657"/>
    </row>
    <row r="19658" spans="1:5" x14ac:dyDescent="0.25">
      <c r="A19658"/>
      <c r="B19658"/>
      <c r="C19658"/>
      <c r="D19658"/>
      <c r="E19658"/>
    </row>
    <row r="19659" spans="1:5" x14ac:dyDescent="0.25">
      <c r="A19659"/>
      <c r="B19659"/>
      <c r="C19659"/>
      <c r="D19659"/>
      <c r="E19659"/>
    </row>
    <row r="19660" spans="1:5" x14ac:dyDescent="0.25">
      <c r="A19660"/>
      <c r="B19660"/>
      <c r="C19660"/>
      <c r="D19660"/>
      <c r="E19660"/>
    </row>
    <row r="19661" spans="1:5" x14ac:dyDescent="0.25">
      <c r="A19661"/>
      <c r="B19661"/>
      <c r="C19661"/>
      <c r="D19661"/>
      <c r="E19661"/>
    </row>
    <row r="19662" spans="1:5" x14ac:dyDescent="0.25">
      <c r="A19662"/>
      <c r="B19662"/>
      <c r="C19662"/>
      <c r="D19662"/>
      <c r="E19662"/>
    </row>
    <row r="19663" spans="1:5" x14ac:dyDescent="0.25">
      <c r="A19663"/>
      <c r="B19663"/>
      <c r="C19663"/>
      <c r="D19663"/>
      <c r="E19663"/>
    </row>
    <row r="19664" spans="1:5" x14ac:dyDescent="0.25">
      <c r="A19664"/>
      <c r="B19664"/>
      <c r="C19664"/>
      <c r="D19664"/>
      <c r="E19664"/>
    </row>
    <row r="19665" spans="1:5" x14ac:dyDescent="0.25">
      <c r="A19665"/>
      <c r="B19665"/>
      <c r="C19665"/>
      <c r="D19665"/>
      <c r="E19665"/>
    </row>
    <row r="19666" spans="1:5" x14ac:dyDescent="0.25">
      <c r="A19666"/>
      <c r="B19666"/>
      <c r="C19666"/>
      <c r="D19666"/>
      <c r="E19666"/>
    </row>
    <row r="19667" spans="1:5" x14ac:dyDescent="0.25">
      <c r="A19667"/>
      <c r="B19667"/>
      <c r="C19667"/>
      <c r="D19667"/>
      <c r="E19667"/>
    </row>
    <row r="19668" spans="1:5" x14ac:dyDescent="0.25">
      <c r="A19668"/>
      <c r="B19668"/>
      <c r="C19668"/>
      <c r="D19668"/>
      <c r="E19668"/>
    </row>
    <row r="19669" spans="1:5" x14ac:dyDescent="0.25">
      <c r="A19669"/>
      <c r="B19669"/>
      <c r="C19669"/>
      <c r="D19669"/>
      <c r="E19669"/>
    </row>
    <row r="19670" spans="1:5" x14ac:dyDescent="0.25">
      <c r="A19670"/>
      <c r="B19670"/>
      <c r="C19670"/>
      <c r="D19670"/>
      <c r="E19670"/>
    </row>
    <row r="19671" spans="1:5" x14ac:dyDescent="0.25">
      <c r="A19671"/>
      <c r="B19671"/>
      <c r="C19671"/>
      <c r="D19671"/>
      <c r="E19671"/>
    </row>
    <row r="19672" spans="1:5" x14ac:dyDescent="0.25">
      <c r="A19672"/>
      <c r="B19672"/>
      <c r="C19672"/>
      <c r="D19672"/>
      <c r="E19672"/>
    </row>
    <row r="19673" spans="1:5" x14ac:dyDescent="0.25">
      <c r="A19673"/>
      <c r="B19673"/>
      <c r="C19673"/>
      <c r="D19673"/>
      <c r="E19673"/>
    </row>
    <row r="19674" spans="1:5" x14ac:dyDescent="0.25">
      <c r="A19674"/>
      <c r="B19674"/>
      <c r="C19674"/>
      <c r="D19674"/>
      <c r="E19674"/>
    </row>
    <row r="19675" spans="1:5" x14ac:dyDescent="0.25">
      <c r="A19675"/>
      <c r="B19675"/>
      <c r="C19675"/>
      <c r="D19675"/>
      <c r="E19675"/>
    </row>
    <row r="19676" spans="1:5" x14ac:dyDescent="0.25">
      <c r="A19676"/>
      <c r="B19676"/>
      <c r="C19676"/>
      <c r="D19676"/>
      <c r="E19676"/>
    </row>
    <row r="19677" spans="1:5" x14ac:dyDescent="0.25">
      <c r="A19677"/>
      <c r="B19677"/>
      <c r="C19677"/>
      <c r="D19677"/>
      <c r="E19677"/>
    </row>
    <row r="19678" spans="1:5" x14ac:dyDescent="0.25">
      <c r="A19678"/>
      <c r="B19678"/>
      <c r="C19678"/>
      <c r="D19678"/>
      <c r="E19678"/>
    </row>
    <row r="19679" spans="1:5" x14ac:dyDescent="0.25">
      <c r="A19679"/>
      <c r="B19679"/>
      <c r="C19679"/>
      <c r="D19679"/>
      <c r="E19679"/>
    </row>
    <row r="19680" spans="1:5" x14ac:dyDescent="0.25">
      <c r="A19680"/>
      <c r="B19680"/>
      <c r="C19680"/>
      <c r="D19680"/>
      <c r="E19680"/>
    </row>
    <row r="19681" spans="1:5" x14ac:dyDescent="0.25">
      <c r="A19681"/>
      <c r="B19681"/>
      <c r="C19681"/>
      <c r="D19681"/>
      <c r="E19681"/>
    </row>
    <row r="19682" spans="1:5" x14ac:dyDescent="0.25">
      <c r="A19682"/>
      <c r="B19682"/>
      <c r="C19682"/>
      <c r="D19682"/>
      <c r="E19682"/>
    </row>
    <row r="19683" spans="1:5" x14ac:dyDescent="0.25">
      <c r="A19683"/>
      <c r="B19683"/>
      <c r="C19683"/>
      <c r="D19683"/>
      <c r="E19683"/>
    </row>
    <row r="19684" spans="1:5" x14ac:dyDescent="0.25">
      <c r="A19684"/>
      <c r="B19684"/>
      <c r="C19684"/>
      <c r="D19684"/>
      <c r="E19684"/>
    </row>
    <row r="19685" spans="1:5" x14ac:dyDescent="0.25">
      <c r="A19685"/>
      <c r="B19685"/>
      <c r="C19685"/>
      <c r="D19685"/>
      <c r="E19685"/>
    </row>
    <row r="19686" spans="1:5" x14ac:dyDescent="0.25">
      <c r="A19686"/>
      <c r="B19686"/>
      <c r="C19686"/>
      <c r="D19686"/>
      <c r="E19686"/>
    </row>
    <row r="19687" spans="1:5" x14ac:dyDescent="0.25">
      <c r="A19687"/>
      <c r="B19687"/>
      <c r="C19687"/>
      <c r="D19687"/>
      <c r="E19687"/>
    </row>
    <row r="19688" spans="1:5" x14ac:dyDescent="0.25">
      <c r="A19688"/>
      <c r="B19688"/>
      <c r="C19688"/>
      <c r="D19688"/>
      <c r="E19688"/>
    </row>
    <row r="19689" spans="1:5" x14ac:dyDescent="0.25">
      <c r="A19689"/>
      <c r="B19689"/>
      <c r="C19689"/>
      <c r="D19689"/>
      <c r="E19689"/>
    </row>
    <row r="19690" spans="1:5" x14ac:dyDescent="0.25">
      <c r="A19690"/>
      <c r="B19690"/>
      <c r="C19690"/>
      <c r="D19690"/>
      <c r="E19690"/>
    </row>
    <row r="19691" spans="1:5" x14ac:dyDescent="0.25">
      <c r="A19691"/>
      <c r="B19691"/>
      <c r="C19691"/>
      <c r="D19691"/>
      <c r="E19691"/>
    </row>
    <row r="19692" spans="1:5" x14ac:dyDescent="0.25">
      <c r="A19692"/>
      <c r="B19692"/>
      <c r="C19692"/>
      <c r="D19692"/>
      <c r="E19692"/>
    </row>
    <row r="19693" spans="1:5" x14ac:dyDescent="0.25">
      <c r="A19693"/>
      <c r="B19693"/>
      <c r="C19693"/>
      <c r="D19693"/>
      <c r="E19693"/>
    </row>
    <row r="19694" spans="1:5" x14ac:dyDescent="0.25">
      <c r="A19694"/>
      <c r="B19694"/>
      <c r="C19694"/>
      <c r="D19694"/>
      <c r="E19694"/>
    </row>
    <row r="19695" spans="1:5" x14ac:dyDescent="0.25">
      <c r="A19695"/>
      <c r="B19695"/>
      <c r="C19695"/>
      <c r="D19695"/>
      <c r="E19695"/>
    </row>
    <row r="19696" spans="1:5" x14ac:dyDescent="0.25">
      <c r="A19696"/>
      <c r="B19696"/>
      <c r="C19696"/>
      <c r="D19696"/>
      <c r="E19696"/>
    </row>
    <row r="19697" spans="1:5" x14ac:dyDescent="0.25">
      <c r="A19697"/>
      <c r="B19697"/>
      <c r="C19697"/>
      <c r="D19697"/>
      <c r="E19697"/>
    </row>
    <row r="19698" spans="1:5" x14ac:dyDescent="0.25">
      <c r="A19698"/>
      <c r="B19698"/>
      <c r="C19698"/>
      <c r="D19698"/>
      <c r="E19698"/>
    </row>
    <row r="19699" spans="1:5" x14ac:dyDescent="0.25">
      <c r="A19699"/>
      <c r="B19699"/>
      <c r="C19699"/>
      <c r="D19699"/>
      <c r="E19699"/>
    </row>
    <row r="19700" spans="1:5" x14ac:dyDescent="0.25">
      <c r="A19700"/>
      <c r="B19700"/>
      <c r="C19700"/>
      <c r="D19700"/>
      <c r="E19700"/>
    </row>
    <row r="19701" spans="1:5" x14ac:dyDescent="0.25">
      <c r="A19701"/>
      <c r="B19701"/>
      <c r="C19701"/>
      <c r="D19701"/>
      <c r="E19701"/>
    </row>
    <row r="19702" spans="1:5" x14ac:dyDescent="0.25">
      <c r="A19702"/>
      <c r="B19702"/>
      <c r="C19702"/>
      <c r="D19702"/>
      <c r="E19702"/>
    </row>
    <row r="19703" spans="1:5" x14ac:dyDescent="0.25">
      <c r="A19703"/>
      <c r="B19703"/>
      <c r="C19703"/>
      <c r="D19703"/>
      <c r="E19703"/>
    </row>
    <row r="19704" spans="1:5" x14ac:dyDescent="0.25">
      <c r="A19704"/>
      <c r="B19704"/>
      <c r="C19704"/>
      <c r="D19704"/>
      <c r="E19704"/>
    </row>
    <row r="19705" spans="1:5" x14ac:dyDescent="0.25">
      <c r="A19705"/>
      <c r="B19705"/>
      <c r="C19705"/>
      <c r="D19705"/>
      <c r="E19705"/>
    </row>
    <row r="19706" spans="1:5" x14ac:dyDescent="0.25">
      <c r="A19706"/>
      <c r="B19706"/>
      <c r="C19706"/>
      <c r="D19706"/>
      <c r="E19706"/>
    </row>
    <row r="19707" spans="1:5" x14ac:dyDescent="0.25">
      <c r="A19707"/>
      <c r="B19707"/>
      <c r="C19707"/>
      <c r="D19707"/>
      <c r="E19707"/>
    </row>
    <row r="19708" spans="1:5" x14ac:dyDescent="0.25">
      <c r="A19708"/>
      <c r="B19708"/>
      <c r="C19708"/>
      <c r="D19708"/>
      <c r="E19708"/>
    </row>
    <row r="19709" spans="1:5" x14ac:dyDescent="0.25">
      <c r="A19709"/>
      <c r="B19709"/>
      <c r="C19709"/>
      <c r="D19709"/>
      <c r="E19709"/>
    </row>
    <row r="19710" spans="1:5" x14ac:dyDescent="0.25">
      <c r="A19710"/>
      <c r="B19710"/>
      <c r="C19710"/>
      <c r="D19710"/>
      <c r="E19710"/>
    </row>
    <row r="19711" spans="1:5" x14ac:dyDescent="0.25">
      <c r="A19711"/>
      <c r="B19711"/>
      <c r="C19711"/>
      <c r="D19711"/>
      <c r="E19711"/>
    </row>
    <row r="19712" spans="1:5" x14ac:dyDescent="0.25">
      <c r="A19712"/>
      <c r="B19712"/>
      <c r="C19712"/>
      <c r="D19712"/>
      <c r="E19712"/>
    </row>
    <row r="19713" spans="1:5" x14ac:dyDescent="0.25">
      <c r="A19713"/>
      <c r="B19713"/>
      <c r="C19713"/>
      <c r="D19713"/>
      <c r="E19713"/>
    </row>
    <row r="19714" spans="1:5" x14ac:dyDescent="0.25">
      <c r="A19714"/>
      <c r="B19714"/>
      <c r="C19714"/>
      <c r="D19714"/>
      <c r="E19714"/>
    </row>
    <row r="19715" spans="1:5" x14ac:dyDescent="0.25">
      <c r="A19715"/>
      <c r="B19715"/>
      <c r="C19715"/>
      <c r="D19715"/>
      <c r="E19715"/>
    </row>
    <row r="19716" spans="1:5" x14ac:dyDescent="0.25">
      <c r="A19716"/>
      <c r="B19716"/>
      <c r="C19716"/>
      <c r="D19716"/>
      <c r="E19716"/>
    </row>
    <row r="19717" spans="1:5" x14ac:dyDescent="0.25">
      <c r="A19717"/>
      <c r="B19717"/>
      <c r="C19717"/>
      <c r="D19717"/>
      <c r="E19717"/>
    </row>
    <row r="19718" spans="1:5" x14ac:dyDescent="0.25">
      <c r="A19718"/>
      <c r="B19718"/>
      <c r="C19718"/>
      <c r="D19718"/>
      <c r="E19718"/>
    </row>
    <row r="19719" spans="1:5" x14ac:dyDescent="0.25">
      <c r="A19719"/>
      <c r="B19719"/>
      <c r="C19719"/>
      <c r="D19719"/>
      <c r="E19719"/>
    </row>
    <row r="19720" spans="1:5" x14ac:dyDescent="0.25">
      <c r="A19720"/>
      <c r="B19720"/>
      <c r="C19720"/>
      <c r="D19720"/>
      <c r="E19720"/>
    </row>
    <row r="19721" spans="1:5" x14ac:dyDescent="0.25">
      <c r="A19721"/>
      <c r="B19721"/>
      <c r="C19721"/>
      <c r="D19721"/>
      <c r="E19721"/>
    </row>
    <row r="19722" spans="1:5" x14ac:dyDescent="0.25">
      <c r="A19722"/>
      <c r="B19722"/>
      <c r="C19722"/>
      <c r="D19722"/>
      <c r="E19722"/>
    </row>
    <row r="19723" spans="1:5" x14ac:dyDescent="0.25">
      <c r="A19723"/>
      <c r="B19723"/>
      <c r="C19723"/>
      <c r="D19723"/>
      <c r="E19723"/>
    </row>
    <row r="19724" spans="1:5" x14ac:dyDescent="0.25">
      <c r="A19724"/>
      <c r="B19724"/>
      <c r="C19724"/>
      <c r="D19724"/>
      <c r="E19724"/>
    </row>
    <row r="19725" spans="1:5" x14ac:dyDescent="0.25">
      <c r="A19725"/>
      <c r="B19725"/>
      <c r="C19725"/>
      <c r="D19725"/>
      <c r="E19725"/>
    </row>
    <row r="19726" spans="1:5" x14ac:dyDescent="0.25">
      <c r="A19726"/>
      <c r="B19726"/>
      <c r="C19726"/>
      <c r="D19726"/>
      <c r="E19726"/>
    </row>
    <row r="19727" spans="1:5" x14ac:dyDescent="0.25">
      <c r="A19727"/>
      <c r="B19727"/>
      <c r="C19727"/>
      <c r="D19727"/>
      <c r="E19727"/>
    </row>
    <row r="19728" spans="1:5" x14ac:dyDescent="0.25">
      <c r="A19728"/>
      <c r="B19728"/>
      <c r="C19728"/>
      <c r="D19728"/>
      <c r="E19728"/>
    </row>
    <row r="19729" spans="1:5" x14ac:dyDescent="0.25">
      <c r="A19729"/>
      <c r="B19729"/>
      <c r="C19729"/>
      <c r="D19729"/>
      <c r="E19729"/>
    </row>
    <row r="19730" spans="1:5" x14ac:dyDescent="0.25">
      <c r="A19730"/>
      <c r="B19730"/>
      <c r="C19730"/>
      <c r="D19730"/>
      <c r="E19730"/>
    </row>
    <row r="19731" spans="1:5" x14ac:dyDescent="0.25">
      <c r="A19731"/>
      <c r="B19731"/>
      <c r="C19731"/>
      <c r="D19731"/>
      <c r="E19731"/>
    </row>
    <row r="19732" spans="1:5" x14ac:dyDescent="0.25">
      <c r="A19732"/>
      <c r="B19732"/>
      <c r="C19732"/>
      <c r="D19732"/>
      <c r="E19732"/>
    </row>
    <row r="19733" spans="1:5" x14ac:dyDescent="0.25">
      <c r="A19733"/>
      <c r="B19733"/>
      <c r="C19733"/>
      <c r="D19733"/>
      <c r="E19733"/>
    </row>
    <row r="19734" spans="1:5" x14ac:dyDescent="0.25">
      <c r="A19734"/>
      <c r="B19734"/>
      <c r="C19734"/>
      <c r="D19734"/>
      <c r="E19734"/>
    </row>
    <row r="19735" spans="1:5" x14ac:dyDescent="0.25">
      <c r="A19735"/>
      <c r="B19735"/>
      <c r="C19735"/>
      <c r="D19735"/>
      <c r="E19735"/>
    </row>
    <row r="19736" spans="1:5" x14ac:dyDescent="0.25">
      <c r="A19736"/>
      <c r="B19736"/>
      <c r="C19736"/>
      <c r="D19736"/>
      <c r="E19736"/>
    </row>
    <row r="19737" spans="1:5" x14ac:dyDescent="0.25">
      <c r="A19737"/>
      <c r="B19737"/>
      <c r="C19737"/>
      <c r="D19737"/>
      <c r="E19737"/>
    </row>
    <row r="19738" spans="1:5" x14ac:dyDescent="0.25">
      <c r="A19738"/>
      <c r="B19738"/>
      <c r="C19738"/>
      <c r="D19738"/>
      <c r="E19738"/>
    </row>
    <row r="19739" spans="1:5" x14ac:dyDescent="0.25">
      <c r="A19739"/>
      <c r="B19739"/>
      <c r="C19739"/>
      <c r="D19739"/>
      <c r="E19739"/>
    </row>
    <row r="19740" spans="1:5" x14ac:dyDescent="0.25">
      <c r="A19740"/>
      <c r="B19740"/>
      <c r="C19740"/>
      <c r="D19740"/>
      <c r="E19740"/>
    </row>
    <row r="19741" spans="1:5" x14ac:dyDescent="0.25">
      <c r="A19741"/>
      <c r="B19741"/>
      <c r="C19741"/>
      <c r="D19741"/>
      <c r="E19741"/>
    </row>
    <row r="19742" spans="1:5" x14ac:dyDescent="0.25">
      <c r="A19742"/>
      <c r="B19742"/>
      <c r="C19742"/>
      <c r="D19742"/>
      <c r="E19742"/>
    </row>
    <row r="19743" spans="1:5" x14ac:dyDescent="0.25">
      <c r="A19743"/>
      <c r="B19743"/>
      <c r="C19743"/>
      <c r="D19743"/>
      <c r="E19743"/>
    </row>
    <row r="19744" spans="1:5" x14ac:dyDescent="0.25">
      <c r="A19744"/>
      <c r="B19744"/>
      <c r="C19744"/>
      <c r="D19744"/>
      <c r="E19744"/>
    </row>
    <row r="19745" spans="1:5" x14ac:dyDescent="0.25">
      <c r="A19745"/>
      <c r="B19745"/>
      <c r="C19745"/>
      <c r="D19745"/>
      <c r="E19745"/>
    </row>
    <row r="19746" spans="1:5" x14ac:dyDescent="0.25">
      <c r="A19746"/>
      <c r="B19746"/>
      <c r="C19746"/>
      <c r="D19746"/>
      <c r="E19746"/>
    </row>
    <row r="19747" spans="1:5" x14ac:dyDescent="0.25">
      <c r="A19747"/>
      <c r="B19747"/>
      <c r="C19747"/>
      <c r="D19747"/>
      <c r="E19747"/>
    </row>
    <row r="19748" spans="1:5" x14ac:dyDescent="0.25">
      <c r="A19748"/>
      <c r="B19748"/>
      <c r="C19748"/>
      <c r="D19748"/>
      <c r="E19748"/>
    </row>
    <row r="19749" spans="1:5" x14ac:dyDescent="0.25">
      <c r="A19749"/>
      <c r="B19749"/>
      <c r="C19749"/>
      <c r="D19749"/>
      <c r="E19749"/>
    </row>
    <row r="19750" spans="1:5" x14ac:dyDescent="0.25">
      <c r="A19750"/>
      <c r="B19750"/>
      <c r="C19750"/>
      <c r="D19750"/>
      <c r="E19750"/>
    </row>
    <row r="19751" spans="1:5" x14ac:dyDescent="0.25">
      <c r="A19751"/>
      <c r="B19751"/>
      <c r="C19751"/>
      <c r="D19751"/>
      <c r="E19751"/>
    </row>
    <row r="19752" spans="1:5" x14ac:dyDescent="0.25">
      <c r="A19752"/>
      <c r="B19752"/>
      <c r="C19752"/>
      <c r="D19752"/>
      <c r="E19752"/>
    </row>
    <row r="19753" spans="1:5" x14ac:dyDescent="0.25">
      <c r="A19753"/>
      <c r="B19753"/>
      <c r="C19753"/>
      <c r="D19753"/>
      <c r="E19753"/>
    </row>
    <row r="19754" spans="1:5" x14ac:dyDescent="0.25">
      <c r="A19754"/>
      <c r="B19754"/>
      <c r="C19754"/>
      <c r="D19754"/>
      <c r="E19754"/>
    </row>
    <row r="19755" spans="1:5" x14ac:dyDescent="0.25">
      <c r="A19755"/>
      <c r="B19755"/>
      <c r="C19755"/>
      <c r="D19755"/>
      <c r="E19755"/>
    </row>
    <row r="19756" spans="1:5" x14ac:dyDescent="0.25">
      <c r="A19756"/>
      <c r="B19756"/>
      <c r="C19756"/>
      <c r="D19756"/>
      <c r="E19756"/>
    </row>
    <row r="19757" spans="1:5" x14ac:dyDescent="0.25">
      <c r="A19757"/>
      <c r="B19757"/>
      <c r="C19757"/>
      <c r="D19757"/>
      <c r="E19757"/>
    </row>
    <row r="19758" spans="1:5" x14ac:dyDescent="0.25">
      <c r="A19758"/>
      <c r="B19758"/>
      <c r="C19758"/>
      <c r="D19758"/>
      <c r="E19758"/>
    </row>
    <row r="19759" spans="1:5" x14ac:dyDescent="0.25">
      <c r="A19759"/>
      <c r="B19759"/>
      <c r="C19759"/>
      <c r="D19759"/>
      <c r="E19759"/>
    </row>
    <row r="19760" spans="1:5" x14ac:dyDescent="0.25">
      <c r="A19760"/>
      <c r="B19760"/>
      <c r="C19760"/>
      <c r="D19760"/>
      <c r="E19760"/>
    </row>
    <row r="19761" spans="1:5" x14ac:dyDescent="0.25">
      <c r="A19761"/>
      <c r="B19761"/>
      <c r="C19761"/>
      <c r="D19761"/>
      <c r="E19761"/>
    </row>
    <row r="19762" spans="1:5" x14ac:dyDescent="0.25">
      <c r="A19762"/>
      <c r="B19762"/>
      <c r="C19762"/>
      <c r="D19762"/>
      <c r="E19762"/>
    </row>
    <row r="19763" spans="1:5" x14ac:dyDescent="0.25">
      <c r="A19763"/>
      <c r="B19763"/>
      <c r="C19763"/>
      <c r="D19763"/>
      <c r="E19763"/>
    </row>
    <row r="19764" spans="1:5" x14ac:dyDescent="0.25">
      <c r="A19764"/>
      <c r="B19764"/>
      <c r="C19764"/>
      <c r="D19764"/>
      <c r="E19764"/>
    </row>
    <row r="19765" spans="1:5" x14ac:dyDescent="0.25">
      <c r="A19765"/>
      <c r="B19765"/>
      <c r="C19765"/>
      <c r="D19765"/>
      <c r="E19765"/>
    </row>
    <row r="19766" spans="1:5" x14ac:dyDescent="0.25">
      <c r="A19766"/>
      <c r="B19766"/>
      <c r="C19766"/>
      <c r="D19766"/>
      <c r="E19766"/>
    </row>
    <row r="19767" spans="1:5" x14ac:dyDescent="0.25">
      <c r="A19767"/>
      <c r="B19767"/>
      <c r="C19767"/>
      <c r="D19767"/>
      <c r="E19767"/>
    </row>
    <row r="19768" spans="1:5" x14ac:dyDescent="0.25">
      <c r="A19768"/>
      <c r="B19768"/>
      <c r="C19768"/>
      <c r="D19768"/>
      <c r="E19768"/>
    </row>
    <row r="19769" spans="1:5" x14ac:dyDescent="0.25">
      <c r="A19769"/>
      <c r="B19769"/>
      <c r="C19769"/>
      <c r="D19769"/>
      <c r="E19769"/>
    </row>
    <row r="19770" spans="1:5" x14ac:dyDescent="0.25">
      <c r="A19770"/>
      <c r="B19770"/>
      <c r="C19770"/>
      <c r="D19770"/>
      <c r="E19770"/>
    </row>
    <row r="19771" spans="1:5" x14ac:dyDescent="0.25">
      <c r="A19771"/>
      <c r="B19771"/>
      <c r="C19771"/>
      <c r="D19771"/>
      <c r="E19771"/>
    </row>
    <row r="19772" spans="1:5" x14ac:dyDescent="0.25">
      <c r="A19772"/>
      <c r="B19772"/>
      <c r="C19772"/>
      <c r="D19772"/>
      <c r="E19772"/>
    </row>
    <row r="19773" spans="1:5" x14ac:dyDescent="0.25">
      <c r="A19773"/>
      <c r="B19773"/>
      <c r="C19773"/>
      <c r="D19773"/>
      <c r="E19773"/>
    </row>
    <row r="19774" spans="1:5" x14ac:dyDescent="0.25">
      <c r="A19774"/>
      <c r="B19774"/>
      <c r="C19774"/>
      <c r="D19774"/>
      <c r="E19774"/>
    </row>
    <row r="19775" spans="1:5" x14ac:dyDescent="0.25">
      <c r="A19775"/>
      <c r="B19775"/>
      <c r="C19775"/>
      <c r="D19775"/>
      <c r="E19775"/>
    </row>
    <row r="19776" spans="1:5" x14ac:dyDescent="0.25">
      <c r="A19776"/>
      <c r="B19776"/>
      <c r="C19776"/>
      <c r="D19776"/>
      <c r="E19776"/>
    </row>
    <row r="19777" spans="1:5" x14ac:dyDescent="0.25">
      <c r="A19777"/>
      <c r="B19777"/>
      <c r="C19777"/>
      <c r="D19777"/>
      <c r="E19777"/>
    </row>
    <row r="19778" spans="1:5" x14ac:dyDescent="0.25">
      <c r="A19778"/>
      <c r="B19778"/>
      <c r="C19778"/>
      <c r="D19778"/>
      <c r="E19778"/>
    </row>
    <row r="19779" spans="1:5" x14ac:dyDescent="0.25">
      <c r="A19779"/>
      <c r="B19779"/>
      <c r="C19779"/>
      <c r="D19779"/>
      <c r="E19779"/>
    </row>
    <row r="19780" spans="1:5" x14ac:dyDescent="0.25">
      <c r="A19780"/>
      <c r="B19780"/>
      <c r="C19780"/>
      <c r="D19780"/>
      <c r="E19780"/>
    </row>
    <row r="19781" spans="1:5" x14ac:dyDescent="0.25">
      <c r="A19781"/>
      <c r="B19781"/>
      <c r="C19781"/>
      <c r="D19781"/>
      <c r="E19781"/>
    </row>
    <row r="19782" spans="1:5" x14ac:dyDescent="0.25">
      <c r="A19782"/>
      <c r="B19782"/>
      <c r="C19782"/>
      <c r="D19782"/>
      <c r="E19782"/>
    </row>
    <row r="19783" spans="1:5" x14ac:dyDescent="0.25">
      <c r="A19783"/>
      <c r="B19783"/>
      <c r="C19783"/>
      <c r="D19783"/>
      <c r="E19783"/>
    </row>
    <row r="19784" spans="1:5" x14ac:dyDescent="0.25">
      <c r="A19784"/>
      <c r="B19784"/>
      <c r="C19784"/>
      <c r="D19784"/>
      <c r="E19784"/>
    </row>
    <row r="19785" spans="1:5" x14ac:dyDescent="0.25">
      <c r="A19785"/>
      <c r="B19785"/>
      <c r="C19785"/>
      <c r="D19785"/>
      <c r="E19785"/>
    </row>
    <row r="19786" spans="1:5" x14ac:dyDescent="0.25">
      <c r="A19786"/>
      <c r="B19786"/>
      <c r="C19786"/>
      <c r="D19786"/>
      <c r="E19786"/>
    </row>
    <row r="19787" spans="1:5" x14ac:dyDescent="0.25">
      <c r="A19787"/>
      <c r="B19787"/>
      <c r="C19787"/>
      <c r="D19787"/>
      <c r="E19787"/>
    </row>
    <row r="19788" spans="1:5" x14ac:dyDescent="0.25">
      <c r="A19788"/>
      <c r="B19788"/>
      <c r="C19788"/>
      <c r="D19788"/>
      <c r="E19788"/>
    </row>
    <row r="19789" spans="1:5" x14ac:dyDescent="0.25">
      <c r="A19789"/>
      <c r="B19789"/>
      <c r="C19789"/>
      <c r="D19789"/>
      <c r="E19789"/>
    </row>
    <row r="19790" spans="1:5" x14ac:dyDescent="0.25">
      <c r="A19790"/>
      <c r="B19790"/>
      <c r="C19790"/>
      <c r="D19790"/>
      <c r="E19790"/>
    </row>
    <row r="19791" spans="1:5" x14ac:dyDescent="0.25">
      <c r="A19791"/>
      <c r="B19791"/>
      <c r="C19791"/>
      <c r="D19791"/>
      <c r="E19791"/>
    </row>
    <row r="19792" spans="1:5" x14ac:dyDescent="0.25">
      <c r="A19792"/>
      <c r="B19792"/>
      <c r="C19792"/>
      <c r="D19792"/>
      <c r="E19792"/>
    </row>
    <row r="19793" spans="1:5" x14ac:dyDescent="0.25">
      <c r="A19793"/>
      <c r="B19793"/>
      <c r="C19793"/>
      <c r="D19793"/>
      <c r="E19793"/>
    </row>
    <row r="19794" spans="1:5" x14ac:dyDescent="0.25">
      <c r="A19794"/>
      <c r="B19794"/>
      <c r="C19794"/>
      <c r="D19794"/>
      <c r="E19794"/>
    </row>
    <row r="19795" spans="1:5" x14ac:dyDescent="0.25">
      <c r="A19795"/>
      <c r="B19795"/>
      <c r="C19795"/>
      <c r="D19795"/>
      <c r="E19795"/>
    </row>
    <row r="19796" spans="1:5" x14ac:dyDescent="0.25">
      <c r="A19796"/>
      <c r="B19796"/>
      <c r="C19796"/>
      <c r="D19796"/>
      <c r="E19796"/>
    </row>
    <row r="19797" spans="1:5" x14ac:dyDescent="0.25">
      <c r="A19797"/>
      <c r="B19797"/>
      <c r="C19797"/>
      <c r="D19797"/>
      <c r="E19797"/>
    </row>
    <row r="19798" spans="1:5" x14ac:dyDescent="0.25">
      <c r="A19798"/>
      <c r="B19798"/>
      <c r="C19798"/>
      <c r="D19798"/>
      <c r="E19798"/>
    </row>
    <row r="19799" spans="1:5" x14ac:dyDescent="0.25">
      <c r="A19799"/>
      <c r="B19799"/>
      <c r="C19799"/>
      <c r="D19799"/>
      <c r="E19799"/>
    </row>
    <row r="19800" spans="1:5" x14ac:dyDescent="0.25">
      <c r="A19800"/>
      <c r="B19800"/>
      <c r="C19800"/>
      <c r="D19800"/>
      <c r="E19800"/>
    </row>
    <row r="19801" spans="1:5" x14ac:dyDescent="0.25">
      <c r="A19801"/>
      <c r="B19801"/>
      <c r="C19801"/>
      <c r="D19801"/>
      <c r="E19801"/>
    </row>
    <row r="19802" spans="1:5" x14ac:dyDescent="0.25">
      <c r="A19802"/>
      <c r="B19802"/>
      <c r="C19802"/>
      <c r="D19802"/>
      <c r="E19802"/>
    </row>
    <row r="19803" spans="1:5" x14ac:dyDescent="0.25">
      <c r="A19803"/>
      <c r="B19803"/>
      <c r="C19803"/>
      <c r="D19803"/>
      <c r="E19803"/>
    </row>
    <row r="19804" spans="1:5" x14ac:dyDescent="0.25">
      <c r="A19804"/>
      <c r="B19804"/>
      <c r="C19804"/>
      <c r="D19804"/>
      <c r="E19804"/>
    </row>
    <row r="19805" spans="1:5" x14ac:dyDescent="0.25">
      <c r="A19805"/>
      <c r="B19805"/>
      <c r="C19805"/>
      <c r="D19805"/>
      <c r="E19805"/>
    </row>
    <row r="19806" spans="1:5" x14ac:dyDescent="0.25">
      <c r="A19806"/>
      <c r="B19806"/>
      <c r="C19806"/>
      <c r="D19806"/>
      <c r="E19806"/>
    </row>
    <row r="19807" spans="1:5" x14ac:dyDescent="0.25">
      <c r="A19807"/>
      <c r="B19807"/>
      <c r="C19807"/>
      <c r="D19807"/>
      <c r="E19807"/>
    </row>
    <row r="19808" spans="1:5" x14ac:dyDescent="0.25">
      <c r="A19808"/>
      <c r="B19808"/>
      <c r="C19808"/>
      <c r="D19808"/>
      <c r="E19808"/>
    </row>
    <row r="19809" spans="1:5" x14ac:dyDescent="0.25">
      <c r="A19809"/>
      <c r="B19809"/>
      <c r="C19809"/>
      <c r="D19809"/>
      <c r="E19809"/>
    </row>
    <row r="19810" spans="1:5" x14ac:dyDescent="0.25">
      <c r="A19810"/>
      <c r="B19810"/>
      <c r="C19810"/>
      <c r="D19810"/>
      <c r="E19810"/>
    </row>
    <row r="19811" spans="1:5" x14ac:dyDescent="0.25">
      <c r="A19811"/>
      <c r="B19811"/>
      <c r="C19811"/>
      <c r="D19811"/>
      <c r="E19811"/>
    </row>
    <row r="19812" spans="1:5" x14ac:dyDescent="0.25">
      <c r="A19812"/>
      <c r="B19812"/>
      <c r="C19812"/>
      <c r="D19812"/>
      <c r="E19812"/>
    </row>
    <row r="19813" spans="1:5" x14ac:dyDescent="0.25">
      <c r="A19813"/>
      <c r="B19813"/>
      <c r="C19813"/>
      <c r="D19813"/>
      <c r="E19813"/>
    </row>
    <row r="19814" spans="1:5" x14ac:dyDescent="0.25">
      <c r="A19814"/>
      <c r="B19814"/>
      <c r="C19814"/>
      <c r="D19814"/>
      <c r="E19814"/>
    </row>
    <row r="19815" spans="1:5" x14ac:dyDescent="0.25">
      <c r="A19815"/>
      <c r="B19815"/>
      <c r="C19815"/>
      <c r="D19815"/>
      <c r="E19815"/>
    </row>
    <row r="19816" spans="1:5" x14ac:dyDescent="0.25">
      <c r="A19816"/>
      <c r="B19816"/>
      <c r="C19816"/>
      <c r="D19816"/>
      <c r="E19816"/>
    </row>
    <row r="19817" spans="1:5" x14ac:dyDescent="0.25">
      <c r="A19817"/>
      <c r="B19817"/>
      <c r="C19817"/>
      <c r="D19817"/>
      <c r="E19817"/>
    </row>
    <row r="19818" spans="1:5" x14ac:dyDescent="0.25">
      <c r="A19818"/>
      <c r="B19818"/>
      <c r="C19818"/>
      <c r="D19818"/>
      <c r="E19818"/>
    </row>
    <row r="19819" spans="1:5" x14ac:dyDescent="0.25">
      <c r="A19819"/>
      <c r="B19819"/>
      <c r="C19819"/>
      <c r="D19819"/>
      <c r="E19819"/>
    </row>
    <row r="19820" spans="1:5" x14ac:dyDescent="0.25">
      <c r="A19820"/>
      <c r="B19820"/>
      <c r="C19820"/>
      <c r="D19820"/>
      <c r="E19820"/>
    </row>
    <row r="19821" spans="1:5" x14ac:dyDescent="0.25">
      <c r="A19821"/>
      <c r="B19821"/>
      <c r="C19821"/>
      <c r="D19821"/>
      <c r="E19821"/>
    </row>
    <row r="19822" spans="1:5" x14ac:dyDescent="0.25">
      <c r="A19822"/>
      <c r="B19822"/>
      <c r="C19822"/>
      <c r="D19822"/>
      <c r="E19822"/>
    </row>
    <row r="19823" spans="1:5" x14ac:dyDescent="0.25">
      <c r="A19823"/>
      <c r="B19823"/>
      <c r="C19823"/>
      <c r="D19823"/>
      <c r="E19823"/>
    </row>
    <row r="19824" spans="1:5" x14ac:dyDescent="0.25">
      <c r="A19824"/>
      <c r="B19824"/>
      <c r="C19824"/>
      <c r="D19824"/>
      <c r="E19824"/>
    </row>
    <row r="19825" spans="1:5" x14ac:dyDescent="0.25">
      <c r="A19825"/>
      <c r="B19825"/>
      <c r="C19825"/>
      <c r="D19825"/>
      <c r="E19825"/>
    </row>
    <row r="19826" spans="1:5" x14ac:dyDescent="0.25">
      <c r="A19826"/>
      <c r="B19826"/>
      <c r="C19826"/>
      <c r="D19826"/>
      <c r="E19826"/>
    </row>
    <row r="19827" spans="1:5" x14ac:dyDescent="0.25">
      <c r="A19827"/>
      <c r="B19827"/>
      <c r="C19827"/>
      <c r="D19827"/>
      <c r="E19827"/>
    </row>
    <row r="19828" spans="1:5" x14ac:dyDescent="0.25">
      <c r="A19828"/>
      <c r="B19828"/>
      <c r="C19828"/>
      <c r="D19828"/>
      <c r="E19828"/>
    </row>
    <row r="19829" spans="1:5" x14ac:dyDescent="0.25">
      <c r="A19829"/>
      <c r="B19829"/>
      <c r="C19829"/>
      <c r="D19829"/>
      <c r="E19829"/>
    </row>
    <row r="19830" spans="1:5" x14ac:dyDescent="0.25">
      <c r="A19830"/>
      <c r="B19830"/>
      <c r="C19830"/>
      <c r="D19830"/>
      <c r="E19830"/>
    </row>
    <row r="19831" spans="1:5" x14ac:dyDescent="0.25">
      <c r="A19831"/>
      <c r="B19831"/>
      <c r="C19831"/>
      <c r="D19831"/>
      <c r="E19831"/>
    </row>
    <row r="19832" spans="1:5" x14ac:dyDescent="0.25">
      <c r="A19832"/>
      <c r="B19832"/>
      <c r="C19832"/>
      <c r="D19832"/>
      <c r="E19832"/>
    </row>
    <row r="19833" spans="1:5" x14ac:dyDescent="0.25">
      <c r="A19833"/>
      <c r="B19833"/>
      <c r="C19833"/>
      <c r="D19833"/>
      <c r="E19833"/>
    </row>
    <row r="19834" spans="1:5" x14ac:dyDescent="0.25">
      <c r="A19834"/>
      <c r="B19834"/>
      <c r="C19834"/>
      <c r="D19834"/>
      <c r="E19834"/>
    </row>
    <row r="19835" spans="1:5" x14ac:dyDescent="0.25">
      <c r="A19835"/>
      <c r="B19835"/>
      <c r="C19835"/>
      <c r="D19835"/>
      <c r="E19835"/>
    </row>
    <row r="19836" spans="1:5" x14ac:dyDescent="0.25">
      <c r="A19836"/>
      <c r="B19836"/>
      <c r="C19836"/>
      <c r="D19836"/>
      <c r="E19836"/>
    </row>
    <row r="19837" spans="1:5" x14ac:dyDescent="0.25">
      <c r="A19837"/>
      <c r="B19837"/>
      <c r="C19837"/>
      <c r="D19837"/>
      <c r="E19837"/>
    </row>
    <row r="19838" spans="1:5" x14ac:dyDescent="0.25">
      <c r="A19838"/>
      <c r="B19838"/>
      <c r="C19838"/>
      <c r="D19838"/>
      <c r="E19838"/>
    </row>
    <row r="19839" spans="1:5" x14ac:dyDescent="0.25">
      <c r="A19839"/>
      <c r="B19839"/>
      <c r="C19839"/>
      <c r="D19839"/>
      <c r="E19839"/>
    </row>
    <row r="19840" spans="1:5" x14ac:dyDescent="0.25">
      <c r="A19840"/>
      <c r="B19840"/>
      <c r="C19840"/>
      <c r="D19840"/>
      <c r="E19840"/>
    </row>
    <row r="19841" spans="1:5" x14ac:dyDescent="0.25">
      <c r="A19841"/>
      <c r="B19841"/>
      <c r="C19841"/>
      <c r="D19841"/>
      <c r="E19841"/>
    </row>
    <row r="19842" spans="1:5" x14ac:dyDescent="0.25">
      <c r="A19842"/>
      <c r="B19842"/>
      <c r="C19842"/>
      <c r="D19842"/>
      <c r="E19842"/>
    </row>
    <row r="19843" spans="1:5" x14ac:dyDescent="0.25">
      <c r="A19843"/>
      <c r="B19843"/>
      <c r="C19843"/>
      <c r="D19843"/>
      <c r="E19843"/>
    </row>
    <row r="19844" spans="1:5" x14ac:dyDescent="0.25">
      <c r="A19844"/>
      <c r="B19844"/>
      <c r="C19844"/>
      <c r="D19844"/>
      <c r="E19844"/>
    </row>
    <row r="19845" spans="1:5" x14ac:dyDescent="0.25">
      <c r="A19845"/>
      <c r="B19845"/>
      <c r="C19845"/>
      <c r="D19845"/>
      <c r="E19845"/>
    </row>
    <row r="19846" spans="1:5" x14ac:dyDescent="0.25">
      <c r="A19846"/>
      <c r="B19846"/>
      <c r="C19846"/>
      <c r="D19846"/>
      <c r="E19846"/>
    </row>
    <row r="19847" spans="1:5" x14ac:dyDescent="0.25">
      <c r="A19847"/>
      <c r="B19847"/>
      <c r="C19847"/>
      <c r="D19847"/>
      <c r="E19847"/>
    </row>
    <row r="19848" spans="1:5" x14ac:dyDescent="0.25">
      <c r="A19848"/>
      <c r="B19848"/>
      <c r="C19848"/>
      <c r="D19848"/>
      <c r="E19848"/>
    </row>
    <row r="19849" spans="1:5" x14ac:dyDescent="0.25">
      <c r="A19849"/>
      <c r="B19849"/>
      <c r="C19849"/>
      <c r="D19849"/>
      <c r="E19849"/>
    </row>
    <row r="19850" spans="1:5" x14ac:dyDescent="0.25">
      <c r="A19850"/>
      <c r="B19850"/>
      <c r="C19850"/>
      <c r="D19850"/>
      <c r="E19850"/>
    </row>
    <row r="19851" spans="1:5" x14ac:dyDescent="0.25">
      <c r="A19851"/>
      <c r="B19851"/>
      <c r="C19851"/>
      <c r="D19851"/>
      <c r="E19851"/>
    </row>
    <row r="19852" spans="1:5" x14ac:dyDescent="0.25">
      <c r="A19852"/>
      <c r="B19852"/>
      <c r="C19852"/>
      <c r="D19852"/>
      <c r="E19852"/>
    </row>
    <row r="19853" spans="1:5" x14ac:dyDescent="0.25">
      <c r="A19853"/>
      <c r="B19853"/>
      <c r="C19853"/>
      <c r="D19853"/>
      <c r="E19853"/>
    </row>
    <row r="19854" spans="1:5" x14ac:dyDescent="0.25">
      <c r="A19854"/>
      <c r="B19854"/>
      <c r="C19854"/>
      <c r="D19854"/>
      <c r="E19854"/>
    </row>
    <row r="19855" spans="1:5" x14ac:dyDescent="0.25">
      <c r="A19855"/>
      <c r="B19855"/>
      <c r="C19855"/>
      <c r="D19855"/>
      <c r="E19855"/>
    </row>
    <row r="19856" spans="1:5" x14ac:dyDescent="0.25">
      <c r="A19856"/>
      <c r="B19856"/>
      <c r="C19856"/>
      <c r="D19856"/>
      <c r="E19856"/>
    </row>
    <row r="19857" spans="1:5" x14ac:dyDescent="0.25">
      <c r="A19857"/>
      <c r="B19857"/>
      <c r="C19857"/>
      <c r="D19857"/>
      <c r="E19857"/>
    </row>
    <row r="19858" spans="1:5" x14ac:dyDescent="0.25">
      <c r="A19858"/>
      <c r="B19858"/>
      <c r="C19858"/>
      <c r="D19858"/>
      <c r="E19858"/>
    </row>
    <row r="19859" spans="1:5" x14ac:dyDescent="0.25">
      <c r="A19859"/>
      <c r="B19859"/>
      <c r="C19859"/>
      <c r="D19859"/>
      <c r="E19859"/>
    </row>
    <row r="19860" spans="1:5" x14ac:dyDescent="0.25">
      <c r="A19860"/>
      <c r="B19860"/>
      <c r="C19860"/>
      <c r="D19860"/>
      <c r="E19860"/>
    </row>
    <row r="19861" spans="1:5" x14ac:dyDescent="0.25">
      <c r="A19861"/>
      <c r="B19861"/>
      <c r="C19861"/>
      <c r="D19861"/>
      <c r="E19861"/>
    </row>
    <row r="19862" spans="1:5" x14ac:dyDescent="0.25">
      <c r="A19862"/>
      <c r="B19862"/>
      <c r="C19862"/>
      <c r="D19862"/>
      <c r="E19862"/>
    </row>
    <row r="19863" spans="1:5" x14ac:dyDescent="0.25">
      <c r="A19863"/>
      <c r="B19863"/>
      <c r="C19863"/>
      <c r="D19863"/>
      <c r="E19863"/>
    </row>
    <row r="19864" spans="1:5" x14ac:dyDescent="0.25">
      <c r="A19864"/>
      <c r="B19864"/>
      <c r="C19864"/>
      <c r="D19864"/>
      <c r="E19864"/>
    </row>
    <row r="19865" spans="1:5" x14ac:dyDescent="0.25">
      <c r="A19865"/>
      <c r="B19865"/>
      <c r="C19865"/>
      <c r="D19865"/>
      <c r="E19865"/>
    </row>
    <row r="19866" spans="1:5" x14ac:dyDescent="0.25">
      <c r="A19866"/>
      <c r="B19866"/>
      <c r="C19866"/>
      <c r="D19866"/>
      <c r="E19866"/>
    </row>
    <row r="19867" spans="1:5" x14ac:dyDescent="0.25">
      <c r="A19867"/>
      <c r="B19867"/>
      <c r="C19867"/>
      <c r="D19867"/>
      <c r="E19867"/>
    </row>
    <row r="19868" spans="1:5" x14ac:dyDescent="0.25">
      <c r="A19868"/>
      <c r="B19868"/>
      <c r="C19868"/>
      <c r="D19868"/>
      <c r="E19868"/>
    </row>
    <row r="19869" spans="1:5" x14ac:dyDescent="0.25">
      <c r="A19869"/>
      <c r="B19869"/>
      <c r="C19869"/>
      <c r="D19869"/>
      <c r="E19869"/>
    </row>
    <row r="19870" spans="1:5" x14ac:dyDescent="0.25">
      <c r="A19870"/>
      <c r="B19870"/>
      <c r="C19870"/>
      <c r="D19870"/>
      <c r="E19870"/>
    </row>
    <row r="19871" spans="1:5" x14ac:dyDescent="0.25">
      <c r="A19871"/>
      <c r="B19871"/>
      <c r="C19871"/>
      <c r="D19871"/>
      <c r="E19871"/>
    </row>
    <row r="19872" spans="1:5" x14ac:dyDescent="0.25">
      <c r="A19872"/>
      <c r="B19872"/>
      <c r="C19872"/>
      <c r="D19872"/>
      <c r="E19872"/>
    </row>
    <row r="19873" spans="1:5" x14ac:dyDescent="0.25">
      <c r="A19873"/>
      <c r="B19873"/>
      <c r="C19873"/>
      <c r="D19873"/>
      <c r="E19873"/>
    </row>
    <row r="19874" spans="1:5" x14ac:dyDescent="0.25">
      <c r="A19874"/>
      <c r="B19874"/>
      <c r="C19874"/>
      <c r="D19874"/>
      <c r="E19874"/>
    </row>
    <row r="19875" spans="1:5" x14ac:dyDescent="0.25">
      <c r="A19875"/>
      <c r="B19875"/>
      <c r="C19875"/>
      <c r="D19875"/>
      <c r="E19875"/>
    </row>
    <row r="19876" spans="1:5" x14ac:dyDescent="0.25">
      <c r="A19876"/>
      <c r="B19876"/>
      <c r="C19876"/>
      <c r="D19876"/>
      <c r="E19876"/>
    </row>
    <row r="19877" spans="1:5" x14ac:dyDescent="0.25">
      <c r="A19877"/>
      <c r="B19877"/>
      <c r="C19877"/>
      <c r="D19877"/>
      <c r="E19877"/>
    </row>
    <row r="19878" spans="1:5" x14ac:dyDescent="0.25">
      <c r="A19878"/>
      <c r="B19878"/>
      <c r="C19878"/>
      <c r="D19878"/>
      <c r="E19878"/>
    </row>
    <row r="19879" spans="1:5" x14ac:dyDescent="0.25">
      <c r="A19879"/>
      <c r="B19879"/>
      <c r="C19879"/>
      <c r="D19879"/>
      <c r="E19879"/>
    </row>
    <row r="19880" spans="1:5" x14ac:dyDescent="0.25">
      <c r="A19880"/>
      <c r="B19880"/>
      <c r="C19880"/>
      <c r="D19880"/>
      <c r="E19880"/>
    </row>
    <row r="19881" spans="1:5" x14ac:dyDescent="0.25">
      <c r="A19881"/>
      <c r="B19881"/>
      <c r="C19881"/>
      <c r="D19881"/>
      <c r="E19881"/>
    </row>
    <row r="19882" spans="1:5" x14ac:dyDescent="0.25">
      <c r="A19882"/>
      <c r="B19882"/>
      <c r="C19882"/>
      <c r="D19882"/>
      <c r="E19882"/>
    </row>
    <row r="19883" spans="1:5" x14ac:dyDescent="0.25">
      <c r="A19883"/>
      <c r="B19883"/>
      <c r="C19883"/>
      <c r="D19883"/>
      <c r="E19883"/>
    </row>
    <row r="19884" spans="1:5" x14ac:dyDescent="0.25">
      <c r="A19884"/>
      <c r="B19884"/>
      <c r="C19884"/>
      <c r="D19884"/>
      <c r="E19884"/>
    </row>
    <row r="19885" spans="1:5" x14ac:dyDescent="0.25">
      <c r="A19885"/>
      <c r="B19885"/>
      <c r="C19885"/>
      <c r="D19885"/>
      <c r="E19885"/>
    </row>
    <row r="19886" spans="1:5" x14ac:dyDescent="0.25">
      <c r="A19886"/>
      <c r="B19886"/>
      <c r="C19886"/>
      <c r="D19886"/>
      <c r="E19886"/>
    </row>
    <row r="19887" spans="1:5" x14ac:dyDescent="0.25">
      <c r="A19887"/>
      <c r="B19887"/>
      <c r="C19887"/>
      <c r="D19887"/>
      <c r="E19887"/>
    </row>
    <row r="19888" spans="1:5" x14ac:dyDescent="0.25">
      <c r="A19888"/>
      <c r="B19888"/>
      <c r="C19888"/>
      <c r="D19888"/>
      <c r="E19888"/>
    </row>
    <row r="19889" spans="1:5" x14ac:dyDescent="0.25">
      <c r="A19889"/>
      <c r="B19889"/>
      <c r="C19889"/>
      <c r="D19889"/>
      <c r="E19889"/>
    </row>
    <row r="19890" spans="1:5" x14ac:dyDescent="0.25">
      <c r="A19890"/>
      <c r="B19890"/>
      <c r="C19890"/>
      <c r="D19890"/>
      <c r="E19890"/>
    </row>
    <row r="19891" spans="1:5" x14ac:dyDescent="0.25">
      <c r="A19891"/>
      <c r="B19891"/>
      <c r="C19891"/>
      <c r="D19891"/>
      <c r="E19891"/>
    </row>
    <row r="19892" spans="1:5" x14ac:dyDescent="0.25">
      <c r="A19892"/>
      <c r="B19892"/>
      <c r="C19892"/>
      <c r="D19892"/>
      <c r="E19892"/>
    </row>
    <row r="19893" spans="1:5" x14ac:dyDescent="0.25">
      <c r="A19893"/>
      <c r="B19893"/>
      <c r="C19893"/>
      <c r="D19893"/>
      <c r="E19893"/>
    </row>
    <row r="19894" spans="1:5" x14ac:dyDescent="0.25">
      <c r="A19894"/>
      <c r="B19894"/>
      <c r="C19894"/>
      <c r="D19894"/>
      <c r="E19894"/>
    </row>
    <row r="19895" spans="1:5" x14ac:dyDescent="0.25">
      <c r="A19895"/>
      <c r="B19895"/>
      <c r="C19895"/>
      <c r="D19895"/>
      <c r="E19895"/>
    </row>
    <row r="19896" spans="1:5" x14ac:dyDescent="0.25">
      <c r="A19896"/>
      <c r="B19896"/>
      <c r="C19896"/>
      <c r="D19896"/>
      <c r="E19896"/>
    </row>
    <row r="19897" spans="1:5" x14ac:dyDescent="0.25">
      <c r="A19897"/>
      <c r="B19897"/>
      <c r="C19897"/>
      <c r="D19897"/>
      <c r="E19897"/>
    </row>
    <row r="19898" spans="1:5" x14ac:dyDescent="0.25">
      <c r="A19898"/>
      <c r="B19898"/>
      <c r="C19898"/>
      <c r="D19898"/>
      <c r="E19898"/>
    </row>
    <row r="19899" spans="1:5" x14ac:dyDescent="0.25">
      <c r="A19899"/>
      <c r="B19899"/>
      <c r="C19899"/>
      <c r="D19899"/>
      <c r="E19899"/>
    </row>
    <row r="19900" spans="1:5" x14ac:dyDescent="0.25">
      <c r="A19900"/>
      <c r="B19900"/>
      <c r="C19900"/>
      <c r="D19900"/>
      <c r="E19900"/>
    </row>
    <row r="19901" spans="1:5" x14ac:dyDescent="0.25">
      <c r="A19901"/>
      <c r="B19901"/>
      <c r="C19901"/>
      <c r="D19901"/>
      <c r="E19901"/>
    </row>
    <row r="19902" spans="1:5" x14ac:dyDescent="0.25">
      <c r="A19902"/>
      <c r="B19902"/>
      <c r="C19902"/>
      <c r="D19902"/>
      <c r="E19902"/>
    </row>
    <row r="19903" spans="1:5" x14ac:dyDescent="0.25">
      <c r="A19903"/>
      <c r="B19903"/>
      <c r="C19903"/>
      <c r="D19903"/>
      <c r="E19903"/>
    </row>
    <row r="19904" spans="1:5" x14ac:dyDescent="0.25">
      <c r="A19904"/>
      <c r="B19904"/>
      <c r="C19904"/>
      <c r="D19904"/>
      <c r="E19904"/>
    </row>
    <row r="19905" spans="1:5" x14ac:dyDescent="0.25">
      <c r="A19905"/>
      <c r="B19905"/>
      <c r="C19905"/>
      <c r="D19905"/>
      <c r="E19905"/>
    </row>
    <row r="19906" spans="1:5" x14ac:dyDescent="0.25">
      <c r="A19906"/>
      <c r="B19906"/>
      <c r="C19906"/>
      <c r="D19906"/>
      <c r="E19906"/>
    </row>
    <row r="19907" spans="1:5" x14ac:dyDescent="0.25">
      <c r="A19907"/>
      <c r="B19907"/>
      <c r="C19907"/>
      <c r="D19907"/>
      <c r="E19907"/>
    </row>
    <row r="19908" spans="1:5" x14ac:dyDescent="0.25">
      <c r="A19908"/>
      <c r="B19908"/>
      <c r="C19908"/>
      <c r="D19908"/>
      <c r="E19908"/>
    </row>
    <row r="19909" spans="1:5" x14ac:dyDescent="0.25">
      <c r="A19909"/>
      <c r="B19909"/>
      <c r="C19909"/>
      <c r="D19909"/>
      <c r="E19909"/>
    </row>
    <row r="19910" spans="1:5" x14ac:dyDescent="0.25">
      <c r="A19910"/>
      <c r="B19910"/>
      <c r="C19910"/>
      <c r="D19910"/>
      <c r="E19910"/>
    </row>
    <row r="19911" spans="1:5" x14ac:dyDescent="0.25">
      <c r="A19911"/>
      <c r="B19911"/>
      <c r="C19911"/>
      <c r="D19911"/>
      <c r="E19911"/>
    </row>
    <row r="19912" spans="1:5" x14ac:dyDescent="0.25">
      <c r="A19912"/>
      <c r="B19912"/>
      <c r="C19912"/>
      <c r="D19912"/>
      <c r="E19912"/>
    </row>
    <row r="19913" spans="1:5" x14ac:dyDescent="0.25">
      <c r="A19913"/>
      <c r="B19913"/>
      <c r="C19913"/>
      <c r="D19913"/>
      <c r="E19913"/>
    </row>
    <row r="19914" spans="1:5" x14ac:dyDescent="0.25">
      <c r="A19914"/>
      <c r="B19914"/>
      <c r="C19914"/>
      <c r="D19914"/>
      <c r="E19914"/>
    </row>
    <row r="19915" spans="1:5" x14ac:dyDescent="0.25">
      <c r="A19915"/>
      <c r="B19915"/>
      <c r="C19915"/>
      <c r="D19915"/>
      <c r="E19915"/>
    </row>
    <row r="19916" spans="1:5" x14ac:dyDescent="0.25">
      <c r="A19916"/>
      <c r="B19916"/>
      <c r="C19916"/>
      <c r="D19916"/>
      <c r="E19916"/>
    </row>
    <row r="19917" spans="1:5" x14ac:dyDescent="0.25">
      <c r="A19917"/>
      <c r="B19917"/>
      <c r="C19917"/>
      <c r="D19917"/>
      <c r="E19917"/>
    </row>
    <row r="19918" spans="1:5" x14ac:dyDescent="0.25">
      <c r="A19918"/>
      <c r="B19918"/>
      <c r="C19918"/>
      <c r="D19918"/>
      <c r="E19918"/>
    </row>
    <row r="19919" spans="1:5" x14ac:dyDescent="0.25">
      <c r="A19919"/>
      <c r="B19919"/>
      <c r="C19919"/>
      <c r="D19919"/>
      <c r="E19919"/>
    </row>
    <row r="19920" spans="1:5" x14ac:dyDescent="0.25">
      <c r="A19920"/>
      <c r="B19920"/>
      <c r="C19920"/>
      <c r="D19920"/>
      <c r="E19920"/>
    </row>
    <row r="19921" spans="1:5" x14ac:dyDescent="0.25">
      <c r="A19921"/>
      <c r="B19921"/>
      <c r="C19921"/>
      <c r="D19921"/>
      <c r="E19921"/>
    </row>
    <row r="19922" spans="1:5" x14ac:dyDescent="0.25">
      <c r="A19922"/>
      <c r="B19922"/>
      <c r="C19922"/>
      <c r="D19922"/>
      <c r="E19922"/>
    </row>
    <row r="19923" spans="1:5" x14ac:dyDescent="0.25">
      <c r="A19923"/>
      <c r="B19923"/>
      <c r="C19923"/>
      <c r="D19923"/>
      <c r="E19923"/>
    </row>
    <row r="19924" spans="1:5" x14ac:dyDescent="0.25">
      <c r="A19924"/>
      <c r="B19924"/>
      <c r="C19924"/>
      <c r="D19924"/>
      <c r="E19924"/>
    </row>
    <row r="19925" spans="1:5" x14ac:dyDescent="0.25">
      <c r="A19925"/>
      <c r="B19925"/>
      <c r="C19925"/>
      <c r="D19925"/>
      <c r="E19925"/>
    </row>
    <row r="19926" spans="1:5" x14ac:dyDescent="0.25">
      <c r="A19926"/>
      <c r="B19926"/>
      <c r="C19926"/>
      <c r="D19926"/>
      <c r="E19926"/>
    </row>
    <row r="19927" spans="1:5" x14ac:dyDescent="0.25">
      <c r="A19927"/>
      <c r="B19927"/>
      <c r="C19927"/>
      <c r="D19927"/>
      <c r="E19927"/>
    </row>
    <row r="19928" spans="1:5" x14ac:dyDescent="0.25">
      <c r="A19928"/>
      <c r="B19928"/>
      <c r="C19928"/>
      <c r="D19928"/>
      <c r="E19928"/>
    </row>
    <row r="19929" spans="1:5" x14ac:dyDescent="0.25">
      <c r="A19929"/>
      <c r="B19929"/>
      <c r="C19929"/>
      <c r="D19929"/>
      <c r="E19929"/>
    </row>
    <row r="19930" spans="1:5" x14ac:dyDescent="0.25">
      <c r="A19930"/>
      <c r="B19930"/>
      <c r="C19930"/>
      <c r="D19930"/>
      <c r="E19930"/>
    </row>
    <row r="19931" spans="1:5" x14ac:dyDescent="0.25">
      <c r="A19931"/>
      <c r="B19931"/>
      <c r="C19931"/>
      <c r="D19931"/>
      <c r="E19931"/>
    </row>
    <row r="19932" spans="1:5" x14ac:dyDescent="0.25">
      <c r="A19932"/>
      <c r="B19932"/>
      <c r="C19932"/>
      <c r="D19932"/>
      <c r="E19932"/>
    </row>
    <row r="19933" spans="1:5" x14ac:dyDescent="0.25">
      <c r="A19933"/>
      <c r="B19933"/>
      <c r="C19933"/>
      <c r="D19933"/>
      <c r="E19933"/>
    </row>
    <row r="19934" spans="1:5" x14ac:dyDescent="0.25">
      <c r="A19934"/>
      <c r="B19934"/>
      <c r="C19934"/>
      <c r="D19934"/>
      <c r="E19934"/>
    </row>
    <row r="19935" spans="1:5" x14ac:dyDescent="0.25">
      <c r="A19935"/>
      <c r="B19935"/>
      <c r="C19935"/>
      <c r="D19935"/>
      <c r="E19935"/>
    </row>
    <row r="19936" spans="1:5" x14ac:dyDescent="0.25">
      <c r="A19936"/>
      <c r="B19936"/>
      <c r="C19936"/>
      <c r="D19936"/>
      <c r="E19936"/>
    </row>
    <row r="19937" spans="1:5" x14ac:dyDescent="0.25">
      <c r="A19937"/>
      <c r="B19937"/>
      <c r="C19937"/>
      <c r="D19937"/>
      <c r="E19937"/>
    </row>
    <row r="19938" spans="1:5" x14ac:dyDescent="0.25">
      <c r="A19938"/>
      <c r="B19938"/>
      <c r="C19938"/>
      <c r="D19938"/>
      <c r="E19938"/>
    </row>
    <row r="19939" spans="1:5" x14ac:dyDescent="0.25">
      <c r="A19939"/>
      <c r="B19939"/>
      <c r="C19939"/>
      <c r="D19939"/>
      <c r="E19939"/>
    </row>
    <row r="19940" spans="1:5" x14ac:dyDescent="0.25">
      <c r="A19940"/>
      <c r="B19940"/>
      <c r="C19940"/>
      <c r="D19940"/>
      <c r="E19940"/>
    </row>
    <row r="19941" spans="1:5" x14ac:dyDescent="0.25">
      <c r="A19941"/>
      <c r="B19941"/>
      <c r="C19941"/>
      <c r="D19941"/>
      <c r="E19941"/>
    </row>
    <row r="19942" spans="1:5" x14ac:dyDescent="0.25">
      <c r="A19942"/>
      <c r="B19942"/>
      <c r="C19942"/>
      <c r="D19942"/>
      <c r="E19942"/>
    </row>
    <row r="19943" spans="1:5" x14ac:dyDescent="0.25">
      <c r="A19943"/>
      <c r="B19943"/>
      <c r="C19943"/>
      <c r="D19943"/>
      <c r="E19943"/>
    </row>
    <row r="19944" spans="1:5" x14ac:dyDescent="0.25">
      <c r="A19944"/>
      <c r="B19944"/>
      <c r="C19944"/>
      <c r="D19944"/>
      <c r="E19944"/>
    </row>
    <row r="19945" spans="1:5" x14ac:dyDescent="0.25">
      <c r="A19945"/>
      <c r="B19945"/>
      <c r="C19945"/>
      <c r="D19945"/>
      <c r="E19945"/>
    </row>
    <row r="19946" spans="1:5" x14ac:dyDescent="0.25">
      <c r="A19946"/>
      <c r="B19946"/>
      <c r="C19946"/>
      <c r="D19946"/>
      <c r="E19946"/>
    </row>
    <row r="19947" spans="1:5" x14ac:dyDescent="0.25">
      <c r="A19947"/>
      <c r="B19947"/>
      <c r="C19947"/>
      <c r="D19947"/>
      <c r="E19947"/>
    </row>
    <row r="19948" spans="1:5" x14ac:dyDescent="0.25">
      <c r="A19948"/>
      <c r="B19948"/>
      <c r="C19948"/>
      <c r="D19948"/>
      <c r="E19948"/>
    </row>
    <row r="19949" spans="1:5" x14ac:dyDescent="0.25">
      <c r="A19949"/>
      <c r="B19949"/>
      <c r="C19949"/>
      <c r="D19949"/>
      <c r="E19949"/>
    </row>
    <row r="19950" spans="1:5" x14ac:dyDescent="0.25">
      <c r="A19950"/>
      <c r="B19950"/>
      <c r="C19950"/>
      <c r="D19950"/>
      <c r="E19950"/>
    </row>
    <row r="19951" spans="1:5" x14ac:dyDescent="0.25">
      <c r="A19951"/>
      <c r="B19951"/>
      <c r="C19951"/>
      <c r="D19951"/>
      <c r="E19951"/>
    </row>
    <row r="19952" spans="1:5" x14ac:dyDescent="0.25">
      <c r="A19952"/>
      <c r="B19952"/>
      <c r="C19952"/>
      <c r="D19952"/>
      <c r="E19952"/>
    </row>
    <row r="19953" spans="1:5" x14ac:dyDescent="0.25">
      <c r="A19953"/>
      <c r="B19953"/>
      <c r="C19953"/>
      <c r="D19953"/>
      <c r="E19953"/>
    </row>
    <row r="19954" spans="1:5" x14ac:dyDescent="0.25">
      <c r="A19954"/>
      <c r="B19954"/>
      <c r="C19954"/>
      <c r="D19954"/>
      <c r="E19954"/>
    </row>
    <row r="19955" spans="1:5" x14ac:dyDescent="0.25">
      <c r="A19955"/>
      <c r="B19955"/>
      <c r="C19955"/>
      <c r="D19955"/>
      <c r="E19955"/>
    </row>
    <row r="19956" spans="1:5" x14ac:dyDescent="0.25">
      <c r="A19956"/>
      <c r="B19956"/>
      <c r="C19956"/>
      <c r="D19956"/>
      <c r="E19956"/>
    </row>
    <row r="19957" spans="1:5" x14ac:dyDescent="0.25">
      <c r="A19957"/>
      <c r="B19957"/>
      <c r="C19957"/>
      <c r="D19957"/>
      <c r="E19957"/>
    </row>
    <row r="19958" spans="1:5" x14ac:dyDescent="0.25">
      <c r="A19958"/>
      <c r="B19958"/>
      <c r="C19958"/>
      <c r="D19958"/>
      <c r="E19958"/>
    </row>
    <row r="19959" spans="1:5" x14ac:dyDescent="0.25">
      <c r="A19959"/>
      <c r="B19959"/>
      <c r="C19959"/>
      <c r="D19959"/>
      <c r="E19959"/>
    </row>
    <row r="19960" spans="1:5" x14ac:dyDescent="0.25">
      <c r="A19960"/>
      <c r="B19960"/>
      <c r="C19960"/>
      <c r="D19960"/>
      <c r="E19960"/>
    </row>
    <row r="19961" spans="1:5" x14ac:dyDescent="0.25">
      <c r="A19961"/>
      <c r="B19961"/>
      <c r="C19961"/>
      <c r="D19961"/>
      <c r="E19961"/>
    </row>
    <row r="19962" spans="1:5" x14ac:dyDescent="0.25">
      <c r="A19962"/>
      <c r="B19962"/>
      <c r="C19962"/>
      <c r="D19962"/>
      <c r="E19962"/>
    </row>
    <row r="19963" spans="1:5" x14ac:dyDescent="0.25">
      <c r="A19963"/>
      <c r="B19963"/>
      <c r="C19963"/>
      <c r="D19963"/>
      <c r="E19963"/>
    </row>
    <row r="19964" spans="1:5" x14ac:dyDescent="0.25">
      <c r="A19964"/>
      <c r="B19964"/>
      <c r="C19964"/>
      <c r="D19964"/>
      <c r="E19964"/>
    </row>
    <row r="19965" spans="1:5" x14ac:dyDescent="0.25">
      <c r="A19965"/>
      <c r="B19965"/>
      <c r="C19965"/>
      <c r="D19965"/>
      <c r="E19965"/>
    </row>
    <row r="19966" spans="1:5" x14ac:dyDescent="0.25">
      <c r="A19966"/>
      <c r="B19966"/>
      <c r="C19966"/>
      <c r="D19966"/>
      <c r="E19966"/>
    </row>
    <row r="19967" spans="1:5" x14ac:dyDescent="0.25">
      <c r="A19967"/>
      <c r="B19967"/>
      <c r="C19967"/>
      <c r="D19967"/>
      <c r="E19967"/>
    </row>
    <row r="19968" spans="1:5" x14ac:dyDescent="0.25">
      <c r="A19968"/>
      <c r="B19968"/>
      <c r="C19968"/>
      <c r="D19968"/>
      <c r="E19968"/>
    </row>
    <row r="19969" spans="1:5" x14ac:dyDescent="0.25">
      <c r="A19969"/>
      <c r="B19969"/>
      <c r="C19969"/>
      <c r="D19969"/>
      <c r="E19969"/>
    </row>
    <row r="19970" spans="1:5" x14ac:dyDescent="0.25">
      <c r="A19970"/>
      <c r="B19970"/>
      <c r="C19970"/>
      <c r="D19970"/>
      <c r="E19970"/>
    </row>
    <row r="19971" spans="1:5" x14ac:dyDescent="0.25">
      <c r="A19971"/>
      <c r="B19971"/>
      <c r="C19971"/>
      <c r="D19971"/>
      <c r="E19971"/>
    </row>
    <row r="19972" spans="1:5" x14ac:dyDescent="0.25">
      <c r="A19972"/>
      <c r="B19972"/>
      <c r="C19972"/>
      <c r="D19972"/>
      <c r="E19972"/>
    </row>
    <row r="19973" spans="1:5" x14ac:dyDescent="0.25">
      <c r="A19973"/>
      <c r="B19973"/>
      <c r="C19973"/>
      <c r="D19973"/>
      <c r="E19973"/>
    </row>
    <row r="19974" spans="1:5" x14ac:dyDescent="0.25">
      <c r="A19974"/>
      <c r="B19974"/>
      <c r="C19974"/>
      <c r="D19974"/>
      <c r="E19974"/>
    </row>
    <row r="19975" spans="1:5" x14ac:dyDescent="0.25">
      <c r="A19975"/>
      <c r="B19975"/>
      <c r="C19975"/>
      <c r="D19975"/>
      <c r="E19975"/>
    </row>
    <row r="19976" spans="1:5" x14ac:dyDescent="0.25">
      <c r="A19976"/>
      <c r="B19976"/>
      <c r="C19976"/>
      <c r="D19976"/>
      <c r="E19976"/>
    </row>
    <row r="19977" spans="1:5" x14ac:dyDescent="0.25">
      <c r="A19977"/>
      <c r="B19977"/>
      <c r="C19977"/>
      <c r="D19977"/>
      <c r="E19977"/>
    </row>
    <row r="19978" spans="1:5" x14ac:dyDescent="0.25">
      <c r="A19978"/>
      <c r="B19978"/>
      <c r="C19978"/>
      <c r="D19978"/>
      <c r="E19978"/>
    </row>
    <row r="19979" spans="1:5" x14ac:dyDescent="0.25">
      <c r="A19979"/>
      <c r="B19979"/>
      <c r="C19979"/>
      <c r="D19979"/>
      <c r="E19979"/>
    </row>
    <row r="19980" spans="1:5" x14ac:dyDescent="0.25">
      <c r="A19980"/>
      <c r="B19980"/>
      <c r="C19980"/>
      <c r="D19980"/>
      <c r="E19980"/>
    </row>
    <row r="19981" spans="1:5" x14ac:dyDescent="0.25">
      <c r="A19981"/>
      <c r="B19981"/>
      <c r="C19981"/>
      <c r="D19981"/>
      <c r="E19981"/>
    </row>
    <row r="19982" spans="1:5" x14ac:dyDescent="0.25">
      <c r="A19982"/>
      <c r="B19982"/>
      <c r="C19982"/>
      <c r="D19982"/>
      <c r="E19982"/>
    </row>
    <row r="19983" spans="1:5" x14ac:dyDescent="0.25">
      <c r="A19983"/>
      <c r="B19983"/>
      <c r="C19983"/>
      <c r="D19983"/>
      <c r="E19983"/>
    </row>
    <row r="19984" spans="1:5" x14ac:dyDescent="0.25">
      <c r="A19984"/>
      <c r="B19984"/>
      <c r="C19984"/>
      <c r="D19984"/>
      <c r="E19984"/>
    </row>
    <row r="19985" spans="1:5" x14ac:dyDescent="0.25">
      <c r="A19985"/>
      <c r="B19985"/>
      <c r="C19985"/>
      <c r="D19985"/>
      <c r="E19985"/>
    </row>
    <row r="19986" spans="1:5" x14ac:dyDescent="0.25">
      <c r="A19986"/>
      <c r="B19986"/>
      <c r="C19986"/>
      <c r="D19986"/>
      <c r="E19986"/>
    </row>
    <row r="19987" spans="1:5" x14ac:dyDescent="0.25">
      <c r="A19987"/>
      <c r="B19987"/>
      <c r="C19987"/>
      <c r="D19987"/>
      <c r="E19987"/>
    </row>
    <row r="19988" spans="1:5" x14ac:dyDescent="0.25">
      <c r="A19988"/>
      <c r="B19988"/>
      <c r="C19988"/>
      <c r="D19988"/>
      <c r="E19988"/>
    </row>
    <row r="19989" spans="1:5" x14ac:dyDescent="0.25">
      <c r="A19989"/>
      <c r="B19989"/>
      <c r="C19989"/>
      <c r="D19989"/>
      <c r="E19989"/>
    </row>
    <row r="19990" spans="1:5" x14ac:dyDescent="0.25">
      <c r="A19990"/>
      <c r="B19990"/>
      <c r="C19990"/>
      <c r="D19990"/>
      <c r="E19990"/>
    </row>
    <row r="19991" spans="1:5" x14ac:dyDescent="0.25">
      <c r="A19991"/>
      <c r="B19991"/>
      <c r="C19991"/>
      <c r="D19991"/>
      <c r="E19991"/>
    </row>
    <row r="19992" spans="1:5" x14ac:dyDescent="0.25">
      <c r="A19992"/>
      <c r="B19992"/>
      <c r="C19992"/>
      <c r="D19992"/>
      <c r="E19992"/>
    </row>
    <row r="19993" spans="1:5" x14ac:dyDescent="0.25">
      <c r="A19993"/>
      <c r="B19993"/>
      <c r="C19993"/>
      <c r="D19993"/>
      <c r="E19993"/>
    </row>
    <row r="19994" spans="1:5" x14ac:dyDescent="0.25">
      <c r="A19994"/>
      <c r="B19994"/>
      <c r="C19994"/>
      <c r="D19994"/>
      <c r="E19994"/>
    </row>
    <row r="19995" spans="1:5" x14ac:dyDescent="0.25">
      <c r="A19995"/>
      <c r="B19995"/>
      <c r="C19995"/>
      <c r="D19995"/>
      <c r="E19995"/>
    </row>
    <row r="19996" spans="1:5" x14ac:dyDescent="0.25">
      <c r="A19996"/>
      <c r="B19996"/>
      <c r="C19996"/>
      <c r="D19996"/>
      <c r="E19996"/>
    </row>
    <row r="19997" spans="1:5" x14ac:dyDescent="0.25">
      <c r="A19997"/>
      <c r="B19997"/>
      <c r="C19997"/>
      <c r="D19997"/>
      <c r="E19997"/>
    </row>
    <row r="19998" spans="1:5" x14ac:dyDescent="0.25">
      <c r="A19998"/>
      <c r="B19998"/>
      <c r="C19998"/>
      <c r="D19998"/>
      <c r="E19998"/>
    </row>
    <row r="19999" spans="1:5" x14ac:dyDescent="0.25">
      <c r="A19999"/>
      <c r="B19999"/>
      <c r="C19999"/>
      <c r="D19999"/>
      <c r="E19999"/>
    </row>
    <row r="20000" spans="1:5" x14ac:dyDescent="0.25">
      <c r="A20000"/>
      <c r="B20000"/>
      <c r="C20000"/>
      <c r="D20000"/>
      <c r="E20000"/>
    </row>
    <row r="20001" spans="1:5" x14ac:dyDescent="0.25">
      <c r="A20001"/>
      <c r="B20001"/>
      <c r="C20001"/>
      <c r="D20001"/>
      <c r="E20001"/>
    </row>
    <row r="20002" spans="1:5" x14ac:dyDescent="0.25">
      <c r="A20002"/>
      <c r="B20002"/>
      <c r="C20002"/>
      <c r="D20002"/>
      <c r="E20002"/>
    </row>
    <row r="20003" spans="1:5" x14ac:dyDescent="0.25">
      <c r="A20003"/>
      <c r="B20003"/>
      <c r="C20003"/>
      <c r="D20003"/>
      <c r="E20003"/>
    </row>
    <row r="20004" spans="1:5" x14ac:dyDescent="0.25">
      <c r="A20004"/>
      <c r="B20004"/>
      <c r="C20004"/>
      <c r="D20004"/>
      <c r="E20004"/>
    </row>
    <row r="20005" spans="1:5" x14ac:dyDescent="0.25">
      <c r="A20005"/>
      <c r="B20005"/>
      <c r="C20005"/>
      <c r="D20005"/>
      <c r="E20005"/>
    </row>
    <row r="20006" spans="1:5" x14ac:dyDescent="0.25">
      <c r="A20006"/>
      <c r="B20006"/>
      <c r="C20006"/>
      <c r="D20006"/>
      <c r="E20006"/>
    </row>
    <row r="20007" spans="1:5" x14ac:dyDescent="0.25">
      <c r="A20007"/>
      <c r="B20007"/>
      <c r="C20007"/>
      <c r="D20007"/>
      <c r="E20007"/>
    </row>
    <row r="20008" spans="1:5" x14ac:dyDescent="0.25">
      <c r="A20008"/>
      <c r="B20008"/>
      <c r="C20008"/>
      <c r="D20008"/>
      <c r="E20008"/>
    </row>
    <row r="20009" spans="1:5" x14ac:dyDescent="0.25">
      <c r="A20009"/>
      <c r="B20009"/>
      <c r="C20009"/>
      <c r="D20009"/>
      <c r="E20009"/>
    </row>
    <row r="20010" spans="1:5" x14ac:dyDescent="0.25">
      <c r="A20010"/>
      <c r="B20010"/>
      <c r="C20010"/>
      <c r="D20010"/>
      <c r="E20010"/>
    </row>
    <row r="20011" spans="1:5" x14ac:dyDescent="0.25">
      <c r="A20011"/>
      <c r="B20011"/>
      <c r="C20011"/>
      <c r="D20011"/>
      <c r="E20011"/>
    </row>
    <row r="20012" spans="1:5" x14ac:dyDescent="0.25">
      <c r="A20012"/>
      <c r="B20012"/>
      <c r="C20012"/>
      <c r="D20012"/>
      <c r="E20012"/>
    </row>
    <row r="20013" spans="1:5" x14ac:dyDescent="0.25">
      <c r="A20013"/>
      <c r="B20013"/>
      <c r="C20013"/>
      <c r="D20013"/>
      <c r="E20013"/>
    </row>
    <row r="20014" spans="1:5" x14ac:dyDescent="0.25">
      <c r="A20014"/>
      <c r="B20014"/>
      <c r="C20014"/>
      <c r="D20014"/>
      <c r="E20014"/>
    </row>
    <row r="20015" spans="1:5" x14ac:dyDescent="0.25">
      <c r="A20015"/>
      <c r="B20015"/>
      <c r="C20015"/>
      <c r="D20015"/>
      <c r="E20015"/>
    </row>
    <row r="20016" spans="1:5" x14ac:dyDescent="0.25">
      <c r="A20016"/>
      <c r="B20016"/>
      <c r="C20016"/>
      <c r="D20016"/>
      <c r="E20016"/>
    </row>
    <row r="20017" spans="1:5" x14ac:dyDescent="0.25">
      <c r="A20017"/>
      <c r="B20017"/>
      <c r="C20017"/>
      <c r="D20017"/>
      <c r="E20017"/>
    </row>
    <row r="20018" spans="1:5" x14ac:dyDescent="0.25">
      <c r="A20018"/>
      <c r="B20018"/>
      <c r="C20018"/>
      <c r="D20018"/>
      <c r="E20018"/>
    </row>
    <row r="20019" spans="1:5" x14ac:dyDescent="0.25">
      <c r="A20019"/>
      <c r="B20019"/>
      <c r="C20019"/>
      <c r="D20019"/>
      <c r="E20019"/>
    </row>
    <row r="20020" spans="1:5" x14ac:dyDescent="0.25">
      <c r="A20020"/>
      <c r="B20020"/>
      <c r="C20020"/>
      <c r="D20020"/>
      <c r="E20020"/>
    </row>
    <row r="20021" spans="1:5" x14ac:dyDescent="0.25">
      <c r="A20021"/>
      <c r="B20021"/>
      <c r="C20021"/>
      <c r="D20021"/>
      <c r="E20021"/>
    </row>
    <row r="20022" spans="1:5" x14ac:dyDescent="0.25">
      <c r="A20022"/>
      <c r="B20022"/>
      <c r="C20022"/>
      <c r="D20022"/>
      <c r="E20022"/>
    </row>
    <row r="20023" spans="1:5" x14ac:dyDescent="0.25">
      <c r="A20023"/>
      <c r="B20023"/>
      <c r="C20023"/>
      <c r="D20023"/>
      <c r="E20023"/>
    </row>
    <row r="20024" spans="1:5" x14ac:dyDescent="0.25">
      <c r="A20024"/>
      <c r="B20024"/>
      <c r="C20024"/>
      <c r="D20024"/>
      <c r="E20024"/>
    </row>
    <row r="20025" spans="1:5" x14ac:dyDescent="0.25">
      <c r="A20025"/>
      <c r="B20025"/>
      <c r="C20025"/>
      <c r="D20025"/>
      <c r="E20025"/>
    </row>
    <row r="20026" spans="1:5" x14ac:dyDescent="0.25">
      <c r="A20026"/>
      <c r="B20026"/>
      <c r="C20026"/>
      <c r="D20026"/>
      <c r="E20026"/>
    </row>
    <row r="20027" spans="1:5" x14ac:dyDescent="0.25">
      <c r="A20027"/>
      <c r="B20027"/>
      <c r="C20027"/>
      <c r="D20027"/>
      <c r="E20027"/>
    </row>
    <row r="20028" spans="1:5" x14ac:dyDescent="0.25">
      <c r="A20028"/>
      <c r="B20028"/>
      <c r="C20028"/>
      <c r="D20028"/>
      <c r="E20028"/>
    </row>
    <row r="20029" spans="1:5" x14ac:dyDescent="0.25">
      <c r="A20029"/>
      <c r="B20029"/>
      <c r="C20029"/>
      <c r="D20029"/>
      <c r="E20029"/>
    </row>
    <row r="20030" spans="1:5" x14ac:dyDescent="0.25">
      <c r="A20030"/>
      <c r="B20030"/>
      <c r="C20030"/>
      <c r="D20030"/>
      <c r="E20030"/>
    </row>
    <row r="20031" spans="1:5" x14ac:dyDescent="0.25">
      <c r="A20031"/>
      <c r="B20031"/>
      <c r="C20031"/>
      <c r="D20031"/>
      <c r="E20031"/>
    </row>
    <row r="20032" spans="1:5" x14ac:dyDescent="0.25">
      <c r="A20032"/>
      <c r="B20032"/>
      <c r="C20032"/>
      <c r="D20032"/>
      <c r="E20032"/>
    </row>
    <row r="20033" spans="1:5" x14ac:dyDescent="0.25">
      <c r="A20033"/>
      <c r="B20033"/>
      <c r="C20033"/>
      <c r="D20033"/>
      <c r="E20033"/>
    </row>
    <row r="20034" spans="1:5" x14ac:dyDescent="0.25">
      <c r="A20034"/>
      <c r="B20034"/>
      <c r="C20034"/>
      <c r="D20034"/>
      <c r="E20034"/>
    </row>
    <row r="20035" spans="1:5" x14ac:dyDescent="0.25">
      <c r="A20035"/>
      <c r="B20035"/>
      <c r="C20035"/>
      <c r="D20035"/>
      <c r="E20035"/>
    </row>
    <row r="20036" spans="1:5" x14ac:dyDescent="0.25">
      <c r="A20036"/>
      <c r="B20036"/>
      <c r="C20036"/>
      <c r="D20036"/>
      <c r="E20036"/>
    </row>
    <row r="20037" spans="1:5" x14ac:dyDescent="0.25">
      <c r="A20037"/>
      <c r="B20037"/>
      <c r="C20037"/>
      <c r="D20037"/>
      <c r="E20037"/>
    </row>
    <row r="20038" spans="1:5" x14ac:dyDescent="0.25">
      <c r="A20038"/>
      <c r="B20038"/>
      <c r="C20038"/>
      <c r="D20038"/>
      <c r="E20038"/>
    </row>
    <row r="20039" spans="1:5" x14ac:dyDescent="0.25">
      <c r="A20039"/>
      <c r="B20039"/>
      <c r="C20039"/>
      <c r="D20039"/>
      <c r="E20039"/>
    </row>
    <row r="20040" spans="1:5" x14ac:dyDescent="0.25">
      <c r="A20040"/>
      <c r="B20040"/>
      <c r="C20040"/>
      <c r="D20040"/>
      <c r="E20040"/>
    </row>
    <row r="20041" spans="1:5" x14ac:dyDescent="0.25">
      <c r="A20041"/>
      <c r="B20041"/>
      <c r="C20041"/>
      <c r="D20041"/>
      <c r="E20041"/>
    </row>
    <row r="20042" spans="1:5" x14ac:dyDescent="0.25">
      <c r="A20042"/>
      <c r="B20042"/>
      <c r="C20042"/>
      <c r="D20042"/>
      <c r="E20042"/>
    </row>
    <row r="20043" spans="1:5" x14ac:dyDescent="0.25">
      <c r="A20043"/>
      <c r="B20043"/>
      <c r="C20043"/>
      <c r="D20043"/>
      <c r="E20043"/>
    </row>
    <row r="20044" spans="1:5" x14ac:dyDescent="0.25">
      <c r="A20044"/>
      <c r="B20044"/>
      <c r="C20044"/>
      <c r="D20044"/>
      <c r="E20044"/>
    </row>
    <row r="20045" spans="1:5" x14ac:dyDescent="0.25">
      <c r="A20045"/>
      <c r="B20045"/>
      <c r="C20045"/>
      <c r="D20045"/>
      <c r="E20045"/>
    </row>
    <row r="20046" spans="1:5" x14ac:dyDescent="0.25">
      <c r="A20046"/>
      <c r="B20046"/>
      <c r="C20046"/>
      <c r="D20046"/>
      <c r="E20046"/>
    </row>
    <row r="20047" spans="1:5" x14ac:dyDescent="0.25">
      <c r="A20047"/>
      <c r="B20047"/>
      <c r="C20047"/>
      <c r="D20047"/>
      <c r="E20047"/>
    </row>
    <row r="20048" spans="1:5" x14ac:dyDescent="0.25">
      <c r="A20048"/>
      <c r="B20048"/>
      <c r="C20048"/>
      <c r="D20048"/>
      <c r="E20048"/>
    </row>
    <row r="20049" spans="1:5" x14ac:dyDescent="0.25">
      <c r="A20049"/>
      <c r="B20049"/>
      <c r="C20049"/>
      <c r="D20049"/>
      <c r="E20049"/>
    </row>
    <row r="20050" spans="1:5" x14ac:dyDescent="0.25">
      <c r="A20050"/>
      <c r="B20050"/>
      <c r="C20050"/>
      <c r="D20050"/>
      <c r="E20050"/>
    </row>
    <row r="20051" spans="1:5" x14ac:dyDescent="0.25">
      <c r="A20051"/>
      <c r="B20051"/>
      <c r="C20051"/>
      <c r="D20051"/>
      <c r="E20051"/>
    </row>
    <row r="20052" spans="1:5" x14ac:dyDescent="0.25">
      <c r="A20052"/>
      <c r="B20052"/>
      <c r="C20052"/>
      <c r="D20052"/>
      <c r="E20052"/>
    </row>
    <row r="20053" spans="1:5" x14ac:dyDescent="0.25">
      <c r="A20053"/>
      <c r="B20053"/>
      <c r="C20053"/>
      <c r="D20053"/>
      <c r="E20053"/>
    </row>
    <row r="20054" spans="1:5" x14ac:dyDescent="0.25">
      <c r="A20054"/>
      <c r="B20054"/>
      <c r="C20054"/>
      <c r="D20054"/>
      <c r="E20054"/>
    </row>
    <row r="20055" spans="1:5" x14ac:dyDescent="0.25">
      <c r="A20055"/>
      <c r="B20055"/>
      <c r="C20055"/>
      <c r="D20055"/>
      <c r="E20055"/>
    </row>
    <row r="20056" spans="1:5" x14ac:dyDescent="0.25">
      <c r="A20056"/>
      <c r="B20056"/>
      <c r="C20056"/>
      <c r="D20056"/>
      <c r="E20056"/>
    </row>
    <row r="20057" spans="1:5" x14ac:dyDescent="0.25">
      <c r="A20057"/>
      <c r="B20057"/>
      <c r="C20057"/>
      <c r="D20057"/>
      <c r="E20057"/>
    </row>
    <row r="20058" spans="1:5" x14ac:dyDescent="0.25">
      <c r="A20058"/>
      <c r="B20058"/>
      <c r="C20058"/>
      <c r="D20058"/>
      <c r="E20058"/>
    </row>
    <row r="20059" spans="1:5" x14ac:dyDescent="0.25">
      <c r="A20059"/>
      <c r="B20059"/>
      <c r="C20059"/>
      <c r="D20059"/>
      <c r="E20059"/>
    </row>
    <row r="20060" spans="1:5" x14ac:dyDescent="0.25">
      <c r="A20060"/>
      <c r="B20060"/>
      <c r="C20060"/>
      <c r="D20060"/>
      <c r="E20060"/>
    </row>
    <row r="20061" spans="1:5" x14ac:dyDescent="0.25">
      <c r="A20061"/>
      <c r="B20061"/>
      <c r="C20061"/>
      <c r="D20061"/>
      <c r="E20061"/>
    </row>
    <row r="20062" spans="1:5" x14ac:dyDescent="0.25">
      <c r="A20062"/>
      <c r="B20062"/>
      <c r="C20062"/>
      <c r="D20062"/>
      <c r="E20062"/>
    </row>
    <row r="20063" spans="1:5" x14ac:dyDescent="0.25">
      <c r="A20063"/>
      <c r="B20063"/>
      <c r="C20063"/>
      <c r="D20063"/>
      <c r="E20063"/>
    </row>
    <row r="20064" spans="1:5" x14ac:dyDescent="0.25">
      <c r="A20064"/>
      <c r="B20064"/>
      <c r="C20064"/>
      <c r="D20064"/>
      <c r="E20064"/>
    </row>
    <row r="20065" spans="1:5" x14ac:dyDescent="0.25">
      <c r="A20065"/>
      <c r="B20065"/>
      <c r="C20065"/>
      <c r="D20065"/>
      <c r="E20065"/>
    </row>
    <row r="20066" spans="1:5" x14ac:dyDescent="0.25">
      <c r="A20066"/>
      <c r="B20066"/>
      <c r="C20066"/>
      <c r="D20066"/>
      <c r="E20066"/>
    </row>
    <row r="20067" spans="1:5" x14ac:dyDescent="0.25">
      <c r="A20067"/>
      <c r="B20067"/>
      <c r="C20067"/>
      <c r="D20067"/>
      <c r="E20067"/>
    </row>
    <row r="20068" spans="1:5" x14ac:dyDescent="0.25">
      <c r="A20068"/>
      <c r="B20068"/>
      <c r="C20068"/>
      <c r="D20068"/>
      <c r="E20068"/>
    </row>
    <row r="20069" spans="1:5" x14ac:dyDescent="0.25">
      <c r="A20069"/>
      <c r="B20069"/>
      <c r="C20069"/>
      <c r="D20069"/>
      <c r="E20069"/>
    </row>
    <row r="20070" spans="1:5" x14ac:dyDescent="0.25">
      <c r="A20070"/>
      <c r="B20070"/>
      <c r="C20070"/>
      <c r="D20070"/>
      <c r="E20070"/>
    </row>
    <row r="20071" spans="1:5" x14ac:dyDescent="0.25">
      <c r="A20071"/>
      <c r="B20071"/>
      <c r="C20071"/>
      <c r="D20071"/>
      <c r="E20071"/>
    </row>
    <row r="20072" spans="1:5" x14ac:dyDescent="0.25">
      <c r="A20072"/>
      <c r="B20072"/>
      <c r="C20072"/>
      <c r="D20072"/>
      <c r="E20072"/>
    </row>
    <row r="20073" spans="1:5" x14ac:dyDescent="0.25">
      <c r="A20073"/>
      <c r="B20073"/>
      <c r="C20073"/>
      <c r="D20073"/>
      <c r="E20073"/>
    </row>
    <row r="20074" spans="1:5" x14ac:dyDescent="0.25">
      <c r="A20074"/>
      <c r="B20074"/>
      <c r="C20074"/>
      <c r="D20074"/>
      <c r="E20074"/>
    </row>
    <row r="20075" spans="1:5" x14ac:dyDescent="0.25">
      <c r="A20075"/>
      <c r="B20075"/>
      <c r="C20075"/>
      <c r="D20075"/>
      <c r="E20075"/>
    </row>
    <row r="20076" spans="1:5" x14ac:dyDescent="0.25">
      <c r="A20076"/>
      <c r="B20076"/>
      <c r="C20076"/>
      <c r="D20076"/>
      <c r="E20076"/>
    </row>
    <row r="20077" spans="1:5" x14ac:dyDescent="0.25">
      <c r="A20077"/>
      <c r="B20077"/>
      <c r="C20077"/>
      <c r="D20077"/>
      <c r="E20077"/>
    </row>
    <row r="20078" spans="1:5" x14ac:dyDescent="0.25">
      <c r="A20078"/>
      <c r="B20078"/>
      <c r="C20078"/>
      <c r="D20078"/>
      <c r="E20078"/>
    </row>
    <row r="20079" spans="1:5" x14ac:dyDescent="0.25">
      <c r="A20079"/>
      <c r="B20079"/>
      <c r="C20079"/>
      <c r="D20079"/>
      <c r="E20079"/>
    </row>
    <row r="20080" spans="1:5" x14ac:dyDescent="0.25">
      <c r="A20080"/>
      <c r="B20080"/>
      <c r="C20080"/>
      <c r="D20080"/>
      <c r="E20080"/>
    </row>
    <row r="20081" spans="1:5" x14ac:dyDescent="0.25">
      <c r="A20081"/>
      <c r="B20081"/>
      <c r="C20081"/>
      <c r="D20081"/>
      <c r="E20081"/>
    </row>
    <row r="20082" spans="1:5" x14ac:dyDescent="0.25">
      <c r="A20082"/>
      <c r="B20082"/>
      <c r="C20082"/>
      <c r="D20082"/>
      <c r="E20082"/>
    </row>
    <row r="20083" spans="1:5" x14ac:dyDescent="0.25">
      <c r="A20083"/>
      <c r="B20083"/>
      <c r="C20083"/>
      <c r="D20083"/>
      <c r="E20083"/>
    </row>
    <row r="20084" spans="1:5" x14ac:dyDescent="0.25">
      <c r="A20084"/>
      <c r="B20084"/>
      <c r="C20084"/>
      <c r="D20084"/>
      <c r="E20084"/>
    </row>
    <row r="20085" spans="1:5" x14ac:dyDescent="0.25">
      <c r="A20085"/>
      <c r="B20085"/>
      <c r="C20085"/>
      <c r="D20085"/>
      <c r="E20085"/>
    </row>
    <row r="20086" spans="1:5" x14ac:dyDescent="0.25">
      <c r="A20086"/>
      <c r="B20086"/>
      <c r="C20086"/>
      <c r="D20086"/>
      <c r="E20086"/>
    </row>
    <row r="20087" spans="1:5" x14ac:dyDescent="0.25">
      <c r="A20087"/>
      <c r="B20087"/>
      <c r="C20087"/>
      <c r="D20087"/>
      <c r="E20087"/>
    </row>
    <row r="20088" spans="1:5" x14ac:dyDescent="0.25">
      <c r="A20088"/>
      <c r="B20088"/>
      <c r="C20088"/>
      <c r="D20088"/>
      <c r="E20088"/>
    </row>
    <row r="20089" spans="1:5" x14ac:dyDescent="0.25">
      <c r="A20089"/>
      <c r="B20089"/>
      <c r="C20089"/>
      <c r="D20089"/>
      <c r="E20089"/>
    </row>
    <row r="20090" spans="1:5" x14ac:dyDescent="0.25">
      <c r="A20090"/>
      <c r="B20090"/>
      <c r="C20090"/>
      <c r="D20090"/>
      <c r="E20090"/>
    </row>
    <row r="20091" spans="1:5" x14ac:dyDescent="0.25">
      <c r="A20091"/>
      <c r="B20091"/>
      <c r="C20091"/>
      <c r="D20091"/>
      <c r="E20091"/>
    </row>
    <row r="20092" spans="1:5" x14ac:dyDescent="0.25">
      <c r="A20092"/>
      <c r="B20092"/>
      <c r="C20092"/>
      <c r="D20092"/>
      <c r="E20092"/>
    </row>
    <row r="20093" spans="1:5" x14ac:dyDescent="0.25">
      <c r="A20093"/>
      <c r="B20093"/>
      <c r="C20093"/>
      <c r="D20093"/>
      <c r="E20093"/>
    </row>
    <row r="20094" spans="1:5" x14ac:dyDescent="0.25">
      <c r="A20094"/>
      <c r="B20094"/>
      <c r="C20094"/>
      <c r="D20094"/>
      <c r="E20094"/>
    </row>
    <row r="20095" spans="1:5" x14ac:dyDescent="0.25">
      <c r="A20095"/>
      <c r="B20095"/>
      <c r="C20095"/>
      <c r="D20095"/>
      <c r="E20095"/>
    </row>
    <row r="20096" spans="1:5" x14ac:dyDescent="0.25">
      <c r="A20096"/>
      <c r="B20096"/>
      <c r="C20096"/>
      <c r="D20096"/>
      <c r="E20096"/>
    </row>
    <row r="20097" spans="1:5" x14ac:dyDescent="0.25">
      <c r="A20097"/>
      <c r="B20097"/>
      <c r="C20097"/>
      <c r="D20097"/>
      <c r="E20097"/>
    </row>
    <row r="20098" spans="1:5" x14ac:dyDescent="0.25">
      <c r="A20098"/>
      <c r="B20098"/>
      <c r="C20098"/>
      <c r="D20098"/>
      <c r="E20098"/>
    </row>
    <row r="20099" spans="1:5" x14ac:dyDescent="0.25">
      <c r="A20099"/>
      <c r="B20099"/>
      <c r="C20099"/>
      <c r="D20099"/>
      <c r="E20099"/>
    </row>
    <row r="20100" spans="1:5" x14ac:dyDescent="0.25">
      <c r="A20100"/>
      <c r="B20100"/>
      <c r="C20100"/>
      <c r="D20100"/>
      <c r="E20100"/>
    </row>
    <row r="20101" spans="1:5" x14ac:dyDescent="0.25">
      <c r="A20101"/>
      <c r="B20101"/>
      <c r="C20101"/>
      <c r="D20101"/>
      <c r="E20101"/>
    </row>
    <row r="20102" spans="1:5" x14ac:dyDescent="0.25">
      <c r="A20102"/>
      <c r="B20102"/>
      <c r="C20102"/>
      <c r="D20102"/>
      <c r="E20102"/>
    </row>
    <row r="20103" spans="1:5" x14ac:dyDescent="0.25">
      <c r="A20103"/>
      <c r="B20103"/>
      <c r="C20103"/>
      <c r="D20103"/>
      <c r="E20103"/>
    </row>
    <row r="20104" spans="1:5" x14ac:dyDescent="0.25">
      <c r="A20104"/>
      <c r="B20104"/>
      <c r="C20104"/>
      <c r="D20104"/>
      <c r="E20104"/>
    </row>
    <row r="20105" spans="1:5" x14ac:dyDescent="0.25">
      <c r="A20105"/>
      <c r="B20105"/>
      <c r="C20105"/>
      <c r="D20105"/>
      <c r="E20105"/>
    </row>
    <row r="20106" spans="1:5" x14ac:dyDescent="0.25">
      <c r="A20106"/>
      <c r="B20106"/>
      <c r="C20106"/>
      <c r="D20106"/>
      <c r="E20106"/>
    </row>
    <row r="20107" spans="1:5" x14ac:dyDescent="0.25">
      <c r="A20107"/>
      <c r="B20107"/>
      <c r="C20107"/>
      <c r="D20107"/>
      <c r="E20107"/>
    </row>
    <row r="20108" spans="1:5" x14ac:dyDescent="0.25">
      <c r="A20108"/>
      <c r="B20108"/>
      <c r="C20108"/>
      <c r="D20108"/>
      <c r="E20108"/>
    </row>
    <row r="20109" spans="1:5" x14ac:dyDescent="0.25">
      <c r="A20109"/>
      <c r="B20109"/>
      <c r="C20109"/>
      <c r="D20109"/>
      <c r="E20109"/>
    </row>
    <row r="20110" spans="1:5" x14ac:dyDescent="0.25">
      <c r="A20110"/>
      <c r="B20110"/>
      <c r="C20110"/>
      <c r="D20110"/>
      <c r="E20110"/>
    </row>
    <row r="20111" spans="1:5" x14ac:dyDescent="0.25">
      <c r="A20111"/>
      <c r="B20111"/>
      <c r="C20111"/>
      <c r="D20111"/>
      <c r="E20111"/>
    </row>
    <row r="20112" spans="1:5" x14ac:dyDescent="0.25">
      <c r="A20112"/>
      <c r="B20112"/>
      <c r="C20112"/>
      <c r="D20112"/>
      <c r="E20112"/>
    </row>
    <row r="20113" spans="1:5" x14ac:dyDescent="0.25">
      <c r="A20113"/>
      <c r="B20113"/>
      <c r="C20113"/>
      <c r="D20113"/>
      <c r="E20113"/>
    </row>
    <row r="20114" spans="1:5" x14ac:dyDescent="0.25">
      <c r="A20114"/>
      <c r="B20114"/>
      <c r="C20114"/>
      <c r="D20114"/>
      <c r="E20114"/>
    </row>
    <row r="20115" spans="1:5" x14ac:dyDescent="0.25">
      <c r="A20115"/>
      <c r="B20115"/>
      <c r="C20115"/>
      <c r="D20115"/>
      <c r="E20115"/>
    </row>
    <row r="20116" spans="1:5" x14ac:dyDescent="0.25">
      <c r="A20116"/>
      <c r="B20116"/>
      <c r="C20116"/>
      <c r="D20116"/>
      <c r="E20116"/>
    </row>
    <row r="20117" spans="1:5" x14ac:dyDescent="0.25">
      <c r="A20117"/>
      <c r="B20117"/>
      <c r="C20117"/>
      <c r="D20117"/>
      <c r="E20117"/>
    </row>
    <row r="20118" spans="1:5" x14ac:dyDescent="0.25">
      <c r="A20118"/>
      <c r="B20118"/>
      <c r="C20118"/>
      <c r="D20118"/>
      <c r="E20118"/>
    </row>
    <row r="20119" spans="1:5" x14ac:dyDescent="0.25">
      <c r="A20119"/>
      <c r="B20119"/>
      <c r="C20119"/>
      <c r="D20119"/>
      <c r="E20119"/>
    </row>
    <row r="20120" spans="1:5" x14ac:dyDescent="0.25">
      <c r="A20120"/>
      <c r="B20120"/>
      <c r="C20120"/>
      <c r="D20120"/>
      <c r="E20120"/>
    </row>
    <row r="20121" spans="1:5" x14ac:dyDescent="0.25">
      <c r="A20121"/>
      <c r="B20121"/>
      <c r="C20121"/>
      <c r="D20121"/>
      <c r="E20121"/>
    </row>
    <row r="20122" spans="1:5" x14ac:dyDescent="0.25">
      <c r="A20122"/>
      <c r="B20122"/>
      <c r="C20122"/>
      <c r="D20122"/>
      <c r="E20122"/>
    </row>
    <row r="20123" spans="1:5" x14ac:dyDescent="0.25">
      <c r="A20123"/>
      <c r="B20123"/>
      <c r="C20123"/>
      <c r="D20123"/>
      <c r="E20123"/>
    </row>
    <row r="20124" spans="1:5" x14ac:dyDescent="0.25">
      <c r="A20124"/>
      <c r="B20124"/>
      <c r="C20124"/>
      <c r="D20124"/>
      <c r="E20124"/>
    </row>
    <row r="20125" spans="1:5" x14ac:dyDescent="0.25">
      <c r="A20125"/>
      <c r="B20125"/>
      <c r="C20125"/>
      <c r="D20125"/>
      <c r="E20125"/>
    </row>
    <row r="20126" spans="1:5" x14ac:dyDescent="0.25">
      <c r="A20126"/>
      <c r="B20126"/>
      <c r="C20126"/>
      <c r="D20126"/>
      <c r="E20126"/>
    </row>
    <row r="20127" spans="1:5" x14ac:dyDescent="0.25">
      <c r="A20127"/>
      <c r="B20127"/>
      <c r="C20127"/>
      <c r="D20127"/>
      <c r="E20127"/>
    </row>
    <row r="20128" spans="1:5" x14ac:dyDescent="0.25">
      <c r="A20128"/>
      <c r="B20128"/>
      <c r="C20128"/>
      <c r="D20128"/>
      <c r="E20128"/>
    </row>
    <row r="20129" spans="1:5" x14ac:dyDescent="0.25">
      <c r="A20129"/>
      <c r="B20129"/>
      <c r="C20129"/>
      <c r="D20129"/>
      <c r="E20129"/>
    </row>
    <row r="20130" spans="1:5" x14ac:dyDescent="0.25">
      <c r="A20130"/>
      <c r="B20130"/>
      <c r="C20130"/>
      <c r="D20130"/>
      <c r="E20130"/>
    </row>
    <row r="20131" spans="1:5" x14ac:dyDescent="0.25">
      <c r="A20131"/>
      <c r="B20131"/>
      <c r="C20131"/>
      <c r="D20131"/>
      <c r="E20131"/>
    </row>
    <row r="20132" spans="1:5" x14ac:dyDescent="0.25">
      <c r="A20132"/>
      <c r="B20132"/>
      <c r="C20132"/>
      <c r="D20132"/>
      <c r="E20132"/>
    </row>
    <row r="20133" spans="1:5" x14ac:dyDescent="0.25">
      <c r="A20133"/>
      <c r="B20133"/>
      <c r="C20133"/>
      <c r="D20133"/>
      <c r="E20133"/>
    </row>
    <row r="20134" spans="1:5" x14ac:dyDescent="0.25">
      <c r="A20134"/>
      <c r="B20134"/>
      <c r="C20134"/>
      <c r="D20134"/>
      <c r="E20134"/>
    </row>
    <row r="20135" spans="1:5" x14ac:dyDescent="0.25">
      <c r="A20135"/>
      <c r="B20135"/>
      <c r="C20135"/>
      <c r="D20135"/>
      <c r="E20135"/>
    </row>
    <row r="20136" spans="1:5" x14ac:dyDescent="0.25">
      <c r="A20136"/>
      <c r="B20136"/>
      <c r="C20136"/>
      <c r="D20136"/>
      <c r="E20136"/>
    </row>
    <row r="20137" spans="1:5" x14ac:dyDescent="0.25">
      <c r="A20137"/>
      <c r="B20137"/>
      <c r="C20137"/>
      <c r="D20137"/>
      <c r="E20137"/>
    </row>
    <row r="20138" spans="1:5" x14ac:dyDescent="0.25">
      <c r="A20138"/>
      <c r="B20138"/>
      <c r="C20138"/>
      <c r="D20138"/>
      <c r="E20138"/>
    </row>
    <row r="20139" spans="1:5" x14ac:dyDescent="0.25">
      <c r="A20139"/>
      <c r="B20139"/>
      <c r="C20139"/>
      <c r="D20139"/>
      <c r="E20139"/>
    </row>
    <row r="20140" spans="1:5" x14ac:dyDescent="0.25">
      <c r="A20140"/>
      <c r="B20140"/>
      <c r="C20140"/>
      <c r="D20140"/>
      <c r="E20140"/>
    </row>
    <row r="20141" spans="1:5" x14ac:dyDescent="0.25">
      <c r="A20141"/>
      <c r="B20141"/>
      <c r="C20141"/>
      <c r="D20141"/>
      <c r="E20141"/>
    </row>
    <row r="20142" spans="1:5" x14ac:dyDescent="0.25">
      <c r="A20142"/>
      <c r="B20142"/>
      <c r="C20142"/>
      <c r="D20142"/>
      <c r="E20142"/>
    </row>
    <row r="20143" spans="1:5" x14ac:dyDescent="0.25">
      <c r="A20143"/>
      <c r="B20143"/>
      <c r="C20143"/>
      <c r="D20143"/>
      <c r="E20143"/>
    </row>
    <row r="20144" spans="1:5" x14ac:dyDescent="0.25">
      <c r="A20144"/>
      <c r="B20144"/>
      <c r="C20144"/>
      <c r="D20144"/>
      <c r="E20144"/>
    </row>
    <row r="20145" spans="1:5" x14ac:dyDescent="0.25">
      <c r="A20145"/>
      <c r="B20145"/>
      <c r="C20145"/>
      <c r="D20145"/>
      <c r="E20145"/>
    </row>
    <row r="20146" spans="1:5" x14ac:dyDescent="0.25">
      <c r="A20146"/>
      <c r="B20146"/>
      <c r="C20146"/>
      <c r="D20146"/>
      <c r="E20146"/>
    </row>
    <row r="20147" spans="1:5" x14ac:dyDescent="0.25">
      <c r="A20147"/>
      <c r="B20147"/>
      <c r="C20147"/>
      <c r="D20147"/>
      <c r="E20147"/>
    </row>
    <row r="20148" spans="1:5" x14ac:dyDescent="0.25">
      <c r="A20148"/>
      <c r="B20148"/>
      <c r="C20148"/>
      <c r="D20148"/>
      <c r="E20148"/>
    </row>
    <row r="20149" spans="1:5" x14ac:dyDescent="0.25">
      <c r="A20149"/>
      <c r="B20149"/>
      <c r="C20149"/>
      <c r="D20149"/>
      <c r="E20149"/>
    </row>
    <row r="20150" spans="1:5" x14ac:dyDescent="0.25">
      <c r="A20150"/>
      <c r="B20150"/>
      <c r="C20150"/>
      <c r="D20150"/>
      <c r="E20150"/>
    </row>
    <row r="20151" spans="1:5" x14ac:dyDescent="0.25">
      <c r="A20151"/>
      <c r="B20151"/>
      <c r="C20151"/>
      <c r="D20151"/>
      <c r="E20151"/>
    </row>
    <row r="20152" spans="1:5" x14ac:dyDescent="0.25">
      <c r="A20152"/>
      <c r="B20152"/>
      <c r="C20152"/>
      <c r="D20152"/>
      <c r="E20152"/>
    </row>
    <row r="20153" spans="1:5" x14ac:dyDescent="0.25">
      <c r="A20153"/>
      <c r="B20153"/>
      <c r="C20153"/>
      <c r="D20153"/>
      <c r="E20153"/>
    </row>
    <row r="20154" spans="1:5" x14ac:dyDescent="0.25">
      <c r="A20154"/>
      <c r="B20154"/>
      <c r="C20154"/>
      <c r="D20154"/>
      <c r="E20154"/>
    </row>
    <row r="20155" spans="1:5" x14ac:dyDescent="0.25">
      <c r="A20155"/>
      <c r="B20155"/>
      <c r="C20155"/>
      <c r="D20155"/>
      <c r="E20155"/>
    </row>
    <row r="20156" spans="1:5" x14ac:dyDescent="0.25">
      <c r="A20156"/>
      <c r="B20156"/>
      <c r="C20156"/>
      <c r="D20156"/>
      <c r="E20156"/>
    </row>
    <row r="20157" spans="1:5" x14ac:dyDescent="0.25">
      <c r="A20157"/>
      <c r="B20157"/>
      <c r="C20157"/>
      <c r="D20157"/>
      <c r="E20157"/>
    </row>
    <row r="20158" spans="1:5" x14ac:dyDescent="0.25">
      <c r="A20158"/>
      <c r="B20158"/>
      <c r="C20158"/>
      <c r="D20158"/>
      <c r="E20158"/>
    </row>
    <row r="20159" spans="1:5" x14ac:dyDescent="0.25">
      <c r="A20159"/>
      <c r="B20159"/>
      <c r="C20159"/>
      <c r="D20159"/>
      <c r="E20159"/>
    </row>
    <row r="20160" spans="1:5" x14ac:dyDescent="0.25">
      <c r="A20160"/>
      <c r="B20160"/>
      <c r="C20160"/>
      <c r="D20160"/>
      <c r="E20160"/>
    </row>
    <row r="20161" spans="1:5" x14ac:dyDescent="0.25">
      <c r="A20161"/>
      <c r="B20161"/>
      <c r="C20161"/>
      <c r="D20161"/>
      <c r="E20161"/>
    </row>
    <row r="20162" spans="1:5" x14ac:dyDescent="0.25">
      <c r="A20162"/>
      <c r="B20162"/>
      <c r="C20162"/>
      <c r="D20162"/>
      <c r="E20162"/>
    </row>
    <row r="20163" spans="1:5" x14ac:dyDescent="0.25">
      <c r="A20163"/>
      <c r="B20163"/>
      <c r="C20163"/>
      <c r="D20163"/>
      <c r="E20163"/>
    </row>
    <row r="20164" spans="1:5" x14ac:dyDescent="0.25">
      <c r="A20164"/>
      <c r="B20164"/>
      <c r="C20164"/>
      <c r="D20164"/>
      <c r="E20164"/>
    </row>
    <row r="20165" spans="1:5" x14ac:dyDescent="0.25">
      <c r="A20165"/>
      <c r="B20165"/>
      <c r="C20165"/>
      <c r="D20165"/>
      <c r="E20165"/>
    </row>
    <row r="20166" spans="1:5" x14ac:dyDescent="0.25">
      <c r="A20166"/>
      <c r="B20166"/>
      <c r="C20166"/>
      <c r="D20166"/>
      <c r="E20166"/>
    </row>
    <row r="20167" spans="1:5" x14ac:dyDescent="0.25">
      <c r="A20167"/>
      <c r="B20167"/>
      <c r="C20167"/>
      <c r="D20167"/>
      <c r="E20167"/>
    </row>
    <row r="20168" spans="1:5" x14ac:dyDescent="0.25">
      <c r="A20168"/>
      <c r="B20168"/>
      <c r="C20168"/>
      <c r="D20168"/>
      <c r="E20168"/>
    </row>
    <row r="20169" spans="1:5" x14ac:dyDescent="0.25">
      <c r="A20169"/>
      <c r="B20169"/>
      <c r="C20169"/>
      <c r="D20169"/>
      <c r="E20169"/>
    </row>
    <row r="20170" spans="1:5" x14ac:dyDescent="0.25">
      <c r="A20170"/>
      <c r="B20170"/>
      <c r="C20170"/>
      <c r="D20170"/>
      <c r="E20170"/>
    </row>
    <row r="20171" spans="1:5" x14ac:dyDescent="0.25">
      <c r="A20171"/>
      <c r="B20171"/>
      <c r="C20171"/>
      <c r="D20171"/>
      <c r="E20171"/>
    </row>
    <row r="20172" spans="1:5" x14ac:dyDescent="0.25">
      <c r="A20172"/>
      <c r="B20172"/>
      <c r="C20172"/>
      <c r="D20172"/>
      <c r="E20172"/>
    </row>
    <row r="20173" spans="1:5" x14ac:dyDescent="0.25">
      <c r="A20173"/>
      <c r="B20173"/>
      <c r="C20173"/>
      <c r="D20173"/>
      <c r="E20173"/>
    </row>
    <row r="20174" spans="1:5" x14ac:dyDescent="0.25">
      <c r="A20174"/>
      <c r="B20174"/>
      <c r="C20174"/>
      <c r="D20174"/>
      <c r="E20174"/>
    </row>
    <row r="20175" spans="1:5" x14ac:dyDescent="0.25">
      <c r="A20175"/>
      <c r="B20175"/>
      <c r="C20175"/>
      <c r="D20175"/>
      <c r="E20175"/>
    </row>
    <row r="20176" spans="1:5" x14ac:dyDescent="0.25">
      <c r="A20176"/>
      <c r="B20176"/>
      <c r="C20176"/>
      <c r="D20176"/>
      <c r="E20176"/>
    </row>
    <row r="20177" spans="1:5" x14ac:dyDescent="0.25">
      <c r="A20177"/>
      <c r="B20177"/>
      <c r="C20177"/>
      <c r="D20177"/>
      <c r="E20177"/>
    </row>
    <row r="20178" spans="1:5" x14ac:dyDescent="0.25">
      <c r="A20178"/>
      <c r="B20178"/>
      <c r="C20178"/>
      <c r="D20178"/>
      <c r="E20178"/>
    </row>
    <row r="20179" spans="1:5" x14ac:dyDescent="0.25">
      <c r="A20179"/>
      <c r="B20179"/>
      <c r="C20179"/>
      <c r="D20179"/>
      <c r="E20179"/>
    </row>
    <row r="20180" spans="1:5" x14ac:dyDescent="0.25">
      <c r="A20180"/>
      <c r="B20180"/>
      <c r="C20180"/>
      <c r="D20180"/>
      <c r="E20180"/>
    </row>
    <row r="20181" spans="1:5" x14ac:dyDescent="0.25">
      <c r="A20181"/>
      <c r="B20181"/>
      <c r="C20181"/>
      <c r="D20181"/>
      <c r="E20181"/>
    </row>
    <row r="20182" spans="1:5" x14ac:dyDescent="0.25">
      <c r="A20182"/>
      <c r="B20182"/>
      <c r="C20182"/>
      <c r="D20182"/>
      <c r="E20182"/>
    </row>
    <row r="20183" spans="1:5" x14ac:dyDescent="0.25">
      <c r="A20183"/>
      <c r="B20183"/>
      <c r="C20183"/>
      <c r="D20183"/>
      <c r="E20183"/>
    </row>
    <row r="20184" spans="1:5" x14ac:dyDescent="0.25">
      <c r="A20184"/>
      <c r="B20184"/>
      <c r="C20184"/>
      <c r="D20184"/>
      <c r="E20184"/>
    </row>
    <row r="20185" spans="1:5" x14ac:dyDescent="0.25">
      <c r="A20185"/>
      <c r="B20185"/>
      <c r="C20185"/>
      <c r="D20185"/>
      <c r="E20185"/>
    </row>
    <row r="20186" spans="1:5" x14ac:dyDescent="0.25">
      <c r="A20186"/>
      <c r="B20186"/>
      <c r="C20186"/>
      <c r="D20186"/>
      <c r="E20186"/>
    </row>
    <row r="20187" spans="1:5" x14ac:dyDescent="0.25">
      <c r="A20187"/>
      <c r="B20187"/>
      <c r="C20187"/>
      <c r="D20187"/>
      <c r="E20187"/>
    </row>
    <row r="20188" spans="1:5" x14ac:dyDescent="0.25">
      <c r="A20188"/>
      <c r="B20188"/>
      <c r="C20188"/>
      <c r="D20188"/>
      <c r="E20188"/>
    </row>
    <row r="20189" spans="1:5" x14ac:dyDescent="0.25">
      <c r="A20189"/>
      <c r="B20189"/>
      <c r="C20189"/>
      <c r="D20189"/>
      <c r="E20189"/>
    </row>
    <row r="20190" spans="1:5" x14ac:dyDescent="0.25">
      <c r="A20190"/>
      <c r="B20190"/>
      <c r="C20190"/>
      <c r="D20190"/>
      <c r="E20190"/>
    </row>
    <row r="20191" spans="1:5" x14ac:dyDescent="0.25">
      <c r="A20191"/>
      <c r="B20191"/>
      <c r="C20191"/>
      <c r="D20191"/>
      <c r="E20191"/>
    </row>
    <row r="20192" spans="1:5" x14ac:dyDescent="0.25">
      <c r="A20192"/>
      <c r="B20192"/>
      <c r="C20192"/>
      <c r="D20192"/>
      <c r="E20192"/>
    </row>
    <row r="20193" spans="1:5" x14ac:dyDescent="0.25">
      <c r="A20193"/>
      <c r="B20193"/>
      <c r="C20193"/>
      <c r="D20193"/>
      <c r="E20193"/>
    </row>
    <row r="20194" spans="1:5" x14ac:dyDescent="0.25">
      <c r="A20194"/>
      <c r="B20194"/>
      <c r="C20194"/>
      <c r="D20194"/>
      <c r="E20194"/>
    </row>
    <row r="20195" spans="1:5" x14ac:dyDescent="0.25">
      <c r="A20195"/>
      <c r="B20195"/>
      <c r="C20195"/>
      <c r="D20195"/>
      <c r="E20195"/>
    </row>
    <row r="20196" spans="1:5" x14ac:dyDescent="0.25">
      <c r="A20196"/>
      <c r="B20196"/>
      <c r="C20196"/>
      <c r="D20196"/>
      <c r="E20196"/>
    </row>
    <row r="20197" spans="1:5" x14ac:dyDescent="0.25">
      <c r="A20197"/>
      <c r="B20197"/>
      <c r="C20197"/>
      <c r="D20197"/>
      <c r="E20197"/>
    </row>
    <row r="20198" spans="1:5" x14ac:dyDescent="0.25">
      <c r="A20198"/>
      <c r="B20198"/>
      <c r="C20198"/>
      <c r="D20198"/>
      <c r="E20198"/>
    </row>
    <row r="20199" spans="1:5" x14ac:dyDescent="0.25">
      <c r="A20199"/>
      <c r="B20199"/>
      <c r="C20199"/>
      <c r="D20199"/>
      <c r="E20199"/>
    </row>
    <row r="20200" spans="1:5" x14ac:dyDescent="0.25">
      <c r="A20200"/>
      <c r="B20200"/>
      <c r="C20200"/>
      <c r="D20200"/>
      <c r="E20200"/>
    </row>
    <row r="20201" spans="1:5" x14ac:dyDescent="0.25">
      <c r="A20201"/>
      <c r="B20201"/>
      <c r="C20201"/>
      <c r="D20201"/>
      <c r="E20201"/>
    </row>
    <row r="20202" spans="1:5" x14ac:dyDescent="0.25">
      <c r="A20202"/>
      <c r="B20202"/>
      <c r="C20202"/>
      <c r="D20202"/>
      <c r="E20202"/>
    </row>
    <row r="20203" spans="1:5" x14ac:dyDescent="0.25">
      <c r="A20203"/>
      <c r="B20203"/>
      <c r="C20203"/>
      <c r="D20203"/>
      <c r="E20203"/>
    </row>
    <row r="20204" spans="1:5" x14ac:dyDescent="0.25">
      <c r="A20204"/>
      <c r="B20204"/>
      <c r="C20204"/>
      <c r="D20204"/>
      <c r="E20204"/>
    </row>
    <row r="20205" spans="1:5" x14ac:dyDescent="0.25">
      <c r="A20205"/>
      <c r="B20205"/>
      <c r="C20205"/>
      <c r="D20205"/>
      <c r="E20205"/>
    </row>
    <row r="20206" spans="1:5" x14ac:dyDescent="0.25">
      <c r="A20206"/>
      <c r="B20206"/>
      <c r="C20206"/>
      <c r="D20206"/>
      <c r="E20206"/>
    </row>
    <row r="20207" spans="1:5" x14ac:dyDescent="0.25">
      <c r="A20207"/>
      <c r="B20207"/>
      <c r="C20207"/>
      <c r="D20207"/>
      <c r="E20207"/>
    </row>
    <row r="20208" spans="1:5" x14ac:dyDescent="0.25">
      <c r="A20208"/>
      <c r="B20208"/>
      <c r="C20208"/>
      <c r="D20208"/>
      <c r="E20208"/>
    </row>
    <row r="20209" spans="1:5" x14ac:dyDescent="0.25">
      <c r="A20209"/>
      <c r="B20209"/>
      <c r="C20209"/>
      <c r="D20209"/>
      <c r="E20209"/>
    </row>
    <row r="20210" spans="1:5" x14ac:dyDescent="0.25">
      <c r="A20210"/>
      <c r="B20210"/>
      <c r="C20210"/>
      <c r="D20210"/>
      <c r="E20210"/>
    </row>
    <row r="20211" spans="1:5" x14ac:dyDescent="0.25">
      <c r="A20211"/>
      <c r="B20211"/>
      <c r="C20211"/>
      <c r="D20211"/>
      <c r="E20211"/>
    </row>
    <row r="20212" spans="1:5" x14ac:dyDescent="0.25">
      <c r="A20212"/>
      <c r="B20212"/>
      <c r="C20212"/>
      <c r="D20212"/>
      <c r="E20212"/>
    </row>
    <row r="20213" spans="1:5" x14ac:dyDescent="0.25">
      <c r="A20213"/>
      <c r="B20213"/>
      <c r="C20213"/>
      <c r="D20213"/>
      <c r="E20213"/>
    </row>
    <row r="20214" spans="1:5" x14ac:dyDescent="0.25">
      <c r="A20214"/>
      <c r="B20214"/>
      <c r="C20214"/>
      <c r="D20214"/>
      <c r="E20214"/>
    </row>
    <row r="20215" spans="1:5" x14ac:dyDescent="0.25">
      <c r="A20215"/>
      <c r="B20215"/>
      <c r="C20215"/>
      <c r="D20215"/>
      <c r="E20215"/>
    </row>
    <row r="20216" spans="1:5" x14ac:dyDescent="0.25">
      <c r="A20216"/>
      <c r="B20216"/>
      <c r="C20216"/>
      <c r="D20216"/>
      <c r="E20216"/>
    </row>
    <row r="20217" spans="1:5" x14ac:dyDescent="0.25">
      <c r="A20217"/>
      <c r="B20217"/>
      <c r="C20217"/>
      <c r="D20217"/>
      <c r="E20217"/>
    </row>
    <row r="20218" spans="1:5" x14ac:dyDescent="0.25">
      <c r="A20218"/>
      <c r="B20218"/>
      <c r="C20218"/>
      <c r="D20218"/>
      <c r="E20218"/>
    </row>
    <row r="20219" spans="1:5" x14ac:dyDescent="0.25">
      <c r="A20219"/>
      <c r="B20219"/>
      <c r="C20219"/>
      <c r="D20219"/>
      <c r="E20219"/>
    </row>
    <row r="20220" spans="1:5" x14ac:dyDescent="0.25">
      <c r="A20220"/>
      <c r="B20220"/>
      <c r="C20220"/>
      <c r="D20220"/>
      <c r="E20220"/>
    </row>
    <row r="20221" spans="1:5" x14ac:dyDescent="0.25">
      <c r="A20221"/>
      <c r="B20221"/>
      <c r="C20221"/>
      <c r="D20221"/>
      <c r="E20221"/>
    </row>
    <row r="20222" spans="1:5" x14ac:dyDescent="0.25">
      <c r="A20222"/>
      <c r="B20222"/>
      <c r="C20222"/>
      <c r="D20222"/>
      <c r="E20222"/>
    </row>
    <row r="20223" spans="1:5" x14ac:dyDescent="0.25">
      <c r="A20223"/>
      <c r="B20223"/>
      <c r="C20223"/>
      <c r="D20223"/>
      <c r="E20223"/>
    </row>
    <row r="20224" spans="1:5" x14ac:dyDescent="0.25">
      <c r="A20224"/>
      <c r="B20224"/>
      <c r="C20224"/>
      <c r="D20224"/>
      <c r="E20224"/>
    </row>
    <row r="20225" spans="1:5" x14ac:dyDescent="0.25">
      <c r="A20225"/>
      <c r="B20225"/>
      <c r="C20225"/>
      <c r="D20225"/>
      <c r="E20225"/>
    </row>
    <row r="20226" spans="1:5" x14ac:dyDescent="0.25">
      <c r="A20226"/>
      <c r="B20226"/>
      <c r="C20226"/>
      <c r="D20226"/>
      <c r="E20226"/>
    </row>
    <row r="20227" spans="1:5" x14ac:dyDescent="0.25">
      <c r="A20227"/>
      <c r="B20227"/>
      <c r="C20227"/>
      <c r="D20227"/>
      <c r="E20227"/>
    </row>
    <row r="20228" spans="1:5" x14ac:dyDescent="0.25">
      <c r="A20228"/>
      <c r="B20228"/>
      <c r="C20228"/>
      <c r="D20228"/>
      <c r="E20228"/>
    </row>
    <row r="20229" spans="1:5" x14ac:dyDescent="0.25">
      <c r="A20229"/>
      <c r="B20229"/>
      <c r="C20229"/>
      <c r="D20229"/>
      <c r="E20229"/>
    </row>
    <row r="20230" spans="1:5" x14ac:dyDescent="0.25">
      <c r="A20230"/>
      <c r="B20230"/>
      <c r="C20230"/>
      <c r="D20230"/>
      <c r="E20230"/>
    </row>
    <row r="20231" spans="1:5" x14ac:dyDescent="0.25">
      <c r="A20231"/>
      <c r="B20231"/>
      <c r="C20231"/>
      <c r="D20231"/>
      <c r="E20231"/>
    </row>
    <row r="20232" spans="1:5" x14ac:dyDescent="0.25">
      <c r="A20232"/>
      <c r="B20232"/>
      <c r="C20232"/>
      <c r="D20232"/>
      <c r="E20232"/>
    </row>
    <row r="20233" spans="1:5" x14ac:dyDescent="0.25">
      <c r="A20233"/>
      <c r="B20233"/>
      <c r="C20233"/>
      <c r="D20233"/>
      <c r="E20233"/>
    </row>
    <row r="20234" spans="1:5" x14ac:dyDescent="0.25">
      <c r="A20234"/>
      <c r="B20234"/>
      <c r="C20234"/>
      <c r="D20234"/>
      <c r="E20234"/>
    </row>
    <row r="20235" spans="1:5" x14ac:dyDescent="0.25">
      <c r="A20235"/>
      <c r="B20235"/>
      <c r="C20235"/>
      <c r="D20235"/>
      <c r="E20235"/>
    </row>
    <row r="20236" spans="1:5" x14ac:dyDescent="0.25">
      <c r="A20236"/>
      <c r="B20236"/>
      <c r="C20236"/>
      <c r="D20236"/>
      <c r="E20236"/>
    </row>
    <row r="20237" spans="1:5" x14ac:dyDescent="0.25">
      <c r="A20237"/>
      <c r="B20237"/>
      <c r="C20237"/>
      <c r="D20237"/>
      <c r="E20237"/>
    </row>
    <row r="20238" spans="1:5" x14ac:dyDescent="0.25">
      <c r="A20238"/>
      <c r="B20238"/>
      <c r="C20238"/>
      <c r="D20238"/>
      <c r="E20238"/>
    </row>
    <row r="20239" spans="1:5" x14ac:dyDescent="0.25">
      <c r="A20239"/>
      <c r="B20239"/>
      <c r="C20239"/>
      <c r="D20239"/>
      <c r="E20239"/>
    </row>
    <row r="20240" spans="1:5" x14ac:dyDescent="0.25">
      <c r="A20240"/>
      <c r="B20240"/>
      <c r="C20240"/>
      <c r="D20240"/>
      <c r="E20240"/>
    </row>
    <row r="20241" spans="1:5" x14ac:dyDescent="0.25">
      <c r="A20241"/>
      <c r="B20241"/>
      <c r="C20241"/>
      <c r="D20241"/>
      <c r="E20241"/>
    </row>
    <row r="20242" spans="1:5" x14ac:dyDescent="0.25">
      <c r="A20242"/>
      <c r="B20242"/>
      <c r="C20242"/>
      <c r="D20242"/>
      <c r="E20242"/>
    </row>
    <row r="20243" spans="1:5" x14ac:dyDescent="0.25">
      <c r="A20243"/>
      <c r="B20243"/>
      <c r="C20243"/>
      <c r="D20243"/>
      <c r="E20243"/>
    </row>
    <row r="20244" spans="1:5" x14ac:dyDescent="0.25">
      <c r="A20244"/>
      <c r="B20244"/>
      <c r="C20244"/>
      <c r="D20244"/>
      <c r="E20244"/>
    </row>
    <row r="20245" spans="1:5" x14ac:dyDescent="0.25">
      <c r="A20245"/>
      <c r="B20245"/>
      <c r="C20245"/>
      <c r="D20245"/>
      <c r="E20245"/>
    </row>
    <row r="20246" spans="1:5" x14ac:dyDescent="0.25">
      <c r="A20246"/>
      <c r="B20246"/>
      <c r="C20246"/>
      <c r="D20246"/>
      <c r="E20246"/>
    </row>
    <row r="20247" spans="1:5" x14ac:dyDescent="0.25">
      <c r="A20247"/>
      <c r="B20247"/>
      <c r="C20247"/>
      <c r="D20247"/>
      <c r="E20247"/>
    </row>
    <row r="20248" spans="1:5" x14ac:dyDescent="0.25">
      <c r="A20248"/>
      <c r="B20248"/>
      <c r="C20248"/>
      <c r="D20248"/>
      <c r="E20248"/>
    </row>
    <row r="20249" spans="1:5" x14ac:dyDescent="0.25">
      <c r="A20249"/>
      <c r="B20249"/>
      <c r="C20249"/>
      <c r="D20249"/>
      <c r="E20249"/>
    </row>
    <row r="20250" spans="1:5" x14ac:dyDescent="0.25">
      <c r="A20250"/>
      <c r="B20250"/>
      <c r="C20250"/>
      <c r="D20250"/>
      <c r="E20250"/>
    </row>
    <row r="20251" spans="1:5" x14ac:dyDescent="0.25">
      <c r="A20251"/>
      <c r="B20251"/>
      <c r="C20251"/>
      <c r="D20251"/>
      <c r="E20251"/>
    </row>
    <row r="20252" spans="1:5" x14ac:dyDescent="0.25">
      <c r="A20252"/>
      <c r="B20252"/>
      <c r="C20252"/>
      <c r="D20252"/>
      <c r="E20252"/>
    </row>
    <row r="20253" spans="1:5" x14ac:dyDescent="0.25">
      <c r="A20253"/>
      <c r="B20253"/>
      <c r="C20253"/>
      <c r="D20253"/>
      <c r="E20253"/>
    </row>
    <row r="20254" spans="1:5" x14ac:dyDescent="0.25">
      <c r="A20254"/>
      <c r="B20254"/>
      <c r="C20254"/>
      <c r="D20254"/>
      <c r="E20254"/>
    </row>
    <row r="20255" spans="1:5" x14ac:dyDescent="0.25">
      <c r="A20255"/>
      <c r="B20255"/>
      <c r="C20255"/>
      <c r="D20255"/>
      <c r="E20255"/>
    </row>
    <row r="20256" spans="1:5" x14ac:dyDescent="0.25">
      <c r="A20256"/>
      <c r="B20256"/>
      <c r="C20256"/>
      <c r="D20256"/>
      <c r="E20256"/>
    </row>
    <row r="20257" spans="1:5" x14ac:dyDescent="0.25">
      <c r="A20257"/>
      <c r="B20257"/>
      <c r="C20257"/>
      <c r="D20257"/>
      <c r="E20257"/>
    </row>
    <row r="20258" spans="1:5" x14ac:dyDescent="0.25">
      <c r="A20258"/>
      <c r="B20258"/>
      <c r="C20258"/>
      <c r="D20258"/>
      <c r="E20258"/>
    </row>
    <row r="20259" spans="1:5" x14ac:dyDescent="0.25">
      <c r="A20259"/>
      <c r="B20259"/>
      <c r="C20259"/>
      <c r="D20259"/>
      <c r="E20259"/>
    </row>
    <row r="20260" spans="1:5" x14ac:dyDescent="0.25">
      <c r="A20260"/>
      <c r="B20260"/>
      <c r="C20260"/>
      <c r="D20260"/>
      <c r="E20260"/>
    </row>
    <row r="20261" spans="1:5" x14ac:dyDescent="0.25">
      <c r="A20261"/>
      <c r="B20261"/>
      <c r="C20261"/>
      <c r="D20261"/>
      <c r="E20261"/>
    </row>
    <row r="20262" spans="1:5" x14ac:dyDescent="0.25">
      <c r="A20262"/>
      <c r="B20262"/>
      <c r="C20262"/>
      <c r="D20262"/>
      <c r="E20262"/>
    </row>
    <row r="20263" spans="1:5" x14ac:dyDescent="0.25">
      <c r="A20263"/>
      <c r="B20263"/>
      <c r="C20263"/>
      <c r="D20263"/>
      <c r="E20263"/>
    </row>
    <row r="20264" spans="1:5" x14ac:dyDescent="0.25">
      <c r="A20264"/>
      <c r="B20264"/>
      <c r="C20264"/>
      <c r="D20264"/>
      <c r="E20264"/>
    </row>
    <row r="20265" spans="1:5" x14ac:dyDescent="0.25">
      <c r="A20265"/>
      <c r="B20265"/>
      <c r="C20265"/>
      <c r="D20265"/>
      <c r="E20265"/>
    </row>
    <row r="20266" spans="1:5" x14ac:dyDescent="0.25">
      <c r="A20266"/>
      <c r="B20266"/>
      <c r="C20266"/>
      <c r="D20266"/>
      <c r="E20266"/>
    </row>
    <row r="20267" spans="1:5" x14ac:dyDescent="0.25">
      <c r="A20267"/>
      <c r="B20267"/>
      <c r="C20267"/>
      <c r="D20267"/>
      <c r="E20267"/>
    </row>
    <row r="20268" spans="1:5" x14ac:dyDescent="0.25">
      <c r="A20268"/>
      <c r="B20268"/>
      <c r="C20268"/>
      <c r="D20268"/>
      <c r="E20268"/>
    </row>
    <row r="20269" spans="1:5" x14ac:dyDescent="0.25">
      <c r="A20269"/>
      <c r="B20269"/>
      <c r="C20269"/>
      <c r="D20269"/>
      <c r="E20269"/>
    </row>
    <row r="20270" spans="1:5" x14ac:dyDescent="0.25">
      <c r="A20270"/>
      <c r="B20270"/>
      <c r="C20270"/>
      <c r="D20270"/>
      <c r="E20270"/>
    </row>
    <row r="20271" spans="1:5" x14ac:dyDescent="0.25">
      <c r="A20271"/>
      <c r="B20271"/>
      <c r="C20271"/>
      <c r="D20271"/>
      <c r="E20271"/>
    </row>
    <row r="20272" spans="1:5" x14ac:dyDescent="0.25">
      <c r="A20272"/>
      <c r="B20272"/>
      <c r="C20272"/>
      <c r="D20272"/>
      <c r="E20272"/>
    </row>
    <row r="20273" spans="1:5" x14ac:dyDescent="0.25">
      <c r="A20273"/>
      <c r="B20273"/>
      <c r="C20273"/>
      <c r="D20273"/>
      <c r="E20273"/>
    </row>
    <row r="20274" spans="1:5" x14ac:dyDescent="0.25">
      <c r="A20274"/>
      <c r="B20274"/>
      <c r="C20274"/>
      <c r="D20274"/>
      <c r="E20274"/>
    </row>
    <row r="20275" spans="1:5" x14ac:dyDescent="0.25">
      <c r="A20275"/>
      <c r="B20275"/>
      <c r="C20275"/>
      <c r="D20275"/>
      <c r="E20275"/>
    </row>
    <row r="20276" spans="1:5" x14ac:dyDescent="0.25">
      <c r="A20276"/>
      <c r="B20276"/>
      <c r="C20276"/>
      <c r="D20276"/>
      <c r="E20276"/>
    </row>
    <row r="20277" spans="1:5" x14ac:dyDescent="0.25">
      <c r="A20277"/>
      <c r="B20277"/>
      <c r="C20277"/>
      <c r="D20277"/>
      <c r="E20277"/>
    </row>
    <row r="20278" spans="1:5" x14ac:dyDescent="0.25">
      <c r="A20278"/>
      <c r="B20278"/>
      <c r="C20278"/>
      <c r="D20278"/>
      <c r="E20278"/>
    </row>
    <row r="20279" spans="1:5" x14ac:dyDescent="0.25">
      <c r="A20279"/>
      <c r="B20279"/>
      <c r="C20279"/>
      <c r="D20279"/>
      <c r="E20279"/>
    </row>
    <row r="20280" spans="1:5" x14ac:dyDescent="0.25">
      <c r="A20280"/>
      <c r="B20280"/>
      <c r="C20280"/>
      <c r="D20280"/>
      <c r="E20280"/>
    </row>
    <row r="20281" spans="1:5" x14ac:dyDescent="0.25">
      <c r="A20281"/>
      <c r="B20281"/>
      <c r="C20281"/>
      <c r="D20281"/>
      <c r="E20281"/>
    </row>
    <row r="20282" spans="1:5" x14ac:dyDescent="0.25">
      <c r="A20282"/>
      <c r="B20282"/>
      <c r="C20282"/>
      <c r="D20282"/>
      <c r="E20282"/>
    </row>
    <row r="20283" spans="1:5" x14ac:dyDescent="0.25">
      <c r="A20283"/>
      <c r="B20283"/>
      <c r="C20283"/>
      <c r="D20283"/>
      <c r="E20283"/>
    </row>
    <row r="20284" spans="1:5" x14ac:dyDescent="0.25">
      <c r="A20284"/>
      <c r="B20284"/>
      <c r="C20284"/>
      <c r="D20284"/>
      <c r="E20284"/>
    </row>
    <row r="20285" spans="1:5" x14ac:dyDescent="0.25">
      <c r="A20285"/>
      <c r="B20285"/>
      <c r="C20285"/>
      <c r="D20285"/>
      <c r="E20285"/>
    </row>
    <row r="20286" spans="1:5" x14ac:dyDescent="0.25">
      <c r="A20286"/>
      <c r="B20286"/>
      <c r="C20286"/>
      <c r="D20286"/>
      <c r="E20286"/>
    </row>
    <row r="20287" spans="1:5" x14ac:dyDescent="0.25">
      <c r="A20287"/>
      <c r="B20287"/>
      <c r="C20287"/>
      <c r="D20287"/>
      <c r="E20287"/>
    </row>
    <row r="20288" spans="1:5" x14ac:dyDescent="0.25">
      <c r="A20288"/>
      <c r="B20288"/>
      <c r="C20288"/>
      <c r="D20288"/>
      <c r="E20288"/>
    </row>
    <row r="20289" spans="1:5" x14ac:dyDescent="0.25">
      <c r="A20289"/>
      <c r="B20289"/>
      <c r="C20289"/>
      <c r="D20289"/>
      <c r="E20289"/>
    </row>
    <row r="20290" spans="1:5" x14ac:dyDescent="0.25">
      <c r="A20290"/>
      <c r="B20290"/>
      <c r="C20290"/>
      <c r="D20290"/>
      <c r="E20290"/>
    </row>
    <row r="20291" spans="1:5" x14ac:dyDescent="0.25">
      <c r="A20291"/>
      <c r="B20291"/>
      <c r="C20291"/>
      <c r="D20291"/>
      <c r="E20291"/>
    </row>
    <row r="20292" spans="1:5" x14ac:dyDescent="0.25">
      <c r="A20292"/>
      <c r="B20292"/>
      <c r="C20292"/>
      <c r="D20292"/>
      <c r="E20292"/>
    </row>
    <row r="20293" spans="1:5" x14ac:dyDescent="0.25">
      <c r="A20293"/>
      <c r="B20293"/>
      <c r="C20293"/>
      <c r="D20293"/>
      <c r="E20293"/>
    </row>
    <row r="20294" spans="1:5" x14ac:dyDescent="0.25">
      <c r="A20294"/>
      <c r="B20294"/>
      <c r="C20294"/>
      <c r="D20294"/>
      <c r="E20294"/>
    </row>
    <row r="20295" spans="1:5" x14ac:dyDescent="0.25">
      <c r="A20295"/>
      <c r="B20295"/>
      <c r="C20295"/>
      <c r="D20295"/>
      <c r="E20295"/>
    </row>
    <row r="20296" spans="1:5" x14ac:dyDescent="0.25">
      <c r="A20296"/>
      <c r="B20296"/>
      <c r="C20296"/>
      <c r="D20296"/>
      <c r="E20296"/>
    </row>
    <row r="20297" spans="1:5" x14ac:dyDescent="0.25">
      <c r="A20297"/>
      <c r="B20297"/>
      <c r="C20297"/>
      <c r="D20297"/>
      <c r="E20297"/>
    </row>
    <row r="20298" spans="1:5" x14ac:dyDescent="0.25">
      <c r="A20298"/>
      <c r="B20298"/>
      <c r="C20298"/>
      <c r="D20298"/>
      <c r="E20298"/>
    </row>
    <row r="20299" spans="1:5" x14ac:dyDescent="0.25">
      <c r="A20299"/>
      <c r="B20299"/>
      <c r="C20299"/>
      <c r="D20299"/>
      <c r="E20299"/>
    </row>
    <row r="20300" spans="1:5" x14ac:dyDescent="0.25">
      <c r="A20300"/>
      <c r="B20300"/>
      <c r="C20300"/>
      <c r="D20300"/>
      <c r="E20300"/>
    </row>
    <row r="20301" spans="1:5" x14ac:dyDescent="0.25">
      <c r="A20301"/>
      <c r="B20301"/>
      <c r="C20301"/>
      <c r="D20301"/>
      <c r="E20301"/>
    </row>
    <row r="20302" spans="1:5" x14ac:dyDescent="0.25">
      <c r="A20302"/>
      <c r="B20302"/>
      <c r="C20302"/>
      <c r="D20302"/>
      <c r="E20302"/>
    </row>
    <row r="20303" spans="1:5" x14ac:dyDescent="0.25">
      <c r="A20303"/>
      <c r="B20303"/>
      <c r="C20303"/>
      <c r="D20303"/>
      <c r="E20303"/>
    </row>
    <row r="20304" spans="1:5" x14ac:dyDescent="0.25">
      <c r="A20304"/>
      <c r="B20304"/>
      <c r="C20304"/>
      <c r="D20304"/>
      <c r="E20304"/>
    </row>
    <row r="20305" spans="1:5" x14ac:dyDescent="0.25">
      <c r="A20305"/>
      <c r="B20305"/>
      <c r="C20305"/>
      <c r="D20305"/>
      <c r="E20305"/>
    </row>
    <row r="20306" spans="1:5" x14ac:dyDescent="0.25">
      <c r="A20306"/>
      <c r="B20306"/>
      <c r="C20306"/>
      <c r="D20306"/>
      <c r="E20306"/>
    </row>
    <row r="20307" spans="1:5" x14ac:dyDescent="0.25">
      <c r="A20307"/>
      <c r="B20307"/>
      <c r="C20307"/>
      <c r="D20307"/>
      <c r="E20307"/>
    </row>
    <row r="20308" spans="1:5" x14ac:dyDescent="0.25">
      <c r="A20308"/>
      <c r="B20308"/>
      <c r="C20308"/>
      <c r="D20308"/>
      <c r="E20308"/>
    </row>
    <row r="20309" spans="1:5" x14ac:dyDescent="0.25">
      <c r="A20309"/>
      <c r="B20309"/>
      <c r="C20309"/>
      <c r="D20309"/>
      <c r="E20309"/>
    </row>
    <row r="20310" spans="1:5" x14ac:dyDescent="0.25">
      <c r="A20310"/>
      <c r="B20310"/>
      <c r="C20310"/>
      <c r="D20310"/>
      <c r="E20310"/>
    </row>
    <row r="20311" spans="1:5" x14ac:dyDescent="0.25">
      <c r="A20311"/>
      <c r="B20311"/>
      <c r="C20311"/>
      <c r="D20311"/>
      <c r="E20311"/>
    </row>
    <row r="20312" spans="1:5" x14ac:dyDescent="0.25">
      <c r="A20312"/>
      <c r="B20312"/>
      <c r="C20312"/>
      <c r="D20312"/>
      <c r="E20312"/>
    </row>
    <row r="20313" spans="1:5" x14ac:dyDescent="0.25">
      <c r="A20313"/>
      <c r="B20313"/>
      <c r="C20313"/>
      <c r="D20313"/>
      <c r="E20313"/>
    </row>
    <row r="20314" spans="1:5" x14ac:dyDescent="0.25">
      <c r="A20314"/>
      <c r="B20314"/>
      <c r="C20314"/>
      <c r="D20314"/>
      <c r="E20314"/>
    </row>
    <row r="20315" spans="1:5" x14ac:dyDescent="0.25">
      <c r="A20315"/>
      <c r="B20315"/>
      <c r="C20315"/>
      <c r="D20315"/>
      <c r="E20315"/>
    </row>
    <row r="20316" spans="1:5" x14ac:dyDescent="0.25">
      <c r="A20316"/>
      <c r="B20316"/>
      <c r="C20316"/>
      <c r="D20316"/>
      <c r="E20316"/>
    </row>
    <row r="20317" spans="1:5" x14ac:dyDescent="0.25">
      <c r="A20317"/>
      <c r="B20317"/>
      <c r="C20317"/>
      <c r="D20317"/>
      <c r="E20317"/>
    </row>
    <row r="20318" spans="1:5" x14ac:dyDescent="0.25">
      <c r="A20318"/>
      <c r="B20318"/>
      <c r="C20318"/>
      <c r="D20318"/>
      <c r="E20318"/>
    </row>
    <row r="20319" spans="1:5" x14ac:dyDescent="0.25">
      <c r="A20319"/>
      <c r="B20319"/>
      <c r="C20319"/>
      <c r="D20319"/>
      <c r="E20319"/>
    </row>
    <row r="20320" spans="1:5" x14ac:dyDescent="0.25">
      <c r="A20320"/>
      <c r="B20320"/>
      <c r="C20320"/>
      <c r="D20320"/>
      <c r="E20320"/>
    </row>
    <row r="20321" spans="1:5" x14ac:dyDescent="0.25">
      <c r="A20321"/>
      <c r="B20321"/>
      <c r="C20321"/>
      <c r="D20321"/>
      <c r="E20321"/>
    </row>
    <row r="20322" spans="1:5" x14ac:dyDescent="0.25">
      <c r="A20322"/>
      <c r="B20322"/>
      <c r="C20322"/>
      <c r="D20322"/>
      <c r="E20322"/>
    </row>
    <row r="20323" spans="1:5" x14ac:dyDescent="0.25">
      <c r="A20323"/>
      <c r="B20323"/>
      <c r="C20323"/>
      <c r="D20323"/>
      <c r="E20323"/>
    </row>
    <row r="20324" spans="1:5" x14ac:dyDescent="0.25">
      <c r="A20324"/>
      <c r="B20324"/>
      <c r="C20324"/>
      <c r="D20324"/>
      <c r="E20324"/>
    </row>
    <row r="20325" spans="1:5" x14ac:dyDescent="0.25">
      <c r="A20325"/>
      <c r="B20325"/>
      <c r="C20325"/>
      <c r="D20325"/>
      <c r="E20325"/>
    </row>
    <row r="20326" spans="1:5" x14ac:dyDescent="0.25">
      <c r="A20326"/>
      <c r="B20326"/>
      <c r="C20326"/>
      <c r="D20326"/>
      <c r="E20326"/>
    </row>
    <row r="20327" spans="1:5" x14ac:dyDescent="0.25">
      <c r="A20327"/>
      <c r="B20327"/>
      <c r="C20327"/>
      <c r="D20327"/>
      <c r="E20327"/>
    </row>
    <row r="20328" spans="1:5" x14ac:dyDescent="0.25">
      <c r="A20328"/>
      <c r="B20328"/>
      <c r="C20328"/>
      <c r="D20328"/>
      <c r="E20328"/>
    </row>
    <row r="20329" spans="1:5" x14ac:dyDescent="0.25">
      <c r="A20329"/>
      <c r="B20329"/>
      <c r="C20329"/>
      <c r="D20329"/>
      <c r="E20329"/>
    </row>
    <row r="20330" spans="1:5" x14ac:dyDescent="0.25">
      <c r="A20330"/>
      <c r="B20330"/>
      <c r="C20330"/>
      <c r="D20330"/>
      <c r="E20330"/>
    </row>
    <row r="20331" spans="1:5" x14ac:dyDescent="0.25">
      <c r="A20331"/>
      <c r="B20331"/>
      <c r="C20331"/>
      <c r="D20331"/>
      <c r="E20331"/>
    </row>
    <row r="20332" spans="1:5" x14ac:dyDescent="0.25">
      <c r="A20332"/>
      <c r="B20332"/>
      <c r="C20332"/>
      <c r="D20332"/>
      <c r="E20332"/>
    </row>
    <row r="20333" spans="1:5" x14ac:dyDescent="0.25">
      <c r="A20333"/>
      <c r="B20333"/>
      <c r="C20333"/>
      <c r="D20333"/>
      <c r="E20333"/>
    </row>
    <row r="20334" spans="1:5" x14ac:dyDescent="0.25">
      <c r="A20334"/>
      <c r="B20334"/>
      <c r="C20334"/>
      <c r="D20334"/>
      <c r="E20334"/>
    </row>
    <row r="20335" spans="1:5" x14ac:dyDescent="0.25">
      <c r="A20335"/>
      <c r="B20335"/>
      <c r="C20335"/>
      <c r="D20335"/>
      <c r="E20335"/>
    </row>
    <row r="20336" spans="1:5" x14ac:dyDescent="0.25">
      <c r="A20336"/>
      <c r="B20336"/>
      <c r="C20336"/>
      <c r="D20336"/>
      <c r="E20336"/>
    </row>
    <row r="20337" spans="1:5" x14ac:dyDescent="0.25">
      <c r="A20337"/>
      <c r="B20337"/>
      <c r="C20337"/>
      <c r="D20337"/>
      <c r="E20337"/>
    </row>
    <row r="20338" spans="1:5" x14ac:dyDescent="0.25">
      <c r="A20338"/>
      <c r="B20338"/>
      <c r="C20338"/>
      <c r="D20338"/>
      <c r="E20338"/>
    </row>
    <row r="20339" spans="1:5" x14ac:dyDescent="0.25">
      <c r="A20339"/>
      <c r="B20339"/>
      <c r="C20339"/>
      <c r="D20339"/>
      <c r="E20339"/>
    </row>
    <row r="20340" spans="1:5" x14ac:dyDescent="0.25">
      <c r="A20340"/>
      <c r="B20340"/>
      <c r="C20340"/>
      <c r="D20340"/>
      <c r="E20340"/>
    </row>
    <row r="20341" spans="1:5" x14ac:dyDescent="0.25">
      <c r="A20341"/>
      <c r="B20341"/>
      <c r="C20341"/>
      <c r="D20341"/>
      <c r="E20341"/>
    </row>
    <row r="20342" spans="1:5" x14ac:dyDescent="0.25">
      <c r="A20342"/>
      <c r="B20342"/>
      <c r="C20342"/>
      <c r="D20342"/>
      <c r="E20342"/>
    </row>
    <row r="20343" spans="1:5" x14ac:dyDescent="0.25">
      <c r="A20343"/>
      <c r="B20343"/>
      <c r="C20343"/>
      <c r="D20343"/>
      <c r="E20343"/>
    </row>
    <row r="20344" spans="1:5" x14ac:dyDescent="0.25">
      <c r="A20344"/>
      <c r="B20344"/>
      <c r="C20344"/>
      <c r="D20344"/>
      <c r="E20344"/>
    </row>
    <row r="20345" spans="1:5" x14ac:dyDescent="0.25">
      <c r="A20345"/>
      <c r="B20345"/>
      <c r="C20345"/>
      <c r="D20345"/>
      <c r="E20345"/>
    </row>
    <row r="20346" spans="1:5" x14ac:dyDescent="0.25">
      <c r="A20346"/>
      <c r="B20346"/>
      <c r="C20346"/>
      <c r="D20346"/>
      <c r="E20346"/>
    </row>
    <row r="20347" spans="1:5" x14ac:dyDescent="0.25">
      <c r="A20347"/>
      <c r="B20347"/>
      <c r="C20347"/>
      <c r="D20347"/>
      <c r="E20347"/>
    </row>
    <row r="20348" spans="1:5" x14ac:dyDescent="0.25">
      <c r="A20348"/>
      <c r="B20348"/>
      <c r="C20348"/>
      <c r="D20348"/>
      <c r="E20348"/>
    </row>
    <row r="20349" spans="1:5" x14ac:dyDescent="0.25">
      <c r="A20349"/>
      <c r="B20349"/>
      <c r="C20349"/>
      <c r="D20349"/>
      <c r="E20349"/>
    </row>
    <row r="20350" spans="1:5" x14ac:dyDescent="0.25">
      <c r="A20350"/>
      <c r="B20350"/>
      <c r="C20350"/>
      <c r="D20350"/>
      <c r="E20350"/>
    </row>
    <row r="20351" spans="1:5" x14ac:dyDescent="0.25">
      <c r="A20351"/>
      <c r="B20351"/>
      <c r="C20351"/>
      <c r="D20351"/>
      <c r="E20351"/>
    </row>
    <row r="20352" spans="1:5" x14ac:dyDescent="0.25">
      <c r="A20352"/>
      <c r="B20352"/>
      <c r="C20352"/>
      <c r="D20352"/>
      <c r="E20352"/>
    </row>
    <row r="20353" spans="1:5" x14ac:dyDescent="0.25">
      <c r="A20353"/>
      <c r="B20353"/>
      <c r="C20353"/>
      <c r="D20353"/>
      <c r="E20353"/>
    </row>
    <row r="20354" spans="1:5" x14ac:dyDescent="0.25">
      <c r="A20354"/>
      <c r="B20354"/>
      <c r="C20354"/>
      <c r="D20354"/>
      <c r="E20354"/>
    </row>
    <row r="20355" spans="1:5" x14ac:dyDescent="0.25">
      <c r="A20355"/>
      <c r="B20355"/>
      <c r="C20355"/>
      <c r="D20355"/>
      <c r="E20355"/>
    </row>
    <row r="20356" spans="1:5" x14ac:dyDescent="0.25">
      <c r="A20356"/>
      <c r="B20356"/>
      <c r="C20356"/>
      <c r="D20356"/>
      <c r="E20356"/>
    </row>
    <row r="20357" spans="1:5" x14ac:dyDescent="0.25">
      <c r="A20357"/>
      <c r="B20357"/>
      <c r="C20357"/>
      <c r="D20357"/>
      <c r="E20357"/>
    </row>
    <row r="20358" spans="1:5" x14ac:dyDescent="0.25">
      <c r="A20358"/>
      <c r="B20358"/>
      <c r="C20358"/>
      <c r="D20358"/>
      <c r="E20358"/>
    </row>
    <row r="20359" spans="1:5" x14ac:dyDescent="0.25">
      <c r="A20359"/>
      <c r="B20359"/>
      <c r="C20359"/>
      <c r="D20359"/>
      <c r="E20359"/>
    </row>
    <row r="20360" spans="1:5" x14ac:dyDescent="0.25">
      <c r="A20360"/>
      <c r="B20360"/>
      <c r="C20360"/>
      <c r="D20360"/>
      <c r="E20360"/>
    </row>
    <row r="20361" spans="1:5" x14ac:dyDescent="0.25">
      <c r="A20361"/>
      <c r="B20361"/>
      <c r="C20361"/>
      <c r="D20361"/>
      <c r="E20361"/>
    </row>
    <row r="20362" spans="1:5" x14ac:dyDescent="0.25">
      <c r="A20362"/>
      <c r="B20362"/>
      <c r="C20362"/>
      <c r="D20362"/>
      <c r="E20362"/>
    </row>
    <row r="20363" spans="1:5" x14ac:dyDescent="0.25">
      <c r="A20363"/>
      <c r="B20363"/>
      <c r="C20363"/>
      <c r="D20363"/>
      <c r="E20363"/>
    </row>
    <row r="20364" spans="1:5" x14ac:dyDescent="0.25">
      <c r="A20364"/>
      <c r="B20364"/>
      <c r="C20364"/>
      <c r="D20364"/>
      <c r="E20364"/>
    </row>
    <row r="20365" spans="1:5" x14ac:dyDescent="0.25">
      <c r="A20365"/>
      <c r="B20365"/>
      <c r="C20365"/>
      <c r="D20365"/>
      <c r="E20365"/>
    </row>
    <row r="20366" spans="1:5" x14ac:dyDescent="0.25">
      <c r="A20366"/>
      <c r="B20366"/>
      <c r="C20366"/>
      <c r="D20366"/>
      <c r="E20366"/>
    </row>
    <row r="20367" spans="1:5" x14ac:dyDescent="0.25">
      <c r="A20367"/>
      <c r="B20367"/>
      <c r="C20367"/>
      <c r="D20367"/>
      <c r="E20367"/>
    </row>
    <row r="20368" spans="1:5" x14ac:dyDescent="0.25">
      <c r="A20368"/>
      <c r="B20368"/>
      <c r="C20368"/>
      <c r="D20368"/>
      <c r="E20368"/>
    </row>
    <row r="20369" spans="1:5" x14ac:dyDescent="0.25">
      <c r="A20369"/>
      <c r="B20369"/>
      <c r="C20369"/>
      <c r="D20369"/>
      <c r="E20369"/>
    </row>
    <row r="20370" spans="1:5" x14ac:dyDescent="0.25">
      <c r="A20370"/>
      <c r="B20370"/>
      <c r="C20370"/>
      <c r="D20370"/>
      <c r="E20370"/>
    </row>
    <row r="20371" spans="1:5" x14ac:dyDescent="0.25">
      <c r="A20371"/>
      <c r="B20371"/>
      <c r="C20371"/>
      <c r="D20371"/>
      <c r="E20371"/>
    </row>
    <row r="20372" spans="1:5" x14ac:dyDescent="0.25">
      <c r="A20372"/>
      <c r="B20372"/>
      <c r="C20372"/>
      <c r="D20372"/>
      <c r="E20372"/>
    </row>
    <row r="20373" spans="1:5" x14ac:dyDescent="0.25">
      <c r="A20373"/>
      <c r="B20373"/>
      <c r="C20373"/>
      <c r="D20373"/>
      <c r="E20373"/>
    </row>
    <row r="20374" spans="1:5" x14ac:dyDescent="0.25">
      <c r="A20374"/>
      <c r="B20374"/>
      <c r="C20374"/>
      <c r="D20374"/>
      <c r="E20374"/>
    </row>
    <row r="20375" spans="1:5" x14ac:dyDescent="0.25">
      <c r="A20375"/>
      <c r="B20375"/>
      <c r="C20375"/>
      <c r="D20375"/>
      <c r="E20375"/>
    </row>
    <row r="20376" spans="1:5" x14ac:dyDescent="0.25">
      <c r="A20376"/>
      <c r="B20376"/>
      <c r="C20376"/>
      <c r="D20376"/>
      <c r="E20376"/>
    </row>
    <row r="20377" spans="1:5" x14ac:dyDescent="0.25">
      <c r="A20377"/>
      <c r="B20377"/>
      <c r="C20377"/>
      <c r="D20377"/>
      <c r="E20377"/>
    </row>
    <row r="20378" spans="1:5" x14ac:dyDescent="0.25">
      <c r="A20378"/>
      <c r="B20378"/>
      <c r="C20378"/>
      <c r="D20378"/>
      <c r="E20378"/>
    </row>
    <row r="20379" spans="1:5" x14ac:dyDescent="0.25">
      <c r="A20379"/>
      <c r="B20379"/>
      <c r="C20379"/>
      <c r="D20379"/>
      <c r="E20379"/>
    </row>
    <row r="20380" spans="1:5" x14ac:dyDescent="0.25">
      <c r="A20380"/>
      <c r="B20380"/>
      <c r="C20380"/>
      <c r="D20380"/>
      <c r="E20380"/>
    </row>
    <row r="20381" spans="1:5" x14ac:dyDescent="0.25">
      <c r="A20381"/>
      <c r="B20381"/>
      <c r="C20381"/>
      <c r="D20381"/>
      <c r="E20381"/>
    </row>
    <row r="20382" spans="1:5" x14ac:dyDescent="0.25">
      <c r="A20382"/>
      <c r="B20382"/>
      <c r="C20382"/>
      <c r="D20382"/>
      <c r="E20382"/>
    </row>
    <row r="20383" spans="1:5" x14ac:dyDescent="0.25">
      <c r="A20383"/>
      <c r="B20383"/>
      <c r="C20383"/>
      <c r="D20383"/>
      <c r="E20383"/>
    </row>
    <row r="20384" spans="1:5" x14ac:dyDescent="0.25">
      <c r="A20384"/>
      <c r="B20384"/>
      <c r="C20384"/>
      <c r="D20384"/>
      <c r="E20384"/>
    </row>
    <row r="20385" spans="1:5" x14ac:dyDescent="0.25">
      <c r="A20385"/>
      <c r="B20385"/>
      <c r="C20385"/>
      <c r="D20385"/>
      <c r="E20385"/>
    </row>
    <row r="20386" spans="1:5" x14ac:dyDescent="0.25">
      <c r="A20386"/>
      <c r="B20386"/>
      <c r="C20386"/>
      <c r="D20386"/>
      <c r="E20386"/>
    </row>
    <row r="20387" spans="1:5" x14ac:dyDescent="0.25">
      <c r="A20387"/>
      <c r="B20387"/>
      <c r="C20387"/>
      <c r="D20387"/>
      <c r="E20387"/>
    </row>
    <row r="20388" spans="1:5" x14ac:dyDescent="0.25">
      <c r="A20388"/>
      <c r="B20388"/>
      <c r="C20388"/>
      <c r="D20388"/>
      <c r="E20388"/>
    </row>
    <row r="20389" spans="1:5" x14ac:dyDescent="0.25">
      <c r="A20389"/>
      <c r="B20389"/>
      <c r="C20389"/>
      <c r="D20389"/>
      <c r="E20389"/>
    </row>
    <row r="20390" spans="1:5" x14ac:dyDescent="0.25">
      <c r="A20390"/>
      <c r="B20390"/>
      <c r="C20390"/>
      <c r="D20390"/>
      <c r="E20390"/>
    </row>
    <row r="20391" spans="1:5" x14ac:dyDescent="0.25">
      <c r="A20391"/>
      <c r="B20391"/>
      <c r="C20391"/>
      <c r="D20391"/>
      <c r="E20391"/>
    </row>
    <row r="20392" spans="1:5" x14ac:dyDescent="0.25">
      <c r="A20392"/>
      <c r="B20392"/>
      <c r="C20392"/>
      <c r="D20392"/>
      <c r="E20392"/>
    </row>
    <row r="20393" spans="1:5" x14ac:dyDescent="0.25">
      <c r="A20393"/>
      <c r="B20393"/>
      <c r="C20393"/>
      <c r="D20393"/>
      <c r="E20393"/>
    </row>
    <row r="20394" spans="1:5" x14ac:dyDescent="0.25">
      <c r="A20394"/>
      <c r="B20394"/>
      <c r="C20394"/>
      <c r="D20394"/>
      <c r="E20394"/>
    </row>
    <row r="20395" spans="1:5" x14ac:dyDescent="0.25">
      <c r="A20395"/>
      <c r="B20395"/>
      <c r="C20395"/>
      <c r="D20395"/>
      <c r="E20395"/>
    </row>
    <row r="20396" spans="1:5" x14ac:dyDescent="0.25">
      <c r="A20396"/>
      <c r="B20396"/>
      <c r="C20396"/>
      <c r="D20396"/>
      <c r="E20396"/>
    </row>
    <row r="20397" spans="1:5" x14ac:dyDescent="0.25">
      <c r="A20397"/>
      <c r="B20397"/>
      <c r="C20397"/>
      <c r="D20397"/>
      <c r="E20397"/>
    </row>
    <row r="20398" spans="1:5" x14ac:dyDescent="0.25">
      <c r="A20398"/>
      <c r="B20398"/>
      <c r="C20398"/>
      <c r="D20398"/>
      <c r="E20398"/>
    </row>
    <row r="20399" spans="1:5" x14ac:dyDescent="0.25">
      <c r="A20399"/>
      <c r="B20399"/>
      <c r="C20399"/>
      <c r="D20399"/>
      <c r="E20399"/>
    </row>
    <row r="20400" spans="1:5" x14ac:dyDescent="0.25">
      <c r="A20400"/>
      <c r="B20400"/>
      <c r="C20400"/>
      <c r="D20400"/>
      <c r="E20400"/>
    </row>
    <row r="20401" spans="1:5" x14ac:dyDescent="0.25">
      <c r="A20401"/>
      <c r="B20401"/>
      <c r="C20401"/>
      <c r="D20401"/>
      <c r="E20401"/>
    </row>
    <row r="20402" spans="1:5" x14ac:dyDescent="0.25">
      <c r="A20402"/>
      <c r="B20402"/>
      <c r="C20402"/>
      <c r="D20402"/>
      <c r="E20402"/>
    </row>
    <row r="20403" spans="1:5" x14ac:dyDescent="0.25">
      <c r="A20403"/>
      <c r="B20403"/>
      <c r="C20403"/>
      <c r="D20403"/>
      <c r="E20403"/>
    </row>
    <row r="20404" spans="1:5" x14ac:dyDescent="0.25">
      <c r="A20404"/>
      <c r="B20404"/>
      <c r="C20404"/>
      <c r="D20404"/>
      <c r="E20404"/>
    </row>
    <row r="20405" spans="1:5" x14ac:dyDescent="0.25">
      <c r="A20405"/>
      <c r="B20405"/>
      <c r="C20405"/>
      <c r="D20405"/>
      <c r="E20405"/>
    </row>
    <row r="20406" spans="1:5" x14ac:dyDescent="0.25">
      <c r="A20406"/>
      <c r="B20406"/>
      <c r="C20406"/>
      <c r="D20406"/>
      <c r="E20406"/>
    </row>
    <row r="20407" spans="1:5" x14ac:dyDescent="0.25">
      <c r="A20407"/>
      <c r="B20407"/>
      <c r="C20407"/>
      <c r="D20407"/>
      <c r="E20407"/>
    </row>
    <row r="20408" spans="1:5" x14ac:dyDescent="0.25">
      <c r="A20408"/>
      <c r="B20408"/>
      <c r="C20408"/>
      <c r="D20408"/>
      <c r="E20408"/>
    </row>
    <row r="20409" spans="1:5" x14ac:dyDescent="0.25">
      <c r="A20409"/>
      <c r="B20409"/>
      <c r="C20409"/>
      <c r="D20409"/>
      <c r="E20409"/>
    </row>
    <row r="20410" spans="1:5" x14ac:dyDescent="0.25">
      <c r="A20410"/>
      <c r="B20410"/>
      <c r="C20410"/>
      <c r="D20410"/>
      <c r="E20410"/>
    </row>
    <row r="20411" spans="1:5" x14ac:dyDescent="0.25">
      <c r="A20411"/>
      <c r="B20411"/>
      <c r="C20411"/>
      <c r="D20411"/>
      <c r="E20411"/>
    </row>
    <row r="20412" spans="1:5" x14ac:dyDescent="0.25">
      <c r="A20412"/>
      <c r="B20412"/>
      <c r="C20412"/>
      <c r="D20412"/>
      <c r="E20412"/>
    </row>
    <row r="20413" spans="1:5" x14ac:dyDescent="0.25">
      <c r="A20413"/>
      <c r="B20413"/>
      <c r="C20413"/>
      <c r="D20413"/>
      <c r="E20413"/>
    </row>
    <row r="20414" spans="1:5" x14ac:dyDescent="0.25">
      <c r="A20414"/>
      <c r="B20414"/>
      <c r="C20414"/>
      <c r="D20414"/>
      <c r="E20414"/>
    </row>
    <row r="20415" spans="1:5" x14ac:dyDescent="0.25">
      <c r="A20415"/>
      <c r="B20415"/>
      <c r="C20415"/>
      <c r="D20415"/>
      <c r="E20415"/>
    </row>
    <row r="20416" spans="1:5" x14ac:dyDescent="0.25">
      <c r="A20416"/>
      <c r="B20416"/>
      <c r="C20416"/>
      <c r="D20416"/>
      <c r="E20416"/>
    </row>
    <row r="20417" spans="1:5" x14ac:dyDescent="0.25">
      <c r="A20417"/>
      <c r="B20417"/>
      <c r="C20417"/>
      <c r="D20417"/>
      <c r="E20417"/>
    </row>
    <row r="20418" spans="1:5" x14ac:dyDescent="0.25">
      <c r="A20418"/>
      <c r="B20418"/>
      <c r="C20418"/>
      <c r="D20418"/>
      <c r="E20418"/>
    </row>
    <row r="20419" spans="1:5" x14ac:dyDescent="0.25">
      <c r="A20419"/>
      <c r="B20419"/>
      <c r="C20419"/>
      <c r="D20419"/>
      <c r="E20419"/>
    </row>
    <row r="20420" spans="1:5" x14ac:dyDescent="0.25">
      <c r="A20420"/>
      <c r="B20420"/>
      <c r="C20420"/>
      <c r="D20420"/>
      <c r="E20420"/>
    </row>
    <row r="20421" spans="1:5" x14ac:dyDescent="0.25">
      <c r="A20421"/>
      <c r="B20421"/>
      <c r="C20421"/>
      <c r="D20421"/>
      <c r="E20421"/>
    </row>
    <row r="20422" spans="1:5" x14ac:dyDescent="0.25">
      <c r="A20422"/>
      <c r="B20422"/>
      <c r="C20422"/>
      <c r="D20422"/>
      <c r="E20422"/>
    </row>
    <row r="20423" spans="1:5" x14ac:dyDescent="0.25">
      <c r="A20423"/>
      <c r="B20423"/>
      <c r="C20423"/>
      <c r="D20423"/>
      <c r="E20423"/>
    </row>
    <row r="20424" spans="1:5" x14ac:dyDescent="0.25">
      <c r="A20424"/>
      <c r="B20424"/>
      <c r="C20424"/>
      <c r="D20424"/>
      <c r="E20424"/>
    </row>
    <row r="20425" spans="1:5" x14ac:dyDescent="0.25">
      <c r="A20425"/>
      <c r="B20425"/>
      <c r="C20425"/>
      <c r="D20425"/>
      <c r="E20425"/>
    </row>
    <row r="20426" spans="1:5" x14ac:dyDescent="0.25">
      <c r="A20426"/>
      <c r="B20426"/>
      <c r="C20426"/>
      <c r="D20426"/>
      <c r="E20426"/>
    </row>
    <row r="20427" spans="1:5" x14ac:dyDescent="0.25">
      <c r="A20427"/>
      <c r="B20427"/>
      <c r="C20427"/>
      <c r="D20427"/>
      <c r="E20427"/>
    </row>
    <row r="20428" spans="1:5" x14ac:dyDescent="0.25">
      <c r="A20428"/>
      <c r="B20428"/>
      <c r="C20428"/>
      <c r="D20428"/>
      <c r="E20428"/>
    </row>
    <row r="20429" spans="1:5" x14ac:dyDescent="0.25">
      <c r="A20429"/>
      <c r="B20429"/>
      <c r="C20429"/>
      <c r="D20429"/>
      <c r="E20429"/>
    </row>
    <row r="20430" spans="1:5" x14ac:dyDescent="0.25">
      <c r="A20430"/>
      <c r="B20430"/>
      <c r="C20430"/>
      <c r="D20430"/>
      <c r="E20430"/>
    </row>
    <row r="20431" spans="1:5" x14ac:dyDescent="0.25">
      <c r="A20431"/>
      <c r="B20431"/>
      <c r="C20431"/>
      <c r="D20431"/>
      <c r="E20431"/>
    </row>
    <row r="20432" spans="1:5" x14ac:dyDescent="0.25">
      <c r="A20432"/>
      <c r="B20432"/>
      <c r="C20432"/>
      <c r="D20432"/>
      <c r="E20432"/>
    </row>
    <row r="20433" spans="1:5" x14ac:dyDescent="0.25">
      <c r="A20433"/>
      <c r="B20433"/>
      <c r="C20433"/>
      <c r="D20433"/>
      <c r="E20433"/>
    </row>
    <row r="20434" spans="1:5" x14ac:dyDescent="0.25">
      <c r="A20434"/>
      <c r="B20434"/>
      <c r="C20434"/>
      <c r="D20434"/>
      <c r="E20434"/>
    </row>
    <row r="20435" spans="1:5" x14ac:dyDescent="0.25">
      <c r="A20435"/>
      <c r="B20435"/>
      <c r="C20435"/>
      <c r="D20435"/>
      <c r="E20435"/>
    </row>
    <row r="20436" spans="1:5" x14ac:dyDescent="0.25">
      <c r="A20436"/>
      <c r="B20436"/>
      <c r="C20436"/>
      <c r="D20436"/>
      <c r="E20436"/>
    </row>
    <row r="20437" spans="1:5" x14ac:dyDescent="0.25">
      <c r="A20437"/>
      <c r="B20437"/>
      <c r="C20437"/>
      <c r="D20437"/>
      <c r="E20437"/>
    </row>
    <row r="20438" spans="1:5" x14ac:dyDescent="0.25">
      <c r="A20438"/>
      <c r="B20438"/>
      <c r="C20438"/>
      <c r="D20438"/>
      <c r="E20438"/>
    </row>
    <row r="20439" spans="1:5" x14ac:dyDescent="0.25">
      <c r="A20439"/>
      <c r="B20439"/>
      <c r="C20439"/>
      <c r="D20439"/>
      <c r="E20439"/>
    </row>
    <row r="20440" spans="1:5" x14ac:dyDescent="0.25">
      <c r="A20440"/>
      <c r="B20440"/>
      <c r="C20440"/>
      <c r="D20440"/>
      <c r="E20440"/>
    </row>
    <row r="20441" spans="1:5" x14ac:dyDescent="0.25">
      <c r="A20441"/>
      <c r="B20441"/>
      <c r="C20441"/>
      <c r="D20441"/>
      <c r="E20441"/>
    </row>
    <row r="20442" spans="1:5" x14ac:dyDescent="0.25">
      <c r="A20442"/>
      <c r="B20442"/>
      <c r="C20442"/>
      <c r="D20442"/>
      <c r="E20442"/>
    </row>
    <row r="20443" spans="1:5" x14ac:dyDescent="0.25">
      <c r="A20443"/>
      <c r="B20443"/>
      <c r="C20443"/>
      <c r="D20443"/>
      <c r="E20443"/>
    </row>
    <row r="20444" spans="1:5" x14ac:dyDescent="0.25">
      <c r="A20444"/>
      <c r="B20444"/>
      <c r="C20444"/>
      <c r="D20444"/>
      <c r="E20444"/>
    </row>
    <row r="20445" spans="1:5" x14ac:dyDescent="0.25">
      <c r="A20445"/>
      <c r="B20445"/>
      <c r="C20445"/>
      <c r="D20445"/>
      <c r="E20445"/>
    </row>
    <row r="20446" spans="1:5" x14ac:dyDescent="0.25">
      <c r="A20446"/>
      <c r="B20446"/>
      <c r="C20446"/>
      <c r="D20446"/>
      <c r="E20446"/>
    </row>
    <row r="20447" spans="1:5" x14ac:dyDescent="0.25">
      <c r="A20447"/>
      <c r="B20447"/>
      <c r="C20447"/>
      <c r="D20447"/>
      <c r="E20447"/>
    </row>
    <row r="20448" spans="1:5" x14ac:dyDescent="0.25">
      <c r="A20448"/>
      <c r="B20448"/>
      <c r="C20448"/>
      <c r="D20448"/>
      <c r="E20448"/>
    </row>
    <row r="20449" spans="1:5" x14ac:dyDescent="0.25">
      <c r="A20449"/>
      <c r="B20449"/>
      <c r="C20449"/>
      <c r="D20449"/>
      <c r="E20449"/>
    </row>
    <row r="20450" spans="1:5" x14ac:dyDescent="0.25">
      <c r="A20450"/>
      <c r="B20450"/>
      <c r="C20450"/>
      <c r="D20450"/>
      <c r="E20450"/>
    </row>
    <row r="20451" spans="1:5" x14ac:dyDescent="0.25">
      <c r="A20451"/>
      <c r="B20451"/>
      <c r="C20451"/>
      <c r="D20451"/>
      <c r="E20451"/>
    </row>
    <row r="20452" spans="1:5" x14ac:dyDescent="0.25">
      <c r="A20452"/>
      <c r="B20452"/>
      <c r="C20452"/>
      <c r="D20452"/>
      <c r="E20452"/>
    </row>
    <row r="20453" spans="1:5" x14ac:dyDescent="0.25">
      <c r="A20453"/>
      <c r="B20453"/>
      <c r="C20453"/>
      <c r="D20453"/>
      <c r="E20453"/>
    </row>
    <row r="20454" spans="1:5" x14ac:dyDescent="0.25">
      <c r="A20454"/>
      <c r="B20454"/>
      <c r="C20454"/>
      <c r="D20454"/>
      <c r="E20454"/>
    </row>
    <row r="20455" spans="1:5" x14ac:dyDescent="0.25">
      <c r="A20455"/>
      <c r="B20455"/>
      <c r="C20455"/>
      <c r="D20455"/>
      <c r="E20455"/>
    </row>
    <row r="20456" spans="1:5" x14ac:dyDescent="0.25">
      <c r="A20456"/>
      <c r="B20456"/>
      <c r="C20456"/>
      <c r="D20456"/>
      <c r="E20456"/>
    </row>
    <row r="20457" spans="1:5" x14ac:dyDescent="0.25">
      <c r="A20457"/>
      <c r="B20457"/>
      <c r="C20457"/>
      <c r="D20457"/>
      <c r="E20457"/>
    </row>
    <row r="20458" spans="1:5" x14ac:dyDescent="0.25">
      <c r="A20458"/>
      <c r="B20458"/>
      <c r="C20458"/>
      <c r="D20458"/>
      <c r="E20458"/>
    </row>
    <row r="20459" spans="1:5" x14ac:dyDescent="0.25">
      <c r="A20459"/>
      <c r="B20459"/>
      <c r="C20459"/>
      <c r="D20459"/>
      <c r="E20459"/>
    </row>
    <row r="20460" spans="1:5" x14ac:dyDescent="0.25">
      <c r="A20460"/>
      <c r="B20460"/>
      <c r="C20460"/>
      <c r="D20460"/>
      <c r="E20460"/>
    </row>
    <row r="20461" spans="1:5" x14ac:dyDescent="0.25">
      <c r="A20461"/>
      <c r="B20461"/>
      <c r="C20461"/>
      <c r="D20461"/>
      <c r="E20461"/>
    </row>
    <row r="20462" spans="1:5" x14ac:dyDescent="0.25">
      <c r="A20462"/>
      <c r="B20462"/>
      <c r="C20462"/>
      <c r="D20462"/>
      <c r="E20462"/>
    </row>
    <row r="20463" spans="1:5" x14ac:dyDescent="0.25">
      <c r="A20463"/>
      <c r="B20463"/>
      <c r="C20463"/>
      <c r="D20463"/>
      <c r="E20463"/>
    </row>
    <row r="20464" spans="1:5" x14ac:dyDescent="0.25">
      <c r="A20464"/>
      <c r="B20464"/>
      <c r="C20464"/>
      <c r="D20464"/>
      <c r="E20464"/>
    </row>
    <row r="20465" spans="1:5" x14ac:dyDescent="0.25">
      <c r="A20465"/>
      <c r="B20465"/>
      <c r="C20465"/>
      <c r="D20465"/>
      <c r="E20465"/>
    </row>
    <row r="20466" spans="1:5" x14ac:dyDescent="0.25">
      <c r="A20466"/>
      <c r="B20466"/>
      <c r="C20466"/>
      <c r="D20466"/>
      <c r="E20466"/>
    </row>
    <row r="20467" spans="1:5" x14ac:dyDescent="0.25">
      <c r="A20467"/>
      <c r="B20467"/>
      <c r="C20467"/>
      <c r="D20467"/>
      <c r="E20467"/>
    </row>
    <row r="20468" spans="1:5" x14ac:dyDescent="0.25">
      <c r="A20468"/>
      <c r="B20468"/>
      <c r="C20468"/>
      <c r="D20468"/>
      <c r="E20468"/>
    </row>
    <row r="20469" spans="1:5" x14ac:dyDescent="0.25">
      <c r="A20469"/>
      <c r="B20469"/>
      <c r="C20469"/>
      <c r="D20469"/>
      <c r="E20469"/>
    </row>
    <row r="20470" spans="1:5" x14ac:dyDescent="0.25">
      <c r="A20470"/>
      <c r="B20470"/>
      <c r="C20470"/>
      <c r="D20470"/>
      <c r="E20470"/>
    </row>
    <row r="20471" spans="1:5" x14ac:dyDescent="0.25">
      <c r="A20471"/>
      <c r="B20471"/>
      <c r="C20471"/>
      <c r="D20471"/>
      <c r="E20471"/>
    </row>
    <row r="20472" spans="1:5" x14ac:dyDescent="0.25">
      <c r="A20472"/>
      <c r="B20472"/>
      <c r="C20472"/>
      <c r="D20472"/>
      <c r="E20472"/>
    </row>
    <row r="20473" spans="1:5" x14ac:dyDescent="0.25">
      <c r="A20473"/>
      <c r="B20473"/>
      <c r="C20473"/>
      <c r="D20473"/>
      <c r="E20473"/>
    </row>
    <row r="20474" spans="1:5" x14ac:dyDescent="0.25">
      <c r="A20474"/>
      <c r="B20474"/>
      <c r="C20474"/>
      <c r="D20474"/>
      <c r="E20474"/>
    </row>
    <row r="20475" spans="1:5" x14ac:dyDescent="0.25">
      <c r="A20475"/>
      <c r="B20475"/>
      <c r="C20475"/>
      <c r="D20475"/>
      <c r="E20475"/>
    </row>
    <row r="20476" spans="1:5" x14ac:dyDescent="0.25">
      <c r="A20476"/>
      <c r="B20476"/>
      <c r="C20476"/>
      <c r="D20476"/>
      <c r="E20476"/>
    </row>
    <row r="20477" spans="1:5" x14ac:dyDescent="0.25">
      <c r="A20477"/>
      <c r="B20477"/>
      <c r="C20477"/>
      <c r="D20477"/>
      <c r="E20477"/>
    </row>
    <row r="20478" spans="1:5" x14ac:dyDescent="0.25">
      <c r="A20478"/>
      <c r="B20478"/>
      <c r="C20478"/>
      <c r="D20478"/>
      <c r="E20478"/>
    </row>
    <row r="20479" spans="1:5" x14ac:dyDescent="0.25">
      <c r="A20479"/>
      <c r="B20479"/>
      <c r="C20479"/>
      <c r="D20479"/>
      <c r="E20479"/>
    </row>
    <row r="20480" spans="1:5" x14ac:dyDescent="0.25">
      <c r="A20480"/>
      <c r="B20480"/>
      <c r="C20480"/>
      <c r="D20480"/>
      <c r="E20480"/>
    </row>
    <row r="20481" spans="1:5" x14ac:dyDescent="0.25">
      <c r="A20481"/>
      <c r="B20481"/>
      <c r="C20481"/>
      <c r="D20481"/>
      <c r="E20481"/>
    </row>
    <row r="20482" spans="1:5" x14ac:dyDescent="0.25">
      <c r="A20482"/>
      <c r="B20482"/>
      <c r="C20482"/>
      <c r="D20482"/>
      <c r="E20482"/>
    </row>
    <row r="20483" spans="1:5" x14ac:dyDescent="0.25">
      <c r="A20483"/>
      <c r="B20483"/>
      <c r="C20483"/>
      <c r="D20483"/>
      <c r="E20483"/>
    </row>
    <row r="20484" spans="1:5" x14ac:dyDescent="0.25">
      <c r="A20484"/>
      <c r="B20484"/>
      <c r="C20484"/>
      <c r="D20484"/>
      <c r="E20484"/>
    </row>
    <row r="20485" spans="1:5" x14ac:dyDescent="0.25">
      <c r="A20485"/>
      <c r="B20485"/>
      <c r="C20485"/>
      <c r="D20485"/>
      <c r="E20485"/>
    </row>
    <row r="20486" spans="1:5" x14ac:dyDescent="0.25">
      <c r="A20486"/>
      <c r="B20486"/>
      <c r="C20486"/>
      <c r="D20486"/>
      <c r="E20486"/>
    </row>
    <row r="20487" spans="1:5" x14ac:dyDescent="0.25">
      <c r="A20487"/>
      <c r="B20487"/>
      <c r="C20487"/>
      <c r="D20487"/>
      <c r="E20487"/>
    </row>
    <row r="20488" spans="1:5" x14ac:dyDescent="0.25">
      <c r="A20488"/>
      <c r="B20488"/>
      <c r="C20488"/>
      <c r="D20488"/>
      <c r="E20488"/>
    </row>
    <row r="20489" spans="1:5" x14ac:dyDescent="0.25">
      <c r="A20489"/>
      <c r="B20489"/>
      <c r="C20489"/>
      <c r="D20489"/>
      <c r="E20489"/>
    </row>
    <row r="20490" spans="1:5" x14ac:dyDescent="0.25">
      <c r="A20490"/>
      <c r="B20490"/>
      <c r="C20490"/>
      <c r="D20490"/>
      <c r="E20490"/>
    </row>
    <row r="20491" spans="1:5" x14ac:dyDescent="0.25">
      <c r="A20491"/>
      <c r="B20491"/>
      <c r="C20491"/>
      <c r="D20491"/>
      <c r="E20491"/>
    </row>
    <row r="20492" spans="1:5" x14ac:dyDescent="0.25">
      <c r="A20492"/>
      <c r="B20492"/>
      <c r="C20492"/>
      <c r="D20492"/>
      <c r="E20492"/>
    </row>
    <row r="20493" spans="1:5" x14ac:dyDescent="0.25">
      <c r="A20493"/>
      <c r="B20493"/>
      <c r="C20493"/>
      <c r="D20493"/>
      <c r="E20493"/>
    </row>
    <row r="20494" spans="1:5" x14ac:dyDescent="0.25">
      <c r="A20494"/>
      <c r="B20494"/>
      <c r="C20494"/>
      <c r="D20494"/>
      <c r="E20494"/>
    </row>
    <row r="20495" spans="1:5" x14ac:dyDescent="0.25">
      <c r="A20495"/>
      <c r="B20495"/>
      <c r="C20495"/>
      <c r="D20495"/>
      <c r="E20495"/>
    </row>
    <row r="20496" spans="1:5" x14ac:dyDescent="0.25">
      <c r="A20496"/>
      <c r="B20496"/>
      <c r="C20496"/>
      <c r="D20496"/>
      <c r="E20496"/>
    </row>
    <row r="20497" spans="1:5" x14ac:dyDescent="0.25">
      <c r="A20497"/>
      <c r="B20497"/>
      <c r="C20497"/>
      <c r="D20497"/>
      <c r="E20497"/>
    </row>
    <row r="20498" spans="1:5" x14ac:dyDescent="0.25">
      <c r="A20498"/>
      <c r="B20498"/>
      <c r="C20498"/>
      <c r="D20498"/>
      <c r="E20498"/>
    </row>
    <row r="20499" spans="1:5" x14ac:dyDescent="0.25">
      <c r="A20499"/>
      <c r="B20499"/>
      <c r="C20499"/>
      <c r="D20499"/>
      <c r="E20499"/>
    </row>
    <row r="20500" spans="1:5" x14ac:dyDescent="0.25">
      <c r="A20500"/>
      <c r="B20500"/>
      <c r="C20500"/>
      <c r="D20500"/>
      <c r="E20500"/>
    </row>
    <row r="20501" spans="1:5" x14ac:dyDescent="0.25">
      <c r="A20501"/>
      <c r="B20501"/>
      <c r="C20501"/>
      <c r="D20501"/>
      <c r="E20501"/>
    </row>
    <row r="20502" spans="1:5" x14ac:dyDescent="0.25">
      <c r="A20502"/>
      <c r="B20502"/>
      <c r="C20502"/>
      <c r="D20502"/>
      <c r="E20502"/>
    </row>
    <row r="20503" spans="1:5" x14ac:dyDescent="0.25">
      <c r="A20503"/>
      <c r="B20503"/>
      <c r="C20503"/>
      <c r="D20503"/>
      <c r="E20503"/>
    </row>
    <row r="20504" spans="1:5" x14ac:dyDescent="0.25">
      <c r="A20504"/>
      <c r="B20504"/>
      <c r="C20504"/>
      <c r="D20504"/>
      <c r="E20504"/>
    </row>
    <row r="20505" spans="1:5" x14ac:dyDescent="0.25">
      <c r="A20505"/>
      <c r="B20505"/>
      <c r="C20505"/>
      <c r="D20505"/>
      <c r="E20505"/>
    </row>
    <row r="20506" spans="1:5" x14ac:dyDescent="0.25">
      <c r="A20506"/>
      <c r="B20506"/>
      <c r="C20506"/>
      <c r="D20506"/>
      <c r="E20506"/>
    </row>
    <row r="20507" spans="1:5" x14ac:dyDescent="0.25">
      <c r="A20507"/>
      <c r="B20507"/>
      <c r="C20507"/>
      <c r="D20507"/>
      <c r="E20507"/>
    </row>
    <row r="20508" spans="1:5" x14ac:dyDescent="0.25">
      <c r="A20508"/>
      <c r="B20508"/>
      <c r="C20508"/>
      <c r="D20508"/>
      <c r="E20508"/>
    </row>
    <row r="20509" spans="1:5" x14ac:dyDescent="0.25">
      <c r="A20509"/>
      <c r="B20509"/>
      <c r="C20509"/>
      <c r="D20509"/>
      <c r="E20509"/>
    </row>
    <row r="20510" spans="1:5" x14ac:dyDescent="0.25">
      <c r="A20510"/>
      <c r="B20510"/>
      <c r="C20510"/>
      <c r="D20510"/>
      <c r="E20510"/>
    </row>
    <row r="20511" spans="1:5" x14ac:dyDescent="0.25">
      <c r="A20511"/>
      <c r="B20511"/>
      <c r="C20511"/>
      <c r="D20511"/>
      <c r="E20511"/>
    </row>
    <row r="20512" spans="1:5" x14ac:dyDescent="0.25">
      <c r="A20512"/>
      <c r="B20512"/>
      <c r="C20512"/>
      <c r="D20512"/>
      <c r="E20512"/>
    </row>
    <row r="20513" spans="1:5" x14ac:dyDescent="0.25">
      <c r="A20513"/>
      <c r="B20513"/>
      <c r="C20513"/>
      <c r="D20513"/>
      <c r="E20513"/>
    </row>
    <row r="20514" spans="1:5" x14ac:dyDescent="0.25">
      <c r="A20514"/>
      <c r="B20514"/>
      <c r="C20514"/>
      <c r="D20514"/>
      <c r="E20514"/>
    </row>
    <row r="20515" spans="1:5" x14ac:dyDescent="0.25">
      <c r="A20515"/>
      <c r="B20515"/>
      <c r="C20515"/>
      <c r="D20515"/>
      <c r="E20515"/>
    </row>
    <row r="20516" spans="1:5" x14ac:dyDescent="0.25">
      <c r="A20516"/>
      <c r="B20516"/>
      <c r="C20516"/>
      <c r="D20516"/>
      <c r="E20516"/>
    </row>
    <row r="20517" spans="1:5" x14ac:dyDescent="0.25">
      <c r="A20517"/>
      <c r="B20517"/>
      <c r="C20517"/>
      <c r="D20517"/>
      <c r="E20517"/>
    </row>
    <row r="20518" spans="1:5" x14ac:dyDescent="0.25">
      <c r="A20518"/>
      <c r="B20518"/>
      <c r="C20518"/>
      <c r="D20518"/>
      <c r="E20518"/>
    </row>
    <row r="20519" spans="1:5" x14ac:dyDescent="0.25">
      <c r="A20519"/>
      <c r="B20519"/>
      <c r="C20519"/>
      <c r="D20519"/>
      <c r="E20519"/>
    </row>
    <row r="20520" spans="1:5" x14ac:dyDescent="0.25">
      <c r="A20520"/>
      <c r="B20520"/>
      <c r="C20520"/>
      <c r="D20520"/>
      <c r="E20520"/>
    </row>
    <row r="20521" spans="1:5" x14ac:dyDescent="0.25">
      <c r="A20521"/>
      <c r="B20521"/>
      <c r="C20521"/>
      <c r="D20521"/>
      <c r="E20521"/>
    </row>
    <row r="20522" spans="1:5" x14ac:dyDescent="0.25">
      <c r="A20522"/>
      <c r="B20522"/>
      <c r="C20522"/>
      <c r="D20522"/>
      <c r="E20522"/>
    </row>
    <row r="20523" spans="1:5" x14ac:dyDescent="0.25">
      <c r="A20523"/>
      <c r="B20523"/>
      <c r="C20523"/>
      <c r="D20523"/>
      <c r="E20523"/>
    </row>
    <row r="20524" spans="1:5" x14ac:dyDescent="0.25">
      <c r="A20524"/>
      <c r="B20524"/>
      <c r="C20524"/>
      <c r="D20524"/>
      <c r="E20524"/>
    </row>
    <row r="20525" spans="1:5" x14ac:dyDescent="0.25">
      <c r="A20525"/>
      <c r="B20525"/>
      <c r="C20525"/>
      <c r="D20525"/>
      <c r="E20525"/>
    </row>
    <row r="20526" spans="1:5" x14ac:dyDescent="0.25">
      <c r="A20526"/>
      <c r="B20526"/>
      <c r="C20526"/>
      <c r="D20526"/>
      <c r="E20526"/>
    </row>
    <row r="20527" spans="1:5" x14ac:dyDescent="0.25">
      <c r="A20527"/>
      <c r="B20527"/>
      <c r="C20527"/>
      <c r="D20527"/>
      <c r="E20527"/>
    </row>
    <row r="20528" spans="1:5" x14ac:dyDescent="0.25">
      <c r="A20528"/>
      <c r="B20528"/>
      <c r="C20528"/>
      <c r="D20528"/>
      <c r="E20528"/>
    </row>
    <row r="20529" spans="1:5" x14ac:dyDescent="0.25">
      <c r="A20529"/>
      <c r="B20529"/>
      <c r="C20529"/>
      <c r="D20529"/>
      <c r="E20529"/>
    </row>
    <row r="20530" spans="1:5" x14ac:dyDescent="0.25">
      <c r="A20530"/>
      <c r="B20530"/>
      <c r="C20530"/>
      <c r="D20530"/>
      <c r="E20530"/>
    </row>
    <row r="20531" spans="1:5" x14ac:dyDescent="0.25">
      <c r="A20531"/>
      <c r="B20531"/>
      <c r="C20531"/>
      <c r="D20531"/>
      <c r="E20531"/>
    </row>
    <row r="20532" spans="1:5" x14ac:dyDescent="0.25">
      <c r="A20532"/>
      <c r="B20532"/>
      <c r="C20532"/>
      <c r="D20532"/>
      <c r="E20532"/>
    </row>
    <row r="20533" spans="1:5" x14ac:dyDescent="0.25">
      <c r="A20533"/>
      <c r="B20533"/>
      <c r="C20533"/>
      <c r="D20533"/>
      <c r="E20533"/>
    </row>
    <row r="20534" spans="1:5" x14ac:dyDescent="0.25">
      <c r="A20534"/>
      <c r="B20534"/>
      <c r="C20534"/>
      <c r="D20534"/>
      <c r="E20534"/>
    </row>
    <row r="20535" spans="1:5" x14ac:dyDescent="0.25">
      <c r="A20535"/>
      <c r="B20535"/>
      <c r="C20535"/>
      <c r="D20535"/>
      <c r="E20535"/>
    </row>
    <row r="20536" spans="1:5" x14ac:dyDescent="0.25">
      <c r="A20536"/>
      <c r="B20536"/>
      <c r="C20536"/>
      <c r="D20536"/>
      <c r="E20536"/>
    </row>
    <row r="20537" spans="1:5" x14ac:dyDescent="0.25">
      <c r="A20537"/>
      <c r="B20537"/>
      <c r="C20537"/>
      <c r="D20537"/>
      <c r="E20537"/>
    </row>
    <row r="20538" spans="1:5" x14ac:dyDescent="0.25">
      <c r="A20538"/>
      <c r="B20538"/>
      <c r="C20538"/>
      <c r="D20538"/>
      <c r="E20538"/>
    </row>
    <row r="20539" spans="1:5" x14ac:dyDescent="0.25">
      <c r="A20539"/>
      <c r="B20539"/>
      <c r="C20539"/>
      <c r="D20539"/>
      <c r="E20539"/>
    </row>
    <row r="20540" spans="1:5" x14ac:dyDescent="0.25">
      <c r="A20540"/>
      <c r="B20540"/>
      <c r="C20540"/>
      <c r="D20540"/>
      <c r="E20540"/>
    </row>
    <row r="20541" spans="1:5" x14ac:dyDescent="0.25">
      <c r="A20541"/>
      <c r="B20541"/>
      <c r="C20541"/>
      <c r="D20541"/>
      <c r="E20541"/>
    </row>
    <row r="20542" spans="1:5" x14ac:dyDescent="0.25">
      <c r="A20542"/>
      <c r="B20542"/>
      <c r="C20542"/>
      <c r="D20542"/>
      <c r="E20542"/>
    </row>
    <row r="20543" spans="1:5" x14ac:dyDescent="0.25">
      <c r="A20543"/>
      <c r="B20543"/>
      <c r="C20543"/>
      <c r="D20543"/>
      <c r="E20543"/>
    </row>
    <row r="20544" spans="1:5" x14ac:dyDescent="0.25">
      <c r="A20544"/>
      <c r="B20544"/>
      <c r="C20544"/>
      <c r="D20544"/>
      <c r="E20544"/>
    </row>
    <row r="20545" spans="1:5" x14ac:dyDescent="0.25">
      <c r="A20545"/>
      <c r="B20545"/>
      <c r="C20545"/>
      <c r="D20545"/>
      <c r="E20545"/>
    </row>
    <row r="20546" spans="1:5" x14ac:dyDescent="0.25">
      <c r="A20546"/>
      <c r="B20546"/>
      <c r="C20546"/>
      <c r="D20546"/>
      <c r="E20546"/>
    </row>
    <row r="20547" spans="1:5" x14ac:dyDescent="0.25">
      <c r="A20547"/>
      <c r="B20547"/>
      <c r="C20547"/>
      <c r="D20547"/>
      <c r="E20547"/>
    </row>
    <row r="20548" spans="1:5" x14ac:dyDescent="0.25">
      <c r="A20548"/>
      <c r="B20548"/>
      <c r="C20548"/>
      <c r="D20548"/>
      <c r="E20548"/>
    </row>
    <row r="20549" spans="1:5" x14ac:dyDescent="0.25">
      <c r="A20549"/>
      <c r="B20549"/>
      <c r="C20549"/>
      <c r="D20549"/>
      <c r="E20549"/>
    </row>
    <row r="20550" spans="1:5" x14ac:dyDescent="0.25">
      <c r="A20550"/>
      <c r="B20550"/>
      <c r="C20550"/>
      <c r="D20550"/>
      <c r="E20550"/>
    </row>
    <row r="20551" spans="1:5" x14ac:dyDescent="0.25">
      <c r="A20551"/>
      <c r="B20551"/>
      <c r="C20551"/>
      <c r="D20551"/>
      <c r="E20551"/>
    </row>
    <row r="20552" spans="1:5" x14ac:dyDescent="0.25">
      <c r="A20552"/>
      <c r="B20552"/>
      <c r="C20552"/>
      <c r="D20552"/>
      <c r="E20552"/>
    </row>
    <row r="20553" spans="1:5" x14ac:dyDescent="0.25">
      <c r="A20553"/>
      <c r="B20553"/>
      <c r="C20553"/>
      <c r="D20553"/>
      <c r="E20553"/>
    </row>
    <row r="20554" spans="1:5" x14ac:dyDescent="0.25">
      <c r="A20554"/>
      <c r="B20554"/>
      <c r="C20554"/>
      <c r="D20554"/>
      <c r="E20554"/>
    </row>
    <row r="20555" spans="1:5" x14ac:dyDescent="0.25">
      <c r="A20555"/>
      <c r="B20555"/>
      <c r="C20555"/>
      <c r="D20555"/>
      <c r="E20555"/>
    </row>
    <row r="20556" spans="1:5" x14ac:dyDescent="0.25">
      <c r="A20556"/>
      <c r="B20556"/>
      <c r="C20556"/>
      <c r="D20556"/>
      <c r="E20556"/>
    </row>
    <row r="20557" spans="1:5" x14ac:dyDescent="0.25">
      <c r="A20557"/>
      <c r="B20557"/>
      <c r="C20557"/>
      <c r="D20557"/>
      <c r="E20557"/>
    </row>
    <row r="20558" spans="1:5" x14ac:dyDescent="0.25">
      <c r="A20558"/>
      <c r="B20558"/>
      <c r="C20558"/>
      <c r="D20558"/>
      <c r="E20558"/>
    </row>
    <row r="20559" spans="1:5" x14ac:dyDescent="0.25">
      <c r="A20559"/>
      <c r="B20559"/>
      <c r="C20559"/>
      <c r="D20559"/>
      <c r="E20559"/>
    </row>
    <row r="20560" spans="1:5" x14ac:dyDescent="0.25">
      <c r="A20560"/>
      <c r="B20560"/>
      <c r="C20560"/>
      <c r="D20560"/>
      <c r="E20560"/>
    </row>
    <row r="20561" spans="1:5" x14ac:dyDescent="0.25">
      <c r="A20561"/>
      <c r="B20561"/>
      <c r="C20561"/>
      <c r="D20561"/>
      <c r="E20561"/>
    </row>
    <row r="20562" spans="1:5" x14ac:dyDescent="0.25">
      <c r="A20562"/>
      <c r="B20562"/>
      <c r="C20562"/>
      <c r="D20562"/>
      <c r="E20562"/>
    </row>
    <row r="20563" spans="1:5" x14ac:dyDescent="0.25">
      <c r="A20563"/>
      <c r="B20563"/>
      <c r="C20563"/>
      <c r="D20563"/>
      <c r="E20563"/>
    </row>
    <row r="20564" spans="1:5" x14ac:dyDescent="0.25">
      <c r="A20564"/>
      <c r="B20564"/>
      <c r="C20564"/>
      <c r="D20564"/>
      <c r="E20564"/>
    </row>
    <row r="20565" spans="1:5" x14ac:dyDescent="0.25">
      <c r="A20565"/>
      <c r="B20565"/>
      <c r="C20565"/>
      <c r="D20565"/>
      <c r="E20565"/>
    </row>
    <row r="20566" spans="1:5" x14ac:dyDescent="0.25">
      <c r="A20566"/>
      <c r="B20566"/>
      <c r="C20566"/>
      <c r="D20566"/>
      <c r="E20566"/>
    </row>
    <row r="20567" spans="1:5" x14ac:dyDescent="0.25">
      <c r="A20567"/>
      <c r="B20567"/>
      <c r="C20567"/>
      <c r="D20567"/>
      <c r="E20567"/>
    </row>
    <row r="20568" spans="1:5" x14ac:dyDescent="0.25">
      <c r="A20568"/>
      <c r="B20568"/>
      <c r="C20568"/>
      <c r="D20568"/>
      <c r="E20568"/>
    </row>
    <row r="20569" spans="1:5" x14ac:dyDescent="0.25">
      <c r="A20569"/>
      <c r="B20569"/>
      <c r="C20569"/>
      <c r="D20569"/>
      <c r="E20569"/>
    </row>
    <row r="20570" spans="1:5" x14ac:dyDescent="0.25">
      <c r="A20570"/>
      <c r="B20570"/>
      <c r="C20570"/>
      <c r="D20570"/>
      <c r="E20570"/>
    </row>
    <row r="20571" spans="1:5" x14ac:dyDescent="0.25">
      <c r="A20571"/>
      <c r="B20571"/>
      <c r="C20571"/>
      <c r="D20571"/>
      <c r="E20571"/>
    </row>
    <row r="20572" spans="1:5" x14ac:dyDescent="0.25">
      <c r="A20572"/>
      <c r="B20572"/>
      <c r="C20572"/>
      <c r="D20572"/>
      <c r="E20572"/>
    </row>
    <row r="20573" spans="1:5" x14ac:dyDescent="0.25">
      <c r="A20573"/>
      <c r="B20573"/>
      <c r="C20573"/>
      <c r="D20573"/>
      <c r="E20573"/>
    </row>
    <row r="20574" spans="1:5" x14ac:dyDescent="0.25">
      <c r="A20574"/>
      <c r="B20574"/>
      <c r="C20574"/>
      <c r="D20574"/>
      <c r="E20574"/>
    </row>
    <row r="20575" spans="1:5" x14ac:dyDescent="0.25">
      <c r="A20575"/>
      <c r="B20575"/>
      <c r="C20575"/>
      <c r="D20575"/>
      <c r="E20575"/>
    </row>
    <row r="20576" spans="1:5" x14ac:dyDescent="0.25">
      <c r="A20576"/>
      <c r="B20576"/>
      <c r="C20576"/>
      <c r="D20576"/>
      <c r="E20576"/>
    </row>
    <row r="20577" spans="1:5" x14ac:dyDescent="0.25">
      <c r="A20577"/>
      <c r="B20577"/>
      <c r="C20577"/>
      <c r="D20577"/>
      <c r="E20577"/>
    </row>
    <row r="20578" spans="1:5" x14ac:dyDescent="0.25">
      <c r="A20578"/>
      <c r="B20578"/>
      <c r="C20578"/>
      <c r="D20578"/>
      <c r="E20578"/>
    </row>
    <row r="20579" spans="1:5" x14ac:dyDescent="0.25">
      <c r="A20579"/>
      <c r="B20579"/>
      <c r="C20579"/>
      <c r="D20579"/>
      <c r="E20579"/>
    </row>
    <row r="20580" spans="1:5" x14ac:dyDescent="0.25">
      <c r="A20580"/>
      <c r="B20580"/>
      <c r="C20580"/>
      <c r="D20580"/>
      <c r="E20580"/>
    </row>
    <row r="20581" spans="1:5" x14ac:dyDescent="0.25">
      <c r="A20581"/>
      <c r="B20581"/>
      <c r="C20581"/>
      <c r="D20581"/>
      <c r="E20581"/>
    </row>
    <row r="20582" spans="1:5" x14ac:dyDescent="0.25">
      <c r="A20582"/>
      <c r="B20582"/>
      <c r="C20582"/>
      <c r="D20582"/>
      <c r="E20582"/>
    </row>
    <row r="20583" spans="1:5" x14ac:dyDescent="0.25">
      <c r="A20583"/>
      <c r="B20583"/>
      <c r="C20583"/>
      <c r="D20583"/>
      <c r="E20583"/>
    </row>
    <row r="20584" spans="1:5" x14ac:dyDescent="0.25">
      <c r="A20584"/>
      <c r="B20584"/>
      <c r="C20584"/>
      <c r="D20584"/>
      <c r="E20584"/>
    </row>
    <row r="20585" spans="1:5" x14ac:dyDescent="0.25">
      <c r="A20585"/>
      <c r="B20585"/>
      <c r="C20585"/>
      <c r="D20585"/>
      <c r="E20585"/>
    </row>
    <row r="20586" spans="1:5" x14ac:dyDescent="0.25">
      <c r="A20586"/>
      <c r="B20586"/>
      <c r="C20586"/>
      <c r="D20586"/>
      <c r="E20586"/>
    </row>
    <row r="20587" spans="1:5" x14ac:dyDescent="0.25">
      <c r="A20587"/>
      <c r="B20587"/>
      <c r="C20587"/>
      <c r="D20587"/>
      <c r="E20587"/>
    </row>
    <row r="20588" spans="1:5" x14ac:dyDescent="0.25">
      <c r="A20588"/>
      <c r="B20588"/>
      <c r="C20588"/>
      <c r="D20588"/>
      <c r="E20588"/>
    </row>
    <row r="20589" spans="1:5" x14ac:dyDescent="0.25">
      <c r="A20589"/>
      <c r="B20589"/>
      <c r="C20589"/>
      <c r="D20589"/>
      <c r="E20589"/>
    </row>
    <row r="20590" spans="1:5" x14ac:dyDescent="0.25">
      <c r="A20590"/>
      <c r="B20590"/>
      <c r="C20590"/>
      <c r="D20590"/>
      <c r="E20590"/>
    </row>
    <row r="20591" spans="1:5" x14ac:dyDescent="0.25">
      <c r="A20591"/>
      <c r="B20591"/>
      <c r="C20591"/>
      <c r="D20591"/>
      <c r="E20591"/>
    </row>
    <row r="20592" spans="1:5" x14ac:dyDescent="0.25">
      <c r="A20592"/>
      <c r="B20592"/>
      <c r="C20592"/>
      <c r="D20592"/>
      <c r="E20592"/>
    </row>
    <row r="20593" spans="1:5" x14ac:dyDescent="0.25">
      <c r="A20593"/>
      <c r="B20593"/>
      <c r="C20593"/>
      <c r="D20593"/>
      <c r="E20593"/>
    </row>
    <row r="20594" spans="1:5" x14ac:dyDescent="0.25">
      <c r="A20594"/>
      <c r="B20594"/>
      <c r="C20594"/>
      <c r="D20594"/>
      <c r="E20594"/>
    </row>
    <row r="20595" spans="1:5" x14ac:dyDescent="0.25">
      <c r="A20595"/>
      <c r="B20595"/>
      <c r="C20595"/>
      <c r="D20595"/>
      <c r="E20595"/>
    </row>
    <row r="20596" spans="1:5" x14ac:dyDescent="0.25">
      <c r="A20596"/>
      <c r="B20596"/>
      <c r="C20596"/>
      <c r="D20596"/>
      <c r="E20596"/>
    </row>
    <row r="20597" spans="1:5" x14ac:dyDescent="0.25">
      <c r="A20597"/>
      <c r="B20597"/>
      <c r="C20597"/>
      <c r="D20597"/>
      <c r="E20597"/>
    </row>
    <row r="20598" spans="1:5" x14ac:dyDescent="0.25">
      <c r="A20598"/>
      <c r="B20598"/>
      <c r="C20598"/>
      <c r="D20598"/>
      <c r="E20598"/>
    </row>
    <row r="20599" spans="1:5" x14ac:dyDescent="0.25">
      <c r="A20599"/>
      <c r="B20599"/>
      <c r="C20599"/>
      <c r="D20599"/>
      <c r="E20599"/>
    </row>
    <row r="20600" spans="1:5" x14ac:dyDescent="0.25">
      <c r="A20600"/>
      <c r="B20600"/>
      <c r="C20600"/>
      <c r="D20600"/>
      <c r="E20600"/>
    </row>
    <row r="20601" spans="1:5" x14ac:dyDescent="0.25">
      <c r="A20601"/>
      <c r="B20601"/>
      <c r="C20601"/>
      <c r="D20601"/>
      <c r="E20601"/>
    </row>
    <row r="20602" spans="1:5" x14ac:dyDescent="0.25">
      <c r="A20602"/>
      <c r="B20602"/>
      <c r="C20602"/>
      <c r="D20602"/>
      <c r="E20602"/>
    </row>
    <row r="20603" spans="1:5" x14ac:dyDescent="0.25">
      <c r="A20603"/>
      <c r="B20603"/>
      <c r="C20603"/>
      <c r="D20603"/>
      <c r="E20603"/>
    </row>
    <row r="20604" spans="1:5" x14ac:dyDescent="0.25">
      <c r="A20604"/>
      <c r="B20604"/>
      <c r="C20604"/>
      <c r="D20604"/>
      <c r="E20604"/>
    </row>
    <row r="20605" spans="1:5" x14ac:dyDescent="0.25">
      <c r="A20605"/>
      <c r="B20605"/>
      <c r="C20605"/>
      <c r="D20605"/>
      <c r="E20605"/>
    </row>
    <row r="20606" spans="1:5" x14ac:dyDescent="0.25">
      <c r="A20606"/>
      <c r="B20606"/>
      <c r="C20606"/>
      <c r="D20606"/>
      <c r="E20606"/>
    </row>
    <row r="20607" spans="1:5" x14ac:dyDescent="0.25">
      <c r="A20607"/>
      <c r="B20607"/>
      <c r="C20607"/>
      <c r="D20607"/>
      <c r="E20607"/>
    </row>
    <row r="20608" spans="1:5" x14ac:dyDescent="0.25">
      <c r="A20608"/>
      <c r="B20608"/>
      <c r="C20608"/>
      <c r="D20608"/>
      <c r="E20608"/>
    </row>
    <row r="20609" spans="1:5" x14ac:dyDescent="0.25">
      <c r="A20609"/>
      <c r="B20609"/>
      <c r="C20609"/>
      <c r="D20609"/>
      <c r="E20609"/>
    </row>
    <row r="20610" spans="1:5" x14ac:dyDescent="0.25">
      <c r="A20610"/>
      <c r="B20610"/>
      <c r="C20610"/>
      <c r="D20610"/>
      <c r="E20610"/>
    </row>
    <row r="20611" spans="1:5" x14ac:dyDescent="0.25">
      <c r="A20611"/>
      <c r="B20611"/>
      <c r="C20611"/>
      <c r="D20611"/>
      <c r="E20611"/>
    </row>
    <row r="20612" spans="1:5" x14ac:dyDescent="0.25">
      <c r="A20612"/>
      <c r="B20612"/>
      <c r="C20612"/>
      <c r="D20612"/>
      <c r="E20612"/>
    </row>
    <row r="20613" spans="1:5" x14ac:dyDescent="0.25">
      <c r="A20613"/>
      <c r="B20613"/>
      <c r="C20613"/>
      <c r="D20613"/>
      <c r="E20613"/>
    </row>
    <row r="20614" spans="1:5" x14ac:dyDescent="0.25">
      <c r="A20614"/>
      <c r="B20614"/>
      <c r="C20614"/>
      <c r="D20614"/>
      <c r="E20614"/>
    </row>
    <row r="20615" spans="1:5" x14ac:dyDescent="0.25">
      <c r="A20615"/>
      <c r="B20615"/>
      <c r="C20615"/>
      <c r="D20615"/>
      <c r="E20615"/>
    </row>
    <row r="20616" spans="1:5" x14ac:dyDescent="0.25">
      <c r="A20616"/>
      <c r="B20616"/>
      <c r="C20616"/>
      <c r="D20616"/>
      <c r="E20616"/>
    </row>
    <row r="20617" spans="1:5" x14ac:dyDescent="0.25">
      <c r="A20617"/>
      <c r="B20617"/>
      <c r="C20617"/>
      <c r="D20617"/>
      <c r="E20617"/>
    </row>
    <row r="20618" spans="1:5" x14ac:dyDescent="0.25">
      <c r="A20618"/>
      <c r="B20618"/>
      <c r="C20618"/>
      <c r="D20618"/>
      <c r="E20618"/>
    </row>
    <row r="20619" spans="1:5" x14ac:dyDescent="0.25">
      <c r="A20619"/>
      <c r="B20619"/>
      <c r="C20619"/>
      <c r="D20619"/>
      <c r="E20619"/>
    </row>
    <row r="20620" spans="1:5" x14ac:dyDescent="0.25">
      <c r="A20620"/>
      <c r="B20620"/>
      <c r="C20620"/>
      <c r="D20620"/>
      <c r="E20620"/>
    </row>
    <row r="20621" spans="1:5" x14ac:dyDescent="0.25">
      <c r="A20621"/>
      <c r="B20621"/>
      <c r="C20621"/>
      <c r="D20621"/>
      <c r="E20621"/>
    </row>
    <row r="20622" spans="1:5" x14ac:dyDescent="0.25">
      <c r="A20622"/>
      <c r="B20622"/>
      <c r="C20622"/>
      <c r="D20622"/>
      <c r="E20622"/>
    </row>
    <row r="20623" spans="1:5" x14ac:dyDescent="0.25">
      <c r="A20623"/>
      <c r="B20623"/>
      <c r="C20623"/>
      <c r="D20623"/>
      <c r="E20623"/>
    </row>
    <row r="20624" spans="1:5" x14ac:dyDescent="0.25">
      <c r="A20624"/>
      <c r="B20624"/>
      <c r="C20624"/>
      <c r="D20624"/>
      <c r="E20624"/>
    </row>
    <row r="20625" spans="1:5" x14ac:dyDescent="0.25">
      <c r="A20625"/>
      <c r="B20625"/>
      <c r="C20625"/>
      <c r="D20625"/>
      <c r="E20625"/>
    </row>
    <row r="20626" spans="1:5" x14ac:dyDescent="0.25">
      <c r="A20626"/>
      <c r="B20626"/>
      <c r="C20626"/>
      <c r="D20626"/>
      <c r="E20626"/>
    </row>
    <row r="20627" spans="1:5" x14ac:dyDescent="0.25">
      <c r="A20627"/>
      <c r="B20627"/>
      <c r="C20627"/>
      <c r="D20627"/>
      <c r="E20627"/>
    </row>
    <row r="20628" spans="1:5" x14ac:dyDescent="0.25">
      <c r="A20628"/>
      <c r="B20628"/>
      <c r="C20628"/>
      <c r="D20628"/>
      <c r="E20628"/>
    </row>
    <row r="20629" spans="1:5" x14ac:dyDescent="0.25">
      <c r="A20629"/>
      <c r="B20629"/>
      <c r="C20629"/>
      <c r="D20629"/>
      <c r="E20629"/>
    </row>
    <row r="20630" spans="1:5" x14ac:dyDescent="0.25">
      <c r="A20630"/>
      <c r="B20630"/>
      <c r="C20630"/>
      <c r="D20630"/>
      <c r="E20630"/>
    </row>
    <row r="20631" spans="1:5" x14ac:dyDescent="0.25">
      <c r="A20631"/>
      <c r="B20631"/>
      <c r="C20631"/>
      <c r="D20631"/>
      <c r="E20631"/>
    </row>
    <row r="20632" spans="1:5" x14ac:dyDescent="0.25">
      <c r="A20632"/>
      <c r="B20632"/>
      <c r="C20632"/>
      <c r="D20632"/>
      <c r="E20632"/>
    </row>
    <row r="20633" spans="1:5" x14ac:dyDescent="0.25">
      <c r="A20633"/>
      <c r="B20633"/>
      <c r="C20633"/>
      <c r="D20633"/>
      <c r="E20633"/>
    </row>
    <row r="20634" spans="1:5" x14ac:dyDescent="0.25">
      <c r="A20634"/>
      <c r="B20634"/>
      <c r="C20634"/>
      <c r="D20634"/>
      <c r="E20634"/>
    </row>
    <row r="20635" spans="1:5" x14ac:dyDescent="0.25">
      <c r="A20635"/>
      <c r="B20635"/>
      <c r="C20635"/>
      <c r="D20635"/>
      <c r="E20635"/>
    </row>
    <row r="20636" spans="1:5" x14ac:dyDescent="0.25">
      <c r="A20636"/>
      <c r="B20636"/>
      <c r="C20636"/>
      <c r="D20636"/>
      <c r="E20636"/>
    </row>
    <row r="20637" spans="1:5" x14ac:dyDescent="0.25">
      <c r="A20637"/>
      <c r="B20637"/>
      <c r="C20637"/>
      <c r="D20637"/>
      <c r="E20637"/>
    </row>
    <row r="20638" spans="1:5" x14ac:dyDescent="0.25">
      <c r="A20638"/>
      <c r="B20638"/>
      <c r="C20638"/>
      <c r="D20638"/>
      <c r="E20638"/>
    </row>
    <row r="20639" spans="1:5" x14ac:dyDescent="0.25">
      <c r="A20639"/>
      <c r="B20639"/>
      <c r="C20639"/>
      <c r="D20639"/>
      <c r="E20639"/>
    </row>
    <row r="20640" spans="1:5" x14ac:dyDescent="0.25">
      <c r="A20640"/>
      <c r="B20640"/>
      <c r="C20640"/>
      <c r="D20640"/>
      <c r="E20640"/>
    </row>
    <row r="20641" spans="1:5" x14ac:dyDescent="0.25">
      <c r="A20641"/>
      <c r="B20641"/>
      <c r="C20641"/>
      <c r="D20641"/>
      <c r="E20641"/>
    </row>
    <row r="20642" spans="1:5" x14ac:dyDescent="0.25">
      <c r="A20642"/>
      <c r="B20642"/>
      <c r="C20642"/>
      <c r="D20642"/>
      <c r="E20642"/>
    </row>
    <row r="20643" spans="1:5" x14ac:dyDescent="0.25">
      <c r="A20643"/>
      <c r="B20643"/>
      <c r="C20643"/>
      <c r="D20643"/>
      <c r="E20643"/>
    </row>
    <row r="20644" spans="1:5" x14ac:dyDescent="0.25">
      <c r="A20644"/>
      <c r="B20644"/>
      <c r="C20644"/>
      <c r="D20644"/>
      <c r="E20644"/>
    </row>
    <row r="20645" spans="1:5" x14ac:dyDescent="0.25">
      <c r="A20645"/>
      <c r="B20645"/>
      <c r="C20645"/>
      <c r="D20645"/>
      <c r="E20645"/>
    </row>
    <row r="20646" spans="1:5" x14ac:dyDescent="0.25">
      <c r="A20646"/>
      <c r="B20646"/>
      <c r="C20646"/>
      <c r="D20646"/>
      <c r="E20646"/>
    </row>
    <row r="20647" spans="1:5" x14ac:dyDescent="0.25">
      <c r="A20647"/>
      <c r="B20647"/>
      <c r="C20647"/>
      <c r="D20647"/>
      <c r="E20647"/>
    </row>
    <row r="20648" spans="1:5" x14ac:dyDescent="0.25">
      <c r="A20648"/>
      <c r="B20648"/>
      <c r="C20648"/>
      <c r="D20648"/>
      <c r="E20648"/>
    </row>
    <row r="20649" spans="1:5" x14ac:dyDescent="0.25">
      <c r="A20649"/>
      <c r="B20649"/>
      <c r="C20649"/>
      <c r="D20649"/>
      <c r="E20649"/>
    </row>
    <row r="20650" spans="1:5" x14ac:dyDescent="0.25">
      <c r="A20650"/>
      <c r="B20650"/>
      <c r="C20650"/>
      <c r="D20650"/>
      <c r="E20650"/>
    </row>
    <row r="20651" spans="1:5" x14ac:dyDescent="0.25">
      <c r="A20651"/>
      <c r="B20651"/>
      <c r="C20651"/>
      <c r="D20651"/>
      <c r="E20651"/>
    </row>
    <row r="20652" spans="1:5" x14ac:dyDescent="0.25">
      <c r="A20652"/>
      <c r="B20652"/>
      <c r="C20652"/>
      <c r="D20652"/>
      <c r="E20652"/>
    </row>
    <row r="20653" spans="1:5" x14ac:dyDescent="0.25">
      <c r="A20653"/>
      <c r="B20653"/>
      <c r="C20653"/>
      <c r="D20653"/>
      <c r="E20653"/>
    </row>
    <row r="20654" spans="1:5" x14ac:dyDescent="0.25">
      <c r="A20654"/>
      <c r="B20654"/>
      <c r="C20654"/>
      <c r="D20654"/>
      <c r="E20654"/>
    </row>
    <row r="20655" spans="1:5" x14ac:dyDescent="0.25">
      <c r="A20655"/>
      <c r="B20655"/>
      <c r="C20655"/>
      <c r="D20655"/>
      <c r="E20655"/>
    </row>
    <row r="20656" spans="1:5" x14ac:dyDescent="0.25">
      <c r="A20656"/>
      <c r="B20656"/>
      <c r="C20656"/>
      <c r="D20656"/>
      <c r="E20656"/>
    </row>
    <row r="20657" spans="1:5" x14ac:dyDescent="0.25">
      <c r="A20657"/>
      <c r="B20657"/>
      <c r="C20657"/>
      <c r="D20657"/>
      <c r="E20657"/>
    </row>
    <row r="20658" spans="1:5" x14ac:dyDescent="0.25">
      <c r="A20658"/>
      <c r="B20658"/>
      <c r="C20658"/>
      <c r="D20658"/>
      <c r="E20658"/>
    </row>
    <row r="20659" spans="1:5" x14ac:dyDescent="0.25">
      <c r="A20659"/>
      <c r="B20659"/>
      <c r="C20659"/>
      <c r="D20659"/>
      <c r="E20659"/>
    </row>
    <row r="20660" spans="1:5" x14ac:dyDescent="0.25">
      <c r="A20660"/>
      <c r="B20660"/>
      <c r="C20660"/>
      <c r="D20660"/>
      <c r="E20660"/>
    </row>
    <row r="20661" spans="1:5" x14ac:dyDescent="0.25">
      <c r="A20661"/>
      <c r="B20661"/>
      <c r="C20661"/>
      <c r="D20661"/>
      <c r="E20661"/>
    </row>
    <row r="20662" spans="1:5" x14ac:dyDescent="0.25">
      <c r="A20662"/>
      <c r="B20662"/>
      <c r="C20662"/>
      <c r="D20662"/>
      <c r="E20662"/>
    </row>
    <row r="20663" spans="1:5" x14ac:dyDescent="0.25">
      <c r="A20663"/>
      <c r="B20663"/>
      <c r="C20663"/>
      <c r="D20663"/>
      <c r="E20663"/>
    </row>
    <row r="20664" spans="1:5" x14ac:dyDescent="0.25">
      <c r="A20664"/>
      <c r="B20664"/>
      <c r="C20664"/>
      <c r="D20664"/>
      <c r="E20664"/>
    </row>
    <row r="20665" spans="1:5" x14ac:dyDescent="0.25">
      <c r="A20665"/>
      <c r="B20665"/>
      <c r="C20665"/>
      <c r="D20665"/>
      <c r="E20665"/>
    </row>
    <row r="20666" spans="1:5" x14ac:dyDescent="0.25">
      <c r="A20666"/>
      <c r="B20666"/>
      <c r="C20666"/>
      <c r="D20666"/>
      <c r="E20666"/>
    </row>
    <row r="20667" spans="1:5" x14ac:dyDescent="0.25">
      <c r="A20667"/>
      <c r="B20667"/>
      <c r="C20667"/>
      <c r="D20667"/>
      <c r="E20667"/>
    </row>
    <row r="20668" spans="1:5" x14ac:dyDescent="0.25">
      <c r="A20668"/>
      <c r="B20668"/>
      <c r="C20668"/>
      <c r="D20668"/>
      <c r="E20668"/>
    </row>
    <row r="20669" spans="1:5" x14ac:dyDescent="0.25">
      <c r="A20669"/>
      <c r="B20669"/>
      <c r="C20669"/>
      <c r="D20669"/>
      <c r="E20669"/>
    </row>
    <row r="20670" spans="1:5" x14ac:dyDescent="0.25">
      <c r="A20670"/>
      <c r="B20670"/>
      <c r="C20670"/>
      <c r="D20670"/>
      <c r="E20670"/>
    </row>
    <row r="20671" spans="1:5" x14ac:dyDescent="0.25">
      <c r="A20671"/>
      <c r="B20671"/>
      <c r="C20671"/>
      <c r="D20671"/>
      <c r="E20671"/>
    </row>
    <row r="20672" spans="1:5" x14ac:dyDescent="0.25">
      <c r="A20672"/>
      <c r="B20672"/>
      <c r="C20672"/>
      <c r="D20672"/>
      <c r="E20672"/>
    </row>
    <row r="20673" spans="1:5" x14ac:dyDescent="0.25">
      <c r="A20673"/>
      <c r="B20673"/>
      <c r="C20673"/>
      <c r="D20673"/>
      <c r="E20673"/>
    </row>
    <row r="20674" spans="1:5" x14ac:dyDescent="0.25">
      <c r="A20674"/>
      <c r="B20674"/>
      <c r="C20674"/>
      <c r="D20674"/>
      <c r="E20674"/>
    </row>
    <row r="20675" spans="1:5" x14ac:dyDescent="0.25">
      <c r="A20675"/>
      <c r="B20675"/>
      <c r="C20675"/>
      <c r="D20675"/>
      <c r="E20675"/>
    </row>
    <row r="20676" spans="1:5" x14ac:dyDescent="0.25">
      <c r="A20676"/>
      <c r="B20676"/>
      <c r="C20676"/>
      <c r="D20676"/>
      <c r="E20676"/>
    </row>
    <row r="20677" spans="1:5" x14ac:dyDescent="0.25">
      <c r="A20677"/>
      <c r="B20677"/>
      <c r="C20677"/>
      <c r="D20677"/>
      <c r="E20677"/>
    </row>
    <row r="20678" spans="1:5" x14ac:dyDescent="0.25">
      <c r="A20678"/>
      <c r="B20678"/>
      <c r="C20678"/>
      <c r="D20678"/>
      <c r="E20678"/>
    </row>
    <row r="20679" spans="1:5" x14ac:dyDescent="0.25">
      <c r="A20679"/>
      <c r="B20679"/>
      <c r="C20679"/>
      <c r="D20679"/>
      <c r="E20679"/>
    </row>
    <row r="20680" spans="1:5" x14ac:dyDescent="0.25">
      <c r="A20680"/>
      <c r="B20680"/>
      <c r="C20680"/>
      <c r="D20680"/>
      <c r="E20680"/>
    </row>
    <row r="20681" spans="1:5" x14ac:dyDescent="0.25">
      <c r="A20681"/>
      <c r="B20681"/>
      <c r="C20681"/>
      <c r="D20681"/>
      <c r="E20681"/>
    </row>
    <row r="20682" spans="1:5" x14ac:dyDescent="0.25">
      <c r="A20682"/>
      <c r="B20682"/>
      <c r="C20682"/>
      <c r="D20682"/>
      <c r="E20682"/>
    </row>
    <row r="20683" spans="1:5" x14ac:dyDescent="0.25">
      <c r="A20683"/>
      <c r="B20683"/>
      <c r="C20683"/>
      <c r="D20683"/>
      <c r="E20683"/>
    </row>
    <row r="20684" spans="1:5" x14ac:dyDescent="0.25">
      <c r="A20684"/>
      <c r="B20684"/>
      <c r="C20684"/>
      <c r="D20684"/>
      <c r="E20684"/>
    </row>
    <row r="20685" spans="1:5" x14ac:dyDescent="0.25">
      <c r="A20685"/>
      <c r="B20685"/>
      <c r="C20685"/>
      <c r="D20685"/>
      <c r="E20685"/>
    </row>
    <row r="20686" spans="1:5" x14ac:dyDescent="0.25">
      <c r="A20686"/>
      <c r="B20686"/>
      <c r="C20686"/>
      <c r="D20686"/>
      <c r="E20686"/>
    </row>
    <row r="20687" spans="1:5" x14ac:dyDescent="0.25">
      <c r="A20687"/>
      <c r="B20687"/>
      <c r="C20687"/>
      <c r="D20687"/>
      <c r="E20687"/>
    </row>
    <row r="20688" spans="1:5" x14ac:dyDescent="0.25">
      <c r="A20688"/>
      <c r="B20688"/>
      <c r="C20688"/>
      <c r="D20688"/>
      <c r="E20688"/>
    </row>
    <row r="20689" spans="1:5" x14ac:dyDescent="0.25">
      <c r="A20689"/>
      <c r="B20689"/>
      <c r="C20689"/>
      <c r="D20689"/>
      <c r="E20689"/>
    </row>
    <row r="20690" spans="1:5" x14ac:dyDescent="0.25">
      <c r="A20690"/>
      <c r="B20690"/>
      <c r="C20690"/>
      <c r="D20690"/>
      <c r="E20690"/>
    </row>
    <row r="20691" spans="1:5" x14ac:dyDescent="0.25">
      <c r="A20691"/>
      <c r="B20691"/>
      <c r="C20691"/>
      <c r="D20691"/>
      <c r="E20691"/>
    </row>
    <row r="20692" spans="1:5" x14ac:dyDescent="0.25">
      <c r="A20692"/>
      <c r="B20692"/>
      <c r="C20692"/>
      <c r="D20692"/>
      <c r="E20692"/>
    </row>
    <row r="20693" spans="1:5" x14ac:dyDescent="0.25">
      <c r="A20693"/>
      <c r="B20693"/>
      <c r="C20693"/>
      <c r="D20693"/>
      <c r="E20693"/>
    </row>
    <row r="20694" spans="1:5" x14ac:dyDescent="0.25">
      <c r="A20694"/>
      <c r="B20694"/>
      <c r="C20694"/>
      <c r="D20694"/>
      <c r="E20694"/>
    </row>
    <row r="20695" spans="1:5" x14ac:dyDescent="0.25">
      <c r="A20695"/>
      <c r="B20695"/>
      <c r="C20695"/>
      <c r="D20695"/>
      <c r="E20695"/>
    </row>
    <row r="20696" spans="1:5" x14ac:dyDescent="0.25">
      <c r="A20696"/>
      <c r="B20696"/>
      <c r="C20696"/>
      <c r="D20696"/>
      <c r="E20696"/>
    </row>
    <row r="20697" spans="1:5" x14ac:dyDescent="0.25">
      <c r="A20697"/>
      <c r="B20697"/>
      <c r="C20697"/>
      <c r="D20697"/>
      <c r="E20697"/>
    </row>
    <row r="20698" spans="1:5" x14ac:dyDescent="0.25">
      <c r="A20698"/>
      <c r="B20698"/>
      <c r="C20698"/>
      <c r="D20698"/>
      <c r="E20698"/>
    </row>
    <row r="20699" spans="1:5" x14ac:dyDescent="0.25">
      <c r="A20699"/>
      <c r="B20699"/>
      <c r="C20699"/>
      <c r="D20699"/>
      <c r="E20699"/>
    </row>
    <row r="20700" spans="1:5" x14ac:dyDescent="0.25">
      <c r="A20700"/>
      <c r="B20700"/>
      <c r="C20700"/>
      <c r="D20700"/>
      <c r="E20700"/>
    </row>
    <row r="20701" spans="1:5" x14ac:dyDescent="0.25">
      <c r="A20701"/>
      <c r="B20701"/>
      <c r="C20701"/>
      <c r="D20701"/>
      <c r="E20701"/>
    </row>
    <row r="20702" spans="1:5" x14ac:dyDescent="0.25">
      <c r="A20702"/>
      <c r="B20702"/>
      <c r="C20702"/>
      <c r="D20702"/>
      <c r="E20702"/>
    </row>
    <row r="20703" spans="1:5" x14ac:dyDescent="0.25">
      <c r="A20703"/>
      <c r="B20703"/>
      <c r="C20703"/>
      <c r="D20703"/>
      <c r="E20703"/>
    </row>
    <row r="20704" spans="1:5" x14ac:dyDescent="0.25">
      <c r="A20704"/>
      <c r="B20704"/>
      <c r="C20704"/>
      <c r="D20704"/>
      <c r="E20704"/>
    </row>
    <row r="20705" spans="1:5" x14ac:dyDescent="0.25">
      <c r="A20705"/>
      <c r="B20705"/>
      <c r="C20705"/>
      <c r="D20705"/>
      <c r="E20705"/>
    </row>
    <row r="20706" spans="1:5" x14ac:dyDescent="0.25">
      <c r="A20706"/>
      <c r="B20706"/>
      <c r="C20706"/>
      <c r="D20706"/>
      <c r="E20706"/>
    </row>
    <row r="20707" spans="1:5" x14ac:dyDescent="0.25">
      <c r="A20707"/>
      <c r="B20707"/>
      <c r="C20707"/>
      <c r="D20707"/>
      <c r="E20707"/>
    </row>
    <row r="20708" spans="1:5" x14ac:dyDescent="0.25">
      <c r="A20708"/>
      <c r="B20708"/>
      <c r="C20708"/>
      <c r="D20708"/>
      <c r="E20708"/>
    </row>
    <row r="20709" spans="1:5" x14ac:dyDescent="0.25">
      <c r="A20709"/>
      <c r="B20709"/>
      <c r="C20709"/>
      <c r="D20709"/>
      <c r="E20709"/>
    </row>
    <row r="20710" spans="1:5" x14ac:dyDescent="0.25">
      <c r="A20710"/>
      <c r="B20710"/>
      <c r="C20710"/>
      <c r="D20710"/>
      <c r="E20710"/>
    </row>
    <row r="20711" spans="1:5" x14ac:dyDescent="0.25">
      <c r="A20711"/>
      <c r="B20711"/>
      <c r="C20711"/>
      <c r="D20711"/>
      <c r="E20711"/>
    </row>
    <row r="20712" spans="1:5" x14ac:dyDescent="0.25">
      <c r="A20712"/>
      <c r="B20712"/>
      <c r="C20712"/>
      <c r="D20712"/>
      <c r="E20712"/>
    </row>
    <row r="20713" spans="1:5" x14ac:dyDescent="0.25">
      <c r="A20713"/>
      <c r="B20713"/>
      <c r="C20713"/>
      <c r="D20713"/>
      <c r="E20713"/>
    </row>
    <row r="20714" spans="1:5" x14ac:dyDescent="0.25">
      <c r="A20714"/>
      <c r="B20714"/>
      <c r="C20714"/>
      <c r="D20714"/>
      <c r="E20714"/>
    </row>
    <row r="20715" spans="1:5" x14ac:dyDescent="0.25">
      <c r="A20715"/>
      <c r="B20715"/>
      <c r="C20715"/>
      <c r="D20715"/>
      <c r="E20715"/>
    </row>
    <row r="20716" spans="1:5" x14ac:dyDescent="0.25">
      <c r="A20716"/>
      <c r="B20716"/>
      <c r="C20716"/>
      <c r="D20716"/>
      <c r="E20716"/>
    </row>
    <row r="20717" spans="1:5" x14ac:dyDescent="0.25">
      <c r="A20717"/>
      <c r="B20717"/>
      <c r="C20717"/>
      <c r="D20717"/>
      <c r="E20717"/>
    </row>
    <row r="20718" spans="1:5" x14ac:dyDescent="0.25">
      <c r="A20718"/>
      <c r="B20718"/>
      <c r="C20718"/>
      <c r="D20718"/>
      <c r="E20718"/>
    </row>
    <row r="20719" spans="1:5" x14ac:dyDescent="0.25">
      <c r="A20719"/>
      <c r="B20719"/>
      <c r="C20719"/>
      <c r="D20719"/>
      <c r="E20719"/>
    </row>
    <row r="20720" spans="1:5" x14ac:dyDescent="0.25">
      <c r="A20720"/>
      <c r="B20720"/>
      <c r="C20720"/>
      <c r="D20720"/>
      <c r="E20720"/>
    </row>
    <row r="20721" spans="1:5" x14ac:dyDescent="0.25">
      <c r="A20721"/>
      <c r="B20721"/>
      <c r="C20721"/>
      <c r="D20721"/>
      <c r="E20721"/>
    </row>
    <row r="20722" spans="1:5" x14ac:dyDescent="0.25">
      <c r="A20722"/>
      <c r="B20722"/>
      <c r="C20722"/>
      <c r="D20722"/>
      <c r="E20722"/>
    </row>
    <row r="20723" spans="1:5" x14ac:dyDescent="0.25">
      <c r="A20723"/>
      <c r="B20723"/>
      <c r="C20723"/>
      <c r="D20723"/>
      <c r="E20723"/>
    </row>
    <row r="20724" spans="1:5" x14ac:dyDescent="0.25">
      <c r="A20724"/>
      <c r="B20724"/>
      <c r="C20724"/>
      <c r="D20724"/>
      <c r="E20724"/>
    </row>
    <row r="20725" spans="1:5" x14ac:dyDescent="0.25">
      <c r="A20725"/>
      <c r="B20725"/>
      <c r="C20725"/>
      <c r="D20725"/>
      <c r="E20725"/>
    </row>
    <row r="20726" spans="1:5" x14ac:dyDescent="0.25">
      <c r="A20726"/>
      <c r="B20726"/>
      <c r="C20726"/>
      <c r="D20726"/>
      <c r="E20726"/>
    </row>
    <row r="20727" spans="1:5" x14ac:dyDescent="0.25">
      <c r="A20727"/>
      <c r="B20727"/>
      <c r="C20727"/>
      <c r="D20727"/>
      <c r="E20727"/>
    </row>
    <row r="20728" spans="1:5" x14ac:dyDescent="0.25">
      <c r="A20728"/>
      <c r="B20728"/>
      <c r="C20728"/>
      <c r="D20728"/>
      <c r="E20728"/>
    </row>
    <row r="20729" spans="1:5" x14ac:dyDescent="0.25">
      <c r="A20729"/>
      <c r="B20729"/>
      <c r="C20729"/>
      <c r="D20729"/>
      <c r="E20729"/>
    </row>
    <row r="20730" spans="1:5" x14ac:dyDescent="0.25">
      <c r="A20730"/>
      <c r="B20730"/>
      <c r="C20730"/>
      <c r="D20730"/>
      <c r="E20730"/>
    </row>
    <row r="20731" spans="1:5" x14ac:dyDescent="0.25">
      <c r="A20731"/>
      <c r="B20731"/>
      <c r="C20731"/>
      <c r="D20731"/>
      <c r="E20731"/>
    </row>
    <row r="20732" spans="1:5" x14ac:dyDescent="0.25">
      <c r="A20732"/>
      <c r="B20732"/>
      <c r="C20732"/>
      <c r="D20732"/>
      <c r="E20732"/>
    </row>
    <row r="20733" spans="1:5" x14ac:dyDescent="0.25">
      <c r="A20733"/>
      <c r="B20733"/>
      <c r="C20733"/>
      <c r="D20733"/>
      <c r="E20733"/>
    </row>
    <row r="20734" spans="1:5" x14ac:dyDescent="0.25">
      <c r="A20734"/>
      <c r="B20734"/>
      <c r="C20734"/>
      <c r="D20734"/>
      <c r="E20734"/>
    </row>
    <row r="20735" spans="1:5" x14ac:dyDescent="0.25">
      <c r="A20735"/>
      <c r="B20735"/>
      <c r="C20735"/>
      <c r="D20735"/>
      <c r="E20735"/>
    </row>
    <row r="20736" spans="1:5" x14ac:dyDescent="0.25">
      <c r="A20736"/>
      <c r="B20736"/>
      <c r="C20736"/>
      <c r="D20736"/>
      <c r="E20736"/>
    </row>
    <row r="20737" spans="1:5" x14ac:dyDescent="0.25">
      <c r="A20737"/>
      <c r="B20737"/>
      <c r="C20737"/>
      <c r="D20737"/>
      <c r="E20737"/>
    </row>
    <row r="20738" spans="1:5" x14ac:dyDescent="0.25">
      <c r="A20738"/>
      <c r="B20738"/>
      <c r="C20738"/>
      <c r="D20738"/>
      <c r="E20738"/>
    </row>
    <row r="20739" spans="1:5" x14ac:dyDescent="0.25">
      <c r="A20739"/>
      <c r="B20739"/>
      <c r="C20739"/>
      <c r="D20739"/>
      <c r="E20739"/>
    </row>
    <row r="20740" spans="1:5" x14ac:dyDescent="0.25">
      <c r="A20740"/>
      <c r="B20740"/>
      <c r="C20740"/>
      <c r="D20740"/>
      <c r="E20740"/>
    </row>
    <row r="20741" spans="1:5" x14ac:dyDescent="0.25">
      <c r="A20741"/>
      <c r="B20741"/>
      <c r="C20741"/>
      <c r="D20741"/>
      <c r="E20741"/>
    </row>
    <row r="20742" spans="1:5" x14ac:dyDescent="0.25">
      <c r="A20742"/>
      <c r="B20742"/>
      <c r="C20742"/>
      <c r="D20742"/>
      <c r="E20742"/>
    </row>
    <row r="20743" spans="1:5" x14ac:dyDescent="0.25">
      <c r="A20743"/>
      <c r="B20743"/>
      <c r="C20743"/>
      <c r="D20743"/>
      <c r="E20743"/>
    </row>
    <row r="20744" spans="1:5" x14ac:dyDescent="0.25">
      <c r="A20744"/>
      <c r="B20744"/>
      <c r="C20744"/>
      <c r="D20744"/>
      <c r="E20744"/>
    </row>
    <row r="20745" spans="1:5" x14ac:dyDescent="0.25">
      <c r="A20745"/>
      <c r="B20745"/>
      <c r="C20745"/>
      <c r="D20745"/>
      <c r="E20745"/>
    </row>
    <row r="20746" spans="1:5" x14ac:dyDescent="0.25">
      <c r="A20746"/>
      <c r="B20746"/>
      <c r="C20746"/>
      <c r="D20746"/>
      <c r="E20746"/>
    </row>
    <row r="20747" spans="1:5" x14ac:dyDescent="0.25">
      <c r="A20747"/>
      <c r="B20747"/>
      <c r="C20747"/>
      <c r="D20747"/>
      <c r="E20747"/>
    </row>
    <row r="20748" spans="1:5" x14ac:dyDescent="0.25">
      <c r="A20748"/>
      <c r="B20748"/>
      <c r="C20748"/>
      <c r="D20748"/>
      <c r="E20748"/>
    </row>
    <row r="20749" spans="1:5" x14ac:dyDescent="0.25">
      <c r="A20749"/>
      <c r="B20749"/>
      <c r="C20749"/>
      <c r="D20749"/>
      <c r="E20749"/>
    </row>
    <row r="20750" spans="1:5" x14ac:dyDescent="0.25">
      <c r="A20750"/>
      <c r="B20750"/>
      <c r="C20750"/>
      <c r="D20750"/>
      <c r="E20750"/>
    </row>
    <row r="20751" spans="1:5" x14ac:dyDescent="0.25">
      <c r="A20751"/>
      <c r="B20751"/>
      <c r="C20751"/>
      <c r="D20751"/>
      <c r="E20751"/>
    </row>
    <row r="20752" spans="1:5" x14ac:dyDescent="0.25">
      <c r="A20752"/>
      <c r="B20752"/>
      <c r="C20752"/>
      <c r="D20752"/>
      <c r="E20752"/>
    </row>
    <row r="20753" spans="1:5" x14ac:dyDescent="0.25">
      <c r="A20753"/>
      <c r="B20753"/>
      <c r="C20753"/>
      <c r="D20753"/>
      <c r="E20753"/>
    </row>
    <row r="20754" spans="1:5" x14ac:dyDescent="0.25">
      <c r="A20754"/>
      <c r="B20754"/>
      <c r="C20754"/>
      <c r="D20754"/>
      <c r="E20754"/>
    </row>
    <row r="20755" spans="1:5" x14ac:dyDescent="0.25">
      <c r="A20755"/>
      <c r="B20755"/>
      <c r="C20755"/>
      <c r="D20755"/>
      <c r="E20755"/>
    </row>
    <row r="20756" spans="1:5" x14ac:dyDescent="0.25">
      <c r="A20756"/>
      <c r="B20756"/>
      <c r="C20756"/>
      <c r="D20756"/>
      <c r="E20756"/>
    </row>
    <row r="20757" spans="1:5" x14ac:dyDescent="0.25">
      <c r="A20757"/>
      <c r="B20757"/>
      <c r="C20757"/>
      <c r="D20757"/>
      <c r="E20757"/>
    </row>
    <row r="20758" spans="1:5" x14ac:dyDescent="0.25">
      <c r="A20758"/>
      <c r="B20758"/>
      <c r="C20758"/>
      <c r="D20758"/>
      <c r="E20758"/>
    </row>
    <row r="20759" spans="1:5" x14ac:dyDescent="0.25">
      <c r="A20759"/>
      <c r="B20759"/>
      <c r="C20759"/>
      <c r="D20759"/>
      <c r="E20759"/>
    </row>
    <row r="20760" spans="1:5" x14ac:dyDescent="0.25">
      <c r="A20760"/>
      <c r="B20760"/>
      <c r="C20760"/>
      <c r="D20760"/>
      <c r="E20760"/>
    </row>
    <row r="20761" spans="1:5" x14ac:dyDescent="0.25">
      <c r="A20761"/>
      <c r="B20761"/>
      <c r="C20761"/>
      <c r="D20761"/>
      <c r="E20761"/>
    </row>
    <row r="20762" spans="1:5" x14ac:dyDescent="0.25">
      <c r="A20762"/>
      <c r="B20762"/>
      <c r="C20762"/>
      <c r="D20762"/>
      <c r="E20762"/>
    </row>
    <row r="20763" spans="1:5" x14ac:dyDescent="0.25">
      <c r="A20763"/>
      <c r="B20763"/>
      <c r="C20763"/>
      <c r="D20763"/>
      <c r="E20763"/>
    </row>
    <row r="20764" spans="1:5" x14ac:dyDescent="0.25">
      <c r="A20764"/>
      <c r="B20764"/>
      <c r="C20764"/>
      <c r="D20764"/>
      <c r="E20764"/>
    </row>
    <row r="20765" spans="1:5" x14ac:dyDescent="0.25">
      <c r="A20765"/>
      <c r="B20765"/>
      <c r="C20765"/>
      <c r="D20765"/>
      <c r="E20765"/>
    </row>
    <row r="20766" spans="1:5" x14ac:dyDescent="0.25">
      <c r="A20766"/>
      <c r="B20766"/>
      <c r="C20766"/>
      <c r="D20766"/>
      <c r="E20766"/>
    </row>
    <row r="20767" spans="1:5" x14ac:dyDescent="0.25">
      <c r="A20767"/>
      <c r="B20767"/>
      <c r="C20767"/>
      <c r="D20767"/>
      <c r="E20767"/>
    </row>
    <row r="20768" spans="1:5" x14ac:dyDescent="0.25">
      <c r="A20768"/>
      <c r="B20768"/>
      <c r="C20768"/>
      <c r="D20768"/>
      <c r="E20768"/>
    </row>
    <row r="20769" spans="1:5" x14ac:dyDescent="0.25">
      <c r="A20769"/>
      <c r="B20769"/>
      <c r="C20769"/>
      <c r="D20769"/>
      <c r="E20769"/>
    </row>
    <row r="20770" spans="1:5" x14ac:dyDescent="0.25">
      <c r="A20770"/>
      <c r="B20770"/>
      <c r="C20770"/>
      <c r="D20770"/>
      <c r="E20770"/>
    </row>
    <row r="20771" spans="1:5" x14ac:dyDescent="0.25">
      <c r="A20771"/>
      <c r="B20771"/>
      <c r="C20771"/>
      <c r="D20771"/>
      <c r="E20771"/>
    </row>
    <row r="20772" spans="1:5" x14ac:dyDescent="0.25">
      <c r="A20772"/>
      <c r="B20772"/>
      <c r="C20772"/>
      <c r="D20772"/>
      <c r="E20772"/>
    </row>
    <row r="20773" spans="1:5" x14ac:dyDescent="0.25">
      <c r="A20773"/>
      <c r="B20773"/>
      <c r="C20773"/>
      <c r="D20773"/>
      <c r="E20773"/>
    </row>
    <row r="20774" spans="1:5" x14ac:dyDescent="0.25">
      <c r="A20774"/>
      <c r="B20774"/>
      <c r="C20774"/>
      <c r="D20774"/>
      <c r="E20774"/>
    </row>
    <row r="20775" spans="1:5" x14ac:dyDescent="0.25">
      <c r="A20775"/>
      <c r="B20775"/>
      <c r="C20775"/>
      <c r="D20775"/>
      <c r="E20775"/>
    </row>
    <row r="20776" spans="1:5" x14ac:dyDescent="0.25">
      <c r="A20776"/>
      <c r="B20776"/>
      <c r="C20776"/>
      <c r="D20776"/>
      <c r="E20776"/>
    </row>
    <row r="20777" spans="1:5" x14ac:dyDescent="0.25">
      <c r="A20777"/>
      <c r="B20777"/>
      <c r="C20777"/>
      <c r="D20777"/>
      <c r="E20777"/>
    </row>
    <row r="20778" spans="1:5" x14ac:dyDescent="0.25">
      <c r="A20778"/>
      <c r="B20778"/>
      <c r="C20778"/>
      <c r="D20778"/>
      <c r="E20778"/>
    </row>
    <row r="20779" spans="1:5" x14ac:dyDescent="0.25">
      <c r="A20779"/>
      <c r="B20779"/>
      <c r="C20779"/>
      <c r="D20779"/>
      <c r="E20779"/>
    </row>
    <row r="20780" spans="1:5" x14ac:dyDescent="0.25">
      <c r="A20780"/>
      <c r="B20780"/>
      <c r="C20780"/>
      <c r="D20780"/>
      <c r="E20780"/>
    </row>
    <row r="20781" spans="1:5" x14ac:dyDescent="0.25">
      <c r="A20781"/>
      <c r="B20781"/>
      <c r="C20781"/>
      <c r="D20781"/>
      <c r="E20781"/>
    </row>
    <row r="20782" spans="1:5" x14ac:dyDescent="0.25">
      <c r="A20782"/>
      <c r="B20782"/>
      <c r="C20782"/>
      <c r="D20782"/>
      <c r="E20782"/>
    </row>
    <row r="20783" spans="1:5" x14ac:dyDescent="0.25">
      <c r="A20783"/>
      <c r="B20783"/>
      <c r="C20783"/>
      <c r="D20783"/>
      <c r="E20783"/>
    </row>
    <row r="20784" spans="1:5" x14ac:dyDescent="0.25">
      <c r="A20784"/>
      <c r="B20784"/>
      <c r="C20784"/>
      <c r="D20784"/>
      <c r="E20784"/>
    </row>
    <row r="20785" spans="1:5" x14ac:dyDescent="0.25">
      <c r="A20785"/>
      <c r="B20785"/>
      <c r="C20785"/>
      <c r="D20785"/>
      <c r="E20785"/>
    </row>
    <row r="20786" spans="1:5" x14ac:dyDescent="0.25">
      <c r="A20786"/>
      <c r="B20786"/>
      <c r="C20786"/>
      <c r="D20786"/>
      <c r="E20786"/>
    </row>
    <row r="20787" spans="1:5" x14ac:dyDescent="0.25">
      <c r="A20787"/>
      <c r="B20787"/>
      <c r="C20787"/>
      <c r="D20787"/>
      <c r="E20787"/>
    </row>
    <row r="20788" spans="1:5" x14ac:dyDescent="0.25">
      <c r="A20788"/>
      <c r="B20788"/>
      <c r="C20788"/>
      <c r="D20788"/>
      <c r="E20788"/>
    </row>
    <row r="20789" spans="1:5" x14ac:dyDescent="0.25">
      <c r="A20789"/>
      <c r="B20789"/>
      <c r="C20789"/>
      <c r="D20789"/>
      <c r="E20789"/>
    </row>
    <row r="20790" spans="1:5" x14ac:dyDescent="0.25">
      <c r="A20790"/>
      <c r="B20790"/>
      <c r="C20790"/>
      <c r="D20790"/>
      <c r="E20790"/>
    </row>
    <row r="20791" spans="1:5" x14ac:dyDescent="0.25">
      <c r="A20791"/>
      <c r="B20791"/>
      <c r="C20791"/>
      <c r="D20791"/>
      <c r="E20791"/>
    </row>
    <row r="20792" spans="1:5" x14ac:dyDescent="0.25">
      <c r="A20792"/>
      <c r="B20792"/>
      <c r="C20792"/>
      <c r="D20792"/>
      <c r="E20792"/>
    </row>
    <row r="20793" spans="1:5" x14ac:dyDescent="0.25">
      <c r="A20793"/>
      <c r="B20793"/>
      <c r="C20793"/>
      <c r="D20793"/>
      <c r="E20793"/>
    </row>
    <row r="20794" spans="1:5" x14ac:dyDescent="0.25">
      <c r="A20794"/>
      <c r="B20794"/>
      <c r="C20794"/>
      <c r="D20794"/>
      <c r="E20794"/>
    </row>
    <row r="20795" spans="1:5" x14ac:dyDescent="0.25">
      <c r="A20795"/>
      <c r="B20795"/>
      <c r="C20795"/>
      <c r="D20795"/>
      <c r="E20795"/>
    </row>
    <row r="20796" spans="1:5" x14ac:dyDescent="0.25">
      <c r="A20796"/>
      <c r="B20796"/>
      <c r="C20796"/>
      <c r="D20796"/>
      <c r="E20796"/>
    </row>
    <row r="20797" spans="1:5" x14ac:dyDescent="0.25">
      <c r="A20797"/>
      <c r="B20797"/>
      <c r="C20797"/>
      <c r="D20797"/>
      <c r="E20797"/>
    </row>
    <row r="20798" spans="1:5" x14ac:dyDescent="0.25">
      <c r="A20798"/>
      <c r="B20798"/>
      <c r="C20798"/>
      <c r="D20798"/>
      <c r="E20798"/>
    </row>
    <row r="20799" spans="1:5" x14ac:dyDescent="0.25">
      <c r="A20799"/>
      <c r="B20799"/>
      <c r="C20799"/>
      <c r="D20799"/>
      <c r="E20799"/>
    </row>
    <row r="20800" spans="1:5" x14ac:dyDescent="0.25">
      <c r="A20800"/>
      <c r="B20800"/>
      <c r="C20800"/>
      <c r="D20800"/>
      <c r="E20800"/>
    </row>
    <row r="20801" spans="1:5" x14ac:dyDescent="0.25">
      <c r="A20801"/>
      <c r="B20801"/>
      <c r="C20801"/>
      <c r="D20801"/>
      <c r="E20801"/>
    </row>
    <row r="20802" spans="1:5" x14ac:dyDescent="0.25">
      <c r="A20802"/>
      <c r="B20802"/>
      <c r="C20802"/>
      <c r="D20802"/>
      <c r="E20802"/>
    </row>
    <row r="20803" spans="1:5" x14ac:dyDescent="0.25">
      <c r="A20803"/>
      <c r="B20803"/>
      <c r="C20803"/>
      <c r="D20803"/>
      <c r="E20803"/>
    </row>
    <row r="20804" spans="1:5" x14ac:dyDescent="0.25">
      <c r="A20804"/>
      <c r="B20804"/>
      <c r="C20804"/>
      <c r="D20804"/>
      <c r="E20804"/>
    </row>
    <row r="20805" spans="1:5" x14ac:dyDescent="0.25">
      <c r="A20805"/>
      <c r="B20805"/>
      <c r="C20805"/>
      <c r="D20805"/>
      <c r="E20805"/>
    </row>
    <row r="20806" spans="1:5" x14ac:dyDescent="0.25">
      <c r="A20806"/>
      <c r="B20806"/>
      <c r="C20806"/>
      <c r="D20806"/>
      <c r="E20806"/>
    </row>
    <row r="20807" spans="1:5" x14ac:dyDescent="0.25">
      <c r="A20807"/>
      <c r="B20807"/>
      <c r="C20807"/>
      <c r="D20807"/>
      <c r="E20807"/>
    </row>
    <row r="20808" spans="1:5" x14ac:dyDescent="0.25">
      <c r="A20808"/>
      <c r="B20808"/>
      <c r="C20808"/>
      <c r="D20808"/>
      <c r="E20808"/>
    </row>
    <row r="20809" spans="1:5" x14ac:dyDescent="0.25">
      <c r="A20809"/>
      <c r="B20809"/>
      <c r="C20809"/>
      <c r="D20809"/>
      <c r="E20809"/>
    </row>
    <row r="20810" spans="1:5" x14ac:dyDescent="0.25">
      <c r="A20810"/>
      <c r="B20810"/>
      <c r="C20810"/>
      <c r="D20810"/>
      <c r="E20810"/>
    </row>
    <row r="20811" spans="1:5" x14ac:dyDescent="0.25">
      <c r="A20811"/>
      <c r="B20811"/>
      <c r="C20811"/>
      <c r="D20811"/>
      <c r="E20811"/>
    </row>
    <row r="20812" spans="1:5" x14ac:dyDescent="0.25">
      <c r="A20812"/>
      <c r="B20812"/>
      <c r="C20812"/>
      <c r="D20812"/>
      <c r="E20812"/>
    </row>
    <row r="20813" spans="1:5" x14ac:dyDescent="0.25">
      <c r="A20813"/>
      <c r="B20813"/>
      <c r="C20813"/>
      <c r="D20813"/>
      <c r="E20813"/>
    </row>
    <row r="20814" spans="1:5" x14ac:dyDescent="0.25">
      <c r="A20814"/>
      <c r="B20814"/>
      <c r="C20814"/>
      <c r="D20814"/>
      <c r="E20814"/>
    </row>
    <row r="20815" spans="1:5" x14ac:dyDescent="0.25">
      <c r="A20815"/>
      <c r="B20815"/>
      <c r="C20815"/>
      <c r="D20815"/>
      <c r="E20815"/>
    </row>
    <row r="20816" spans="1:5" x14ac:dyDescent="0.25">
      <c r="A20816"/>
      <c r="B20816"/>
      <c r="C20816"/>
      <c r="D20816"/>
      <c r="E20816"/>
    </row>
    <row r="20817" spans="1:5" x14ac:dyDescent="0.25">
      <c r="A20817"/>
      <c r="B20817"/>
      <c r="C20817"/>
      <c r="D20817"/>
      <c r="E20817"/>
    </row>
    <row r="20818" spans="1:5" x14ac:dyDescent="0.25">
      <c r="A20818"/>
      <c r="B20818"/>
      <c r="C20818"/>
      <c r="D20818"/>
      <c r="E20818"/>
    </row>
    <row r="20819" spans="1:5" x14ac:dyDescent="0.25">
      <c r="A20819"/>
      <c r="B20819"/>
      <c r="C20819"/>
      <c r="D20819"/>
      <c r="E20819"/>
    </row>
    <row r="20820" spans="1:5" x14ac:dyDescent="0.25">
      <c r="A20820"/>
      <c r="B20820"/>
      <c r="C20820"/>
      <c r="D20820"/>
      <c r="E20820"/>
    </row>
    <row r="20821" spans="1:5" x14ac:dyDescent="0.25">
      <c r="A20821"/>
      <c r="B20821"/>
      <c r="C20821"/>
      <c r="D20821"/>
      <c r="E20821"/>
    </row>
    <row r="20822" spans="1:5" x14ac:dyDescent="0.25">
      <c r="A20822"/>
      <c r="B20822"/>
      <c r="C20822"/>
      <c r="D20822"/>
      <c r="E20822"/>
    </row>
    <row r="20823" spans="1:5" x14ac:dyDescent="0.25">
      <c r="A20823"/>
      <c r="B20823"/>
      <c r="C20823"/>
      <c r="D20823"/>
      <c r="E20823"/>
    </row>
    <row r="20824" spans="1:5" x14ac:dyDescent="0.25">
      <c r="A20824"/>
      <c r="B20824"/>
      <c r="C20824"/>
      <c r="D20824"/>
      <c r="E20824"/>
    </row>
    <row r="20825" spans="1:5" x14ac:dyDescent="0.25">
      <c r="A20825"/>
      <c r="B20825"/>
      <c r="C20825"/>
      <c r="D20825"/>
      <c r="E20825"/>
    </row>
    <row r="20826" spans="1:5" x14ac:dyDescent="0.25">
      <c r="A20826"/>
      <c r="B20826"/>
      <c r="C20826"/>
      <c r="D20826"/>
      <c r="E20826"/>
    </row>
    <row r="20827" spans="1:5" x14ac:dyDescent="0.25">
      <c r="A20827"/>
      <c r="B20827"/>
      <c r="C20827"/>
      <c r="D20827"/>
      <c r="E20827"/>
    </row>
    <row r="20828" spans="1:5" x14ac:dyDescent="0.25">
      <c r="A20828"/>
      <c r="B20828"/>
      <c r="C20828"/>
      <c r="D20828"/>
      <c r="E20828"/>
    </row>
    <row r="20829" spans="1:5" x14ac:dyDescent="0.25">
      <c r="A20829"/>
      <c r="B20829"/>
      <c r="C20829"/>
      <c r="D20829"/>
      <c r="E20829"/>
    </row>
    <row r="20830" spans="1:5" x14ac:dyDescent="0.25">
      <c r="A20830"/>
      <c r="B20830"/>
      <c r="C20830"/>
      <c r="D20830"/>
      <c r="E20830"/>
    </row>
    <row r="20831" spans="1:5" x14ac:dyDescent="0.25">
      <c r="A20831"/>
      <c r="B20831"/>
      <c r="C20831"/>
      <c r="D20831"/>
      <c r="E20831"/>
    </row>
    <row r="20832" spans="1:5" x14ac:dyDescent="0.25">
      <c r="A20832"/>
      <c r="B20832"/>
      <c r="C20832"/>
      <c r="D20832"/>
      <c r="E20832"/>
    </row>
    <row r="20833" spans="1:5" x14ac:dyDescent="0.25">
      <c r="A20833"/>
      <c r="B20833"/>
      <c r="C20833"/>
      <c r="D20833"/>
      <c r="E20833"/>
    </row>
    <row r="20834" spans="1:5" x14ac:dyDescent="0.25">
      <c r="A20834"/>
      <c r="B20834"/>
      <c r="C20834"/>
      <c r="D20834"/>
      <c r="E20834"/>
    </row>
    <row r="20835" spans="1:5" x14ac:dyDescent="0.25">
      <c r="A20835"/>
      <c r="B20835"/>
      <c r="C20835"/>
      <c r="D20835"/>
      <c r="E20835"/>
    </row>
    <row r="20836" spans="1:5" x14ac:dyDescent="0.25">
      <c r="A20836"/>
      <c r="B20836"/>
      <c r="C20836"/>
      <c r="D20836"/>
      <c r="E20836"/>
    </row>
    <row r="20837" spans="1:5" x14ac:dyDescent="0.25">
      <c r="A20837"/>
      <c r="B20837"/>
      <c r="C20837"/>
      <c r="D20837"/>
      <c r="E20837"/>
    </row>
    <row r="20838" spans="1:5" x14ac:dyDescent="0.25">
      <c r="A20838"/>
      <c r="B20838"/>
      <c r="C20838"/>
      <c r="D20838"/>
      <c r="E20838"/>
    </row>
    <row r="20839" spans="1:5" x14ac:dyDescent="0.25">
      <c r="A20839"/>
      <c r="B20839"/>
      <c r="C20839"/>
      <c r="D20839"/>
      <c r="E20839"/>
    </row>
    <row r="20840" spans="1:5" x14ac:dyDescent="0.25">
      <c r="A20840"/>
      <c r="B20840"/>
      <c r="C20840"/>
      <c r="D20840"/>
      <c r="E20840"/>
    </row>
    <row r="20841" spans="1:5" x14ac:dyDescent="0.25">
      <c r="A20841"/>
      <c r="B20841"/>
      <c r="C20841"/>
      <c r="D20841"/>
      <c r="E20841"/>
    </row>
    <row r="20842" spans="1:5" x14ac:dyDescent="0.25">
      <c r="A20842"/>
      <c r="B20842"/>
      <c r="C20842"/>
      <c r="D20842"/>
      <c r="E20842"/>
    </row>
    <row r="20843" spans="1:5" x14ac:dyDescent="0.25">
      <c r="A20843"/>
      <c r="B20843"/>
      <c r="C20843"/>
      <c r="D20843"/>
      <c r="E20843"/>
    </row>
    <row r="20844" spans="1:5" x14ac:dyDescent="0.25">
      <c r="A20844"/>
      <c r="B20844"/>
      <c r="C20844"/>
      <c r="D20844"/>
      <c r="E20844"/>
    </row>
    <row r="20845" spans="1:5" x14ac:dyDescent="0.25">
      <c r="A20845"/>
      <c r="B20845"/>
      <c r="C20845"/>
      <c r="D20845"/>
      <c r="E20845"/>
    </row>
    <row r="20846" spans="1:5" x14ac:dyDescent="0.25">
      <c r="A20846"/>
      <c r="B20846"/>
      <c r="C20846"/>
      <c r="D20846"/>
      <c r="E20846"/>
    </row>
    <row r="20847" spans="1:5" x14ac:dyDescent="0.25">
      <c r="A20847"/>
      <c r="B20847"/>
      <c r="C20847"/>
      <c r="D20847"/>
      <c r="E20847"/>
    </row>
    <row r="20848" spans="1:5" x14ac:dyDescent="0.25">
      <c r="A20848"/>
      <c r="B20848"/>
      <c r="C20848"/>
      <c r="D20848"/>
      <c r="E20848"/>
    </row>
    <row r="20849" spans="1:5" x14ac:dyDescent="0.25">
      <c r="A20849"/>
      <c r="B20849"/>
      <c r="C20849"/>
      <c r="D20849"/>
      <c r="E20849"/>
    </row>
    <row r="20850" spans="1:5" x14ac:dyDescent="0.25">
      <c r="A20850"/>
      <c r="B20850"/>
      <c r="C20850"/>
      <c r="D20850"/>
      <c r="E20850"/>
    </row>
    <row r="20851" spans="1:5" x14ac:dyDescent="0.25">
      <c r="A20851"/>
      <c r="B20851"/>
      <c r="C20851"/>
      <c r="D20851"/>
      <c r="E20851"/>
    </row>
    <row r="20852" spans="1:5" x14ac:dyDescent="0.25">
      <c r="A20852"/>
      <c r="B20852"/>
      <c r="C20852"/>
      <c r="D20852"/>
      <c r="E20852"/>
    </row>
    <row r="20853" spans="1:5" x14ac:dyDescent="0.25">
      <c r="A20853"/>
      <c r="B20853"/>
      <c r="C20853"/>
      <c r="D20853"/>
      <c r="E20853"/>
    </row>
    <row r="20854" spans="1:5" x14ac:dyDescent="0.25">
      <c r="A20854"/>
      <c r="B20854"/>
      <c r="C20854"/>
      <c r="D20854"/>
      <c r="E20854"/>
    </row>
    <row r="20855" spans="1:5" x14ac:dyDescent="0.25">
      <c r="A20855"/>
      <c r="B20855"/>
      <c r="C20855"/>
      <c r="D20855"/>
      <c r="E20855"/>
    </row>
    <row r="20856" spans="1:5" x14ac:dyDescent="0.25">
      <c r="A20856"/>
      <c r="B20856"/>
      <c r="C20856"/>
      <c r="D20856"/>
      <c r="E20856"/>
    </row>
    <row r="20857" spans="1:5" x14ac:dyDescent="0.25">
      <c r="A20857"/>
      <c r="B20857"/>
      <c r="C20857"/>
      <c r="D20857"/>
      <c r="E20857"/>
    </row>
    <row r="20858" spans="1:5" x14ac:dyDescent="0.25">
      <c r="A20858"/>
      <c r="B20858"/>
      <c r="C20858"/>
      <c r="D20858"/>
      <c r="E20858"/>
    </row>
    <row r="20859" spans="1:5" x14ac:dyDescent="0.25">
      <c r="A20859"/>
      <c r="B20859"/>
      <c r="C20859"/>
      <c r="D20859"/>
      <c r="E20859"/>
    </row>
    <row r="20860" spans="1:5" x14ac:dyDescent="0.25">
      <c r="A20860"/>
      <c r="B20860"/>
      <c r="C20860"/>
      <c r="D20860"/>
      <c r="E20860"/>
    </row>
    <row r="20861" spans="1:5" x14ac:dyDescent="0.25">
      <c r="A20861"/>
      <c r="B20861"/>
      <c r="C20861"/>
      <c r="D20861"/>
      <c r="E20861"/>
    </row>
    <row r="20862" spans="1:5" x14ac:dyDescent="0.25">
      <c r="A20862"/>
      <c r="B20862"/>
      <c r="C20862"/>
      <c r="D20862"/>
      <c r="E20862"/>
    </row>
    <row r="20863" spans="1:5" x14ac:dyDescent="0.25">
      <c r="A20863"/>
      <c r="B20863"/>
      <c r="C20863"/>
      <c r="D20863"/>
      <c r="E20863"/>
    </row>
    <row r="20864" spans="1:5" x14ac:dyDescent="0.25">
      <c r="A20864"/>
      <c r="B20864"/>
      <c r="C20864"/>
      <c r="D20864"/>
      <c r="E20864"/>
    </row>
    <row r="20865" spans="1:5" x14ac:dyDescent="0.25">
      <c r="A20865"/>
      <c r="B20865"/>
      <c r="C20865"/>
      <c r="D20865"/>
      <c r="E20865"/>
    </row>
    <row r="20866" spans="1:5" x14ac:dyDescent="0.25">
      <c r="A20866"/>
      <c r="B20866"/>
      <c r="C20866"/>
      <c r="D20866"/>
      <c r="E20866"/>
    </row>
    <row r="20867" spans="1:5" x14ac:dyDescent="0.25">
      <c r="A20867"/>
      <c r="B20867"/>
      <c r="C20867"/>
      <c r="D20867"/>
      <c r="E20867"/>
    </row>
    <row r="20868" spans="1:5" x14ac:dyDescent="0.25">
      <c r="A20868"/>
      <c r="B20868"/>
      <c r="C20868"/>
      <c r="D20868"/>
      <c r="E20868"/>
    </row>
    <row r="20869" spans="1:5" x14ac:dyDescent="0.25">
      <c r="A20869"/>
      <c r="B20869"/>
      <c r="C20869"/>
      <c r="D20869"/>
      <c r="E20869"/>
    </row>
    <row r="20870" spans="1:5" x14ac:dyDescent="0.25">
      <c r="A20870"/>
      <c r="B20870"/>
      <c r="C20870"/>
      <c r="D20870"/>
      <c r="E20870"/>
    </row>
    <row r="20871" spans="1:5" x14ac:dyDescent="0.25">
      <c r="A20871"/>
      <c r="B20871"/>
      <c r="C20871"/>
      <c r="D20871"/>
      <c r="E20871"/>
    </row>
    <row r="20872" spans="1:5" x14ac:dyDescent="0.25">
      <c r="A20872"/>
      <c r="B20872"/>
      <c r="C20872"/>
      <c r="D20872"/>
      <c r="E20872"/>
    </row>
    <row r="20873" spans="1:5" x14ac:dyDescent="0.25">
      <c r="A20873"/>
      <c r="B20873"/>
      <c r="C20873"/>
      <c r="D20873"/>
      <c r="E20873"/>
    </row>
    <row r="20874" spans="1:5" x14ac:dyDescent="0.25">
      <c r="A20874"/>
      <c r="B20874"/>
      <c r="C20874"/>
      <c r="D20874"/>
      <c r="E20874"/>
    </row>
    <row r="20875" spans="1:5" x14ac:dyDescent="0.25">
      <c r="A20875"/>
      <c r="B20875"/>
      <c r="C20875"/>
      <c r="D20875"/>
      <c r="E20875"/>
    </row>
    <row r="20876" spans="1:5" x14ac:dyDescent="0.25">
      <c r="A20876"/>
      <c r="B20876"/>
      <c r="C20876"/>
      <c r="D20876"/>
      <c r="E20876"/>
    </row>
    <row r="20877" spans="1:5" x14ac:dyDescent="0.25">
      <c r="A20877"/>
      <c r="B20877"/>
      <c r="C20877"/>
      <c r="D20877"/>
      <c r="E20877"/>
    </row>
    <row r="20878" spans="1:5" x14ac:dyDescent="0.25">
      <c r="A20878"/>
      <c r="B20878"/>
      <c r="C20878"/>
      <c r="D20878"/>
      <c r="E20878"/>
    </row>
    <row r="20879" spans="1:5" x14ac:dyDescent="0.25">
      <c r="A20879"/>
      <c r="B20879"/>
      <c r="C20879"/>
      <c r="D20879"/>
      <c r="E20879"/>
    </row>
    <row r="20880" spans="1:5" x14ac:dyDescent="0.25">
      <c r="A20880"/>
      <c r="B20880"/>
      <c r="C20880"/>
      <c r="D20880"/>
      <c r="E20880"/>
    </row>
    <row r="20881" spans="1:5" x14ac:dyDescent="0.25">
      <c r="A20881"/>
      <c r="B20881"/>
      <c r="C20881"/>
      <c r="D20881"/>
      <c r="E20881"/>
    </row>
    <row r="20882" spans="1:5" x14ac:dyDescent="0.25">
      <c r="A20882"/>
      <c r="B20882"/>
      <c r="C20882"/>
      <c r="D20882"/>
      <c r="E20882"/>
    </row>
    <row r="20883" spans="1:5" x14ac:dyDescent="0.25">
      <c r="A20883"/>
      <c r="B20883"/>
      <c r="C20883"/>
      <c r="D20883"/>
      <c r="E20883"/>
    </row>
    <row r="20884" spans="1:5" x14ac:dyDescent="0.25">
      <c r="A20884"/>
      <c r="B20884"/>
      <c r="C20884"/>
      <c r="D20884"/>
      <c r="E20884"/>
    </row>
    <row r="20885" spans="1:5" x14ac:dyDescent="0.25">
      <c r="A20885"/>
      <c r="B20885"/>
      <c r="C20885"/>
      <c r="D20885"/>
      <c r="E20885"/>
    </row>
    <row r="20886" spans="1:5" x14ac:dyDescent="0.25">
      <c r="A20886"/>
      <c r="B20886"/>
      <c r="C20886"/>
      <c r="D20886"/>
      <c r="E20886"/>
    </row>
    <row r="20887" spans="1:5" x14ac:dyDescent="0.25">
      <c r="A20887"/>
      <c r="B20887"/>
      <c r="C20887"/>
      <c r="D20887"/>
      <c r="E20887"/>
    </row>
    <row r="20888" spans="1:5" x14ac:dyDescent="0.25">
      <c r="A20888"/>
      <c r="B20888"/>
      <c r="C20888"/>
      <c r="D20888"/>
      <c r="E20888"/>
    </row>
    <row r="20889" spans="1:5" x14ac:dyDescent="0.25">
      <c r="A20889"/>
      <c r="B20889"/>
      <c r="C20889"/>
      <c r="D20889"/>
      <c r="E20889"/>
    </row>
    <row r="20890" spans="1:5" x14ac:dyDescent="0.25">
      <c r="A20890"/>
      <c r="B20890"/>
      <c r="C20890"/>
      <c r="D20890"/>
      <c r="E20890"/>
    </row>
    <row r="20891" spans="1:5" x14ac:dyDescent="0.25">
      <c r="A20891"/>
      <c r="B20891"/>
      <c r="C20891"/>
      <c r="D20891"/>
      <c r="E20891"/>
    </row>
    <row r="20892" spans="1:5" x14ac:dyDescent="0.25">
      <c r="A20892"/>
      <c r="B20892"/>
      <c r="C20892"/>
      <c r="D20892"/>
      <c r="E20892"/>
    </row>
    <row r="20893" spans="1:5" x14ac:dyDescent="0.25">
      <c r="A20893"/>
      <c r="B20893"/>
      <c r="C20893"/>
      <c r="D20893"/>
      <c r="E20893"/>
    </row>
    <row r="20894" spans="1:5" x14ac:dyDescent="0.25">
      <c r="A20894"/>
      <c r="B20894"/>
      <c r="C20894"/>
      <c r="D20894"/>
      <c r="E20894"/>
    </row>
    <row r="20895" spans="1:5" x14ac:dyDescent="0.25">
      <c r="A20895"/>
      <c r="B20895"/>
      <c r="C20895"/>
      <c r="D20895"/>
      <c r="E20895"/>
    </row>
    <row r="20896" spans="1:5" x14ac:dyDescent="0.25">
      <c r="A20896"/>
      <c r="B20896"/>
      <c r="C20896"/>
      <c r="D20896"/>
      <c r="E20896"/>
    </row>
    <row r="20897" spans="1:5" x14ac:dyDescent="0.25">
      <c r="A20897"/>
      <c r="B20897"/>
      <c r="C20897"/>
      <c r="D20897"/>
      <c r="E20897"/>
    </row>
    <row r="20898" spans="1:5" x14ac:dyDescent="0.25">
      <c r="A20898"/>
      <c r="B20898"/>
      <c r="C20898"/>
      <c r="D20898"/>
      <c r="E20898"/>
    </row>
    <row r="20899" spans="1:5" x14ac:dyDescent="0.25">
      <c r="A20899"/>
      <c r="B20899"/>
      <c r="C20899"/>
      <c r="D20899"/>
      <c r="E20899"/>
    </row>
    <row r="20900" spans="1:5" x14ac:dyDescent="0.25">
      <c r="A20900"/>
      <c r="B20900"/>
      <c r="C20900"/>
      <c r="D20900"/>
      <c r="E20900"/>
    </row>
    <row r="20901" spans="1:5" x14ac:dyDescent="0.25">
      <c r="A20901"/>
      <c r="B20901"/>
      <c r="C20901"/>
      <c r="D20901"/>
      <c r="E20901"/>
    </row>
    <row r="20902" spans="1:5" x14ac:dyDescent="0.25">
      <c r="A20902"/>
      <c r="B20902"/>
      <c r="C20902"/>
      <c r="D20902"/>
      <c r="E20902"/>
    </row>
    <row r="20903" spans="1:5" x14ac:dyDescent="0.25">
      <c r="A20903"/>
      <c r="B20903"/>
      <c r="C20903"/>
      <c r="D20903"/>
      <c r="E20903"/>
    </row>
    <row r="20904" spans="1:5" x14ac:dyDescent="0.25">
      <c r="A20904"/>
      <c r="B20904"/>
      <c r="C20904"/>
      <c r="D20904"/>
      <c r="E20904"/>
    </row>
    <row r="20905" spans="1:5" x14ac:dyDescent="0.25">
      <c r="A20905"/>
      <c r="B20905"/>
      <c r="C20905"/>
      <c r="D20905"/>
      <c r="E20905"/>
    </row>
    <row r="20906" spans="1:5" x14ac:dyDescent="0.25">
      <c r="A20906"/>
      <c r="B20906"/>
      <c r="C20906"/>
      <c r="D20906"/>
      <c r="E20906"/>
    </row>
    <row r="20907" spans="1:5" x14ac:dyDescent="0.25">
      <c r="A20907"/>
      <c r="B20907"/>
      <c r="C20907"/>
      <c r="D20907"/>
      <c r="E20907"/>
    </row>
    <row r="20908" spans="1:5" x14ac:dyDescent="0.25">
      <c r="A20908"/>
      <c r="B20908"/>
      <c r="C20908"/>
      <c r="D20908"/>
      <c r="E20908"/>
    </row>
    <row r="20909" spans="1:5" x14ac:dyDescent="0.25">
      <c r="A20909"/>
      <c r="B20909"/>
      <c r="C20909"/>
      <c r="D20909"/>
      <c r="E20909"/>
    </row>
    <row r="20910" spans="1:5" x14ac:dyDescent="0.25">
      <c r="A20910"/>
      <c r="B20910"/>
      <c r="C20910"/>
      <c r="D20910"/>
      <c r="E20910"/>
    </row>
    <row r="20911" spans="1:5" x14ac:dyDescent="0.25">
      <c r="A20911"/>
      <c r="B20911"/>
      <c r="C20911"/>
      <c r="D20911"/>
      <c r="E20911"/>
    </row>
    <row r="20912" spans="1:5" x14ac:dyDescent="0.25">
      <c r="A20912"/>
      <c r="B20912"/>
      <c r="C20912"/>
      <c r="D20912"/>
      <c r="E20912"/>
    </row>
    <row r="20913" spans="1:5" x14ac:dyDescent="0.25">
      <c r="A20913"/>
      <c r="B20913"/>
      <c r="C20913"/>
      <c r="D20913"/>
      <c r="E20913"/>
    </row>
    <row r="20914" spans="1:5" x14ac:dyDescent="0.25">
      <c r="A20914"/>
      <c r="B20914"/>
      <c r="C20914"/>
      <c r="D20914"/>
      <c r="E20914"/>
    </row>
    <row r="20915" spans="1:5" x14ac:dyDescent="0.25">
      <c r="A20915"/>
      <c r="B20915"/>
      <c r="C20915"/>
      <c r="D20915"/>
      <c r="E20915"/>
    </row>
    <row r="20916" spans="1:5" x14ac:dyDescent="0.25">
      <c r="A20916"/>
      <c r="B20916"/>
      <c r="C20916"/>
      <c r="D20916"/>
      <c r="E20916"/>
    </row>
    <row r="20917" spans="1:5" x14ac:dyDescent="0.25">
      <c r="A20917"/>
      <c r="B20917"/>
      <c r="C20917"/>
      <c r="D20917"/>
      <c r="E20917"/>
    </row>
    <row r="20918" spans="1:5" x14ac:dyDescent="0.25">
      <c r="A20918"/>
      <c r="B20918"/>
      <c r="C20918"/>
      <c r="D20918"/>
      <c r="E20918"/>
    </row>
    <row r="20919" spans="1:5" x14ac:dyDescent="0.25">
      <c r="A20919"/>
      <c r="B20919"/>
      <c r="C20919"/>
      <c r="D20919"/>
      <c r="E20919"/>
    </row>
    <row r="20920" spans="1:5" x14ac:dyDescent="0.25">
      <c r="A20920"/>
      <c r="B20920"/>
      <c r="C20920"/>
      <c r="D20920"/>
      <c r="E20920"/>
    </row>
    <row r="20921" spans="1:5" x14ac:dyDescent="0.25">
      <c r="A20921"/>
      <c r="B20921"/>
      <c r="C20921"/>
      <c r="D20921"/>
      <c r="E20921"/>
    </row>
    <row r="20922" spans="1:5" x14ac:dyDescent="0.25">
      <c r="A20922"/>
      <c r="B20922"/>
      <c r="C20922"/>
      <c r="D20922"/>
      <c r="E20922"/>
    </row>
    <row r="20923" spans="1:5" x14ac:dyDescent="0.25">
      <c r="A20923"/>
      <c r="B20923"/>
      <c r="C20923"/>
      <c r="D20923"/>
      <c r="E20923"/>
    </row>
    <row r="20924" spans="1:5" x14ac:dyDescent="0.25">
      <c r="A20924"/>
      <c r="B20924"/>
      <c r="C20924"/>
      <c r="D20924"/>
      <c r="E20924"/>
    </row>
    <row r="20925" spans="1:5" x14ac:dyDescent="0.25">
      <c r="A20925"/>
      <c r="B20925"/>
      <c r="C20925"/>
      <c r="D20925"/>
      <c r="E20925"/>
    </row>
    <row r="20926" spans="1:5" x14ac:dyDescent="0.25">
      <c r="A20926"/>
      <c r="B20926"/>
      <c r="C20926"/>
      <c r="D20926"/>
      <c r="E20926"/>
    </row>
    <row r="20927" spans="1:5" x14ac:dyDescent="0.25">
      <c r="A20927"/>
      <c r="B20927"/>
      <c r="C20927"/>
      <c r="D20927"/>
      <c r="E20927"/>
    </row>
    <row r="20928" spans="1:5" x14ac:dyDescent="0.25">
      <c r="A20928"/>
      <c r="B20928"/>
      <c r="C20928"/>
      <c r="D20928"/>
      <c r="E20928"/>
    </row>
    <row r="20929" spans="1:5" x14ac:dyDescent="0.25">
      <c r="A20929"/>
      <c r="B20929"/>
      <c r="C20929"/>
      <c r="D20929"/>
      <c r="E20929"/>
    </row>
    <row r="20930" spans="1:5" x14ac:dyDescent="0.25">
      <c r="A20930"/>
      <c r="B20930"/>
      <c r="C20930"/>
      <c r="D20930"/>
      <c r="E20930"/>
    </row>
    <row r="20931" spans="1:5" x14ac:dyDescent="0.25">
      <c r="A20931"/>
      <c r="B20931"/>
      <c r="C20931"/>
      <c r="D20931"/>
      <c r="E20931"/>
    </row>
    <row r="20932" spans="1:5" x14ac:dyDescent="0.25">
      <c r="A20932"/>
      <c r="B20932"/>
      <c r="C20932"/>
      <c r="D20932"/>
      <c r="E20932"/>
    </row>
    <row r="20933" spans="1:5" x14ac:dyDescent="0.25">
      <c r="A20933"/>
      <c r="B20933"/>
      <c r="C20933"/>
      <c r="D20933"/>
      <c r="E20933"/>
    </row>
    <row r="20934" spans="1:5" x14ac:dyDescent="0.25">
      <c r="A20934"/>
      <c r="B20934"/>
      <c r="C20934"/>
      <c r="D20934"/>
      <c r="E20934"/>
    </row>
    <row r="20935" spans="1:5" x14ac:dyDescent="0.25">
      <c r="A20935"/>
      <c r="B20935"/>
      <c r="C20935"/>
      <c r="D20935"/>
      <c r="E20935"/>
    </row>
    <row r="20936" spans="1:5" x14ac:dyDescent="0.25">
      <c r="A20936"/>
      <c r="B20936"/>
      <c r="C20936"/>
      <c r="D20936"/>
      <c r="E20936"/>
    </row>
    <row r="20937" spans="1:5" x14ac:dyDescent="0.25">
      <c r="A20937"/>
      <c r="B20937"/>
      <c r="C20937"/>
      <c r="D20937"/>
      <c r="E20937"/>
    </row>
    <row r="20938" spans="1:5" x14ac:dyDescent="0.25">
      <c r="A20938"/>
      <c r="B20938"/>
      <c r="C20938"/>
      <c r="D20938"/>
      <c r="E20938"/>
    </row>
    <row r="20939" spans="1:5" x14ac:dyDescent="0.25">
      <c r="A20939"/>
      <c r="B20939"/>
      <c r="C20939"/>
      <c r="D20939"/>
      <c r="E20939"/>
    </row>
    <row r="20940" spans="1:5" x14ac:dyDescent="0.25">
      <c r="A20940"/>
      <c r="B20940"/>
      <c r="C20940"/>
      <c r="D20940"/>
      <c r="E20940"/>
    </row>
    <row r="20941" spans="1:5" x14ac:dyDescent="0.25">
      <c r="A20941"/>
      <c r="B20941"/>
      <c r="C20941"/>
      <c r="D20941"/>
      <c r="E20941"/>
    </row>
    <row r="20942" spans="1:5" x14ac:dyDescent="0.25">
      <c r="A20942"/>
      <c r="B20942"/>
      <c r="C20942"/>
      <c r="D20942"/>
      <c r="E20942"/>
    </row>
    <row r="20943" spans="1:5" x14ac:dyDescent="0.25">
      <c r="A20943"/>
      <c r="B20943"/>
      <c r="C20943"/>
      <c r="D20943"/>
      <c r="E20943"/>
    </row>
    <row r="20944" spans="1:5" x14ac:dyDescent="0.25">
      <c r="A20944"/>
      <c r="B20944"/>
      <c r="C20944"/>
      <c r="D20944"/>
      <c r="E20944"/>
    </row>
    <row r="20945" spans="1:5" x14ac:dyDescent="0.25">
      <c r="A20945"/>
      <c r="B20945"/>
      <c r="C20945"/>
      <c r="D20945"/>
      <c r="E20945"/>
    </row>
    <row r="20946" spans="1:5" x14ac:dyDescent="0.25">
      <c r="A20946"/>
      <c r="B20946"/>
      <c r="C20946"/>
      <c r="D20946"/>
      <c r="E20946"/>
    </row>
    <row r="20947" spans="1:5" x14ac:dyDescent="0.25">
      <c r="A20947"/>
      <c r="B20947"/>
      <c r="C20947"/>
      <c r="D20947"/>
      <c r="E20947"/>
    </row>
    <row r="20948" spans="1:5" x14ac:dyDescent="0.25">
      <c r="A20948"/>
      <c r="B20948"/>
      <c r="C20948"/>
      <c r="D20948"/>
      <c r="E20948"/>
    </row>
    <row r="20949" spans="1:5" x14ac:dyDescent="0.25">
      <c r="A20949"/>
      <c r="B20949"/>
      <c r="C20949"/>
      <c r="D20949"/>
      <c r="E20949"/>
    </row>
    <row r="20950" spans="1:5" x14ac:dyDescent="0.25">
      <c r="A20950"/>
      <c r="B20950"/>
      <c r="C20950"/>
      <c r="D20950"/>
      <c r="E20950"/>
    </row>
    <row r="20951" spans="1:5" x14ac:dyDescent="0.25">
      <c r="A20951"/>
      <c r="B20951"/>
      <c r="C20951"/>
      <c r="D20951"/>
      <c r="E20951"/>
    </row>
    <row r="20952" spans="1:5" x14ac:dyDescent="0.25">
      <c r="A20952"/>
      <c r="B20952"/>
      <c r="C20952"/>
      <c r="D20952"/>
      <c r="E20952"/>
    </row>
    <row r="20953" spans="1:5" x14ac:dyDescent="0.25">
      <c r="A20953"/>
      <c r="B20953"/>
      <c r="C20953"/>
      <c r="D20953"/>
      <c r="E20953"/>
    </row>
    <row r="20954" spans="1:5" x14ac:dyDescent="0.25">
      <c r="A20954"/>
      <c r="B20954"/>
      <c r="C20954"/>
      <c r="D20954"/>
      <c r="E20954"/>
    </row>
    <row r="20955" spans="1:5" x14ac:dyDescent="0.25">
      <c r="A20955"/>
      <c r="B20955"/>
      <c r="C20955"/>
      <c r="D20955"/>
      <c r="E20955"/>
    </row>
    <row r="20956" spans="1:5" x14ac:dyDescent="0.25">
      <c r="A20956"/>
      <c r="B20956"/>
      <c r="C20956"/>
      <c r="D20956"/>
      <c r="E20956"/>
    </row>
    <row r="20957" spans="1:5" x14ac:dyDescent="0.25">
      <c r="A20957"/>
      <c r="B20957"/>
      <c r="C20957"/>
      <c r="D20957"/>
      <c r="E20957"/>
    </row>
    <row r="20958" spans="1:5" x14ac:dyDescent="0.25">
      <c r="A20958"/>
      <c r="B20958"/>
      <c r="C20958"/>
      <c r="D20958"/>
      <c r="E20958"/>
    </row>
    <row r="20959" spans="1:5" x14ac:dyDescent="0.25">
      <c r="A20959"/>
      <c r="B20959"/>
      <c r="C20959"/>
      <c r="D20959"/>
      <c r="E20959"/>
    </row>
    <row r="20960" spans="1:5" x14ac:dyDescent="0.25">
      <c r="A20960"/>
      <c r="B20960"/>
      <c r="C20960"/>
      <c r="D20960"/>
      <c r="E20960"/>
    </row>
    <row r="20961" spans="1:5" x14ac:dyDescent="0.25">
      <c r="A20961"/>
      <c r="B20961"/>
      <c r="C20961"/>
      <c r="D20961"/>
      <c r="E20961"/>
    </row>
    <row r="20962" spans="1:5" x14ac:dyDescent="0.25">
      <c r="A20962"/>
      <c r="B20962"/>
      <c r="C20962"/>
      <c r="D20962"/>
      <c r="E20962"/>
    </row>
    <row r="20963" spans="1:5" x14ac:dyDescent="0.25">
      <c r="A20963"/>
      <c r="B20963"/>
      <c r="C20963"/>
      <c r="D20963"/>
      <c r="E20963"/>
    </row>
    <row r="20964" spans="1:5" x14ac:dyDescent="0.25">
      <c r="A20964"/>
      <c r="B20964"/>
      <c r="C20964"/>
      <c r="D20964"/>
      <c r="E20964"/>
    </row>
    <row r="20965" spans="1:5" x14ac:dyDescent="0.25">
      <c r="A20965"/>
      <c r="B20965"/>
      <c r="C20965"/>
      <c r="D20965"/>
      <c r="E20965"/>
    </row>
    <row r="20966" spans="1:5" x14ac:dyDescent="0.25">
      <c r="A20966"/>
      <c r="B20966"/>
      <c r="C20966"/>
      <c r="D20966"/>
      <c r="E20966"/>
    </row>
    <row r="20967" spans="1:5" x14ac:dyDescent="0.25">
      <c r="A20967"/>
      <c r="B20967"/>
      <c r="C20967"/>
      <c r="D20967"/>
      <c r="E20967"/>
    </row>
    <row r="20968" spans="1:5" x14ac:dyDescent="0.25">
      <c r="A20968"/>
      <c r="B20968"/>
      <c r="C20968"/>
      <c r="D20968"/>
      <c r="E20968"/>
    </row>
    <row r="20969" spans="1:5" x14ac:dyDescent="0.25">
      <c r="A20969"/>
      <c r="B20969"/>
      <c r="C20969"/>
      <c r="D20969"/>
      <c r="E20969"/>
    </row>
    <row r="20970" spans="1:5" x14ac:dyDescent="0.25">
      <c r="A20970"/>
      <c r="B20970"/>
      <c r="C20970"/>
      <c r="D20970"/>
      <c r="E20970"/>
    </row>
    <row r="20971" spans="1:5" x14ac:dyDescent="0.25">
      <c r="A20971"/>
      <c r="B20971"/>
      <c r="C20971"/>
      <c r="D20971"/>
      <c r="E20971"/>
    </row>
    <row r="20972" spans="1:5" x14ac:dyDescent="0.25">
      <c r="A20972"/>
      <c r="B20972"/>
      <c r="C20972"/>
      <c r="D20972"/>
      <c r="E20972"/>
    </row>
    <row r="20973" spans="1:5" x14ac:dyDescent="0.25">
      <c r="A20973"/>
      <c r="B20973"/>
      <c r="C20973"/>
      <c r="D20973"/>
      <c r="E20973"/>
    </row>
    <row r="20974" spans="1:5" x14ac:dyDescent="0.25">
      <c r="A20974"/>
      <c r="B20974"/>
      <c r="C20974"/>
      <c r="D20974"/>
      <c r="E20974"/>
    </row>
    <row r="20975" spans="1:5" x14ac:dyDescent="0.25">
      <c r="A20975"/>
      <c r="B20975"/>
      <c r="C20975"/>
      <c r="D20975"/>
      <c r="E20975"/>
    </row>
    <row r="20976" spans="1:5" x14ac:dyDescent="0.25">
      <c r="A20976"/>
      <c r="B20976"/>
      <c r="C20976"/>
      <c r="D20976"/>
      <c r="E20976"/>
    </row>
    <row r="20977" spans="1:5" x14ac:dyDescent="0.25">
      <c r="A20977"/>
      <c r="B20977"/>
      <c r="C20977"/>
      <c r="D20977"/>
      <c r="E20977"/>
    </row>
    <row r="20978" spans="1:5" x14ac:dyDescent="0.25">
      <c r="A20978"/>
      <c r="B20978"/>
      <c r="C20978"/>
      <c r="D20978"/>
      <c r="E20978"/>
    </row>
    <row r="20979" spans="1:5" x14ac:dyDescent="0.25">
      <c r="A20979"/>
      <c r="B20979"/>
      <c r="C20979"/>
      <c r="D20979"/>
      <c r="E20979"/>
    </row>
    <row r="20980" spans="1:5" x14ac:dyDescent="0.25">
      <c r="A20980"/>
      <c r="B20980"/>
      <c r="C20980"/>
      <c r="D20980"/>
      <c r="E20980"/>
    </row>
    <row r="20981" spans="1:5" x14ac:dyDescent="0.25">
      <c r="A20981"/>
      <c r="B20981"/>
      <c r="C20981"/>
      <c r="D20981"/>
      <c r="E20981"/>
    </row>
    <row r="20982" spans="1:5" x14ac:dyDescent="0.25">
      <c r="A20982"/>
      <c r="B20982"/>
      <c r="C20982"/>
      <c r="D20982"/>
      <c r="E20982"/>
    </row>
    <row r="20983" spans="1:5" x14ac:dyDescent="0.25">
      <c r="A20983"/>
      <c r="B20983"/>
      <c r="C20983"/>
      <c r="D20983"/>
      <c r="E20983"/>
    </row>
    <row r="20984" spans="1:5" x14ac:dyDescent="0.25">
      <c r="A20984"/>
      <c r="B20984"/>
      <c r="C20984"/>
      <c r="D20984"/>
      <c r="E20984"/>
    </row>
    <row r="20985" spans="1:5" x14ac:dyDescent="0.25">
      <c r="A20985"/>
      <c r="B20985"/>
      <c r="C20985"/>
      <c r="D20985"/>
      <c r="E20985"/>
    </row>
    <row r="20986" spans="1:5" x14ac:dyDescent="0.25">
      <c r="A20986"/>
      <c r="B20986"/>
      <c r="C20986"/>
      <c r="D20986"/>
      <c r="E20986"/>
    </row>
    <row r="20987" spans="1:5" x14ac:dyDescent="0.25">
      <c r="A20987"/>
      <c r="B20987"/>
      <c r="C20987"/>
      <c r="D20987"/>
      <c r="E20987"/>
    </row>
    <row r="20988" spans="1:5" x14ac:dyDescent="0.25">
      <c r="A20988"/>
      <c r="B20988"/>
      <c r="C20988"/>
      <c r="D20988"/>
      <c r="E20988"/>
    </row>
    <row r="20989" spans="1:5" x14ac:dyDescent="0.25">
      <c r="A20989"/>
      <c r="B20989"/>
      <c r="C20989"/>
      <c r="D20989"/>
      <c r="E20989"/>
    </row>
    <row r="20990" spans="1:5" x14ac:dyDescent="0.25">
      <c r="A20990"/>
      <c r="B20990"/>
      <c r="C20990"/>
      <c r="D20990"/>
      <c r="E20990"/>
    </row>
    <row r="20991" spans="1:5" x14ac:dyDescent="0.25">
      <c r="A20991"/>
      <c r="B20991"/>
      <c r="C20991"/>
      <c r="D20991"/>
      <c r="E20991"/>
    </row>
    <row r="20992" spans="1:5" x14ac:dyDescent="0.25">
      <c r="A20992"/>
      <c r="B20992"/>
      <c r="C20992"/>
      <c r="D20992"/>
      <c r="E20992"/>
    </row>
    <row r="20993" spans="1:5" x14ac:dyDescent="0.25">
      <c r="A20993"/>
      <c r="B20993"/>
      <c r="C20993"/>
      <c r="D20993"/>
      <c r="E20993"/>
    </row>
    <row r="20994" spans="1:5" x14ac:dyDescent="0.25">
      <c r="A20994"/>
      <c r="B20994"/>
      <c r="C20994"/>
      <c r="D20994"/>
      <c r="E20994"/>
    </row>
    <row r="20995" spans="1:5" x14ac:dyDescent="0.25">
      <c r="A20995"/>
      <c r="B20995"/>
      <c r="C20995"/>
      <c r="D20995"/>
      <c r="E20995"/>
    </row>
    <row r="20996" spans="1:5" x14ac:dyDescent="0.25">
      <c r="A20996"/>
      <c r="B20996"/>
      <c r="C20996"/>
      <c r="D20996"/>
      <c r="E20996"/>
    </row>
    <row r="20997" spans="1:5" x14ac:dyDescent="0.25">
      <c r="A20997"/>
      <c r="B20997"/>
      <c r="C20997"/>
      <c r="D20997"/>
      <c r="E20997"/>
    </row>
    <row r="20998" spans="1:5" x14ac:dyDescent="0.25">
      <c r="A20998"/>
      <c r="B20998"/>
      <c r="C20998"/>
      <c r="D20998"/>
      <c r="E20998"/>
    </row>
    <row r="20999" spans="1:5" x14ac:dyDescent="0.25">
      <c r="A20999"/>
      <c r="B20999"/>
      <c r="C20999"/>
      <c r="D20999"/>
      <c r="E20999"/>
    </row>
    <row r="21000" spans="1:5" x14ac:dyDescent="0.25">
      <c r="A21000"/>
      <c r="B21000"/>
      <c r="C21000"/>
      <c r="D21000"/>
      <c r="E21000"/>
    </row>
    <row r="21001" spans="1:5" x14ac:dyDescent="0.25">
      <c r="A21001"/>
      <c r="B21001"/>
      <c r="C21001"/>
      <c r="D21001"/>
      <c r="E21001"/>
    </row>
    <row r="21002" spans="1:5" x14ac:dyDescent="0.25">
      <c r="A21002"/>
      <c r="B21002"/>
      <c r="C21002"/>
      <c r="D21002"/>
      <c r="E21002"/>
    </row>
    <row r="21003" spans="1:5" x14ac:dyDescent="0.25">
      <c r="A21003"/>
      <c r="B21003"/>
      <c r="C21003"/>
      <c r="D21003"/>
      <c r="E21003"/>
    </row>
    <row r="21004" spans="1:5" x14ac:dyDescent="0.25">
      <c r="A21004"/>
      <c r="B21004"/>
      <c r="C21004"/>
      <c r="D21004"/>
      <c r="E21004"/>
    </row>
    <row r="21005" spans="1:5" x14ac:dyDescent="0.25">
      <c r="A21005"/>
      <c r="B21005"/>
      <c r="C21005"/>
      <c r="D21005"/>
      <c r="E21005"/>
    </row>
    <row r="21006" spans="1:5" x14ac:dyDescent="0.25">
      <c r="A21006"/>
      <c r="B21006"/>
      <c r="C21006"/>
      <c r="D21006"/>
      <c r="E21006"/>
    </row>
    <row r="21007" spans="1:5" x14ac:dyDescent="0.25">
      <c r="A21007"/>
      <c r="B21007"/>
      <c r="C21007"/>
      <c r="D21007"/>
      <c r="E21007"/>
    </row>
    <row r="21008" spans="1:5" x14ac:dyDescent="0.25">
      <c r="A21008"/>
      <c r="B21008"/>
      <c r="C21008"/>
      <c r="D21008"/>
      <c r="E21008"/>
    </row>
    <row r="21009" spans="1:5" x14ac:dyDescent="0.25">
      <c r="A21009"/>
      <c r="B21009"/>
      <c r="C21009"/>
      <c r="D21009"/>
      <c r="E21009"/>
    </row>
    <row r="21010" spans="1:5" x14ac:dyDescent="0.25">
      <c r="A21010"/>
      <c r="B21010"/>
      <c r="C21010"/>
      <c r="D21010"/>
      <c r="E21010"/>
    </row>
    <row r="21011" spans="1:5" x14ac:dyDescent="0.25">
      <c r="A21011"/>
      <c r="B21011"/>
      <c r="C21011"/>
      <c r="D21011"/>
      <c r="E21011"/>
    </row>
    <row r="21012" spans="1:5" x14ac:dyDescent="0.25">
      <c r="A21012"/>
      <c r="B21012"/>
      <c r="C21012"/>
      <c r="D21012"/>
      <c r="E21012"/>
    </row>
    <row r="21013" spans="1:5" x14ac:dyDescent="0.25">
      <c r="A21013"/>
      <c r="B21013"/>
      <c r="C21013"/>
      <c r="D21013"/>
      <c r="E21013"/>
    </row>
    <row r="21014" spans="1:5" x14ac:dyDescent="0.25">
      <c r="A21014"/>
      <c r="B21014"/>
      <c r="C21014"/>
      <c r="D21014"/>
      <c r="E21014"/>
    </row>
    <row r="21015" spans="1:5" x14ac:dyDescent="0.25">
      <c r="A21015"/>
      <c r="B21015"/>
      <c r="C21015"/>
      <c r="D21015"/>
      <c r="E21015"/>
    </row>
    <row r="21016" spans="1:5" x14ac:dyDescent="0.25">
      <c r="A21016"/>
      <c r="B21016"/>
      <c r="C21016"/>
      <c r="D21016"/>
      <c r="E21016"/>
    </row>
    <row r="21017" spans="1:5" x14ac:dyDescent="0.25">
      <c r="A21017"/>
      <c r="B21017"/>
      <c r="C21017"/>
      <c r="D21017"/>
      <c r="E21017"/>
    </row>
    <row r="21018" spans="1:5" x14ac:dyDescent="0.25">
      <c r="A21018"/>
      <c r="B21018"/>
      <c r="C21018"/>
      <c r="D21018"/>
      <c r="E21018"/>
    </row>
    <row r="21019" spans="1:5" x14ac:dyDescent="0.25">
      <c r="A21019"/>
      <c r="B21019"/>
      <c r="C21019"/>
      <c r="D21019"/>
      <c r="E21019"/>
    </row>
    <row r="21020" spans="1:5" x14ac:dyDescent="0.25">
      <c r="A21020"/>
      <c r="B21020"/>
      <c r="C21020"/>
      <c r="D21020"/>
      <c r="E21020"/>
    </row>
    <row r="21021" spans="1:5" x14ac:dyDescent="0.25">
      <c r="A21021"/>
      <c r="B21021"/>
      <c r="C21021"/>
      <c r="D21021"/>
      <c r="E21021"/>
    </row>
    <row r="21022" spans="1:5" x14ac:dyDescent="0.25">
      <c r="A21022"/>
      <c r="B21022"/>
      <c r="C21022"/>
      <c r="D21022"/>
      <c r="E21022"/>
    </row>
    <row r="21023" spans="1:5" x14ac:dyDescent="0.25">
      <c r="A21023"/>
      <c r="B21023"/>
      <c r="C21023"/>
      <c r="D21023"/>
      <c r="E21023"/>
    </row>
    <row r="21024" spans="1:5" x14ac:dyDescent="0.25">
      <c r="A21024"/>
      <c r="B21024"/>
      <c r="C21024"/>
      <c r="D21024"/>
      <c r="E21024"/>
    </row>
    <row r="21025" spans="1:5" x14ac:dyDescent="0.25">
      <c r="A21025"/>
      <c r="B21025"/>
      <c r="C21025"/>
      <c r="D21025"/>
      <c r="E21025"/>
    </row>
    <row r="21026" spans="1:5" x14ac:dyDescent="0.25">
      <c r="A21026"/>
      <c r="B21026"/>
      <c r="C21026"/>
      <c r="D21026"/>
      <c r="E21026"/>
    </row>
    <row r="21027" spans="1:5" x14ac:dyDescent="0.25">
      <c r="A21027"/>
      <c r="B21027"/>
      <c r="C21027"/>
      <c r="D21027"/>
      <c r="E21027"/>
    </row>
    <row r="21028" spans="1:5" x14ac:dyDescent="0.25">
      <c r="A21028"/>
      <c r="B21028"/>
      <c r="C21028"/>
      <c r="D21028"/>
      <c r="E21028"/>
    </row>
    <row r="21029" spans="1:5" x14ac:dyDescent="0.25">
      <c r="A21029"/>
      <c r="B21029"/>
      <c r="C21029"/>
      <c r="D21029"/>
      <c r="E21029"/>
    </row>
    <row r="21030" spans="1:5" x14ac:dyDescent="0.25">
      <c r="A21030"/>
      <c r="B21030"/>
      <c r="C21030"/>
      <c r="D21030"/>
      <c r="E21030"/>
    </row>
    <row r="21031" spans="1:5" x14ac:dyDescent="0.25">
      <c r="A21031"/>
      <c r="B21031"/>
      <c r="C21031"/>
      <c r="D21031"/>
      <c r="E21031"/>
    </row>
    <row r="21032" spans="1:5" x14ac:dyDescent="0.25">
      <c r="A21032"/>
      <c r="B21032"/>
      <c r="C21032"/>
      <c r="D21032"/>
      <c r="E21032"/>
    </row>
    <row r="21033" spans="1:5" x14ac:dyDescent="0.25">
      <c r="A21033"/>
      <c r="B21033"/>
      <c r="C21033"/>
      <c r="D21033"/>
      <c r="E21033"/>
    </row>
    <row r="21034" spans="1:5" x14ac:dyDescent="0.25">
      <c r="A21034"/>
      <c r="B21034"/>
      <c r="C21034"/>
      <c r="D21034"/>
      <c r="E21034"/>
    </row>
    <row r="21035" spans="1:5" x14ac:dyDescent="0.25">
      <c r="A21035"/>
      <c r="B21035"/>
      <c r="C21035"/>
      <c r="D21035"/>
      <c r="E21035"/>
    </row>
    <row r="21036" spans="1:5" x14ac:dyDescent="0.25">
      <c r="A21036"/>
      <c r="B21036"/>
      <c r="C21036"/>
      <c r="D21036"/>
      <c r="E21036"/>
    </row>
    <row r="21037" spans="1:5" x14ac:dyDescent="0.25">
      <c r="A21037"/>
      <c r="B21037"/>
      <c r="C21037"/>
      <c r="D21037"/>
      <c r="E21037"/>
    </row>
    <row r="21038" spans="1:5" x14ac:dyDescent="0.25">
      <c r="A21038"/>
      <c r="B21038"/>
      <c r="C21038"/>
      <c r="D21038"/>
      <c r="E21038"/>
    </row>
    <row r="21039" spans="1:5" x14ac:dyDescent="0.25">
      <c r="A21039"/>
      <c r="B21039"/>
      <c r="C21039"/>
      <c r="D21039"/>
      <c r="E21039"/>
    </row>
    <row r="21040" spans="1:5" x14ac:dyDescent="0.25">
      <c r="A21040"/>
      <c r="B21040"/>
      <c r="C21040"/>
      <c r="D21040"/>
      <c r="E21040"/>
    </row>
    <row r="21041" spans="1:5" x14ac:dyDescent="0.25">
      <c r="A21041"/>
      <c r="B21041"/>
      <c r="C21041"/>
      <c r="D21041"/>
      <c r="E21041"/>
    </row>
    <row r="21042" spans="1:5" x14ac:dyDescent="0.25">
      <c r="A21042"/>
      <c r="B21042"/>
      <c r="C21042"/>
      <c r="D21042"/>
      <c r="E21042"/>
    </row>
    <row r="21043" spans="1:5" x14ac:dyDescent="0.25">
      <c r="A21043"/>
      <c r="B21043"/>
      <c r="C21043"/>
      <c r="D21043"/>
      <c r="E21043"/>
    </row>
    <row r="21044" spans="1:5" x14ac:dyDescent="0.25">
      <c r="A21044"/>
      <c r="B21044"/>
      <c r="C21044"/>
      <c r="D21044"/>
      <c r="E21044"/>
    </row>
    <row r="21045" spans="1:5" x14ac:dyDescent="0.25">
      <c r="A21045"/>
      <c r="B21045"/>
      <c r="C21045"/>
      <c r="D21045"/>
      <c r="E21045"/>
    </row>
    <row r="21046" spans="1:5" x14ac:dyDescent="0.25">
      <c r="A21046"/>
      <c r="B21046"/>
      <c r="C21046"/>
      <c r="D21046"/>
      <c r="E21046"/>
    </row>
    <row r="21047" spans="1:5" x14ac:dyDescent="0.25">
      <c r="A21047"/>
      <c r="B21047"/>
      <c r="C21047"/>
      <c r="D21047"/>
      <c r="E21047"/>
    </row>
    <row r="21048" spans="1:5" x14ac:dyDescent="0.25">
      <c r="A21048"/>
      <c r="B21048"/>
      <c r="C21048"/>
      <c r="D21048"/>
      <c r="E21048"/>
    </row>
    <row r="21049" spans="1:5" x14ac:dyDescent="0.25">
      <c r="A21049"/>
      <c r="B21049"/>
      <c r="C21049"/>
      <c r="D21049"/>
      <c r="E21049"/>
    </row>
    <row r="21050" spans="1:5" x14ac:dyDescent="0.25">
      <c r="A21050"/>
      <c r="B21050"/>
      <c r="C21050"/>
      <c r="D21050"/>
      <c r="E21050"/>
    </row>
    <row r="21051" spans="1:5" x14ac:dyDescent="0.25">
      <c r="A21051"/>
      <c r="B21051"/>
      <c r="C21051"/>
      <c r="D21051"/>
      <c r="E21051"/>
    </row>
    <row r="21052" spans="1:5" x14ac:dyDescent="0.25">
      <c r="A21052"/>
      <c r="B21052"/>
      <c r="C21052"/>
      <c r="D21052"/>
      <c r="E21052"/>
    </row>
    <row r="21053" spans="1:5" x14ac:dyDescent="0.25">
      <c r="A21053"/>
      <c r="B21053"/>
      <c r="C21053"/>
      <c r="D21053"/>
      <c r="E21053"/>
    </row>
    <row r="21054" spans="1:5" x14ac:dyDescent="0.25">
      <c r="A21054"/>
      <c r="B21054"/>
      <c r="C21054"/>
      <c r="D21054"/>
      <c r="E21054"/>
    </row>
    <row r="21055" spans="1:5" x14ac:dyDescent="0.25">
      <c r="A21055"/>
      <c r="B21055"/>
      <c r="C21055"/>
      <c r="D21055"/>
      <c r="E21055"/>
    </row>
    <row r="21056" spans="1:5" x14ac:dyDescent="0.25">
      <c r="A21056"/>
      <c r="B21056"/>
      <c r="C21056"/>
      <c r="D21056"/>
      <c r="E21056"/>
    </row>
    <row r="21057" spans="1:5" x14ac:dyDescent="0.25">
      <c r="A21057"/>
      <c r="B21057"/>
      <c r="C21057"/>
      <c r="D21057"/>
      <c r="E21057"/>
    </row>
    <row r="21058" spans="1:5" x14ac:dyDescent="0.25">
      <c r="A21058"/>
      <c r="B21058"/>
      <c r="C21058"/>
      <c r="D21058"/>
      <c r="E21058"/>
    </row>
    <row r="21059" spans="1:5" x14ac:dyDescent="0.25">
      <c r="A21059"/>
      <c r="B21059"/>
      <c r="C21059"/>
      <c r="D21059"/>
      <c r="E21059"/>
    </row>
    <row r="21060" spans="1:5" x14ac:dyDescent="0.25">
      <c r="A21060"/>
      <c r="B21060"/>
      <c r="C21060"/>
      <c r="D21060"/>
      <c r="E21060"/>
    </row>
    <row r="21061" spans="1:5" x14ac:dyDescent="0.25">
      <c r="A21061"/>
      <c r="B21061"/>
      <c r="C21061"/>
      <c r="D21061"/>
      <c r="E21061"/>
    </row>
    <row r="21062" spans="1:5" x14ac:dyDescent="0.25">
      <c r="A21062"/>
      <c r="B21062"/>
      <c r="C21062"/>
      <c r="D21062"/>
      <c r="E21062"/>
    </row>
    <row r="21063" spans="1:5" x14ac:dyDescent="0.25">
      <c r="A21063"/>
      <c r="B21063"/>
      <c r="C21063"/>
      <c r="D21063"/>
      <c r="E21063"/>
    </row>
    <row r="21064" spans="1:5" x14ac:dyDescent="0.25">
      <c r="A21064"/>
      <c r="B21064"/>
      <c r="C21064"/>
      <c r="D21064"/>
      <c r="E21064"/>
    </row>
    <row r="21065" spans="1:5" x14ac:dyDescent="0.25">
      <c r="A21065"/>
      <c r="B21065"/>
      <c r="C21065"/>
      <c r="D21065"/>
      <c r="E21065"/>
    </row>
    <row r="21066" spans="1:5" x14ac:dyDescent="0.25">
      <c r="A21066"/>
      <c r="B21066"/>
      <c r="C21066"/>
      <c r="D21066"/>
      <c r="E21066"/>
    </row>
    <row r="21067" spans="1:5" x14ac:dyDescent="0.25">
      <c r="A21067"/>
      <c r="B21067"/>
      <c r="C21067"/>
      <c r="D21067"/>
      <c r="E21067"/>
    </row>
    <row r="21068" spans="1:5" x14ac:dyDescent="0.25">
      <c r="A21068"/>
      <c r="B21068"/>
      <c r="C21068"/>
      <c r="D21068"/>
      <c r="E21068"/>
    </row>
    <row r="21069" spans="1:5" x14ac:dyDescent="0.25">
      <c r="A21069"/>
      <c r="B21069"/>
      <c r="C21069"/>
      <c r="D21069"/>
      <c r="E21069"/>
    </row>
    <row r="21070" spans="1:5" x14ac:dyDescent="0.25">
      <c r="A21070"/>
      <c r="B21070"/>
      <c r="C21070"/>
      <c r="D21070"/>
      <c r="E21070"/>
    </row>
    <row r="21071" spans="1:5" x14ac:dyDescent="0.25">
      <c r="A21071"/>
      <c r="B21071"/>
      <c r="C21071"/>
      <c r="D21071"/>
      <c r="E21071"/>
    </row>
    <row r="21072" spans="1:5" x14ac:dyDescent="0.25">
      <c r="A21072"/>
      <c r="B21072"/>
      <c r="C21072"/>
      <c r="D21072"/>
      <c r="E21072"/>
    </row>
    <row r="21073" spans="1:5" x14ac:dyDescent="0.25">
      <c r="A21073"/>
      <c r="B21073"/>
      <c r="C21073"/>
      <c r="D21073"/>
      <c r="E21073"/>
    </row>
    <row r="21074" spans="1:5" x14ac:dyDescent="0.25">
      <c r="A21074"/>
      <c r="B21074"/>
      <c r="C21074"/>
      <c r="D21074"/>
      <c r="E21074"/>
    </row>
    <row r="21075" spans="1:5" x14ac:dyDescent="0.25">
      <c r="A21075"/>
      <c r="B21075"/>
      <c r="C21075"/>
      <c r="D21075"/>
      <c r="E21075"/>
    </row>
    <row r="21076" spans="1:5" x14ac:dyDescent="0.25">
      <c r="A21076"/>
      <c r="B21076"/>
      <c r="C21076"/>
      <c r="D21076"/>
      <c r="E21076"/>
    </row>
    <row r="21077" spans="1:5" x14ac:dyDescent="0.25">
      <c r="A21077"/>
      <c r="B21077"/>
      <c r="C21077"/>
      <c r="D21077"/>
      <c r="E21077"/>
    </row>
    <row r="21078" spans="1:5" x14ac:dyDescent="0.25">
      <c r="A21078"/>
      <c r="B21078"/>
      <c r="C21078"/>
      <c r="D21078"/>
      <c r="E21078"/>
    </row>
    <row r="21079" spans="1:5" x14ac:dyDescent="0.25">
      <c r="A21079"/>
      <c r="B21079"/>
      <c r="C21079"/>
      <c r="D21079"/>
      <c r="E21079"/>
    </row>
    <row r="21080" spans="1:5" x14ac:dyDescent="0.25">
      <c r="A21080"/>
      <c r="B21080"/>
      <c r="C21080"/>
      <c r="D21080"/>
      <c r="E21080"/>
    </row>
    <row r="21081" spans="1:5" x14ac:dyDescent="0.25">
      <c r="A21081"/>
      <c r="B21081"/>
      <c r="C21081"/>
      <c r="D21081"/>
      <c r="E21081"/>
    </row>
    <row r="21082" spans="1:5" x14ac:dyDescent="0.25">
      <c r="A21082"/>
      <c r="B21082"/>
      <c r="C21082"/>
      <c r="D21082"/>
      <c r="E21082"/>
    </row>
    <row r="21083" spans="1:5" x14ac:dyDescent="0.25">
      <c r="A21083"/>
      <c r="B21083"/>
      <c r="C21083"/>
      <c r="D21083"/>
      <c r="E21083"/>
    </row>
    <row r="21084" spans="1:5" x14ac:dyDescent="0.25">
      <c r="A21084"/>
      <c r="B21084"/>
      <c r="C21084"/>
      <c r="D21084"/>
      <c r="E21084"/>
    </row>
    <row r="21085" spans="1:5" x14ac:dyDescent="0.25">
      <c r="A21085"/>
      <c r="B21085"/>
      <c r="C21085"/>
      <c r="D21085"/>
      <c r="E21085"/>
    </row>
    <row r="21086" spans="1:5" x14ac:dyDescent="0.25">
      <c r="A21086"/>
      <c r="B21086"/>
      <c r="C21086"/>
      <c r="D21086"/>
      <c r="E21086"/>
    </row>
    <row r="21087" spans="1:5" x14ac:dyDescent="0.25">
      <c r="A21087"/>
      <c r="B21087"/>
      <c r="C21087"/>
      <c r="D21087"/>
      <c r="E21087"/>
    </row>
    <row r="21088" spans="1:5" x14ac:dyDescent="0.25">
      <c r="A21088"/>
      <c r="B21088"/>
      <c r="C21088"/>
      <c r="D21088"/>
      <c r="E21088"/>
    </row>
    <row r="21089" spans="1:5" x14ac:dyDescent="0.25">
      <c r="A21089"/>
      <c r="B21089"/>
      <c r="C21089"/>
      <c r="D21089"/>
      <c r="E21089"/>
    </row>
    <row r="21090" spans="1:5" x14ac:dyDescent="0.25">
      <c r="A21090"/>
      <c r="B21090"/>
      <c r="C21090"/>
      <c r="D21090"/>
      <c r="E21090"/>
    </row>
    <row r="21091" spans="1:5" x14ac:dyDescent="0.25">
      <c r="A21091"/>
      <c r="B21091"/>
      <c r="C21091"/>
      <c r="D21091"/>
      <c r="E21091"/>
    </row>
    <row r="21092" spans="1:5" x14ac:dyDescent="0.25">
      <c r="A21092"/>
      <c r="B21092"/>
      <c r="C21092"/>
      <c r="D21092"/>
      <c r="E21092"/>
    </row>
    <row r="21093" spans="1:5" x14ac:dyDescent="0.25">
      <c r="A21093"/>
      <c r="B21093"/>
      <c r="C21093"/>
      <c r="D21093"/>
      <c r="E21093"/>
    </row>
    <row r="21094" spans="1:5" x14ac:dyDescent="0.25">
      <c r="A21094"/>
      <c r="B21094"/>
      <c r="C21094"/>
      <c r="D21094"/>
      <c r="E21094"/>
    </row>
    <row r="21095" spans="1:5" x14ac:dyDescent="0.25">
      <c r="A21095"/>
      <c r="B21095"/>
      <c r="C21095"/>
      <c r="D21095"/>
      <c r="E21095"/>
    </row>
    <row r="21096" spans="1:5" x14ac:dyDescent="0.25">
      <c r="A21096"/>
      <c r="B21096"/>
      <c r="C21096"/>
      <c r="D21096"/>
      <c r="E21096"/>
    </row>
    <row r="21097" spans="1:5" x14ac:dyDescent="0.25">
      <c r="A21097"/>
      <c r="B21097"/>
      <c r="C21097"/>
      <c r="D21097"/>
      <c r="E21097"/>
    </row>
    <row r="21098" spans="1:5" x14ac:dyDescent="0.25">
      <c r="A21098"/>
      <c r="B21098"/>
      <c r="C21098"/>
      <c r="D21098"/>
      <c r="E21098"/>
    </row>
    <row r="21099" spans="1:5" x14ac:dyDescent="0.25">
      <c r="A21099"/>
      <c r="B21099"/>
      <c r="C21099"/>
      <c r="D21099"/>
      <c r="E21099"/>
    </row>
    <row r="21100" spans="1:5" x14ac:dyDescent="0.25">
      <c r="A21100"/>
      <c r="B21100"/>
      <c r="C21100"/>
      <c r="D21100"/>
      <c r="E21100"/>
    </row>
    <row r="21101" spans="1:5" x14ac:dyDescent="0.25">
      <c r="A21101"/>
      <c r="B21101"/>
      <c r="C21101"/>
      <c r="D21101"/>
      <c r="E21101"/>
    </row>
    <row r="21102" spans="1:5" x14ac:dyDescent="0.25">
      <c r="A21102"/>
      <c r="B21102"/>
      <c r="C21102"/>
      <c r="D21102"/>
      <c r="E21102"/>
    </row>
    <row r="21103" spans="1:5" x14ac:dyDescent="0.25">
      <c r="A21103"/>
      <c r="B21103"/>
      <c r="C21103"/>
      <c r="D21103"/>
      <c r="E21103"/>
    </row>
    <row r="21104" spans="1:5" x14ac:dyDescent="0.25">
      <c r="A21104"/>
      <c r="B21104"/>
      <c r="C21104"/>
      <c r="D21104"/>
      <c r="E21104"/>
    </row>
    <row r="21105" spans="1:5" x14ac:dyDescent="0.25">
      <c r="A21105"/>
      <c r="B21105"/>
      <c r="C21105"/>
      <c r="D21105"/>
      <c r="E21105"/>
    </row>
    <row r="21106" spans="1:5" x14ac:dyDescent="0.25">
      <c r="A21106"/>
      <c r="B21106"/>
      <c r="C21106"/>
      <c r="D21106"/>
      <c r="E21106"/>
    </row>
    <row r="21107" spans="1:5" x14ac:dyDescent="0.25">
      <c r="A21107"/>
      <c r="B21107"/>
      <c r="C21107"/>
      <c r="D21107"/>
      <c r="E21107"/>
    </row>
    <row r="21108" spans="1:5" x14ac:dyDescent="0.25">
      <c r="A21108"/>
      <c r="B21108"/>
      <c r="C21108"/>
      <c r="D21108"/>
      <c r="E21108"/>
    </row>
    <row r="21109" spans="1:5" x14ac:dyDescent="0.25">
      <c r="A21109"/>
      <c r="B21109"/>
      <c r="C21109"/>
      <c r="D21109"/>
      <c r="E21109"/>
    </row>
    <row r="21110" spans="1:5" x14ac:dyDescent="0.25">
      <c r="A21110"/>
      <c r="B21110"/>
      <c r="C21110"/>
      <c r="D21110"/>
      <c r="E21110"/>
    </row>
    <row r="21111" spans="1:5" x14ac:dyDescent="0.25">
      <c r="A21111"/>
      <c r="B21111"/>
      <c r="C21111"/>
      <c r="D21111"/>
      <c r="E21111"/>
    </row>
    <row r="21112" spans="1:5" x14ac:dyDescent="0.25">
      <c r="A21112"/>
      <c r="B21112"/>
      <c r="C21112"/>
      <c r="D21112"/>
      <c r="E21112"/>
    </row>
    <row r="21113" spans="1:5" x14ac:dyDescent="0.25">
      <c r="A21113"/>
      <c r="B21113"/>
      <c r="C21113"/>
      <c r="D21113"/>
      <c r="E21113"/>
    </row>
    <row r="21114" spans="1:5" x14ac:dyDescent="0.25">
      <c r="A21114"/>
      <c r="B21114"/>
      <c r="C21114"/>
      <c r="D21114"/>
      <c r="E21114"/>
    </row>
    <row r="21115" spans="1:5" x14ac:dyDescent="0.25">
      <c r="A21115"/>
      <c r="B21115"/>
      <c r="C21115"/>
      <c r="D21115"/>
      <c r="E21115"/>
    </row>
    <row r="21116" spans="1:5" x14ac:dyDescent="0.25">
      <c r="A21116"/>
      <c r="B21116"/>
      <c r="C21116"/>
      <c r="D21116"/>
      <c r="E21116"/>
    </row>
    <row r="21117" spans="1:5" x14ac:dyDescent="0.25">
      <c r="A21117"/>
      <c r="B21117"/>
      <c r="C21117"/>
      <c r="D21117"/>
      <c r="E21117"/>
    </row>
    <row r="21118" spans="1:5" x14ac:dyDescent="0.25">
      <c r="A21118"/>
      <c r="B21118"/>
      <c r="C21118"/>
      <c r="D21118"/>
      <c r="E21118"/>
    </row>
    <row r="21119" spans="1:5" x14ac:dyDescent="0.25">
      <c r="A21119"/>
      <c r="B21119"/>
      <c r="C21119"/>
      <c r="D21119"/>
      <c r="E21119"/>
    </row>
    <row r="21120" spans="1:5" x14ac:dyDescent="0.25">
      <c r="A21120"/>
      <c r="B21120"/>
      <c r="C21120"/>
      <c r="D21120"/>
      <c r="E21120"/>
    </row>
    <row r="21121" spans="1:5" x14ac:dyDescent="0.25">
      <c r="A21121"/>
      <c r="B21121"/>
      <c r="C21121"/>
      <c r="D21121"/>
      <c r="E21121"/>
    </row>
    <row r="21122" spans="1:5" x14ac:dyDescent="0.25">
      <c r="A21122"/>
      <c r="B21122"/>
      <c r="C21122"/>
      <c r="D21122"/>
      <c r="E21122"/>
    </row>
    <row r="21123" spans="1:5" x14ac:dyDescent="0.25">
      <c r="A21123"/>
      <c r="B21123"/>
      <c r="C21123"/>
      <c r="D21123"/>
      <c r="E21123"/>
    </row>
    <row r="21124" spans="1:5" x14ac:dyDescent="0.25">
      <c r="A21124"/>
      <c r="B21124"/>
      <c r="C21124"/>
      <c r="D21124"/>
      <c r="E21124"/>
    </row>
    <row r="21125" spans="1:5" x14ac:dyDescent="0.25">
      <c r="A21125"/>
      <c r="B21125"/>
      <c r="C21125"/>
      <c r="D21125"/>
      <c r="E21125"/>
    </row>
    <row r="21126" spans="1:5" x14ac:dyDescent="0.25">
      <c r="A21126"/>
      <c r="B21126"/>
      <c r="C21126"/>
      <c r="D21126"/>
      <c r="E21126"/>
    </row>
    <row r="21127" spans="1:5" x14ac:dyDescent="0.25">
      <c r="A21127"/>
      <c r="B21127"/>
      <c r="C21127"/>
      <c r="D21127"/>
      <c r="E21127"/>
    </row>
    <row r="21128" spans="1:5" x14ac:dyDescent="0.25">
      <c r="A21128"/>
      <c r="B21128"/>
      <c r="C21128"/>
      <c r="D21128"/>
      <c r="E21128"/>
    </row>
    <row r="21129" spans="1:5" x14ac:dyDescent="0.25">
      <c r="A21129"/>
      <c r="B21129"/>
      <c r="C21129"/>
      <c r="D21129"/>
      <c r="E21129"/>
    </row>
    <row r="21130" spans="1:5" x14ac:dyDescent="0.25">
      <c r="A21130"/>
      <c r="B21130"/>
      <c r="C21130"/>
      <c r="D21130"/>
      <c r="E21130"/>
    </row>
    <row r="21131" spans="1:5" x14ac:dyDescent="0.2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6"/>
  <sheetViews>
    <sheetView zoomScale="85" zoomScaleNormal="85" workbookViewId="0">
      <selection activeCell="A2" sqref="A2"/>
    </sheetView>
  </sheetViews>
  <sheetFormatPr defaultRowHeight="12.75" x14ac:dyDescent="0.2"/>
  <cols>
    <col min="3" max="3" width="11.140625" customWidth="1"/>
    <col min="6" max="6" width="18.140625" style="284" customWidth="1"/>
    <col min="8" max="8" width="13.28515625" style="284" bestFit="1" customWidth="1"/>
    <col min="10" max="10" width="13.28515625" style="284" bestFit="1" customWidth="1"/>
    <col min="15" max="15" width="8.85546875" style="265"/>
    <col min="16" max="17" width="10.28515625" bestFit="1" customWidth="1"/>
  </cols>
  <sheetData>
    <row r="1" spans="1:15" s="285" customFormat="1" ht="38.25" x14ac:dyDescent="0.2">
      <c r="A1" s="282" t="s">
        <v>207</v>
      </c>
      <c r="B1" s="282" t="s">
        <v>206</v>
      </c>
      <c r="C1" s="282" t="s">
        <v>208</v>
      </c>
      <c r="D1" s="282" t="s">
        <v>209</v>
      </c>
      <c r="E1" s="282" t="s">
        <v>210</v>
      </c>
      <c r="F1" s="287" t="s">
        <v>211</v>
      </c>
      <c r="G1" s="282" t="s">
        <v>212</v>
      </c>
      <c r="H1" s="287" t="s">
        <v>219</v>
      </c>
      <c r="I1" s="282" t="s">
        <v>220</v>
      </c>
      <c r="J1" s="287" t="s">
        <v>213</v>
      </c>
      <c r="K1" s="282" t="s">
        <v>214</v>
      </c>
      <c r="L1" s="282" t="s">
        <v>215</v>
      </c>
      <c r="M1" s="282" t="s">
        <v>218</v>
      </c>
      <c r="N1" s="282" t="s">
        <v>74</v>
      </c>
      <c r="O1" s="288" t="s">
        <v>80</v>
      </c>
    </row>
    <row r="2" spans="1:15" s="604" customFormat="1" x14ac:dyDescent="0.2">
      <c r="J2" s="284"/>
      <c r="O2" s="721"/>
    </row>
    <row r="3" spans="1:15" s="604" customFormat="1" x14ac:dyDescent="0.2">
      <c r="J3" s="284"/>
      <c r="O3" s="721"/>
    </row>
    <row r="4" spans="1:15" s="604" customFormat="1" x14ac:dyDescent="0.2">
      <c r="J4" s="284"/>
      <c r="O4" s="721"/>
    </row>
    <row r="5" spans="1:15" s="604" customFormat="1" x14ac:dyDescent="0.2">
      <c r="J5" s="284"/>
      <c r="O5" s="721"/>
    </row>
    <row r="6" spans="1:15" s="604" customFormat="1" x14ac:dyDescent="0.2">
      <c r="J6" s="284"/>
      <c r="O6" s="721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/>
  <dimension ref="A1:AO1629"/>
  <sheetViews>
    <sheetView tabSelected="1" zoomScale="80" zoomScaleNormal="80" workbookViewId="0">
      <pane ySplit="6" topLeftCell="A7" activePane="bottomLeft" state="frozen"/>
      <selection pane="bottomLeft" activeCell="K1634" sqref="K1634"/>
    </sheetView>
  </sheetViews>
  <sheetFormatPr defaultColWidth="9.140625" defaultRowHeight="12.75" x14ac:dyDescent="0.2"/>
  <cols>
    <col min="1" max="1" width="26" style="381" customWidth="1"/>
    <col min="2" max="2" width="33.42578125" style="381" customWidth="1"/>
    <col min="3" max="3" width="26.42578125" style="381" customWidth="1"/>
    <col min="4" max="4" width="11.42578125" style="381" customWidth="1"/>
    <col min="5" max="5" width="9.85546875" style="381" customWidth="1"/>
    <col min="6" max="6" width="8.85546875" style="381" customWidth="1"/>
    <col min="7" max="7" width="7.85546875" style="381" customWidth="1"/>
    <col min="8" max="8" width="7.28515625" style="381" customWidth="1"/>
    <col min="9" max="9" width="8.140625" style="381" customWidth="1"/>
    <col min="10" max="10" width="7.85546875" style="381" customWidth="1"/>
    <col min="11" max="11" width="8.140625" style="383" customWidth="1"/>
    <col min="12" max="12" width="5.7109375" style="381" customWidth="1"/>
    <col min="13" max="13" width="10" style="381" customWidth="1"/>
    <col min="14" max="14" width="10" style="582" customWidth="1"/>
    <col min="15" max="15" width="12.42578125" style="383" customWidth="1"/>
    <col min="16" max="16" width="11.28515625" style="383" customWidth="1"/>
    <col min="17" max="17" width="6.42578125" style="381" customWidth="1"/>
    <col min="18" max="18" width="7.85546875" style="381" customWidth="1"/>
    <col min="19" max="19" width="7.7109375" style="381" customWidth="1"/>
    <col min="20" max="20" width="7.42578125" style="381" customWidth="1"/>
    <col min="21" max="21" width="5.28515625" style="381" customWidth="1"/>
    <col min="22" max="22" width="9.28515625" style="381" customWidth="1"/>
    <col min="23" max="23" width="9.7109375" style="582" customWidth="1"/>
    <col min="24" max="26" width="9.7109375" style="383" customWidth="1"/>
    <col min="27" max="27" width="39.140625" style="381" customWidth="1"/>
    <col min="28" max="28" width="8.28515625" style="381" customWidth="1"/>
    <col min="29" max="29" width="10.7109375" style="381" customWidth="1"/>
    <col min="30" max="30" width="8.42578125" style="381" customWidth="1"/>
    <col min="31" max="31" width="9.7109375" style="381" customWidth="1"/>
    <col min="32" max="32" width="10.5703125" style="381" customWidth="1"/>
    <col min="33" max="33" width="9.42578125" style="381" customWidth="1"/>
    <col min="34" max="34" width="10" style="381" customWidth="1"/>
    <col min="35" max="35" width="10" style="382" customWidth="1"/>
    <col min="36" max="36" width="10.5703125" style="382" customWidth="1"/>
    <col min="37" max="37" width="14.5703125" style="382" customWidth="1"/>
    <col min="38" max="38" width="14.140625" style="382" customWidth="1"/>
    <col min="39" max="39" width="15" style="383" customWidth="1"/>
    <col min="40" max="40" width="15" style="381" customWidth="1"/>
    <col min="41" max="41" width="18.140625" style="470" customWidth="1"/>
    <col min="42" max="42" width="11.42578125" style="470" customWidth="1"/>
    <col min="43" max="16384" width="9.140625" style="470"/>
  </cols>
  <sheetData>
    <row r="1" spans="1:41" ht="39" customHeight="1" thickBot="1" x14ac:dyDescent="0.25"/>
    <row r="2" spans="1:41" ht="22.5" customHeight="1" thickBot="1" x14ac:dyDescent="0.25">
      <c r="A2" s="1036" t="s">
        <v>404</v>
      </c>
      <c r="B2" s="1036"/>
      <c r="C2" s="845">
        <v>0.15</v>
      </c>
      <c r="D2" s="1037" t="s">
        <v>498</v>
      </c>
      <c r="E2" s="1037"/>
      <c r="F2" s="592" t="s">
        <v>380</v>
      </c>
      <c r="G2" s="1036" t="s">
        <v>499</v>
      </c>
      <c r="H2" s="1036"/>
      <c r="I2" s="1038" t="s">
        <v>44</v>
      </c>
      <c r="J2" s="1039"/>
    </row>
    <row r="3" spans="1:41" ht="14.25" customHeight="1" x14ac:dyDescent="0.2"/>
    <row r="4" spans="1:41" ht="15" customHeight="1" x14ac:dyDescent="0.2">
      <c r="A4" s="1003" t="s">
        <v>233</v>
      </c>
      <c r="B4" s="1027" t="s">
        <v>372</v>
      </c>
      <c r="C4" s="1018" t="s">
        <v>405</v>
      </c>
      <c r="D4" s="1027" t="s">
        <v>26</v>
      </c>
      <c r="E4" s="1040" t="s">
        <v>365</v>
      </c>
      <c r="F4" s="1042" t="s">
        <v>373</v>
      </c>
      <c r="G4" s="1044" t="s">
        <v>234</v>
      </c>
      <c r="H4" s="1046" t="s">
        <v>235</v>
      </c>
      <c r="I4" s="1047"/>
      <c r="J4" s="1047"/>
      <c r="K4" s="1047"/>
      <c r="L4" s="1047"/>
      <c r="M4" s="1047"/>
      <c r="N4" s="1047"/>
      <c r="O4" s="1047"/>
      <c r="P4" s="1048"/>
      <c r="Q4" s="1029" t="s">
        <v>236</v>
      </c>
      <c r="R4" s="1029"/>
      <c r="S4" s="1029"/>
      <c r="T4" s="1029"/>
      <c r="U4" s="1029"/>
      <c r="V4" s="1029"/>
      <c r="W4" s="1029"/>
      <c r="X4" s="1029"/>
      <c r="Y4" s="1029"/>
      <c r="Z4" s="1025" t="s">
        <v>376</v>
      </c>
      <c r="AA4" s="1012" t="s">
        <v>237</v>
      </c>
      <c r="AB4" s="1012"/>
      <c r="AC4" s="1012"/>
      <c r="AD4" s="1012"/>
      <c r="AE4" s="1012"/>
      <c r="AF4" s="1012"/>
      <c r="AG4" s="1012"/>
      <c r="AH4" s="1012"/>
      <c r="AI4" s="1012"/>
      <c r="AJ4" s="1012"/>
      <c r="AK4" s="1012"/>
      <c r="AL4" s="1012"/>
      <c r="AM4" s="1012"/>
      <c r="AN4" s="1003" t="s">
        <v>238</v>
      </c>
      <c r="AO4" s="1003"/>
    </row>
    <row r="5" spans="1:41" ht="26.25" customHeight="1" x14ac:dyDescent="0.2">
      <c r="A5" s="1003"/>
      <c r="B5" s="1028"/>
      <c r="C5" s="1031"/>
      <c r="D5" s="1028"/>
      <c r="E5" s="1041"/>
      <c r="F5" s="1043"/>
      <c r="G5" s="1045"/>
      <c r="H5" s="1004" t="s">
        <v>240</v>
      </c>
      <c r="I5" s="1006" t="s">
        <v>241</v>
      </c>
      <c r="J5" s="1008" t="s">
        <v>239</v>
      </c>
      <c r="K5" s="1010" t="s">
        <v>374</v>
      </c>
      <c r="L5" s="1008" t="s">
        <v>1</v>
      </c>
      <c r="M5" s="1006" t="s">
        <v>375</v>
      </c>
      <c r="N5" s="1049" t="s">
        <v>376</v>
      </c>
      <c r="O5" s="1050"/>
      <c r="P5" s="1051"/>
      <c r="Q5" s="1004" t="s">
        <v>240</v>
      </c>
      <c r="R5" s="1008" t="s">
        <v>241</v>
      </c>
      <c r="S5" s="1008" t="s">
        <v>239</v>
      </c>
      <c r="T5" s="1008" t="s">
        <v>374</v>
      </c>
      <c r="U5" s="1008" t="s">
        <v>1</v>
      </c>
      <c r="V5" s="1016" t="s">
        <v>375</v>
      </c>
      <c r="W5" s="1033" t="s">
        <v>376</v>
      </c>
      <c r="X5" s="1034"/>
      <c r="Y5" s="1035"/>
      <c r="Z5" s="1026"/>
      <c r="AA5" s="1012" t="s">
        <v>242</v>
      </c>
      <c r="AB5" s="1012" t="s">
        <v>26</v>
      </c>
      <c r="AC5" s="1004" t="s">
        <v>225</v>
      </c>
      <c r="AD5" s="1006" t="s">
        <v>393</v>
      </c>
      <c r="AE5" s="1020" t="s">
        <v>243</v>
      </c>
      <c r="AF5" s="1021"/>
      <c r="AG5" s="1004" t="s">
        <v>226</v>
      </c>
      <c r="AH5" s="1012" t="s">
        <v>232</v>
      </c>
      <c r="AI5" s="1012"/>
      <c r="AJ5" s="1012"/>
      <c r="AK5" s="1022" t="s">
        <v>244</v>
      </c>
      <c r="AL5" s="1022" t="s">
        <v>245</v>
      </c>
      <c r="AM5" s="1014" t="s">
        <v>246</v>
      </c>
      <c r="AN5" s="1016" t="s">
        <v>406</v>
      </c>
      <c r="AO5" s="1017" t="s">
        <v>247</v>
      </c>
    </row>
    <row r="6" spans="1:41" s="379" customFormat="1" ht="60" customHeight="1" x14ac:dyDescent="0.2">
      <c r="A6" s="1013"/>
      <c r="B6" s="1028"/>
      <c r="C6" s="1031"/>
      <c r="D6" s="1028"/>
      <c r="E6" s="1041"/>
      <c r="F6" s="1043"/>
      <c r="G6" s="1045"/>
      <c r="H6" s="1005"/>
      <c r="I6" s="1007"/>
      <c r="J6" s="1009"/>
      <c r="K6" s="1011"/>
      <c r="L6" s="1009"/>
      <c r="M6" s="1007"/>
      <c r="N6" s="583" t="s">
        <v>532</v>
      </c>
      <c r="O6" s="581" t="s">
        <v>533</v>
      </c>
      <c r="P6" s="581" t="s">
        <v>534</v>
      </c>
      <c r="Q6" s="1030"/>
      <c r="R6" s="1024"/>
      <c r="S6" s="1024"/>
      <c r="T6" s="1024"/>
      <c r="U6" s="1024"/>
      <c r="V6" s="1016"/>
      <c r="W6" s="583" t="s">
        <v>532</v>
      </c>
      <c r="X6" s="581" t="s">
        <v>533</v>
      </c>
      <c r="Y6" s="581" t="s">
        <v>534</v>
      </c>
      <c r="Z6" s="1026"/>
      <c r="AA6" s="1013"/>
      <c r="AB6" s="1032"/>
      <c r="AC6" s="1019"/>
      <c r="AD6" s="1007"/>
      <c r="AE6" s="524" t="s">
        <v>315</v>
      </c>
      <c r="AF6" s="524" t="s">
        <v>313</v>
      </c>
      <c r="AG6" s="1019"/>
      <c r="AH6" s="562" t="s">
        <v>497</v>
      </c>
      <c r="AI6" s="525" t="s">
        <v>314</v>
      </c>
      <c r="AJ6" s="526" t="s">
        <v>407</v>
      </c>
      <c r="AK6" s="1023"/>
      <c r="AL6" s="1023"/>
      <c r="AM6" s="1015"/>
      <c r="AN6" s="1006"/>
      <c r="AO6" s="1018"/>
    </row>
    <row r="7" spans="1:41" ht="13.5" thickBot="1" x14ac:dyDescent="0.25">
      <c r="A7" s="906" t="s">
        <v>958</v>
      </c>
      <c r="B7" s="906" t="s">
        <v>959</v>
      </c>
      <c r="C7" s="907"/>
      <c r="D7" s="908" t="s">
        <v>508</v>
      </c>
      <c r="E7" s="907" t="s">
        <v>960</v>
      </c>
      <c r="F7" s="907">
        <v>1</v>
      </c>
      <c r="G7" s="907">
        <v>1</v>
      </c>
      <c r="H7" s="909">
        <v>11</v>
      </c>
      <c r="I7" s="909">
        <v>269</v>
      </c>
      <c r="J7" s="909">
        <v>0.02</v>
      </c>
      <c r="K7" s="910">
        <v>1.8859999999999999</v>
      </c>
      <c r="L7" s="909">
        <v>1.5</v>
      </c>
      <c r="M7" s="909">
        <v>83</v>
      </c>
      <c r="N7" s="911">
        <v>125.34389294040844</v>
      </c>
      <c r="O7" s="910">
        <f>VLOOKUP(D7,'Залог и цена пипса'!$B$13:$E$44,3,0)*(N7+I7*$C$2*K7)</f>
        <v>1535.6774749751173</v>
      </c>
      <c r="P7" s="910">
        <f>K7*VLOOKUP(D7,'Залог и цена пипса'!$B$13:$E$44,2,0)</f>
        <v>404.47156000000001</v>
      </c>
      <c r="Q7" s="912"/>
      <c r="R7" s="912"/>
      <c r="S7" s="912"/>
      <c r="T7" s="912"/>
      <c r="U7" s="912"/>
      <c r="V7" s="912"/>
      <c r="W7" s="913"/>
      <c r="X7" s="914"/>
      <c r="Y7" s="914"/>
      <c r="Z7" s="915">
        <f>MAX(O7,X7)+MAX(Y7,P7)</f>
        <v>1940.1490349751173</v>
      </c>
      <c r="AA7" s="906" t="s">
        <v>962</v>
      </c>
      <c r="AB7" s="907" t="s">
        <v>508</v>
      </c>
      <c r="AC7" s="907">
        <v>100000</v>
      </c>
      <c r="AD7" s="907" t="s">
        <v>380</v>
      </c>
      <c r="AE7" s="916">
        <v>42019</v>
      </c>
      <c r="AF7" s="916">
        <v>43935</v>
      </c>
      <c r="AG7" s="907">
        <v>88557.1</v>
      </c>
      <c r="AH7" s="907">
        <v>18722.13</v>
      </c>
      <c r="AI7" s="917">
        <v>0.1188</v>
      </c>
      <c r="AJ7" s="917">
        <f>(AH7-MIN(IF(O7=0,2E+99,O7),IF(X7=0,2E+99,X7)))/MIN(IF(O7=0,2E+99,O7),IF(X7=0,2E+99,X7))</f>
        <v>11.191446644943046</v>
      </c>
      <c r="AK7" s="917">
        <v>1.4079030206677267E-2</v>
      </c>
      <c r="AL7" s="917">
        <v>0.1703021153846154</v>
      </c>
      <c r="AM7" s="915">
        <v>0.90963002278381455</v>
      </c>
      <c r="AN7" s="918">
        <v>45082.923518518517</v>
      </c>
      <c r="AO7" s="907"/>
    </row>
    <row r="8" spans="1:41" ht="13.5" thickBot="1" x14ac:dyDescent="0.25">
      <c r="A8" s="932" t="s">
        <v>969</v>
      </c>
      <c r="B8" s="932" t="s">
        <v>970</v>
      </c>
      <c r="C8" s="933"/>
      <c r="D8" s="934" t="s">
        <v>507</v>
      </c>
      <c r="E8" s="933" t="s">
        <v>972</v>
      </c>
      <c r="F8" s="933">
        <v>1</v>
      </c>
      <c r="G8" s="933" t="s">
        <v>971</v>
      </c>
      <c r="H8" s="935">
        <v>9</v>
      </c>
      <c r="I8" s="935">
        <v>104</v>
      </c>
      <c r="J8" s="935">
        <v>0.1</v>
      </c>
      <c r="K8" s="936">
        <v>7.1</v>
      </c>
      <c r="L8" s="935">
        <v>1.6</v>
      </c>
      <c r="M8" s="935">
        <v>33</v>
      </c>
      <c r="N8" s="937">
        <v>148.64564674065093</v>
      </c>
      <c r="O8" s="936">
        <f>VLOOKUP(D8,'Залог и цена пипса'!$B$13:$E$44,3,0)*(N8+I8*$C$2*K8)</f>
        <v>2793.3387728459534</v>
      </c>
      <c r="P8" s="936">
        <f>K8*VLOOKUP(D8,'Залог и цена пипса'!$B$13:$E$44,2,0)</f>
        <v>1522.6659999999999</v>
      </c>
      <c r="Q8" s="938"/>
      <c r="R8" s="938"/>
      <c r="S8" s="938"/>
      <c r="T8" s="938"/>
      <c r="U8" s="938"/>
      <c r="V8" s="938"/>
      <c r="W8" s="939"/>
      <c r="X8" s="940"/>
      <c r="Y8" s="940"/>
      <c r="Z8" s="941">
        <f>MAX(O8,X8)+MAX(Y8,P8)</f>
        <v>4316.0047728459531</v>
      </c>
      <c r="AA8" s="932" t="s">
        <v>973</v>
      </c>
      <c r="AB8" s="933" t="s">
        <v>507</v>
      </c>
      <c r="AC8" s="933">
        <v>200</v>
      </c>
      <c r="AD8" s="933" t="s">
        <v>380</v>
      </c>
      <c r="AE8" s="942">
        <v>43848</v>
      </c>
      <c r="AF8" s="942">
        <v>44581</v>
      </c>
      <c r="AG8" s="933">
        <v>8307.7000000000007</v>
      </c>
      <c r="AH8" s="933">
        <v>2652.69</v>
      </c>
      <c r="AI8" s="943">
        <v>0.6925</v>
      </c>
      <c r="AJ8" s="943">
        <f>(AH8-MIN(IF(O8=0,2E+99,O8),IF(X8=0,2E+99,X8)))/MIN(IF(O8=0,2E+99,O8),IF(X8=0,2E+99,X8))</f>
        <v>-5.0351491273883449E-2</v>
      </c>
      <c r="AK8" s="943">
        <v>1.7235892116182572</v>
      </c>
      <c r="AL8" s="943">
        <v>20.769250000000003</v>
      </c>
      <c r="AM8" s="941">
        <v>1.5659010287670252</v>
      </c>
      <c r="AN8" s="944">
        <v>45082.92355324074</v>
      </c>
      <c r="AO8" s="933"/>
    </row>
    <row r="9" spans="1:41" x14ac:dyDescent="0.2">
      <c r="A9" s="988" t="s">
        <v>974</v>
      </c>
      <c r="B9" s="988" t="s">
        <v>975</v>
      </c>
      <c r="C9" s="991"/>
      <c r="D9" s="994" t="s">
        <v>505</v>
      </c>
      <c r="E9" s="991" t="s">
        <v>1004</v>
      </c>
      <c r="F9" s="991">
        <v>2</v>
      </c>
      <c r="G9" s="991">
        <v>1</v>
      </c>
      <c r="H9" s="997">
        <v>8</v>
      </c>
      <c r="I9" s="997">
        <v>57</v>
      </c>
      <c r="J9" s="997">
        <v>0.01</v>
      </c>
      <c r="K9" s="985">
        <v>1.1779999999999999</v>
      </c>
      <c r="L9" s="997">
        <v>1.7</v>
      </c>
      <c r="M9" s="997">
        <v>20</v>
      </c>
      <c r="N9" s="1000">
        <v>14.607325399999995</v>
      </c>
      <c r="O9" s="985">
        <f>VLOOKUP(D9,'Залог и цена пипса'!$B$13:$E$44,3,0)*(N9+I9*$C$2*K9)</f>
        <v>187.97490593342982</v>
      </c>
      <c r="P9" s="985">
        <f>K9*VLOOKUP(D9,'Залог и цена пипса'!$B$13:$E$44,2,0)</f>
        <v>235.6</v>
      </c>
      <c r="Q9" s="976"/>
      <c r="R9" s="976"/>
      <c r="S9" s="976"/>
      <c r="T9" s="976"/>
      <c r="U9" s="976"/>
      <c r="V9" s="976"/>
      <c r="W9" s="979"/>
      <c r="X9" s="982"/>
      <c r="Y9" s="982"/>
      <c r="Z9" s="973">
        <f>MAX(O9,X9)+MAX(Y9,P9)</f>
        <v>423.57490593342982</v>
      </c>
      <c r="AA9" s="945" t="s">
        <v>1005</v>
      </c>
      <c r="AB9" s="946" t="s">
        <v>505</v>
      </c>
      <c r="AC9" s="946">
        <v>2000</v>
      </c>
      <c r="AD9" s="946" t="s">
        <v>380</v>
      </c>
      <c r="AE9" s="947">
        <v>41640</v>
      </c>
      <c r="AF9" s="947">
        <v>44152</v>
      </c>
      <c r="AG9" s="946">
        <v>10628.08</v>
      </c>
      <c r="AH9" s="946">
        <v>3560.05</v>
      </c>
      <c r="AI9" s="948">
        <v>0.254</v>
      </c>
      <c r="AJ9" s="948">
        <f>(AH9-MIN(IF(O9=0,2E+99,O9),IF(X9=0,2E+99,X9)))/MIN(IF(O9=0,2E+99,O9),IF(X9=0,2E+99,X9))</f>
        <v>17.938964125673085</v>
      </c>
      <c r="AK9" s="948">
        <v>6.4412606060606073E-2</v>
      </c>
      <c r="AL9" s="948">
        <v>0.77015072463768119</v>
      </c>
      <c r="AM9" s="949">
        <v>0.43266286969996554</v>
      </c>
      <c r="AN9" s="950">
        <v>45082.923645833333</v>
      </c>
      <c r="AO9" s="946"/>
    </row>
    <row r="10" spans="1:41" x14ac:dyDescent="0.2">
      <c r="A10" s="989"/>
      <c r="B10" s="989"/>
      <c r="C10" s="992"/>
      <c r="D10" s="995"/>
      <c r="E10" s="992"/>
      <c r="F10" s="992"/>
      <c r="G10" s="992"/>
      <c r="H10" s="998"/>
      <c r="I10" s="998"/>
      <c r="J10" s="998"/>
      <c r="K10" s="986"/>
      <c r="L10" s="998"/>
      <c r="M10" s="998"/>
      <c r="N10" s="1001"/>
      <c r="O10" s="986"/>
      <c r="P10" s="986"/>
      <c r="Q10" s="977"/>
      <c r="R10" s="977"/>
      <c r="S10" s="977"/>
      <c r="T10" s="977"/>
      <c r="U10" s="977"/>
      <c r="V10" s="977"/>
      <c r="W10" s="980"/>
      <c r="X10" s="983"/>
      <c r="Y10" s="983"/>
      <c r="Z10" s="974"/>
      <c r="AA10" s="951" t="s">
        <v>1006</v>
      </c>
      <c r="AB10" s="952" t="s">
        <v>505</v>
      </c>
      <c r="AC10" s="952">
        <v>2200</v>
      </c>
      <c r="AD10" s="952" t="s">
        <v>380</v>
      </c>
      <c r="AE10" s="953">
        <v>41640</v>
      </c>
      <c r="AF10" s="953">
        <v>44152</v>
      </c>
      <c r="AG10" s="952">
        <v>16105.55</v>
      </c>
      <c r="AH10" s="952">
        <v>2514.79</v>
      </c>
      <c r="AI10" s="954">
        <v>0.1431</v>
      </c>
      <c r="AJ10" s="954">
        <f>(AH10-MIN(IF(O9=0,2E+99,O9),IF(X9=0,2E+99,X9)))/MIN(IF(O9=0,2E+99,O9),IF(X9=0,2E+99,X9))</f>
        <v>12.378328280108823</v>
      </c>
      <c r="AK10" s="954">
        <v>8.8735812672176312E-2</v>
      </c>
      <c r="AL10" s="954">
        <v>1.0609716732542818</v>
      </c>
      <c r="AM10" s="955">
        <v>0.92816405392077272</v>
      </c>
      <c r="AN10" s="956">
        <v>45082.923726851855</v>
      </c>
      <c r="AO10" s="952"/>
    </row>
    <row r="11" spans="1:41" x14ac:dyDescent="0.2">
      <c r="A11" s="989"/>
      <c r="B11" s="989"/>
      <c r="C11" s="992"/>
      <c r="D11" s="995"/>
      <c r="E11" s="992"/>
      <c r="F11" s="992"/>
      <c r="G11" s="992"/>
      <c r="H11" s="998"/>
      <c r="I11" s="998"/>
      <c r="J11" s="998"/>
      <c r="K11" s="986"/>
      <c r="L11" s="998"/>
      <c r="M11" s="998"/>
      <c r="N11" s="1001"/>
      <c r="O11" s="986"/>
      <c r="P11" s="986"/>
      <c r="Q11" s="977"/>
      <c r="R11" s="977"/>
      <c r="S11" s="977"/>
      <c r="T11" s="977"/>
      <c r="U11" s="977"/>
      <c r="V11" s="977"/>
      <c r="W11" s="980"/>
      <c r="X11" s="983"/>
      <c r="Y11" s="983"/>
      <c r="Z11" s="974"/>
      <c r="AA11" s="951" t="s">
        <v>1007</v>
      </c>
      <c r="AB11" s="952" t="s">
        <v>505</v>
      </c>
      <c r="AC11" s="952">
        <v>2500</v>
      </c>
      <c r="AD11" s="952" t="s">
        <v>380</v>
      </c>
      <c r="AE11" s="953">
        <v>41640</v>
      </c>
      <c r="AF11" s="953">
        <v>44152</v>
      </c>
      <c r="AG11" s="952">
        <v>16105.55</v>
      </c>
      <c r="AH11" s="952">
        <v>2514.79</v>
      </c>
      <c r="AI11" s="954">
        <v>0.14069999999999999</v>
      </c>
      <c r="AJ11" s="954">
        <f>(AH11-MIN(IF(O9=0,2E+99,O9),IF(X9=0,2E+99,X9)))/MIN(IF(O9=0,2E+99,O9),IF(X9=0,2E+99,X9))</f>
        <v>12.378328280108823</v>
      </c>
      <c r="AK11" s="954">
        <v>7.8087515151515158E-2</v>
      </c>
      <c r="AL11" s="954">
        <v>0.933655072463768</v>
      </c>
      <c r="AM11" s="955">
        <v>0.92816405392077272</v>
      </c>
      <c r="AN11" s="956">
        <v>45082.923796296294</v>
      </c>
      <c r="AO11" s="952"/>
    </row>
    <row r="12" spans="1:41" ht="13.5" thickBot="1" x14ac:dyDescent="0.25">
      <c r="A12" s="990"/>
      <c r="B12" s="990"/>
      <c r="C12" s="993"/>
      <c r="D12" s="996"/>
      <c r="E12" s="993"/>
      <c r="F12" s="993"/>
      <c r="G12" s="993"/>
      <c r="H12" s="999"/>
      <c r="I12" s="999"/>
      <c r="J12" s="999"/>
      <c r="K12" s="987"/>
      <c r="L12" s="999"/>
      <c r="M12" s="999"/>
      <c r="N12" s="1002"/>
      <c r="O12" s="987"/>
      <c r="P12" s="987"/>
      <c r="Q12" s="978"/>
      <c r="R12" s="978"/>
      <c r="S12" s="978"/>
      <c r="T12" s="978"/>
      <c r="U12" s="978"/>
      <c r="V12" s="978"/>
      <c r="W12" s="981"/>
      <c r="X12" s="984"/>
      <c r="Y12" s="984"/>
      <c r="Z12" s="975"/>
      <c r="AA12" s="957" t="s">
        <v>1008</v>
      </c>
      <c r="AB12" s="958" t="s">
        <v>505</v>
      </c>
      <c r="AC12" s="958">
        <v>1000</v>
      </c>
      <c r="AD12" s="958" t="s">
        <v>380</v>
      </c>
      <c r="AE12" s="959">
        <v>41644</v>
      </c>
      <c r="AF12" s="959">
        <v>44136</v>
      </c>
      <c r="AG12" s="958">
        <v>15096.46</v>
      </c>
      <c r="AH12" s="958">
        <v>2527.31</v>
      </c>
      <c r="AI12" s="960">
        <v>0.15609999999999999</v>
      </c>
      <c r="AJ12" s="960">
        <f>(AH12-MIN(IF(O9=0,2E+99,O9),IF(X9=0,2E+99,X9)))/MIN(IF(O9=0,2E+99,O9),IF(X9=0,2E+99,X9))</f>
        <v>12.444932915114912</v>
      </c>
      <c r="AK12" s="960">
        <v>0.18455330073349632</v>
      </c>
      <c r="AL12" s="960">
        <v>2.2200676470588232</v>
      </c>
      <c r="AM12" s="961">
        <v>0.87843107773040241</v>
      </c>
      <c r="AN12" s="962">
        <v>45082.925046296295</v>
      </c>
      <c r="AO12" s="958"/>
    </row>
    <row r="13" spans="1:41" x14ac:dyDescent="0.2">
      <c r="A13" s="988" t="s">
        <v>974</v>
      </c>
      <c r="B13" s="988" t="s">
        <v>1009</v>
      </c>
      <c r="C13" s="991"/>
      <c r="D13" s="994" t="s">
        <v>505</v>
      </c>
      <c r="E13" s="991" t="s">
        <v>1004</v>
      </c>
      <c r="F13" s="991">
        <v>2</v>
      </c>
      <c r="G13" s="991">
        <v>0</v>
      </c>
      <c r="H13" s="997">
        <v>8</v>
      </c>
      <c r="I13" s="997">
        <v>57</v>
      </c>
      <c r="J13" s="997">
        <v>0.01</v>
      </c>
      <c r="K13" s="985">
        <v>1.1779999999999999</v>
      </c>
      <c r="L13" s="997">
        <v>1.7</v>
      </c>
      <c r="M13" s="997">
        <v>20</v>
      </c>
      <c r="N13" s="1000">
        <v>14.607325399999995</v>
      </c>
      <c r="O13" s="985">
        <f>VLOOKUP(D13,'Залог и цена пипса'!$B$13:$E$44,3,0)*(N13+I13*$C$2*K13)</f>
        <v>187.97490593342982</v>
      </c>
      <c r="P13" s="985">
        <f>K13*VLOOKUP(D13,'Залог и цена пипса'!$B$13:$E$44,2,0)</f>
        <v>235.6</v>
      </c>
      <c r="Q13" s="976">
        <v>8</v>
      </c>
      <c r="R13" s="976">
        <v>57</v>
      </c>
      <c r="S13" s="976">
        <v>0.01</v>
      </c>
      <c r="T13" s="976">
        <v>1.1779999999999999</v>
      </c>
      <c r="U13" s="976">
        <v>1.7</v>
      </c>
      <c r="V13" s="976">
        <v>20</v>
      </c>
      <c r="W13" s="979">
        <v>14.607325399999995</v>
      </c>
      <c r="X13" s="982">
        <f>VLOOKUP(D13,'Залог и цена пипса'!$B$13:$E$44,3,0)*(W13+R13*$C$2*T13)</f>
        <v>187.97490593342982</v>
      </c>
      <c r="Y13" s="982">
        <f>T13*VLOOKUP(D13,'Залог и цена пипса'!$B$13:$E$44,2,0)</f>
        <v>235.6</v>
      </c>
      <c r="Z13" s="973">
        <f>MAX(O13,X13)+MAX(Y13,P13)</f>
        <v>423.57490593342982</v>
      </c>
      <c r="AA13" s="945" t="s">
        <v>1005</v>
      </c>
      <c r="AB13" s="946" t="s">
        <v>505</v>
      </c>
      <c r="AC13" s="946">
        <v>2000</v>
      </c>
      <c r="AD13" s="946" t="s">
        <v>380</v>
      </c>
      <c r="AE13" s="947">
        <v>41640</v>
      </c>
      <c r="AF13" s="947">
        <v>44152</v>
      </c>
      <c r="AG13" s="946">
        <v>10628.08</v>
      </c>
      <c r="AH13" s="946">
        <v>3560.05</v>
      </c>
      <c r="AI13" s="948">
        <v>0.254</v>
      </c>
      <c r="AJ13" s="948">
        <f>(AH13-MIN(IF(O13=0,2E+99,O13),IF(X13=0,2E+99,X13)))/MIN(IF(O13=0,2E+99,O13),IF(X13=0,2E+99,X13))</f>
        <v>17.938964125673085</v>
      </c>
      <c r="AK13" s="948">
        <v>6.4412606060606073E-2</v>
      </c>
      <c r="AL13" s="948">
        <v>0.77015072463768119</v>
      </c>
      <c r="AM13" s="949">
        <v>0.43266286969996554</v>
      </c>
      <c r="AN13" s="950">
        <v>45082.925150462965</v>
      </c>
      <c r="AO13" s="946"/>
    </row>
    <row r="14" spans="1:41" x14ac:dyDescent="0.2">
      <c r="A14" s="989"/>
      <c r="B14" s="989"/>
      <c r="C14" s="992"/>
      <c r="D14" s="995"/>
      <c r="E14" s="992"/>
      <c r="F14" s="992"/>
      <c r="G14" s="992"/>
      <c r="H14" s="998"/>
      <c r="I14" s="998"/>
      <c r="J14" s="998"/>
      <c r="K14" s="986"/>
      <c r="L14" s="998"/>
      <c r="M14" s="998"/>
      <c r="N14" s="1001"/>
      <c r="O14" s="986"/>
      <c r="P14" s="986"/>
      <c r="Q14" s="977"/>
      <c r="R14" s="977"/>
      <c r="S14" s="977"/>
      <c r="T14" s="977"/>
      <c r="U14" s="977"/>
      <c r="V14" s="977"/>
      <c r="W14" s="980"/>
      <c r="X14" s="983"/>
      <c r="Y14" s="983"/>
      <c r="Z14" s="974"/>
      <c r="AA14" s="951" t="s">
        <v>1006</v>
      </c>
      <c r="AB14" s="952" t="s">
        <v>505</v>
      </c>
      <c r="AC14" s="952">
        <v>2200</v>
      </c>
      <c r="AD14" s="952" t="s">
        <v>380</v>
      </c>
      <c r="AE14" s="953">
        <v>41640</v>
      </c>
      <c r="AF14" s="953">
        <v>44152</v>
      </c>
      <c r="AG14" s="952">
        <v>16105.55</v>
      </c>
      <c r="AH14" s="952">
        <v>2514.79</v>
      </c>
      <c r="AI14" s="954">
        <v>0.1431</v>
      </c>
      <c r="AJ14" s="954">
        <f>(AH14-MIN(IF(O13=0,2E+99,O13),IF(X13=0,2E+99,X13)))/MIN(IF(O13=0,2E+99,O13),IF(X13=0,2E+99,X13))</f>
        <v>12.378328280108823</v>
      </c>
      <c r="AK14" s="954">
        <v>8.8735812672176312E-2</v>
      </c>
      <c r="AL14" s="954">
        <v>1.0609716732542818</v>
      </c>
      <c r="AM14" s="955">
        <v>0.92816405392077272</v>
      </c>
      <c r="AN14" s="956">
        <v>45082.925219907411</v>
      </c>
      <c r="AO14" s="952"/>
    </row>
    <row r="15" spans="1:41" x14ac:dyDescent="0.2">
      <c r="A15" s="989"/>
      <c r="B15" s="989"/>
      <c r="C15" s="992"/>
      <c r="D15" s="995"/>
      <c r="E15" s="992"/>
      <c r="F15" s="992"/>
      <c r="G15" s="992"/>
      <c r="H15" s="998"/>
      <c r="I15" s="998"/>
      <c r="J15" s="998"/>
      <c r="K15" s="986"/>
      <c r="L15" s="998"/>
      <c r="M15" s="998"/>
      <c r="N15" s="1001"/>
      <c r="O15" s="986"/>
      <c r="P15" s="986"/>
      <c r="Q15" s="977"/>
      <c r="R15" s="977"/>
      <c r="S15" s="977"/>
      <c r="T15" s="977"/>
      <c r="U15" s="977"/>
      <c r="V15" s="977"/>
      <c r="W15" s="980"/>
      <c r="X15" s="983"/>
      <c r="Y15" s="983"/>
      <c r="Z15" s="974"/>
      <c r="AA15" s="951" t="s">
        <v>1007</v>
      </c>
      <c r="AB15" s="952" t="s">
        <v>505</v>
      </c>
      <c r="AC15" s="952">
        <v>2500</v>
      </c>
      <c r="AD15" s="952" t="s">
        <v>380</v>
      </c>
      <c r="AE15" s="953">
        <v>41640</v>
      </c>
      <c r="AF15" s="953">
        <v>44152</v>
      </c>
      <c r="AG15" s="952">
        <v>16105.55</v>
      </c>
      <c r="AH15" s="952">
        <v>2514.79</v>
      </c>
      <c r="AI15" s="954">
        <v>0.14069999999999999</v>
      </c>
      <c r="AJ15" s="954">
        <f>(AH15-MIN(IF(O13=0,2E+99,O13),IF(X13=0,2E+99,X13)))/MIN(IF(O13=0,2E+99,O13),IF(X13=0,2E+99,X13))</f>
        <v>12.378328280108823</v>
      </c>
      <c r="AK15" s="954">
        <v>7.8087515151515158E-2</v>
      </c>
      <c r="AL15" s="954">
        <v>0.933655072463768</v>
      </c>
      <c r="AM15" s="955">
        <v>0.92816405392077272</v>
      </c>
      <c r="AN15" s="956">
        <v>45082.92528935185</v>
      </c>
      <c r="AO15" s="952"/>
    </row>
    <row r="16" spans="1:41" ht="13.5" thickBot="1" x14ac:dyDescent="0.25">
      <c r="A16" s="990"/>
      <c r="B16" s="990"/>
      <c r="C16" s="993"/>
      <c r="D16" s="996"/>
      <c r="E16" s="993"/>
      <c r="F16" s="993"/>
      <c r="G16" s="993"/>
      <c r="H16" s="999"/>
      <c r="I16" s="999"/>
      <c r="J16" s="999"/>
      <c r="K16" s="987"/>
      <c r="L16" s="999"/>
      <c r="M16" s="999"/>
      <c r="N16" s="1002"/>
      <c r="O16" s="987"/>
      <c r="P16" s="987"/>
      <c r="Q16" s="978"/>
      <c r="R16" s="978"/>
      <c r="S16" s="978"/>
      <c r="T16" s="978"/>
      <c r="U16" s="978"/>
      <c r="V16" s="978"/>
      <c r="W16" s="981"/>
      <c r="X16" s="984"/>
      <c r="Y16" s="984"/>
      <c r="Z16" s="975"/>
      <c r="AA16" s="957" t="s">
        <v>1008</v>
      </c>
      <c r="AB16" s="958" t="s">
        <v>505</v>
      </c>
      <c r="AC16" s="958">
        <v>1000</v>
      </c>
      <c r="AD16" s="958" t="s">
        <v>380</v>
      </c>
      <c r="AE16" s="959">
        <v>41644</v>
      </c>
      <c r="AF16" s="959">
        <v>44136</v>
      </c>
      <c r="AG16" s="958">
        <v>15096.46</v>
      </c>
      <c r="AH16" s="958">
        <v>2527.31</v>
      </c>
      <c r="AI16" s="960">
        <v>0.15609999999999999</v>
      </c>
      <c r="AJ16" s="960">
        <f>(AH16-MIN(IF(O13=0,2E+99,O13),IF(X13=0,2E+99,X13)))/MIN(IF(O13=0,2E+99,O13),IF(X13=0,2E+99,X13))</f>
        <v>12.444932915114912</v>
      </c>
      <c r="AK16" s="960">
        <v>0.18455330073349632</v>
      </c>
      <c r="AL16" s="960">
        <v>2.2200676470588232</v>
      </c>
      <c r="AM16" s="961">
        <v>0.87843107773040241</v>
      </c>
      <c r="AN16" s="962">
        <v>45082.926550925928</v>
      </c>
      <c r="AO16" s="958"/>
    </row>
    <row r="17" spans="1:41" x14ac:dyDescent="0.2">
      <c r="A17" s="988" t="s">
        <v>1010</v>
      </c>
      <c r="B17" s="988" t="s">
        <v>1011</v>
      </c>
      <c r="C17" s="991"/>
      <c r="D17" s="994" t="s">
        <v>508</v>
      </c>
      <c r="E17" s="991" t="s">
        <v>1004</v>
      </c>
      <c r="F17" s="991">
        <v>1</v>
      </c>
      <c r="G17" s="991">
        <v>1</v>
      </c>
      <c r="H17" s="997" t="e">
        <v>#N/A</v>
      </c>
      <c r="I17" s="997"/>
      <c r="J17" s="997"/>
      <c r="K17" s="985"/>
      <c r="L17" s="997"/>
      <c r="M17" s="997"/>
      <c r="N17" s="1000"/>
      <c r="O17" s="985"/>
      <c r="P17" s="985"/>
      <c r="Q17" s="976"/>
      <c r="R17" s="976"/>
      <c r="S17" s="976"/>
      <c r="T17" s="976"/>
      <c r="U17" s="976"/>
      <c r="V17" s="976"/>
      <c r="W17" s="979"/>
      <c r="X17" s="982"/>
      <c r="Y17" s="982"/>
      <c r="Z17" s="973">
        <f>MAX(O17,X17)+MAX(Y17,P17)</f>
        <v>0</v>
      </c>
      <c r="AA17" s="945" t="s">
        <v>1012</v>
      </c>
      <c r="AB17" s="946" t="s">
        <v>508</v>
      </c>
      <c r="AC17" s="946">
        <v>1500</v>
      </c>
      <c r="AD17" s="946" t="s">
        <v>380</v>
      </c>
      <c r="AE17" s="947">
        <v>42188</v>
      </c>
      <c r="AF17" s="947">
        <v>44158</v>
      </c>
      <c r="AG17" s="946">
        <v>9207.41</v>
      </c>
      <c r="AH17" s="946">
        <v>1128.8499999999999</v>
      </c>
      <c r="AI17" s="948">
        <v>0.68269999999999997</v>
      </c>
      <c r="AJ17" s="948">
        <f>(AH17-MIN(IF(O17=0,2E+99,O17),IF(X17=0,2E+99,X17)))/MIN(IF(O17=0,2E+99,O17),IF(X17=0,2E+99,X17))</f>
        <v>-1</v>
      </c>
      <c r="AK17" s="948">
        <v>9.4872849046883048E-2</v>
      </c>
      <c r="AL17" s="948">
        <v>1.1367172839506172</v>
      </c>
      <c r="AM17" s="949">
        <v>1.5104539362412419</v>
      </c>
      <c r="AN17" s="950">
        <v>45082.926828703705</v>
      </c>
      <c r="AO17" s="946"/>
    </row>
    <row r="18" spans="1:41" ht="13.5" thickBot="1" x14ac:dyDescent="0.25">
      <c r="A18" s="990"/>
      <c r="B18" s="990"/>
      <c r="C18" s="993"/>
      <c r="D18" s="996"/>
      <c r="E18" s="993"/>
      <c r="F18" s="993"/>
      <c r="G18" s="993"/>
      <c r="H18" s="999"/>
      <c r="I18" s="999"/>
      <c r="J18" s="999"/>
      <c r="K18" s="987"/>
      <c r="L18" s="999"/>
      <c r="M18" s="999"/>
      <c r="N18" s="1002"/>
      <c r="O18" s="987"/>
      <c r="P18" s="987"/>
      <c r="Q18" s="978"/>
      <c r="R18" s="978"/>
      <c r="S18" s="978"/>
      <c r="T18" s="978"/>
      <c r="U18" s="978"/>
      <c r="V18" s="978"/>
      <c r="W18" s="981"/>
      <c r="X18" s="984"/>
      <c r="Y18" s="984"/>
      <c r="Z18" s="975"/>
      <c r="AA18" s="957" t="s">
        <v>1013</v>
      </c>
      <c r="AB18" s="958" t="s">
        <v>508</v>
      </c>
      <c r="AC18" s="958">
        <v>1000</v>
      </c>
      <c r="AD18" s="958" t="s">
        <v>380</v>
      </c>
      <c r="AE18" s="959">
        <v>42006</v>
      </c>
      <c r="AF18" s="959">
        <v>44158</v>
      </c>
      <c r="AG18" s="958">
        <v>11579.09</v>
      </c>
      <c r="AH18" s="958">
        <v>973.78</v>
      </c>
      <c r="AI18" s="960">
        <v>0.19919999999999999</v>
      </c>
      <c r="AJ18" s="960">
        <f>(AH18-MIN(IF(O17=0,2E+99,O17),IF(X17=0,2E+99,X17)))/MIN(IF(O17=0,2E+99,O17),IF(X17=0,2E+99,X17))</f>
        <v>-1</v>
      </c>
      <c r="AK18" s="960">
        <v>0.16377779349363508</v>
      </c>
      <c r="AL18" s="960">
        <v>1.962557627118644</v>
      </c>
      <c r="AM18" s="961">
        <v>2.015401453222128</v>
      </c>
      <c r="AN18" s="962">
        <v>45082.927199074074</v>
      </c>
      <c r="AO18" s="958"/>
    </row>
    <row r="19" spans="1:41" ht="13.5" thickBot="1" x14ac:dyDescent="0.25">
      <c r="A19" s="932" t="s">
        <v>1014</v>
      </c>
      <c r="B19" s="932" t="s">
        <v>1015</v>
      </c>
      <c r="C19" s="933"/>
      <c r="D19" s="934" t="s">
        <v>500</v>
      </c>
      <c r="E19" s="933" t="s">
        <v>1004</v>
      </c>
      <c r="F19" s="933">
        <v>1</v>
      </c>
      <c r="G19" s="933">
        <v>1</v>
      </c>
      <c r="H19" s="935">
        <v>50</v>
      </c>
      <c r="I19" s="935">
        <v>1052</v>
      </c>
      <c r="J19" s="935">
        <v>0.05</v>
      </c>
      <c r="K19" s="936">
        <v>9.4201070697439494E+19</v>
      </c>
      <c r="L19" s="935">
        <v>1.1000000000000001</v>
      </c>
      <c r="M19" s="935">
        <v>9</v>
      </c>
      <c r="N19" s="937">
        <v>5.4470938474737389E+20</v>
      </c>
      <c r="O19" s="936">
        <f>VLOOKUP(D19,'Залог и цена пипса'!$B$13:$E$44,3,0)*(N19+I19*$C$2*K19)</f>
        <v>1.5409638340803326E+23</v>
      </c>
      <c r="P19" s="936">
        <f>K19*VLOOKUP(D19,'Залог и цена пипса'!$B$13:$E$44,2,0)</f>
        <v>2.0202361621772876E+22</v>
      </c>
      <c r="Q19" s="938"/>
      <c r="R19" s="938"/>
      <c r="S19" s="938"/>
      <c r="T19" s="938"/>
      <c r="U19" s="938"/>
      <c r="V19" s="938"/>
      <c r="W19" s="939"/>
      <c r="X19" s="940"/>
      <c r="Y19" s="940"/>
      <c r="Z19" s="941">
        <f>MAX(O19,X19)+MAX(Y19,P19)</f>
        <v>1.7429874502980612E+23</v>
      </c>
      <c r="AA19" s="933"/>
      <c r="AB19" s="933"/>
      <c r="AC19" s="933"/>
      <c r="AD19" s="933"/>
      <c r="AE19" s="933"/>
      <c r="AF19" s="933"/>
      <c r="AG19" s="933"/>
      <c r="AH19" s="933"/>
      <c r="AI19" s="943"/>
      <c r="AJ19" s="943"/>
      <c r="AK19" s="943"/>
      <c r="AL19" s="943"/>
      <c r="AM19" s="941"/>
      <c r="AN19" s="944">
        <v>45082.927199074074</v>
      </c>
      <c r="AO19" s="933"/>
    </row>
    <row r="20" spans="1:41" x14ac:dyDescent="0.2">
      <c r="A20" s="988" t="s">
        <v>1026</v>
      </c>
      <c r="B20" s="988" t="s">
        <v>1027</v>
      </c>
      <c r="C20" s="991"/>
      <c r="D20" s="994" t="s">
        <v>500</v>
      </c>
      <c r="E20" s="991" t="s">
        <v>1004</v>
      </c>
      <c r="F20" s="991">
        <v>1</v>
      </c>
      <c r="G20" s="991">
        <v>1</v>
      </c>
      <c r="H20" s="997">
        <v>15</v>
      </c>
      <c r="I20" s="997">
        <v>14</v>
      </c>
      <c r="J20" s="997">
        <v>0.01</v>
      </c>
      <c r="K20" s="985">
        <v>3.9410000000000003</v>
      </c>
      <c r="L20" s="997">
        <v>1.4</v>
      </c>
      <c r="M20" s="997">
        <v>4</v>
      </c>
      <c r="N20" s="1000">
        <v>11.824999999999998</v>
      </c>
      <c r="O20" s="985">
        <f>VLOOKUP(D20,'Залог и цена пипса'!$B$13:$E$44,3,0)*(N20+I20*$C$2*K20)</f>
        <v>201.01100000000002</v>
      </c>
      <c r="P20" s="985">
        <f>K20*VLOOKUP(D20,'Залог и цена пипса'!$B$13:$E$44,2,0)</f>
        <v>845.18686000000014</v>
      </c>
      <c r="Q20" s="976"/>
      <c r="R20" s="976"/>
      <c r="S20" s="976"/>
      <c r="T20" s="976"/>
      <c r="U20" s="976"/>
      <c r="V20" s="976"/>
      <c r="W20" s="979"/>
      <c r="X20" s="982"/>
      <c r="Y20" s="982"/>
      <c r="Z20" s="973">
        <f>MAX(O20,X20)+MAX(Y20,P20)</f>
        <v>1046.1978600000002</v>
      </c>
      <c r="AA20" s="945" t="s">
        <v>1029</v>
      </c>
      <c r="AB20" s="946" t="s">
        <v>501</v>
      </c>
      <c r="AC20" s="946">
        <v>10000</v>
      </c>
      <c r="AD20" s="946" t="s">
        <v>380</v>
      </c>
      <c r="AE20" s="947">
        <v>44652</v>
      </c>
      <c r="AF20" s="947">
        <v>44679</v>
      </c>
      <c r="AG20" s="946">
        <v>2937.68</v>
      </c>
      <c r="AH20" s="946">
        <v>1346.98</v>
      </c>
      <c r="AI20" s="948">
        <v>0.11700000000000001</v>
      </c>
      <c r="AJ20" s="948">
        <f>(AH20-MIN(IF(O20=0,2E+99,O20),IF(X20=0,2E+99,X20)))/MIN(IF(O20=0,2E+99,O20),IF(X20=0,2E+99,X20))</f>
        <v>5.7010263119928757</v>
      </c>
      <c r="AK20" s="948">
        <v>0.32640888888888886</v>
      </c>
      <c r="AL20" s="948">
        <v>2.9376799999999994</v>
      </c>
      <c r="AM20" s="949">
        <v>21.809380985612254</v>
      </c>
      <c r="AN20" s="950">
        <v>45082.927268518521</v>
      </c>
      <c r="AO20" s="946"/>
    </row>
    <row r="21" spans="1:41" x14ac:dyDescent="0.2">
      <c r="A21" s="989"/>
      <c r="B21" s="989"/>
      <c r="C21" s="992"/>
      <c r="D21" s="995"/>
      <c r="E21" s="992"/>
      <c r="F21" s="992"/>
      <c r="G21" s="992"/>
      <c r="H21" s="998"/>
      <c r="I21" s="998"/>
      <c r="J21" s="998"/>
      <c r="K21" s="986"/>
      <c r="L21" s="998"/>
      <c r="M21" s="998"/>
      <c r="N21" s="1001"/>
      <c r="O21" s="986"/>
      <c r="P21" s="986"/>
      <c r="Q21" s="977"/>
      <c r="R21" s="977"/>
      <c r="S21" s="977"/>
      <c r="T21" s="977"/>
      <c r="U21" s="977"/>
      <c r="V21" s="977"/>
      <c r="W21" s="980"/>
      <c r="X21" s="983"/>
      <c r="Y21" s="983"/>
      <c r="Z21" s="974"/>
      <c r="AA21" s="951" t="s">
        <v>1030</v>
      </c>
      <c r="AB21" s="952" t="s">
        <v>501</v>
      </c>
      <c r="AC21" s="952">
        <v>10000</v>
      </c>
      <c r="AD21" s="952" t="s">
        <v>380</v>
      </c>
      <c r="AE21" s="953">
        <v>44197</v>
      </c>
      <c r="AF21" s="953">
        <v>44679</v>
      </c>
      <c r="AG21" s="952">
        <v>6529.47</v>
      </c>
      <c r="AH21" s="952">
        <v>3740.6</v>
      </c>
      <c r="AI21" s="954">
        <v>0.25159999999999999</v>
      </c>
      <c r="AJ21" s="954">
        <f>(AH21-MIN(IF(O20=0,2E+99,O20),IF(X20=0,2E+99,X20)))/MIN(IF(O20=0,2E+99,O20),IF(X20=0,2E+99,X20))</f>
        <v>17.60893184950077</v>
      </c>
      <c r="AK21" s="954">
        <v>4.1065849056603779E-2</v>
      </c>
      <c r="AL21" s="954">
        <v>0.50226692307692311</v>
      </c>
      <c r="AM21" s="955">
        <v>1.3427442738515829</v>
      </c>
      <c r="AN21" s="956">
        <v>45082.927337962959</v>
      </c>
      <c r="AO21" s="952"/>
    </row>
    <row r="22" spans="1:41" x14ac:dyDescent="0.2">
      <c r="A22" s="989"/>
      <c r="B22" s="989"/>
      <c r="C22" s="992"/>
      <c r="D22" s="995"/>
      <c r="E22" s="992"/>
      <c r="F22" s="992"/>
      <c r="G22" s="992"/>
      <c r="H22" s="998"/>
      <c r="I22" s="998"/>
      <c r="J22" s="998"/>
      <c r="K22" s="986"/>
      <c r="L22" s="998"/>
      <c r="M22" s="998"/>
      <c r="N22" s="1001"/>
      <c r="O22" s="986"/>
      <c r="P22" s="986"/>
      <c r="Q22" s="977"/>
      <c r="R22" s="977"/>
      <c r="S22" s="977"/>
      <c r="T22" s="977"/>
      <c r="U22" s="977"/>
      <c r="V22" s="977"/>
      <c r="W22" s="980"/>
      <c r="X22" s="983"/>
      <c r="Y22" s="983"/>
      <c r="Z22" s="974"/>
      <c r="AA22" s="951" t="s">
        <v>1031</v>
      </c>
      <c r="AB22" s="952" t="s">
        <v>501</v>
      </c>
      <c r="AC22" s="952">
        <v>10000</v>
      </c>
      <c r="AD22" s="952" t="s">
        <v>380</v>
      </c>
      <c r="AE22" s="953">
        <v>44197</v>
      </c>
      <c r="AF22" s="953">
        <v>44679</v>
      </c>
      <c r="AG22" s="952">
        <v>5514.31</v>
      </c>
      <c r="AH22" s="952">
        <v>3543.63</v>
      </c>
      <c r="AI22" s="954">
        <v>0.33360000000000001</v>
      </c>
      <c r="AJ22" s="954">
        <f>(AH22-MIN(IF(O20=0,2E+99,O20),IF(X20=0,2E+99,X20)))/MIN(IF(O20=0,2E+99,O20),IF(X20=0,2E+99,X20))</f>
        <v>16.629035226927879</v>
      </c>
      <c r="AK22" s="954">
        <v>3.4681194968553458E-2</v>
      </c>
      <c r="AL22" s="954">
        <v>0.42417769230769237</v>
      </c>
      <c r="AM22" s="955">
        <v>1.1970146214692063</v>
      </c>
      <c r="AN22" s="956">
        <v>45082.927418981482</v>
      </c>
      <c r="AO22" s="952"/>
    </row>
    <row r="23" spans="1:41" x14ac:dyDescent="0.2">
      <c r="A23" s="989"/>
      <c r="B23" s="989"/>
      <c r="C23" s="992"/>
      <c r="D23" s="995"/>
      <c r="E23" s="992"/>
      <c r="F23" s="992"/>
      <c r="G23" s="992"/>
      <c r="H23" s="998"/>
      <c r="I23" s="998"/>
      <c r="J23" s="998"/>
      <c r="K23" s="986"/>
      <c r="L23" s="998"/>
      <c r="M23" s="998"/>
      <c r="N23" s="1001"/>
      <c r="O23" s="986"/>
      <c r="P23" s="986"/>
      <c r="Q23" s="977"/>
      <c r="R23" s="977"/>
      <c r="S23" s="977"/>
      <c r="T23" s="977"/>
      <c r="U23" s="977"/>
      <c r="V23" s="977"/>
      <c r="W23" s="980"/>
      <c r="X23" s="983"/>
      <c r="Y23" s="983"/>
      <c r="Z23" s="974"/>
      <c r="AA23" s="951" t="s">
        <v>1032</v>
      </c>
      <c r="AB23" s="952" t="s">
        <v>501</v>
      </c>
      <c r="AC23" s="952">
        <v>10000</v>
      </c>
      <c r="AD23" s="952" t="s">
        <v>380</v>
      </c>
      <c r="AE23" s="953">
        <v>44197</v>
      </c>
      <c r="AF23" s="953">
        <v>44679</v>
      </c>
      <c r="AG23" s="952">
        <v>7311.83</v>
      </c>
      <c r="AH23" s="952">
        <v>3736.6</v>
      </c>
      <c r="AI23" s="954">
        <v>0.3528</v>
      </c>
      <c r="AJ23" s="954">
        <f>(AH23-MIN(IF(O20=0,2E+99,O20),IF(X20=0,2E+99,X20)))/MIN(IF(O20=0,2E+99,O20),IF(X20=0,2E+99,X20))</f>
        <v>17.589032441010687</v>
      </c>
      <c r="AK23" s="954">
        <v>4.5986352201257859E-2</v>
      </c>
      <c r="AL23" s="954">
        <v>0.56244846153846151</v>
      </c>
      <c r="AM23" s="955">
        <v>1.5052412929895131</v>
      </c>
      <c r="AN23" s="956">
        <v>45082.927453703705</v>
      </c>
      <c r="AO23" s="952"/>
    </row>
    <row r="24" spans="1:41" x14ac:dyDescent="0.2">
      <c r="A24" s="989"/>
      <c r="B24" s="989"/>
      <c r="C24" s="992"/>
      <c r="D24" s="995"/>
      <c r="E24" s="992"/>
      <c r="F24" s="992"/>
      <c r="G24" s="992"/>
      <c r="H24" s="998"/>
      <c r="I24" s="998"/>
      <c r="J24" s="998"/>
      <c r="K24" s="986"/>
      <c r="L24" s="998"/>
      <c r="M24" s="998"/>
      <c r="N24" s="1001"/>
      <c r="O24" s="986"/>
      <c r="P24" s="986"/>
      <c r="Q24" s="977"/>
      <c r="R24" s="977"/>
      <c r="S24" s="977"/>
      <c r="T24" s="977"/>
      <c r="U24" s="977"/>
      <c r="V24" s="977"/>
      <c r="W24" s="980"/>
      <c r="X24" s="983"/>
      <c r="Y24" s="983"/>
      <c r="Z24" s="974"/>
      <c r="AA24" s="951" t="s">
        <v>1033</v>
      </c>
      <c r="AB24" s="952" t="s">
        <v>501</v>
      </c>
      <c r="AC24" s="952">
        <v>10000</v>
      </c>
      <c r="AD24" s="952" t="s">
        <v>380</v>
      </c>
      <c r="AE24" s="953">
        <v>44197</v>
      </c>
      <c r="AF24" s="953">
        <v>44679</v>
      </c>
      <c r="AG24" s="952">
        <v>6457.25</v>
      </c>
      <c r="AH24" s="952">
        <v>3125.2</v>
      </c>
      <c r="AI24" s="954">
        <v>0.29670000000000002</v>
      </c>
      <c r="AJ24" s="954">
        <f>(AH24-MIN(IF(O20=0,2E+99,O20),IF(X20=0,2E+99,X20)))/MIN(IF(O20=0,2E+99,O20),IF(X20=0,2E+99,X20))</f>
        <v>14.547407853301559</v>
      </c>
      <c r="AK24" s="954">
        <v>4.0611635220125786E-2</v>
      </c>
      <c r="AL24" s="954">
        <v>0.49671153846153848</v>
      </c>
      <c r="AM24" s="955">
        <v>1.5893752030639272</v>
      </c>
      <c r="AN24" s="956">
        <v>45082.927488425928</v>
      </c>
      <c r="AO24" s="952"/>
    </row>
    <row r="25" spans="1:41" x14ac:dyDescent="0.2">
      <c r="A25" s="989"/>
      <c r="B25" s="989"/>
      <c r="C25" s="992"/>
      <c r="D25" s="995"/>
      <c r="E25" s="992"/>
      <c r="F25" s="992"/>
      <c r="G25" s="992"/>
      <c r="H25" s="998"/>
      <c r="I25" s="998"/>
      <c r="J25" s="998"/>
      <c r="K25" s="986"/>
      <c r="L25" s="998"/>
      <c r="M25" s="998"/>
      <c r="N25" s="1001"/>
      <c r="O25" s="986"/>
      <c r="P25" s="986"/>
      <c r="Q25" s="977"/>
      <c r="R25" s="977"/>
      <c r="S25" s="977"/>
      <c r="T25" s="977"/>
      <c r="U25" s="977"/>
      <c r="V25" s="977"/>
      <c r="W25" s="980"/>
      <c r="X25" s="983"/>
      <c r="Y25" s="983"/>
      <c r="Z25" s="974"/>
      <c r="AA25" s="951" t="s">
        <v>1034</v>
      </c>
      <c r="AB25" s="952" t="s">
        <v>501</v>
      </c>
      <c r="AC25" s="952">
        <v>10000</v>
      </c>
      <c r="AD25" s="952" t="s">
        <v>380</v>
      </c>
      <c r="AE25" s="953">
        <v>44197</v>
      </c>
      <c r="AF25" s="953">
        <v>44679</v>
      </c>
      <c r="AG25" s="952">
        <v>4591.59</v>
      </c>
      <c r="AH25" s="952">
        <v>3149.56</v>
      </c>
      <c r="AI25" s="954">
        <v>0.30180000000000001</v>
      </c>
      <c r="AJ25" s="954">
        <f>(AH25-MIN(IF(O20=0,2E+99,O20),IF(X20=0,2E+99,X20)))/MIN(IF(O20=0,2E+99,O20),IF(X20=0,2E+99,X20))</f>
        <v>14.668595251006161</v>
      </c>
      <c r="AK25" s="954">
        <v>2.8877924528301891E-2</v>
      </c>
      <c r="AL25" s="954">
        <v>0.35319923076923077</v>
      </c>
      <c r="AM25" s="955">
        <v>1.1214240426257343</v>
      </c>
      <c r="AN25" s="956">
        <v>45082.927511574075</v>
      </c>
      <c r="AO25" s="952"/>
    </row>
    <row r="26" spans="1:41" x14ac:dyDescent="0.2">
      <c r="A26" s="989"/>
      <c r="B26" s="989"/>
      <c r="C26" s="992"/>
      <c r="D26" s="995"/>
      <c r="E26" s="992"/>
      <c r="F26" s="992"/>
      <c r="G26" s="992"/>
      <c r="H26" s="998"/>
      <c r="I26" s="998"/>
      <c r="J26" s="998"/>
      <c r="K26" s="986"/>
      <c r="L26" s="998"/>
      <c r="M26" s="998"/>
      <c r="N26" s="1001"/>
      <c r="O26" s="986"/>
      <c r="P26" s="986"/>
      <c r="Q26" s="977"/>
      <c r="R26" s="977"/>
      <c r="S26" s="977"/>
      <c r="T26" s="977"/>
      <c r="U26" s="977"/>
      <c r="V26" s="977"/>
      <c r="W26" s="980"/>
      <c r="X26" s="983"/>
      <c r="Y26" s="983"/>
      <c r="Z26" s="974"/>
      <c r="AA26" s="951" t="s">
        <v>1035</v>
      </c>
      <c r="AB26" s="952" t="s">
        <v>501</v>
      </c>
      <c r="AC26" s="952">
        <v>10000</v>
      </c>
      <c r="AD26" s="952" t="s">
        <v>380</v>
      </c>
      <c r="AE26" s="953">
        <v>44197</v>
      </c>
      <c r="AF26" s="953">
        <v>44679</v>
      </c>
      <c r="AG26" s="952">
        <v>6012.99</v>
      </c>
      <c r="AH26" s="952">
        <v>3328.12</v>
      </c>
      <c r="AI26" s="954">
        <v>0.31140000000000001</v>
      </c>
      <c r="AJ26" s="954">
        <f>(AH26-MIN(IF(O20=0,2E+99,O20),IF(X20=0,2E+99,X20)))/MIN(IF(O20=0,2E+99,O20),IF(X20=0,2E+99,X20))</f>
        <v>15.55690484600345</v>
      </c>
      <c r="AK26" s="954">
        <v>3.7817547169811318E-2</v>
      </c>
      <c r="AL26" s="954">
        <v>0.46253769230769232</v>
      </c>
      <c r="AM26" s="955">
        <v>1.3897867033270805</v>
      </c>
      <c r="AN26" s="956">
        <v>45082.927534722221</v>
      </c>
      <c r="AO26" s="952"/>
    </row>
    <row r="27" spans="1:41" x14ac:dyDescent="0.2">
      <c r="A27" s="989"/>
      <c r="B27" s="989"/>
      <c r="C27" s="992"/>
      <c r="D27" s="995"/>
      <c r="E27" s="992"/>
      <c r="F27" s="992"/>
      <c r="G27" s="992"/>
      <c r="H27" s="998"/>
      <c r="I27" s="998"/>
      <c r="J27" s="998"/>
      <c r="K27" s="986"/>
      <c r="L27" s="998"/>
      <c r="M27" s="998"/>
      <c r="N27" s="1001"/>
      <c r="O27" s="986"/>
      <c r="P27" s="986"/>
      <c r="Q27" s="977"/>
      <c r="R27" s="977"/>
      <c r="S27" s="977"/>
      <c r="T27" s="977"/>
      <c r="U27" s="977"/>
      <c r="V27" s="977"/>
      <c r="W27" s="980"/>
      <c r="X27" s="983"/>
      <c r="Y27" s="983"/>
      <c r="Z27" s="974"/>
      <c r="AA27" s="951" t="s">
        <v>1036</v>
      </c>
      <c r="AB27" s="952" t="s">
        <v>501</v>
      </c>
      <c r="AC27" s="952">
        <v>10000</v>
      </c>
      <c r="AD27" s="952" t="s">
        <v>380</v>
      </c>
      <c r="AE27" s="953">
        <v>44197</v>
      </c>
      <c r="AF27" s="953">
        <v>44679</v>
      </c>
      <c r="AG27" s="952">
        <v>5715.19</v>
      </c>
      <c r="AH27" s="952">
        <v>3209.37</v>
      </c>
      <c r="AI27" s="954">
        <v>0.30120000000000002</v>
      </c>
      <c r="AJ27" s="954">
        <f>(AH27-MIN(IF(O20=0,2E+99,O20),IF(X20=0,2E+99,X20)))/MIN(IF(O20=0,2E+99,O20),IF(X20=0,2E+99,X20))</f>
        <v>14.966141156454123</v>
      </c>
      <c r="AK27" s="954">
        <v>3.5944591194968553E-2</v>
      </c>
      <c r="AL27" s="954">
        <v>0.43962999999999991</v>
      </c>
      <c r="AM27" s="955">
        <v>1.3698327086001301</v>
      </c>
      <c r="AN27" s="956">
        <v>45082.927569444444</v>
      </c>
      <c r="AO27" s="952"/>
    </row>
    <row r="28" spans="1:41" x14ac:dyDescent="0.2">
      <c r="A28" s="989"/>
      <c r="B28" s="989"/>
      <c r="C28" s="992"/>
      <c r="D28" s="995"/>
      <c r="E28" s="992"/>
      <c r="F28" s="992"/>
      <c r="G28" s="992"/>
      <c r="H28" s="998"/>
      <c r="I28" s="998"/>
      <c r="J28" s="998"/>
      <c r="K28" s="986"/>
      <c r="L28" s="998"/>
      <c r="M28" s="998"/>
      <c r="N28" s="1001"/>
      <c r="O28" s="986"/>
      <c r="P28" s="986"/>
      <c r="Q28" s="977"/>
      <c r="R28" s="977"/>
      <c r="S28" s="977"/>
      <c r="T28" s="977"/>
      <c r="U28" s="977"/>
      <c r="V28" s="977"/>
      <c r="W28" s="980"/>
      <c r="X28" s="983"/>
      <c r="Y28" s="983"/>
      <c r="Z28" s="974"/>
      <c r="AA28" s="951" t="s">
        <v>1037</v>
      </c>
      <c r="AB28" s="952" t="s">
        <v>501</v>
      </c>
      <c r="AC28" s="952">
        <v>10000</v>
      </c>
      <c r="AD28" s="952" t="s">
        <v>380</v>
      </c>
      <c r="AE28" s="953">
        <v>44197</v>
      </c>
      <c r="AF28" s="953">
        <v>44679</v>
      </c>
      <c r="AG28" s="952">
        <v>802.7</v>
      </c>
      <c r="AH28" s="952">
        <v>1615.73</v>
      </c>
      <c r="AI28" s="954">
        <v>0.15210000000000001</v>
      </c>
      <c r="AJ28" s="954">
        <f>(AH28-MIN(IF(O20=0,2E+99,O20),IF(X20=0,2E+99,X20)))/MIN(IF(O20=0,2E+99,O20),IF(X20=0,2E+99,X20))</f>
        <v>7.0380178199203023</v>
      </c>
      <c r="AK28" s="954">
        <v>5.0484276729559751E-3</v>
      </c>
      <c r="AL28" s="954">
        <v>6.1746153846153846E-2</v>
      </c>
      <c r="AM28" s="955">
        <v>0.38215638656306339</v>
      </c>
      <c r="AN28" s="956">
        <v>45082.927569444444</v>
      </c>
      <c r="AO28" s="952"/>
    </row>
    <row r="29" spans="1:41" x14ac:dyDescent="0.2">
      <c r="A29" s="989"/>
      <c r="B29" s="989"/>
      <c r="C29" s="992"/>
      <c r="D29" s="995"/>
      <c r="E29" s="992"/>
      <c r="F29" s="992"/>
      <c r="G29" s="992"/>
      <c r="H29" s="998"/>
      <c r="I29" s="998"/>
      <c r="J29" s="998"/>
      <c r="K29" s="986"/>
      <c r="L29" s="998"/>
      <c r="M29" s="998"/>
      <c r="N29" s="1001"/>
      <c r="O29" s="986"/>
      <c r="P29" s="986"/>
      <c r="Q29" s="977"/>
      <c r="R29" s="977"/>
      <c r="S29" s="977"/>
      <c r="T29" s="977"/>
      <c r="U29" s="977"/>
      <c r="V29" s="977"/>
      <c r="W29" s="980"/>
      <c r="X29" s="983"/>
      <c r="Y29" s="983"/>
      <c r="Z29" s="974"/>
      <c r="AA29" s="951" t="s">
        <v>1038</v>
      </c>
      <c r="AB29" s="952" t="s">
        <v>501</v>
      </c>
      <c r="AC29" s="952">
        <v>10000</v>
      </c>
      <c r="AD29" s="952" t="s">
        <v>380</v>
      </c>
      <c r="AE29" s="953">
        <v>44197</v>
      </c>
      <c r="AF29" s="953">
        <v>44679</v>
      </c>
      <c r="AG29" s="952">
        <v>1401.61</v>
      </c>
      <c r="AH29" s="952">
        <v>1728.5</v>
      </c>
      <c r="AI29" s="954">
        <v>0.15579999999999999</v>
      </c>
      <c r="AJ29" s="954">
        <f>(AH29-MIN(IF(O20=0,2E+99,O20),IF(X20=0,2E+99,X20)))/MIN(IF(O20=0,2E+99,O20),IF(X20=0,2E+99,X20))</f>
        <v>7.5990318937769565</v>
      </c>
      <c r="AK29" s="954">
        <v>8.8151572327044014E-3</v>
      </c>
      <c r="AL29" s="954">
        <v>0.10781615384615384</v>
      </c>
      <c r="AM29" s="955">
        <v>0.6237555906633141</v>
      </c>
      <c r="AN29" s="956">
        <v>45082.927581018521</v>
      </c>
      <c r="AO29" s="952"/>
    </row>
    <row r="30" spans="1:41" ht="13.5" thickBot="1" x14ac:dyDescent="0.25">
      <c r="A30" s="990"/>
      <c r="B30" s="990"/>
      <c r="C30" s="993"/>
      <c r="D30" s="996"/>
      <c r="E30" s="993"/>
      <c r="F30" s="993"/>
      <c r="G30" s="993"/>
      <c r="H30" s="999"/>
      <c r="I30" s="999"/>
      <c r="J30" s="999"/>
      <c r="K30" s="987"/>
      <c r="L30" s="999"/>
      <c r="M30" s="999"/>
      <c r="N30" s="1002"/>
      <c r="O30" s="987"/>
      <c r="P30" s="987"/>
      <c r="Q30" s="978"/>
      <c r="R30" s="978"/>
      <c r="S30" s="978"/>
      <c r="T30" s="978"/>
      <c r="U30" s="978"/>
      <c r="V30" s="978"/>
      <c r="W30" s="981"/>
      <c r="X30" s="984"/>
      <c r="Y30" s="984"/>
      <c r="Z30" s="975"/>
      <c r="AA30" s="957" t="s">
        <v>1039</v>
      </c>
      <c r="AB30" s="958" t="s">
        <v>501</v>
      </c>
      <c r="AC30" s="958">
        <v>20000</v>
      </c>
      <c r="AD30" s="958" t="s">
        <v>380</v>
      </c>
      <c r="AE30" s="959">
        <v>43101</v>
      </c>
      <c r="AF30" s="959">
        <v>44926</v>
      </c>
      <c r="AG30" s="958">
        <v>21441.69</v>
      </c>
      <c r="AH30" s="958">
        <v>12080</v>
      </c>
      <c r="AI30" s="960">
        <v>0.34589999999999999</v>
      </c>
      <c r="AJ30" s="960">
        <f>(AH30-MIN(IF(O20=0,2E+99,O20),IF(X20=0,2E+99,X20)))/MIN(IF(O20=0,2E+99,O20),IF(X20=0,2E+99,X20))</f>
        <v>59.096213640049541</v>
      </c>
      <c r="AK30" s="960">
        <v>1.7868075000000001E-2</v>
      </c>
      <c r="AL30" s="960">
        <v>0.21441689999999999</v>
      </c>
      <c r="AM30" s="961">
        <v>0.35499486754966886</v>
      </c>
      <c r="AN30" s="962">
        <v>45082.927581018521</v>
      </c>
      <c r="AO30" s="958"/>
    </row>
    <row r="31" spans="1:41" x14ac:dyDescent="0.2">
      <c r="A31" s="988" t="s">
        <v>1026</v>
      </c>
      <c r="B31" s="988" t="s">
        <v>1040</v>
      </c>
      <c r="C31" s="991"/>
      <c r="D31" s="994" t="s">
        <v>500</v>
      </c>
      <c r="E31" s="991" t="s">
        <v>1004</v>
      </c>
      <c r="F31" s="991">
        <v>1</v>
      </c>
      <c r="G31" s="991">
        <v>1</v>
      </c>
      <c r="H31" s="997">
        <v>12</v>
      </c>
      <c r="I31" s="997">
        <v>363</v>
      </c>
      <c r="J31" s="997">
        <v>0.1</v>
      </c>
      <c r="K31" s="985">
        <v>1.794</v>
      </c>
      <c r="L31" s="997">
        <v>0.2</v>
      </c>
      <c r="M31" s="997">
        <v>149</v>
      </c>
      <c r="N31" s="1000">
        <v>248.50599999999994</v>
      </c>
      <c r="O31" s="985">
        <f>VLOOKUP(D31,'Залог и цена пипса'!$B$13:$E$44,3,0)*(N31+I31*$C$2*K31)</f>
        <v>3461.893</v>
      </c>
      <c r="P31" s="985">
        <f>K31*VLOOKUP(D31,'Залог и цена пипса'!$B$13:$E$44,2,0)</f>
        <v>384.74124</v>
      </c>
      <c r="Q31" s="976"/>
      <c r="R31" s="976"/>
      <c r="S31" s="976"/>
      <c r="T31" s="976"/>
      <c r="U31" s="976"/>
      <c r="V31" s="976"/>
      <c r="W31" s="979"/>
      <c r="X31" s="982"/>
      <c r="Y31" s="982"/>
      <c r="Z31" s="973">
        <f>MAX(O31,X31)+MAX(Y31,P31)</f>
        <v>3846.6342399999999</v>
      </c>
      <c r="AA31" s="945" t="s">
        <v>1029</v>
      </c>
      <c r="AB31" s="946" t="s">
        <v>501</v>
      </c>
      <c r="AC31" s="946">
        <v>10000</v>
      </c>
      <c r="AD31" s="946" t="s">
        <v>380</v>
      </c>
      <c r="AE31" s="947">
        <v>44652</v>
      </c>
      <c r="AF31" s="947">
        <v>44679</v>
      </c>
      <c r="AG31" s="946">
        <v>2937.68</v>
      </c>
      <c r="AH31" s="946">
        <v>1346.98</v>
      </c>
      <c r="AI31" s="948">
        <v>0.11700000000000001</v>
      </c>
      <c r="AJ31" s="948">
        <f>(AH31-MIN(IF(O31=0,2E+99,O31),IF(X31=0,2E+99,X31)))/MIN(IF(O31=0,2E+99,O31),IF(X31=0,2E+99,X31))</f>
        <v>-0.61091229567176109</v>
      </c>
      <c r="AK31" s="948">
        <v>0.32640888888888886</v>
      </c>
      <c r="AL31" s="948">
        <v>2.9376799999999994</v>
      </c>
      <c r="AM31" s="949">
        <v>21.809380985612254</v>
      </c>
      <c r="AN31" s="950">
        <v>45082.927627314813</v>
      </c>
      <c r="AO31" s="946"/>
    </row>
    <row r="32" spans="1:41" x14ac:dyDescent="0.2">
      <c r="A32" s="989"/>
      <c r="B32" s="989"/>
      <c r="C32" s="992"/>
      <c r="D32" s="995"/>
      <c r="E32" s="992"/>
      <c r="F32" s="992"/>
      <c r="G32" s="992"/>
      <c r="H32" s="998"/>
      <c r="I32" s="998"/>
      <c r="J32" s="998"/>
      <c r="K32" s="986"/>
      <c r="L32" s="998"/>
      <c r="M32" s="998"/>
      <c r="N32" s="1001"/>
      <c r="O32" s="986"/>
      <c r="P32" s="986"/>
      <c r="Q32" s="977"/>
      <c r="R32" s="977"/>
      <c r="S32" s="977"/>
      <c r="T32" s="977"/>
      <c r="U32" s="977"/>
      <c r="V32" s="977"/>
      <c r="W32" s="980"/>
      <c r="X32" s="983"/>
      <c r="Y32" s="983"/>
      <c r="Z32" s="974"/>
      <c r="AA32" s="951" t="s">
        <v>1030</v>
      </c>
      <c r="AB32" s="952" t="s">
        <v>501</v>
      </c>
      <c r="AC32" s="952">
        <v>10000</v>
      </c>
      <c r="AD32" s="952" t="s">
        <v>380</v>
      </c>
      <c r="AE32" s="953">
        <v>44197</v>
      </c>
      <c r="AF32" s="953">
        <v>44679</v>
      </c>
      <c r="AG32" s="952">
        <v>6529.47</v>
      </c>
      <c r="AH32" s="952">
        <v>3740.6</v>
      </c>
      <c r="AI32" s="954">
        <v>0.25159999999999999</v>
      </c>
      <c r="AJ32" s="954">
        <f>(AH32-MIN(IF(O31=0,2E+99,O31),IF(X31=0,2E+99,X31)))/MIN(IF(O31=0,2E+99,O31),IF(X31=0,2E+99,X31))</f>
        <v>8.0507109838461183E-2</v>
      </c>
      <c r="AK32" s="954">
        <v>4.1065849056603779E-2</v>
      </c>
      <c r="AL32" s="954">
        <v>0.50226692307692311</v>
      </c>
      <c r="AM32" s="955">
        <v>1.3427442738515829</v>
      </c>
      <c r="AN32" s="956">
        <v>45082.927685185183</v>
      </c>
      <c r="AO32" s="952"/>
    </row>
    <row r="33" spans="1:41" x14ac:dyDescent="0.2">
      <c r="A33" s="989"/>
      <c r="B33" s="989"/>
      <c r="C33" s="992"/>
      <c r="D33" s="995"/>
      <c r="E33" s="992"/>
      <c r="F33" s="992"/>
      <c r="G33" s="992"/>
      <c r="H33" s="998"/>
      <c r="I33" s="998"/>
      <c r="J33" s="998"/>
      <c r="K33" s="986"/>
      <c r="L33" s="998"/>
      <c r="M33" s="998"/>
      <c r="N33" s="1001"/>
      <c r="O33" s="986"/>
      <c r="P33" s="986"/>
      <c r="Q33" s="977"/>
      <c r="R33" s="977"/>
      <c r="S33" s="977"/>
      <c r="T33" s="977"/>
      <c r="U33" s="977"/>
      <c r="V33" s="977"/>
      <c r="W33" s="980"/>
      <c r="X33" s="983"/>
      <c r="Y33" s="983"/>
      <c r="Z33" s="974"/>
      <c r="AA33" s="951" t="s">
        <v>1031</v>
      </c>
      <c r="AB33" s="952" t="s">
        <v>501</v>
      </c>
      <c r="AC33" s="952">
        <v>10000</v>
      </c>
      <c r="AD33" s="952" t="s">
        <v>380</v>
      </c>
      <c r="AE33" s="953">
        <v>44197</v>
      </c>
      <c r="AF33" s="953">
        <v>44679</v>
      </c>
      <c r="AG33" s="952">
        <v>5514.31</v>
      </c>
      <c r="AH33" s="952">
        <v>3543.63</v>
      </c>
      <c r="AI33" s="954">
        <v>0.33360000000000001</v>
      </c>
      <c r="AJ33" s="954">
        <f>(AH33-MIN(IF(O31=0,2E+99,O31),IF(X31=0,2E+99,X31)))/MIN(IF(O31=0,2E+99,O31),IF(X31=0,2E+99,X31))</f>
        <v>2.3610492871963425E-2</v>
      </c>
      <c r="AK33" s="954">
        <v>3.4681194968553458E-2</v>
      </c>
      <c r="AL33" s="954">
        <v>0.42417769230769237</v>
      </c>
      <c r="AM33" s="955">
        <v>1.1970146214692063</v>
      </c>
      <c r="AN33" s="956">
        <v>45082.927777777775</v>
      </c>
      <c r="AO33" s="952"/>
    </row>
    <row r="34" spans="1:41" x14ac:dyDescent="0.2">
      <c r="A34" s="989"/>
      <c r="B34" s="989"/>
      <c r="C34" s="992"/>
      <c r="D34" s="995"/>
      <c r="E34" s="992"/>
      <c r="F34" s="992"/>
      <c r="G34" s="992"/>
      <c r="H34" s="998"/>
      <c r="I34" s="998"/>
      <c r="J34" s="998"/>
      <c r="K34" s="986"/>
      <c r="L34" s="998"/>
      <c r="M34" s="998"/>
      <c r="N34" s="1001"/>
      <c r="O34" s="986"/>
      <c r="P34" s="986"/>
      <c r="Q34" s="977"/>
      <c r="R34" s="977"/>
      <c r="S34" s="977"/>
      <c r="T34" s="977"/>
      <c r="U34" s="977"/>
      <c r="V34" s="977"/>
      <c r="W34" s="980"/>
      <c r="X34" s="983"/>
      <c r="Y34" s="983"/>
      <c r="Z34" s="974"/>
      <c r="AA34" s="951" t="s">
        <v>1032</v>
      </c>
      <c r="AB34" s="952" t="s">
        <v>501</v>
      </c>
      <c r="AC34" s="952">
        <v>10000</v>
      </c>
      <c r="AD34" s="952" t="s">
        <v>380</v>
      </c>
      <c r="AE34" s="953">
        <v>44197</v>
      </c>
      <c r="AF34" s="953">
        <v>44679</v>
      </c>
      <c r="AG34" s="952">
        <v>7311.83</v>
      </c>
      <c r="AH34" s="952">
        <v>3736.6</v>
      </c>
      <c r="AI34" s="954">
        <v>0.3528</v>
      </c>
      <c r="AJ34" s="954">
        <f>(AH34-MIN(IF(O31=0,2E+99,O31),IF(X31=0,2E+99,X31)))/MIN(IF(O31=0,2E+99,O31),IF(X31=0,2E+99,X31))</f>
        <v>7.9351672625352629E-2</v>
      </c>
      <c r="AK34" s="954">
        <v>4.5986352201257859E-2</v>
      </c>
      <c r="AL34" s="954">
        <v>0.56244846153846151</v>
      </c>
      <c r="AM34" s="955">
        <v>1.5052412929895131</v>
      </c>
      <c r="AN34" s="956">
        <v>45082.927812499998</v>
      </c>
      <c r="AO34" s="952"/>
    </row>
    <row r="35" spans="1:41" x14ac:dyDescent="0.2">
      <c r="A35" s="989"/>
      <c r="B35" s="989"/>
      <c r="C35" s="992"/>
      <c r="D35" s="995"/>
      <c r="E35" s="992"/>
      <c r="F35" s="992"/>
      <c r="G35" s="992"/>
      <c r="H35" s="998"/>
      <c r="I35" s="998"/>
      <c r="J35" s="998"/>
      <c r="K35" s="986"/>
      <c r="L35" s="998"/>
      <c r="M35" s="998"/>
      <c r="N35" s="1001"/>
      <c r="O35" s="986"/>
      <c r="P35" s="986"/>
      <c r="Q35" s="977"/>
      <c r="R35" s="977"/>
      <c r="S35" s="977"/>
      <c r="T35" s="977"/>
      <c r="U35" s="977"/>
      <c r="V35" s="977"/>
      <c r="W35" s="980"/>
      <c r="X35" s="983"/>
      <c r="Y35" s="983"/>
      <c r="Z35" s="974"/>
      <c r="AA35" s="951" t="s">
        <v>1033</v>
      </c>
      <c r="AB35" s="952" t="s">
        <v>501</v>
      </c>
      <c r="AC35" s="952">
        <v>10000</v>
      </c>
      <c r="AD35" s="952" t="s">
        <v>380</v>
      </c>
      <c r="AE35" s="953">
        <v>44197</v>
      </c>
      <c r="AF35" s="953">
        <v>44679</v>
      </c>
      <c r="AG35" s="952">
        <v>6457.25</v>
      </c>
      <c r="AH35" s="952">
        <v>3125.2</v>
      </c>
      <c r="AI35" s="954">
        <v>0.29670000000000002</v>
      </c>
      <c r="AJ35" s="954">
        <f>(AH35-MIN(IF(O31=0,2E+99,O31),IF(X31=0,2E+99,X31)))/MIN(IF(O31=0,2E+99,O31),IF(X31=0,2E+99,X31))</f>
        <v>-9.7256905398289378E-2</v>
      </c>
      <c r="AK35" s="954">
        <v>4.0611635220125786E-2</v>
      </c>
      <c r="AL35" s="954">
        <v>0.49671153846153848</v>
      </c>
      <c r="AM35" s="955">
        <v>1.5893752030639272</v>
      </c>
      <c r="AN35" s="956">
        <v>45082.927847222221</v>
      </c>
      <c r="AO35" s="952"/>
    </row>
    <row r="36" spans="1:41" x14ac:dyDescent="0.2">
      <c r="A36" s="989"/>
      <c r="B36" s="989"/>
      <c r="C36" s="992"/>
      <c r="D36" s="995"/>
      <c r="E36" s="992"/>
      <c r="F36" s="992"/>
      <c r="G36" s="992"/>
      <c r="H36" s="998"/>
      <c r="I36" s="998"/>
      <c r="J36" s="998"/>
      <c r="K36" s="986"/>
      <c r="L36" s="998"/>
      <c r="M36" s="998"/>
      <c r="N36" s="1001"/>
      <c r="O36" s="986"/>
      <c r="P36" s="986"/>
      <c r="Q36" s="977"/>
      <c r="R36" s="977"/>
      <c r="S36" s="977"/>
      <c r="T36" s="977"/>
      <c r="U36" s="977"/>
      <c r="V36" s="977"/>
      <c r="W36" s="980"/>
      <c r="X36" s="983"/>
      <c r="Y36" s="983"/>
      <c r="Z36" s="974"/>
      <c r="AA36" s="951" t="s">
        <v>1034</v>
      </c>
      <c r="AB36" s="952" t="s">
        <v>501</v>
      </c>
      <c r="AC36" s="952">
        <v>10000</v>
      </c>
      <c r="AD36" s="952" t="s">
        <v>380</v>
      </c>
      <c r="AE36" s="953">
        <v>44197</v>
      </c>
      <c r="AF36" s="953">
        <v>44679</v>
      </c>
      <c r="AG36" s="952">
        <v>4591.59</v>
      </c>
      <c r="AH36" s="952">
        <v>3149.56</v>
      </c>
      <c r="AI36" s="954">
        <v>0.30180000000000001</v>
      </c>
      <c r="AJ36" s="954">
        <f>(AH36-MIN(IF(O31=0,2E+99,O31),IF(X31=0,2E+99,X31)))/MIN(IF(O31=0,2E+99,O31),IF(X31=0,2E+99,X31))</f>
        <v>-9.022029277045826E-2</v>
      </c>
      <c r="AK36" s="954">
        <v>2.8877924528301891E-2</v>
      </c>
      <c r="AL36" s="954">
        <v>0.35319923076923077</v>
      </c>
      <c r="AM36" s="955">
        <v>1.1214240426257343</v>
      </c>
      <c r="AN36" s="956">
        <v>45082.927858796298</v>
      </c>
      <c r="AO36" s="952"/>
    </row>
    <row r="37" spans="1:41" x14ac:dyDescent="0.2">
      <c r="A37" s="989"/>
      <c r="B37" s="989"/>
      <c r="C37" s="992"/>
      <c r="D37" s="995"/>
      <c r="E37" s="992"/>
      <c r="F37" s="992"/>
      <c r="G37" s="992"/>
      <c r="H37" s="998"/>
      <c r="I37" s="998"/>
      <c r="J37" s="998"/>
      <c r="K37" s="986"/>
      <c r="L37" s="998"/>
      <c r="M37" s="998"/>
      <c r="N37" s="1001"/>
      <c r="O37" s="986"/>
      <c r="P37" s="986"/>
      <c r="Q37" s="977"/>
      <c r="R37" s="977"/>
      <c r="S37" s="977"/>
      <c r="T37" s="977"/>
      <c r="U37" s="977"/>
      <c r="V37" s="977"/>
      <c r="W37" s="980"/>
      <c r="X37" s="983"/>
      <c r="Y37" s="983"/>
      <c r="Z37" s="974"/>
      <c r="AA37" s="951" t="s">
        <v>1035</v>
      </c>
      <c r="AB37" s="952" t="s">
        <v>501</v>
      </c>
      <c r="AC37" s="952">
        <v>10000</v>
      </c>
      <c r="AD37" s="952" t="s">
        <v>380</v>
      </c>
      <c r="AE37" s="953">
        <v>44197</v>
      </c>
      <c r="AF37" s="953">
        <v>44679</v>
      </c>
      <c r="AG37" s="952">
        <v>6012.99</v>
      </c>
      <c r="AH37" s="952">
        <v>3328.12</v>
      </c>
      <c r="AI37" s="954">
        <v>0.31140000000000001</v>
      </c>
      <c r="AJ37" s="954">
        <f>(AH37-MIN(IF(O31=0,2E+99,O31),IF(X31=0,2E+99,X31)))/MIN(IF(O31=0,2E+99,O31),IF(X31=0,2E+99,X31))</f>
        <v>-3.8641575577292579E-2</v>
      </c>
      <c r="AK37" s="954">
        <v>3.7817547169811318E-2</v>
      </c>
      <c r="AL37" s="954">
        <v>0.46253769230769232</v>
      </c>
      <c r="AM37" s="955">
        <v>1.3897867033270805</v>
      </c>
      <c r="AN37" s="956">
        <v>45082.927893518521</v>
      </c>
      <c r="AO37" s="952"/>
    </row>
    <row r="38" spans="1:41" x14ac:dyDescent="0.2">
      <c r="A38" s="989"/>
      <c r="B38" s="989"/>
      <c r="C38" s="992"/>
      <c r="D38" s="995"/>
      <c r="E38" s="992"/>
      <c r="F38" s="992"/>
      <c r="G38" s="992"/>
      <c r="H38" s="998"/>
      <c r="I38" s="998"/>
      <c r="J38" s="998"/>
      <c r="K38" s="986"/>
      <c r="L38" s="998"/>
      <c r="M38" s="998"/>
      <c r="N38" s="1001"/>
      <c r="O38" s="986"/>
      <c r="P38" s="986"/>
      <c r="Q38" s="977"/>
      <c r="R38" s="977"/>
      <c r="S38" s="977"/>
      <c r="T38" s="977"/>
      <c r="U38" s="977"/>
      <c r="V38" s="977"/>
      <c r="W38" s="980"/>
      <c r="X38" s="983"/>
      <c r="Y38" s="983"/>
      <c r="Z38" s="974"/>
      <c r="AA38" s="951" t="s">
        <v>1036</v>
      </c>
      <c r="AB38" s="952" t="s">
        <v>501</v>
      </c>
      <c r="AC38" s="952">
        <v>10000</v>
      </c>
      <c r="AD38" s="952" t="s">
        <v>380</v>
      </c>
      <c r="AE38" s="953">
        <v>44197</v>
      </c>
      <c r="AF38" s="953">
        <v>44679</v>
      </c>
      <c r="AG38" s="952">
        <v>5715.19</v>
      </c>
      <c r="AH38" s="952">
        <v>3209.37</v>
      </c>
      <c r="AI38" s="954">
        <v>0.30120000000000002</v>
      </c>
      <c r="AJ38" s="954">
        <f>(AH38-MIN(IF(O31=0,2E+99,O31),IF(X31=0,2E+99,X31)))/MIN(IF(O31=0,2E+99,O31),IF(X31=0,2E+99,X31))</f>
        <v>-7.2943617841452674E-2</v>
      </c>
      <c r="AK38" s="954">
        <v>3.5944591194968553E-2</v>
      </c>
      <c r="AL38" s="954">
        <v>0.43962999999999991</v>
      </c>
      <c r="AM38" s="955">
        <v>1.3698327086001301</v>
      </c>
      <c r="AN38" s="956">
        <v>45082.927916666667</v>
      </c>
      <c r="AO38" s="952"/>
    </row>
    <row r="39" spans="1:41" x14ac:dyDescent="0.2">
      <c r="A39" s="989"/>
      <c r="B39" s="989"/>
      <c r="C39" s="992"/>
      <c r="D39" s="995"/>
      <c r="E39" s="992"/>
      <c r="F39" s="992"/>
      <c r="G39" s="992"/>
      <c r="H39" s="998"/>
      <c r="I39" s="998"/>
      <c r="J39" s="998"/>
      <c r="K39" s="986"/>
      <c r="L39" s="998"/>
      <c r="M39" s="998"/>
      <c r="N39" s="1001"/>
      <c r="O39" s="986"/>
      <c r="P39" s="986"/>
      <c r="Q39" s="977"/>
      <c r="R39" s="977"/>
      <c r="S39" s="977"/>
      <c r="T39" s="977"/>
      <c r="U39" s="977"/>
      <c r="V39" s="977"/>
      <c r="W39" s="980"/>
      <c r="X39" s="983"/>
      <c r="Y39" s="983"/>
      <c r="Z39" s="974"/>
      <c r="AA39" s="951" t="s">
        <v>1037</v>
      </c>
      <c r="AB39" s="952" t="s">
        <v>501</v>
      </c>
      <c r="AC39" s="952">
        <v>10000</v>
      </c>
      <c r="AD39" s="952" t="s">
        <v>380</v>
      </c>
      <c r="AE39" s="953">
        <v>44197</v>
      </c>
      <c r="AF39" s="953">
        <v>44679</v>
      </c>
      <c r="AG39" s="952">
        <v>802.7</v>
      </c>
      <c r="AH39" s="952">
        <v>1615.73</v>
      </c>
      <c r="AI39" s="954">
        <v>0.15210000000000001</v>
      </c>
      <c r="AJ39" s="954">
        <f>(AH39-MIN(IF(O31=0,2E+99,O31),IF(X31=0,2E+99,X31)))/MIN(IF(O31=0,2E+99,O31),IF(X31=0,2E+99,X31))</f>
        <v>-0.53328135791603037</v>
      </c>
      <c r="AK39" s="954">
        <v>5.0484276729559751E-3</v>
      </c>
      <c r="AL39" s="954">
        <v>6.1746153846153846E-2</v>
      </c>
      <c r="AM39" s="955">
        <v>0.38215638656306339</v>
      </c>
      <c r="AN39" s="956">
        <v>45082.927928240744</v>
      </c>
      <c r="AO39" s="952"/>
    </row>
    <row r="40" spans="1:41" x14ac:dyDescent="0.2">
      <c r="A40" s="989"/>
      <c r="B40" s="989"/>
      <c r="C40" s="992"/>
      <c r="D40" s="995"/>
      <c r="E40" s="992"/>
      <c r="F40" s="992"/>
      <c r="G40" s="992"/>
      <c r="H40" s="998"/>
      <c r="I40" s="998"/>
      <c r="J40" s="998"/>
      <c r="K40" s="986"/>
      <c r="L40" s="998"/>
      <c r="M40" s="998"/>
      <c r="N40" s="1001"/>
      <c r="O40" s="986"/>
      <c r="P40" s="986"/>
      <c r="Q40" s="977"/>
      <c r="R40" s="977"/>
      <c r="S40" s="977"/>
      <c r="T40" s="977"/>
      <c r="U40" s="977"/>
      <c r="V40" s="977"/>
      <c r="W40" s="980"/>
      <c r="X40" s="983"/>
      <c r="Y40" s="983"/>
      <c r="Z40" s="974"/>
      <c r="AA40" s="951" t="s">
        <v>1038</v>
      </c>
      <c r="AB40" s="952" t="s">
        <v>501</v>
      </c>
      <c r="AC40" s="952">
        <v>10000</v>
      </c>
      <c r="AD40" s="952" t="s">
        <v>380</v>
      </c>
      <c r="AE40" s="953">
        <v>44197</v>
      </c>
      <c r="AF40" s="953">
        <v>44679</v>
      </c>
      <c r="AG40" s="952">
        <v>1401.61</v>
      </c>
      <c r="AH40" s="952">
        <v>1728.5</v>
      </c>
      <c r="AI40" s="954">
        <v>0.15579999999999999</v>
      </c>
      <c r="AJ40" s="954">
        <f>(AH40-MIN(IF(O31=0,2E+99,O31),IF(X31=0,2E+99,X31)))/MIN(IF(O31=0,2E+99,O31),IF(X31=0,2E+99,X31))</f>
        <v>-0.50070669428546755</v>
      </c>
      <c r="AK40" s="954">
        <v>8.8151572327044014E-3</v>
      </c>
      <c r="AL40" s="954">
        <v>0.10781615384615384</v>
      </c>
      <c r="AM40" s="955">
        <v>0.6237555906633141</v>
      </c>
      <c r="AN40" s="956">
        <v>45082.927928240744</v>
      </c>
      <c r="AO40" s="952"/>
    </row>
    <row r="41" spans="1:41" ht="13.5" thickBot="1" x14ac:dyDescent="0.25">
      <c r="A41" s="990"/>
      <c r="B41" s="990"/>
      <c r="C41" s="993"/>
      <c r="D41" s="996"/>
      <c r="E41" s="993"/>
      <c r="F41" s="993"/>
      <c r="G41" s="993"/>
      <c r="H41" s="999"/>
      <c r="I41" s="999"/>
      <c r="J41" s="999"/>
      <c r="K41" s="987"/>
      <c r="L41" s="999"/>
      <c r="M41" s="999"/>
      <c r="N41" s="1002"/>
      <c r="O41" s="987"/>
      <c r="P41" s="987"/>
      <c r="Q41" s="978"/>
      <c r="R41" s="978"/>
      <c r="S41" s="978"/>
      <c r="T41" s="978"/>
      <c r="U41" s="978"/>
      <c r="V41" s="978"/>
      <c r="W41" s="981"/>
      <c r="X41" s="984"/>
      <c r="Y41" s="984"/>
      <c r="Z41" s="975"/>
      <c r="AA41" s="957" t="s">
        <v>1039</v>
      </c>
      <c r="AB41" s="958" t="s">
        <v>501</v>
      </c>
      <c r="AC41" s="958">
        <v>20000</v>
      </c>
      <c r="AD41" s="958" t="s">
        <v>380</v>
      </c>
      <c r="AE41" s="959">
        <v>43101</v>
      </c>
      <c r="AF41" s="959">
        <v>44926</v>
      </c>
      <c r="AG41" s="958">
        <v>21441.69</v>
      </c>
      <c r="AH41" s="958">
        <v>12080</v>
      </c>
      <c r="AI41" s="960">
        <v>0.34589999999999999</v>
      </c>
      <c r="AJ41" s="960">
        <f>(AH41-MIN(IF(O31=0,2E+99,O31),IF(X31=0,2E+99,X31)))/MIN(IF(O31=0,2E+99,O31),IF(X31=0,2E+99,X31))</f>
        <v>2.4894203835878232</v>
      </c>
      <c r="AK41" s="960">
        <v>1.7868075000000001E-2</v>
      </c>
      <c r="AL41" s="960">
        <v>0.21441689999999999</v>
      </c>
      <c r="AM41" s="961">
        <v>0.35499486754966886</v>
      </c>
      <c r="AN41" s="962">
        <v>45082.927939814814</v>
      </c>
      <c r="AO41" s="958"/>
    </row>
    <row r="42" spans="1:41" x14ac:dyDescent="0.2">
      <c r="A42" s="988" t="s">
        <v>1026</v>
      </c>
      <c r="B42" s="988" t="s">
        <v>1042</v>
      </c>
      <c r="C42" s="991"/>
      <c r="D42" s="994" t="s">
        <v>500</v>
      </c>
      <c r="E42" s="991" t="s">
        <v>1004</v>
      </c>
      <c r="F42" s="991">
        <v>1</v>
      </c>
      <c r="G42" s="991">
        <v>1</v>
      </c>
      <c r="H42" s="997">
        <v>10</v>
      </c>
      <c r="I42" s="997">
        <v>252</v>
      </c>
      <c r="J42" s="997">
        <v>0.1</v>
      </c>
      <c r="K42" s="985">
        <v>1.0529999999999999</v>
      </c>
      <c r="L42" s="997">
        <v>0.2</v>
      </c>
      <c r="M42" s="997">
        <v>117</v>
      </c>
      <c r="N42" s="1000">
        <v>112.37199999999999</v>
      </c>
      <c r="O42" s="985">
        <f>VLOOKUP(D42,'Залог и цена пипса'!$B$13:$E$44,3,0)*(N42+I42*$C$2*K42)</f>
        <v>1521.7539999999999</v>
      </c>
      <c r="P42" s="985">
        <f>K42*VLOOKUP(D42,'Залог и цена пипса'!$B$13:$E$44,2,0)</f>
        <v>225.82638</v>
      </c>
      <c r="Q42" s="976"/>
      <c r="R42" s="976"/>
      <c r="S42" s="976"/>
      <c r="T42" s="976"/>
      <c r="U42" s="976"/>
      <c r="V42" s="976"/>
      <c r="W42" s="979"/>
      <c r="X42" s="982"/>
      <c r="Y42" s="982"/>
      <c r="Z42" s="973">
        <f>MAX(O42,X42)+MAX(Y42,P42)</f>
        <v>1747.5803799999999</v>
      </c>
      <c r="AA42" s="945" t="s">
        <v>1029</v>
      </c>
      <c r="AB42" s="946" t="s">
        <v>501</v>
      </c>
      <c r="AC42" s="946">
        <v>10000</v>
      </c>
      <c r="AD42" s="946" t="s">
        <v>380</v>
      </c>
      <c r="AE42" s="947">
        <v>44652</v>
      </c>
      <c r="AF42" s="947">
        <v>44679</v>
      </c>
      <c r="AG42" s="946">
        <v>2937.68</v>
      </c>
      <c r="AH42" s="946">
        <v>1346.98</v>
      </c>
      <c r="AI42" s="948">
        <v>0.11700000000000001</v>
      </c>
      <c r="AJ42" s="948">
        <f>(AH42-MIN(IF(O42=0,2E+99,O42),IF(X42=0,2E+99,X42)))/MIN(IF(O42=0,2E+99,O42),IF(X42=0,2E+99,X42))</f>
        <v>-0.11485036346216268</v>
      </c>
      <c r="AK42" s="948">
        <v>0.32640888888888886</v>
      </c>
      <c r="AL42" s="948">
        <v>2.9376799999999994</v>
      </c>
      <c r="AM42" s="949">
        <v>21.809380985612254</v>
      </c>
      <c r="AN42" s="950">
        <v>45082.927974537037</v>
      </c>
      <c r="AO42" s="946"/>
    </row>
    <row r="43" spans="1:41" x14ac:dyDescent="0.2">
      <c r="A43" s="989"/>
      <c r="B43" s="989"/>
      <c r="C43" s="992"/>
      <c r="D43" s="995"/>
      <c r="E43" s="992"/>
      <c r="F43" s="992"/>
      <c r="G43" s="992"/>
      <c r="H43" s="998"/>
      <c r="I43" s="998"/>
      <c r="J43" s="998"/>
      <c r="K43" s="986"/>
      <c r="L43" s="998"/>
      <c r="M43" s="998"/>
      <c r="N43" s="1001"/>
      <c r="O43" s="986"/>
      <c r="P43" s="986"/>
      <c r="Q43" s="977"/>
      <c r="R43" s="977"/>
      <c r="S43" s="977"/>
      <c r="T43" s="977"/>
      <c r="U43" s="977"/>
      <c r="V43" s="977"/>
      <c r="W43" s="980"/>
      <c r="X43" s="983"/>
      <c r="Y43" s="983"/>
      <c r="Z43" s="974"/>
      <c r="AA43" s="951" t="s">
        <v>1030</v>
      </c>
      <c r="AB43" s="952" t="s">
        <v>501</v>
      </c>
      <c r="AC43" s="952">
        <v>10000</v>
      </c>
      <c r="AD43" s="952" t="s">
        <v>380</v>
      </c>
      <c r="AE43" s="953">
        <v>44197</v>
      </c>
      <c r="AF43" s="953">
        <v>44679</v>
      </c>
      <c r="AG43" s="952">
        <v>6529.47</v>
      </c>
      <c r="AH43" s="952">
        <v>3740.6</v>
      </c>
      <c r="AI43" s="954">
        <v>0.25159999999999999</v>
      </c>
      <c r="AJ43" s="954">
        <f>(AH43-MIN(IF(O42=0,2E+99,O42),IF(X42=0,2E+99,X42)))/MIN(IF(O42=0,2E+99,O42),IF(X42=0,2E+99,X42))</f>
        <v>1.4580845524309449</v>
      </c>
      <c r="AK43" s="954">
        <v>4.1065849056603779E-2</v>
      </c>
      <c r="AL43" s="954">
        <v>0.50226692307692311</v>
      </c>
      <c r="AM43" s="955">
        <v>1.3427442738515829</v>
      </c>
      <c r="AN43" s="956">
        <v>45082.928043981483</v>
      </c>
      <c r="AO43" s="952"/>
    </row>
    <row r="44" spans="1:41" x14ac:dyDescent="0.2">
      <c r="A44" s="989"/>
      <c r="B44" s="989"/>
      <c r="C44" s="992"/>
      <c r="D44" s="995"/>
      <c r="E44" s="992"/>
      <c r="F44" s="992"/>
      <c r="G44" s="992"/>
      <c r="H44" s="998"/>
      <c r="I44" s="998"/>
      <c r="J44" s="998"/>
      <c r="K44" s="986"/>
      <c r="L44" s="998"/>
      <c r="M44" s="998"/>
      <c r="N44" s="1001"/>
      <c r="O44" s="986"/>
      <c r="P44" s="986"/>
      <c r="Q44" s="977"/>
      <c r="R44" s="977"/>
      <c r="S44" s="977"/>
      <c r="T44" s="977"/>
      <c r="U44" s="977"/>
      <c r="V44" s="977"/>
      <c r="W44" s="980"/>
      <c r="X44" s="983"/>
      <c r="Y44" s="983"/>
      <c r="Z44" s="974"/>
      <c r="AA44" s="951" t="s">
        <v>1031</v>
      </c>
      <c r="AB44" s="952" t="s">
        <v>501</v>
      </c>
      <c r="AC44" s="952">
        <v>10000</v>
      </c>
      <c r="AD44" s="952" t="s">
        <v>380</v>
      </c>
      <c r="AE44" s="953">
        <v>44197</v>
      </c>
      <c r="AF44" s="953">
        <v>44679</v>
      </c>
      <c r="AG44" s="952">
        <v>5514.31</v>
      </c>
      <c r="AH44" s="952">
        <v>3543.63</v>
      </c>
      <c r="AI44" s="954">
        <v>0.33360000000000001</v>
      </c>
      <c r="AJ44" s="954">
        <f>(AH44-MIN(IF(O42=0,2E+99,O42),IF(X42=0,2E+99,X42)))/MIN(IF(O42=0,2E+99,O42),IF(X42=0,2E+99,X42))</f>
        <v>1.3286483886357456</v>
      </c>
      <c r="AK44" s="954">
        <v>3.4681194968553458E-2</v>
      </c>
      <c r="AL44" s="954">
        <v>0.42417769230769237</v>
      </c>
      <c r="AM44" s="955">
        <v>1.1970146214692063</v>
      </c>
      <c r="AN44" s="956">
        <v>45082.928124999999</v>
      </c>
      <c r="AO44" s="952"/>
    </row>
    <row r="45" spans="1:41" x14ac:dyDescent="0.2">
      <c r="A45" s="989"/>
      <c r="B45" s="989"/>
      <c r="C45" s="992"/>
      <c r="D45" s="995"/>
      <c r="E45" s="992"/>
      <c r="F45" s="992"/>
      <c r="G45" s="992"/>
      <c r="H45" s="998"/>
      <c r="I45" s="998"/>
      <c r="J45" s="998"/>
      <c r="K45" s="986"/>
      <c r="L45" s="998"/>
      <c r="M45" s="998"/>
      <c r="N45" s="1001"/>
      <c r="O45" s="986"/>
      <c r="P45" s="986"/>
      <c r="Q45" s="977"/>
      <c r="R45" s="977"/>
      <c r="S45" s="977"/>
      <c r="T45" s="977"/>
      <c r="U45" s="977"/>
      <c r="V45" s="977"/>
      <c r="W45" s="980"/>
      <c r="X45" s="983"/>
      <c r="Y45" s="983"/>
      <c r="Z45" s="974"/>
      <c r="AA45" s="951" t="s">
        <v>1032</v>
      </c>
      <c r="AB45" s="952" t="s">
        <v>501</v>
      </c>
      <c r="AC45" s="952">
        <v>10000</v>
      </c>
      <c r="AD45" s="952" t="s">
        <v>380</v>
      </c>
      <c r="AE45" s="953">
        <v>44197</v>
      </c>
      <c r="AF45" s="953">
        <v>44679</v>
      </c>
      <c r="AG45" s="952">
        <v>7311.83</v>
      </c>
      <c r="AH45" s="952">
        <v>3736.6</v>
      </c>
      <c r="AI45" s="954">
        <v>0.3528</v>
      </c>
      <c r="AJ45" s="954">
        <f>(AH45-MIN(IF(O42=0,2E+99,O42),IF(X42=0,2E+99,X42)))/MIN(IF(O42=0,2E+99,O42),IF(X42=0,2E+99,X42))</f>
        <v>1.4554560066870206</v>
      </c>
      <c r="AK45" s="954">
        <v>4.5986352201257859E-2</v>
      </c>
      <c r="AL45" s="954">
        <v>0.56244846153846151</v>
      </c>
      <c r="AM45" s="955">
        <v>1.5052412929895131</v>
      </c>
      <c r="AN45" s="956">
        <v>45082.928159722222</v>
      </c>
      <c r="AO45" s="952"/>
    </row>
    <row r="46" spans="1:41" x14ac:dyDescent="0.2">
      <c r="A46" s="989"/>
      <c r="B46" s="989"/>
      <c r="C46" s="992"/>
      <c r="D46" s="995"/>
      <c r="E46" s="992"/>
      <c r="F46" s="992"/>
      <c r="G46" s="992"/>
      <c r="H46" s="998"/>
      <c r="I46" s="998"/>
      <c r="J46" s="998"/>
      <c r="K46" s="986"/>
      <c r="L46" s="998"/>
      <c r="M46" s="998"/>
      <c r="N46" s="1001"/>
      <c r="O46" s="986"/>
      <c r="P46" s="986"/>
      <c r="Q46" s="977"/>
      <c r="R46" s="977"/>
      <c r="S46" s="977"/>
      <c r="T46" s="977"/>
      <c r="U46" s="977"/>
      <c r="V46" s="977"/>
      <c r="W46" s="980"/>
      <c r="X46" s="983"/>
      <c r="Y46" s="983"/>
      <c r="Z46" s="974"/>
      <c r="AA46" s="951" t="s">
        <v>1033</v>
      </c>
      <c r="AB46" s="952" t="s">
        <v>501</v>
      </c>
      <c r="AC46" s="952">
        <v>10000</v>
      </c>
      <c r="AD46" s="952" t="s">
        <v>380</v>
      </c>
      <c r="AE46" s="953">
        <v>44197</v>
      </c>
      <c r="AF46" s="953">
        <v>44679</v>
      </c>
      <c r="AG46" s="952">
        <v>6457.25</v>
      </c>
      <c r="AH46" s="952">
        <v>3125.2</v>
      </c>
      <c r="AI46" s="954">
        <v>0.29670000000000002</v>
      </c>
      <c r="AJ46" s="954">
        <f>(AH46-MIN(IF(O42=0,2E+99,O42),IF(X42=0,2E+99,X42)))/MIN(IF(O42=0,2E+99,O42),IF(X42=0,2E+99,X42))</f>
        <v>1.0536827897281689</v>
      </c>
      <c r="AK46" s="954">
        <v>4.0611635220125786E-2</v>
      </c>
      <c r="AL46" s="954">
        <v>0.49671153846153848</v>
      </c>
      <c r="AM46" s="955">
        <v>1.5893752030639272</v>
      </c>
      <c r="AN46" s="956">
        <v>45082.928194444445</v>
      </c>
      <c r="AO46" s="952"/>
    </row>
    <row r="47" spans="1:41" x14ac:dyDescent="0.2">
      <c r="A47" s="989"/>
      <c r="B47" s="989"/>
      <c r="C47" s="992"/>
      <c r="D47" s="995"/>
      <c r="E47" s="992"/>
      <c r="F47" s="992"/>
      <c r="G47" s="992"/>
      <c r="H47" s="998"/>
      <c r="I47" s="998"/>
      <c r="J47" s="998"/>
      <c r="K47" s="986"/>
      <c r="L47" s="998"/>
      <c r="M47" s="998"/>
      <c r="N47" s="1001"/>
      <c r="O47" s="986"/>
      <c r="P47" s="986"/>
      <c r="Q47" s="977"/>
      <c r="R47" s="977"/>
      <c r="S47" s="977"/>
      <c r="T47" s="977"/>
      <c r="U47" s="977"/>
      <c r="V47" s="977"/>
      <c r="W47" s="980"/>
      <c r="X47" s="983"/>
      <c r="Y47" s="983"/>
      <c r="Z47" s="974"/>
      <c r="AA47" s="951" t="s">
        <v>1034</v>
      </c>
      <c r="AB47" s="952" t="s">
        <v>501</v>
      </c>
      <c r="AC47" s="952">
        <v>10000</v>
      </c>
      <c r="AD47" s="952" t="s">
        <v>380</v>
      </c>
      <c r="AE47" s="953">
        <v>44197</v>
      </c>
      <c r="AF47" s="953">
        <v>44679</v>
      </c>
      <c r="AG47" s="952">
        <v>4591.59</v>
      </c>
      <c r="AH47" s="952">
        <v>3149.56</v>
      </c>
      <c r="AI47" s="954">
        <v>0.30180000000000001</v>
      </c>
      <c r="AJ47" s="954">
        <f>(AH47-MIN(IF(O42=0,2E+99,O42),IF(X42=0,2E+99,X42)))/MIN(IF(O42=0,2E+99,O42),IF(X42=0,2E+99,X42))</f>
        <v>1.0696906333086689</v>
      </c>
      <c r="AK47" s="954">
        <v>2.8877924528301891E-2</v>
      </c>
      <c r="AL47" s="954">
        <v>0.35319923076923077</v>
      </c>
      <c r="AM47" s="955">
        <v>1.1214240426257343</v>
      </c>
      <c r="AN47" s="956">
        <v>45082.928206018521</v>
      </c>
      <c r="AO47" s="952"/>
    </row>
    <row r="48" spans="1:41" x14ac:dyDescent="0.2">
      <c r="A48" s="989"/>
      <c r="B48" s="989"/>
      <c r="C48" s="992"/>
      <c r="D48" s="995"/>
      <c r="E48" s="992"/>
      <c r="F48" s="992"/>
      <c r="G48" s="992"/>
      <c r="H48" s="998"/>
      <c r="I48" s="998"/>
      <c r="J48" s="998"/>
      <c r="K48" s="986"/>
      <c r="L48" s="998"/>
      <c r="M48" s="998"/>
      <c r="N48" s="1001"/>
      <c r="O48" s="986"/>
      <c r="P48" s="986"/>
      <c r="Q48" s="977"/>
      <c r="R48" s="977"/>
      <c r="S48" s="977"/>
      <c r="T48" s="977"/>
      <c r="U48" s="977"/>
      <c r="V48" s="977"/>
      <c r="W48" s="980"/>
      <c r="X48" s="983"/>
      <c r="Y48" s="983"/>
      <c r="Z48" s="974"/>
      <c r="AA48" s="951" t="s">
        <v>1035</v>
      </c>
      <c r="AB48" s="952" t="s">
        <v>501</v>
      </c>
      <c r="AC48" s="952">
        <v>10000</v>
      </c>
      <c r="AD48" s="952" t="s">
        <v>380</v>
      </c>
      <c r="AE48" s="953">
        <v>44197</v>
      </c>
      <c r="AF48" s="953">
        <v>44679</v>
      </c>
      <c r="AG48" s="952">
        <v>6012.99</v>
      </c>
      <c r="AH48" s="952">
        <v>3328.12</v>
      </c>
      <c r="AI48" s="954">
        <v>0.31140000000000001</v>
      </c>
      <c r="AJ48" s="954">
        <f>(AH48-MIN(IF(O42=0,2E+99,O42),IF(X42=0,2E+99,X42)))/MIN(IF(O42=0,2E+99,O42),IF(X42=0,2E+99,X42))</f>
        <v>1.187028915317456</v>
      </c>
      <c r="AK48" s="954">
        <v>3.7817547169811318E-2</v>
      </c>
      <c r="AL48" s="954">
        <v>0.46253769230769232</v>
      </c>
      <c r="AM48" s="955">
        <v>1.3897867033270805</v>
      </c>
      <c r="AN48" s="956">
        <v>45082.928240740737</v>
      </c>
      <c r="AO48" s="952"/>
    </row>
    <row r="49" spans="1:41" x14ac:dyDescent="0.2">
      <c r="A49" s="989"/>
      <c r="B49" s="989"/>
      <c r="C49" s="992"/>
      <c r="D49" s="995"/>
      <c r="E49" s="992"/>
      <c r="F49" s="992"/>
      <c r="G49" s="992"/>
      <c r="H49" s="998"/>
      <c r="I49" s="998"/>
      <c r="J49" s="998"/>
      <c r="K49" s="986"/>
      <c r="L49" s="998"/>
      <c r="M49" s="998"/>
      <c r="N49" s="1001"/>
      <c r="O49" s="986"/>
      <c r="P49" s="986"/>
      <c r="Q49" s="977"/>
      <c r="R49" s="977"/>
      <c r="S49" s="977"/>
      <c r="T49" s="977"/>
      <c r="U49" s="977"/>
      <c r="V49" s="977"/>
      <c r="W49" s="980"/>
      <c r="X49" s="983"/>
      <c r="Y49" s="983"/>
      <c r="Z49" s="974"/>
      <c r="AA49" s="951" t="s">
        <v>1036</v>
      </c>
      <c r="AB49" s="952" t="s">
        <v>501</v>
      </c>
      <c r="AC49" s="952">
        <v>10000</v>
      </c>
      <c r="AD49" s="952" t="s">
        <v>380</v>
      </c>
      <c r="AE49" s="953">
        <v>44197</v>
      </c>
      <c r="AF49" s="953">
        <v>44679</v>
      </c>
      <c r="AG49" s="952">
        <v>5715.19</v>
      </c>
      <c r="AH49" s="952">
        <v>3209.37</v>
      </c>
      <c r="AI49" s="954">
        <v>0.30120000000000002</v>
      </c>
      <c r="AJ49" s="954">
        <f>(AH49-MIN(IF(O42=0,2E+99,O42),IF(X42=0,2E+99,X42)))/MIN(IF(O42=0,2E+99,O42),IF(X42=0,2E+99,X42))</f>
        <v>1.108993963544699</v>
      </c>
      <c r="AK49" s="954">
        <v>3.5944591194968553E-2</v>
      </c>
      <c r="AL49" s="954">
        <v>0.43962999999999991</v>
      </c>
      <c r="AM49" s="955">
        <v>1.3698327086001301</v>
      </c>
      <c r="AN49" s="956">
        <v>45082.928263888891</v>
      </c>
      <c r="AO49" s="952"/>
    </row>
    <row r="50" spans="1:41" x14ac:dyDescent="0.2">
      <c r="A50" s="989"/>
      <c r="B50" s="989"/>
      <c r="C50" s="992"/>
      <c r="D50" s="995"/>
      <c r="E50" s="992"/>
      <c r="F50" s="992"/>
      <c r="G50" s="992"/>
      <c r="H50" s="998"/>
      <c r="I50" s="998"/>
      <c r="J50" s="998"/>
      <c r="K50" s="986"/>
      <c r="L50" s="998"/>
      <c r="M50" s="998"/>
      <c r="N50" s="1001"/>
      <c r="O50" s="986"/>
      <c r="P50" s="986"/>
      <c r="Q50" s="977"/>
      <c r="R50" s="977"/>
      <c r="S50" s="977"/>
      <c r="T50" s="977"/>
      <c r="U50" s="977"/>
      <c r="V50" s="977"/>
      <c r="W50" s="980"/>
      <c r="X50" s="983"/>
      <c r="Y50" s="983"/>
      <c r="Z50" s="974"/>
      <c r="AA50" s="951" t="s">
        <v>1037</v>
      </c>
      <c r="AB50" s="952" t="s">
        <v>501</v>
      </c>
      <c r="AC50" s="952">
        <v>10000</v>
      </c>
      <c r="AD50" s="952" t="s">
        <v>380</v>
      </c>
      <c r="AE50" s="953">
        <v>44197</v>
      </c>
      <c r="AF50" s="953">
        <v>44679</v>
      </c>
      <c r="AG50" s="952">
        <v>802.7</v>
      </c>
      <c r="AH50" s="952">
        <v>1615.73</v>
      </c>
      <c r="AI50" s="954">
        <v>0.15210000000000001</v>
      </c>
      <c r="AJ50" s="954">
        <f>(AH50-MIN(IF(O42=0,2E+99,O42),IF(X42=0,2E+99,X42)))/MIN(IF(O42=0,2E+99,O42),IF(X42=0,2E+99,X42))</f>
        <v>6.1755053707760993E-2</v>
      </c>
      <c r="AK50" s="954">
        <v>5.0484276729559751E-3</v>
      </c>
      <c r="AL50" s="954">
        <v>6.1746153846153846E-2</v>
      </c>
      <c r="AM50" s="955">
        <v>0.38215638656306339</v>
      </c>
      <c r="AN50" s="956">
        <v>45082.92827546296</v>
      </c>
      <c r="AO50" s="952"/>
    </row>
    <row r="51" spans="1:41" x14ac:dyDescent="0.2">
      <c r="A51" s="989"/>
      <c r="B51" s="989"/>
      <c r="C51" s="992"/>
      <c r="D51" s="995"/>
      <c r="E51" s="992"/>
      <c r="F51" s="992"/>
      <c r="G51" s="992"/>
      <c r="H51" s="998"/>
      <c r="I51" s="998"/>
      <c r="J51" s="998"/>
      <c r="K51" s="986"/>
      <c r="L51" s="998"/>
      <c r="M51" s="998"/>
      <c r="N51" s="1001"/>
      <c r="O51" s="986"/>
      <c r="P51" s="986"/>
      <c r="Q51" s="977"/>
      <c r="R51" s="977"/>
      <c r="S51" s="977"/>
      <c r="T51" s="977"/>
      <c r="U51" s="977"/>
      <c r="V51" s="977"/>
      <c r="W51" s="980"/>
      <c r="X51" s="983"/>
      <c r="Y51" s="983"/>
      <c r="Z51" s="974"/>
      <c r="AA51" s="951" t="s">
        <v>1038</v>
      </c>
      <c r="AB51" s="952" t="s">
        <v>501</v>
      </c>
      <c r="AC51" s="952">
        <v>10000</v>
      </c>
      <c r="AD51" s="952" t="s">
        <v>380</v>
      </c>
      <c r="AE51" s="953">
        <v>44197</v>
      </c>
      <c r="AF51" s="953">
        <v>44679</v>
      </c>
      <c r="AG51" s="952">
        <v>1401.61</v>
      </c>
      <c r="AH51" s="952">
        <v>1728.5</v>
      </c>
      <c r="AI51" s="954">
        <v>0.15579999999999999</v>
      </c>
      <c r="AJ51" s="954">
        <f>(AH51-MIN(IF(O42=0,2E+99,O42),IF(X42=0,2E+99,X42)))/MIN(IF(O42=0,2E+99,O42),IF(X42=0,2E+99,X42))</f>
        <v>0.1358603295933509</v>
      </c>
      <c r="AK51" s="954">
        <v>8.8151572327044014E-3</v>
      </c>
      <c r="AL51" s="954">
        <v>0.10781615384615384</v>
      </c>
      <c r="AM51" s="955">
        <v>0.6237555906633141</v>
      </c>
      <c r="AN51" s="956">
        <v>45082.92827546296</v>
      </c>
      <c r="AO51" s="952"/>
    </row>
    <row r="52" spans="1:41" ht="13.5" thickBot="1" x14ac:dyDescent="0.25">
      <c r="A52" s="990"/>
      <c r="B52" s="990"/>
      <c r="C52" s="993"/>
      <c r="D52" s="996"/>
      <c r="E52" s="993"/>
      <c r="F52" s="993"/>
      <c r="G52" s="993"/>
      <c r="H52" s="999"/>
      <c r="I52" s="999"/>
      <c r="J52" s="999"/>
      <c r="K52" s="987"/>
      <c r="L52" s="999"/>
      <c r="M52" s="999"/>
      <c r="N52" s="1002"/>
      <c r="O52" s="987"/>
      <c r="P52" s="987"/>
      <c r="Q52" s="978"/>
      <c r="R52" s="978"/>
      <c r="S52" s="978"/>
      <c r="T52" s="978"/>
      <c r="U52" s="978"/>
      <c r="V52" s="978"/>
      <c r="W52" s="981"/>
      <c r="X52" s="984"/>
      <c r="Y52" s="984"/>
      <c r="Z52" s="975"/>
      <c r="AA52" s="957" t="s">
        <v>1039</v>
      </c>
      <c r="AB52" s="958" t="s">
        <v>501</v>
      </c>
      <c r="AC52" s="958">
        <v>20000</v>
      </c>
      <c r="AD52" s="958" t="s">
        <v>380</v>
      </c>
      <c r="AE52" s="959">
        <v>43101</v>
      </c>
      <c r="AF52" s="959">
        <v>44926</v>
      </c>
      <c r="AG52" s="958">
        <v>21441.69</v>
      </c>
      <c r="AH52" s="958">
        <v>12080</v>
      </c>
      <c r="AI52" s="960">
        <v>0.34589999999999999</v>
      </c>
      <c r="AJ52" s="960">
        <f>(AH52-MIN(IF(O42=0,2E+99,O42),IF(X42=0,2E+99,X42)))/MIN(IF(O42=0,2E+99,O42),IF(X42=0,2E+99,X42))</f>
        <v>6.9382081466518244</v>
      </c>
      <c r="AK52" s="960">
        <v>1.7868075000000001E-2</v>
      </c>
      <c r="AL52" s="960">
        <v>0.21441689999999999</v>
      </c>
      <c r="AM52" s="961">
        <v>0.35499486754966886</v>
      </c>
      <c r="AN52" s="962">
        <v>45082.928287037037</v>
      </c>
      <c r="AO52" s="958"/>
    </row>
    <row r="53" spans="1:41" x14ac:dyDescent="0.2">
      <c r="A53" s="988" t="s">
        <v>1026</v>
      </c>
      <c r="B53" s="988" t="s">
        <v>1043</v>
      </c>
      <c r="C53" s="991"/>
      <c r="D53" s="994" t="s">
        <v>500</v>
      </c>
      <c r="E53" s="991" t="s">
        <v>1004</v>
      </c>
      <c r="F53" s="991">
        <v>1</v>
      </c>
      <c r="G53" s="991">
        <v>1</v>
      </c>
      <c r="H53" s="997">
        <v>10</v>
      </c>
      <c r="I53" s="997">
        <v>18</v>
      </c>
      <c r="J53" s="997">
        <v>0.01</v>
      </c>
      <c r="K53" s="985">
        <v>1.1910000000000001</v>
      </c>
      <c r="L53" s="997">
        <v>1.5</v>
      </c>
      <c r="M53" s="997">
        <v>6</v>
      </c>
      <c r="N53" s="1000">
        <v>5.0749999999999993</v>
      </c>
      <c r="O53" s="985">
        <f>VLOOKUP(D53,'Залог и цена пипса'!$B$13:$E$44,3,0)*(N53+I53*$C$2*K53)</f>
        <v>82.907000000000011</v>
      </c>
      <c r="P53" s="985">
        <f>K53*VLOOKUP(D53,'Залог и цена пипса'!$B$13:$E$44,2,0)</f>
        <v>255.42186000000001</v>
      </c>
      <c r="Q53" s="976"/>
      <c r="R53" s="976"/>
      <c r="S53" s="976"/>
      <c r="T53" s="976"/>
      <c r="U53" s="976"/>
      <c r="V53" s="976"/>
      <c r="W53" s="979"/>
      <c r="X53" s="982"/>
      <c r="Y53" s="982"/>
      <c r="Z53" s="973">
        <f>MAX(O53,X53)+MAX(Y53,P53)</f>
        <v>338.32886000000002</v>
      </c>
      <c r="AA53" s="945" t="s">
        <v>1029</v>
      </c>
      <c r="AB53" s="946" t="s">
        <v>501</v>
      </c>
      <c r="AC53" s="946">
        <v>10000</v>
      </c>
      <c r="AD53" s="946" t="s">
        <v>380</v>
      </c>
      <c r="AE53" s="947">
        <v>44652</v>
      </c>
      <c r="AF53" s="947">
        <v>44679</v>
      </c>
      <c r="AG53" s="946">
        <v>2937.68</v>
      </c>
      <c r="AH53" s="946">
        <v>1346.98</v>
      </c>
      <c r="AI53" s="948">
        <v>0.11700000000000001</v>
      </c>
      <c r="AJ53" s="948">
        <f>(AH53-MIN(IF(O53=0,2E+99,O53),IF(X53=0,2E+99,X53)))/MIN(IF(O53=0,2E+99,O53),IF(X53=0,2E+99,X53))</f>
        <v>15.24687903313351</v>
      </c>
      <c r="AK53" s="948">
        <v>0.32640888888888886</v>
      </c>
      <c r="AL53" s="948">
        <v>2.9376799999999994</v>
      </c>
      <c r="AM53" s="949">
        <v>21.809380985612254</v>
      </c>
      <c r="AN53" s="950">
        <v>45082.92832175926</v>
      </c>
      <c r="AO53" s="946"/>
    </row>
    <row r="54" spans="1:41" x14ac:dyDescent="0.2">
      <c r="A54" s="989"/>
      <c r="B54" s="989"/>
      <c r="C54" s="992"/>
      <c r="D54" s="995"/>
      <c r="E54" s="992"/>
      <c r="F54" s="992"/>
      <c r="G54" s="992"/>
      <c r="H54" s="998"/>
      <c r="I54" s="998"/>
      <c r="J54" s="998"/>
      <c r="K54" s="986"/>
      <c r="L54" s="998"/>
      <c r="M54" s="998"/>
      <c r="N54" s="1001"/>
      <c r="O54" s="986"/>
      <c r="P54" s="986"/>
      <c r="Q54" s="977"/>
      <c r="R54" s="977"/>
      <c r="S54" s="977"/>
      <c r="T54" s="977"/>
      <c r="U54" s="977"/>
      <c r="V54" s="977"/>
      <c r="W54" s="980"/>
      <c r="X54" s="983"/>
      <c r="Y54" s="983"/>
      <c r="Z54" s="974"/>
      <c r="AA54" s="951" t="s">
        <v>1030</v>
      </c>
      <c r="AB54" s="952" t="s">
        <v>501</v>
      </c>
      <c r="AC54" s="952">
        <v>10000</v>
      </c>
      <c r="AD54" s="952" t="s">
        <v>380</v>
      </c>
      <c r="AE54" s="953">
        <v>44197</v>
      </c>
      <c r="AF54" s="953">
        <v>44679</v>
      </c>
      <c r="AG54" s="952">
        <v>6529.47</v>
      </c>
      <c r="AH54" s="952">
        <v>3740.6</v>
      </c>
      <c r="AI54" s="954">
        <v>0.25159999999999999</v>
      </c>
      <c r="AJ54" s="954">
        <f>(AH54-MIN(IF(O53=0,2E+99,O53),IF(X53=0,2E+99,X53)))/MIN(IF(O53=0,2E+99,O53),IF(X53=0,2E+99,X53))</f>
        <v>44.118023809810985</v>
      </c>
      <c r="AK54" s="954">
        <v>4.1065849056603779E-2</v>
      </c>
      <c r="AL54" s="954">
        <v>0.50226692307692311</v>
      </c>
      <c r="AM54" s="955">
        <v>1.3427442738515829</v>
      </c>
      <c r="AN54" s="956">
        <v>45082.928391203706</v>
      </c>
      <c r="AO54" s="952"/>
    </row>
    <row r="55" spans="1:41" x14ac:dyDescent="0.2">
      <c r="A55" s="989"/>
      <c r="B55" s="989"/>
      <c r="C55" s="992"/>
      <c r="D55" s="995"/>
      <c r="E55" s="992"/>
      <c r="F55" s="992"/>
      <c r="G55" s="992"/>
      <c r="H55" s="998"/>
      <c r="I55" s="998"/>
      <c r="J55" s="998"/>
      <c r="K55" s="986"/>
      <c r="L55" s="998"/>
      <c r="M55" s="998"/>
      <c r="N55" s="1001"/>
      <c r="O55" s="986"/>
      <c r="P55" s="986"/>
      <c r="Q55" s="977"/>
      <c r="R55" s="977"/>
      <c r="S55" s="977"/>
      <c r="T55" s="977"/>
      <c r="U55" s="977"/>
      <c r="V55" s="977"/>
      <c r="W55" s="980"/>
      <c r="X55" s="983"/>
      <c r="Y55" s="983"/>
      <c r="Z55" s="974"/>
      <c r="AA55" s="951" t="s">
        <v>1031</v>
      </c>
      <c r="AB55" s="952" t="s">
        <v>501</v>
      </c>
      <c r="AC55" s="952">
        <v>10000</v>
      </c>
      <c r="AD55" s="952" t="s">
        <v>380</v>
      </c>
      <c r="AE55" s="953">
        <v>44197</v>
      </c>
      <c r="AF55" s="953">
        <v>44679</v>
      </c>
      <c r="AG55" s="952">
        <v>5514.31</v>
      </c>
      <c r="AH55" s="952">
        <v>3543.63</v>
      </c>
      <c r="AI55" s="954">
        <v>0.33360000000000001</v>
      </c>
      <c r="AJ55" s="954">
        <f>(AH55-MIN(IF(O53=0,2E+99,O53),IF(X53=0,2E+99,X53)))/MIN(IF(O53=0,2E+99,O53),IF(X53=0,2E+99,X53))</f>
        <v>41.742229244816478</v>
      </c>
      <c r="AK55" s="954">
        <v>3.4681194968553458E-2</v>
      </c>
      <c r="AL55" s="954">
        <v>0.42417769230769237</v>
      </c>
      <c r="AM55" s="955">
        <v>1.1970146214692063</v>
      </c>
      <c r="AN55" s="956">
        <v>45082.928483796299</v>
      </c>
      <c r="AO55" s="952"/>
    </row>
    <row r="56" spans="1:41" x14ac:dyDescent="0.2">
      <c r="A56" s="989"/>
      <c r="B56" s="989"/>
      <c r="C56" s="992"/>
      <c r="D56" s="995"/>
      <c r="E56" s="992"/>
      <c r="F56" s="992"/>
      <c r="G56" s="992"/>
      <c r="H56" s="998"/>
      <c r="I56" s="998"/>
      <c r="J56" s="998"/>
      <c r="K56" s="986"/>
      <c r="L56" s="998"/>
      <c r="M56" s="998"/>
      <c r="N56" s="1001"/>
      <c r="O56" s="986"/>
      <c r="P56" s="986"/>
      <c r="Q56" s="977"/>
      <c r="R56" s="977"/>
      <c r="S56" s="977"/>
      <c r="T56" s="977"/>
      <c r="U56" s="977"/>
      <c r="V56" s="977"/>
      <c r="W56" s="980"/>
      <c r="X56" s="983"/>
      <c r="Y56" s="983"/>
      <c r="Z56" s="974"/>
      <c r="AA56" s="951" t="s">
        <v>1032</v>
      </c>
      <c r="AB56" s="952" t="s">
        <v>501</v>
      </c>
      <c r="AC56" s="952">
        <v>10000</v>
      </c>
      <c r="AD56" s="952" t="s">
        <v>380</v>
      </c>
      <c r="AE56" s="953">
        <v>44197</v>
      </c>
      <c r="AF56" s="953">
        <v>44679</v>
      </c>
      <c r="AG56" s="952">
        <v>7311.83</v>
      </c>
      <c r="AH56" s="952">
        <v>3736.6</v>
      </c>
      <c r="AI56" s="954">
        <v>0.3528</v>
      </c>
      <c r="AJ56" s="954">
        <f>(AH56-MIN(IF(O53=0,2E+99,O53),IF(X53=0,2E+99,X53)))/MIN(IF(O53=0,2E+99,O53),IF(X53=0,2E+99,X53))</f>
        <v>44.069776979024681</v>
      </c>
      <c r="AK56" s="954">
        <v>4.5986352201257859E-2</v>
      </c>
      <c r="AL56" s="954">
        <v>0.56244846153846151</v>
      </c>
      <c r="AM56" s="955">
        <v>1.5052412929895131</v>
      </c>
      <c r="AN56" s="956">
        <v>45082.928518518522</v>
      </c>
      <c r="AO56" s="952"/>
    </row>
    <row r="57" spans="1:41" x14ac:dyDescent="0.2">
      <c r="A57" s="989"/>
      <c r="B57" s="989"/>
      <c r="C57" s="992"/>
      <c r="D57" s="995"/>
      <c r="E57" s="992"/>
      <c r="F57" s="992"/>
      <c r="G57" s="992"/>
      <c r="H57" s="998"/>
      <c r="I57" s="998"/>
      <c r="J57" s="998"/>
      <c r="K57" s="986"/>
      <c r="L57" s="998"/>
      <c r="M57" s="998"/>
      <c r="N57" s="1001"/>
      <c r="O57" s="986"/>
      <c r="P57" s="986"/>
      <c r="Q57" s="977"/>
      <c r="R57" s="977"/>
      <c r="S57" s="977"/>
      <c r="T57" s="977"/>
      <c r="U57" s="977"/>
      <c r="V57" s="977"/>
      <c r="W57" s="980"/>
      <c r="X57" s="983"/>
      <c r="Y57" s="983"/>
      <c r="Z57" s="974"/>
      <c r="AA57" s="951" t="s">
        <v>1033</v>
      </c>
      <c r="AB57" s="952" t="s">
        <v>501</v>
      </c>
      <c r="AC57" s="952">
        <v>10000</v>
      </c>
      <c r="AD57" s="952" t="s">
        <v>380</v>
      </c>
      <c r="AE57" s="953">
        <v>44197</v>
      </c>
      <c r="AF57" s="953">
        <v>44679</v>
      </c>
      <c r="AG57" s="952">
        <v>6457.25</v>
      </c>
      <c r="AH57" s="952">
        <v>3125.2</v>
      </c>
      <c r="AI57" s="954">
        <v>0.29670000000000002</v>
      </c>
      <c r="AJ57" s="954">
        <f>(AH57-MIN(IF(O53=0,2E+99,O53),IF(X53=0,2E+99,X53)))/MIN(IF(O53=0,2E+99,O53),IF(X53=0,2E+99,X53))</f>
        <v>36.695248893338309</v>
      </c>
      <c r="AK57" s="954">
        <v>4.0611635220125786E-2</v>
      </c>
      <c r="AL57" s="954">
        <v>0.49671153846153848</v>
      </c>
      <c r="AM57" s="955">
        <v>1.5893752030639272</v>
      </c>
      <c r="AN57" s="956">
        <v>45082.928541666668</v>
      </c>
      <c r="AO57" s="952"/>
    </row>
    <row r="58" spans="1:41" x14ac:dyDescent="0.2">
      <c r="A58" s="989"/>
      <c r="B58" s="989"/>
      <c r="C58" s="992"/>
      <c r="D58" s="995"/>
      <c r="E58" s="992"/>
      <c r="F58" s="992"/>
      <c r="G58" s="992"/>
      <c r="H58" s="998"/>
      <c r="I58" s="998"/>
      <c r="J58" s="998"/>
      <c r="K58" s="986"/>
      <c r="L58" s="998"/>
      <c r="M58" s="998"/>
      <c r="N58" s="1001"/>
      <c r="O58" s="986"/>
      <c r="P58" s="986"/>
      <c r="Q58" s="977"/>
      <c r="R58" s="977"/>
      <c r="S58" s="977"/>
      <c r="T58" s="977"/>
      <c r="U58" s="977"/>
      <c r="V58" s="977"/>
      <c r="W58" s="980"/>
      <c r="X58" s="983"/>
      <c r="Y58" s="983"/>
      <c r="Z58" s="974"/>
      <c r="AA58" s="951" t="s">
        <v>1034</v>
      </c>
      <c r="AB58" s="952" t="s">
        <v>501</v>
      </c>
      <c r="AC58" s="952">
        <v>10000</v>
      </c>
      <c r="AD58" s="952" t="s">
        <v>380</v>
      </c>
      <c r="AE58" s="953">
        <v>44197</v>
      </c>
      <c r="AF58" s="953">
        <v>44679</v>
      </c>
      <c r="AG58" s="952">
        <v>4591.59</v>
      </c>
      <c r="AH58" s="952">
        <v>3149.56</v>
      </c>
      <c r="AI58" s="954">
        <v>0.30180000000000001</v>
      </c>
      <c r="AJ58" s="954">
        <f>(AH58-MIN(IF(O53=0,2E+99,O53),IF(X53=0,2E+99,X53)))/MIN(IF(O53=0,2E+99,O53),IF(X53=0,2E+99,X53))</f>
        <v>36.989072092826895</v>
      </c>
      <c r="AK58" s="954">
        <v>2.8877924528301891E-2</v>
      </c>
      <c r="AL58" s="954">
        <v>0.35319923076923077</v>
      </c>
      <c r="AM58" s="955">
        <v>1.1214240426257343</v>
      </c>
      <c r="AN58" s="956">
        <v>45082.928564814814</v>
      </c>
      <c r="AO58" s="952"/>
    </row>
    <row r="59" spans="1:41" x14ac:dyDescent="0.2">
      <c r="A59" s="989"/>
      <c r="B59" s="989"/>
      <c r="C59" s="992"/>
      <c r="D59" s="995"/>
      <c r="E59" s="992"/>
      <c r="F59" s="992"/>
      <c r="G59" s="992"/>
      <c r="H59" s="998"/>
      <c r="I59" s="998"/>
      <c r="J59" s="998"/>
      <c r="K59" s="986"/>
      <c r="L59" s="998"/>
      <c r="M59" s="998"/>
      <c r="N59" s="1001"/>
      <c r="O59" s="986"/>
      <c r="P59" s="986"/>
      <c r="Q59" s="977"/>
      <c r="R59" s="977"/>
      <c r="S59" s="977"/>
      <c r="T59" s="977"/>
      <c r="U59" s="977"/>
      <c r="V59" s="977"/>
      <c r="W59" s="980"/>
      <c r="X59" s="983"/>
      <c r="Y59" s="983"/>
      <c r="Z59" s="974"/>
      <c r="AA59" s="951" t="s">
        <v>1035</v>
      </c>
      <c r="AB59" s="952" t="s">
        <v>501</v>
      </c>
      <c r="AC59" s="952">
        <v>10000</v>
      </c>
      <c r="AD59" s="952" t="s">
        <v>380</v>
      </c>
      <c r="AE59" s="953">
        <v>44197</v>
      </c>
      <c r="AF59" s="953">
        <v>44679</v>
      </c>
      <c r="AG59" s="952">
        <v>6012.99</v>
      </c>
      <c r="AH59" s="952">
        <v>3328.12</v>
      </c>
      <c r="AI59" s="954">
        <v>0.31140000000000001</v>
      </c>
      <c r="AJ59" s="954">
        <f>(AH59-MIN(IF(O53=0,2E+99,O53),IF(X53=0,2E+99,X53)))/MIN(IF(O53=0,2E+99,O53),IF(X53=0,2E+99,X53))</f>
        <v>39.142810619127445</v>
      </c>
      <c r="AK59" s="954">
        <v>3.7817547169811318E-2</v>
      </c>
      <c r="AL59" s="954">
        <v>0.46253769230769232</v>
      </c>
      <c r="AM59" s="955">
        <v>1.3897867033270805</v>
      </c>
      <c r="AN59" s="956">
        <v>45082.928587962961</v>
      </c>
      <c r="AO59" s="952"/>
    </row>
    <row r="60" spans="1:41" x14ac:dyDescent="0.2">
      <c r="A60" s="989"/>
      <c r="B60" s="989"/>
      <c r="C60" s="992"/>
      <c r="D60" s="995"/>
      <c r="E60" s="992"/>
      <c r="F60" s="992"/>
      <c r="G60" s="992"/>
      <c r="H60" s="998"/>
      <c r="I60" s="998"/>
      <c r="J60" s="998"/>
      <c r="K60" s="986"/>
      <c r="L60" s="998"/>
      <c r="M60" s="998"/>
      <c r="N60" s="1001"/>
      <c r="O60" s="986"/>
      <c r="P60" s="986"/>
      <c r="Q60" s="977"/>
      <c r="R60" s="977"/>
      <c r="S60" s="977"/>
      <c r="T60" s="977"/>
      <c r="U60" s="977"/>
      <c r="V60" s="977"/>
      <c r="W60" s="980"/>
      <c r="X60" s="983"/>
      <c r="Y60" s="983"/>
      <c r="Z60" s="974"/>
      <c r="AA60" s="951" t="s">
        <v>1036</v>
      </c>
      <c r="AB60" s="952" t="s">
        <v>501</v>
      </c>
      <c r="AC60" s="952">
        <v>10000</v>
      </c>
      <c r="AD60" s="952" t="s">
        <v>380</v>
      </c>
      <c r="AE60" s="953">
        <v>44197</v>
      </c>
      <c r="AF60" s="953">
        <v>44679</v>
      </c>
      <c r="AG60" s="952">
        <v>5715.19</v>
      </c>
      <c r="AH60" s="952">
        <v>3209.37</v>
      </c>
      <c r="AI60" s="954">
        <v>0.30120000000000002</v>
      </c>
      <c r="AJ60" s="954">
        <f>(AH60-MIN(IF(O53=0,2E+99,O53),IF(X53=0,2E+99,X53)))/MIN(IF(O53=0,2E+99,O53),IF(X53=0,2E+99,X53))</f>
        <v>37.710482830159087</v>
      </c>
      <c r="AK60" s="954">
        <v>3.5944591194968553E-2</v>
      </c>
      <c r="AL60" s="954">
        <v>0.43962999999999991</v>
      </c>
      <c r="AM60" s="955">
        <v>1.3698327086001301</v>
      </c>
      <c r="AN60" s="956">
        <v>45082.928622685184</v>
      </c>
      <c r="AO60" s="952"/>
    </row>
    <row r="61" spans="1:41" x14ac:dyDescent="0.2">
      <c r="A61" s="989"/>
      <c r="B61" s="989"/>
      <c r="C61" s="992"/>
      <c r="D61" s="995"/>
      <c r="E61" s="992"/>
      <c r="F61" s="992"/>
      <c r="G61" s="992"/>
      <c r="H61" s="998"/>
      <c r="I61" s="998"/>
      <c r="J61" s="998"/>
      <c r="K61" s="986"/>
      <c r="L61" s="998"/>
      <c r="M61" s="998"/>
      <c r="N61" s="1001"/>
      <c r="O61" s="986"/>
      <c r="P61" s="986"/>
      <c r="Q61" s="977"/>
      <c r="R61" s="977"/>
      <c r="S61" s="977"/>
      <c r="T61" s="977"/>
      <c r="U61" s="977"/>
      <c r="V61" s="977"/>
      <c r="W61" s="980"/>
      <c r="X61" s="983"/>
      <c r="Y61" s="983"/>
      <c r="Z61" s="974"/>
      <c r="AA61" s="951" t="s">
        <v>1037</v>
      </c>
      <c r="AB61" s="952" t="s">
        <v>501</v>
      </c>
      <c r="AC61" s="952">
        <v>10000</v>
      </c>
      <c r="AD61" s="952" t="s">
        <v>380</v>
      </c>
      <c r="AE61" s="953">
        <v>44197</v>
      </c>
      <c r="AF61" s="953">
        <v>44679</v>
      </c>
      <c r="AG61" s="952">
        <v>802.7</v>
      </c>
      <c r="AH61" s="952">
        <v>1615.73</v>
      </c>
      <c r="AI61" s="954">
        <v>0.15210000000000001</v>
      </c>
      <c r="AJ61" s="954">
        <f>(AH61-MIN(IF(O53=0,2E+99,O53),IF(X53=0,2E+99,X53)))/MIN(IF(O53=0,2E+99,O53),IF(X53=0,2E+99,X53))</f>
        <v>18.488462976588224</v>
      </c>
      <c r="AK61" s="954">
        <v>5.0484276729559751E-3</v>
      </c>
      <c r="AL61" s="954">
        <v>6.1746153846153846E-2</v>
      </c>
      <c r="AM61" s="955">
        <v>0.38215638656306339</v>
      </c>
      <c r="AN61" s="956">
        <v>45082.928622685184</v>
      </c>
      <c r="AO61" s="952"/>
    </row>
    <row r="62" spans="1:41" x14ac:dyDescent="0.2">
      <c r="A62" s="989"/>
      <c r="B62" s="989"/>
      <c r="C62" s="992"/>
      <c r="D62" s="995"/>
      <c r="E62" s="992"/>
      <c r="F62" s="992"/>
      <c r="G62" s="992"/>
      <c r="H62" s="998"/>
      <c r="I62" s="998"/>
      <c r="J62" s="998"/>
      <c r="K62" s="986"/>
      <c r="L62" s="998"/>
      <c r="M62" s="998"/>
      <c r="N62" s="1001"/>
      <c r="O62" s="986"/>
      <c r="P62" s="986"/>
      <c r="Q62" s="977"/>
      <c r="R62" s="977"/>
      <c r="S62" s="977"/>
      <c r="T62" s="977"/>
      <c r="U62" s="977"/>
      <c r="V62" s="977"/>
      <c r="W62" s="980"/>
      <c r="X62" s="983"/>
      <c r="Y62" s="983"/>
      <c r="Z62" s="974"/>
      <c r="AA62" s="951" t="s">
        <v>1038</v>
      </c>
      <c r="AB62" s="952" t="s">
        <v>501</v>
      </c>
      <c r="AC62" s="952">
        <v>10000</v>
      </c>
      <c r="AD62" s="952" t="s">
        <v>380</v>
      </c>
      <c r="AE62" s="953">
        <v>44197</v>
      </c>
      <c r="AF62" s="953">
        <v>44679</v>
      </c>
      <c r="AG62" s="952">
        <v>1401.61</v>
      </c>
      <c r="AH62" s="952">
        <v>1728.5</v>
      </c>
      <c r="AI62" s="954">
        <v>0.15579999999999999</v>
      </c>
      <c r="AJ62" s="954">
        <f>(AH62-MIN(IF(O53=0,2E+99,O53),IF(X53=0,2E+99,X53)))/MIN(IF(O53=0,2E+99,O53),IF(X53=0,2E+99,X53))</f>
        <v>19.848661753531065</v>
      </c>
      <c r="AK62" s="954">
        <v>8.8151572327044014E-3</v>
      </c>
      <c r="AL62" s="954">
        <v>0.10781615384615384</v>
      </c>
      <c r="AM62" s="955">
        <v>0.6237555906633141</v>
      </c>
      <c r="AN62" s="956">
        <v>45082.92863425926</v>
      </c>
      <c r="AO62" s="952"/>
    </row>
    <row r="63" spans="1:41" ht="13.5" thickBot="1" x14ac:dyDescent="0.25">
      <c r="A63" s="990"/>
      <c r="B63" s="990"/>
      <c r="C63" s="993"/>
      <c r="D63" s="996"/>
      <c r="E63" s="993"/>
      <c r="F63" s="993"/>
      <c r="G63" s="993"/>
      <c r="H63" s="999"/>
      <c r="I63" s="999"/>
      <c r="J63" s="999"/>
      <c r="K63" s="987"/>
      <c r="L63" s="999"/>
      <c r="M63" s="999"/>
      <c r="N63" s="1002"/>
      <c r="O63" s="987"/>
      <c r="P63" s="987"/>
      <c r="Q63" s="978"/>
      <c r="R63" s="978"/>
      <c r="S63" s="978"/>
      <c r="T63" s="978"/>
      <c r="U63" s="978"/>
      <c r="V63" s="978"/>
      <c r="W63" s="981"/>
      <c r="X63" s="984"/>
      <c r="Y63" s="984"/>
      <c r="Z63" s="975"/>
      <c r="AA63" s="957" t="s">
        <v>1039</v>
      </c>
      <c r="AB63" s="958" t="s">
        <v>501</v>
      </c>
      <c r="AC63" s="958">
        <v>20000</v>
      </c>
      <c r="AD63" s="958" t="s">
        <v>380</v>
      </c>
      <c r="AE63" s="959">
        <v>43101</v>
      </c>
      <c r="AF63" s="959">
        <v>44926</v>
      </c>
      <c r="AG63" s="958">
        <v>21441.69</v>
      </c>
      <c r="AH63" s="958">
        <v>12080</v>
      </c>
      <c r="AI63" s="960">
        <v>0.34589999999999999</v>
      </c>
      <c r="AJ63" s="960">
        <f>(AH63-MIN(IF(O53=0,2E+99,O53),IF(X53=0,2E+99,X53)))/MIN(IF(O53=0,2E+99,O53),IF(X53=0,2E+99,X53))</f>
        <v>144.70542897463423</v>
      </c>
      <c r="AK63" s="960">
        <v>1.7868075000000001E-2</v>
      </c>
      <c r="AL63" s="960">
        <v>0.21441689999999999</v>
      </c>
      <c r="AM63" s="961">
        <v>0.35499486754966886</v>
      </c>
      <c r="AN63" s="962">
        <v>45082.92863425926</v>
      </c>
      <c r="AO63" s="958"/>
    </row>
    <row r="64" spans="1:41" x14ac:dyDescent="0.2">
      <c r="A64" s="988" t="s">
        <v>1026</v>
      </c>
      <c r="B64" s="988" t="s">
        <v>1044</v>
      </c>
      <c r="C64" s="991"/>
      <c r="D64" s="994" t="s">
        <v>500</v>
      </c>
      <c r="E64" s="991" t="s">
        <v>1004</v>
      </c>
      <c r="F64" s="991">
        <v>1</v>
      </c>
      <c r="G64" s="991">
        <v>1</v>
      </c>
      <c r="H64" s="997">
        <v>10</v>
      </c>
      <c r="I64" s="997">
        <v>18</v>
      </c>
      <c r="J64" s="997">
        <v>0.01</v>
      </c>
      <c r="K64" s="985">
        <v>0.92999999999999994</v>
      </c>
      <c r="L64" s="997">
        <v>1.45</v>
      </c>
      <c r="M64" s="997">
        <v>7</v>
      </c>
      <c r="N64" s="1000">
        <v>4.2379999999999995</v>
      </c>
      <c r="O64" s="985">
        <f>VLOOKUP(D64,'Залог и цена пипса'!$B$13:$E$44,3,0)*(N64+I64*$C$2*K64)</f>
        <v>67.489999999999995</v>
      </c>
      <c r="P64" s="985">
        <f>K64*VLOOKUP(D64,'Залог и цена пипса'!$B$13:$E$44,2,0)</f>
        <v>199.4478</v>
      </c>
      <c r="Q64" s="976"/>
      <c r="R64" s="976"/>
      <c r="S64" s="976"/>
      <c r="T64" s="976"/>
      <c r="U64" s="976"/>
      <c r="V64" s="976"/>
      <c r="W64" s="979"/>
      <c r="X64" s="982"/>
      <c r="Y64" s="982"/>
      <c r="Z64" s="973">
        <f>MAX(O64,X64)+MAX(Y64,P64)</f>
        <v>266.93779999999998</v>
      </c>
      <c r="AA64" s="945" t="s">
        <v>1029</v>
      </c>
      <c r="AB64" s="946" t="s">
        <v>501</v>
      </c>
      <c r="AC64" s="946">
        <v>10000</v>
      </c>
      <c r="AD64" s="946" t="s">
        <v>380</v>
      </c>
      <c r="AE64" s="947">
        <v>44652</v>
      </c>
      <c r="AF64" s="947">
        <v>44679</v>
      </c>
      <c r="AG64" s="946">
        <v>2937.68</v>
      </c>
      <c r="AH64" s="946">
        <v>1346.98</v>
      </c>
      <c r="AI64" s="948">
        <v>0.11700000000000001</v>
      </c>
      <c r="AJ64" s="948">
        <f>(AH64-MIN(IF(O64=0,2E+99,O64),IF(X64=0,2E+99,X64)))/MIN(IF(O64=0,2E+99,O64),IF(X64=0,2E+99,X64))</f>
        <v>18.958216032004742</v>
      </c>
      <c r="AK64" s="948">
        <v>0.32640888888888886</v>
      </c>
      <c r="AL64" s="948">
        <v>2.9376799999999994</v>
      </c>
      <c r="AM64" s="949">
        <v>21.809380985612254</v>
      </c>
      <c r="AN64" s="950">
        <v>45082.928680555553</v>
      </c>
      <c r="AO64" s="946"/>
    </row>
    <row r="65" spans="1:41" x14ac:dyDescent="0.2">
      <c r="A65" s="989"/>
      <c r="B65" s="989"/>
      <c r="C65" s="992"/>
      <c r="D65" s="995"/>
      <c r="E65" s="992"/>
      <c r="F65" s="992"/>
      <c r="G65" s="992"/>
      <c r="H65" s="998"/>
      <c r="I65" s="998"/>
      <c r="J65" s="998"/>
      <c r="K65" s="986"/>
      <c r="L65" s="998"/>
      <c r="M65" s="998"/>
      <c r="N65" s="1001"/>
      <c r="O65" s="986"/>
      <c r="P65" s="986"/>
      <c r="Q65" s="977"/>
      <c r="R65" s="977"/>
      <c r="S65" s="977"/>
      <c r="T65" s="977"/>
      <c r="U65" s="977"/>
      <c r="V65" s="977"/>
      <c r="W65" s="980"/>
      <c r="X65" s="983"/>
      <c r="Y65" s="983"/>
      <c r="Z65" s="974"/>
      <c r="AA65" s="951" t="s">
        <v>1030</v>
      </c>
      <c r="AB65" s="952" t="s">
        <v>501</v>
      </c>
      <c r="AC65" s="952">
        <v>10000</v>
      </c>
      <c r="AD65" s="952" t="s">
        <v>380</v>
      </c>
      <c r="AE65" s="953">
        <v>44197</v>
      </c>
      <c r="AF65" s="953">
        <v>44679</v>
      </c>
      <c r="AG65" s="952">
        <v>6529.47</v>
      </c>
      <c r="AH65" s="952">
        <v>3740.6</v>
      </c>
      <c r="AI65" s="954">
        <v>0.25159999999999999</v>
      </c>
      <c r="AJ65" s="954">
        <f>(AH65-MIN(IF(O64=0,2E+99,O64),IF(X64=0,2E+99,X64)))/MIN(IF(O64=0,2E+99,O64),IF(X64=0,2E+99,X64))</f>
        <v>54.424507334419921</v>
      </c>
      <c r="AK65" s="954">
        <v>4.1065849056603779E-2</v>
      </c>
      <c r="AL65" s="954">
        <v>0.50226692307692311</v>
      </c>
      <c r="AM65" s="955">
        <v>1.3427442738515829</v>
      </c>
      <c r="AN65" s="956">
        <v>45082.928738425922</v>
      </c>
      <c r="AO65" s="952"/>
    </row>
    <row r="66" spans="1:41" x14ac:dyDescent="0.2">
      <c r="A66" s="989"/>
      <c r="B66" s="989"/>
      <c r="C66" s="992"/>
      <c r="D66" s="995"/>
      <c r="E66" s="992"/>
      <c r="F66" s="992"/>
      <c r="G66" s="992"/>
      <c r="H66" s="998"/>
      <c r="I66" s="998"/>
      <c r="J66" s="998"/>
      <c r="K66" s="986"/>
      <c r="L66" s="998"/>
      <c r="M66" s="998"/>
      <c r="N66" s="1001"/>
      <c r="O66" s="986"/>
      <c r="P66" s="986"/>
      <c r="Q66" s="977"/>
      <c r="R66" s="977"/>
      <c r="S66" s="977"/>
      <c r="T66" s="977"/>
      <c r="U66" s="977"/>
      <c r="V66" s="977"/>
      <c r="W66" s="980"/>
      <c r="X66" s="983"/>
      <c r="Y66" s="983"/>
      <c r="Z66" s="974"/>
      <c r="AA66" s="951" t="s">
        <v>1031</v>
      </c>
      <c r="AB66" s="952" t="s">
        <v>501</v>
      </c>
      <c r="AC66" s="952">
        <v>10000</v>
      </c>
      <c r="AD66" s="952" t="s">
        <v>380</v>
      </c>
      <c r="AE66" s="953">
        <v>44197</v>
      </c>
      <c r="AF66" s="953">
        <v>44679</v>
      </c>
      <c r="AG66" s="952">
        <v>5514.31</v>
      </c>
      <c r="AH66" s="952">
        <v>3543.63</v>
      </c>
      <c r="AI66" s="954">
        <v>0.33360000000000001</v>
      </c>
      <c r="AJ66" s="954">
        <f>(AH66-MIN(IF(O64=0,2E+99,O64),IF(X64=0,2E+99,X64)))/MIN(IF(O64=0,2E+99,O64),IF(X64=0,2E+99,X64))</f>
        <v>51.506000889020605</v>
      </c>
      <c r="AK66" s="954">
        <v>3.4681194968553458E-2</v>
      </c>
      <c r="AL66" s="954">
        <v>0.42417769230769237</v>
      </c>
      <c r="AM66" s="955">
        <v>1.1970146214692063</v>
      </c>
      <c r="AN66" s="956">
        <v>45082.928819444445</v>
      </c>
      <c r="AO66" s="952"/>
    </row>
    <row r="67" spans="1:41" x14ac:dyDescent="0.2">
      <c r="A67" s="989"/>
      <c r="B67" s="989"/>
      <c r="C67" s="992"/>
      <c r="D67" s="995"/>
      <c r="E67" s="992"/>
      <c r="F67" s="992"/>
      <c r="G67" s="992"/>
      <c r="H67" s="998"/>
      <c r="I67" s="998"/>
      <c r="J67" s="998"/>
      <c r="K67" s="986"/>
      <c r="L67" s="998"/>
      <c r="M67" s="998"/>
      <c r="N67" s="1001"/>
      <c r="O67" s="986"/>
      <c r="P67" s="986"/>
      <c r="Q67" s="977"/>
      <c r="R67" s="977"/>
      <c r="S67" s="977"/>
      <c r="T67" s="977"/>
      <c r="U67" s="977"/>
      <c r="V67" s="977"/>
      <c r="W67" s="980"/>
      <c r="X67" s="983"/>
      <c r="Y67" s="983"/>
      <c r="Z67" s="974"/>
      <c r="AA67" s="951" t="s">
        <v>1032</v>
      </c>
      <c r="AB67" s="952" t="s">
        <v>501</v>
      </c>
      <c r="AC67" s="952">
        <v>10000</v>
      </c>
      <c r="AD67" s="952" t="s">
        <v>380</v>
      </c>
      <c r="AE67" s="953">
        <v>44197</v>
      </c>
      <c r="AF67" s="953">
        <v>44679</v>
      </c>
      <c r="AG67" s="952">
        <v>7311.83</v>
      </c>
      <c r="AH67" s="952">
        <v>3736.6</v>
      </c>
      <c r="AI67" s="954">
        <v>0.3528</v>
      </c>
      <c r="AJ67" s="954">
        <f>(AH67-MIN(IF(O64=0,2E+99,O64),IF(X64=0,2E+99,X64)))/MIN(IF(O64=0,2E+99,O64),IF(X64=0,2E+99,X64))</f>
        <v>54.365239294710335</v>
      </c>
      <c r="AK67" s="954">
        <v>4.5986352201257859E-2</v>
      </c>
      <c r="AL67" s="954">
        <v>0.56244846153846151</v>
      </c>
      <c r="AM67" s="955">
        <v>1.5052412929895131</v>
      </c>
      <c r="AN67" s="956">
        <v>45082.928854166668</v>
      </c>
      <c r="AO67" s="952"/>
    </row>
    <row r="68" spans="1:41" x14ac:dyDescent="0.2">
      <c r="A68" s="989"/>
      <c r="B68" s="989"/>
      <c r="C68" s="992"/>
      <c r="D68" s="995"/>
      <c r="E68" s="992"/>
      <c r="F68" s="992"/>
      <c r="G68" s="992"/>
      <c r="H68" s="998"/>
      <c r="I68" s="998"/>
      <c r="J68" s="998"/>
      <c r="K68" s="986"/>
      <c r="L68" s="998"/>
      <c r="M68" s="998"/>
      <c r="N68" s="1001"/>
      <c r="O68" s="986"/>
      <c r="P68" s="986"/>
      <c r="Q68" s="977"/>
      <c r="R68" s="977"/>
      <c r="S68" s="977"/>
      <c r="T68" s="977"/>
      <c r="U68" s="977"/>
      <c r="V68" s="977"/>
      <c r="W68" s="980"/>
      <c r="X68" s="983"/>
      <c r="Y68" s="983"/>
      <c r="Z68" s="974"/>
      <c r="AA68" s="951" t="s">
        <v>1033</v>
      </c>
      <c r="AB68" s="952" t="s">
        <v>501</v>
      </c>
      <c r="AC68" s="952">
        <v>10000</v>
      </c>
      <c r="AD68" s="952" t="s">
        <v>380</v>
      </c>
      <c r="AE68" s="953">
        <v>44197</v>
      </c>
      <c r="AF68" s="953">
        <v>44679</v>
      </c>
      <c r="AG68" s="952">
        <v>6457.25</v>
      </c>
      <c r="AH68" s="952">
        <v>3125.2</v>
      </c>
      <c r="AI68" s="954">
        <v>0.29670000000000002</v>
      </c>
      <c r="AJ68" s="954">
        <f>(AH68-MIN(IF(O64=0,2E+99,O64),IF(X64=0,2E+99,X64)))/MIN(IF(O64=0,2E+99,O64),IF(X64=0,2E+99,X64))</f>
        <v>45.306119425100022</v>
      </c>
      <c r="AK68" s="954">
        <v>4.0611635220125786E-2</v>
      </c>
      <c r="AL68" s="954">
        <v>0.49671153846153848</v>
      </c>
      <c r="AM68" s="955">
        <v>1.5893752030639272</v>
      </c>
      <c r="AN68" s="956">
        <v>45082.928888888891</v>
      </c>
      <c r="AO68" s="952"/>
    </row>
    <row r="69" spans="1:41" x14ac:dyDescent="0.2">
      <c r="A69" s="989"/>
      <c r="B69" s="989"/>
      <c r="C69" s="992"/>
      <c r="D69" s="995"/>
      <c r="E69" s="992"/>
      <c r="F69" s="992"/>
      <c r="G69" s="992"/>
      <c r="H69" s="998"/>
      <c r="I69" s="998"/>
      <c r="J69" s="998"/>
      <c r="K69" s="986"/>
      <c r="L69" s="998"/>
      <c r="M69" s="998"/>
      <c r="N69" s="1001"/>
      <c r="O69" s="986"/>
      <c r="P69" s="986"/>
      <c r="Q69" s="977"/>
      <c r="R69" s="977"/>
      <c r="S69" s="977"/>
      <c r="T69" s="977"/>
      <c r="U69" s="977"/>
      <c r="V69" s="977"/>
      <c r="W69" s="980"/>
      <c r="X69" s="983"/>
      <c r="Y69" s="983"/>
      <c r="Z69" s="974"/>
      <c r="AA69" s="951" t="s">
        <v>1034</v>
      </c>
      <c r="AB69" s="952" t="s">
        <v>501</v>
      </c>
      <c r="AC69" s="952">
        <v>10000</v>
      </c>
      <c r="AD69" s="952" t="s">
        <v>380</v>
      </c>
      <c r="AE69" s="953">
        <v>44197</v>
      </c>
      <c r="AF69" s="953">
        <v>44679</v>
      </c>
      <c r="AG69" s="952">
        <v>4591.59</v>
      </c>
      <c r="AH69" s="952">
        <v>3149.56</v>
      </c>
      <c r="AI69" s="954">
        <v>0.30180000000000001</v>
      </c>
      <c r="AJ69" s="954">
        <f>(AH69-MIN(IF(O64=0,2E+99,O64),IF(X64=0,2E+99,X64)))/MIN(IF(O64=0,2E+99,O64),IF(X64=0,2E+99,X64))</f>
        <v>45.667061786931406</v>
      </c>
      <c r="AK69" s="954">
        <v>2.8877924528301891E-2</v>
      </c>
      <c r="AL69" s="954">
        <v>0.35319923076923077</v>
      </c>
      <c r="AM69" s="955">
        <v>1.1214240426257343</v>
      </c>
      <c r="AN69" s="956">
        <v>45082.928900462961</v>
      </c>
      <c r="AO69" s="952"/>
    </row>
    <row r="70" spans="1:41" x14ac:dyDescent="0.2">
      <c r="A70" s="989"/>
      <c r="B70" s="989"/>
      <c r="C70" s="992"/>
      <c r="D70" s="995"/>
      <c r="E70" s="992"/>
      <c r="F70" s="992"/>
      <c r="G70" s="992"/>
      <c r="H70" s="998"/>
      <c r="I70" s="998"/>
      <c r="J70" s="998"/>
      <c r="K70" s="986"/>
      <c r="L70" s="998"/>
      <c r="M70" s="998"/>
      <c r="N70" s="1001"/>
      <c r="O70" s="986"/>
      <c r="P70" s="986"/>
      <c r="Q70" s="977"/>
      <c r="R70" s="977"/>
      <c r="S70" s="977"/>
      <c r="T70" s="977"/>
      <c r="U70" s="977"/>
      <c r="V70" s="977"/>
      <c r="W70" s="980"/>
      <c r="X70" s="983"/>
      <c r="Y70" s="983"/>
      <c r="Z70" s="974"/>
      <c r="AA70" s="951" t="s">
        <v>1035</v>
      </c>
      <c r="AB70" s="952" t="s">
        <v>501</v>
      </c>
      <c r="AC70" s="952">
        <v>10000</v>
      </c>
      <c r="AD70" s="952" t="s">
        <v>380</v>
      </c>
      <c r="AE70" s="953">
        <v>44197</v>
      </c>
      <c r="AF70" s="953">
        <v>44679</v>
      </c>
      <c r="AG70" s="952">
        <v>6012.99</v>
      </c>
      <c r="AH70" s="952">
        <v>3328.12</v>
      </c>
      <c r="AI70" s="954">
        <v>0.31140000000000001</v>
      </c>
      <c r="AJ70" s="954">
        <f>(AH70-MIN(IF(O64=0,2E+99,O64),IF(X64=0,2E+99,X64)))/MIN(IF(O64=0,2E+99,O64),IF(X64=0,2E+99,X64))</f>
        <v>48.31278707956735</v>
      </c>
      <c r="AK70" s="954">
        <v>3.7817547169811318E-2</v>
      </c>
      <c r="AL70" s="954">
        <v>0.46253769230769232</v>
      </c>
      <c r="AM70" s="955">
        <v>1.3897867033270805</v>
      </c>
      <c r="AN70" s="956">
        <v>45082.928935185184</v>
      </c>
      <c r="AO70" s="952"/>
    </row>
    <row r="71" spans="1:41" x14ac:dyDescent="0.2">
      <c r="A71" s="989"/>
      <c r="B71" s="989"/>
      <c r="C71" s="992"/>
      <c r="D71" s="995"/>
      <c r="E71" s="992"/>
      <c r="F71" s="992"/>
      <c r="G71" s="992"/>
      <c r="H71" s="998"/>
      <c r="I71" s="998"/>
      <c r="J71" s="998"/>
      <c r="K71" s="986"/>
      <c r="L71" s="998"/>
      <c r="M71" s="998"/>
      <c r="N71" s="1001"/>
      <c r="O71" s="986"/>
      <c r="P71" s="986"/>
      <c r="Q71" s="977"/>
      <c r="R71" s="977"/>
      <c r="S71" s="977"/>
      <c r="T71" s="977"/>
      <c r="U71" s="977"/>
      <c r="V71" s="977"/>
      <c r="W71" s="980"/>
      <c r="X71" s="983"/>
      <c r="Y71" s="983"/>
      <c r="Z71" s="974"/>
      <c r="AA71" s="951" t="s">
        <v>1036</v>
      </c>
      <c r="AB71" s="952" t="s">
        <v>501</v>
      </c>
      <c r="AC71" s="952">
        <v>10000</v>
      </c>
      <c r="AD71" s="952" t="s">
        <v>380</v>
      </c>
      <c r="AE71" s="953">
        <v>44197</v>
      </c>
      <c r="AF71" s="953">
        <v>44679</v>
      </c>
      <c r="AG71" s="952">
        <v>5715.19</v>
      </c>
      <c r="AH71" s="952">
        <v>3209.37</v>
      </c>
      <c r="AI71" s="954">
        <v>0.30120000000000002</v>
      </c>
      <c r="AJ71" s="954">
        <f>(AH71-MIN(IF(O64=0,2E+99,O64),IF(X64=0,2E+99,X64)))/MIN(IF(O64=0,2E+99,O64),IF(X64=0,2E+99,X64))</f>
        <v>46.553267150688995</v>
      </c>
      <c r="AK71" s="954">
        <v>3.5944591194968553E-2</v>
      </c>
      <c r="AL71" s="954">
        <v>0.43962999999999991</v>
      </c>
      <c r="AM71" s="955">
        <v>1.3698327086001301</v>
      </c>
      <c r="AN71" s="956">
        <v>45082.92895833333</v>
      </c>
      <c r="AO71" s="952"/>
    </row>
    <row r="72" spans="1:41" x14ac:dyDescent="0.2">
      <c r="A72" s="989"/>
      <c r="B72" s="989"/>
      <c r="C72" s="992"/>
      <c r="D72" s="995"/>
      <c r="E72" s="992"/>
      <c r="F72" s="992"/>
      <c r="G72" s="992"/>
      <c r="H72" s="998"/>
      <c r="I72" s="998"/>
      <c r="J72" s="998"/>
      <c r="K72" s="986"/>
      <c r="L72" s="998"/>
      <c r="M72" s="998"/>
      <c r="N72" s="1001"/>
      <c r="O72" s="986"/>
      <c r="P72" s="986"/>
      <c r="Q72" s="977"/>
      <c r="R72" s="977"/>
      <c r="S72" s="977"/>
      <c r="T72" s="977"/>
      <c r="U72" s="977"/>
      <c r="V72" s="977"/>
      <c r="W72" s="980"/>
      <c r="X72" s="983"/>
      <c r="Y72" s="983"/>
      <c r="Z72" s="974"/>
      <c r="AA72" s="951" t="s">
        <v>1037</v>
      </c>
      <c r="AB72" s="952" t="s">
        <v>501</v>
      </c>
      <c r="AC72" s="952">
        <v>10000</v>
      </c>
      <c r="AD72" s="952" t="s">
        <v>380</v>
      </c>
      <c r="AE72" s="953">
        <v>44197</v>
      </c>
      <c r="AF72" s="953">
        <v>44679</v>
      </c>
      <c r="AG72" s="952">
        <v>802.7</v>
      </c>
      <c r="AH72" s="952">
        <v>1615.73</v>
      </c>
      <c r="AI72" s="954">
        <v>0.15210000000000001</v>
      </c>
      <c r="AJ72" s="954">
        <f>(AH72-MIN(IF(O64=0,2E+99,O64),IF(X64=0,2E+99,X64)))/MIN(IF(O64=0,2E+99,O64),IF(X64=0,2E+99,X64))</f>
        <v>22.940287449992592</v>
      </c>
      <c r="AK72" s="954">
        <v>5.0484276729559751E-3</v>
      </c>
      <c r="AL72" s="954">
        <v>6.1746153846153846E-2</v>
      </c>
      <c r="AM72" s="955">
        <v>0.38215638656306339</v>
      </c>
      <c r="AN72" s="956">
        <v>45082.928969907407</v>
      </c>
      <c r="AO72" s="952"/>
    </row>
    <row r="73" spans="1:41" x14ac:dyDescent="0.2">
      <c r="A73" s="989"/>
      <c r="B73" s="989"/>
      <c r="C73" s="992"/>
      <c r="D73" s="995"/>
      <c r="E73" s="992"/>
      <c r="F73" s="992"/>
      <c r="G73" s="992"/>
      <c r="H73" s="998"/>
      <c r="I73" s="998"/>
      <c r="J73" s="998"/>
      <c r="K73" s="986"/>
      <c r="L73" s="998"/>
      <c r="M73" s="998"/>
      <c r="N73" s="1001"/>
      <c r="O73" s="986"/>
      <c r="P73" s="986"/>
      <c r="Q73" s="977"/>
      <c r="R73" s="977"/>
      <c r="S73" s="977"/>
      <c r="T73" s="977"/>
      <c r="U73" s="977"/>
      <c r="V73" s="977"/>
      <c r="W73" s="980"/>
      <c r="X73" s="983"/>
      <c r="Y73" s="983"/>
      <c r="Z73" s="974"/>
      <c r="AA73" s="951" t="s">
        <v>1038</v>
      </c>
      <c r="AB73" s="952" t="s">
        <v>501</v>
      </c>
      <c r="AC73" s="952">
        <v>10000</v>
      </c>
      <c r="AD73" s="952" t="s">
        <v>380</v>
      </c>
      <c r="AE73" s="953">
        <v>44197</v>
      </c>
      <c r="AF73" s="953">
        <v>44679</v>
      </c>
      <c r="AG73" s="952">
        <v>1401.61</v>
      </c>
      <c r="AH73" s="952">
        <v>1728.5</v>
      </c>
      <c r="AI73" s="954">
        <v>0.15579999999999999</v>
      </c>
      <c r="AJ73" s="954">
        <f>(AH73-MIN(IF(O64=0,2E+99,O64),IF(X64=0,2E+99,X64)))/MIN(IF(O64=0,2E+99,O64),IF(X64=0,2E+99,X64))</f>
        <v>24.611201659505113</v>
      </c>
      <c r="AK73" s="954">
        <v>8.8151572327044014E-3</v>
      </c>
      <c r="AL73" s="954">
        <v>0.10781615384615384</v>
      </c>
      <c r="AM73" s="955">
        <v>0.6237555906633141</v>
      </c>
      <c r="AN73" s="956">
        <v>45082.928969907407</v>
      </c>
      <c r="AO73" s="952"/>
    </row>
    <row r="74" spans="1:41" ht="13.5" thickBot="1" x14ac:dyDescent="0.25">
      <c r="A74" s="990"/>
      <c r="B74" s="990"/>
      <c r="C74" s="993"/>
      <c r="D74" s="996"/>
      <c r="E74" s="993"/>
      <c r="F74" s="993"/>
      <c r="G74" s="993"/>
      <c r="H74" s="999"/>
      <c r="I74" s="999"/>
      <c r="J74" s="999"/>
      <c r="K74" s="987"/>
      <c r="L74" s="999"/>
      <c r="M74" s="999"/>
      <c r="N74" s="1002"/>
      <c r="O74" s="987"/>
      <c r="P74" s="987"/>
      <c r="Q74" s="978"/>
      <c r="R74" s="978"/>
      <c r="S74" s="978"/>
      <c r="T74" s="978"/>
      <c r="U74" s="978"/>
      <c r="V74" s="978"/>
      <c r="W74" s="981"/>
      <c r="X74" s="984"/>
      <c r="Y74" s="984"/>
      <c r="Z74" s="975"/>
      <c r="AA74" s="957" t="s">
        <v>1039</v>
      </c>
      <c r="AB74" s="958" t="s">
        <v>501</v>
      </c>
      <c r="AC74" s="958">
        <v>20000</v>
      </c>
      <c r="AD74" s="958" t="s">
        <v>380</v>
      </c>
      <c r="AE74" s="959">
        <v>43101</v>
      </c>
      <c r="AF74" s="959">
        <v>44926</v>
      </c>
      <c r="AG74" s="958">
        <v>21441.69</v>
      </c>
      <c r="AH74" s="958">
        <v>12080</v>
      </c>
      <c r="AI74" s="960">
        <v>0.34589999999999999</v>
      </c>
      <c r="AJ74" s="960">
        <f>(AH74-MIN(IF(O64=0,2E+99,O64),IF(X64=0,2E+99,X64)))/MIN(IF(O64=0,2E+99,O64),IF(X64=0,2E+99,X64))</f>
        <v>177.98947992295157</v>
      </c>
      <c r="AK74" s="960">
        <v>1.7868075000000001E-2</v>
      </c>
      <c r="AL74" s="960">
        <v>0.21441689999999999</v>
      </c>
      <c r="AM74" s="961">
        <v>0.35499486754966886</v>
      </c>
      <c r="AN74" s="962">
        <v>45082.928981481484</v>
      </c>
      <c r="AO74" s="958"/>
    </row>
    <row r="75" spans="1:41" x14ac:dyDescent="0.2">
      <c r="A75" s="988" t="s">
        <v>1026</v>
      </c>
      <c r="B75" s="988" t="s">
        <v>1045</v>
      </c>
      <c r="C75" s="991"/>
      <c r="D75" s="994" t="s">
        <v>500</v>
      </c>
      <c r="E75" s="991" t="s">
        <v>1004</v>
      </c>
      <c r="F75" s="991">
        <v>1</v>
      </c>
      <c r="G75" s="991">
        <v>1</v>
      </c>
      <c r="H75" s="997">
        <v>10</v>
      </c>
      <c r="I75" s="997">
        <v>18</v>
      </c>
      <c r="J75" s="997">
        <v>0.01</v>
      </c>
      <c r="K75" s="985">
        <v>0.92999999999999994</v>
      </c>
      <c r="L75" s="997">
        <v>1.45</v>
      </c>
      <c r="M75" s="997">
        <v>10</v>
      </c>
      <c r="N75" s="1000">
        <v>4.2379999999999995</v>
      </c>
      <c r="O75" s="985">
        <f>VLOOKUP(D75,'Залог и цена пипса'!$B$13:$E$44,3,0)*(N75+I75*$C$2*K75)</f>
        <v>67.489999999999995</v>
      </c>
      <c r="P75" s="985">
        <f>K75*VLOOKUP(D75,'Залог и цена пипса'!$B$13:$E$44,2,0)</f>
        <v>199.4478</v>
      </c>
      <c r="Q75" s="976"/>
      <c r="R75" s="976"/>
      <c r="S75" s="976"/>
      <c r="T75" s="976"/>
      <c r="U75" s="976"/>
      <c r="V75" s="976"/>
      <c r="W75" s="979"/>
      <c r="X75" s="982"/>
      <c r="Y75" s="982"/>
      <c r="Z75" s="973">
        <f>MAX(O75,X75)+MAX(Y75,P75)</f>
        <v>266.93779999999998</v>
      </c>
      <c r="AA75" s="945" t="s">
        <v>1029</v>
      </c>
      <c r="AB75" s="946" t="s">
        <v>501</v>
      </c>
      <c r="AC75" s="946">
        <v>10000</v>
      </c>
      <c r="AD75" s="946" t="s">
        <v>380</v>
      </c>
      <c r="AE75" s="947">
        <v>44652</v>
      </c>
      <c r="AF75" s="947">
        <v>44679</v>
      </c>
      <c r="AG75" s="946">
        <v>2937.68</v>
      </c>
      <c r="AH75" s="946">
        <v>1346.98</v>
      </c>
      <c r="AI75" s="948">
        <v>0.11700000000000001</v>
      </c>
      <c r="AJ75" s="948">
        <f>(AH75-MIN(IF(O75=0,2E+99,O75),IF(X75=0,2E+99,X75)))/MIN(IF(O75=0,2E+99,O75),IF(X75=0,2E+99,X75))</f>
        <v>18.958216032004742</v>
      </c>
      <c r="AK75" s="948">
        <v>0.32640888888888886</v>
      </c>
      <c r="AL75" s="948">
        <v>2.9376799999999994</v>
      </c>
      <c r="AM75" s="949">
        <v>21.809380985612254</v>
      </c>
      <c r="AN75" s="950">
        <v>45082.929027777776</v>
      </c>
      <c r="AO75" s="946"/>
    </row>
    <row r="76" spans="1:41" x14ac:dyDescent="0.2">
      <c r="A76" s="989"/>
      <c r="B76" s="989"/>
      <c r="C76" s="992"/>
      <c r="D76" s="995"/>
      <c r="E76" s="992"/>
      <c r="F76" s="992"/>
      <c r="G76" s="992"/>
      <c r="H76" s="998"/>
      <c r="I76" s="998"/>
      <c r="J76" s="998"/>
      <c r="K76" s="986"/>
      <c r="L76" s="998"/>
      <c r="M76" s="998"/>
      <c r="N76" s="1001"/>
      <c r="O76" s="986"/>
      <c r="P76" s="986"/>
      <c r="Q76" s="977"/>
      <c r="R76" s="977"/>
      <c r="S76" s="977"/>
      <c r="T76" s="977"/>
      <c r="U76" s="977"/>
      <c r="V76" s="977"/>
      <c r="W76" s="980"/>
      <c r="X76" s="983"/>
      <c r="Y76" s="983"/>
      <c r="Z76" s="974"/>
      <c r="AA76" s="951" t="s">
        <v>1030</v>
      </c>
      <c r="AB76" s="952" t="s">
        <v>501</v>
      </c>
      <c r="AC76" s="952">
        <v>10000</v>
      </c>
      <c r="AD76" s="952" t="s">
        <v>380</v>
      </c>
      <c r="AE76" s="953">
        <v>44197</v>
      </c>
      <c r="AF76" s="953">
        <v>44679</v>
      </c>
      <c r="AG76" s="952">
        <v>6529.47</v>
      </c>
      <c r="AH76" s="952">
        <v>3740.6</v>
      </c>
      <c r="AI76" s="954">
        <v>0.25159999999999999</v>
      </c>
      <c r="AJ76" s="954">
        <f>(AH76-MIN(IF(O75=0,2E+99,O75),IF(X75=0,2E+99,X75)))/MIN(IF(O75=0,2E+99,O75),IF(X75=0,2E+99,X75))</f>
        <v>54.424507334419921</v>
      </c>
      <c r="AK76" s="954">
        <v>4.1065849056603779E-2</v>
      </c>
      <c r="AL76" s="954">
        <v>0.50226692307692311</v>
      </c>
      <c r="AM76" s="955">
        <v>1.3427442738515829</v>
      </c>
      <c r="AN76" s="956">
        <v>45082.929085648146</v>
      </c>
      <c r="AO76" s="952"/>
    </row>
    <row r="77" spans="1:41" x14ac:dyDescent="0.2">
      <c r="A77" s="989"/>
      <c r="B77" s="989"/>
      <c r="C77" s="992"/>
      <c r="D77" s="995"/>
      <c r="E77" s="992"/>
      <c r="F77" s="992"/>
      <c r="G77" s="992"/>
      <c r="H77" s="998"/>
      <c r="I77" s="998"/>
      <c r="J77" s="998"/>
      <c r="K77" s="986"/>
      <c r="L77" s="998"/>
      <c r="M77" s="998"/>
      <c r="N77" s="1001"/>
      <c r="O77" s="986"/>
      <c r="P77" s="986"/>
      <c r="Q77" s="977"/>
      <c r="R77" s="977"/>
      <c r="S77" s="977"/>
      <c r="T77" s="977"/>
      <c r="U77" s="977"/>
      <c r="V77" s="977"/>
      <c r="W77" s="980"/>
      <c r="X77" s="983"/>
      <c r="Y77" s="983"/>
      <c r="Z77" s="974"/>
      <c r="AA77" s="951" t="s">
        <v>1031</v>
      </c>
      <c r="AB77" s="952" t="s">
        <v>501</v>
      </c>
      <c r="AC77" s="952">
        <v>10000</v>
      </c>
      <c r="AD77" s="952" t="s">
        <v>380</v>
      </c>
      <c r="AE77" s="953">
        <v>44197</v>
      </c>
      <c r="AF77" s="953">
        <v>44679</v>
      </c>
      <c r="AG77" s="952">
        <v>5514.31</v>
      </c>
      <c r="AH77" s="952">
        <v>3543.63</v>
      </c>
      <c r="AI77" s="954">
        <v>0.33360000000000001</v>
      </c>
      <c r="AJ77" s="954">
        <f>(AH77-MIN(IF(O75=0,2E+99,O75),IF(X75=0,2E+99,X75)))/MIN(IF(O75=0,2E+99,O75),IF(X75=0,2E+99,X75))</f>
        <v>51.506000889020605</v>
      </c>
      <c r="AK77" s="954">
        <v>3.4681194968553458E-2</v>
      </c>
      <c r="AL77" s="954">
        <v>0.42417769230769237</v>
      </c>
      <c r="AM77" s="955">
        <v>1.1970146214692063</v>
      </c>
      <c r="AN77" s="956">
        <v>45082.929166666669</v>
      </c>
      <c r="AO77" s="952"/>
    </row>
    <row r="78" spans="1:41" x14ac:dyDescent="0.2">
      <c r="A78" s="989"/>
      <c r="B78" s="989"/>
      <c r="C78" s="992"/>
      <c r="D78" s="995"/>
      <c r="E78" s="992"/>
      <c r="F78" s="992"/>
      <c r="G78" s="992"/>
      <c r="H78" s="998"/>
      <c r="I78" s="998"/>
      <c r="J78" s="998"/>
      <c r="K78" s="986"/>
      <c r="L78" s="998"/>
      <c r="M78" s="998"/>
      <c r="N78" s="1001"/>
      <c r="O78" s="986"/>
      <c r="P78" s="986"/>
      <c r="Q78" s="977"/>
      <c r="R78" s="977"/>
      <c r="S78" s="977"/>
      <c r="T78" s="977"/>
      <c r="U78" s="977"/>
      <c r="V78" s="977"/>
      <c r="W78" s="980"/>
      <c r="X78" s="983"/>
      <c r="Y78" s="983"/>
      <c r="Z78" s="974"/>
      <c r="AA78" s="951" t="s">
        <v>1032</v>
      </c>
      <c r="AB78" s="952" t="s">
        <v>501</v>
      </c>
      <c r="AC78" s="952">
        <v>10000</v>
      </c>
      <c r="AD78" s="952" t="s">
        <v>380</v>
      </c>
      <c r="AE78" s="953">
        <v>44197</v>
      </c>
      <c r="AF78" s="953">
        <v>44679</v>
      </c>
      <c r="AG78" s="952">
        <v>7311.83</v>
      </c>
      <c r="AH78" s="952">
        <v>3736.6</v>
      </c>
      <c r="AI78" s="954">
        <v>0.3528</v>
      </c>
      <c r="AJ78" s="954">
        <f>(AH78-MIN(IF(O75=0,2E+99,O75),IF(X75=0,2E+99,X75)))/MIN(IF(O75=0,2E+99,O75),IF(X75=0,2E+99,X75))</f>
        <v>54.365239294710335</v>
      </c>
      <c r="AK78" s="954">
        <v>4.5986352201257859E-2</v>
      </c>
      <c r="AL78" s="954">
        <v>0.56244846153846151</v>
      </c>
      <c r="AM78" s="955">
        <v>1.5052412929895131</v>
      </c>
      <c r="AN78" s="956">
        <v>45082.929201388892</v>
      </c>
      <c r="AO78" s="952"/>
    </row>
    <row r="79" spans="1:41" x14ac:dyDescent="0.2">
      <c r="A79" s="989"/>
      <c r="B79" s="989"/>
      <c r="C79" s="992"/>
      <c r="D79" s="995"/>
      <c r="E79" s="992"/>
      <c r="F79" s="992"/>
      <c r="G79" s="992"/>
      <c r="H79" s="998"/>
      <c r="I79" s="998"/>
      <c r="J79" s="998"/>
      <c r="K79" s="986"/>
      <c r="L79" s="998"/>
      <c r="M79" s="998"/>
      <c r="N79" s="1001"/>
      <c r="O79" s="986"/>
      <c r="P79" s="986"/>
      <c r="Q79" s="977"/>
      <c r="R79" s="977"/>
      <c r="S79" s="977"/>
      <c r="T79" s="977"/>
      <c r="U79" s="977"/>
      <c r="V79" s="977"/>
      <c r="W79" s="980"/>
      <c r="X79" s="983"/>
      <c r="Y79" s="983"/>
      <c r="Z79" s="974"/>
      <c r="AA79" s="951" t="s">
        <v>1033</v>
      </c>
      <c r="AB79" s="952" t="s">
        <v>501</v>
      </c>
      <c r="AC79" s="952">
        <v>10000</v>
      </c>
      <c r="AD79" s="952" t="s">
        <v>380</v>
      </c>
      <c r="AE79" s="953">
        <v>44197</v>
      </c>
      <c r="AF79" s="953">
        <v>44679</v>
      </c>
      <c r="AG79" s="952">
        <v>6457.25</v>
      </c>
      <c r="AH79" s="952">
        <v>3125.2</v>
      </c>
      <c r="AI79" s="954">
        <v>0.29670000000000002</v>
      </c>
      <c r="AJ79" s="954">
        <f>(AH79-MIN(IF(O75=0,2E+99,O75),IF(X75=0,2E+99,X75)))/MIN(IF(O75=0,2E+99,O75),IF(X75=0,2E+99,X75))</f>
        <v>45.306119425100022</v>
      </c>
      <c r="AK79" s="954">
        <v>4.0611635220125786E-2</v>
      </c>
      <c r="AL79" s="954">
        <v>0.49671153846153848</v>
      </c>
      <c r="AM79" s="955">
        <v>1.5893752030639272</v>
      </c>
      <c r="AN79" s="956">
        <v>45082.929236111115</v>
      </c>
      <c r="AO79" s="952"/>
    </row>
    <row r="80" spans="1:41" x14ac:dyDescent="0.2">
      <c r="A80" s="989"/>
      <c r="B80" s="989"/>
      <c r="C80" s="992"/>
      <c r="D80" s="995"/>
      <c r="E80" s="992"/>
      <c r="F80" s="992"/>
      <c r="G80" s="992"/>
      <c r="H80" s="998"/>
      <c r="I80" s="998"/>
      <c r="J80" s="998"/>
      <c r="K80" s="986"/>
      <c r="L80" s="998"/>
      <c r="M80" s="998"/>
      <c r="N80" s="1001"/>
      <c r="O80" s="986"/>
      <c r="P80" s="986"/>
      <c r="Q80" s="977"/>
      <c r="R80" s="977"/>
      <c r="S80" s="977"/>
      <c r="T80" s="977"/>
      <c r="U80" s="977"/>
      <c r="V80" s="977"/>
      <c r="W80" s="980"/>
      <c r="X80" s="983"/>
      <c r="Y80" s="983"/>
      <c r="Z80" s="974"/>
      <c r="AA80" s="951" t="s">
        <v>1034</v>
      </c>
      <c r="AB80" s="952" t="s">
        <v>501</v>
      </c>
      <c r="AC80" s="952">
        <v>10000</v>
      </c>
      <c r="AD80" s="952" t="s">
        <v>380</v>
      </c>
      <c r="AE80" s="953">
        <v>44197</v>
      </c>
      <c r="AF80" s="953">
        <v>44679</v>
      </c>
      <c r="AG80" s="952">
        <v>4591.59</v>
      </c>
      <c r="AH80" s="952">
        <v>3149.56</v>
      </c>
      <c r="AI80" s="954">
        <v>0.30180000000000001</v>
      </c>
      <c r="AJ80" s="954">
        <f>(AH80-MIN(IF(O75=0,2E+99,O75),IF(X75=0,2E+99,X75)))/MIN(IF(O75=0,2E+99,O75),IF(X75=0,2E+99,X75))</f>
        <v>45.667061786931406</v>
      </c>
      <c r="AK80" s="954">
        <v>2.8877924528301891E-2</v>
      </c>
      <c r="AL80" s="954">
        <v>0.35319923076923077</v>
      </c>
      <c r="AM80" s="955">
        <v>1.1214240426257343</v>
      </c>
      <c r="AN80" s="956">
        <v>45082.929259259261</v>
      </c>
      <c r="AO80" s="952"/>
    </row>
    <row r="81" spans="1:41" x14ac:dyDescent="0.2">
      <c r="A81" s="989"/>
      <c r="B81" s="989"/>
      <c r="C81" s="992"/>
      <c r="D81" s="995"/>
      <c r="E81" s="992"/>
      <c r="F81" s="992"/>
      <c r="G81" s="992"/>
      <c r="H81" s="998"/>
      <c r="I81" s="998"/>
      <c r="J81" s="998"/>
      <c r="K81" s="986"/>
      <c r="L81" s="998"/>
      <c r="M81" s="998"/>
      <c r="N81" s="1001"/>
      <c r="O81" s="986"/>
      <c r="P81" s="986"/>
      <c r="Q81" s="977"/>
      <c r="R81" s="977"/>
      <c r="S81" s="977"/>
      <c r="T81" s="977"/>
      <c r="U81" s="977"/>
      <c r="V81" s="977"/>
      <c r="W81" s="980"/>
      <c r="X81" s="983"/>
      <c r="Y81" s="983"/>
      <c r="Z81" s="974"/>
      <c r="AA81" s="951" t="s">
        <v>1035</v>
      </c>
      <c r="AB81" s="952" t="s">
        <v>501</v>
      </c>
      <c r="AC81" s="952">
        <v>10000</v>
      </c>
      <c r="AD81" s="952" t="s">
        <v>380</v>
      </c>
      <c r="AE81" s="953">
        <v>44197</v>
      </c>
      <c r="AF81" s="953">
        <v>44679</v>
      </c>
      <c r="AG81" s="952">
        <v>6012.99</v>
      </c>
      <c r="AH81" s="952">
        <v>3328.12</v>
      </c>
      <c r="AI81" s="954">
        <v>0.31140000000000001</v>
      </c>
      <c r="AJ81" s="954">
        <f>(AH81-MIN(IF(O75=0,2E+99,O75),IF(X75=0,2E+99,X75)))/MIN(IF(O75=0,2E+99,O75),IF(X75=0,2E+99,X75))</f>
        <v>48.31278707956735</v>
      </c>
      <c r="AK81" s="954">
        <v>3.7817547169811318E-2</v>
      </c>
      <c r="AL81" s="954">
        <v>0.46253769230769232</v>
      </c>
      <c r="AM81" s="955">
        <v>1.3897867033270805</v>
      </c>
      <c r="AN81" s="956">
        <v>45082.929282407407</v>
      </c>
      <c r="AO81" s="952"/>
    </row>
    <row r="82" spans="1:41" x14ac:dyDescent="0.2">
      <c r="A82" s="989"/>
      <c r="B82" s="989"/>
      <c r="C82" s="992"/>
      <c r="D82" s="995"/>
      <c r="E82" s="992"/>
      <c r="F82" s="992"/>
      <c r="G82" s="992"/>
      <c r="H82" s="998"/>
      <c r="I82" s="998"/>
      <c r="J82" s="998"/>
      <c r="K82" s="986"/>
      <c r="L82" s="998"/>
      <c r="M82" s="998"/>
      <c r="N82" s="1001"/>
      <c r="O82" s="986"/>
      <c r="P82" s="986"/>
      <c r="Q82" s="977"/>
      <c r="R82" s="977"/>
      <c r="S82" s="977"/>
      <c r="T82" s="977"/>
      <c r="U82" s="977"/>
      <c r="V82" s="977"/>
      <c r="W82" s="980"/>
      <c r="X82" s="983"/>
      <c r="Y82" s="983"/>
      <c r="Z82" s="974"/>
      <c r="AA82" s="951" t="s">
        <v>1036</v>
      </c>
      <c r="AB82" s="952" t="s">
        <v>501</v>
      </c>
      <c r="AC82" s="952">
        <v>10000</v>
      </c>
      <c r="AD82" s="952" t="s">
        <v>380</v>
      </c>
      <c r="AE82" s="953">
        <v>44197</v>
      </c>
      <c r="AF82" s="953">
        <v>44679</v>
      </c>
      <c r="AG82" s="952">
        <v>5715.19</v>
      </c>
      <c r="AH82" s="952">
        <v>3209.37</v>
      </c>
      <c r="AI82" s="954">
        <v>0.30120000000000002</v>
      </c>
      <c r="AJ82" s="954">
        <f>(AH82-MIN(IF(O75=0,2E+99,O75),IF(X75=0,2E+99,X75)))/MIN(IF(O75=0,2E+99,O75),IF(X75=0,2E+99,X75))</f>
        <v>46.553267150688995</v>
      </c>
      <c r="AK82" s="954">
        <v>3.5944591194968553E-2</v>
      </c>
      <c r="AL82" s="954">
        <v>0.43962999999999991</v>
      </c>
      <c r="AM82" s="955">
        <v>1.3698327086001301</v>
      </c>
      <c r="AN82" s="956">
        <v>45082.929305555554</v>
      </c>
      <c r="AO82" s="952"/>
    </row>
    <row r="83" spans="1:41" x14ac:dyDescent="0.2">
      <c r="A83" s="989"/>
      <c r="B83" s="989"/>
      <c r="C83" s="992"/>
      <c r="D83" s="995"/>
      <c r="E83" s="992"/>
      <c r="F83" s="992"/>
      <c r="G83" s="992"/>
      <c r="H83" s="998"/>
      <c r="I83" s="998"/>
      <c r="J83" s="998"/>
      <c r="K83" s="986"/>
      <c r="L83" s="998"/>
      <c r="M83" s="998"/>
      <c r="N83" s="1001"/>
      <c r="O83" s="986"/>
      <c r="P83" s="986"/>
      <c r="Q83" s="977"/>
      <c r="R83" s="977"/>
      <c r="S83" s="977"/>
      <c r="T83" s="977"/>
      <c r="U83" s="977"/>
      <c r="V83" s="977"/>
      <c r="W83" s="980"/>
      <c r="X83" s="983"/>
      <c r="Y83" s="983"/>
      <c r="Z83" s="974"/>
      <c r="AA83" s="951" t="s">
        <v>1037</v>
      </c>
      <c r="AB83" s="952" t="s">
        <v>501</v>
      </c>
      <c r="AC83" s="952">
        <v>10000</v>
      </c>
      <c r="AD83" s="952" t="s">
        <v>380</v>
      </c>
      <c r="AE83" s="953">
        <v>44197</v>
      </c>
      <c r="AF83" s="953">
        <v>44679</v>
      </c>
      <c r="AG83" s="952">
        <v>802.7</v>
      </c>
      <c r="AH83" s="952">
        <v>1615.73</v>
      </c>
      <c r="AI83" s="954">
        <v>0.15210000000000001</v>
      </c>
      <c r="AJ83" s="954">
        <f>(AH83-MIN(IF(O75=0,2E+99,O75),IF(X75=0,2E+99,X75)))/MIN(IF(O75=0,2E+99,O75),IF(X75=0,2E+99,X75))</f>
        <v>22.940287449992592</v>
      </c>
      <c r="AK83" s="954">
        <v>5.0484276729559751E-3</v>
      </c>
      <c r="AL83" s="954">
        <v>6.1746153846153846E-2</v>
      </c>
      <c r="AM83" s="955">
        <v>0.38215638656306339</v>
      </c>
      <c r="AN83" s="956">
        <v>45082.92931712963</v>
      </c>
      <c r="AO83" s="952"/>
    </row>
    <row r="84" spans="1:41" x14ac:dyDescent="0.2">
      <c r="A84" s="989"/>
      <c r="B84" s="989"/>
      <c r="C84" s="992"/>
      <c r="D84" s="995"/>
      <c r="E84" s="992"/>
      <c r="F84" s="992"/>
      <c r="G84" s="992"/>
      <c r="H84" s="998"/>
      <c r="I84" s="998"/>
      <c r="J84" s="998"/>
      <c r="K84" s="986"/>
      <c r="L84" s="998"/>
      <c r="M84" s="998"/>
      <c r="N84" s="1001"/>
      <c r="O84" s="986"/>
      <c r="P84" s="986"/>
      <c r="Q84" s="977"/>
      <c r="R84" s="977"/>
      <c r="S84" s="977"/>
      <c r="T84" s="977"/>
      <c r="U84" s="977"/>
      <c r="V84" s="977"/>
      <c r="W84" s="980"/>
      <c r="X84" s="983"/>
      <c r="Y84" s="983"/>
      <c r="Z84" s="974"/>
      <c r="AA84" s="951" t="s">
        <v>1038</v>
      </c>
      <c r="AB84" s="952" t="s">
        <v>501</v>
      </c>
      <c r="AC84" s="952">
        <v>10000</v>
      </c>
      <c r="AD84" s="952" t="s">
        <v>380</v>
      </c>
      <c r="AE84" s="953">
        <v>44197</v>
      </c>
      <c r="AF84" s="953">
        <v>44679</v>
      </c>
      <c r="AG84" s="952">
        <v>1401.61</v>
      </c>
      <c r="AH84" s="952">
        <v>1728.5</v>
      </c>
      <c r="AI84" s="954">
        <v>0.15579999999999999</v>
      </c>
      <c r="AJ84" s="954">
        <f>(AH84-MIN(IF(O75=0,2E+99,O75),IF(X75=0,2E+99,X75)))/MIN(IF(O75=0,2E+99,O75),IF(X75=0,2E+99,X75))</f>
        <v>24.611201659505113</v>
      </c>
      <c r="AK84" s="954">
        <v>8.8151572327044014E-3</v>
      </c>
      <c r="AL84" s="954">
        <v>0.10781615384615384</v>
      </c>
      <c r="AM84" s="955">
        <v>0.6237555906633141</v>
      </c>
      <c r="AN84" s="956">
        <v>45082.929328703707</v>
      </c>
      <c r="AO84" s="952"/>
    </row>
    <row r="85" spans="1:41" ht="13.5" thickBot="1" x14ac:dyDescent="0.25">
      <c r="A85" s="990"/>
      <c r="B85" s="990"/>
      <c r="C85" s="993"/>
      <c r="D85" s="996"/>
      <c r="E85" s="993"/>
      <c r="F85" s="993"/>
      <c r="G85" s="993"/>
      <c r="H85" s="999"/>
      <c r="I85" s="999"/>
      <c r="J85" s="999"/>
      <c r="K85" s="987"/>
      <c r="L85" s="999"/>
      <c r="M85" s="999"/>
      <c r="N85" s="1002"/>
      <c r="O85" s="987"/>
      <c r="P85" s="987"/>
      <c r="Q85" s="978"/>
      <c r="R85" s="978"/>
      <c r="S85" s="978"/>
      <c r="T85" s="978"/>
      <c r="U85" s="978"/>
      <c r="V85" s="978"/>
      <c r="W85" s="981"/>
      <c r="X85" s="984"/>
      <c r="Y85" s="984"/>
      <c r="Z85" s="975"/>
      <c r="AA85" s="957" t="s">
        <v>1039</v>
      </c>
      <c r="AB85" s="958" t="s">
        <v>501</v>
      </c>
      <c r="AC85" s="958">
        <v>20000</v>
      </c>
      <c r="AD85" s="958" t="s">
        <v>380</v>
      </c>
      <c r="AE85" s="959">
        <v>43101</v>
      </c>
      <c r="AF85" s="959">
        <v>44926</v>
      </c>
      <c r="AG85" s="958">
        <v>21441.69</v>
      </c>
      <c r="AH85" s="958">
        <v>12080</v>
      </c>
      <c r="AI85" s="960">
        <v>0.34589999999999999</v>
      </c>
      <c r="AJ85" s="960">
        <f>(AH85-MIN(IF(O75=0,2E+99,O75),IF(X75=0,2E+99,X75)))/MIN(IF(O75=0,2E+99,O75),IF(X75=0,2E+99,X75))</f>
        <v>177.98947992295157</v>
      </c>
      <c r="AK85" s="960">
        <v>1.7868075000000001E-2</v>
      </c>
      <c r="AL85" s="960">
        <v>0.21441689999999999</v>
      </c>
      <c r="AM85" s="961">
        <v>0.35499486754966886</v>
      </c>
      <c r="AN85" s="962">
        <v>45082.929328703707</v>
      </c>
      <c r="AO85" s="958"/>
    </row>
    <row r="86" spans="1:41" x14ac:dyDescent="0.2">
      <c r="A86" s="988" t="s">
        <v>1026</v>
      </c>
      <c r="B86" s="988" t="s">
        <v>1046</v>
      </c>
      <c r="C86" s="991"/>
      <c r="D86" s="994" t="s">
        <v>500</v>
      </c>
      <c r="E86" s="991" t="s">
        <v>1004</v>
      </c>
      <c r="F86" s="991">
        <v>1</v>
      </c>
      <c r="G86" s="991">
        <v>1</v>
      </c>
      <c r="H86" s="997">
        <v>10</v>
      </c>
      <c r="I86" s="997">
        <v>252</v>
      </c>
      <c r="J86" s="997">
        <v>0.01</v>
      </c>
      <c r="K86" s="985">
        <v>0.92999999999999994</v>
      </c>
      <c r="L86" s="997">
        <v>1.45</v>
      </c>
      <c r="M86" s="997">
        <v>112</v>
      </c>
      <c r="N86" s="1000">
        <v>99.827999999999975</v>
      </c>
      <c r="O86" s="985">
        <f>VLOOKUP(D86,'Залог и цена пипса'!$B$13:$E$44,3,0)*(N86+I86*$C$2*K86)</f>
        <v>1349.82</v>
      </c>
      <c r="P86" s="985">
        <f>K86*VLOOKUP(D86,'Залог и цена пипса'!$B$13:$E$44,2,0)</f>
        <v>199.4478</v>
      </c>
      <c r="Q86" s="976"/>
      <c r="R86" s="976"/>
      <c r="S86" s="976"/>
      <c r="T86" s="976"/>
      <c r="U86" s="976"/>
      <c r="V86" s="976"/>
      <c r="W86" s="979"/>
      <c r="X86" s="982"/>
      <c r="Y86" s="982"/>
      <c r="Z86" s="973">
        <f>MAX(O86,X86)+MAX(Y86,P86)</f>
        <v>1549.2677999999999</v>
      </c>
      <c r="AA86" s="945" t="s">
        <v>1029</v>
      </c>
      <c r="AB86" s="946" t="s">
        <v>501</v>
      </c>
      <c r="AC86" s="946">
        <v>10000</v>
      </c>
      <c r="AD86" s="946" t="s">
        <v>380</v>
      </c>
      <c r="AE86" s="947">
        <v>44652</v>
      </c>
      <c r="AF86" s="947">
        <v>44679</v>
      </c>
      <c r="AG86" s="946">
        <v>2937.68</v>
      </c>
      <c r="AH86" s="946">
        <v>1346.98</v>
      </c>
      <c r="AI86" s="948">
        <v>0.11700000000000001</v>
      </c>
      <c r="AJ86" s="948">
        <f>(AH86-MIN(IF(O86=0,2E+99,O86),IF(X86=0,2E+99,X86)))/MIN(IF(O86=0,2E+99,O86),IF(X86=0,2E+99,X86))</f>
        <v>-2.1039842349349679E-3</v>
      </c>
      <c r="AK86" s="948">
        <v>0.32640888888888886</v>
      </c>
      <c r="AL86" s="948">
        <v>2.9376799999999994</v>
      </c>
      <c r="AM86" s="949">
        <v>21.809380985612254</v>
      </c>
      <c r="AN86" s="950">
        <v>45082.929375</v>
      </c>
      <c r="AO86" s="946"/>
    </row>
    <row r="87" spans="1:41" x14ac:dyDescent="0.2">
      <c r="A87" s="989"/>
      <c r="B87" s="989"/>
      <c r="C87" s="992"/>
      <c r="D87" s="995"/>
      <c r="E87" s="992"/>
      <c r="F87" s="992"/>
      <c r="G87" s="992"/>
      <c r="H87" s="998"/>
      <c r="I87" s="998"/>
      <c r="J87" s="998"/>
      <c r="K87" s="986"/>
      <c r="L87" s="998"/>
      <c r="M87" s="998"/>
      <c r="N87" s="1001"/>
      <c r="O87" s="986"/>
      <c r="P87" s="986"/>
      <c r="Q87" s="977"/>
      <c r="R87" s="977"/>
      <c r="S87" s="977"/>
      <c r="T87" s="977"/>
      <c r="U87" s="977"/>
      <c r="V87" s="977"/>
      <c r="W87" s="980"/>
      <c r="X87" s="983"/>
      <c r="Y87" s="983"/>
      <c r="Z87" s="974"/>
      <c r="AA87" s="951" t="s">
        <v>1030</v>
      </c>
      <c r="AB87" s="952" t="s">
        <v>501</v>
      </c>
      <c r="AC87" s="952">
        <v>10000</v>
      </c>
      <c r="AD87" s="952" t="s">
        <v>380</v>
      </c>
      <c r="AE87" s="953">
        <v>44197</v>
      </c>
      <c r="AF87" s="953">
        <v>44679</v>
      </c>
      <c r="AG87" s="952">
        <v>6529.47</v>
      </c>
      <c r="AH87" s="952">
        <v>3740.6</v>
      </c>
      <c r="AI87" s="954">
        <v>0.25159999999999999</v>
      </c>
      <c r="AJ87" s="954">
        <f>(AH87-MIN(IF(O86=0,2E+99,O86),IF(X86=0,2E+99,X86)))/MIN(IF(O86=0,2E+99,O86),IF(X86=0,2E+99,X86))</f>
        <v>1.771184306055622</v>
      </c>
      <c r="AK87" s="954">
        <v>4.1065849056603779E-2</v>
      </c>
      <c r="AL87" s="954">
        <v>0.50226692307692311</v>
      </c>
      <c r="AM87" s="955">
        <v>1.3427442738515829</v>
      </c>
      <c r="AN87" s="956">
        <v>45082.929432870369</v>
      </c>
      <c r="AO87" s="952"/>
    </row>
    <row r="88" spans="1:41" x14ac:dyDescent="0.2">
      <c r="A88" s="989"/>
      <c r="B88" s="989"/>
      <c r="C88" s="992"/>
      <c r="D88" s="995"/>
      <c r="E88" s="992"/>
      <c r="F88" s="992"/>
      <c r="G88" s="992"/>
      <c r="H88" s="998"/>
      <c r="I88" s="998"/>
      <c r="J88" s="998"/>
      <c r="K88" s="986"/>
      <c r="L88" s="998"/>
      <c r="M88" s="998"/>
      <c r="N88" s="1001"/>
      <c r="O88" s="986"/>
      <c r="P88" s="986"/>
      <c r="Q88" s="977"/>
      <c r="R88" s="977"/>
      <c r="S88" s="977"/>
      <c r="T88" s="977"/>
      <c r="U88" s="977"/>
      <c r="V88" s="977"/>
      <c r="W88" s="980"/>
      <c r="X88" s="983"/>
      <c r="Y88" s="983"/>
      <c r="Z88" s="974"/>
      <c r="AA88" s="951" t="s">
        <v>1031</v>
      </c>
      <c r="AB88" s="952" t="s">
        <v>501</v>
      </c>
      <c r="AC88" s="952">
        <v>10000</v>
      </c>
      <c r="AD88" s="952" t="s">
        <v>380</v>
      </c>
      <c r="AE88" s="953">
        <v>44197</v>
      </c>
      <c r="AF88" s="953">
        <v>44679</v>
      </c>
      <c r="AG88" s="952">
        <v>5514.31</v>
      </c>
      <c r="AH88" s="952">
        <v>3543.63</v>
      </c>
      <c r="AI88" s="954">
        <v>0.33360000000000001</v>
      </c>
      <c r="AJ88" s="954">
        <f>(AH88-MIN(IF(O86=0,2E+99,O86),IF(X86=0,2E+99,X86)))/MIN(IF(O86=0,2E+99,O86),IF(X86=0,2E+99,X86))</f>
        <v>1.6252611459305688</v>
      </c>
      <c r="AK88" s="954">
        <v>3.4681194968553458E-2</v>
      </c>
      <c r="AL88" s="954">
        <v>0.42417769230769237</v>
      </c>
      <c r="AM88" s="955">
        <v>1.1970146214692063</v>
      </c>
      <c r="AN88" s="956">
        <v>45082.929525462961</v>
      </c>
      <c r="AO88" s="952"/>
    </row>
    <row r="89" spans="1:41" x14ac:dyDescent="0.2">
      <c r="A89" s="989"/>
      <c r="B89" s="989"/>
      <c r="C89" s="992"/>
      <c r="D89" s="995"/>
      <c r="E89" s="992"/>
      <c r="F89" s="992"/>
      <c r="G89" s="992"/>
      <c r="H89" s="998"/>
      <c r="I89" s="998"/>
      <c r="J89" s="998"/>
      <c r="K89" s="986"/>
      <c r="L89" s="998"/>
      <c r="M89" s="998"/>
      <c r="N89" s="1001"/>
      <c r="O89" s="986"/>
      <c r="P89" s="986"/>
      <c r="Q89" s="977"/>
      <c r="R89" s="977"/>
      <c r="S89" s="977"/>
      <c r="T89" s="977"/>
      <c r="U89" s="977"/>
      <c r="V89" s="977"/>
      <c r="W89" s="980"/>
      <c r="X89" s="983"/>
      <c r="Y89" s="983"/>
      <c r="Z89" s="974"/>
      <c r="AA89" s="951" t="s">
        <v>1032</v>
      </c>
      <c r="AB89" s="952" t="s">
        <v>501</v>
      </c>
      <c r="AC89" s="952">
        <v>10000</v>
      </c>
      <c r="AD89" s="952" t="s">
        <v>380</v>
      </c>
      <c r="AE89" s="953">
        <v>44197</v>
      </c>
      <c r="AF89" s="953">
        <v>44679</v>
      </c>
      <c r="AG89" s="952">
        <v>7311.83</v>
      </c>
      <c r="AH89" s="952">
        <v>3736.6</v>
      </c>
      <c r="AI89" s="954">
        <v>0.3528</v>
      </c>
      <c r="AJ89" s="954">
        <f>(AH89-MIN(IF(O86=0,2E+99,O86),IF(X86=0,2E+99,X86)))/MIN(IF(O86=0,2E+99,O86),IF(X86=0,2E+99,X86))</f>
        <v>1.7682209479782489</v>
      </c>
      <c r="AK89" s="954">
        <v>4.5986352201257859E-2</v>
      </c>
      <c r="AL89" s="954">
        <v>0.56244846153846151</v>
      </c>
      <c r="AM89" s="955">
        <v>1.5052412929895131</v>
      </c>
      <c r="AN89" s="956">
        <v>45082.929560185185</v>
      </c>
      <c r="AO89" s="952"/>
    </row>
    <row r="90" spans="1:41" x14ac:dyDescent="0.2">
      <c r="A90" s="989"/>
      <c r="B90" s="989"/>
      <c r="C90" s="992"/>
      <c r="D90" s="995"/>
      <c r="E90" s="992"/>
      <c r="F90" s="992"/>
      <c r="G90" s="992"/>
      <c r="H90" s="998"/>
      <c r="I90" s="998"/>
      <c r="J90" s="998"/>
      <c r="K90" s="986"/>
      <c r="L90" s="998"/>
      <c r="M90" s="998"/>
      <c r="N90" s="1001"/>
      <c r="O90" s="986"/>
      <c r="P90" s="986"/>
      <c r="Q90" s="977"/>
      <c r="R90" s="977"/>
      <c r="S90" s="977"/>
      <c r="T90" s="977"/>
      <c r="U90" s="977"/>
      <c r="V90" s="977"/>
      <c r="W90" s="980"/>
      <c r="X90" s="983"/>
      <c r="Y90" s="983"/>
      <c r="Z90" s="974"/>
      <c r="AA90" s="951" t="s">
        <v>1033</v>
      </c>
      <c r="AB90" s="952" t="s">
        <v>501</v>
      </c>
      <c r="AC90" s="952">
        <v>10000</v>
      </c>
      <c r="AD90" s="952" t="s">
        <v>380</v>
      </c>
      <c r="AE90" s="953">
        <v>44197</v>
      </c>
      <c r="AF90" s="953">
        <v>44679</v>
      </c>
      <c r="AG90" s="952">
        <v>6457.25</v>
      </c>
      <c r="AH90" s="952">
        <v>3125.2</v>
      </c>
      <c r="AI90" s="954">
        <v>0.29670000000000002</v>
      </c>
      <c r="AJ90" s="954">
        <f>(AH90-MIN(IF(O86=0,2E+99,O86),IF(X86=0,2E+99,X86)))/MIN(IF(O86=0,2E+99,O86),IF(X86=0,2E+99,X86))</f>
        <v>1.3152716658517432</v>
      </c>
      <c r="AK90" s="954">
        <v>4.0611635220125786E-2</v>
      </c>
      <c r="AL90" s="954">
        <v>0.49671153846153848</v>
      </c>
      <c r="AM90" s="955">
        <v>1.5893752030639272</v>
      </c>
      <c r="AN90" s="956">
        <v>45082.929583333331</v>
      </c>
      <c r="AO90" s="952"/>
    </row>
    <row r="91" spans="1:41" x14ac:dyDescent="0.2">
      <c r="A91" s="989"/>
      <c r="B91" s="989"/>
      <c r="C91" s="992"/>
      <c r="D91" s="995"/>
      <c r="E91" s="992"/>
      <c r="F91" s="992"/>
      <c r="G91" s="992"/>
      <c r="H91" s="998"/>
      <c r="I91" s="998"/>
      <c r="J91" s="998"/>
      <c r="K91" s="986"/>
      <c r="L91" s="998"/>
      <c r="M91" s="998"/>
      <c r="N91" s="1001"/>
      <c r="O91" s="986"/>
      <c r="P91" s="986"/>
      <c r="Q91" s="977"/>
      <c r="R91" s="977"/>
      <c r="S91" s="977"/>
      <c r="T91" s="977"/>
      <c r="U91" s="977"/>
      <c r="V91" s="977"/>
      <c r="W91" s="980"/>
      <c r="X91" s="983"/>
      <c r="Y91" s="983"/>
      <c r="Z91" s="974"/>
      <c r="AA91" s="951" t="s">
        <v>1034</v>
      </c>
      <c r="AB91" s="952" t="s">
        <v>501</v>
      </c>
      <c r="AC91" s="952">
        <v>10000</v>
      </c>
      <c r="AD91" s="952" t="s">
        <v>380</v>
      </c>
      <c r="AE91" s="953">
        <v>44197</v>
      </c>
      <c r="AF91" s="953">
        <v>44679</v>
      </c>
      <c r="AG91" s="952">
        <v>4591.59</v>
      </c>
      <c r="AH91" s="952">
        <v>3149.56</v>
      </c>
      <c r="AI91" s="954">
        <v>0.30180000000000001</v>
      </c>
      <c r="AJ91" s="954">
        <f>(AH91-MIN(IF(O86=0,2E+99,O86),IF(X86=0,2E+99,X86)))/MIN(IF(O86=0,2E+99,O86),IF(X86=0,2E+99,X86))</f>
        <v>1.3333185165429466</v>
      </c>
      <c r="AK91" s="954">
        <v>2.8877924528301891E-2</v>
      </c>
      <c r="AL91" s="954">
        <v>0.35319923076923077</v>
      </c>
      <c r="AM91" s="955">
        <v>1.1214240426257343</v>
      </c>
      <c r="AN91" s="956">
        <v>45082.929606481484</v>
      </c>
      <c r="AO91" s="952"/>
    </row>
    <row r="92" spans="1:41" x14ac:dyDescent="0.2">
      <c r="A92" s="989"/>
      <c r="B92" s="989"/>
      <c r="C92" s="992"/>
      <c r="D92" s="995"/>
      <c r="E92" s="992"/>
      <c r="F92" s="992"/>
      <c r="G92" s="992"/>
      <c r="H92" s="998"/>
      <c r="I92" s="998"/>
      <c r="J92" s="998"/>
      <c r="K92" s="986"/>
      <c r="L92" s="998"/>
      <c r="M92" s="998"/>
      <c r="N92" s="1001"/>
      <c r="O92" s="986"/>
      <c r="P92" s="986"/>
      <c r="Q92" s="977"/>
      <c r="R92" s="977"/>
      <c r="S92" s="977"/>
      <c r="T92" s="977"/>
      <c r="U92" s="977"/>
      <c r="V92" s="977"/>
      <c r="W92" s="980"/>
      <c r="X92" s="983"/>
      <c r="Y92" s="983"/>
      <c r="Z92" s="974"/>
      <c r="AA92" s="951" t="s">
        <v>1035</v>
      </c>
      <c r="AB92" s="952" t="s">
        <v>501</v>
      </c>
      <c r="AC92" s="952">
        <v>10000</v>
      </c>
      <c r="AD92" s="952" t="s">
        <v>380</v>
      </c>
      <c r="AE92" s="953">
        <v>44197</v>
      </c>
      <c r="AF92" s="953">
        <v>44679</v>
      </c>
      <c r="AG92" s="952">
        <v>6012.99</v>
      </c>
      <c r="AH92" s="952">
        <v>3328.12</v>
      </c>
      <c r="AI92" s="954">
        <v>0.31140000000000001</v>
      </c>
      <c r="AJ92" s="954">
        <f>(AH92-MIN(IF(O86=0,2E+99,O86),IF(X86=0,2E+99,X86)))/MIN(IF(O86=0,2E+99,O86),IF(X86=0,2E+99,X86))</f>
        <v>1.4656028211168897</v>
      </c>
      <c r="AK92" s="954">
        <v>3.7817547169811318E-2</v>
      </c>
      <c r="AL92" s="954">
        <v>0.46253769230769232</v>
      </c>
      <c r="AM92" s="955">
        <v>1.3897867033270805</v>
      </c>
      <c r="AN92" s="956">
        <v>45082.9296412037</v>
      </c>
      <c r="AO92" s="952"/>
    </row>
    <row r="93" spans="1:41" x14ac:dyDescent="0.2">
      <c r="A93" s="989"/>
      <c r="B93" s="989"/>
      <c r="C93" s="992"/>
      <c r="D93" s="995"/>
      <c r="E93" s="992"/>
      <c r="F93" s="992"/>
      <c r="G93" s="992"/>
      <c r="H93" s="998"/>
      <c r="I93" s="998"/>
      <c r="J93" s="998"/>
      <c r="K93" s="986"/>
      <c r="L93" s="998"/>
      <c r="M93" s="998"/>
      <c r="N93" s="1001"/>
      <c r="O93" s="986"/>
      <c r="P93" s="986"/>
      <c r="Q93" s="977"/>
      <c r="R93" s="977"/>
      <c r="S93" s="977"/>
      <c r="T93" s="977"/>
      <c r="U93" s="977"/>
      <c r="V93" s="977"/>
      <c r="W93" s="980"/>
      <c r="X93" s="983"/>
      <c r="Y93" s="983"/>
      <c r="Z93" s="974"/>
      <c r="AA93" s="951" t="s">
        <v>1036</v>
      </c>
      <c r="AB93" s="952" t="s">
        <v>501</v>
      </c>
      <c r="AC93" s="952">
        <v>10000</v>
      </c>
      <c r="AD93" s="952" t="s">
        <v>380</v>
      </c>
      <c r="AE93" s="953">
        <v>44197</v>
      </c>
      <c r="AF93" s="953">
        <v>44679</v>
      </c>
      <c r="AG93" s="952">
        <v>5715.19</v>
      </c>
      <c r="AH93" s="952">
        <v>3209.37</v>
      </c>
      <c r="AI93" s="954">
        <v>0.30120000000000002</v>
      </c>
      <c r="AJ93" s="954">
        <f>(AH93-MIN(IF(O86=0,2E+99,O86),IF(X86=0,2E+99,X86)))/MIN(IF(O86=0,2E+99,O86),IF(X86=0,2E+99,X86))</f>
        <v>1.3776281281948703</v>
      </c>
      <c r="AK93" s="954">
        <v>3.5944591194968553E-2</v>
      </c>
      <c r="AL93" s="954">
        <v>0.43962999999999991</v>
      </c>
      <c r="AM93" s="955">
        <v>1.3698327086001301</v>
      </c>
      <c r="AN93" s="956">
        <v>45082.929664351854</v>
      </c>
      <c r="AO93" s="952"/>
    </row>
    <row r="94" spans="1:41" x14ac:dyDescent="0.2">
      <c r="A94" s="989"/>
      <c r="B94" s="989"/>
      <c r="C94" s="992"/>
      <c r="D94" s="995"/>
      <c r="E94" s="992"/>
      <c r="F94" s="992"/>
      <c r="G94" s="992"/>
      <c r="H94" s="998"/>
      <c r="I94" s="998"/>
      <c r="J94" s="998"/>
      <c r="K94" s="986"/>
      <c r="L94" s="998"/>
      <c r="M94" s="998"/>
      <c r="N94" s="1001"/>
      <c r="O94" s="986"/>
      <c r="P94" s="986"/>
      <c r="Q94" s="977"/>
      <c r="R94" s="977"/>
      <c r="S94" s="977"/>
      <c r="T94" s="977"/>
      <c r="U94" s="977"/>
      <c r="V94" s="977"/>
      <c r="W94" s="980"/>
      <c r="X94" s="983"/>
      <c r="Y94" s="983"/>
      <c r="Z94" s="974"/>
      <c r="AA94" s="951" t="s">
        <v>1037</v>
      </c>
      <c r="AB94" s="952" t="s">
        <v>501</v>
      </c>
      <c r="AC94" s="952">
        <v>10000</v>
      </c>
      <c r="AD94" s="952" t="s">
        <v>380</v>
      </c>
      <c r="AE94" s="953">
        <v>44197</v>
      </c>
      <c r="AF94" s="953">
        <v>44679</v>
      </c>
      <c r="AG94" s="952">
        <v>802.7</v>
      </c>
      <c r="AH94" s="952">
        <v>1615.73</v>
      </c>
      <c r="AI94" s="954">
        <v>0.15210000000000001</v>
      </c>
      <c r="AJ94" s="954">
        <f>(AH94-MIN(IF(O86=0,2E+99,O86),IF(X86=0,2E+99,X86)))/MIN(IF(O86=0,2E+99,O86),IF(X86=0,2E+99,X86))</f>
        <v>0.19699663658858224</v>
      </c>
      <c r="AK94" s="954">
        <v>5.0484276729559751E-3</v>
      </c>
      <c r="AL94" s="954">
        <v>6.1746153846153846E-2</v>
      </c>
      <c r="AM94" s="955">
        <v>0.38215638656306339</v>
      </c>
      <c r="AN94" s="956">
        <v>45082.929664351854</v>
      </c>
      <c r="AO94" s="952"/>
    </row>
    <row r="95" spans="1:41" x14ac:dyDescent="0.2">
      <c r="A95" s="989"/>
      <c r="B95" s="989"/>
      <c r="C95" s="992"/>
      <c r="D95" s="995"/>
      <c r="E95" s="992"/>
      <c r="F95" s="992"/>
      <c r="G95" s="992"/>
      <c r="H95" s="998"/>
      <c r="I95" s="998"/>
      <c r="J95" s="998"/>
      <c r="K95" s="986"/>
      <c r="L95" s="998"/>
      <c r="M95" s="998"/>
      <c r="N95" s="1001"/>
      <c r="O95" s="986"/>
      <c r="P95" s="986"/>
      <c r="Q95" s="977"/>
      <c r="R95" s="977"/>
      <c r="S95" s="977"/>
      <c r="T95" s="977"/>
      <c r="U95" s="977"/>
      <c r="V95" s="977"/>
      <c r="W95" s="980"/>
      <c r="X95" s="983"/>
      <c r="Y95" s="983"/>
      <c r="Z95" s="974"/>
      <c r="AA95" s="951" t="s">
        <v>1038</v>
      </c>
      <c r="AB95" s="952" t="s">
        <v>501</v>
      </c>
      <c r="AC95" s="952">
        <v>10000</v>
      </c>
      <c r="AD95" s="952" t="s">
        <v>380</v>
      </c>
      <c r="AE95" s="953">
        <v>44197</v>
      </c>
      <c r="AF95" s="953">
        <v>44679</v>
      </c>
      <c r="AG95" s="952">
        <v>1401.61</v>
      </c>
      <c r="AH95" s="952">
        <v>1728.5</v>
      </c>
      <c r="AI95" s="954">
        <v>0.15579999999999999</v>
      </c>
      <c r="AJ95" s="954">
        <f>(AH95-MIN(IF(O86=0,2E+99,O86),IF(X86=0,2E+99,X86)))/MIN(IF(O86=0,2E+99,O86),IF(X86=0,2E+99,X86))</f>
        <v>0.28054110918492842</v>
      </c>
      <c r="AK95" s="954">
        <v>8.8151572327044014E-3</v>
      </c>
      <c r="AL95" s="954">
        <v>0.10781615384615384</v>
      </c>
      <c r="AM95" s="955">
        <v>0.6237555906633141</v>
      </c>
      <c r="AN95" s="956">
        <v>45082.929675925923</v>
      </c>
      <c r="AO95" s="952"/>
    </row>
    <row r="96" spans="1:41" ht="13.5" thickBot="1" x14ac:dyDescent="0.25">
      <c r="A96" s="990"/>
      <c r="B96" s="990"/>
      <c r="C96" s="993"/>
      <c r="D96" s="996"/>
      <c r="E96" s="993"/>
      <c r="F96" s="993"/>
      <c r="G96" s="993"/>
      <c r="H96" s="999"/>
      <c r="I96" s="999"/>
      <c r="J96" s="999"/>
      <c r="K96" s="987"/>
      <c r="L96" s="999"/>
      <c r="M96" s="999"/>
      <c r="N96" s="1002"/>
      <c r="O96" s="987"/>
      <c r="P96" s="987"/>
      <c r="Q96" s="978"/>
      <c r="R96" s="978"/>
      <c r="S96" s="978"/>
      <c r="T96" s="978"/>
      <c r="U96" s="978"/>
      <c r="V96" s="978"/>
      <c r="W96" s="981"/>
      <c r="X96" s="984"/>
      <c r="Y96" s="984"/>
      <c r="Z96" s="975"/>
      <c r="AA96" s="957" t="s">
        <v>1039</v>
      </c>
      <c r="AB96" s="958" t="s">
        <v>501</v>
      </c>
      <c r="AC96" s="958">
        <v>20000</v>
      </c>
      <c r="AD96" s="958" t="s">
        <v>380</v>
      </c>
      <c r="AE96" s="959">
        <v>43101</v>
      </c>
      <c r="AF96" s="959">
        <v>44926</v>
      </c>
      <c r="AG96" s="958">
        <v>21441.69</v>
      </c>
      <c r="AH96" s="958">
        <v>12080</v>
      </c>
      <c r="AI96" s="960">
        <v>0.34589999999999999</v>
      </c>
      <c r="AJ96" s="960">
        <f>(AH96-MIN(IF(O86=0,2E+99,O86),IF(X86=0,2E+99,X86)))/MIN(IF(O86=0,2E+99,O86),IF(X86=0,2E+99,X86))</f>
        <v>7.9493413936673045</v>
      </c>
      <c r="AK96" s="960">
        <v>1.7868075000000001E-2</v>
      </c>
      <c r="AL96" s="960">
        <v>0.21441689999999999</v>
      </c>
      <c r="AM96" s="961">
        <v>0.35499486754966886</v>
      </c>
      <c r="AN96" s="962">
        <v>45082.929675925923</v>
      </c>
      <c r="AO96" s="958"/>
    </row>
    <row r="97" spans="1:41" x14ac:dyDescent="0.2">
      <c r="A97" s="988" t="s">
        <v>1026</v>
      </c>
      <c r="B97" s="988" t="s">
        <v>1047</v>
      </c>
      <c r="C97" s="991"/>
      <c r="D97" s="994" t="s">
        <v>500</v>
      </c>
      <c r="E97" s="991" t="s">
        <v>1004</v>
      </c>
      <c r="F97" s="991">
        <v>1</v>
      </c>
      <c r="G97" s="991">
        <v>1</v>
      </c>
      <c r="H97" s="997">
        <v>10</v>
      </c>
      <c r="I97" s="997">
        <v>252</v>
      </c>
      <c r="J97" s="997">
        <v>0.01</v>
      </c>
      <c r="K97" s="985">
        <v>0.92999999999999994</v>
      </c>
      <c r="L97" s="997">
        <v>1.45</v>
      </c>
      <c r="M97" s="997">
        <v>123</v>
      </c>
      <c r="N97" s="1000">
        <v>99.827999999999975</v>
      </c>
      <c r="O97" s="985">
        <f>VLOOKUP(D97,'Залог и цена пипса'!$B$13:$E$44,3,0)*(N97+I97*$C$2*K97)</f>
        <v>1349.82</v>
      </c>
      <c r="P97" s="985">
        <f>K97*VLOOKUP(D97,'Залог и цена пипса'!$B$13:$E$44,2,0)</f>
        <v>199.4478</v>
      </c>
      <c r="Q97" s="976"/>
      <c r="R97" s="976"/>
      <c r="S97" s="976"/>
      <c r="T97" s="976"/>
      <c r="U97" s="976"/>
      <c r="V97" s="976"/>
      <c r="W97" s="979"/>
      <c r="X97" s="982"/>
      <c r="Y97" s="982"/>
      <c r="Z97" s="973">
        <f>MAX(O97,X97)+MAX(Y97,P97)</f>
        <v>1549.2677999999999</v>
      </c>
      <c r="AA97" s="945" t="s">
        <v>1029</v>
      </c>
      <c r="AB97" s="946" t="s">
        <v>501</v>
      </c>
      <c r="AC97" s="946">
        <v>10000</v>
      </c>
      <c r="AD97" s="946" t="s">
        <v>380</v>
      </c>
      <c r="AE97" s="947">
        <v>44652</v>
      </c>
      <c r="AF97" s="947">
        <v>44679</v>
      </c>
      <c r="AG97" s="946">
        <v>2937.68</v>
      </c>
      <c r="AH97" s="946">
        <v>1346.98</v>
      </c>
      <c r="AI97" s="948">
        <v>0.11700000000000001</v>
      </c>
      <c r="AJ97" s="948">
        <f>(AH97-MIN(IF(O97=0,2E+99,O97),IF(X97=0,2E+99,X97)))/MIN(IF(O97=0,2E+99,O97),IF(X97=0,2E+99,X97))</f>
        <v>-2.1039842349349679E-3</v>
      </c>
      <c r="AK97" s="948">
        <v>0.32640888888888886</v>
      </c>
      <c r="AL97" s="948">
        <v>2.9376799999999994</v>
      </c>
      <c r="AM97" s="949">
        <v>21.809380985612254</v>
      </c>
      <c r="AN97" s="950">
        <v>45082.929722222223</v>
      </c>
      <c r="AO97" s="946"/>
    </row>
    <row r="98" spans="1:41" x14ac:dyDescent="0.2">
      <c r="A98" s="989"/>
      <c r="B98" s="989"/>
      <c r="C98" s="992"/>
      <c r="D98" s="995"/>
      <c r="E98" s="992"/>
      <c r="F98" s="992"/>
      <c r="G98" s="992"/>
      <c r="H98" s="998"/>
      <c r="I98" s="998"/>
      <c r="J98" s="998"/>
      <c r="K98" s="986"/>
      <c r="L98" s="998"/>
      <c r="M98" s="998"/>
      <c r="N98" s="1001"/>
      <c r="O98" s="986"/>
      <c r="P98" s="986"/>
      <c r="Q98" s="977"/>
      <c r="R98" s="977"/>
      <c r="S98" s="977"/>
      <c r="T98" s="977"/>
      <c r="U98" s="977"/>
      <c r="V98" s="977"/>
      <c r="W98" s="980"/>
      <c r="X98" s="983"/>
      <c r="Y98" s="983"/>
      <c r="Z98" s="974"/>
      <c r="AA98" s="951" t="s">
        <v>1030</v>
      </c>
      <c r="AB98" s="952" t="s">
        <v>501</v>
      </c>
      <c r="AC98" s="952">
        <v>10000</v>
      </c>
      <c r="AD98" s="952" t="s">
        <v>380</v>
      </c>
      <c r="AE98" s="953">
        <v>44197</v>
      </c>
      <c r="AF98" s="953">
        <v>44679</v>
      </c>
      <c r="AG98" s="952">
        <v>6529.47</v>
      </c>
      <c r="AH98" s="952">
        <v>3740.6</v>
      </c>
      <c r="AI98" s="954">
        <v>0.25159999999999999</v>
      </c>
      <c r="AJ98" s="954">
        <f>(AH98-MIN(IF(O97=0,2E+99,O97),IF(X97=0,2E+99,X97)))/MIN(IF(O97=0,2E+99,O97),IF(X97=0,2E+99,X97))</f>
        <v>1.771184306055622</v>
      </c>
      <c r="AK98" s="954">
        <v>4.1065849056603779E-2</v>
      </c>
      <c r="AL98" s="954">
        <v>0.50226692307692311</v>
      </c>
      <c r="AM98" s="955">
        <v>1.3427442738515829</v>
      </c>
      <c r="AN98" s="956">
        <v>45082.929780092592</v>
      </c>
      <c r="AO98" s="952"/>
    </row>
    <row r="99" spans="1:41" x14ac:dyDescent="0.2">
      <c r="A99" s="989"/>
      <c r="B99" s="989"/>
      <c r="C99" s="992"/>
      <c r="D99" s="995"/>
      <c r="E99" s="992"/>
      <c r="F99" s="992"/>
      <c r="G99" s="992"/>
      <c r="H99" s="998"/>
      <c r="I99" s="998"/>
      <c r="J99" s="998"/>
      <c r="K99" s="986"/>
      <c r="L99" s="998"/>
      <c r="M99" s="998"/>
      <c r="N99" s="1001"/>
      <c r="O99" s="986"/>
      <c r="P99" s="986"/>
      <c r="Q99" s="977"/>
      <c r="R99" s="977"/>
      <c r="S99" s="977"/>
      <c r="T99" s="977"/>
      <c r="U99" s="977"/>
      <c r="V99" s="977"/>
      <c r="W99" s="980"/>
      <c r="X99" s="983"/>
      <c r="Y99" s="983"/>
      <c r="Z99" s="974"/>
      <c r="AA99" s="951" t="s">
        <v>1031</v>
      </c>
      <c r="AB99" s="952" t="s">
        <v>501</v>
      </c>
      <c r="AC99" s="952">
        <v>10000</v>
      </c>
      <c r="AD99" s="952" t="s">
        <v>380</v>
      </c>
      <c r="AE99" s="953">
        <v>44197</v>
      </c>
      <c r="AF99" s="953">
        <v>44679</v>
      </c>
      <c r="AG99" s="952">
        <v>5514.31</v>
      </c>
      <c r="AH99" s="952">
        <v>3543.63</v>
      </c>
      <c r="AI99" s="954">
        <v>0.33360000000000001</v>
      </c>
      <c r="AJ99" s="954">
        <f>(AH99-MIN(IF(O97=0,2E+99,O97),IF(X97=0,2E+99,X97)))/MIN(IF(O97=0,2E+99,O97),IF(X97=0,2E+99,X97))</f>
        <v>1.6252611459305688</v>
      </c>
      <c r="AK99" s="954">
        <v>3.4681194968553458E-2</v>
      </c>
      <c r="AL99" s="954">
        <v>0.42417769230769237</v>
      </c>
      <c r="AM99" s="955">
        <v>1.1970146214692063</v>
      </c>
      <c r="AN99" s="956">
        <v>45082.929861111108</v>
      </c>
      <c r="AO99" s="952"/>
    </row>
    <row r="100" spans="1:41" x14ac:dyDescent="0.2">
      <c r="A100" s="989"/>
      <c r="B100" s="989"/>
      <c r="C100" s="992"/>
      <c r="D100" s="995"/>
      <c r="E100" s="992"/>
      <c r="F100" s="992"/>
      <c r="G100" s="992"/>
      <c r="H100" s="998"/>
      <c r="I100" s="998"/>
      <c r="J100" s="998"/>
      <c r="K100" s="986"/>
      <c r="L100" s="998"/>
      <c r="M100" s="998"/>
      <c r="N100" s="1001"/>
      <c r="O100" s="986"/>
      <c r="P100" s="986"/>
      <c r="Q100" s="977"/>
      <c r="R100" s="977"/>
      <c r="S100" s="977"/>
      <c r="T100" s="977"/>
      <c r="U100" s="977"/>
      <c r="V100" s="977"/>
      <c r="W100" s="980"/>
      <c r="X100" s="983"/>
      <c r="Y100" s="983"/>
      <c r="Z100" s="974"/>
      <c r="AA100" s="951" t="s">
        <v>1032</v>
      </c>
      <c r="AB100" s="952" t="s">
        <v>501</v>
      </c>
      <c r="AC100" s="952">
        <v>10000</v>
      </c>
      <c r="AD100" s="952" t="s">
        <v>380</v>
      </c>
      <c r="AE100" s="953">
        <v>44197</v>
      </c>
      <c r="AF100" s="953">
        <v>44679</v>
      </c>
      <c r="AG100" s="952">
        <v>7311.83</v>
      </c>
      <c r="AH100" s="952">
        <v>3736.6</v>
      </c>
      <c r="AI100" s="954">
        <v>0.3528</v>
      </c>
      <c r="AJ100" s="954">
        <f>(AH100-MIN(IF(O97=0,2E+99,O97),IF(X97=0,2E+99,X97)))/MIN(IF(O97=0,2E+99,O97),IF(X97=0,2E+99,X97))</f>
        <v>1.7682209479782489</v>
      </c>
      <c r="AK100" s="954">
        <v>4.5986352201257859E-2</v>
      </c>
      <c r="AL100" s="954">
        <v>0.56244846153846151</v>
      </c>
      <c r="AM100" s="955">
        <v>1.5052412929895131</v>
      </c>
      <c r="AN100" s="956">
        <v>45082.929895833331</v>
      </c>
      <c r="AO100" s="952"/>
    </row>
    <row r="101" spans="1:41" x14ac:dyDescent="0.2">
      <c r="A101" s="989"/>
      <c r="B101" s="989"/>
      <c r="C101" s="992"/>
      <c r="D101" s="995"/>
      <c r="E101" s="992"/>
      <c r="F101" s="992"/>
      <c r="G101" s="992"/>
      <c r="H101" s="998"/>
      <c r="I101" s="998"/>
      <c r="J101" s="998"/>
      <c r="K101" s="986"/>
      <c r="L101" s="998"/>
      <c r="M101" s="998"/>
      <c r="N101" s="1001"/>
      <c r="O101" s="986"/>
      <c r="P101" s="986"/>
      <c r="Q101" s="977"/>
      <c r="R101" s="977"/>
      <c r="S101" s="977"/>
      <c r="T101" s="977"/>
      <c r="U101" s="977"/>
      <c r="V101" s="977"/>
      <c r="W101" s="980"/>
      <c r="X101" s="983"/>
      <c r="Y101" s="983"/>
      <c r="Z101" s="974"/>
      <c r="AA101" s="951" t="s">
        <v>1033</v>
      </c>
      <c r="AB101" s="952" t="s">
        <v>501</v>
      </c>
      <c r="AC101" s="952">
        <v>10000</v>
      </c>
      <c r="AD101" s="952" t="s">
        <v>380</v>
      </c>
      <c r="AE101" s="953">
        <v>44197</v>
      </c>
      <c r="AF101" s="953">
        <v>44679</v>
      </c>
      <c r="AG101" s="952">
        <v>6457.25</v>
      </c>
      <c r="AH101" s="952">
        <v>3125.2</v>
      </c>
      <c r="AI101" s="954">
        <v>0.29670000000000002</v>
      </c>
      <c r="AJ101" s="954">
        <f>(AH101-MIN(IF(O97=0,2E+99,O97),IF(X97=0,2E+99,X97)))/MIN(IF(O97=0,2E+99,O97),IF(X97=0,2E+99,X97))</f>
        <v>1.3152716658517432</v>
      </c>
      <c r="AK101" s="954">
        <v>4.0611635220125786E-2</v>
      </c>
      <c r="AL101" s="954">
        <v>0.49671153846153848</v>
      </c>
      <c r="AM101" s="955">
        <v>1.5893752030639272</v>
      </c>
      <c r="AN101" s="956">
        <v>45082.929930555554</v>
      </c>
      <c r="AO101" s="952"/>
    </row>
    <row r="102" spans="1:41" x14ac:dyDescent="0.2">
      <c r="A102" s="989"/>
      <c r="B102" s="989"/>
      <c r="C102" s="992"/>
      <c r="D102" s="995"/>
      <c r="E102" s="992"/>
      <c r="F102" s="992"/>
      <c r="G102" s="992"/>
      <c r="H102" s="998"/>
      <c r="I102" s="998"/>
      <c r="J102" s="998"/>
      <c r="K102" s="986"/>
      <c r="L102" s="998"/>
      <c r="M102" s="998"/>
      <c r="N102" s="1001"/>
      <c r="O102" s="986"/>
      <c r="P102" s="986"/>
      <c r="Q102" s="977"/>
      <c r="R102" s="977"/>
      <c r="S102" s="977"/>
      <c r="T102" s="977"/>
      <c r="U102" s="977"/>
      <c r="V102" s="977"/>
      <c r="W102" s="980"/>
      <c r="X102" s="983"/>
      <c r="Y102" s="983"/>
      <c r="Z102" s="974"/>
      <c r="AA102" s="951" t="s">
        <v>1034</v>
      </c>
      <c r="AB102" s="952" t="s">
        <v>501</v>
      </c>
      <c r="AC102" s="952">
        <v>10000</v>
      </c>
      <c r="AD102" s="952" t="s">
        <v>380</v>
      </c>
      <c r="AE102" s="953">
        <v>44197</v>
      </c>
      <c r="AF102" s="953">
        <v>44679</v>
      </c>
      <c r="AG102" s="952">
        <v>4591.59</v>
      </c>
      <c r="AH102" s="952">
        <v>3149.56</v>
      </c>
      <c r="AI102" s="954">
        <v>0.30180000000000001</v>
      </c>
      <c r="AJ102" s="954">
        <f>(AH102-MIN(IF(O97=0,2E+99,O97),IF(X97=0,2E+99,X97)))/MIN(IF(O97=0,2E+99,O97),IF(X97=0,2E+99,X97))</f>
        <v>1.3333185165429466</v>
      </c>
      <c r="AK102" s="954">
        <v>2.8877924528301891E-2</v>
      </c>
      <c r="AL102" s="954">
        <v>0.35319923076923077</v>
      </c>
      <c r="AM102" s="955">
        <v>1.1214240426257343</v>
      </c>
      <c r="AN102" s="956">
        <v>45082.9299537037</v>
      </c>
      <c r="AO102" s="952"/>
    </row>
    <row r="103" spans="1:41" x14ac:dyDescent="0.2">
      <c r="A103" s="989"/>
      <c r="B103" s="989"/>
      <c r="C103" s="992"/>
      <c r="D103" s="995"/>
      <c r="E103" s="992"/>
      <c r="F103" s="992"/>
      <c r="G103" s="992"/>
      <c r="H103" s="998"/>
      <c r="I103" s="998"/>
      <c r="J103" s="998"/>
      <c r="K103" s="986"/>
      <c r="L103" s="998"/>
      <c r="M103" s="998"/>
      <c r="N103" s="1001"/>
      <c r="O103" s="986"/>
      <c r="P103" s="986"/>
      <c r="Q103" s="977"/>
      <c r="R103" s="977"/>
      <c r="S103" s="977"/>
      <c r="T103" s="977"/>
      <c r="U103" s="977"/>
      <c r="V103" s="977"/>
      <c r="W103" s="980"/>
      <c r="X103" s="983"/>
      <c r="Y103" s="983"/>
      <c r="Z103" s="974"/>
      <c r="AA103" s="951" t="s">
        <v>1035</v>
      </c>
      <c r="AB103" s="952" t="s">
        <v>501</v>
      </c>
      <c r="AC103" s="952">
        <v>10000</v>
      </c>
      <c r="AD103" s="952" t="s">
        <v>380</v>
      </c>
      <c r="AE103" s="953">
        <v>44197</v>
      </c>
      <c r="AF103" s="953">
        <v>44679</v>
      </c>
      <c r="AG103" s="952">
        <v>6012.99</v>
      </c>
      <c r="AH103" s="952">
        <v>3328.12</v>
      </c>
      <c r="AI103" s="954">
        <v>0.31140000000000001</v>
      </c>
      <c r="AJ103" s="954">
        <f>(AH103-MIN(IF(O97=0,2E+99,O97),IF(X97=0,2E+99,X97)))/MIN(IF(O97=0,2E+99,O97),IF(X97=0,2E+99,X97))</f>
        <v>1.4656028211168897</v>
      </c>
      <c r="AK103" s="954">
        <v>3.7817547169811318E-2</v>
      </c>
      <c r="AL103" s="954">
        <v>0.46253769230769232</v>
      </c>
      <c r="AM103" s="955">
        <v>1.3897867033270805</v>
      </c>
      <c r="AN103" s="956">
        <v>45082.929976851854</v>
      </c>
      <c r="AO103" s="952"/>
    </row>
    <row r="104" spans="1:41" x14ac:dyDescent="0.2">
      <c r="A104" s="989"/>
      <c r="B104" s="989"/>
      <c r="C104" s="992"/>
      <c r="D104" s="995"/>
      <c r="E104" s="992"/>
      <c r="F104" s="992"/>
      <c r="G104" s="992"/>
      <c r="H104" s="998"/>
      <c r="I104" s="998"/>
      <c r="J104" s="998"/>
      <c r="K104" s="986"/>
      <c r="L104" s="998"/>
      <c r="M104" s="998"/>
      <c r="N104" s="1001"/>
      <c r="O104" s="986"/>
      <c r="P104" s="986"/>
      <c r="Q104" s="977"/>
      <c r="R104" s="977"/>
      <c r="S104" s="977"/>
      <c r="T104" s="977"/>
      <c r="U104" s="977"/>
      <c r="V104" s="977"/>
      <c r="W104" s="980"/>
      <c r="X104" s="983"/>
      <c r="Y104" s="983"/>
      <c r="Z104" s="974"/>
      <c r="AA104" s="951" t="s">
        <v>1036</v>
      </c>
      <c r="AB104" s="952" t="s">
        <v>501</v>
      </c>
      <c r="AC104" s="952">
        <v>10000</v>
      </c>
      <c r="AD104" s="952" t="s">
        <v>380</v>
      </c>
      <c r="AE104" s="953">
        <v>44197</v>
      </c>
      <c r="AF104" s="953">
        <v>44679</v>
      </c>
      <c r="AG104" s="952">
        <v>5715.19</v>
      </c>
      <c r="AH104" s="952">
        <v>3209.37</v>
      </c>
      <c r="AI104" s="954">
        <v>0.30120000000000002</v>
      </c>
      <c r="AJ104" s="954">
        <f>(AH104-MIN(IF(O97=0,2E+99,O97),IF(X97=0,2E+99,X97)))/MIN(IF(O97=0,2E+99,O97),IF(X97=0,2E+99,X97))</f>
        <v>1.3776281281948703</v>
      </c>
      <c r="AK104" s="954">
        <v>3.5944591194968553E-2</v>
      </c>
      <c r="AL104" s="954">
        <v>0.43962999999999991</v>
      </c>
      <c r="AM104" s="955">
        <v>1.3698327086001301</v>
      </c>
      <c r="AN104" s="956">
        <v>45082.93</v>
      </c>
      <c r="AO104" s="952"/>
    </row>
    <row r="105" spans="1:41" x14ac:dyDescent="0.2">
      <c r="A105" s="989"/>
      <c r="B105" s="989"/>
      <c r="C105" s="992"/>
      <c r="D105" s="995"/>
      <c r="E105" s="992"/>
      <c r="F105" s="992"/>
      <c r="G105" s="992"/>
      <c r="H105" s="998"/>
      <c r="I105" s="998"/>
      <c r="J105" s="998"/>
      <c r="K105" s="986"/>
      <c r="L105" s="998"/>
      <c r="M105" s="998"/>
      <c r="N105" s="1001"/>
      <c r="O105" s="986"/>
      <c r="P105" s="986"/>
      <c r="Q105" s="977"/>
      <c r="R105" s="977"/>
      <c r="S105" s="977"/>
      <c r="T105" s="977"/>
      <c r="U105" s="977"/>
      <c r="V105" s="977"/>
      <c r="W105" s="980"/>
      <c r="X105" s="983"/>
      <c r="Y105" s="983"/>
      <c r="Z105" s="974"/>
      <c r="AA105" s="951" t="s">
        <v>1037</v>
      </c>
      <c r="AB105" s="952" t="s">
        <v>501</v>
      </c>
      <c r="AC105" s="952">
        <v>10000</v>
      </c>
      <c r="AD105" s="952" t="s">
        <v>380</v>
      </c>
      <c r="AE105" s="953">
        <v>44197</v>
      </c>
      <c r="AF105" s="953">
        <v>44679</v>
      </c>
      <c r="AG105" s="952">
        <v>802.7</v>
      </c>
      <c r="AH105" s="952">
        <v>1615.73</v>
      </c>
      <c r="AI105" s="954">
        <v>0.15210000000000001</v>
      </c>
      <c r="AJ105" s="954">
        <f>(AH105-MIN(IF(O97=0,2E+99,O97),IF(X97=0,2E+99,X97)))/MIN(IF(O97=0,2E+99,O97),IF(X97=0,2E+99,X97))</f>
        <v>0.19699663658858224</v>
      </c>
      <c r="AK105" s="954">
        <v>5.0484276729559751E-3</v>
      </c>
      <c r="AL105" s="954">
        <v>6.1746153846153846E-2</v>
      </c>
      <c r="AM105" s="955">
        <v>0.38215638656306339</v>
      </c>
      <c r="AN105" s="956">
        <v>45082.930011574077</v>
      </c>
      <c r="AO105" s="952"/>
    </row>
    <row r="106" spans="1:41" x14ac:dyDescent="0.2">
      <c r="A106" s="989"/>
      <c r="B106" s="989"/>
      <c r="C106" s="992"/>
      <c r="D106" s="995"/>
      <c r="E106" s="992"/>
      <c r="F106" s="992"/>
      <c r="G106" s="992"/>
      <c r="H106" s="998"/>
      <c r="I106" s="998"/>
      <c r="J106" s="998"/>
      <c r="K106" s="986"/>
      <c r="L106" s="998"/>
      <c r="M106" s="998"/>
      <c r="N106" s="1001"/>
      <c r="O106" s="986"/>
      <c r="P106" s="986"/>
      <c r="Q106" s="977"/>
      <c r="R106" s="977"/>
      <c r="S106" s="977"/>
      <c r="T106" s="977"/>
      <c r="U106" s="977"/>
      <c r="V106" s="977"/>
      <c r="W106" s="980"/>
      <c r="X106" s="983"/>
      <c r="Y106" s="983"/>
      <c r="Z106" s="974"/>
      <c r="AA106" s="951" t="s">
        <v>1038</v>
      </c>
      <c r="AB106" s="952" t="s">
        <v>501</v>
      </c>
      <c r="AC106" s="952">
        <v>10000</v>
      </c>
      <c r="AD106" s="952" t="s">
        <v>380</v>
      </c>
      <c r="AE106" s="953">
        <v>44197</v>
      </c>
      <c r="AF106" s="953">
        <v>44679</v>
      </c>
      <c r="AG106" s="952">
        <v>1401.61</v>
      </c>
      <c r="AH106" s="952">
        <v>1728.5</v>
      </c>
      <c r="AI106" s="954">
        <v>0.15579999999999999</v>
      </c>
      <c r="AJ106" s="954">
        <f>(AH106-MIN(IF(O97=0,2E+99,O97),IF(X97=0,2E+99,X97)))/MIN(IF(O97=0,2E+99,O97),IF(X97=0,2E+99,X97))</f>
        <v>0.28054110918492842</v>
      </c>
      <c r="AK106" s="954">
        <v>8.8151572327044014E-3</v>
      </c>
      <c r="AL106" s="954">
        <v>0.10781615384615384</v>
      </c>
      <c r="AM106" s="955">
        <v>0.6237555906633141</v>
      </c>
      <c r="AN106" s="956">
        <v>45082.930011574077</v>
      </c>
      <c r="AO106" s="952"/>
    </row>
    <row r="107" spans="1:41" ht="13.5" thickBot="1" x14ac:dyDescent="0.25">
      <c r="A107" s="990"/>
      <c r="B107" s="990"/>
      <c r="C107" s="993"/>
      <c r="D107" s="996"/>
      <c r="E107" s="993"/>
      <c r="F107" s="993"/>
      <c r="G107" s="993"/>
      <c r="H107" s="999"/>
      <c r="I107" s="999"/>
      <c r="J107" s="999"/>
      <c r="K107" s="987"/>
      <c r="L107" s="999"/>
      <c r="M107" s="999"/>
      <c r="N107" s="1002"/>
      <c r="O107" s="987"/>
      <c r="P107" s="987"/>
      <c r="Q107" s="978"/>
      <c r="R107" s="978"/>
      <c r="S107" s="978"/>
      <c r="T107" s="978"/>
      <c r="U107" s="978"/>
      <c r="V107" s="978"/>
      <c r="W107" s="981"/>
      <c r="X107" s="984"/>
      <c r="Y107" s="984"/>
      <c r="Z107" s="975"/>
      <c r="AA107" s="957" t="s">
        <v>1039</v>
      </c>
      <c r="AB107" s="958" t="s">
        <v>501</v>
      </c>
      <c r="AC107" s="958">
        <v>20000</v>
      </c>
      <c r="AD107" s="958" t="s">
        <v>380</v>
      </c>
      <c r="AE107" s="959">
        <v>43101</v>
      </c>
      <c r="AF107" s="959">
        <v>44926</v>
      </c>
      <c r="AG107" s="958">
        <v>21441.69</v>
      </c>
      <c r="AH107" s="958">
        <v>12080</v>
      </c>
      <c r="AI107" s="960">
        <v>0.34589999999999999</v>
      </c>
      <c r="AJ107" s="960">
        <f>(AH107-MIN(IF(O97=0,2E+99,O97),IF(X97=0,2E+99,X97)))/MIN(IF(O97=0,2E+99,O97),IF(X97=0,2E+99,X97))</f>
        <v>7.9493413936673045</v>
      </c>
      <c r="AK107" s="960">
        <v>1.7868075000000001E-2</v>
      </c>
      <c r="AL107" s="960">
        <v>0.21441689999999999</v>
      </c>
      <c r="AM107" s="961">
        <v>0.35499486754966886</v>
      </c>
      <c r="AN107" s="962">
        <v>45082.930023148147</v>
      </c>
      <c r="AO107" s="958"/>
    </row>
    <row r="108" spans="1:41" x14ac:dyDescent="0.2">
      <c r="A108" s="988" t="s">
        <v>1026</v>
      </c>
      <c r="B108" s="988" t="s">
        <v>1048</v>
      </c>
      <c r="C108" s="991"/>
      <c r="D108" s="994" t="s">
        <v>500</v>
      </c>
      <c r="E108" s="991" t="s">
        <v>1004</v>
      </c>
      <c r="F108" s="991">
        <v>1</v>
      </c>
      <c r="G108" s="991">
        <v>1</v>
      </c>
      <c r="H108" s="997">
        <v>10</v>
      </c>
      <c r="I108" s="997">
        <v>252</v>
      </c>
      <c r="J108" s="997">
        <v>0.01</v>
      </c>
      <c r="K108" s="985">
        <v>0.71299999999999997</v>
      </c>
      <c r="L108" s="997">
        <v>1.4</v>
      </c>
      <c r="M108" s="997">
        <v>130</v>
      </c>
      <c r="N108" s="1000">
        <v>81.007999999999996</v>
      </c>
      <c r="O108" s="985">
        <f>VLOOKUP(D108,'Залог и цена пипса'!$B$13:$E$44,3,0)*(N108+I108*$C$2*K108)</f>
        <v>1079.5940000000001</v>
      </c>
      <c r="P108" s="985">
        <f>K108*VLOOKUP(D108,'Залог и цена пипса'!$B$13:$E$44,2,0)</f>
        <v>152.90997999999999</v>
      </c>
      <c r="Q108" s="976"/>
      <c r="R108" s="976"/>
      <c r="S108" s="976"/>
      <c r="T108" s="976"/>
      <c r="U108" s="976"/>
      <c r="V108" s="976"/>
      <c r="W108" s="979"/>
      <c r="X108" s="982"/>
      <c r="Y108" s="982"/>
      <c r="Z108" s="973">
        <f>MAX(O108,X108)+MAX(Y108,P108)</f>
        <v>1232.50398</v>
      </c>
      <c r="AA108" s="945" t="s">
        <v>1029</v>
      </c>
      <c r="AB108" s="946" t="s">
        <v>501</v>
      </c>
      <c r="AC108" s="946">
        <v>10000</v>
      </c>
      <c r="AD108" s="946" t="s">
        <v>380</v>
      </c>
      <c r="AE108" s="947">
        <v>44652</v>
      </c>
      <c r="AF108" s="947">
        <v>44679</v>
      </c>
      <c r="AG108" s="946">
        <v>2937.68</v>
      </c>
      <c r="AH108" s="946">
        <v>1346.98</v>
      </c>
      <c r="AI108" s="948">
        <v>0.11700000000000001</v>
      </c>
      <c r="AJ108" s="948">
        <f>(AH108-MIN(IF(O108=0,2E+99,O108),IF(X108=0,2E+99,X108)))/MIN(IF(O108=0,2E+99,O108),IF(X108=0,2E+99,X108))</f>
        <v>0.24767273623232433</v>
      </c>
      <c r="AK108" s="948">
        <v>0.32640888888888886</v>
      </c>
      <c r="AL108" s="948">
        <v>2.9376799999999994</v>
      </c>
      <c r="AM108" s="949">
        <v>21.809380985612254</v>
      </c>
      <c r="AN108" s="950">
        <v>45082.930069444446</v>
      </c>
      <c r="AO108" s="946"/>
    </row>
    <row r="109" spans="1:41" x14ac:dyDescent="0.2">
      <c r="A109" s="989"/>
      <c r="B109" s="989"/>
      <c r="C109" s="992"/>
      <c r="D109" s="995"/>
      <c r="E109" s="992"/>
      <c r="F109" s="992"/>
      <c r="G109" s="992"/>
      <c r="H109" s="998"/>
      <c r="I109" s="998"/>
      <c r="J109" s="998"/>
      <c r="K109" s="986"/>
      <c r="L109" s="998"/>
      <c r="M109" s="998"/>
      <c r="N109" s="1001"/>
      <c r="O109" s="986"/>
      <c r="P109" s="986"/>
      <c r="Q109" s="977"/>
      <c r="R109" s="977"/>
      <c r="S109" s="977"/>
      <c r="T109" s="977"/>
      <c r="U109" s="977"/>
      <c r="V109" s="977"/>
      <c r="W109" s="980"/>
      <c r="X109" s="983"/>
      <c r="Y109" s="983"/>
      <c r="Z109" s="974"/>
      <c r="AA109" s="951" t="s">
        <v>1030</v>
      </c>
      <c r="AB109" s="952" t="s">
        <v>501</v>
      </c>
      <c r="AC109" s="952">
        <v>10000</v>
      </c>
      <c r="AD109" s="952" t="s">
        <v>380</v>
      </c>
      <c r="AE109" s="953">
        <v>44197</v>
      </c>
      <c r="AF109" s="953">
        <v>44679</v>
      </c>
      <c r="AG109" s="952">
        <v>6529.47</v>
      </c>
      <c r="AH109" s="952">
        <v>3740.6</v>
      </c>
      <c r="AI109" s="954">
        <v>0.25159999999999999</v>
      </c>
      <c r="AJ109" s="954">
        <f>(AH109-MIN(IF(O108=0,2E+99,O108),IF(X108=0,2E+99,X108)))/MIN(IF(O108=0,2E+99,O108),IF(X108=0,2E+99,X108))</f>
        <v>2.4648210345741082</v>
      </c>
      <c r="AK109" s="954">
        <v>4.1065849056603779E-2</v>
      </c>
      <c r="AL109" s="954">
        <v>0.50226692307692311</v>
      </c>
      <c r="AM109" s="955">
        <v>1.3427442738515829</v>
      </c>
      <c r="AN109" s="956">
        <v>45082.930127314816</v>
      </c>
      <c r="AO109" s="952"/>
    </row>
    <row r="110" spans="1:41" x14ac:dyDescent="0.2">
      <c r="A110" s="989"/>
      <c r="B110" s="989"/>
      <c r="C110" s="992"/>
      <c r="D110" s="995"/>
      <c r="E110" s="992"/>
      <c r="F110" s="992"/>
      <c r="G110" s="992"/>
      <c r="H110" s="998"/>
      <c r="I110" s="998"/>
      <c r="J110" s="998"/>
      <c r="K110" s="986"/>
      <c r="L110" s="998"/>
      <c r="M110" s="998"/>
      <c r="N110" s="1001"/>
      <c r="O110" s="986"/>
      <c r="P110" s="986"/>
      <c r="Q110" s="977"/>
      <c r="R110" s="977"/>
      <c r="S110" s="977"/>
      <c r="T110" s="977"/>
      <c r="U110" s="977"/>
      <c r="V110" s="977"/>
      <c r="W110" s="980"/>
      <c r="X110" s="983"/>
      <c r="Y110" s="983"/>
      <c r="Z110" s="974"/>
      <c r="AA110" s="951" t="s">
        <v>1031</v>
      </c>
      <c r="AB110" s="952" t="s">
        <v>501</v>
      </c>
      <c r="AC110" s="952">
        <v>10000</v>
      </c>
      <c r="AD110" s="952" t="s">
        <v>380</v>
      </c>
      <c r="AE110" s="953">
        <v>44197</v>
      </c>
      <c r="AF110" s="953">
        <v>44679</v>
      </c>
      <c r="AG110" s="952">
        <v>5514.31</v>
      </c>
      <c r="AH110" s="952">
        <v>3543.63</v>
      </c>
      <c r="AI110" s="954">
        <v>0.33360000000000001</v>
      </c>
      <c r="AJ110" s="954">
        <f>(AH110-MIN(IF(O108=0,2E+99,O108),IF(X108=0,2E+99,X108)))/MIN(IF(O108=0,2E+99,O108),IF(X108=0,2E+99,X108))</f>
        <v>2.2823728179297031</v>
      </c>
      <c r="AK110" s="954">
        <v>3.4681194968553458E-2</v>
      </c>
      <c r="AL110" s="954">
        <v>0.42417769230769237</v>
      </c>
      <c r="AM110" s="955">
        <v>1.1970146214692063</v>
      </c>
      <c r="AN110" s="956">
        <v>45082.930208333331</v>
      </c>
      <c r="AO110" s="952"/>
    </row>
    <row r="111" spans="1:41" x14ac:dyDescent="0.2">
      <c r="A111" s="989"/>
      <c r="B111" s="989"/>
      <c r="C111" s="992"/>
      <c r="D111" s="995"/>
      <c r="E111" s="992"/>
      <c r="F111" s="992"/>
      <c r="G111" s="992"/>
      <c r="H111" s="998"/>
      <c r="I111" s="998"/>
      <c r="J111" s="998"/>
      <c r="K111" s="986"/>
      <c r="L111" s="998"/>
      <c r="M111" s="998"/>
      <c r="N111" s="1001"/>
      <c r="O111" s="986"/>
      <c r="P111" s="986"/>
      <c r="Q111" s="977"/>
      <c r="R111" s="977"/>
      <c r="S111" s="977"/>
      <c r="T111" s="977"/>
      <c r="U111" s="977"/>
      <c r="V111" s="977"/>
      <c r="W111" s="980"/>
      <c r="X111" s="983"/>
      <c r="Y111" s="983"/>
      <c r="Z111" s="974"/>
      <c r="AA111" s="951" t="s">
        <v>1032</v>
      </c>
      <c r="AB111" s="952" t="s">
        <v>501</v>
      </c>
      <c r="AC111" s="952">
        <v>10000</v>
      </c>
      <c r="AD111" s="952" t="s">
        <v>380</v>
      </c>
      <c r="AE111" s="953">
        <v>44197</v>
      </c>
      <c r="AF111" s="953">
        <v>44679</v>
      </c>
      <c r="AG111" s="952">
        <v>7311.83</v>
      </c>
      <c r="AH111" s="952">
        <v>3736.6</v>
      </c>
      <c r="AI111" s="954">
        <v>0.3528</v>
      </c>
      <c r="AJ111" s="954">
        <f>(AH111-MIN(IF(O108=0,2E+99,O108),IF(X108=0,2E+99,X108)))/MIN(IF(O108=0,2E+99,O108),IF(X108=0,2E+99,X108))</f>
        <v>2.4611159380285548</v>
      </c>
      <c r="AK111" s="954">
        <v>4.5986352201257859E-2</v>
      </c>
      <c r="AL111" s="954">
        <v>0.56244846153846151</v>
      </c>
      <c r="AM111" s="955">
        <v>1.5052412929895131</v>
      </c>
      <c r="AN111" s="956">
        <v>45082.930243055554</v>
      </c>
      <c r="AO111" s="952"/>
    </row>
    <row r="112" spans="1:41" x14ac:dyDescent="0.2">
      <c r="A112" s="989"/>
      <c r="B112" s="989"/>
      <c r="C112" s="992"/>
      <c r="D112" s="995"/>
      <c r="E112" s="992"/>
      <c r="F112" s="992"/>
      <c r="G112" s="992"/>
      <c r="H112" s="998"/>
      <c r="I112" s="998"/>
      <c r="J112" s="998"/>
      <c r="K112" s="986"/>
      <c r="L112" s="998"/>
      <c r="M112" s="998"/>
      <c r="N112" s="1001"/>
      <c r="O112" s="986"/>
      <c r="P112" s="986"/>
      <c r="Q112" s="977"/>
      <c r="R112" s="977"/>
      <c r="S112" s="977"/>
      <c r="T112" s="977"/>
      <c r="U112" s="977"/>
      <c r="V112" s="977"/>
      <c r="W112" s="980"/>
      <c r="X112" s="983"/>
      <c r="Y112" s="983"/>
      <c r="Z112" s="974"/>
      <c r="AA112" s="951" t="s">
        <v>1033</v>
      </c>
      <c r="AB112" s="952" t="s">
        <v>501</v>
      </c>
      <c r="AC112" s="952">
        <v>10000</v>
      </c>
      <c r="AD112" s="952" t="s">
        <v>380</v>
      </c>
      <c r="AE112" s="953">
        <v>44197</v>
      </c>
      <c r="AF112" s="953">
        <v>44679</v>
      </c>
      <c r="AG112" s="952">
        <v>6457.25</v>
      </c>
      <c r="AH112" s="952">
        <v>3125.2</v>
      </c>
      <c r="AI112" s="954">
        <v>0.29670000000000002</v>
      </c>
      <c r="AJ112" s="954">
        <f>(AH112-MIN(IF(O108=0,2E+99,O108),IF(X108=0,2E+99,X108)))/MIN(IF(O108=0,2E+99,O108),IF(X108=0,2E+99,X108))</f>
        <v>1.8947919310407428</v>
      </c>
      <c r="AK112" s="954">
        <v>4.0611635220125786E-2</v>
      </c>
      <c r="AL112" s="954">
        <v>0.49671153846153848</v>
      </c>
      <c r="AM112" s="955">
        <v>1.5893752030639272</v>
      </c>
      <c r="AN112" s="956">
        <v>45082.930277777778</v>
      </c>
      <c r="AO112" s="952"/>
    </row>
    <row r="113" spans="1:41" x14ac:dyDescent="0.2">
      <c r="A113" s="989"/>
      <c r="B113" s="989"/>
      <c r="C113" s="992"/>
      <c r="D113" s="995"/>
      <c r="E113" s="992"/>
      <c r="F113" s="992"/>
      <c r="G113" s="992"/>
      <c r="H113" s="998"/>
      <c r="I113" s="998"/>
      <c r="J113" s="998"/>
      <c r="K113" s="986"/>
      <c r="L113" s="998"/>
      <c r="M113" s="998"/>
      <c r="N113" s="1001"/>
      <c r="O113" s="986"/>
      <c r="P113" s="986"/>
      <c r="Q113" s="977"/>
      <c r="R113" s="977"/>
      <c r="S113" s="977"/>
      <c r="T113" s="977"/>
      <c r="U113" s="977"/>
      <c r="V113" s="977"/>
      <c r="W113" s="980"/>
      <c r="X113" s="983"/>
      <c r="Y113" s="983"/>
      <c r="Z113" s="974"/>
      <c r="AA113" s="951" t="s">
        <v>1034</v>
      </c>
      <c r="AB113" s="952" t="s">
        <v>501</v>
      </c>
      <c r="AC113" s="952">
        <v>10000</v>
      </c>
      <c r="AD113" s="952" t="s">
        <v>380</v>
      </c>
      <c r="AE113" s="953">
        <v>44197</v>
      </c>
      <c r="AF113" s="953">
        <v>44679</v>
      </c>
      <c r="AG113" s="952">
        <v>4591.59</v>
      </c>
      <c r="AH113" s="952">
        <v>3149.56</v>
      </c>
      <c r="AI113" s="954">
        <v>0.30180000000000001</v>
      </c>
      <c r="AJ113" s="954">
        <f>(AH113-MIN(IF(O108=0,2E+99,O108),IF(X108=0,2E+99,X108)))/MIN(IF(O108=0,2E+99,O108),IF(X108=0,2E+99,X108))</f>
        <v>1.9173559690031621</v>
      </c>
      <c r="AK113" s="954">
        <v>2.8877924528301891E-2</v>
      </c>
      <c r="AL113" s="954">
        <v>0.35319923076923077</v>
      </c>
      <c r="AM113" s="955">
        <v>1.1214240426257343</v>
      </c>
      <c r="AN113" s="956">
        <v>45082.930300925924</v>
      </c>
      <c r="AO113" s="952"/>
    </row>
    <row r="114" spans="1:41" x14ac:dyDescent="0.2">
      <c r="A114" s="989"/>
      <c r="B114" s="989"/>
      <c r="C114" s="992"/>
      <c r="D114" s="995"/>
      <c r="E114" s="992"/>
      <c r="F114" s="992"/>
      <c r="G114" s="992"/>
      <c r="H114" s="998"/>
      <c r="I114" s="998"/>
      <c r="J114" s="998"/>
      <c r="K114" s="986"/>
      <c r="L114" s="998"/>
      <c r="M114" s="998"/>
      <c r="N114" s="1001"/>
      <c r="O114" s="986"/>
      <c r="P114" s="986"/>
      <c r="Q114" s="977"/>
      <c r="R114" s="977"/>
      <c r="S114" s="977"/>
      <c r="T114" s="977"/>
      <c r="U114" s="977"/>
      <c r="V114" s="977"/>
      <c r="W114" s="980"/>
      <c r="X114" s="983"/>
      <c r="Y114" s="983"/>
      <c r="Z114" s="974"/>
      <c r="AA114" s="951" t="s">
        <v>1035</v>
      </c>
      <c r="AB114" s="952" t="s">
        <v>501</v>
      </c>
      <c r="AC114" s="952">
        <v>10000</v>
      </c>
      <c r="AD114" s="952" t="s">
        <v>380</v>
      </c>
      <c r="AE114" s="953">
        <v>44197</v>
      </c>
      <c r="AF114" s="953">
        <v>44679</v>
      </c>
      <c r="AG114" s="952">
        <v>6012.99</v>
      </c>
      <c r="AH114" s="952">
        <v>3328.12</v>
      </c>
      <c r="AI114" s="954">
        <v>0.31140000000000001</v>
      </c>
      <c r="AJ114" s="954">
        <f>(AH114-MIN(IF(O108=0,2E+99,O108),IF(X108=0,2E+99,X108)))/MIN(IF(O108=0,2E+99,O108),IF(X108=0,2E+99,X108))</f>
        <v>2.0827514787966583</v>
      </c>
      <c r="AK114" s="954">
        <v>3.7817547169811318E-2</v>
      </c>
      <c r="AL114" s="954">
        <v>0.46253769230769232</v>
      </c>
      <c r="AM114" s="955">
        <v>1.3897867033270805</v>
      </c>
      <c r="AN114" s="956">
        <v>45082.930324074077</v>
      </c>
      <c r="AO114" s="952"/>
    </row>
    <row r="115" spans="1:41" x14ac:dyDescent="0.2">
      <c r="A115" s="989"/>
      <c r="B115" s="989"/>
      <c r="C115" s="992"/>
      <c r="D115" s="995"/>
      <c r="E115" s="992"/>
      <c r="F115" s="992"/>
      <c r="G115" s="992"/>
      <c r="H115" s="998"/>
      <c r="I115" s="998"/>
      <c r="J115" s="998"/>
      <c r="K115" s="986"/>
      <c r="L115" s="998"/>
      <c r="M115" s="998"/>
      <c r="N115" s="1001"/>
      <c r="O115" s="986"/>
      <c r="P115" s="986"/>
      <c r="Q115" s="977"/>
      <c r="R115" s="977"/>
      <c r="S115" s="977"/>
      <c r="T115" s="977"/>
      <c r="U115" s="977"/>
      <c r="V115" s="977"/>
      <c r="W115" s="980"/>
      <c r="X115" s="983"/>
      <c r="Y115" s="983"/>
      <c r="Z115" s="974"/>
      <c r="AA115" s="951" t="s">
        <v>1036</v>
      </c>
      <c r="AB115" s="952" t="s">
        <v>501</v>
      </c>
      <c r="AC115" s="952">
        <v>10000</v>
      </c>
      <c r="AD115" s="952" t="s">
        <v>380</v>
      </c>
      <c r="AE115" s="953">
        <v>44197</v>
      </c>
      <c r="AF115" s="953">
        <v>44679</v>
      </c>
      <c r="AG115" s="952">
        <v>5715.19</v>
      </c>
      <c r="AH115" s="952">
        <v>3209.37</v>
      </c>
      <c r="AI115" s="954">
        <v>0.30120000000000002</v>
      </c>
      <c r="AJ115" s="954">
        <f>(AH115-MIN(IF(O108=0,2E+99,O108),IF(X108=0,2E+99,X108)))/MIN(IF(O108=0,2E+99,O108),IF(X108=0,2E+99,X108))</f>
        <v>1.9727564251005467</v>
      </c>
      <c r="AK115" s="954">
        <v>3.5944591194968553E-2</v>
      </c>
      <c r="AL115" s="954">
        <v>0.43962999999999991</v>
      </c>
      <c r="AM115" s="955">
        <v>1.3698327086001301</v>
      </c>
      <c r="AN115" s="956">
        <v>45082.930347222224</v>
      </c>
      <c r="AO115" s="952"/>
    </row>
    <row r="116" spans="1:41" x14ac:dyDescent="0.2">
      <c r="A116" s="989"/>
      <c r="B116" s="989"/>
      <c r="C116" s="992"/>
      <c r="D116" s="995"/>
      <c r="E116" s="992"/>
      <c r="F116" s="992"/>
      <c r="G116" s="992"/>
      <c r="H116" s="998"/>
      <c r="I116" s="998"/>
      <c r="J116" s="998"/>
      <c r="K116" s="986"/>
      <c r="L116" s="998"/>
      <c r="M116" s="998"/>
      <c r="N116" s="1001"/>
      <c r="O116" s="986"/>
      <c r="P116" s="986"/>
      <c r="Q116" s="977"/>
      <c r="R116" s="977"/>
      <c r="S116" s="977"/>
      <c r="T116" s="977"/>
      <c r="U116" s="977"/>
      <c r="V116" s="977"/>
      <c r="W116" s="980"/>
      <c r="X116" s="983"/>
      <c r="Y116" s="983"/>
      <c r="Z116" s="974"/>
      <c r="AA116" s="951" t="s">
        <v>1037</v>
      </c>
      <c r="AB116" s="952" t="s">
        <v>501</v>
      </c>
      <c r="AC116" s="952">
        <v>10000</v>
      </c>
      <c r="AD116" s="952" t="s">
        <v>380</v>
      </c>
      <c r="AE116" s="953">
        <v>44197</v>
      </c>
      <c r="AF116" s="953">
        <v>44679</v>
      </c>
      <c r="AG116" s="952">
        <v>802.7</v>
      </c>
      <c r="AH116" s="952">
        <v>1615.73</v>
      </c>
      <c r="AI116" s="954">
        <v>0.15210000000000001</v>
      </c>
      <c r="AJ116" s="954">
        <f>(AH116-MIN(IF(O108=0,2E+99,O108),IF(X108=0,2E+99,X108)))/MIN(IF(O108=0,2E+99,O108),IF(X108=0,2E+99,X108))</f>
        <v>0.49660891038668237</v>
      </c>
      <c r="AK116" s="954">
        <v>5.0484276729559751E-3</v>
      </c>
      <c r="AL116" s="954">
        <v>6.1746153846153846E-2</v>
      </c>
      <c r="AM116" s="955">
        <v>0.38215638656306339</v>
      </c>
      <c r="AN116" s="956">
        <v>45082.930358796293</v>
      </c>
      <c r="AO116" s="952"/>
    </row>
    <row r="117" spans="1:41" x14ac:dyDescent="0.2">
      <c r="A117" s="989"/>
      <c r="B117" s="989"/>
      <c r="C117" s="992"/>
      <c r="D117" s="995"/>
      <c r="E117" s="992"/>
      <c r="F117" s="992"/>
      <c r="G117" s="992"/>
      <c r="H117" s="998"/>
      <c r="I117" s="998"/>
      <c r="J117" s="998"/>
      <c r="K117" s="986"/>
      <c r="L117" s="998"/>
      <c r="M117" s="998"/>
      <c r="N117" s="1001"/>
      <c r="O117" s="986"/>
      <c r="P117" s="986"/>
      <c r="Q117" s="977"/>
      <c r="R117" s="977"/>
      <c r="S117" s="977"/>
      <c r="T117" s="977"/>
      <c r="U117" s="977"/>
      <c r="V117" s="977"/>
      <c r="W117" s="980"/>
      <c r="X117" s="983"/>
      <c r="Y117" s="983"/>
      <c r="Z117" s="974"/>
      <c r="AA117" s="951" t="s">
        <v>1038</v>
      </c>
      <c r="AB117" s="952" t="s">
        <v>501</v>
      </c>
      <c r="AC117" s="952">
        <v>10000</v>
      </c>
      <c r="AD117" s="952" t="s">
        <v>380</v>
      </c>
      <c r="AE117" s="953">
        <v>44197</v>
      </c>
      <c r="AF117" s="953">
        <v>44679</v>
      </c>
      <c r="AG117" s="952">
        <v>1401.61</v>
      </c>
      <c r="AH117" s="952">
        <v>1728.5</v>
      </c>
      <c r="AI117" s="954">
        <v>0.15579999999999999</v>
      </c>
      <c r="AJ117" s="954">
        <f>(AH117-MIN(IF(O108=0,2E+99,O108),IF(X108=0,2E+99,X108)))/MIN(IF(O108=0,2E+99,O108),IF(X108=0,2E+99,X108))</f>
        <v>0.60106484474719191</v>
      </c>
      <c r="AK117" s="954">
        <v>8.8151572327044014E-3</v>
      </c>
      <c r="AL117" s="954">
        <v>0.10781615384615384</v>
      </c>
      <c r="AM117" s="955">
        <v>0.6237555906633141</v>
      </c>
      <c r="AN117" s="956">
        <v>45082.930358796293</v>
      </c>
      <c r="AO117" s="952"/>
    </row>
    <row r="118" spans="1:41" ht="13.5" thickBot="1" x14ac:dyDescent="0.25">
      <c r="A118" s="990"/>
      <c r="B118" s="990"/>
      <c r="C118" s="993"/>
      <c r="D118" s="996"/>
      <c r="E118" s="993"/>
      <c r="F118" s="993"/>
      <c r="G118" s="993"/>
      <c r="H118" s="999"/>
      <c r="I118" s="999"/>
      <c r="J118" s="999"/>
      <c r="K118" s="987"/>
      <c r="L118" s="999"/>
      <c r="M118" s="999"/>
      <c r="N118" s="1002"/>
      <c r="O118" s="987"/>
      <c r="P118" s="987"/>
      <c r="Q118" s="978"/>
      <c r="R118" s="978"/>
      <c r="S118" s="978"/>
      <c r="T118" s="978"/>
      <c r="U118" s="978"/>
      <c r="V118" s="978"/>
      <c r="W118" s="981"/>
      <c r="X118" s="984"/>
      <c r="Y118" s="984"/>
      <c r="Z118" s="975"/>
      <c r="AA118" s="957" t="s">
        <v>1039</v>
      </c>
      <c r="AB118" s="958" t="s">
        <v>501</v>
      </c>
      <c r="AC118" s="958">
        <v>20000</v>
      </c>
      <c r="AD118" s="958" t="s">
        <v>380</v>
      </c>
      <c r="AE118" s="959">
        <v>43101</v>
      </c>
      <c r="AF118" s="959">
        <v>44926</v>
      </c>
      <c r="AG118" s="958">
        <v>21441.69</v>
      </c>
      <c r="AH118" s="958">
        <v>12080</v>
      </c>
      <c r="AI118" s="960">
        <v>0.34589999999999999</v>
      </c>
      <c r="AJ118" s="960">
        <f>(AH118-MIN(IF(O108=0,2E+99,O108),IF(X108=0,2E+99,X108)))/MIN(IF(O108=0,2E+99,O108),IF(X108=0,2E+99,X108))</f>
        <v>10.189391567570771</v>
      </c>
      <c r="AK118" s="960">
        <v>1.7868075000000001E-2</v>
      </c>
      <c r="AL118" s="960">
        <v>0.21441689999999999</v>
      </c>
      <c r="AM118" s="961">
        <v>0.35499486754966886</v>
      </c>
      <c r="AN118" s="962">
        <v>45082.93037037037</v>
      </c>
      <c r="AO118" s="958"/>
    </row>
    <row r="119" spans="1:41" x14ac:dyDescent="0.2">
      <c r="A119" s="988" t="s">
        <v>1026</v>
      </c>
      <c r="B119" s="988" t="s">
        <v>1049</v>
      </c>
      <c r="C119" s="991"/>
      <c r="D119" s="994" t="s">
        <v>500</v>
      </c>
      <c r="E119" s="991" t="s">
        <v>1004</v>
      </c>
      <c r="F119" s="991">
        <v>1</v>
      </c>
      <c r="G119" s="991">
        <v>1</v>
      </c>
      <c r="H119" s="997">
        <v>10</v>
      </c>
      <c r="I119" s="997">
        <v>177</v>
      </c>
      <c r="J119" s="997">
        <v>0.01</v>
      </c>
      <c r="K119" s="985">
        <v>0.77600000000000002</v>
      </c>
      <c r="L119" s="997">
        <v>1.8</v>
      </c>
      <c r="M119" s="997">
        <v>60</v>
      </c>
      <c r="N119" s="1000">
        <v>42.634999999999998</v>
      </c>
      <c r="O119" s="985">
        <f>VLOOKUP(D119,'Залог и цена пипса'!$B$13:$E$44,3,0)*(N119+I119*$C$2*K119)</f>
        <v>632.37800000000016</v>
      </c>
      <c r="P119" s="985">
        <f>K119*VLOOKUP(D119,'Залог и цена пипса'!$B$13:$E$44,2,0)</f>
        <v>166.42096000000001</v>
      </c>
      <c r="Q119" s="976"/>
      <c r="R119" s="976"/>
      <c r="S119" s="976"/>
      <c r="T119" s="976"/>
      <c r="U119" s="976"/>
      <c r="V119" s="976"/>
      <c r="W119" s="979"/>
      <c r="X119" s="982"/>
      <c r="Y119" s="982"/>
      <c r="Z119" s="973">
        <f>MAX(O119,X119)+MAX(Y119,P119)</f>
        <v>798.79896000000019</v>
      </c>
      <c r="AA119" s="945" t="s">
        <v>1029</v>
      </c>
      <c r="AB119" s="946" t="s">
        <v>501</v>
      </c>
      <c r="AC119" s="946">
        <v>10000</v>
      </c>
      <c r="AD119" s="946" t="s">
        <v>380</v>
      </c>
      <c r="AE119" s="947">
        <v>44652</v>
      </c>
      <c r="AF119" s="947">
        <v>44679</v>
      </c>
      <c r="AG119" s="946">
        <v>2937.68</v>
      </c>
      <c r="AH119" s="946">
        <v>1346.98</v>
      </c>
      <c r="AI119" s="948">
        <v>0.11700000000000001</v>
      </c>
      <c r="AJ119" s="948">
        <f>(AH119-MIN(IF(O119=0,2E+99,O119),IF(X119=0,2E+99,X119)))/MIN(IF(O119=0,2E+99,O119),IF(X119=0,2E+99,X119))</f>
        <v>1.1300234986036828</v>
      </c>
      <c r="AK119" s="948">
        <v>0.32640888888888886</v>
      </c>
      <c r="AL119" s="948">
        <v>2.9376799999999994</v>
      </c>
      <c r="AM119" s="949">
        <v>21.809380985612254</v>
      </c>
      <c r="AN119" s="950">
        <v>45082.93041666667</v>
      </c>
      <c r="AO119" s="946"/>
    </row>
    <row r="120" spans="1:41" x14ac:dyDescent="0.2">
      <c r="A120" s="989"/>
      <c r="B120" s="989"/>
      <c r="C120" s="992"/>
      <c r="D120" s="995"/>
      <c r="E120" s="992"/>
      <c r="F120" s="992"/>
      <c r="G120" s="992"/>
      <c r="H120" s="998"/>
      <c r="I120" s="998"/>
      <c r="J120" s="998"/>
      <c r="K120" s="986"/>
      <c r="L120" s="998"/>
      <c r="M120" s="998"/>
      <c r="N120" s="1001"/>
      <c r="O120" s="986"/>
      <c r="P120" s="986"/>
      <c r="Q120" s="977"/>
      <c r="R120" s="977"/>
      <c r="S120" s="977"/>
      <c r="T120" s="977"/>
      <c r="U120" s="977"/>
      <c r="V120" s="977"/>
      <c r="W120" s="980"/>
      <c r="X120" s="983"/>
      <c r="Y120" s="983"/>
      <c r="Z120" s="974"/>
      <c r="AA120" s="951" t="s">
        <v>1030</v>
      </c>
      <c r="AB120" s="952" t="s">
        <v>501</v>
      </c>
      <c r="AC120" s="952">
        <v>10000</v>
      </c>
      <c r="AD120" s="952" t="s">
        <v>380</v>
      </c>
      <c r="AE120" s="953">
        <v>44197</v>
      </c>
      <c r="AF120" s="953">
        <v>44679</v>
      </c>
      <c r="AG120" s="952">
        <v>6529.47</v>
      </c>
      <c r="AH120" s="952">
        <v>3740.6</v>
      </c>
      <c r="AI120" s="954">
        <v>0.25159999999999999</v>
      </c>
      <c r="AJ120" s="954">
        <f>(AH120-MIN(IF(O119=0,2E+99,O119),IF(X119=0,2E+99,X119)))/MIN(IF(O119=0,2E+99,O119),IF(X119=0,2E+99,X119))</f>
        <v>4.9151330375186975</v>
      </c>
      <c r="AK120" s="954">
        <v>4.1065849056603779E-2</v>
      </c>
      <c r="AL120" s="954">
        <v>0.50226692307692311</v>
      </c>
      <c r="AM120" s="955">
        <v>1.3427442738515829</v>
      </c>
      <c r="AN120" s="956">
        <v>45082.930474537039</v>
      </c>
      <c r="AO120" s="952"/>
    </row>
    <row r="121" spans="1:41" x14ac:dyDescent="0.2">
      <c r="A121" s="989"/>
      <c r="B121" s="989"/>
      <c r="C121" s="992"/>
      <c r="D121" s="995"/>
      <c r="E121" s="992"/>
      <c r="F121" s="992"/>
      <c r="G121" s="992"/>
      <c r="H121" s="998"/>
      <c r="I121" s="998"/>
      <c r="J121" s="998"/>
      <c r="K121" s="986"/>
      <c r="L121" s="998"/>
      <c r="M121" s="998"/>
      <c r="N121" s="1001"/>
      <c r="O121" s="986"/>
      <c r="P121" s="986"/>
      <c r="Q121" s="977"/>
      <c r="R121" s="977"/>
      <c r="S121" s="977"/>
      <c r="T121" s="977"/>
      <c r="U121" s="977"/>
      <c r="V121" s="977"/>
      <c r="W121" s="980"/>
      <c r="X121" s="983"/>
      <c r="Y121" s="983"/>
      <c r="Z121" s="974"/>
      <c r="AA121" s="951" t="s">
        <v>1031</v>
      </c>
      <c r="AB121" s="952" t="s">
        <v>501</v>
      </c>
      <c r="AC121" s="952">
        <v>10000</v>
      </c>
      <c r="AD121" s="952" t="s">
        <v>380</v>
      </c>
      <c r="AE121" s="953">
        <v>44197</v>
      </c>
      <c r="AF121" s="953">
        <v>44679</v>
      </c>
      <c r="AG121" s="952">
        <v>5514.31</v>
      </c>
      <c r="AH121" s="952">
        <v>3543.63</v>
      </c>
      <c r="AI121" s="954">
        <v>0.33360000000000001</v>
      </c>
      <c r="AJ121" s="954">
        <f>(AH121-MIN(IF(O119=0,2E+99,O119),IF(X119=0,2E+99,X119)))/MIN(IF(O119=0,2E+99,O119),IF(X119=0,2E+99,X119))</f>
        <v>4.6036579387644716</v>
      </c>
      <c r="AK121" s="954">
        <v>3.4681194968553458E-2</v>
      </c>
      <c r="AL121" s="954">
        <v>0.42417769230769237</v>
      </c>
      <c r="AM121" s="955">
        <v>1.1970146214692063</v>
      </c>
      <c r="AN121" s="956">
        <v>45082.930555555555</v>
      </c>
      <c r="AO121" s="952"/>
    </row>
    <row r="122" spans="1:41" x14ac:dyDescent="0.2">
      <c r="A122" s="989"/>
      <c r="B122" s="989"/>
      <c r="C122" s="992"/>
      <c r="D122" s="995"/>
      <c r="E122" s="992"/>
      <c r="F122" s="992"/>
      <c r="G122" s="992"/>
      <c r="H122" s="998"/>
      <c r="I122" s="998"/>
      <c r="J122" s="998"/>
      <c r="K122" s="986"/>
      <c r="L122" s="998"/>
      <c r="M122" s="998"/>
      <c r="N122" s="1001"/>
      <c r="O122" s="986"/>
      <c r="P122" s="986"/>
      <c r="Q122" s="977"/>
      <c r="R122" s="977"/>
      <c r="S122" s="977"/>
      <c r="T122" s="977"/>
      <c r="U122" s="977"/>
      <c r="V122" s="977"/>
      <c r="W122" s="980"/>
      <c r="X122" s="983"/>
      <c r="Y122" s="983"/>
      <c r="Z122" s="974"/>
      <c r="AA122" s="951" t="s">
        <v>1032</v>
      </c>
      <c r="AB122" s="952" t="s">
        <v>501</v>
      </c>
      <c r="AC122" s="952">
        <v>10000</v>
      </c>
      <c r="AD122" s="952" t="s">
        <v>380</v>
      </c>
      <c r="AE122" s="953">
        <v>44197</v>
      </c>
      <c r="AF122" s="953">
        <v>44679</v>
      </c>
      <c r="AG122" s="952">
        <v>7311.83</v>
      </c>
      <c r="AH122" s="952">
        <v>3736.6</v>
      </c>
      <c r="AI122" s="954">
        <v>0.3528</v>
      </c>
      <c r="AJ122" s="954">
        <f>(AH122-MIN(IF(O119=0,2E+99,O119),IF(X119=0,2E+99,X119)))/MIN(IF(O119=0,2E+99,O119),IF(X119=0,2E+99,X119))</f>
        <v>4.9088077067829667</v>
      </c>
      <c r="AK122" s="954">
        <v>4.5986352201257859E-2</v>
      </c>
      <c r="AL122" s="954">
        <v>0.56244846153846151</v>
      </c>
      <c r="AM122" s="955">
        <v>1.5052412929895131</v>
      </c>
      <c r="AN122" s="956">
        <v>45082.930590277778</v>
      </c>
      <c r="AO122" s="952"/>
    </row>
    <row r="123" spans="1:41" x14ac:dyDescent="0.2">
      <c r="A123" s="989"/>
      <c r="B123" s="989"/>
      <c r="C123" s="992"/>
      <c r="D123" s="995"/>
      <c r="E123" s="992"/>
      <c r="F123" s="992"/>
      <c r="G123" s="992"/>
      <c r="H123" s="998"/>
      <c r="I123" s="998"/>
      <c r="J123" s="998"/>
      <c r="K123" s="986"/>
      <c r="L123" s="998"/>
      <c r="M123" s="998"/>
      <c r="N123" s="1001"/>
      <c r="O123" s="986"/>
      <c r="P123" s="986"/>
      <c r="Q123" s="977"/>
      <c r="R123" s="977"/>
      <c r="S123" s="977"/>
      <c r="T123" s="977"/>
      <c r="U123" s="977"/>
      <c r="V123" s="977"/>
      <c r="W123" s="980"/>
      <c r="X123" s="983"/>
      <c r="Y123" s="983"/>
      <c r="Z123" s="974"/>
      <c r="AA123" s="951" t="s">
        <v>1033</v>
      </c>
      <c r="AB123" s="952" t="s">
        <v>501</v>
      </c>
      <c r="AC123" s="952">
        <v>10000</v>
      </c>
      <c r="AD123" s="952" t="s">
        <v>380</v>
      </c>
      <c r="AE123" s="953">
        <v>44197</v>
      </c>
      <c r="AF123" s="953">
        <v>44679</v>
      </c>
      <c r="AG123" s="952">
        <v>6457.25</v>
      </c>
      <c r="AH123" s="952">
        <v>3125.2</v>
      </c>
      <c r="AI123" s="954">
        <v>0.29670000000000002</v>
      </c>
      <c r="AJ123" s="954">
        <f>(AH123-MIN(IF(O119=0,2E+99,O119),IF(X119=0,2E+99,X119)))/MIN(IF(O119=0,2E+99,O119),IF(X119=0,2E+99,X119))</f>
        <v>3.9419809038265075</v>
      </c>
      <c r="AK123" s="954">
        <v>4.0611635220125786E-2</v>
      </c>
      <c r="AL123" s="954">
        <v>0.49671153846153848</v>
      </c>
      <c r="AM123" s="955">
        <v>1.5893752030639272</v>
      </c>
      <c r="AN123" s="956">
        <v>45082.930625000001</v>
      </c>
      <c r="AO123" s="952"/>
    </row>
    <row r="124" spans="1:41" x14ac:dyDescent="0.2">
      <c r="A124" s="989"/>
      <c r="B124" s="989"/>
      <c r="C124" s="992"/>
      <c r="D124" s="995"/>
      <c r="E124" s="992"/>
      <c r="F124" s="992"/>
      <c r="G124" s="992"/>
      <c r="H124" s="998"/>
      <c r="I124" s="998"/>
      <c r="J124" s="998"/>
      <c r="K124" s="986"/>
      <c r="L124" s="998"/>
      <c r="M124" s="998"/>
      <c r="N124" s="1001"/>
      <c r="O124" s="986"/>
      <c r="P124" s="986"/>
      <c r="Q124" s="977"/>
      <c r="R124" s="977"/>
      <c r="S124" s="977"/>
      <c r="T124" s="977"/>
      <c r="U124" s="977"/>
      <c r="V124" s="977"/>
      <c r="W124" s="980"/>
      <c r="X124" s="983"/>
      <c r="Y124" s="983"/>
      <c r="Z124" s="974"/>
      <c r="AA124" s="951" t="s">
        <v>1034</v>
      </c>
      <c r="AB124" s="952" t="s">
        <v>501</v>
      </c>
      <c r="AC124" s="952">
        <v>10000</v>
      </c>
      <c r="AD124" s="952" t="s">
        <v>380</v>
      </c>
      <c r="AE124" s="953">
        <v>44197</v>
      </c>
      <c r="AF124" s="953">
        <v>44679</v>
      </c>
      <c r="AG124" s="952">
        <v>4591.59</v>
      </c>
      <c r="AH124" s="952">
        <v>3149.56</v>
      </c>
      <c r="AI124" s="954">
        <v>0.30180000000000001</v>
      </c>
      <c r="AJ124" s="954">
        <f>(AH124-MIN(IF(O119=0,2E+99,O119),IF(X119=0,2E+99,X119)))/MIN(IF(O119=0,2E+99,O119),IF(X119=0,2E+99,X119))</f>
        <v>3.9805021680071082</v>
      </c>
      <c r="AK124" s="954">
        <v>2.8877924528301891E-2</v>
      </c>
      <c r="AL124" s="954">
        <v>0.35319923076923077</v>
      </c>
      <c r="AM124" s="955">
        <v>1.1214240426257343</v>
      </c>
      <c r="AN124" s="956">
        <v>45082.930636574078</v>
      </c>
      <c r="AO124" s="952"/>
    </row>
    <row r="125" spans="1:41" x14ac:dyDescent="0.2">
      <c r="A125" s="989"/>
      <c r="B125" s="989"/>
      <c r="C125" s="992"/>
      <c r="D125" s="995"/>
      <c r="E125" s="992"/>
      <c r="F125" s="992"/>
      <c r="G125" s="992"/>
      <c r="H125" s="998"/>
      <c r="I125" s="998"/>
      <c r="J125" s="998"/>
      <c r="K125" s="986"/>
      <c r="L125" s="998"/>
      <c r="M125" s="998"/>
      <c r="N125" s="1001"/>
      <c r="O125" s="986"/>
      <c r="P125" s="986"/>
      <c r="Q125" s="977"/>
      <c r="R125" s="977"/>
      <c r="S125" s="977"/>
      <c r="T125" s="977"/>
      <c r="U125" s="977"/>
      <c r="V125" s="977"/>
      <c r="W125" s="980"/>
      <c r="X125" s="983"/>
      <c r="Y125" s="983"/>
      <c r="Z125" s="974"/>
      <c r="AA125" s="951" t="s">
        <v>1035</v>
      </c>
      <c r="AB125" s="952" t="s">
        <v>501</v>
      </c>
      <c r="AC125" s="952">
        <v>10000</v>
      </c>
      <c r="AD125" s="952" t="s">
        <v>380</v>
      </c>
      <c r="AE125" s="953">
        <v>44197</v>
      </c>
      <c r="AF125" s="953">
        <v>44679</v>
      </c>
      <c r="AG125" s="952">
        <v>6012.99</v>
      </c>
      <c r="AH125" s="952">
        <v>3328.12</v>
      </c>
      <c r="AI125" s="954">
        <v>0.31140000000000001</v>
      </c>
      <c r="AJ125" s="954">
        <f>(AH125-MIN(IF(O119=0,2E+99,O119),IF(X119=0,2E+99,X119)))/MIN(IF(O119=0,2E+99,O119),IF(X119=0,2E+99,X119))</f>
        <v>4.2628649320501335</v>
      </c>
      <c r="AK125" s="954">
        <v>3.7817547169811318E-2</v>
      </c>
      <c r="AL125" s="954">
        <v>0.46253769230769232</v>
      </c>
      <c r="AM125" s="955">
        <v>1.3897867033270805</v>
      </c>
      <c r="AN125" s="956">
        <v>45082.930659722224</v>
      </c>
      <c r="AO125" s="952"/>
    </row>
    <row r="126" spans="1:41" x14ac:dyDescent="0.2">
      <c r="A126" s="989"/>
      <c r="B126" s="989"/>
      <c r="C126" s="992"/>
      <c r="D126" s="995"/>
      <c r="E126" s="992"/>
      <c r="F126" s="992"/>
      <c r="G126" s="992"/>
      <c r="H126" s="998"/>
      <c r="I126" s="998"/>
      <c r="J126" s="998"/>
      <c r="K126" s="986"/>
      <c r="L126" s="998"/>
      <c r="M126" s="998"/>
      <c r="N126" s="1001"/>
      <c r="O126" s="986"/>
      <c r="P126" s="986"/>
      <c r="Q126" s="977"/>
      <c r="R126" s="977"/>
      <c r="S126" s="977"/>
      <c r="T126" s="977"/>
      <c r="U126" s="977"/>
      <c r="V126" s="977"/>
      <c r="W126" s="980"/>
      <c r="X126" s="983"/>
      <c r="Y126" s="983"/>
      <c r="Z126" s="974"/>
      <c r="AA126" s="951" t="s">
        <v>1036</v>
      </c>
      <c r="AB126" s="952" t="s">
        <v>501</v>
      </c>
      <c r="AC126" s="952">
        <v>10000</v>
      </c>
      <c r="AD126" s="952" t="s">
        <v>380</v>
      </c>
      <c r="AE126" s="953">
        <v>44197</v>
      </c>
      <c r="AF126" s="953">
        <v>44679</v>
      </c>
      <c r="AG126" s="952">
        <v>5715.19</v>
      </c>
      <c r="AH126" s="952">
        <v>3209.37</v>
      </c>
      <c r="AI126" s="954">
        <v>0.30120000000000002</v>
      </c>
      <c r="AJ126" s="954">
        <f>(AH126-MIN(IF(O119=0,2E+99,O119),IF(X119=0,2E+99,X119)))/MIN(IF(O119=0,2E+99,O119),IF(X119=0,2E+99,X119))</f>
        <v>4.0750816758331236</v>
      </c>
      <c r="AK126" s="954">
        <v>3.5944591194968553E-2</v>
      </c>
      <c r="AL126" s="954">
        <v>0.43962999999999991</v>
      </c>
      <c r="AM126" s="955">
        <v>1.3698327086001301</v>
      </c>
      <c r="AN126" s="956">
        <v>45082.930694444447</v>
      </c>
      <c r="AO126" s="952"/>
    </row>
    <row r="127" spans="1:41" x14ac:dyDescent="0.2">
      <c r="A127" s="989"/>
      <c r="B127" s="989"/>
      <c r="C127" s="992"/>
      <c r="D127" s="995"/>
      <c r="E127" s="992"/>
      <c r="F127" s="992"/>
      <c r="G127" s="992"/>
      <c r="H127" s="998"/>
      <c r="I127" s="998"/>
      <c r="J127" s="998"/>
      <c r="K127" s="986"/>
      <c r="L127" s="998"/>
      <c r="M127" s="998"/>
      <c r="N127" s="1001"/>
      <c r="O127" s="986"/>
      <c r="P127" s="986"/>
      <c r="Q127" s="977"/>
      <c r="R127" s="977"/>
      <c r="S127" s="977"/>
      <c r="T127" s="977"/>
      <c r="U127" s="977"/>
      <c r="V127" s="977"/>
      <c r="W127" s="980"/>
      <c r="X127" s="983"/>
      <c r="Y127" s="983"/>
      <c r="Z127" s="974"/>
      <c r="AA127" s="951" t="s">
        <v>1037</v>
      </c>
      <c r="AB127" s="952" t="s">
        <v>501</v>
      </c>
      <c r="AC127" s="952">
        <v>10000</v>
      </c>
      <c r="AD127" s="952" t="s">
        <v>380</v>
      </c>
      <c r="AE127" s="953">
        <v>44197</v>
      </c>
      <c r="AF127" s="953">
        <v>44679</v>
      </c>
      <c r="AG127" s="952">
        <v>802.7</v>
      </c>
      <c r="AH127" s="952">
        <v>1615.73</v>
      </c>
      <c r="AI127" s="954">
        <v>0.15210000000000001</v>
      </c>
      <c r="AJ127" s="954">
        <f>(AH127-MIN(IF(O119=0,2E+99,O119),IF(X119=0,2E+99,X119)))/MIN(IF(O119=0,2E+99,O119),IF(X119=0,2E+99,X119))</f>
        <v>1.5550066574105987</v>
      </c>
      <c r="AK127" s="954">
        <v>5.0484276729559751E-3</v>
      </c>
      <c r="AL127" s="954">
        <v>6.1746153846153846E-2</v>
      </c>
      <c r="AM127" s="955">
        <v>0.38215638656306339</v>
      </c>
      <c r="AN127" s="956">
        <v>45082.930694444447</v>
      </c>
      <c r="AO127" s="952"/>
    </row>
    <row r="128" spans="1:41" x14ac:dyDescent="0.2">
      <c r="A128" s="989"/>
      <c r="B128" s="989"/>
      <c r="C128" s="992"/>
      <c r="D128" s="995"/>
      <c r="E128" s="992"/>
      <c r="F128" s="992"/>
      <c r="G128" s="992"/>
      <c r="H128" s="998"/>
      <c r="I128" s="998"/>
      <c r="J128" s="998"/>
      <c r="K128" s="986"/>
      <c r="L128" s="998"/>
      <c r="M128" s="998"/>
      <c r="N128" s="1001"/>
      <c r="O128" s="986"/>
      <c r="P128" s="986"/>
      <c r="Q128" s="977"/>
      <c r="R128" s="977"/>
      <c r="S128" s="977"/>
      <c r="T128" s="977"/>
      <c r="U128" s="977"/>
      <c r="V128" s="977"/>
      <c r="W128" s="980"/>
      <c r="X128" s="983"/>
      <c r="Y128" s="983"/>
      <c r="Z128" s="974"/>
      <c r="AA128" s="951" t="s">
        <v>1038</v>
      </c>
      <c r="AB128" s="952" t="s">
        <v>501</v>
      </c>
      <c r="AC128" s="952">
        <v>10000</v>
      </c>
      <c r="AD128" s="952" t="s">
        <v>380</v>
      </c>
      <c r="AE128" s="953">
        <v>44197</v>
      </c>
      <c r="AF128" s="953">
        <v>44679</v>
      </c>
      <c r="AG128" s="952">
        <v>1401.61</v>
      </c>
      <c r="AH128" s="952">
        <v>1728.5</v>
      </c>
      <c r="AI128" s="954">
        <v>0.15579999999999999</v>
      </c>
      <c r="AJ128" s="954">
        <f>(AH128-MIN(IF(O119=0,2E+99,O119),IF(X119=0,2E+99,X119)))/MIN(IF(O119=0,2E+99,O119),IF(X119=0,2E+99,X119))</f>
        <v>1.7333335441776905</v>
      </c>
      <c r="AK128" s="954">
        <v>8.8151572327044014E-3</v>
      </c>
      <c r="AL128" s="954">
        <v>0.10781615384615384</v>
      </c>
      <c r="AM128" s="955">
        <v>0.6237555906633141</v>
      </c>
      <c r="AN128" s="956">
        <v>45082.930706018517</v>
      </c>
      <c r="AO128" s="952"/>
    </row>
    <row r="129" spans="1:41" ht="13.5" thickBot="1" x14ac:dyDescent="0.25">
      <c r="A129" s="990"/>
      <c r="B129" s="990"/>
      <c r="C129" s="993"/>
      <c r="D129" s="996"/>
      <c r="E129" s="993"/>
      <c r="F129" s="993"/>
      <c r="G129" s="993"/>
      <c r="H129" s="999"/>
      <c r="I129" s="999"/>
      <c r="J129" s="999"/>
      <c r="K129" s="987"/>
      <c r="L129" s="999"/>
      <c r="M129" s="999"/>
      <c r="N129" s="1002"/>
      <c r="O129" s="987"/>
      <c r="P129" s="987"/>
      <c r="Q129" s="978"/>
      <c r="R129" s="978"/>
      <c r="S129" s="978"/>
      <c r="T129" s="978"/>
      <c r="U129" s="978"/>
      <c r="V129" s="978"/>
      <c r="W129" s="981"/>
      <c r="X129" s="984"/>
      <c r="Y129" s="984"/>
      <c r="Z129" s="975"/>
      <c r="AA129" s="957" t="s">
        <v>1039</v>
      </c>
      <c r="AB129" s="958" t="s">
        <v>501</v>
      </c>
      <c r="AC129" s="958">
        <v>20000</v>
      </c>
      <c r="AD129" s="958" t="s">
        <v>380</v>
      </c>
      <c r="AE129" s="959">
        <v>43101</v>
      </c>
      <c r="AF129" s="959">
        <v>44926</v>
      </c>
      <c r="AG129" s="958">
        <v>21441.69</v>
      </c>
      <c r="AH129" s="958">
        <v>12080</v>
      </c>
      <c r="AI129" s="960">
        <v>0.34589999999999999</v>
      </c>
      <c r="AJ129" s="960">
        <f>(AH129-MIN(IF(O119=0,2E+99,O119),IF(X119=0,2E+99,X119)))/MIN(IF(O119=0,2E+99,O119),IF(X119=0,2E+99,X119))</f>
        <v>18.102498821907144</v>
      </c>
      <c r="AK129" s="960">
        <v>1.7868075000000001E-2</v>
      </c>
      <c r="AL129" s="960">
        <v>0.21441689999999999</v>
      </c>
      <c r="AM129" s="961">
        <v>0.35499486754966886</v>
      </c>
      <c r="AN129" s="962">
        <v>45082.930706018517</v>
      </c>
      <c r="AO129" s="958"/>
    </row>
    <row r="130" spans="1:41" x14ac:dyDescent="0.2">
      <c r="A130" s="988" t="s">
        <v>1026</v>
      </c>
      <c r="B130" s="988" t="s">
        <v>1050</v>
      </c>
      <c r="C130" s="991"/>
      <c r="D130" s="994" t="s">
        <v>500</v>
      </c>
      <c r="E130" s="991" t="s">
        <v>1004</v>
      </c>
      <c r="F130" s="991">
        <v>1</v>
      </c>
      <c r="G130" s="991">
        <v>1</v>
      </c>
      <c r="H130" s="997">
        <v>10</v>
      </c>
      <c r="I130" s="997">
        <v>240</v>
      </c>
      <c r="J130" s="997">
        <v>0.01</v>
      </c>
      <c r="K130" s="985">
        <v>2.456</v>
      </c>
      <c r="L130" s="997">
        <v>1.8</v>
      </c>
      <c r="M130" s="997">
        <v>63</v>
      </c>
      <c r="N130" s="1000">
        <v>143.07299999999998</v>
      </c>
      <c r="O130" s="985">
        <f>VLOOKUP(D130,'Залог и цена пипса'!$B$13:$E$44,3,0)*(N130+I130*$C$2*K130)</f>
        <v>2314.8900000000003</v>
      </c>
      <c r="P130" s="985">
        <f>K130*VLOOKUP(D130,'Залог и цена пипса'!$B$13:$E$44,2,0)</f>
        <v>526.71375999999998</v>
      </c>
      <c r="Q130" s="976"/>
      <c r="R130" s="976"/>
      <c r="S130" s="976"/>
      <c r="T130" s="976"/>
      <c r="U130" s="976"/>
      <c r="V130" s="976"/>
      <c r="W130" s="979"/>
      <c r="X130" s="982"/>
      <c r="Y130" s="982"/>
      <c r="Z130" s="973">
        <f>MAX(O130,X130)+MAX(Y130,P130)</f>
        <v>2841.6037600000004</v>
      </c>
      <c r="AA130" s="945" t="s">
        <v>1029</v>
      </c>
      <c r="AB130" s="946" t="s">
        <v>501</v>
      </c>
      <c r="AC130" s="946">
        <v>10000</v>
      </c>
      <c r="AD130" s="946" t="s">
        <v>380</v>
      </c>
      <c r="AE130" s="947">
        <v>44652</v>
      </c>
      <c r="AF130" s="947">
        <v>44679</v>
      </c>
      <c r="AG130" s="946">
        <v>2937.68</v>
      </c>
      <c r="AH130" s="946">
        <v>1346.98</v>
      </c>
      <c r="AI130" s="948">
        <v>0.11700000000000001</v>
      </c>
      <c r="AJ130" s="948">
        <f>(AH130-MIN(IF(O130=0,2E+99,O130),IF(X130=0,2E+99,X130)))/MIN(IF(O130=0,2E+99,O130),IF(X130=0,2E+99,X130))</f>
        <v>-0.41812353934744206</v>
      </c>
      <c r="AK130" s="948">
        <v>0.32640888888888886</v>
      </c>
      <c r="AL130" s="948">
        <v>2.9376799999999994</v>
      </c>
      <c r="AM130" s="949">
        <v>21.809380985612254</v>
      </c>
      <c r="AN130" s="950">
        <v>45082.93074074074</v>
      </c>
      <c r="AO130" s="946"/>
    </row>
    <row r="131" spans="1:41" x14ac:dyDescent="0.2">
      <c r="A131" s="989"/>
      <c r="B131" s="989"/>
      <c r="C131" s="992"/>
      <c r="D131" s="995"/>
      <c r="E131" s="992"/>
      <c r="F131" s="992"/>
      <c r="G131" s="992"/>
      <c r="H131" s="998"/>
      <c r="I131" s="998"/>
      <c r="J131" s="998"/>
      <c r="K131" s="986"/>
      <c r="L131" s="998"/>
      <c r="M131" s="998"/>
      <c r="N131" s="1001"/>
      <c r="O131" s="986"/>
      <c r="P131" s="986"/>
      <c r="Q131" s="977"/>
      <c r="R131" s="977"/>
      <c r="S131" s="977"/>
      <c r="T131" s="977"/>
      <c r="U131" s="977"/>
      <c r="V131" s="977"/>
      <c r="W131" s="980"/>
      <c r="X131" s="983"/>
      <c r="Y131" s="983"/>
      <c r="Z131" s="974"/>
      <c r="AA131" s="951" t="s">
        <v>1030</v>
      </c>
      <c r="AB131" s="952" t="s">
        <v>501</v>
      </c>
      <c r="AC131" s="952">
        <v>10000</v>
      </c>
      <c r="AD131" s="952" t="s">
        <v>380</v>
      </c>
      <c r="AE131" s="953">
        <v>44197</v>
      </c>
      <c r="AF131" s="953">
        <v>44679</v>
      </c>
      <c r="AG131" s="952">
        <v>6529.47</v>
      </c>
      <c r="AH131" s="952">
        <v>3740.6</v>
      </c>
      <c r="AI131" s="954">
        <v>0.25159999999999999</v>
      </c>
      <c r="AJ131" s="954">
        <f>(AH131-MIN(IF(O130=0,2E+99,O130),IF(X130=0,2E+99,X130)))/MIN(IF(O130=0,2E+99,O130),IF(X130=0,2E+99,X130))</f>
        <v>0.6158867159994641</v>
      </c>
      <c r="AK131" s="954">
        <v>4.1065849056603779E-2</v>
      </c>
      <c r="AL131" s="954">
        <v>0.50226692307692311</v>
      </c>
      <c r="AM131" s="955">
        <v>1.3427442738515829</v>
      </c>
      <c r="AN131" s="956">
        <v>45082.930821759262</v>
      </c>
      <c r="AO131" s="952"/>
    </row>
    <row r="132" spans="1:41" x14ac:dyDescent="0.2">
      <c r="A132" s="989"/>
      <c r="B132" s="989"/>
      <c r="C132" s="992"/>
      <c r="D132" s="995"/>
      <c r="E132" s="992"/>
      <c r="F132" s="992"/>
      <c r="G132" s="992"/>
      <c r="H132" s="998"/>
      <c r="I132" s="998"/>
      <c r="J132" s="998"/>
      <c r="K132" s="986"/>
      <c r="L132" s="998"/>
      <c r="M132" s="998"/>
      <c r="N132" s="1001"/>
      <c r="O132" s="986"/>
      <c r="P132" s="986"/>
      <c r="Q132" s="977"/>
      <c r="R132" s="977"/>
      <c r="S132" s="977"/>
      <c r="T132" s="977"/>
      <c r="U132" s="977"/>
      <c r="V132" s="977"/>
      <c r="W132" s="980"/>
      <c r="X132" s="983"/>
      <c r="Y132" s="983"/>
      <c r="Z132" s="974"/>
      <c r="AA132" s="951" t="s">
        <v>1031</v>
      </c>
      <c r="AB132" s="952" t="s">
        <v>501</v>
      </c>
      <c r="AC132" s="952">
        <v>10000</v>
      </c>
      <c r="AD132" s="952" t="s">
        <v>380</v>
      </c>
      <c r="AE132" s="953">
        <v>44197</v>
      </c>
      <c r="AF132" s="953">
        <v>44679</v>
      </c>
      <c r="AG132" s="952">
        <v>5514.31</v>
      </c>
      <c r="AH132" s="952">
        <v>3543.63</v>
      </c>
      <c r="AI132" s="954">
        <v>0.33360000000000001</v>
      </c>
      <c r="AJ132" s="954">
        <f>(AH132-MIN(IF(O130=0,2E+99,O130),IF(X130=0,2E+99,X130)))/MIN(IF(O130=0,2E+99,O130),IF(X130=0,2E+99,X130))</f>
        <v>0.5307984396666795</v>
      </c>
      <c r="AK132" s="954">
        <v>3.4681194968553458E-2</v>
      </c>
      <c r="AL132" s="954">
        <v>0.42417769230769237</v>
      </c>
      <c r="AM132" s="955">
        <v>1.1970146214692063</v>
      </c>
      <c r="AN132" s="956">
        <v>45082.930914351855</v>
      </c>
      <c r="AO132" s="952"/>
    </row>
    <row r="133" spans="1:41" x14ac:dyDescent="0.2">
      <c r="A133" s="989"/>
      <c r="B133" s="989"/>
      <c r="C133" s="992"/>
      <c r="D133" s="995"/>
      <c r="E133" s="992"/>
      <c r="F133" s="992"/>
      <c r="G133" s="992"/>
      <c r="H133" s="998"/>
      <c r="I133" s="998"/>
      <c r="J133" s="998"/>
      <c r="K133" s="986"/>
      <c r="L133" s="998"/>
      <c r="M133" s="998"/>
      <c r="N133" s="1001"/>
      <c r="O133" s="986"/>
      <c r="P133" s="986"/>
      <c r="Q133" s="977"/>
      <c r="R133" s="977"/>
      <c r="S133" s="977"/>
      <c r="T133" s="977"/>
      <c r="U133" s="977"/>
      <c r="V133" s="977"/>
      <c r="W133" s="980"/>
      <c r="X133" s="983"/>
      <c r="Y133" s="983"/>
      <c r="Z133" s="974"/>
      <c r="AA133" s="951" t="s">
        <v>1032</v>
      </c>
      <c r="AB133" s="952" t="s">
        <v>501</v>
      </c>
      <c r="AC133" s="952">
        <v>10000</v>
      </c>
      <c r="AD133" s="952" t="s">
        <v>380</v>
      </c>
      <c r="AE133" s="953">
        <v>44197</v>
      </c>
      <c r="AF133" s="953">
        <v>44679</v>
      </c>
      <c r="AG133" s="952">
        <v>7311.83</v>
      </c>
      <c r="AH133" s="952">
        <v>3736.6</v>
      </c>
      <c r="AI133" s="954">
        <v>0.3528</v>
      </c>
      <c r="AJ133" s="954">
        <f>(AH133-MIN(IF(O130=0,2E+99,O130),IF(X130=0,2E+99,X130)))/MIN(IF(O130=0,2E+99,O130),IF(X130=0,2E+99,X130))</f>
        <v>0.61415877212308112</v>
      </c>
      <c r="AK133" s="954">
        <v>4.5986352201257859E-2</v>
      </c>
      <c r="AL133" s="954">
        <v>0.56244846153846151</v>
      </c>
      <c r="AM133" s="955">
        <v>1.5052412929895131</v>
      </c>
      <c r="AN133" s="956">
        <v>45082.930949074071</v>
      </c>
      <c r="AO133" s="952"/>
    </row>
    <row r="134" spans="1:41" x14ac:dyDescent="0.2">
      <c r="A134" s="989"/>
      <c r="B134" s="989"/>
      <c r="C134" s="992"/>
      <c r="D134" s="995"/>
      <c r="E134" s="992"/>
      <c r="F134" s="992"/>
      <c r="G134" s="992"/>
      <c r="H134" s="998"/>
      <c r="I134" s="998"/>
      <c r="J134" s="998"/>
      <c r="K134" s="986"/>
      <c r="L134" s="998"/>
      <c r="M134" s="998"/>
      <c r="N134" s="1001"/>
      <c r="O134" s="986"/>
      <c r="P134" s="986"/>
      <c r="Q134" s="977"/>
      <c r="R134" s="977"/>
      <c r="S134" s="977"/>
      <c r="T134" s="977"/>
      <c r="U134" s="977"/>
      <c r="V134" s="977"/>
      <c r="W134" s="980"/>
      <c r="X134" s="983"/>
      <c r="Y134" s="983"/>
      <c r="Z134" s="974"/>
      <c r="AA134" s="951" t="s">
        <v>1033</v>
      </c>
      <c r="AB134" s="952" t="s">
        <v>501</v>
      </c>
      <c r="AC134" s="952">
        <v>10000</v>
      </c>
      <c r="AD134" s="952" t="s">
        <v>380</v>
      </c>
      <c r="AE134" s="953">
        <v>44197</v>
      </c>
      <c r="AF134" s="953">
        <v>44679</v>
      </c>
      <c r="AG134" s="952">
        <v>6457.25</v>
      </c>
      <c r="AH134" s="952">
        <v>3125.2</v>
      </c>
      <c r="AI134" s="954">
        <v>0.29670000000000002</v>
      </c>
      <c r="AJ134" s="954">
        <f>(AH134-MIN(IF(O130=0,2E+99,O130),IF(X130=0,2E+99,X130)))/MIN(IF(O130=0,2E+99,O130),IF(X130=0,2E+99,X130))</f>
        <v>0.35004255061795564</v>
      </c>
      <c r="AK134" s="954">
        <v>4.0611635220125786E-2</v>
      </c>
      <c r="AL134" s="954">
        <v>0.49671153846153848</v>
      </c>
      <c r="AM134" s="955">
        <v>1.5893752030639272</v>
      </c>
      <c r="AN134" s="956">
        <v>45082.930983796294</v>
      </c>
      <c r="AO134" s="952"/>
    </row>
    <row r="135" spans="1:41" x14ac:dyDescent="0.2">
      <c r="A135" s="989"/>
      <c r="B135" s="989"/>
      <c r="C135" s="992"/>
      <c r="D135" s="995"/>
      <c r="E135" s="992"/>
      <c r="F135" s="992"/>
      <c r="G135" s="992"/>
      <c r="H135" s="998"/>
      <c r="I135" s="998"/>
      <c r="J135" s="998"/>
      <c r="K135" s="986"/>
      <c r="L135" s="998"/>
      <c r="M135" s="998"/>
      <c r="N135" s="1001"/>
      <c r="O135" s="986"/>
      <c r="P135" s="986"/>
      <c r="Q135" s="977"/>
      <c r="R135" s="977"/>
      <c r="S135" s="977"/>
      <c r="T135" s="977"/>
      <c r="U135" s="977"/>
      <c r="V135" s="977"/>
      <c r="W135" s="980"/>
      <c r="X135" s="983"/>
      <c r="Y135" s="983"/>
      <c r="Z135" s="974"/>
      <c r="AA135" s="951" t="s">
        <v>1034</v>
      </c>
      <c r="AB135" s="952" t="s">
        <v>501</v>
      </c>
      <c r="AC135" s="952">
        <v>10000</v>
      </c>
      <c r="AD135" s="952" t="s">
        <v>380</v>
      </c>
      <c r="AE135" s="953">
        <v>44197</v>
      </c>
      <c r="AF135" s="953">
        <v>44679</v>
      </c>
      <c r="AG135" s="952">
        <v>4591.59</v>
      </c>
      <c r="AH135" s="952">
        <v>3149.56</v>
      </c>
      <c r="AI135" s="954">
        <v>0.30180000000000001</v>
      </c>
      <c r="AJ135" s="954">
        <f>(AH135-MIN(IF(O130=0,2E+99,O130),IF(X130=0,2E+99,X130)))/MIN(IF(O130=0,2E+99,O130),IF(X130=0,2E+99,X130))</f>
        <v>0.36056572882512755</v>
      </c>
      <c r="AK135" s="954">
        <v>2.8877924528301891E-2</v>
      </c>
      <c r="AL135" s="954">
        <v>0.35319923076923077</v>
      </c>
      <c r="AM135" s="955">
        <v>1.1214240426257343</v>
      </c>
      <c r="AN135" s="956">
        <v>45082.930995370371</v>
      </c>
      <c r="AO135" s="952"/>
    </row>
    <row r="136" spans="1:41" x14ac:dyDescent="0.2">
      <c r="A136" s="989"/>
      <c r="B136" s="989"/>
      <c r="C136" s="992"/>
      <c r="D136" s="995"/>
      <c r="E136" s="992"/>
      <c r="F136" s="992"/>
      <c r="G136" s="992"/>
      <c r="H136" s="998"/>
      <c r="I136" s="998"/>
      <c r="J136" s="998"/>
      <c r="K136" s="986"/>
      <c r="L136" s="998"/>
      <c r="M136" s="998"/>
      <c r="N136" s="1001"/>
      <c r="O136" s="986"/>
      <c r="P136" s="986"/>
      <c r="Q136" s="977"/>
      <c r="R136" s="977"/>
      <c r="S136" s="977"/>
      <c r="T136" s="977"/>
      <c r="U136" s="977"/>
      <c r="V136" s="977"/>
      <c r="W136" s="980"/>
      <c r="X136" s="983"/>
      <c r="Y136" s="983"/>
      <c r="Z136" s="974"/>
      <c r="AA136" s="951" t="s">
        <v>1035</v>
      </c>
      <c r="AB136" s="952" t="s">
        <v>501</v>
      </c>
      <c r="AC136" s="952">
        <v>10000</v>
      </c>
      <c r="AD136" s="952" t="s">
        <v>380</v>
      </c>
      <c r="AE136" s="953">
        <v>44197</v>
      </c>
      <c r="AF136" s="953">
        <v>44679</v>
      </c>
      <c r="AG136" s="952">
        <v>6012.99</v>
      </c>
      <c r="AH136" s="952">
        <v>3328.12</v>
      </c>
      <c r="AI136" s="954">
        <v>0.31140000000000001</v>
      </c>
      <c r="AJ136" s="954">
        <f>(AH136-MIN(IF(O130=0,2E+99,O130),IF(X130=0,2E+99,X130)))/MIN(IF(O130=0,2E+99,O130),IF(X130=0,2E+99,X130))</f>
        <v>0.43770114346685995</v>
      </c>
      <c r="AK136" s="954">
        <v>3.7817547169811318E-2</v>
      </c>
      <c r="AL136" s="954">
        <v>0.46253769230769232</v>
      </c>
      <c r="AM136" s="955">
        <v>1.3897867033270805</v>
      </c>
      <c r="AN136" s="956">
        <v>45082.931030092594</v>
      </c>
      <c r="AO136" s="952"/>
    </row>
    <row r="137" spans="1:41" x14ac:dyDescent="0.2">
      <c r="A137" s="989"/>
      <c r="B137" s="989"/>
      <c r="C137" s="992"/>
      <c r="D137" s="995"/>
      <c r="E137" s="992"/>
      <c r="F137" s="992"/>
      <c r="G137" s="992"/>
      <c r="H137" s="998"/>
      <c r="I137" s="998"/>
      <c r="J137" s="998"/>
      <c r="K137" s="986"/>
      <c r="L137" s="998"/>
      <c r="M137" s="998"/>
      <c r="N137" s="1001"/>
      <c r="O137" s="986"/>
      <c r="P137" s="986"/>
      <c r="Q137" s="977"/>
      <c r="R137" s="977"/>
      <c r="S137" s="977"/>
      <c r="T137" s="977"/>
      <c r="U137" s="977"/>
      <c r="V137" s="977"/>
      <c r="W137" s="980"/>
      <c r="X137" s="983"/>
      <c r="Y137" s="983"/>
      <c r="Z137" s="974"/>
      <c r="AA137" s="951" t="s">
        <v>1036</v>
      </c>
      <c r="AB137" s="952" t="s">
        <v>501</v>
      </c>
      <c r="AC137" s="952">
        <v>10000</v>
      </c>
      <c r="AD137" s="952" t="s">
        <v>380</v>
      </c>
      <c r="AE137" s="953">
        <v>44197</v>
      </c>
      <c r="AF137" s="953">
        <v>44679</v>
      </c>
      <c r="AG137" s="952">
        <v>5715.19</v>
      </c>
      <c r="AH137" s="952">
        <v>3209.37</v>
      </c>
      <c r="AI137" s="954">
        <v>0.30120000000000002</v>
      </c>
      <c r="AJ137" s="954">
        <f>(AH137-MIN(IF(O130=0,2E+99,O130),IF(X130=0,2E+99,X130)))/MIN(IF(O130=0,2E+99,O130),IF(X130=0,2E+99,X130))</f>
        <v>0.38640280963674273</v>
      </c>
      <c r="AK137" s="954">
        <v>3.5944591194968553E-2</v>
      </c>
      <c r="AL137" s="954">
        <v>0.43962999999999991</v>
      </c>
      <c r="AM137" s="955">
        <v>1.3698327086001301</v>
      </c>
      <c r="AN137" s="956">
        <v>45082.93105324074</v>
      </c>
      <c r="AO137" s="952"/>
    </row>
    <row r="138" spans="1:41" x14ac:dyDescent="0.2">
      <c r="A138" s="989"/>
      <c r="B138" s="989"/>
      <c r="C138" s="992"/>
      <c r="D138" s="995"/>
      <c r="E138" s="992"/>
      <c r="F138" s="992"/>
      <c r="G138" s="992"/>
      <c r="H138" s="998"/>
      <c r="I138" s="998"/>
      <c r="J138" s="998"/>
      <c r="K138" s="986"/>
      <c r="L138" s="998"/>
      <c r="M138" s="998"/>
      <c r="N138" s="1001"/>
      <c r="O138" s="986"/>
      <c r="P138" s="986"/>
      <c r="Q138" s="977"/>
      <c r="R138" s="977"/>
      <c r="S138" s="977"/>
      <c r="T138" s="977"/>
      <c r="U138" s="977"/>
      <c r="V138" s="977"/>
      <c r="W138" s="980"/>
      <c r="X138" s="983"/>
      <c r="Y138" s="983"/>
      <c r="Z138" s="974"/>
      <c r="AA138" s="951" t="s">
        <v>1037</v>
      </c>
      <c r="AB138" s="952" t="s">
        <v>501</v>
      </c>
      <c r="AC138" s="952">
        <v>10000</v>
      </c>
      <c r="AD138" s="952" t="s">
        <v>380</v>
      </c>
      <c r="AE138" s="953">
        <v>44197</v>
      </c>
      <c r="AF138" s="953">
        <v>44679</v>
      </c>
      <c r="AG138" s="952">
        <v>802.7</v>
      </c>
      <c r="AH138" s="952">
        <v>1615.73</v>
      </c>
      <c r="AI138" s="954">
        <v>0.15210000000000001</v>
      </c>
      <c r="AJ138" s="954">
        <f>(AH138-MIN(IF(O130=0,2E+99,O130),IF(X130=0,2E+99,X130)))/MIN(IF(O130=0,2E+99,O130),IF(X130=0,2E+99,X130))</f>
        <v>-0.3020273101529663</v>
      </c>
      <c r="AK138" s="954">
        <v>5.0484276729559751E-3</v>
      </c>
      <c r="AL138" s="954">
        <v>6.1746153846153846E-2</v>
      </c>
      <c r="AM138" s="955">
        <v>0.38215638656306339</v>
      </c>
      <c r="AN138" s="956">
        <v>45082.93105324074</v>
      </c>
      <c r="AO138" s="952"/>
    </row>
    <row r="139" spans="1:41" x14ac:dyDescent="0.2">
      <c r="A139" s="989"/>
      <c r="B139" s="989"/>
      <c r="C139" s="992"/>
      <c r="D139" s="995"/>
      <c r="E139" s="992"/>
      <c r="F139" s="992"/>
      <c r="G139" s="992"/>
      <c r="H139" s="998"/>
      <c r="I139" s="998"/>
      <c r="J139" s="998"/>
      <c r="K139" s="986"/>
      <c r="L139" s="998"/>
      <c r="M139" s="998"/>
      <c r="N139" s="1001"/>
      <c r="O139" s="986"/>
      <c r="P139" s="986"/>
      <c r="Q139" s="977"/>
      <c r="R139" s="977"/>
      <c r="S139" s="977"/>
      <c r="T139" s="977"/>
      <c r="U139" s="977"/>
      <c r="V139" s="977"/>
      <c r="W139" s="980"/>
      <c r="X139" s="983"/>
      <c r="Y139" s="983"/>
      <c r="Z139" s="974"/>
      <c r="AA139" s="951" t="s">
        <v>1038</v>
      </c>
      <c r="AB139" s="952" t="s">
        <v>501</v>
      </c>
      <c r="AC139" s="952">
        <v>10000</v>
      </c>
      <c r="AD139" s="952" t="s">
        <v>380</v>
      </c>
      <c r="AE139" s="953">
        <v>44197</v>
      </c>
      <c r="AF139" s="953">
        <v>44679</v>
      </c>
      <c r="AG139" s="952">
        <v>1401.61</v>
      </c>
      <c r="AH139" s="952">
        <v>1728.5</v>
      </c>
      <c r="AI139" s="954">
        <v>0.15579999999999999</v>
      </c>
      <c r="AJ139" s="954">
        <f>(AH139-MIN(IF(O130=0,2E+99,O130),IF(X130=0,2E+99,X130)))/MIN(IF(O130=0,2E+99,O130),IF(X130=0,2E+99,X130))</f>
        <v>-0.25331225241804156</v>
      </c>
      <c r="AK139" s="954">
        <v>8.8151572327044014E-3</v>
      </c>
      <c r="AL139" s="954">
        <v>0.10781615384615384</v>
      </c>
      <c r="AM139" s="955">
        <v>0.6237555906633141</v>
      </c>
      <c r="AN139" s="956">
        <v>45082.931064814817</v>
      </c>
      <c r="AO139" s="952"/>
    </row>
    <row r="140" spans="1:41" ht="13.5" thickBot="1" x14ac:dyDescent="0.25">
      <c r="A140" s="990"/>
      <c r="B140" s="990"/>
      <c r="C140" s="993"/>
      <c r="D140" s="996"/>
      <c r="E140" s="993"/>
      <c r="F140" s="993"/>
      <c r="G140" s="993"/>
      <c r="H140" s="999"/>
      <c r="I140" s="999"/>
      <c r="J140" s="999"/>
      <c r="K140" s="987"/>
      <c r="L140" s="999"/>
      <c r="M140" s="999"/>
      <c r="N140" s="1002"/>
      <c r="O140" s="987"/>
      <c r="P140" s="987"/>
      <c r="Q140" s="978"/>
      <c r="R140" s="978"/>
      <c r="S140" s="978"/>
      <c r="T140" s="978"/>
      <c r="U140" s="978"/>
      <c r="V140" s="978"/>
      <c r="W140" s="981"/>
      <c r="X140" s="984"/>
      <c r="Y140" s="984"/>
      <c r="Z140" s="975"/>
      <c r="AA140" s="957" t="s">
        <v>1039</v>
      </c>
      <c r="AB140" s="958" t="s">
        <v>501</v>
      </c>
      <c r="AC140" s="958">
        <v>20000</v>
      </c>
      <c r="AD140" s="958" t="s">
        <v>380</v>
      </c>
      <c r="AE140" s="959">
        <v>43101</v>
      </c>
      <c r="AF140" s="959">
        <v>44926</v>
      </c>
      <c r="AG140" s="958">
        <v>21441.69</v>
      </c>
      <c r="AH140" s="958">
        <v>12080</v>
      </c>
      <c r="AI140" s="960">
        <v>0.34589999999999999</v>
      </c>
      <c r="AJ140" s="960">
        <f>(AH140-MIN(IF(O130=0,2E+99,O130),IF(X130=0,2E+99,X130)))/MIN(IF(O130=0,2E+99,O130),IF(X130=0,2E+99,X130))</f>
        <v>4.218390506676343</v>
      </c>
      <c r="AK140" s="960">
        <v>1.7868075000000001E-2</v>
      </c>
      <c r="AL140" s="960">
        <v>0.21441689999999999</v>
      </c>
      <c r="AM140" s="961">
        <v>0.35499486754966886</v>
      </c>
      <c r="AN140" s="962">
        <v>45082.931064814817</v>
      </c>
      <c r="AO140" s="958"/>
    </row>
    <row r="141" spans="1:41" x14ac:dyDescent="0.2">
      <c r="A141" s="988" t="s">
        <v>1026</v>
      </c>
      <c r="B141" s="988" t="s">
        <v>1051</v>
      </c>
      <c r="C141" s="991"/>
      <c r="D141" s="994" t="s">
        <v>500</v>
      </c>
      <c r="E141" s="991" t="s">
        <v>1004</v>
      </c>
      <c r="F141" s="991">
        <v>1</v>
      </c>
      <c r="G141" s="991">
        <v>1</v>
      </c>
      <c r="H141" s="997">
        <v>6</v>
      </c>
      <c r="I141" s="997">
        <v>900</v>
      </c>
      <c r="J141" s="997">
        <v>0.3</v>
      </c>
      <c r="K141" s="985">
        <v>1.75</v>
      </c>
      <c r="L141" s="997">
        <v>0.33</v>
      </c>
      <c r="M141" s="997">
        <v>367</v>
      </c>
      <c r="N141" s="1000">
        <v>632.69999999999993</v>
      </c>
      <c r="O141" s="985">
        <f>VLOOKUP(D141,'Залог и цена пипса'!$B$13:$E$44,3,0)*(N141+I141*$C$2*K141)</f>
        <v>8689.5</v>
      </c>
      <c r="P141" s="985">
        <f>K141*VLOOKUP(D141,'Залог и цена пипса'!$B$13:$E$44,2,0)</f>
        <v>375.30500000000001</v>
      </c>
      <c r="Q141" s="976"/>
      <c r="R141" s="976"/>
      <c r="S141" s="976"/>
      <c r="T141" s="976"/>
      <c r="U141" s="976"/>
      <c r="V141" s="976"/>
      <c r="W141" s="979"/>
      <c r="X141" s="982"/>
      <c r="Y141" s="982"/>
      <c r="Z141" s="973">
        <f>MAX(O141,X141)+MAX(Y141,P141)</f>
        <v>9064.8050000000003</v>
      </c>
      <c r="AA141" s="945" t="s">
        <v>1029</v>
      </c>
      <c r="AB141" s="946" t="s">
        <v>501</v>
      </c>
      <c r="AC141" s="946">
        <v>10000</v>
      </c>
      <c r="AD141" s="946" t="s">
        <v>380</v>
      </c>
      <c r="AE141" s="947">
        <v>44652</v>
      </c>
      <c r="AF141" s="947">
        <v>44679</v>
      </c>
      <c r="AG141" s="946">
        <v>2937.68</v>
      </c>
      <c r="AH141" s="946">
        <v>1346.98</v>
      </c>
      <c r="AI141" s="948">
        <v>0.11700000000000001</v>
      </c>
      <c r="AJ141" s="948">
        <f>(AH141-MIN(IF(O141=0,2E+99,O141),IF(X141=0,2E+99,X141)))/MIN(IF(O141=0,2E+99,O141),IF(X141=0,2E+99,X141))</f>
        <v>-0.84498762874733879</v>
      </c>
      <c r="AK141" s="948">
        <v>0.32640888888888886</v>
      </c>
      <c r="AL141" s="948">
        <v>2.9376799999999994</v>
      </c>
      <c r="AM141" s="949">
        <v>21.809380985612254</v>
      </c>
      <c r="AN141" s="950">
        <v>45082.931111111109</v>
      </c>
      <c r="AO141" s="946"/>
    </row>
    <row r="142" spans="1:41" x14ac:dyDescent="0.2">
      <c r="A142" s="989"/>
      <c r="B142" s="989"/>
      <c r="C142" s="992"/>
      <c r="D142" s="995"/>
      <c r="E142" s="992"/>
      <c r="F142" s="992"/>
      <c r="G142" s="992"/>
      <c r="H142" s="998"/>
      <c r="I142" s="998"/>
      <c r="J142" s="998"/>
      <c r="K142" s="986"/>
      <c r="L142" s="998"/>
      <c r="M142" s="998"/>
      <c r="N142" s="1001"/>
      <c r="O142" s="986"/>
      <c r="P142" s="986"/>
      <c r="Q142" s="977"/>
      <c r="R142" s="977"/>
      <c r="S142" s="977"/>
      <c r="T142" s="977"/>
      <c r="U142" s="977"/>
      <c r="V142" s="977"/>
      <c r="W142" s="980"/>
      <c r="X142" s="983"/>
      <c r="Y142" s="983"/>
      <c r="Z142" s="974"/>
      <c r="AA142" s="951" t="s">
        <v>1030</v>
      </c>
      <c r="AB142" s="952" t="s">
        <v>501</v>
      </c>
      <c r="AC142" s="952">
        <v>10000</v>
      </c>
      <c r="AD142" s="952" t="s">
        <v>380</v>
      </c>
      <c r="AE142" s="953">
        <v>44197</v>
      </c>
      <c r="AF142" s="953">
        <v>44679</v>
      </c>
      <c r="AG142" s="952">
        <v>6529.47</v>
      </c>
      <c r="AH142" s="952">
        <v>3740.6</v>
      </c>
      <c r="AI142" s="954">
        <v>0.25159999999999999</v>
      </c>
      <c r="AJ142" s="954">
        <f>(AH142-MIN(IF(O141=0,2E+99,O141),IF(X141=0,2E+99,X141)))/MIN(IF(O141=0,2E+99,O141),IF(X141=0,2E+99,X141))</f>
        <v>-0.56952643995626906</v>
      </c>
      <c r="AK142" s="954">
        <v>4.1065849056603779E-2</v>
      </c>
      <c r="AL142" s="954">
        <v>0.50226692307692311</v>
      </c>
      <c r="AM142" s="955">
        <v>1.3427442738515829</v>
      </c>
      <c r="AN142" s="956">
        <v>45082.931168981479</v>
      </c>
      <c r="AO142" s="952"/>
    </row>
    <row r="143" spans="1:41" x14ac:dyDescent="0.2">
      <c r="A143" s="989"/>
      <c r="B143" s="989"/>
      <c r="C143" s="992"/>
      <c r="D143" s="995"/>
      <c r="E143" s="992"/>
      <c r="F143" s="992"/>
      <c r="G143" s="992"/>
      <c r="H143" s="998"/>
      <c r="I143" s="998"/>
      <c r="J143" s="998"/>
      <c r="K143" s="986"/>
      <c r="L143" s="998"/>
      <c r="M143" s="998"/>
      <c r="N143" s="1001"/>
      <c r="O143" s="986"/>
      <c r="P143" s="986"/>
      <c r="Q143" s="977"/>
      <c r="R143" s="977"/>
      <c r="S143" s="977"/>
      <c r="T143" s="977"/>
      <c r="U143" s="977"/>
      <c r="V143" s="977"/>
      <c r="W143" s="980"/>
      <c r="X143" s="983"/>
      <c r="Y143" s="983"/>
      <c r="Z143" s="974"/>
      <c r="AA143" s="951" t="s">
        <v>1031</v>
      </c>
      <c r="AB143" s="952" t="s">
        <v>501</v>
      </c>
      <c r="AC143" s="952">
        <v>10000</v>
      </c>
      <c r="AD143" s="952" t="s">
        <v>380</v>
      </c>
      <c r="AE143" s="953">
        <v>44197</v>
      </c>
      <c r="AF143" s="953">
        <v>44679</v>
      </c>
      <c r="AG143" s="952">
        <v>5514.31</v>
      </c>
      <c r="AH143" s="952">
        <v>3543.63</v>
      </c>
      <c r="AI143" s="954">
        <v>0.33360000000000001</v>
      </c>
      <c r="AJ143" s="954">
        <f>(AH143-MIN(IF(O141=0,2E+99,O141),IF(X141=0,2E+99,X141)))/MIN(IF(O141=0,2E+99,O141),IF(X141=0,2E+99,X141))</f>
        <v>-0.5921940272742966</v>
      </c>
      <c r="AK143" s="954">
        <v>3.4681194968553458E-2</v>
      </c>
      <c r="AL143" s="954">
        <v>0.42417769230769237</v>
      </c>
      <c r="AM143" s="955">
        <v>1.1970146214692063</v>
      </c>
      <c r="AN143" s="956">
        <v>45082.931250000001</v>
      </c>
      <c r="AO143" s="952"/>
    </row>
    <row r="144" spans="1:41" x14ac:dyDescent="0.2">
      <c r="A144" s="989"/>
      <c r="B144" s="989"/>
      <c r="C144" s="992"/>
      <c r="D144" s="995"/>
      <c r="E144" s="992"/>
      <c r="F144" s="992"/>
      <c r="G144" s="992"/>
      <c r="H144" s="998"/>
      <c r="I144" s="998"/>
      <c r="J144" s="998"/>
      <c r="K144" s="986"/>
      <c r="L144" s="998"/>
      <c r="M144" s="998"/>
      <c r="N144" s="1001"/>
      <c r="O144" s="986"/>
      <c r="P144" s="986"/>
      <c r="Q144" s="977"/>
      <c r="R144" s="977"/>
      <c r="S144" s="977"/>
      <c r="T144" s="977"/>
      <c r="U144" s="977"/>
      <c r="V144" s="977"/>
      <c r="W144" s="980"/>
      <c r="X144" s="983"/>
      <c r="Y144" s="983"/>
      <c r="Z144" s="974"/>
      <c r="AA144" s="951" t="s">
        <v>1032</v>
      </c>
      <c r="AB144" s="952" t="s">
        <v>501</v>
      </c>
      <c r="AC144" s="952">
        <v>10000</v>
      </c>
      <c r="AD144" s="952" t="s">
        <v>380</v>
      </c>
      <c r="AE144" s="953">
        <v>44197</v>
      </c>
      <c r="AF144" s="953">
        <v>44679</v>
      </c>
      <c r="AG144" s="952">
        <v>7311.83</v>
      </c>
      <c r="AH144" s="952">
        <v>3736.6</v>
      </c>
      <c r="AI144" s="954">
        <v>0.3528</v>
      </c>
      <c r="AJ144" s="954">
        <f>(AH144-MIN(IF(O141=0,2E+99,O141),IF(X141=0,2E+99,X141)))/MIN(IF(O141=0,2E+99,O141),IF(X141=0,2E+99,X141))</f>
        <v>-0.56998676563668793</v>
      </c>
      <c r="AK144" s="954">
        <v>4.5986352201257859E-2</v>
      </c>
      <c r="AL144" s="954">
        <v>0.56244846153846151</v>
      </c>
      <c r="AM144" s="955">
        <v>1.5052412929895131</v>
      </c>
      <c r="AN144" s="956">
        <v>45082.931284722225</v>
      </c>
      <c r="AO144" s="952"/>
    </row>
    <row r="145" spans="1:41" x14ac:dyDescent="0.2">
      <c r="A145" s="989"/>
      <c r="B145" s="989"/>
      <c r="C145" s="992"/>
      <c r="D145" s="995"/>
      <c r="E145" s="992"/>
      <c r="F145" s="992"/>
      <c r="G145" s="992"/>
      <c r="H145" s="998"/>
      <c r="I145" s="998"/>
      <c r="J145" s="998"/>
      <c r="K145" s="986"/>
      <c r="L145" s="998"/>
      <c r="M145" s="998"/>
      <c r="N145" s="1001"/>
      <c r="O145" s="986"/>
      <c r="P145" s="986"/>
      <c r="Q145" s="977"/>
      <c r="R145" s="977"/>
      <c r="S145" s="977"/>
      <c r="T145" s="977"/>
      <c r="U145" s="977"/>
      <c r="V145" s="977"/>
      <c r="W145" s="980"/>
      <c r="X145" s="983"/>
      <c r="Y145" s="983"/>
      <c r="Z145" s="974"/>
      <c r="AA145" s="951" t="s">
        <v>1033</v>
      </c>
      <c r="AB145" s="952" t="s">
        <v>501</v>
      </c>
      <c r="AC145" s="952">
        <v>10000</v>
      </c>
      <c r="AD145" s="952" t="s">
        <v>380</v>
      </c>
      <c r="AE145" s="953">
        <v>44197</v>
      </c>
      <c r="AF145" s="953">
        <v>44679</v>
      </c>
      <c r="AG145" s="952">
        <v>6457.25</v>
      </c>
      <c r="AH145" s="952">
        <v>3125.2</v>
      </c>
      <c r="AI145" s="954">
        <v>0.29670000000000002</v>
      </c>
      <c r="AJ145" s="954">
        <f>(AH145-MIN(IF(O141=0,2E+99,O141),IF(X141=0,2E+99,X141)))/MIN(IF(O141=0,2E+99,O141),IF(X141=0,2E+99,X141))</f>
        <v>-0.64034754588871634</v>
      </c>
      <c r="AK145" s="954">
        <v>4.0611635220125786E-2</v>
      </c>
      <c r="AL145" s="954">
        <v>0.49671153846153848</v>
      </c>
      <c r="AM145" s="955">
        <v>1.5893752030639272</v>
      </c>
      <c r="AN145" s="956">
        <v>45082.931319444448</v>
      </c>
      <c r="AO145" s="952"/>
    </row>
    <row r="146" spans="1:41" x14ac:dyDescent="0.2">
      <c r="A146" s="989"/>
      <c r="B146" s="989"/>
      <c r="C146" s="992"/>
      <c r="D146" s="995"/>
      <c r="E146" s="992"/>
      <c r="F146" s="992"/>
      <c r="G146" s="992"/>
      <c r="H146" s="998"/>
      <c r="I146" s="998"/>
      <c r="J146" s="998"/>
      <c r="K146" s="986"/>
      <c r="L146" s="998"/>
      <c r="M146" s="998"/>
      <c r="N146" s="1001"/>
      <c r="O146" s="986"/>
      <c r="P146" s="986"/>
      <c r="Q146" s="977"/>
      <c r="R146" s="977"/>
      <c r="S146" s="977"/>
      <c r="T146" s="977"/>
      <c r="U146" s="977"/>
      <c r="V146" s="977"/>
      <c r="W146" s="980"/>
      <c r="X146" s="983"/>
      <c r="Y146" s="983"/>
      <c r="Z146" s="974"/>
      <c r="AA146" s="951" t="s">
        <v>1034</v>
      </c>
      <c r="AB146" s="952" t="s">
        <v>501</v>
      </c>
      <c r="AC146" s="952">
        <v>10000</v>
      </c>
      <c r="AD146" s="952" t="s">
        <v>380</v>
      </c>
      <c r="AE146" s="953">
        <v>44197</v>
      </c>
      <c r="AF146" s="953">
        <v>44679</v>
      </c>
      <c r="AG146" s="952">
        <v>4591.59</v>
      </c>
      <c r="AH146" s="952">
        <v>3149.56</v>
      </c>
      <c r="AI146" s="954">
        <v>0.30180000000000001</v>
      </c>
      <c r="AJ146" s="954">
        <f>(AH146-MIN(IF(O141=0,2E+99,O141),IF(X141=0,2E+99,X141)))/MIN(IF(O141=0,2E+99,O141),IF(X141=0,2E+99,X141))</f>
        <v>-0.63754416249496526</v>
      </c>
      <c r="AK146" s="954">
        <v>2.8877924528301891E-2</v>
      </c>
      <c r="AL146" s="954">
        <v>0.35319923076923077</v>
      </c>
      <c r="AM146" s="955">
        <v>1.1214240426257343</v>
      </c>
      <c r="AN146" s="956">
        <v>45082.931342592594</v>
      </c>
      <c r="AO146" s="952"/>
    </row>
    <row r="147" spans="1:41" x14ac:dyDescent="0.2">
      <c r="A147" s="989"/>
      <c r="B147" s="989"/>
      <c r="C147" s="992"/>
      <c r="D147" s="995"/>
      <c r="E147" s="992"/>
      <c r="F147" s="992"/>
      <c r="G147" s="992"/>
      <c r="H147" s="998"/>
      <c r="I147" s="998"/>
      <c r="J147" s="998"/>
      <c r="K147" s="986"/>
      <c r="L147" s="998"/>
      <c r="M147" s="998"/>
      <c r="N147" s="1001"/>
      <c r="O147" s="986"/>
      <c r="P147" s="986"/>
      <c r="Q147" s="977"/>
      <c r="R147" s="977"/>
      <c r="S147" s="977"/>
      <c r="T147" s="977"/>
      <c r="U147" s="977"/>
      <c r="V147" s="977"/>
      <c r="W147" s="980"/>
      <c r="X147" s="983"/>
      <c r="Y147" s="983"/>
      <c r="Z147" s="974"/>
      <c r="AA147" s="951" t="s">
        <v>1035</v>
      </c>
      <c r="AB147" s="952" t="s">
        <v>501</v>
      </c>
      <c r="AC147" s="952">
        <v>10000</v>
      </c>
      <c r="AD147" s="952" t="s">
        <v>380</v>
      </c>
      <c r="AE147" s="953">
        <v>44197</v>
      </c>
      <c r="AF147" s="953">
        <v>44679</v>
      </c>
      <c r="AG147" s="952">
        <v>6012.99</v>
      </c>
      <c r="AH147" s="952">
        <v>3328.12</v>
      </c>
      <c r="AI147" s="954">
        <v>0.31140000000000001</v>
      </c>
      <c r="AJ147" s="954">
        <f>(AH147-MIN(IF(O141=0,2E+99,O141),IF(X141=0,2E+99,X141)))/MIN(IF(O141=0,2E+99,O141),IF(X141=0,2E+99,X141))</f>
        <v>-0.61699522412106567</v>
      </c>
      <c r="AK147" s="954">
        <v>3.7817547169811318E-2</v>
      </c>
      <c r="AL147" s="954">
        <v>0.46253769230769232</v>
      </c>
      <c r="AM147" s="955">
        <v>1.3897867033270805</v>
      </c>
      <c r="AN147" s="956">
        <v>45082.93136574074</v>
      </c>
      <c r="AO147" s="952"/>
    </row>
    <row r="148" spans="1:41" x14ac:dyDescent="0.2">
      <c r="A148" s="989"/>
      <c r="B148" s="989"/>
      <c r="C148" s="992"/>
      <c r="D148" s="995"/>
      <c r="E148" s="992"/>
      <c r="F148" s="992"/>
      <c r="G148" s="992"/>
      <c r="H148" s="998"/>
      <c r="I148" s="998"/>
      <c r="J148" s="998"/>
      <c r="K148" s="986"/>
      <c r="L148" s="998"/>
      <c r="M148" s="998"/>
      <c r="N148" s="1001"/>
      <c r="O148" s="986"/>
      <c r="P148" s="986"/>
      <c r="Q148" s="977"/>
      <c r="R148" s="977"/>
      <c r="S148" s="977"/>
      <c r="T148" s="977"/>
      <c r="U148" s="977"/>
      <c r="V148" s="977"/>
      <c r="W148" s="980"/>
      <c r="X148" s="983"/>
      <c r="Y148" s="983"/>
      <c r="Z148" s="974"/>
      <c r="AA148" s="951" t="s">
        <v>1036</v>
      </c>
      <c r="AB148" s="952" t="s">
        <v>501</v>
      </c>
      <c r="AC148" s="952">
        <v>10000</v>
      </c>
      <c r="AD148" s="952" t="s">
        <v>380</v>
      </c>
      <c r="AE148" s="953">
        <v>44197</v>
      </c>
      <c r="AF148" s="953">
        <v>44679</v>
      </c>
      <c r="AG148" s="952">
        <v>5715.19</v>
      </c>
      <c r="AH148" s="952">
        <v>3209.37</v>
      </c>
      <c r="AI148" s="954">
        <v>0.30120000000000002</v>
      </c>
      <c r="AJ148" s="954">
        <f>(AH148-MIN(IF(O141=0,2E+99,O141),IF(X141=0,2E+99,X141)))/MIN(IF(O141=0,2E+99,O141),IF(X141=0,2E+99,X141))</f>
        <v>-0.6306611427585016</v>
      </c>
      <c r="AK148" s="954">
        <v>3.5944591194968553E-2</v>
      </c>
      <c r="AL148" s="954">
        <v>0.43962999999999991</v>
      </c>
      <c r="AM148" s="955">
        <v>1.3698327086001301</v>
      </c>
      <c r="AN148" s="956">
        <v>45082.931388888886</v>
      </c>
      <c r="AO148" s="952"/>
    </row>
    <row r="149" spans="1:41" x14ac:dyDescent="0.2">
      <c r="A149" s="989"/>
      <c r="B149" s="989"/>
      <c r="C149" s="992"/>
      <c r="D149" s="995"/>
      <c r="E149" s="992"/>
      <c r="F149" s="992"/>
      <c r="G149" s="992"/>
      <c r="H149" s="998"/>
      <c r="I149" s="998"/>
      <c r="J149" s="998"/>
      <c r="K149" s="986"/>
      <c r="L149" s="998"/>
      <c r="M149" s="998"/>
      <c r="N149" s="1001"/>
      <c r="O149" s="986"/>
      <c r="P149" s="986"/>
      <c r="Q149" s="977"/>
      <c r="R149" s="977"/>
      <c r="S149" s="977"/>
      <c r="T149" s="977"/>
      <c r="U149" s="977"/>
      <c r="V149" s="977"/>
      <c r="W149" s="980"/>
      <c r="X149" s="983"/>
      <c r="Y149" s="983"/>
      <c r="Z149" s="974"/>
      <c r="AA149" s="951" t="s">
        <v>1037</v>
      </c>
      <c r="AB149" s="952" t="s">
        <v>501</v>
      </c>
      <c r="AC149" s="952">
        <v>10000</v>
      </c>
      <c r="AD149" s="952" t="s">
        <v>380</v>
      </c>
      <c r="AE149" s="953">
        <v>44197</v>
      </c>
      <c r="AF149" s="953">
        <v>44679</v>
      </c>
      <c r="AG149" s="952">
        <v>802.7</v>
      </c>
      <c r="AH149" s="952">
        <v>1615.73</v>
      </c>
      <c r="AI149" s="954">
        <v>0.15210000000000001</v>
      </c>
      <c r="AJ149" s="954">
        <f>(AH149-MIN(IF(O141=0,2E+99,O141),IF(X141=0,2E+99,X141)))/MIN(IF(O141=0,2E+99,O141),IF(X141=0,2E+99,X141))</f>
        <v>-0.81405949709419423</v>
      </c>
      <c r="AK149" s="954">
        <v>5.0484276729559751E-3</v>
      </c>
      <c r="AL149" s="954">
        <v>6.1746153846153846E-2</v>
      </c>
      <c r="AM149" s="955">
        <v>0.38215638656306339</v>
      </c>
      <c r="AN149" s="956">
        <v>45082.931400462963</v>
      </c>
      <c r="AO149" s="952"/>
    </row>
    <row r="150" spans="1:41" x14ac:dyDescent="0.2">
      <c r="A150" s="989"/>
      <c r="B150" s="989"/>
      <c r="C150" s="992"/>
      <c r="D150" s="995"/>
      <c r="E150" s="992"/>
      <c r="F150" s="992"/>
      <c r="G150" s="992"/>
      <c r="H150" s="998"/>
      <c r="I150" s="998"/>
      <c r="J150" s="998"/>
      <c r="K150" s="986"/>
      <c r="L150" s="998"/>
      <c r="M150" s="998"/>
      <c r="N150" s="1001"/>
      <c r="O150" s="986"/>
      <c r="P150" s="986"/>
      <c r="Q150" s="977"/>
      <c r="R150" s="977"/>
      <c r="S150" s="977"/>
      <c r="T150" s="977"/>
      <c r="U150" s="977"/>
      <c r="V150" s="977"/>
      <c r="W150" s="980"/>
      <c r="X150" s="983"/>
      <c r="Y150" s="983"/>
      <c r="Z150" s="974"/>
      <c r="AA150" s="951" t="s">
        <v>1038</v>
      </c>
      <c r="AB150" s="952" t="s">
        <v>501</v>
      </c>
      <c r="AC150" s="952">
        <v>10000</v>
      </c>
      <c r="AD150" s="952" t="s">
        <v>380</v>
      </c>
      <c r="AE150" s="953">
        <v>44197</v>
      </c>
      <c r="AF150" s="953">
        <v>44679</v>
      </c>
      <c r="AG150" s="952">
        <v>1401.61</v>
      </c>
      <c r="AH150" s="952">
        <v>1728.5</v>
      </c>
      <c r="AI150" s="954">
        <v>0.15579999999999999</v>
      </c>
      <c r="AJ150" s="954">
        <f>(AH150-MIN(IF(O141=0,2E+99,O141),IF(X141=0,2E+99,X141)))/MIN(IF(O141=0,2E+99,O141),IF(X141=0,2E+99,X141))</f>
        <v>-0.80108176534898445</v>
      </c>
      <c r="AK150" s="954">
        <v>8.8151572327044014E-3</v>
      </c>
      <c r="AL150" s="954">
        <v>0.10781615384615384</v>
      </c>
      <c r="AM150" s="955">
        <v>0.6237555906633141</v>
      </c>
      <c r="AN150" s="956">
        <v>45082.931400462963</v>
      </c>
      <c r="AO150" s="952"/>
    </row>
    <row r="151" spans="1:41" ht="13.5" thickBot="1" x14ac:dyDescent="0.25">
      <c r="A151" s="990"/>
      <c r="B151" s="990"/>
      <c r="C151" s="993"/>
      <c r="D151" s="996"/>
      <c r="E151" s="993"/>
      <c r="F151" s="993"/>
      <c r="G151" s="993"/>
      <c r="H151" s="999"/>
      <c r="I151" s="999"/>
      <c r="J151" s="999"/>
      <c r="K151" s="987"/>
      <c r="L151" s="999"/>
      <c r="M151" s="999"/>
      <c r="N151" s="1002"/>
      <c r="O151" s="987"/>
      <c r="P151" s="987"/>
      <c r="Q151" s="978"/>
      <c r="R151" s="978"/>
      <c r="S151" s="978"/>
      <c r="T151" s="978"/>
      <c r="U151" s="978"/>
      <c r="V151" s="978"/>
      <c r="W151" s="981"/>
      <c r="X151" s="984"/>
      <c r="Y151" s="984"/>
      <c r="Z151" s="975"/>
      <c r="AA151" s="957" t="s">
        <v>1039</v>
      </c>
      <c r="AB151" s="958" t="s">
        <v>501</v>
      </c>
      <c r="AC151" s="958">
        <v>20000</v>
      </c>
      <c r="AD151" s="958" t="s">
        <v>380</v>
      </c>
      <c r="AE151" s="959">
        <v>43101</v>
      </c>
      <c r="AF151" s="959">
        <v>44926</v>
      </c>
      <c r="AG151" s="958">
        <v>21441.69</v>
      </c>
      <c r="AH151" s="958">
        <v>12080</v>
      </c>
      <c r="AI151" s="960">
        <v>0.34589999999999999</v>
      </c>
      <c r="AJ151" s="960">
        <f>(AH151-MIN(IF(O141=0,2E+99,O141),IF(X141=0,2E+99,X141)))/MIN(IF(O141=0,2E+99,O141),IF(X141=0,2E+99,X141))</f>
        <v>0.39018355486506706</v>
      </c>
      <c r="AK151" s="960">
        <v>1.7868075000000001E-2</v>
      </c>
      <c r="AL151" s="960">
        <v>0.21441689999999999</v>
      </c>
      <c r="AM151" s="961">
        <v>0.35499486754966886</v>
      </c>
      <c r="AN151" s="962">
        <v>45082.93141203704</v>
      </c>
      <c r="AO151" s="958"/>
    </row>
    <row r="152" spans="1:41" x14ac:dyDescent="0.2">
      <c r="A152" s="988" t="s">
        <v>1026</v>
      </c>
      <c r="B152" s="988" t="s">
        <v>1052</v>
      </c>
      <c r="C152" s="991"/>
      <c r="D152" s="994" t="s">
        <v>500</v>
      </c>
      <c r="E152" s="991" t="s">
        <v>1004</v>
      </c>
      <c r="F152" s="991">
        <v>1</v>
      </c>
      <c r="G152" s="991">
        <v>1</v>
      </c>
      <c r="H152" s="997">
        <v>6</v>
      </c>
      <c r="I152" s="997">
        <v>900</v>
      </c>
      <c r="J152" s="997">
        <v>0.3</v>
      </c>
      <c r="K152" s="985">
        <v>1.75</v>
      </c>
      <c r="L152" s="997">
        <v>0.33</v>
      </c>
      <c r="M152" s="997">
        <v>387</v>
      </c>
      <c r="N152" s="1000">
        <v>632.69999999999993</v>
      </c>
      <c r="O152" s="985">
        <f>VLOOKUP(D152,'Залог и цена пипса'!$B$13:$E$44,3,0)*(N152+I152*$C$2*K152)</f>
        <v>8689.5</v>
      </c>
      <c r="P152" s="985">
        <f>K152*VLOOKUP(D152,'Залог и цена пипса'!$B$13:$E$44,2,0)</f>
        <v>375.30500000000001</v>
      </c>
      <c r="Q152" s="976"/>
      <c r="R152" s="976"/>
      <c r="S152" s="976"/>
      <c r="T152" s="976"/>
      <c r="U152" s="976"/>
      <c r="V152" s="976"/>
      <c r="W152" s="979"/>
      <c r="X152" s="982"/>
      <c r="Y152" s="982"/>
      <c r="Z152" s="973">
        <f>MAX(O152,X152)+MAX(Y152,P152)</f>
        <v>9064.8050000000003</v>
      </c>
      <c r="AA152" s="945" t="s">
        <v>1029</v>
      </c>
      <c r="AB152" s="946" t="s">
        <v>501</v>
      </c>
      <c r="AC152" s="946">
        <v>10000</v>
      </c>
      <c r="AD152" s="946" t="s">
        <v>380</v>
      </c>
      <c r="AE152" s="947">
        <v>44652</v>
      </c>
      <c r="AF152" s="947">
        <v>44679</v>
      </c>
      <c r="AG152" s="946">
        <v>2937.68</v>
      </c>
      <c r="AH152" s="946">
        <v>1346.98</v>
      </c>
      <c r="AI152" s="948">
        <v>0.11700000000000001</v>
      </c>
      <c r="AJ152" s="948">
        <f>(AH152-MIN(IF(O152=0,2E+99,O152),IF(X152=0,2E+99,X152)))/MIN(IF(O152=0,2E+99,O152),IF(X152=0,2E+99,X152))</f>
        <v>-0.84498762874733879</v>
      </c>
      <c r="AK152" s="948">
        <v>0.32640888888888886</v>
      </c>
      <c r="AL152" s="948">
        <v>2.9376799999999994</v>
      </c>
      <c r="AM152" s="949">
        <v>21.809380985612254</v>
      </c>
      <c r="AN152" s="950">
        <v>45082.931446759256</v>
      </c>
      <c r="AO152" s="946"/>
    </row>
    <row r="153" spans="1:41" x14ac:dyDescent="0.2">
      <c r="A153" s="989"/>
      <c r="B153" s="989"/>
      <c r="C153" s="992"/>
      <c r="D153" s="995"/>
      <c r="E153" s="992"/>
      <c r="F153" s="992"/>
      <c r="G153" s="992"/>
      <c r="H153" s="998"/>
      <c r="I153" s="998"/>
      <c r="J153" s="998"/>
      <c r="K153" s="986"/>
      <c r="L153" s="998"/>
      <c r="M153" s="998"/>
      <c r="N153" s="1001"/>
      <c r="O153" s="986"/>
      <c r="P153" s="986"/>
      <c r="Q153" s="977"/>
      <c r="R153" s="977"/>
      <c r="S153" s="977"/>
      <c r="T153" s="977"/>
      <c r="U153" s="977"/>
      <c r="V153" s="977"/>
      <c r="W153" s="980"/>
      <c r="X153" s="983"/>
      <c r="Y153" s="983"/>
      <c r="Z153" s="974"/>
      <c r="AA153" s="951" t="s">
        <v>1030</v>
      </c>
      <c r="AB153" s="952" t="s">
        <v>501</v>
      </c>
      <c r="AC153" s="952">
        <v>10000</v>
      </c>
      <c r="AD153" s="952" t="s">
        <v>380</v>
      </c>
      <c r="AE153" s="953">
        <v>44197</v>
      </c>
      <c r="AF153" s="953">
        <v>44679</v>
      </c>
      <c r="AG153" s="952">
        <v>6529.47</v>
      </c>
      <c r="AH153" s="952">
        <v>3740.6</v>
      </c>
      <c r="AI153" s="954">
        <v>0.25159999999999999</v>
      </c>
      <c r="AJ153" s="954">
        <f>(AH153-MIN(IF(O152=0,2E+99,O152),IF(X152=0,2E+99,X152)))/MIN(IF(O152=0,2E+99,O152),IF(X152=0,2E+99,X152))</f>
        <v>-0.56952643995626906</v>
      </c>
      <c r="AK153" s="954">
        <v>4.1065849056603779E-2</v>
      </c>
      <c r="AL153" s="954">
        <v>0.50226692307692311</v>
      </c>
      <c r="AM153" s="955">
        <v>1.3427442738515829</v>
      </c>
      <c r="AN153" s="956">
        <v>45082.931504629632</v>
      </c>
      <c r="AO153" s="952"/>
    </row>
    <row r="154" spans="1:41" x14ac:dyDescent="0.2">
      <c r="A154" s="989"/>
      <c r="B154" s="989"/>
      <c r="C154" s="992"/>
      <c r="D154" s="995"/>
      <c r="E154" s="992"/>
      <c r="F154" s="992"/>
      <c r="G154" s="992"/>
      <c r="H154" s="998"/>
      <c r="I154" s="998"/>
      <c r="J154" s="998"/>
      <c r="K154" s="986"/>
      <c r="L154" s="998"/>
      <c r="M154" s="998"/>
      <c r="N154" s="1001"/>
      <c r="O154" s="986"/>
      <c r="P154" s="986"/>
      <c r="Q154" s="977"/>
      <c r="R154" s="977"/>
      <c r="S154" s="977"/>
      <c r="T154" s="977"/>
      <c r="U154" s="977"/>
      <c r="V154" s="977"/>
      <c r="W154" s="980"/>
      <c r="X154" s="983"/>
      <c r="Y154" s="983"/>
      <c r="Z154" s="974"/>
      <c r="AA154" s="951" t="s">
        <v>1031</v>
      </c>
      <c r="AB154" s="952" t="s">
        <v>501</v>
      </c>
      <c r="AC154" s="952">
        <v>10000</v>
      </c>
      <c r="AD154" s="952" t="s">
        <v>380</v>
      </c>
      <c r="AE154" s="953">
        <v>44197</v>
      </c>
      <c r="AF154" s="953">
        <v>44679</v>
      </c>
      <c r="AG154" s="952">
        <v>5514.31</v>
      </c>
      <c r="AH154" s="952">
        <v>3543.63</v>
      </c>
      <c r="AI154" s="954">
        <v>0.33360000000000001</v>
      </c>
      <c r="AJ154" s="954">
        <f>(AH154-MIN(IF(O152=0,2E+99,O152),IF(X152=0,2E+99,X152)))/MIN(IF(O152=0,2E+99,O152),IF(X152=0,2E+99,X152))</f>
        <v>-0.5921940272742966</v>
      </c>
      <c r="AK154" s="954">
        <v>3.4681194968553458E-2</v>
      </c>
      <c r="AL154" s="954">
        <v>0.42417769230769237</v>
      </c>
      <c r="AM154" s="955">
        <v>1.1970146214692063</v>
      </c>
      <c r="AN154" s="956">
        <v>45082.931597222225</v>
      </c>
      <c r="AO154" s="952"/>
    </row>
    <row r="155" spans="1:41" x14ac:dyDescent="0.2">
      <c r="A155" s="989"/>
      <c r="B155" s="989"/>
      <c r="C155" s="992"/>
      <c r="D155" s="995"/>
      <c r="E155" s="992"/>
      <c r="F155" s="992"/>
      <c r="G155" s="992"/>
      <c r="H155" s="998"/>
      <c r="I155" s="998"/>
      <c r="J155" s="998"/>
      <c r="K155" s="986"/>
      <c r="L155" s="998"/>
      <c r="M155" s="998"/>
      <c r="N155" s="1001"/>
      <c r="O155" s="986"/>
      <c r="P155" s="986"/>
      <c r="Q155" s="977"/>
      <c r="R155" s="977"/>
      <c r="S155" s="977"/>
      <c r="T155" s="977"/>
      <c r="U155" s="977"/>
      <c r="V155" s="977"/>
      <c r="W155" s="980"/>
      <c r="X155" s="983"/>
      <c r="Y155" s="983"/>
      <c r="Z155" s="974"/>
      <c r="AA155" s="951" t="s">
        <v>1032</v>
      </c>
      <c r="AB155" s="952" t="s">
        <v>501</v>
      </c>
      <c r="AC155" s="952">
        <v>10000</v>
      </c>
      <c r="AD155" s="952" t="s">
        <v>380</v>
      </c>
      <c r="AE155" s="953">
        <v>44197</v>
      </c>
      <c r="AF155" s="953">
        <v>44679</v>
      </c>
      <c r="AG155" s="952">
        <v>7311.83</v>
      </c>
      <c r="AH155" s="952">
        <v>3736.6</v>
      </c>
      <c r="AI155" s="954">
        <v>0.3528</v>
      </c>
      <c r="AJ155" s="954">
        <f>(AH155-MIN(IF(O152=0,2E+99,O152),IF(X152=0,2E+99,X152)))/MIN(IF(O152=0,2E+99,O152),IF(X152=0,2E+99,X152))</f>
        <v>-0.56998676563668793</v>
      </c>
      <c r="AK155" s="954">
        <v>4.5986352201257859E-2</v>
      </c>
      <c r="AL155" s="954">
        <v>0.56244846153846151</v>
      </c>
      <c r="AM155" s="955">
        <v>1.5052412929895131</v>
      </c>
      <c r="AN155" s="956">
        <v>45082.931620370371</v>
      </c>
      <c r="AO155" s="952"/>
    </row>
    <row r="156" spans="1:41" x14ac:dyDescent="0.2">
      <c r="A156" s="989"/>
      <c r="B156" s="989"/>
      <c r="C156" s="992"/>
      <c r="D156" s="995"/>
      <c r="E156" s="992"/>
      <c r="F156" s="992"/>
      <c r="G156" s="992"/>
      <c r="H156" s="998"/>
      <c r="I156" s="998"/>
      <c r="J156" s="998"/>
      <c r="K156" s="986"/>
      <c r="L156" s="998"/>
      <c r="M156" s="998"/>
      <c r="N156" s="1001"/>
      <c r="O156" s="986"/>
      <c r="P156" s="986"/>
      <c r="Q156" s="977"/>
      <c r="R156" s="977"/>
      <c r="S156" s="977"/>
      <c r="T156" s="977"/>
      <c r="U156" s="977"/>
      <c r="V156" s="977"/>
      <c r="W156" s="980"/>
      <c r="X156" s="983"/>
      <c r="Y156" s="983"/>
      <c r="Z156" s="974"/>
      <c r="AA156" s="951" t="s">
        <v>1033</v>
      </c>
      <c r="AB156" s="952" t="s">
        <v>501</v>
      </c>
      <c r="AC156" s="952">
        <v>10000</v>
      </c>
      <c r="AD156" s="952" t="s">
        <v>380</v>
      </c>
      <c r="AE156" s="953">
        <v>44197</v>
      </c>
      <c r="AF156" s="953">
        <v>44679</v>
      </c>
      <c r="AG156" s="952">
        <v>6457.25</v>
      </c>
      <c r="AH156" s="952">
        <v>3125.2</v>
      </c>
      <c r="AI156" s="954">
        <v>0.29670000000000002</v>
      </c>
      <c r="AJ156" s="954">
        <f>(AH156-MIN(IF(O152=0,2E+99,O152),IF(X152=0,2E+99,X152)))/MIN(IF(O152=0,2E+99,O152),IF(X152=0,2E+99,X152))</f>
        <v>-0.64034754588871634</v>
      </c>
      <c r="AK156" s="954">
        <v>4.0611635220125786E-2</v>
      </c>
      <c r="AL156" s="954">
        <v>0.49671153846153848</v>
      </c>
      <c r="AM156" s="955">
        <v>1.5893752030639272</v>
      </c>
      <c r="AN156" s="956">
        <v>45082.931655092594</v>
      </c>
      <c r="AO156" s="952"/>
    </row>
    <row r="157" spans="1:41" x14ac:dyDescent="0.2">
      <c r="A157" s="989"/>
      <c r="B157" s="989"/>
      <c r="C157" s="992"/>
      <c r="D157" s="995"/>
      <c r="E157" s="992"/>
      <c r="F157" s="992"/>
      <c r="G157" s="992"/>
      <c r="H157" s="998"/>
      <c r="I157" s="998"/>
      <c r="J157" s="998"/>
      <c r="K157" s="986"/>
      <c r="L157" s="998"/>
      <c r="M157" s="998"/>
      <c r="N157" s="1001"/>
      <c r="O157" s="986"/>
      <c r="P157" s="986"/>
      <c r="Q157" s="977"/>
      <c r="R157" s="977"/>
      <c r="S157" s="977"/>
      <c r="T157" s="977"/>
      <c r="U157" s="977"/>
      <c r="V157" s="977"/>
      <c r="W157" s="980"/>
      <c r="X157" s="983"/>
      <c r="Y157" s="983"/>
      <c r="Z157" s="974"/>
      <c r="AA157" s="951" t="s">
        <v>1034</v>
      </c>
      <c r="AB157" s="952" t="s">
        <v>501</v>
      </c>
      <c r="AC157" s="952">
        <v>10000</v>
      </c>
      <c r="AD157" s="952" t="s">
        <v>380</v>
      </c>
      <c r="AE157" s="953">
        <v>44197</v>
      </c>
      <c r="AF157" s="953">
        <v>44679</v>
      </c>
      <c r="AG157" s="952">
        <v>4591.59</v>
      </c>
      <c r="AH157" s="952">
        <v>3149.56</v>
      </c>
      <c r="AI157" s="954">
        <v>0.30180000000000001</v>
      </c>
      <c r="AJ157" s="954">
        <f>(AH157-MIN(IF(O152=0,2E+99,O152),IF(X152=0,2E+99,X152)))/MIN(IF(O152=0,2E+99,O152),IF(X152=0,2E+99,X152))</f>
        <v>-0.63754416249496526</v>
      </c>
      <c r="AK157" s="954">
        <v>2.8877924528301891E-2</v>
      </c>
      <c r="AL157" s="954">
        <v>0.35319923076923077</v>
      </c>
      <c r="AM157" s="955">
        <v>1.1214240426257343</v>
      </c>
      <c r="AN157" s="956">
        <v>45082.93167824074</v>
      </c>
      <c r="AO157" s="952"/>
    </row>
    <row r="158" spans="1:41" x14ac:dyDescent="0.2">
      <c r="A158" s="989"/>
      <c r="B158" s="989"/>
      <c r="C158" s="992"/>
      <c r="D158" s="995"/>
      <c r="E158" s="992"/>
      <c r="F158" s="992"/>
      <c r="G158" s="992"/>
      <c r="H158" s="998"/>
      <c r="I158" s="998"/>
      <c r="J158" s="998"/>
      <c r="K158" s="986"/>
      <c r="L158" s="998"/>
      <c r="M158" s="998"/>
      <c r="N158" s="1001"/>
      <c r="O158" s="986"/>
      <c r="P158" s="986"/>
      <c r="Q158" s="977"/>
      <c r="R158" s="977"/>
      <c r="S158" s="977"/>
      <c r="T158" s="977"/>
      <c r="U158" s="977"/>
      <c r="V158" s="977"/>
      <c r="W158" s="980"/>
      <c r="X158" s="983"/>
      <c r="Y158" s="983"/>
      <c r="Z158" s="974"/>
      <c r="AA158" s="951" t="s">
        <v>1035</v>
      </c>
      <c r="AB158" s="952" t="s">
        <v>501</v>
      </c>
      <c r="AC158" s="952">
        <v>10000</v>
      </c>
      <c r="AD158" s="952" t="s">
        <v>380</v>
      </c>
      <c r="AE158" s="953">
        <v>44197</v>
      </c>
      <c r="AF158" s="953">
        <v>44679</v>
      </c>
      <c r="AG158" s="952">
        <v>6012.99</v>
      </c>
      <c r="AH158" s="952">
        <v>3328.12</v>
      </c>
      <c r="AI158" s="954">
        <v>0.31140000000000001</v>
      </c>
      <c r="AJ158" s="954">
        <f>(AH158-MIN(IF(O152=0,2E+99,O152),IF(X152=0,2E+99,X152)))/MIN(IF(O152=0,2E+99,O152),IF(X152=0,2E+99,X152))</f>
        <v>-0.61699522412106567</v>
      </c>
      <c r="AK158" s="954">
        <v>3.7817547169811318E-2</v>
      </c>
      <c r="AL158" s="954">
        <v>0.46253769230769232</v>
      </c>
      <c r="AM158" s="955">
        <v>1.3897867033270805</v>
      </c>
      <c r="AN158" s="956">
        <v>45082.931701388887</v>
      </c>
      <c r="AO158" s="952"/>
    </row>
    <row r="159" spans="1:41" x14ac:dyDescent="0.2">
      <c r="A159" s="989"/>
      <c r="B159" s="989"/>
      <c r="C159" s="992"/>
      <c r="D159" s="995"/>
      <c r="E159" s="992"/>
      <c r="F159" s="992"/>
      <c r="G159" s="992"/>
      <c r="H159" s="998"/>
      <c r="I159" s="998"/>
      <c r="J159" s="998"/>
      <c r="K159" s="986"/>
      <c r="L159" s="998"/>
      <c r="M159" s="998"/>
      <c r="N159" s="1001"/>
      <c r="O159" s="986"/>
      <c r="P159" s="986"/>
      <c r="Q159" s="977"/>
      <c r="R159" s="977"/>
      <c r="S159" s="977"/>
      <c r="T159" s="977"/>
      <c r="U159" s="977"/>
      <c r="V159" s="977"/>
      <c r="W159" s="980"/>
      <c r="X159" s="983"/>
      <c r="Y159" s="983"/>
      <c r="Z159" s="974"/>
      <c r="AA159" s="951" t="s">
        <v>1036</v>
      </c>
      <c r="AB159" s="952" t="s">
        <v>501</v>
      </c>
      <c r="AC159" s="952">
        <v>10000</v>
      </c>
      <c r="AD159" s="952" t="s">
        <v>380</v>
      </c>
      <c r="AE159" s="953">
        <v>44197</v>
      </c>
      <c r="AF159" s="953">
        <v>44679</v>
      </c>
      <c r="AG159" s="952">
        <v>5715.19</v>
      </c>
      <c r="AH159" s="952">
        <v>3209.37</v>
      </c>
      <c r="AI159" s="954">
        <v>0.30120000000000002</v>
      </c>
      <c r="AJ159" s="954">
        <f>(AH159-MIN(IF(O152=0,2E+99,O152),IF(X152=0,2E+99,X152)))/MIN(IF(O152=0,2E+99,O152),IF(X152=0,2E+99,X152))</f>
        <v>-0.6306611427585016</v>
      </c>
      <c r="AK159" s="954">
        <v>3.5944591194968553E-2</v>
      </c>
      <c r="AL159" s="954">
        <v>0.43962999999999991</v>
      </c>
      <c r="AM159" s="955">
        <v>1.3698327086001301</v>
      </c>
      <c r="AN159" s="956">
        <v>45082.93172453704</v>
      </c>
      <c r="AO159" s="952"/>
    </row>
    <row r="160" spans="1:41" x14ac:dyDescent="0.2">
      <c r="A160" s="989"/>
      <c r="B160" s="989"/>
      <c r="C160" s="992"/>
      <c r="D160" s="995"/>
      <c r="E160" s="992"/>
      <c r="F160" s="992"/>
      <c r="G160" s="992"/>
      <c r="H160" s="998"/>
      <c r="I160" s="998"/>
      <c r="J160" s="998"/>
      <c r="K160" s="986"/>
      <c r="L160" s="998"/>
      <c r="M160" s="998"/>
      <c r="N160" s="1001"/>
      <c r="O160" s="986"/>
      <c r="P160" s="986"/>
      <c r="Q160" s="977"/>
      <c r="R160" s="977"/>
      <c r="S160" s="977"/>
      <c r="T160" s="977"/>
      <c r="U160" s="977"/>
      <c r="V160" s="977"/>
      <c r="W160" s="980"/>
      <c r="X160" s="983"/>
      <c r="Y160" s="983"/>
      <c r="Z160" s="974"/>
      <c r="AA160" s="951" t="s">
        <v>1037</v>
      </c>
      <c r="AB160" s="952" t="s">
        <v>501</v>
      </c>
      <c r="AC160" s="952">
        <v>10000</v>
      </c>
      <c r="AD160" s="952" t="s">
        <v>380</v>
      </c>
      <c r="AE160" s="953">
        <v>44197</v>
      </c>
      <c r="AF160" s="953">
        <v>44679</v>
      </c>
      <c r="AG160" s="952">
        <v>802.7</v>
      </c>
      <c r="AH160" s="952">
        <v>1615.73</v>
      </c>
      <c r="AI160" s="954">
        <v>0.15210000000000001</v>
      </c>
      <c r="AJ160" s="954">
        <f>(AH160-MIN(IF(O152=0,2E+99,O152),IF(X152=0,2E+99,X152)))/MIN(IF(O152=0,2E+99,O152),IF(X152=0,2E+99,X152))</f>
        <v>-0.81405949709419423</v>
      </c>
      <c r="AK160" s="954">
        <v>5.0484276729559751E-3</v>
      </c>
      <c r="AL160" s="954">
        <v>6.1746153846153846E-2</v>
      </c>
      <c r="AM160" s="955">
        <v>0.38215638656306339</v>
      </c>
      <c r="AN160" s="956">
        <v>45082.93173611111</v>
      </c>
      <c r="AO160" s="952"/>
    </row>
    <row r="161" spans="1:41" x14ac:dyDescent="0.2">
      <c r="A161" s="989"/>
      <c r="B161" s="989"/>
      <c r="C161" s="992"/>
      <c r="D161" s="995"/>
      <c r="E161" s="992"/>
      <c r="F161" s="992"/>
      <c r="G161" s="992"/>
      <c r="H161" s="998"/>
      <c r="I161" s="998"/>
      <c r="J161" s="998"/>
      <c r="K161" s="986"/>
      <c r="L161" s="998"/>
      <c r="M161" s="998"/>
      <c r="N161" s="1001"/>
      <c r="O161" s="986"/>
      <c r="P161" s="986"/>
      <c r="Q161" s="977"/>
      <c r="R161" s="977"/>
      <c r="S161" s="977"/>
      <c r="T161" s="977"/>
      <c r="U161" s="977"/>
      <c r="V161" s="977"/>
      <c r="W161" s="980"/>
      <c r="X161" s="983"/>
      <c r="Y161" s="983"/>
      <c r="Z161" s="974"/>
      <c r="AA161" s="951" t="s">
        <v>1038</v>
      </c>
      <c r="AB161" s="952" t="s">
        <v>501</v>
      </c>
      <c r="AC161" s="952">
        <v>10000</v>
      </c>
      <c r="AD161" s="952" t="s">
        <v>380</v>
      </c>
      <c r="AE161" s="953">
        <v>44197</v>
      </c>
      <c r="AF161" s="953">
        <v>44679</v>
      </c>
      <c r="AG161" s="952">
        <v>1401.61</v>
      </c>
      <c r="AH161" s="952">
        <v>1728.5</v>
      </c>
      <c r="AI161" s="954">
        <v>0.15579999999999999</v>
      </c>
      <c r="AJ161" s="954">
        <f>(AH161-MIN(IF(O152=0,2E+99,O152),IF(X152=0,2E+99,X152)))/MIN(IF(O152=0,2E+99,O152),IF(X152=0,2E+99,X152))</f>
        <v>-0.80108176534898445</v>
      </c>
      <c r="AK161" s="954">
        <v>8.8151572327044014E-3</v>
      </c>
      <c r="AL161" s="954">
        <v>0.10781615384615384</v>
      </c>
      <c r="AM161" s="955">
        <v>0.6237555906633141</v>
      </c>
      <c r="AN161" s="956">
        <v>45082.931747685187</v>
      </c>
      <c r="AO161" s="952"/>
    </row>
    <row r="162" spans="1:41" ht="13.5" thickBot="1" x14ac:dyDescent="0.25">
      <c r="A162" s="990"/>
      <c r="B162" s="990"/>
      <c r="C162" s="993"/>
      <c r="D162" s="996"/>
      <c r="E162" s="993"/>
      <c r="F162" s="993"/>
      <c r="G162" s="993"/>
      <c r="H162" s="999"/>
      <c r="I162" s="999"/>
      <c r="J162" s="999"/>
      <c r="K162" s="987"/>
      <c r="L162" s="999"/>
      <c r="M162" s="999"/>
      <c r="N162" s="1002"/>
      <c r="O162" s="987"/>
      <c r="P162" s="987"/>
      <c r="Q162" s="978"/>
      <c r="R162" s="978"/>
      <c r="S162" s="978"/>
      <c r="T162" s="978"/>
      <c r="U162" s="978"/>
      <c r="V162" s="978"/>
      <c r="W162" s="981"/>
      <c r="X162" s="984"/>
      <c r="Y162" s="984"/>
      <c r="Z162" s="975"/>
      <c r="AA162" s="957" t="s">
        <v>1039</v>
      </c>
      <c r="AB162" s="958" t="s">
        <v>501</v>
      </c>
      <c r="AC162" s="958">
        <v>20000</v>
      </c>
      <c r="AD162" s="958" t="s">
        <v>380</v>
      </c>
      <c r="AE162" s="959">
        <v>43101</v>
      </c>
      <c r="AF162" s="959">
        <v>44926</v>
      </c>
      <c r="AG162" s="958">
        <v>21441.69</v>
      </c>
      <c r="AH162" s="958">
        <v>12080</v>
      </c>
      <c r="AI162" s="960">
        <v>0.34589999999999999</v>
      </c>
      <c r="AJ162" s="960">
        <f>(AH162-MIN(IF(O152=0,2E+99,O152),IF(X152=0,2E+99,X152)))/MIN(IF(O152=0,2E+99,O152),IF(X152=0,2E+99,X152))</f>
        <v>0.39018355486506706</v>
      </c>
      <c r="AK162" s="960">
        <v>1.7868075000000001E-2</v>
      </c>
      <c r="AL162" s="960">
        <v>0.21441689999999999</v>
      </c>
      <c r="AM162" s="961">
        <v>0.35499486754966886</v>
      </c>
      <c r="AN162" s="962">
        <v>45082.931747685187</v>
      </c>
      <c r="AO162" s="958"/>
    </row>
    <row r="163" spans="1:41" x14ac:dyDescent="0.2">
      <c r="A163" s="988" t="s">
        <v>1026</v>
      </c>
      <c r="B163" s="988" t="s">
        <v>1053</v>
      </c>
      <c r="C163" s="991"/>
      <c r="D163" s="994" t="s">
        <v>500</v>
      </c>
      <c r="E163" s="991" t="s">
        <v>1004</v>
      </c>
      <c r="F163" s="991">
        <v>1</v>
      </c>
      <c r="G163" s="991">
        <v>1</v>
      </c>
      <c r="H163" s="997">
        <v>6</v>
      </c>
      <c r="I163" s="997">
        <v>900</v>
      </c>
      <c r="J163" s="997">
        <v>0.3</v>
      </c>
      <c r="K163" s="985">
        <v>1.827</v>
      </c>
      <c r="L163" s="997">
        <v>0.4</v>
      </c>
      <c r="M163" s="997">
        <v>393</v>
      </c>
      <c r="N163" s="1000">
        <v>673.69599999999991</v>
      </c>
      <c r="O163" s="985">
        <f>VLOOKUP(D163,'Залог и цена пипса'!$B$13:$E$44,3,0)*(N163+I163*$C$2*K163)</f>
        <v>9203.41</v>
      </c>
      <c r="P163" s="985">
        <f>K163*VLOOKUP(D163,'Залог и цена пипса'!$B$13:$E$44,2,0)</f>
        <v>391.81842</v>
      </c>
      <c r="Q163" s="976"/>
      <c r="R163" s="976"/>
      <c r="S163" s="976"/>
      <c r="T163" s="976"/>
      <c r="U163" s="976"/>
      <c r="V163" s="976"/>
      <c r="W163" s="979"/>
      <c r="X163" s="982"/>
      <c r="Y163" s="982"/>
      <c r="Z163" s="973">
        <f>MAX(O163,X163)+MAX(Y163,P163)</f>
        <v>9595.2284199999995</v>
      </c>
      <c r="AA163" s="945" t="s">
        <v>1029</v>
      </c>
      <c r="AB163" s="946" t="s">
        <v>501</v>
      </c>
      <c r="AC163" s="946">
        <v>10000</v>
      </c>
      <c r="AD163" s="946" t="s">
        <v>380</v>
      </c>
      <c r="AE163" s="947">
        <v>44652</v>
      </c>
      <c r="AF163" s="947">
        <v>44679</v>
      </c>
      <c r="AG163" s="946">
        <v>2937.68</v>
      </c>
      <c r="AH163" s="946">
        <v>1346.98</v>
      </c>
      <c r="AI163" s="948">
        <v>0.11700000000000001</v>
      </c>
      <c r="AJ163" s="948">
        <f>(AH163-MIN(IF(O163=0,2E+99,O163),IF(X163=0,2E+99,X163)))/MIN(IF(O163=0,2E+99,O163),IF(X163=0,2E+99,X163))</f>
        <v>-0.8536433778349547</v>
      </c>
      <c r="AK163" s="948">
        <v>0.32640888888888886</v>
      </c>
      <c r="AL163" s="948">
        <v>2.9376799999999994</v>
      </c>
      <c r="AM163" s="949">
        <v>21.809380985612254</v>
      </c>
      <c r="AN163" s="950">
        <v>45082.93178240741</v>
      </c>
      <c r="AO163" s="946"/>
    </row>
    <row r="164" spans="1:41" x14ac:dyDescent="0.2">
      <c r="A164" s="989"/>
      <c r="B164" s="989"/>
      <c r="C164" s="992"/>
      <c r="D164" s="995"/>
      <c r="E164" s="992"/>
      <c r="F164" s="992"/>
      <c r="G164" s="992"/>
      <c r="H164" s="998"/>
      <c r="I164" s="998"/>
      <c r="J164" s="998"/>
      <c r="K164" s="986"/>
      <c r="L164" s="998"/>
      <c r="M164" s="998"/>
      <c r="N164" s="1001"/>
      <c r="O164" s="986"/>
      <c r="P164" s="986"/>
      <c r="Q164" s="977"/>
      <c r="R164" s="977"/>
      <c r="S164" s="977"/>
      <c r="T164" s="977"/>
      <c r="U164" s="977"/>
      <c r="V164" s="977"/>
      <c r="W164" s="980"/>
      <c r="X164" s="983"/>
      <c r="Y164" s="983"/>
      <c r="Z164" s="974"/>
      <c r="AA164" s="951" t="s">
        <v>1030</v>
      </c>
      <c r="AB164" s="952" t="s">
        <v>501</v>
      </c>
      <c r="AC164" s="952">
        <v>10000</v>
      </c>
      <c r="AD164" s="952" t="s">
        <v>380</v>
      </c>
      <c r="AE164" s="953">
        <v>44197</v>
      </c>
      <c r="AF164" s="953">
        <v>44679</v>
      </c>
      <c r="AG164" s="952">
        <v>6529.47</v>
      </c>
      <c r="AH164" s="952">
        <v>3740.6</v>
      </c>
      <c r="AI164" s="954">
        <v>0.25159999999999999</v>
      </c>
      <c r="AJ164" s="954">
        <f>(AH164-MIN(IF(O163=0,2E+99,O163),IF(X163=0,2E+99,X163)))/MIN(IF(O163=0,2E+99,O163),IF(X163=0,2E+99,X163))</f>
        <v>-0.59356368998012687</v>
      </c>
      <c r="AK164" s="954">
        <v>4.1065849056603779E-2</v>
      </c>
      <c r="AL164" s="954">
        <v>0.50226692307692311</v>
      </c>
      <c r="AM164" s="955">
        <v>1.3427442738515829</v>
      </c>
      <c r="AN164" s="956">
        <v>45082.931851851848</v>
      </c>
      <c r="AO164" s="952"/>
    </row>
    <row r="165" spans="1:41" x14ac:dyDescent="0.2">
      <c r="A165" s="989"/>
      <c r="B165" s="989"/>
      <c r="C165" s="992"/>
      <c r="D165" s="995"/>
      <c r="E165" s="992"/>
      <c r="F165" s="992"/>
      <c r="G165" s="992"/>
      <c r="H165" s="998"/>
      <c r="I165" s="998"/>
      <c r="J165" s="998"/>
      <c r="K165" s="986"/>
      <c r="L165" s="998"/>
      <c r="M165" s="998"/>
      <c r="N165" s="1001"/>
      <c r="O165" s="986"/>
      <c r="P165" s="986"/>
      <c r="Q165" s="977"/>
      <c r="R165" s="977"/>
      <c r="S165" s="977"/>
      <c r="T165" s="977"/>
      <c r="U165" s="977"/>
      <c r="V165" s="977"/>
      <c r="W165" s="980"/>
      <c r="X165" s="983"/>
      <c r="Y165" s="983"/>
      <c r="Z165" s="974"/>
      <c r="AA165" s="951" t="s">
        <v>1031</v>
      </c>
      <c r="AB165" s="952" t="s">
        <v>501</v>
      </c>
      <c r="AC165" s="952">
        <v>10000</v>
      </c>
      <c r="AD165" s="952" t="s">
        <v>380</v>
      </c>
      <c r="AE165" s="953">
        <v>44197</v>
      </c>
      <c r="AF165" s="953">
        <v>44679</v>
      </c>
      <c r="AG165" s="952">
        <v>5514.31</v>
      </c>
      <c r="AH165" s="952">
        <v>3543.63</v>
      </c>
      <c r="AI165" s="954">
        <v>0.33360000000000001</v>
      </c>
      <c r="AJ165" s="954">
        <f>(AH165-MIN(IF(O163=0,2E+99,O163),IF(X163=0,2E+99,X163)))/MIN(IF(O163=0,2E+99,O163),IF(X163=0,2E+99,X163))</f>
        <v>-0.61496553994660674</v>
      </c>
      <c r="AK165" s="954">
        <v>3.4681194968553458E-2</v>
      </c>
      <c r="AL165" s="954">
        <v>0.42417769230769237</v>
      </c>
      <c r="AM165" s="955">
        <v>1.1970146214692063</v>
      </c>
      <c r="AN165" s="956">
        <v>45082.931932870371</v>
      </c>
      <c r="AO165" s="952"/>
    </row>
    <row r="166" spans="1:41" x14ac:dyDescent="0.2">
      <c r="A166" s="989"/>
      <c r="B166" s="989"/>
      <c r="C166" s="992"/>
      <c r="D166" s="995"/>
      <c r="E166" s="992"/>
      <c r="F166" s="992"/>
      <c r="G166" s="992"/>
      <c r="H166" s="998"/>
      <c r="I166" s="998"/>
      <c r="J166" s="998"/>
      <c r="K166" s="986"/>
      <c r="L166" s="998"/>
      <c r="M166" s="998"/>
      <c r="N166" s="1001"/>
      <c r="O166" s="986"/>
      <c r="P166" s="986"/>
      <c r="Q166" s="977"/>
      <c r="R166" s="977"/>
      <c r="S166" s="977"/>
      <c r="T166" s="977"/>
      <c r="U166" s="977"/>
      <c r="V166" s="977"/>
      <c r="W166" s="980"/>
      <c r="X166" s="983"/>
      <c r="Y166" s="983"/>
      <c r="Z166" s="974"/>
      <c r="AA166" s="951" t="s">
        <v>1032</v>
      </c>
      <c r="AB166" s="952" t="s">
        <v>501</v>
      </c>
      <c r="AC166" s="952">
        <v>10000</v>
      </c>
      <c r="AD166" s="952" t="s">
        <v>380</v>
      </c>
      <c r="AE166" s="953">
        <v>44197</v>
      </c>
      <c r="AF166" s="953">
        <v>44679</v>
      </c>
      <c r="AG166" s="952">
        <v>7311.83</v>
      </c>
      <c r="AH166" s="952">
        <v>3736.6</v>
      </c>
      <c r="AI166" s="954">
        <v>0.3528</v>
      </c>
      <c r="AJ166" s="954">
        <f>(AH166-MIN(IF(O163=0,2E+99,O163),IF(X163=0,2E+99,X163)))/MIN(IF(O163=0,2E+99,O163),IF(X163=0,2E+99,X163))</f>
        <v>-0.59399831149541304</v>
      </c>
      <c r="AK166" s="954">
        <v>4.5986352201257859E-2</v>
      </c>
      <c r="AL166" s="954">
        <v>0.56244846153846151</v>
      </c>
      <c r="AM166" s="955">
        <v>1.5052412929895131</v>
      </c>
      <c r="AN166" s="956">
        <v>45082.931967592594</v>
      </c>
      <c r="AO166" s="952"/>
    </row>
    <row r="167" spans="1:41" x14ac:dyDescent="0.2">
      <c r="A167" s="989"/>
      <c r="B167" s="989"/>
      <c r="C167" s="992"/>
      <c r="D167" s="995"/>
      <c r="E167" s="992"/>
      <c r="F167" s="992"/>
      <c r="G167" s="992"/>
      <c r="H167" s="998"/>
      <c r="I167" s="998"/>
      <c r="J167" s="998"/>
      <c r="K167" s="986"/>
      <c r="L167" s="998"/>
      <c r="M167" s="998"/>
      <c r="N167" s="1001"/>
      <c r="O167" s="986"/>
      <c r="P167" s="986"/>
      <c r="Q167" s="977"/>
      <c r="R167" s="977"/>
      <c r="S167" s="977"/>
      <c r="T167" s="977"/>
      <c r="U167" s="977"/>
      <c r="V167" s="977"/>
      <c r="W167" s="980"/>
      <c r="X167" s="983"/>
      <c r="Y167" s="983"/>
      <c r="Z167" s="974"/>
      <c r="AA167" s="951" t="s">
        <v>1033</v>
      </c>
      <c r="AB167" s="952" t="s">
        <v>501</v>
      </c>
      <c r="AC167" s="952">
        <v>10000</v>
      </c>
      <c r="AD167" s="952" t="s">
        <v>380</v>
      </c>
      <c r="AE167" s="953">
        <v>44197</v>
      </c>
      <c r="AF167" s="953">
        <v>44679</v>
      </c>
      <c r="AG167" s="952">
        <v>6457.25</v>
      </c>
      <c r="AH167" s="952">
        <v>3125.2</v>
      </c>
      <c r="AI167" s="954">
        <v>0.29670000000000002</v>
      </c>
      <c r="AJ167" s="954">
        <f>(AH167-MIN(IF(O163=0,2E+99,O163),IF(X163=0,2E+99,X163)))/MIN(IF(O163=0,2E+99,O163),IF(X163=0,2E+99,X163))</f>
        <v>-0.66043021010690606</v>
      </c>
      <c r="AK167" s="954">
        <v>4.0611635220125786E-2</v>
      </c>
      <c r="AL167" s="954">
        <v>0.49671153846153848</v>
      </c>
      <c r="AM167" s="955">
        <v>1.5893752030639272</v>
      </c>
      <c r="AN167" s="956">
        <v>45082.932002314818</v>
      </c>
      <c r="AO167" s="952"/>
    </row>
    <row r="168" spans="1:41" x14ac:dyDescent="0.2">
      <c r="A168" s="989"/>
      <c r="B168" s="989"/>
      <c r="C168" s="992"/>
      <c r="D168" s="995"/>
      <c r="E168" s="992"/>
      <c r="F168" s="992"/>
      <c r="G168" s="992"/>
      <c r="H168" s="998"/>
      <c r="I168" s="998"/>
      <c r="J168" s="998"/>
      <c r="K168" s="986"/>
      <c r="L168" s="998"/>
      <c r="M168" s="998"/>
      <c r="N168" s="1001"/>
      <c r="O168" s="986"/>
      <c r="P168" s="986"/>
      <c r="Q168" s="977"/>
      <c r="R168" s="977"/>
      <c r="S168" s="977"/>
      <c r="T168" s="977"/>
      <c r="U168" s="977"/>
      <c r="V168" s="977"/>
      <c r="W168" s="980"/>
      <c r="X168" s="983"/>
      <c r="Y168" s="983"/>
      <c r="Z168" s="974"/>
      <c r="AA168" s="951" t="s">
        <v>1034</v>
      </c>
      <c r="AB168" s="952" t="s">
        <v>501</v>
      </c>
      <c r="AC168" s="952">
        <v>10000</v>
      </c>
      <c r="AD168" s="952" t="s">
        <v>380</v>
      </c>
      <c r="AE168" s="953">
        <v>44197</v>
      </c>
      <c r="AF168" s="953">
        <v>44679</v>
      </c>
      <c r="AG168" s="952">
        <v>4591.59</v>
      </c>
      <c r="AH168" s="952">
        <v>3149.56</v>
      </c>
      <c r="AI168" s="954">
        <v>0.30180000000000001</v>
      </c>
      <c r="AJ168" s="954">
        <f>(AH168-MIN(IF(O163=0,2E+99,O163),IF(X163=0,2E+99,X163)))/MIN(IF(O163=0,2E+99,O163),IF(X163=0,2E+99,X163))</f>
        <v>-0.65778336507881319</v>
      </c>
      <c r="AK168" s="954">
        <v>2.8877924528301891E-2</v>
      </c>
      <c r="AL168" s="954">
        <v>0.35319923076923077</v>
      </c>
      <c r="AM168" s="955">
        <v>1.1214240426257343</v>
      </c>
      <c r="AN168" s="956">
        <v>45082.932025462964</v>
      </c>
      <c r="AO168" s="952"/>
    </row>
    <row r="169" spans="1:41" x14ac:dyDescent="0.2">
      <c r="A169" s="989"/>
      <c r="B169" s="989"/>
      <c r="C169" s="992"/>
      <c r="D169" s="995"/>
      <c r="E169" s="992"/>
      <c r="F169" s="992"/>
      <c r="G169" s="992"/>
      <c r="H169" s="998"/>
      <c r="I169" s="998"/>
      <c r="J169" s="998"/>
      <c r="K169" s="986"/>
      <c r="L169" s="998"/>
      <c r="M169" s="998"/>
      <c r="N169" s="1001"/>
      <c r="O169" s="986"/>
      <c r="P169" s="986"/>
      <c r="Q169" s="977"/>
      <c r="R169" s="977"/>
      <c r="S169" s="977"/>
      <c r="T169" s="977"/>
      <c r="U169" s="977"/>
      <c r="V169" s="977"/>
      <c r="W169" s="980"/>
      <c r="X169" s="983"/>
      <c r="Y169" s="983"/>
      <c r="Z169" s="974"/>
      <c r="AA169" s="951" t="s">
        <v>1035</v>
      </c>
      <c r="AB169" s="952" t="s">
        <v>501</v>
      </c>
      <c r="AC169" s="952">
        <v>10000</v>
      </c>
      <c r="AD169" s="952" t="s">
        <v>380</v>
      </c>
      <c r="AE169" s="953">
        <v>44197</v>
      </c>
      <c r="AF169" s="953">
        <v>44679</v>
      </c>
      <c r="AG169" s="952">
        <v>6012.99</v>
      </c>
      <c r="AH169" s="952">
        <v>3328.12</v>
      </c>
      <c r="AI169" s="954">
        <v>0.31140000000000001</v>
      </c>
      <c r="AJ169" s="954">
        <f>(AH169-MIN(IF(O163=0,2E+99,O163),IF(X163=0,2E+99,X163)))/MIN(IF(O163=0,2E+99,O163),IF(X163=0,2E+99,X163))</f>
        <v>-0.63838186063643798</v>
      </c>
      <c r="AK169" s="954">
        <v>3.7817547169811318E-2</v>
      </c>
      <c r="AL169" s="954">
        <v>0.46253769230769232</v>
      </c>
      <c r="AM169" s="955">
        <v>1.3897867033270805</v>
      </c>
      <c r="AN169" s="956">
        <v>45082.93204861111</v>
      </c>
      <c r="AO169" s="952"/>
    </row>
    <row r="170" spans="1:41" x14ac:dyDescent="0.2">
      <c r="A170" s="989"/>
      <c r="B170" s="989"/>
      <c r="C170" s="992"/>
      <c r="D170" s="995"/>
      <c r="E170" s="992"/>
      <c r="F170" s="992"/>
      <c r="G170" s="992"/>
      <c r="H170" s="998"/>
      <c r="I170" s="998"/>
      <c r="J170" s="998"/>
      <c r="K170" s="986"/>
      <c r="L170" s="998"/>
      <c r="M170" s="998"/>
      <c r="N170" s="1001"/>
      <c r="O170" s="986"/>
      <c r="P170" s="986"/>
      <c r="Q170" s="977"/>
      <c r="R170" s="977"/>
      <c r="S170" s="977"/>
      <c r="T170" s="977"/>
      <c r="U170" s="977"/>
      <c r="V170" s="977"/>
      <c r="W170" s="980"/>
      <c r="X170" s="983"/>
      <c r="Y170" s="983"/>
      <c r="Z170" s="974"/>
      <c r="AA170" s="951" t="s">
        <v>1036</v>
      </c>
      <c r="AB170" s="952" t="s">
        <v>501</v>
      </c>
      <c r="AC170" s="952">
        <v>10000</v>
      </c>
      <c r="AD170" s="952" t="s">
        <v>380</v>
      </c>
      <c r="AE170" s="953">
        <v>44197</v>
      </c>
      <c r="AF170" s="953">
        <v>44679</v>
      </c>
      <c r="AG170" s="952">
        <v>5715.19</v>
      </c>
      <c r="AH170" s="952">
        <v>3209.37</v>
      </c>
      <c r="AI170" s="954">
        <v>0.30120000000000002</v>
      </c>
      <c r="AJ170" s="954">
        <f>(AH170-MIN(IF(O163=0,2E+99,O163),IF(X163=0,2E+99,X163)))/MIN(IF(O163=0,2E+99,O163),IF(X163=0,2E+99,X163))</f>
        <v>-0.65128468687149654</v>
      </c>
      <c r="AK170" s="954">
        <v>3.5944591194968553E-2</v>
      </c>
      <c r="AL170" s="954">
        <v>0.43962999999999991</v>
      </c>
      <c r="AM170" s="955">
        <v>1.3698327086001301</v>
      </c>
      <c r="AN170" s="956">
        <v>45082.932071759256</v>
      </c>
      <c r="AO170" s="952"/>
    </row>
    <row r="171" spans="1:41" x14ac:dyDescent="0.2">
      <c r="A171" s="989"/>
      <c r="B171" s="989"/>
      <c r="C171" s="992"/>
      <c r="D171" s="995"/>
      <c r="E171" s="992"/>
      <c r="F171" s="992"/>
      <c r="G171" s="992"/>
      <c r="H171" s="998"/>
      <c r="I171" s="998"/>
      <c r="J171" s="998"/>
      <c r="K171" s="986"/>
      <c r="L171" s="998"/>
      <c r="M171" s="998"/>
      <c r="N171" s="1001"/>
      <c r="O171" s="986"/>
      <c r="P171" s="986"/>
      <c r="Q171" s="977"/>
      <c r="R171" s="977"/>
      <c r="S171" s="977"/>
      <c r="T171" s="977"/>
      <c r="U171" s="977"/>
      <c r="V171" s="977"/>
      <c r="W171" s="980"/>
      <c r="X171" s="983"/>
      <c r="Y171" s="983"/>
      <c r="Z171" s="974"/>
      <c r="AA171" s="951" t="s">
        <v>1037</v>
      </c>
      <c r="AB171" s="952" t="s">
        <v>501</v>
      </c>
      <c r="AC171" s="952">
        <v>10000</v>
      </c>
      <c r="AD171" s="952" t="s">
        <v>380</v>
      </c>
      <c r="AE171" s="953">
        <v>44197</v>
      </c>
      <c r="AF171" s="953">
        <v>44679</v>
      </c>
      <c r="AG171" s="952">
        <v>802.7</v>
      </c>
      <c r="AH171" s="952">
        <v>1615.73</v>
      </c>
      <c r="AI171" s="954">
        <v>0.15210000000000001</v>
      </c>
      <c r="AJ171" s="954">
        <f>(AH171-MIN(IF(O163=0,2E+99,O163),IF(X163=0,2E+99,X163)))/MIN(IF(O163=0,2E+99,O163),IF(X163=0,2E+99,X163))</f>
        <v>-0.82444224477666439</v>
      </c>
      <c r="AK171" s="954">
        <v>5.0484276729559751E-3</v>
      </c>
      <c r="AL171" s="954">
        <v>6.1746153846153846E-2</v>
      </c>
      <c r="AM171" s="955">
        <v>0.38215638656306339</v>
      </c>
      <c r="AN171" s="956">
        <v>45082.932083333333</v>
      </c>
      <c r="AO171" s="952"/>
    </row>
    <row r="172" spans="1:41" x14ac:dyDescent="0.2">
      <c r="A172" s="989"/>
      <c r="B172" s="989"/>
      <c r="C172" s="992"/>
      <c r="D172" s="995"/>
      <c r="E172" s="992"/>
      <c r="F172" s="992"/>
      <c r="G172" s="992"/>
      <c r="H172" s="998"/>
      <c r="I172" s="998"/>
      <c r="J172" s="998"/>
      <c r="K172" s="986"/>
      <c r="L172" s="998"/>
      <c r="M172" s="998"/>
      <c r="N172" s="1001"/>
      <c r="O172" s="986"/>
      <c r="P172" s="986"/>
      <c r="Q172" s="977"/>
      <c r="R172" s="977"/>
      <c r="S172" s="977"/>
      <c r="T172" s="977"/>
      <c r="U172" s="977"/>
      <c r="V172" s="977"/>
      <c r="W172" s="980"/>
      <c r="X172" s="983"/>
      <c r="Y172" s="983"/>
      <c r="Z172" s="974"/>
      <c r="AA172" s="951" t="s">
        <v>1038</v>
      </c>
      <c r="AB172" s="952" t="s">
        <v>501</v>
      </c>
      <c r="AC172" s="952">
        <v>10000</v>
      </c>
      <c r="AD172" s="952" t="s">
        <v>380</v>
      </c>
      <c r="AE172" s="953">
        <v>44197</v>
      </c>
      <c r="AF172" s="953">
        <v>44679</v>
      </c>
      <c r="AG172" s="952">
        <v>1401.61</v>
      </c>
      <c r="AH172" s="952">
        <v>1728.5</v>
      </c>
      <c r="AI172" s="954">
        <v>0.15579999999999999</v>
      </c>
      <c r="AJ172" s="954">
        <f>(AH172-MIN(IF(O163=0,2E+99,O163),IF(X163=0,2E+99,X163)))/MIN(IF(O163=0,2E+99,O163),IF(X163=0,2E+99,X163))</f>
        <v>-0.81218917770695864</v>
      </c>
      <c r="AK172" s="954">
        <v>8.8151572327044014E-3</v>
      </c>
      <c r="AL172" s="954">
        <v>0.10781615384615384</v>
      </c>
      <c r="AM172" s="955">
        <v>0.6237555906633141</v>
      </c>
      <c r="AN172" s="956">
        <v>45082.93209490741</v>
      </c>
      <c r="AO172" s="952"/>
    </row>
    <row r="173" spans="1:41" ht="13.5" thickBot="1" x14ac:dyDescent="0.25">
      <c r="A173" s="990"/>
      <c r="B173" s="990"/>
      <c r="C173" s="993"/>
      <c r="D173" s="996"/>
      <c r="E173" s="993"/>
      <c r="F173" s="993"/>
      <c r="G173" s="993"/>
      <c r="H173" s="999"/>
      <c r="I173" s="999"/>
      <c r="J173" s="999"/>
      <c r="K173" s="987"/>
      <c r="L173" s="999"/>
      <c r="M173" s="999"/>
      <c r="N173" s="1002"/>
      <c r="O173" s="987"/>
      <c r="P173" s="987"/>
      <c r="Q173" s="978"/>
      <c r="R173" s="978"/>
      <c r="S173" s="978"/>
      <c r="T173" s="978"/>
      <c r="U173" s="978"/>
      <c r="V173" s="978"/>
      <c r="W173" s="981"/>
      <c r="X173" s="984"/>
      <c r="Y173" s="984"/>
      <c r="Z173" s="975"/>
      <c r="AA173" s="957" t="s">
        <v>1039</v>
      </c>
      <c r="AB173" s="958" t="s">
        <v>501</v>
      </c>
      <c r="AC173" s="958">
        <v>20000</v>
      </c>
      <c r="AD173" s="958" t="s">
        <v>380</v>
      </c>
      <c r="AE173" s="959">
        <v>43101</v>
      </c>
      <c r="AF173" s="959">
        <v>44926</v>
      </c>
      <c r="AG173" s="958">
        <v>21441.69</v>
      </c>
      <c r="AH173" s="958">
        <v>12080</v>
      </c>
      <c r="AI173" s="960">
        <v>0.34589999999999999</v>
      </c>
      <c r="AJ173" s="960">
        <f>(AH173-MIN(IF(O163=0,2E+99,O163),IF(X163=0,2E+99,X163)))/MIN(IF(O163=0,2E+99,O163),IF(X163=0,2E+99,X163))</f>
        <v>0.31255697616426958</v>
      </c>
      <c r="AK173" s="960">
        <v>1.7868075000000001E-2</v>
      </c>
      <c r="AL173" s="960">
        <v>0.21441689999999999</v>
      </c>
      <c r="AM173" s="961">
        <v>0.35499486754966886</v>
      </c>
      <c r="AN173" s="962">
        <v>45082.93209490741</v>
      </c>
      <c r="AO173" s="958"/>
    </row>
    <row r="174" spans="1:41" x14ac:dyDescent="0.2">
      <c r="A174" s="988" t="s">
        <v>1026</v>
      </c>
      <c r="B174" s="988" t="s">
        <v>1054</v>
      </c>
      <c r="C174" s="991"/>
      <c r="D174" s="994" t="s">
        <v>500</v>
      </c>
      <c r="E174" s="991" t="s">
        <v>1004</v>
      </c>
      <c r="F174" s="991">
        <v>1</v>
      </c>
      <c r="G174" s="991">
        <v>1</v>
      </c>
      <c r="H174" s="997">
        <v>10</v>
      </c>
      <c r="I174" s="997">
        <v>702</v>
      </c>
      <c r="J174" s="997">
        <v>0.3</v>
      </c>
      <c r="K174" s="985">
        <v>1.5610000000000002</v>
      </c>
      <c r="L174" s="997">
        <v>0.2</v>
      </c>
      <c r="M174" s="997">
        <v>384</v>
      </c>
      <c r="N174" s="1000">
        <v>576.27599999999995</v>
      </c>
      <c r="O174" s="985">
        <f>VLOOKUP(D174,'Залог и цена пипса'!$B$13:$E$44,3,0)*(N174+I174*$C$2*K174)</f>
        <v>7406.4930000000004</v>
      </c>
      <c r="P174" s="985">
        <f>K174*VLOOKUP(D174,'Залог и цена пипса'!$B$13:$E$44,2,0)</f>
        <v>334.77206000000007</v>
      </c>
      <c r="Q174" s="976"/>
      <c r="R174" s="976"/>
      <c r="S174" s="976"/>
      <c r="T174" s="976"/>
      <c r="U174" s="976"/>
      <c r="V174" s="976"/>
      <c r="W174" s="979"/>
      <c r="X174" s="982"/>
      <c r="Y174" s="982"/>
      <c r="Z174" s="973">
        <f>MAX(O174,X174)+MAX(Y174,P174)</f>
        <v>7741.2650600000006</v>
      </c>
      <c r="AA174" s="945" t="s">
        <v>1029</v>
      </c>
      <c r="AB174" s="946" t="s">
        <v>501</v>
      </c>
      <c r="AC174" s="946">
        <v>10000</v>
      </c>
      <c r="AD174" s="946" t="s">
        <v>380</v>
      </c>
      <c r="AE174" s="947">
        <v>44652</v>
      </c>
      <c r="AF174" s="947">
        <v>44679</v>
      </c>
      <c r="AG174" s="946">
        <v>2937.68</v>
      </c>
      <c r="AH174" s="946">
        <v>1346.98</v>
      </c>
      <c r="AI174" s="948">
        <v>0.11700000000000001</v>
      </c>
      <c r="AJ174" s="948">
        <f>(AH174-MIN(IF(O174=0,2E+99,O174),IF(X174=0,2E+99,X174)))/MIN(IF(O174=0,2E+99,O174),IF(X174=0,2E+99,X174))</f>
        <v>-0.81813524970590001</v>
      </c>
      <c r="AK174" s="948">
        <v>0.32640888888888886</v>
      </c>
      <c r="AL174" s="948">
        <v>2.9376799999999994</v>
      </c>
      <c r="AM174" s="949">
        <v>21.809380985612254</v>
      </c>
      <c r="AN174" s="950">
        <v>45082.932141203702</v>
      </c>
      <c r="AO174" s="946"/>
    </row>
    <row r="175" spans="1:41" x14ac:dyDescent="0.2">
      <c r="A175" s="989"/>
      <c r="B175" s="989"/>
      <c r="C175" s="992"/>
      <c r="D175" s="995"/>
      <c r="E175" s="992"/>
      <c r="F175" s="992"/>
      <c r="G175" s="992"/>
      <c r="H175" s="998"/>
      <c r="I175" s="998"/>
      <c r="J175" s="998"/>
      <c r="K175" s="986"/>
      <c r="L175" s="998"/>
      <c r="M175" s="998"/>
      <c r="N175" s="1001"/>
      <c r="O175" s="986"/>
      <c r="P175" s="986"/>
      <c r="Q175" s="977"/>
      <c r="R175" s="977"/>
      <c r="S175" s="977"/>
      <c r="T175" s="977"/>
      <c r="U175" s="977"/>
      <c r="V175" s="977"/>
      <c r="W175" s="980"/>
      <c r="X175" s="983"/>
      <c r="Y175" s="983"/>
      <c r="Z175" s="974"/>
      <c r="AA175" s="951" t="s">
        <v>1030</v>
      </c>
      <c r="AB175" s="952" t="s">
        <v>501</v>
      </c>
      <c r="AC175" s="952">
        <v>10000</v>
      </c>
      <c r="AD175" s="952" t="s">
        <v>380</v>
      </c>
      <c r="AE175" s="953">
        <v>44197</v>
      </c>
      <c r="AF175" s="953">
        <v>44679</v>
      </c>
      <c r="AG175" s="952">
        <v>6529.47</v>
      </c>
      <c r="AH175" s="952">
        <v>3740.6</v>
      </c>
      <c r="AI175" s="954">
        <v>0.25159999999999999</v>
      </c>
      <c r="AJ175" s="954">
        <f>(AH175-MIN(IF(O174=0,2E+99,O174),IF(X174=0,2E+99,X174)))/MIN(IF(O174=0,2E+99,O174),IF(X174=0,2E+99,X174))</f>
        <v>-0.49495665492426716</v>
      </c>
      <c r="AK175" s="954">
        <v>4.1065849056603779E-2</v>
      </c>
      <c r="AL175" s="954">
        <v>0.50226692307692311</v>
      </c>
      <c r="AM175" s="955">
        <v>1.3427442738515829</v>
      </c>
      <c r="AN175" s="956">
        <v>45082.932199074072</v>
      </c>
      <c r="AO175" s="952"/>
    </row>
    <row r="176" spans="1:41" x14ac:dyDescent="0.2">
      <c r="A176" s="989"/>
      <c r="B176" s="989"/>
      <c r="C176" s="992"/>
      <c r="D176" s="995"/>
      <c r="E176" s="992"/>
      <c r="F176" s="992"/>
      <c r="G176" s="992"/>
      <c r="H176" s="998"/>
      <c r="I176" s="998"/>
      <c r="J176" s="998"/>
      <c r="K176" s="986"/>
      <c r="L176" s="998"/>
      <c r="M176" s="998"/>
      <c r="N176" s="1001"/>
      <c r="O176" s="986"/>
      <c r="P176" s="986"/>
      <c r="Q176" s="977"/>
      <c r="R176" s="977"/>
      <c r="S176" s="977"/>
      <c r="T176" s="977"/>
      <c r="U176" s="977"/>
      <c r="V176" s="977"/>
      <c r="W176" s="980"/>
      <c r="X176" s="983"/>
      <c r="Y176" s="983"/>
      <c r="Z176" s="974"/>
      <c r="AA176" s="951" t="s">
        <v>1031</v>
      </c>
      <c r="AB176" s="952" t="s">
        <v>501</v>
      </c>
      <c r="AC176" s="952">
        <v>10000</v>
      </c>
      <c r="AD176" s="952" t="s">
        <v>380</v>
      </c>
      <c r="AE176" s="953">
        <v>44197</v>
      </c>
      <c r="AF176" s="953">
        <v>44679</v>
      </c>
      <c r="AG176" s="952">
        <v>5514.31</v>
      </c>
      <c r="AH176" s="952">
        <v>3543.63</v>
      </c>
      <c r="AI176" s="954">
        <v>0.33360000000000001</v>
      </c>
      <c r="AJ176" s="954">
        <f>(AH176-MIN(IF(O174=0,2E+99,O174),IF(X174=0,2E+99,X174)))/MIN(IF(O174=0,2E+99,O174),IF(X174=0,2E+99,X174))</f>
        <v>-0.52155088784935055</v>
      </c>
      <c r="AK176" s="954">
        <v>3.4681194968553458E-2</v>
      </c>
      <c r="AL176" s="954">
        <v>0.42417769230769237</v>
      </c>
      <c r="AM176" s="955">
        <v>1.1970146214692063</v>
      </c>
      <c r="AN176" s="956">
        <v>45082.932291666664</v>
      </c>
      <c r="AO176" s="952"/>
    </row>
    <row r="177" spans="1:41" x14ac:dyDescent="0.2">
      <c r="A177" s="989"/>
      <c r="B177" s="989"/>
      <c r="C177" s="992"/>
      <c r="D177" s="995"/>
      <c r="E177" s="992"/>
      <c r="F177" s="992"/>
      <c r="G177" s="992"/>
      <c r="H177" s="998"/>
      <c r="I177" s="998"/>
      <c r="J177" s="998"/>
      <c r="K177" s="986"/>
      <c r="L177" s="998"/>
      <c r="M177" s="998"/>
      <c r="N177" s="1001"/>
      <c r="O177" s="986"/>
      <c r="P177" s="986"/>
      <c r="Q177" s="977"/>
      <c r="R177" s="977"/>
      <c r="S177" s="977"/>
      <c r="T177" s="977"/>
      <c r="U177" s="977"/>
      <c r="V177" s="977"/>
      <c r="W177" s="980"/>
      <c r="X177" s="983"/>
      <c r="Y177" s="983"/>
      <c r="Z177" s="974"/>
      <c r="AA177" s="951" t="s">
        <v>1032</v>
      </c>
      <c r="AB177" s="952" t="s">
        <v>501</v>
      </c>
      <c r="AC177" s="952">
        <v>10000</v>
      </c>
      <c r="AD177" s="952" t="s">
        <v>380</v>
      </c>
      <c r="AE177" s="953">
        <v>44197</v>
      </c>
      <c r="AF177" s="953">
        <v>44679</v>
      </c>
      <c r="AG177" s="952">
        <v>7311.83</v>
      </c>
      <c r="AH177" s="952">
        <v>3736.6</v>
      </c>
      <c r="AI177" s="954">
        <v>0.3528</v>
      </c>
      <c r="AJ177" s="954">
        <f>(AH177-MIN(IF(O174=0,2E+99,O174),IF(X174=0,2E+99,X174)))/MIN(IF(O174=0,2E+99,O174),IF(X174=0,2E+99,X174))</f>
        <v>-0.49549672159279706</v>
      </c>
      <c r="AK177" s="954">
        <v>4.5986352201257859E-2</v>
      </c>
      <c r="AL177" s="954">
        <v>0.56244846153846151</v>
      </c>
      <c r="AM177" s="955">
        <v>1.5052412929895131</v>
      </c>
      <c r="AN177" s="956">
        <v>45082.932326388887</v>
      </c>
      <c r="AO177" s="952"/>
    </row>
    <row r="178" spans="1:41" x14ac:dyDescent="0.2">
      <c r="A178" s="989"/>
      <c r="B178" s="989"/>
      <c r="C178" s="992"/>
      <c r="D178" s="995"/>
      <c r="E178" s="992"/>
      <c r="F178" s="992"/>
      <c r="G178" s="992"/>
      <c r="H178" s="998"/>
      <c r="I178" s="998"/>
      <c r="J178" s="998"/>
      <c r="K178" s="986"/>
      <c r="L178" s="998"/>
      <c r="M178" s="998"/>
      <c r="N178" s="1001"/>
      <c r="O178" s="986"/>
      <c r="P178" s="986"/>
      <c r="Q178" s="977"/>
      <c r="R178" s="977"/>
      <c r="S178" s="977"/>
      <c r="T178" s="977"/>
      <c r="U178" s="977"/>
      <c r="V178" s="977"/>
      <c r="W178" s="980"/>
      <c r="X178" s="983"/>
      <c r="Y178" s="983"/>
      <c r="Z178" s="974"/>
      <c r="AA178" s="951" t="s">
        <v>1033</v>
      </c>
      <c r="AB178" s="952" t="s">
        <v>501</v>
      </c>
      <c r="AC178" s="952">
        <v>10000</v>
      </c>
      <c r="AD178" s="952" t="s">
        <v>380</v>
      </c>
      <c r="AE178" s="953">
        <v>44197</v>
      </c>
      <c r="AF178" s="953">
        <v>44679</v>
      </c>
      <c r="AG178" s="952">
        <v>6457.25</v>
      </c>
      <c r="AH178" s="952">
        <v>3125.2</v>
      </c>
      <c r="AI178" s="954">
        <v>0.29670000000000002</v>
      </c>
      <c r="AJ178" s="954">
        <f>(AH178-MIN(IF(O174=0,2E+99,O174),IF(X174=0,2E+99,X174)))/MIN(IF(O174=0,2E+99,O174),IF(X174=0,2E+99,X174))</f>
        <v>-0.5780459118775918</v>
      </c>
      <c r="AK178" s="954">
        <v>4.0611635220125786E-2</v>
      </c>
      <c r="AL178" s="954">
        <v>0.49671153846153848</v>
      </c>
      <c r="AM178" s="955">
        <v>1.5893752030639272</v>
      </c>
      <c r="AN178" s="956">
        <v>45082.932349537034</v>
      </c>
      <c r="AO178" s="952"/>
    </row>
    <row r="179" spans="1:41" x14ac:dyDescent="0.2">
      <c r="A179" s="989"/>
      <c r="B179" s="989"/>
      <c r="C179" s="992"/>
      <c r="D179" s="995"/>
      <c r="E179" s="992"/>
      <c r="F179" s="992"/>
      <c r="G179" s="992"/>
      <c r="H179" s="998"/>
      <c r="I179" s="998"/>
      <c r="J179" s="998"/>
      <c r="K179" s="986"/>
      <c r="L179" s="998"/>
      <c r="M179" s="998"/>
      <c r="N179" s="1001"/>
      <c r="O179" s="986"/>
      <c r="P179" s="986"/>
      <c r="Q179" s="977"/>
      <c r="R179" s="977"/>
      <c r="S179" s="977"/>
      <c r="T179" s="977"/>
      <c r="U179" s="977"/>
      <c r="V179" s="977"/>
      <c r="W179" s="980"/>
      <c r="X179" s="983"/>
      <c r="Y179" s="983"/>
      <c r="Z179" s="974"/>
      <c r="AA179" s="951" t="s">
        <v>1034</v>
      </c>
      <c r="AB179" s="952" t="s">
        <v>501</v>
      </c>
      <c r="AC179" s="952">
        <v>10000</v>
      </c>
      <c r="AD179" s="952" t="s">
        <v>380</v>
      </c>
      <c r="AE179" s="953">
        <v>44197</v>
      </c>
      <c r="AF179" s="953">
        <v>44679</v>
      </c>
      <c r="AG179" s="952">
        <v>4591.59</v>
      </c>
      <c r="AH179" s="952">
        <v>3149.56</v>
      </c>
      <c r="AI179" s="954">
        <v>0.30180000000000001</v>
      </c>
      <c r="AJ179" s="954">
        <f>(AH179-MIN(IF(O174=0,2E+99,O174),IF(X174=0,2E+99,X174)))/MIN(IF(O174=0,2E+99,O174),IF(X174=0,2E+99,X174))</f>
        <v>-0.57475690586624473</v>
      </c>
      <c r="AK179" s="954">
        <v>2.8877924528301891E-2</v>
      </c>
      <c r="AL179" s="954">
        <v>0.35319923076923077</v>
      </c>
      <c r="AM179" s="955">
        <v>1.1214240426257343</v>
      </c>
      <c r="AN179" s="956">
        <v>45082.932372685187</v>
      </c>
      <c r="AO179" s="952"/>
    </row>
    <row r="180" spans="1:41" x14ac:dyDescent="0.2">
      <c r="A180" s="989"/>
      <c r="B180" s="989"/>
      <c r="C180" s="992"/>
      <c r="D180" s="995"/>
      <c r="E180" s="992"/>
      <c r="F180" s="992"/>
      <c r="G180" s="992"/>
      <c r="H180" s="998"/>
      <c r="I180" s="998"/>
      <c r="J180" s="998"/>
      <c r="K180" s="986"/>
      <c r="L180" s="998"/>
      <c r="M180" s="998"/>
      <c r="N180" s="1001"/>
      <c r="O180" s="986"/>
      <c r="P180" s="986"/>
      <c r="Q180" s="977"/>
      <c r="R180" s="977"/>
      <c r="S180" s="977"/>
      <c r="T180" s="977"/>
      <c r="U180" s="977"/>
      <c r="V180" s="977"/>
      <c r="W180" s="980"/>
      <c r="X180" s="983"/>
      <c r="Y180" s="983"/>
      <c r="Z180" s="974"/>
      <c r="AA180" s="951" t="s">
        <v>1035</v>
      </c>
      <c r="AB180" s="952" t="s">
        <v>501</v>
      </c>
      <c r="AC180" s="952">
        <v>10000</v>
      </c>
      <c r="AD180" s="952" t="s">
        <v>380</v>
      </c>
      <c r="AE180" s="953">
        <v>44197</v>
      </c>
      <c r="AF180" s="953">
        <v>44679</v>
      </c>
      <c r="AG180" s="952">
        <v>6012.99</v>
      </c>
      <c r="AH180" s="952">
        <v>3328.12</v>
      </c>
      <c r="AI180" s="954">
        <v>0.31140000000000001</v>
      </c>
      <c r="AJ180" s="954">
        <f>(AH180-MIN(IF(O174=0,2E+99,O174),IF(X174=0,2E+99,X174)))/MIN(IF(O174=0,2E+99,O174),IF(X174=0,2E+99,X174))</f>
        <v>-0.5506483297830701</v>
      </c>
      <c r="AK180" s="954">
        <v>3.7817547169811318E-2</v>
      </c>
      <c r="AL180" s="954">
        <v>0.46253769230769232</v>
      </c>
      <c r="AM180" s="955">
        <v>1.3897867033270805</v>
      </c>
      <c r="AN180" s="956">
        <v>45082.932395833333</v>
      </c>
      <c r="AO180" s="952"/>
    </row>
    <row r="181" spans="1:41" x14ac:dyDescent="0.2">
      <c r="A181" s="989"/>
      <c r="B181" s="989"/>
      <c r="C181" s="992"/>
      <c r="D181" s="995"/>
      <c r="E181" s="992"/>
      <c r="F181" s="992"/>
      <c r="G181" s="992"/>
      <c r="H181" s="998"/>
      <c r="I181" s="998"/>
      <c r="J181" s="998"/>
      <c r="K181" s="986"/>
      <c r="L181" s="998"/>
      <c r="M181" s="998"/>
      <c r="N181" s="1001"/>
      <c r="O181" s="986"/>
      <c r="P181" s="986"/>
      <c r="Q181" s="977"/>
      <c r="R181" s="977"/>
      <c r="S181" s="977"/>
      <c r="T181" s="977"/>
      <c r="U181" s="977"/>
      <c r="V181" s="977"/>
      <c r="W181" s="980"/>
      <c r="X181" s="983"/>
      <c r="Y181" s="983"/>
      <c r="Z181" s="974"/>
      <c r="AA181" s="951" t="s">
        <v>1036</v>
      </c>
      <c r="AB181" s="952" t="s">
        <v>501</v>
      </c>
      <c r="AC181" s="952">
        <v>10000</v>
      </c>
      <c r="AD181" s="952" t="s">
        <v>380</v>
      </c>
      <c r="AE181" s="953">
        <v>44197</v>
      </c>
      <c r="AF181" s="953">
        <v>44679</v>
      </c>
      <c r="AG181" s="952">
        <v>5715.19</v>
      </c>
      <c r="AH181" s="952">
        <v>3209.37</v>
      </c>
      <c r="AI181" s="954">
        <v>0.30120000000000002</v>
      </c>
      <c r="AJ181" s="954">
        <f>(AH181-MIN(IF(O174=0,2E+99,O174),IF(X174=0,2E+99,X174)))/MIN(IF(O174=0,2E+99,O174),IF(X174=0,2E+99,X174))</f>
        <v>-0.56668155900505146</v>
      </c>
      <c r="AK181" s="954">
        <v>3.5944591194968553E-2</v>
      </c>
      <c r="AL181" s="954">
        <v>0.43962999999999991</v>
      </c>
      <c r="AM181" s="955">
        <v>1.3698327086001301</v>
      </c>
      <c r="AN181" s="956">
        <v>45082.93241898148</v>
      </c>
      <c r="AO181" s="952"/>
    </row>
    <row r="182" spans="1:41" x14ac:dyDescent="0.2">
      <c r="A182" s="989"/>
      <c r="B182" s="989"/>
      <c r="C182" s="992"/>
      <c r="D182" s="995"/>
      <c r="E182" s="992"/>
      <c r="F182" s="992"/>
      <c r="G182" s="992"/>
      <c r="H182" s="998"/>
      <c r="I182" s="998"/>
      <c r="J182" s="998"/>
      <c r="K182" s="986"/>
      <c r="L182" s="998"/>
      <c r="M182" s="998"/>
      <c r="N182" s="1001"/>
      <c r="O182" s="986"/>
      <c r="P182" s="986"/>
      <c r="Q182" s="977"/>
      <c r="R182" s="977"/>
      <c r="S182" s="977"/>
      <c r="T182" s="977"/>
      <c r="U182" s="977"/>
      <c r="V182" s="977"/>
      <c r="W182" s="980"/>
      <c r="X182" s="983"/>
      <c r="Y182" s="983"/>
      <c r="Z182" s="974"/>
      <c r="AA182" s="951" t="s">
        <v>1037</v>
      </c>
      <c r="AB182" s="952" t="s">
        <v>501</v>
      </c>
      <c r="AC182" s="952">
        <v>10000</v>
      </c>
      <c r="AD182" s="952" t="s">
        <v>380</v>
      </c>
      <c r="AE182" s="953">
        <v>44197</v>
      </c>
      <c r="AF182" s="953">
        <v>44679</v>
      </c>
      <c r="AG182" s="952">
        <v>802.7</v>
      </c>
      <c r="AH182" s="952">
        <v>1615.73</v>
      </c>
      <c r="AI182" s="954">
        <v>0.15210000000000001</v>
      </c>
      <c r="AJ182" s="954">
        <f>(AH182-MIN(IF(O174=0,2E+99,O174),IF(X174=0,2E+99,X174)))/MIN(IF(O174=0,2E+99,O174),IF(X174=0,2E+99,X174))</f>
        <v>-0.78184952041404754</v>
      </c>
      <c r="AK182" s="954">
        <v>5.0484276729559751E-3</v>
      </c>
      <c r="AL182" s="954">
        <v>6.1746153846153846E-2</v>
      </c>
      <c r="AM182" s="955">
        <v>0.38215638656306339</v>
      </c>
      <c r="AN182" s="956">
        <v>45082.932430555556</v>
      </c>
      <c r="AO182" s="952"/>
    </row>
    <row r="183" spans="1:41" x14ac:dyDescent="0.2">
      <c r="A183" s="989"/>
      <c r="B183" s="989"/>
      <c r="C183" s="992"/>
      <c r="D183" s="995"/>
      <c r="E183" s="992"/>
      <c r="F183" s="992"/>
      <c r="G183" s="992"/>
      <c r="H183" s="998"/>
      <c r="I183" s="998"/>
      <c r="J183" s="998"/>
      <c r="K183" s="986"/>
      <c r="L183" s="998"/>
      <c r="M183" s="998"/>
      <c r="N183" s="1001"/>
      <c r="O183" s="986"/>
      <c r="P183" s="986"/>
      <c r="Q183" s="977"/>
      <c r="R183" s="977"/>
      <c r="S183" s="977"/>
      <c r="T183" s="977"/>
      <c r="U183" s="977"/>
      <c r="V183" s="977"/>
      <c r="W183" s="980"/>
      <c r="X183" s="983"/>
      <c r="Y183" s="983"/>
      <c r="Z183" s="974"/>
      <c r="AA183" s="951" t="s">
        <v>1038</v>
      </c>
      <c r="AB183" s="952" t="s">
        <v>501</v>
      </c>
      <c r="AC183" s="952">
        <v>10000</v>
      </c>
      <c r="AD183" s="952" t="s">
        <v>380</v>
      </c>
      <c r="AE183" s="953">
        <v>44197</v>
      </c>
      <c r="AF183" s="953">
        <v>44679</v>
      </c>
      <c r="AG183" s="952">
        <v>1401.61</v>
      </c>
      <c r="AH183" s="952">
        <v>1728.5</v>
      </c>
      <c r="AI183" s="954">
        <v>0.15579999999999999</v>
      </c>
      <c r="AJ183" s="954">
        <f>(AH183-MIN(IF(O174=0,2E+99,O174),IF(X174=0,2E+99,X174)))/MIN(IF(O174=0,2E+99,O174),IF(X174=0,2E+99,X174))</f>
        <v>-0.76662369086151838</v>
      </c>
      <c r="AK183" s="954">
        <v>8.8151572327044014E-3</v>
      </c>
      <c r="AL183" s="954">
        <v>0.10781615384615384</v>
      </c>
      <c r="AM183" s="955">
        <v>0.6237555906633141</v>
      </c>
      <c r="AN183" s="956">
        <v>45082.932430555556</v>
      </c>
      <c r="AO183" s="952"/>
    </row>
    <row r="184" spans="1:41" ht="13.5" thickBot="1" x14ac:dyDescent="0.25">
      <c r="A184" s="990"/>
      <c r="B184" s="990"/>
      <c r="C184" s="993"/>
      <c r="D184" s="996"/>
      <c r="E184" s="993"/>
      <c r="F184" s="993"/>
      <c r="G184" s="993"/>
      <c r="H184" s="999"/>
      <c r="I184" s="999"/>
      <c r="J184" s="999"/>
      <c r="K184" s="987"/>
      <c r="L184" s="999"/>
      <c r="M184" s="999"/>
      <c r="N184" s="1002"/>
      <c r="O184" s="987"/>
      <c r="P184" s="987"/>
      <c r="Q184" s="978"/>
      <c r="R184" s="978"/>
      <c r="S184" s="978"/>
      <c r="T184" s="978"/>
      <c r="U184" s="978"/>
      <c r="V184" s="978"/>
      <c r="W184" s="981"/>
      <c r="X184" s="984"/>
      <c r="Y184" s="984"/>
      <c r="Z184" s="975"/>
      <c r="AA184" s="957" t="s">
        <v>1039</v>
      </c>
      <c r="AB184" s="958" t="s">
        <v>501</v>
      </c>
      <c r="AC184" s="958">
        <v>20000</v>
      </c>
      <c r="AD184" s="958" t="s">
        <v>380</v>
      </c>
      <c r="AE184" s="959">
        <v>43101</v>
      </c>
      <c r="AF184" s="959">
        <v>44926</v>
      </c>
      <c r="AG184" s="958">
        <v>21441.69</v>
      </c>
      <c r="AH184" s="958">
        <v>12080</v>
      </c>
      <c r="AI184" s="960">
        <v>0.34589999999999999</v>
      </c>
      <c r="AJ184" s="960">
        <f>(AH184-MIN(IF(O174=0,2E+99,O174),IF(X174=0,2E+99,X174)))/MIN(IF(O174=0,2E+99,O174),IF(X174=0,2E+99,X174))</f>
        <v>0.63100133896028787</v>
      </c>
      <c r="AK184" s="960">
        <v>1.7868075000000001E-2</v>
      </c>
      <c r="AL184" s="960">
        <v>0.21441689999999999</v>
      </c>
      <c r="AM184" s="961">
        <v>0.35499486754966886</v>
      </c>
      <c r="AN184" s="962">
        <v>45082.932442129626</v>
      </c>
      <c r="AO184" s="958"/>
    </row>
    <row r="185" spans="1:41" x14ac:dyDescent="0.2">
      <c r="A185" s="988" t="s">
        <v>1026</v>
      </c>
      <c r="B185" s="988" t="s">
        <v>1055</v>
      </c>
      <c r="C185" s="991"/>
      <c r="D185" s="994" t="s">
        <v>500</v>
      </c>
      <c r="E185" s="991" t="s">
        <v>1004</v>
      </c>
      <c r="F185" s="991">
        <v>1</v>
      </c>
      <c r="G185" s="991">
        <v>1</v>
      </c>
      <c r="H185" s="997">
        <v>10</v>
      </c>
      <c r="I185" s="997">
        <v>495</v>
      </c>
      <c r="J185" s="997">
        <v>0.3</v>
      </c>
      <c r="K185" s="985">
        <v>1.1189999999999998</v>
      </c>
      <c r="L185" s="997">
        <v>0.12</v>
      </c>
      <c r="M185" s="997">
        <v>294</v>
      </c>
      <c r="N185" s="1000">
        <v>312.77099999999996</v>
      </c>
      <c r="O185" s="985">
        <f>VLOOKUP(D185,'Залог и цена пипса'!$B$13:$E$44,3,0)*(N185+I185*$C$2*K185)</f>
        <v>3958.5675000000001</v>
      </c>
      <c r="P185" s="985">
        <f>K185*VLOOKUP(D185,'Залог и цена пипса'!$B$13:$E$44,2,0)</f>
        <v>239.98073999999997</v>
      </c>
      <c r="Q185" s="976"/>
      <c r="R185" s="976"/>
      <c r="S185" s="976"/>
      <c r="T185" s="976"/>
      <c r="U185" s="976"/>
      <c r="V185" s="976"/>
      <c r="W185" s="979"/>
      <c r="X185" s="982"/>
      <c r="Y185" s="982"/>
      <c r="Z185" s="973">
        <f>MAX(O185,X185)+MAX(Y185,P185)</f>
        <v>4198.5482400000001</v>
      </c>
      <c r="AA185" s="945" t="s">
        <v>1029</v>
      </c>
      <c r="AB185" s="946" t="s">
        <v>501</v>
      </c>
      <c r="AC185" s="946">
        <v>10000</v>
      </c>
      <c r="AD185" s="946" t="s">
        <v>380</v>
      </c>
      <c r="AE185" s="947">
        <v>44652</v>
      </c>
      <c r="AF185" s="947">
        <v>44679</v>
      </c>
      <c r="AG185" s="946">
        <v>2937.68</v>
      </c>
      <c r="AH185" s="946">
        <v>1346.98</v>
      </c>
      <c r="AI185" s="948">
        <v>0.11700000000000001</v>
      </c>
      <c r="AJ185" s="948">
        <f>(AH185-MIN(IF(O185=0,2E+99,O185),IF(X185=0,2E+99,X185)))/MIN(IF(O185=0,2E+99,O185),IF(X185=0,2E+99,X185))</f>
        <v>-0.65973044541996573</v>
      </c>
      <c r="AK185" s="948">
        <v>0.32640888888888886</v>
      </c>
      <c r="AL185" s="948">
        <v>2.9376799999999994</v>
      </c>
      <c r="AM185" s="949">
        <v>21.809380985612254</v>
      </c>
      <c r="AN185" s="950">
        <v>45082.932476851849</v>
      </c>
      <c r="AO185" s="946"/>
    </row>
    <row r="186" spans="1:41" x14ac:dyDescent="0.2">
      <c r="A186" s="989"/>
      <c r="B186" s="989"/>
      <c r="C186" s="992"/>
      <c r="D186" s="995"/>
      <c r="E186" s="992"/>
      <c r="F186" s="992"/>
      <c r="G186" s="992"/>
      <c r="H186" s="998"/>
      <c r="I186" s="998"/>
      <c r="J186" s="998"/>
      <c r="K186" s="986"/>
      <c r="L186" s="998"/>
      <c r="M186" s="998"/>
      <c r="N186" s="1001"/>
      <c r="O186" s="986"/>
      <c r="P186" s="986"/>
      <c r="Q186" s="977"/>
      <c r="R186" s="977"/>
      <c r="S186" s="977"/>
      <c r="T186" s="977"/>
      <c r="U186" s="977"/>
      <c r="V186" s="977"/>
      <c r="W186" s="980"/>
      <c r="X186" s="983"/>
      <c r="Y186" s="983"/>
      <c r="Z186" s="974"/>
      <c r="AA186" s="951" t="s">
        <v>1030</v>
      </c>
      <c r="AB186" s="952" t="s">
        <v>501</v>
      </c>
      <c r="AC186" s="952">
        <v>10000</v>
      </c>
      <c r="AD186" s="952" t="s">
        <v>380</v>
      </c>
      <c r="AE186" s="953">
        <v>44197</v>
      </c>
      <c r="AF186" s="953">
        <v>44679</v>
      </c>
      <c r="AG186" s="952">
        <v>6529.47</v>
      </c>
      <c r="AH186" s="952">
        <v>3740.6</v>
      </c>
      <c r="AI186" s="954">
        <v>0.25159999999999999</v>
      </c>
      <c r="AJ186" s="954">
        <f>(AH186-MIN(IF(O185=0,2E+99,O185),IF(X185=0,2E+99,X185)))/MIN(IF(O185=0,2E+99,O185),IF(X185=0,2E+99,X185))</f>
        <v>-5.5062216319413576E-2</v>
      </c>
      <c r="AK186" s="954">
        <v>4.1065849056603779E-2</v>
      </c>
      <c r="AL186" s="954">
        <v>0.50226692307692311</v>
      </c>
      <c r="AM186" s="955">
        <v>1.3427442738515829</v>
      </c>
      <c r="AN186" s="956">
        <v>45082.932534722226</v>
      </c>
      <c r="AO186" s="952"/>
    </row>
    <row r="187" spans="1:41" x14ac:dyDescent="0.2">
      <c r="A187" s="989"/>
      <c r="B187" s="989"/>
      <c r="C187" s="992"/>
      <c r="D187" s="995"/>
      <c r="E187" s="992"/>
      <c r="F187" s="992"/>
      <c r="G187" s="992"/>
      <c r="H187" s="998"/>
      <c r="I187" s="998"/>
      <c r="J187" s="998"/>
      <c r="K187" s="986"/>
      <c r="L187" s="998"/>
      <c r="M187" s="998"/>
      <c r="N187" s="1001"/>
      <c r="O187" s="986"/>
      <c r="P187" s="986"/>
      <c r="Q187" s="977"/>
      <c r="R187" s="977"/>
      <c r="S187" s="977"/>
      <c r="T187" s="977"/>
      <c r="U187" s="977"/>
      <c r="V187" s="977"/>
      <c r="W187" s="980"/>
      <c r="X187" s="983"/>
      <c r="Y187" s="983"/>
      <c r="Z187" s="974"/>
      <c r="AA187" s="951" t="s">
        <v>1031</v>
      </c>
      <c r="AB187" s="952" t="s">
        <v>501</v>
      </c>
      <c r="AC187" s="952">
        <v>10000</v>
      </c>
      <c r="AD187" s="952" t="s">
        <v>380</v>
      </c>
      <c r="AE187" s="953">
        <v>44197</v>
      </c>
      <c r="AF187" s="953">
        <v>44679</v>
      </c>
      <c r="AG187" s="952">
        <v>5514.31</v>
      </c>
      <c r="AH187" s="952">
        <v>3543.63</v>
      </c>
      <c r="AI187" s="954">
        <v>0.33360000000000001</v>
      </c>
      <c r="AJ187" s="954">
        <f>(AH187-MIN(IF(O185=0,2E+99,O185),IF(X185=0,2E+99,X185)))/MIN(IF(O185=0,2E+99,O185),IF(X185=0,2E+99,X185))</f>
        <v>-0.10482011485215295</v>
      </c>
      <c r="AK187" s="954">
        <v>3.4681194968553458E-2</v>
      </c>
      <c r="AL187" s="954">
        <v>0.42417769230769237</v>
      </c>
      <c r="AM187" s="955">
        <v>1.1970146214692063</v>
      </c>
      <c r="AN187" s="956">
        <v>45082.932627314818</v>
      </c>
      <c r="AO187" s="952"/>
    </row>
    <row r="188" spans="1:41" x14ac:dyDescent="0.2">
      <c r="A188" s="989"/>
      <c r="B188" s="989"/>
      <c r="C188" s="992"/>
      <c r="D188" s="995"/>
      <c r="E188" s="992"/>
      <c r="F188" s="992"/>
      <c r="G188" s="992"/>
      <c r="H188" s="998"/>
      <c r="I188" s="998"/>
      <c r="J188" s="998"/>
      <c r="K188" s="986"/>
      <c r="L188" s="998"/>
      <c r="M188" s="998"/>
      <c r="N188" s="1001"/>
      <c r="O188" s="986"/>
      <c r="P188" s="986"/>
      <c r="Q188" s="977"/>
      <c r="R188" s="977"/>
      <c r="S188" s="977"/>
      <c r="T188" s="977"/>
      <c r="U188" s="977"/>
      <c r="V188" s="977"/>
      <c r="W188" s="980"/>
      <c r="X188" s="983"/>
      <c r="Y188" s="983"/>
      <c r="Z188" s="974"/>
      <c r="AA188" s="951" t="s">
        <v>1032</v>
      </c>
      <c r="AB188" s="952" t="s">
        <v>501</v>
      </c>
      <c r="AC188" s="952">
        <v>10000</v>
      </c>
      <c r="AD188" s="952" t="s">
        <v>380</v>
      </c>
      <c r="AE188" s="953">
        <v>44197</v>
      </c>
      <c r="AF188" s="953">
        <v>44679</v>
      </c>
      <c r="AG188" s="952">
        <v>7311.83</v>
      </c>
      <c r="AH188" s="952">
        <v>3736.6</v>
      </c>
      <c r="AI188" s="954">
        <v>0.3528</v>
      </c>
      <c r="AJ188" s="954">
        <f>(AH188-MIN(IF(O185=0,2E+99,O185),IF(X185=0,2E+99,X185)))/MIN(IF(O185=0,2E+99,O185),IF(X185=0,2E+99,X185))</f>
        <v>-5.6072682858129913E-2</v>
      </c>
      <c r="AK188" s="954">
        <v>4.5986352201257859E-2</v>
      </c>
      <c r="AL188" s="954">
        <v>0.56244846153846151</v>
      </c>
      <c r="AM188" s="955">
        <v>1.5052412929895131</v>
      </c>
      <c r="AN188" s="956">
        <v>45082.932662037034</v>
      </c>
      <c r="AO188" s="952"/>
    </row>
    <row r="189" spans="1:41" x14ac:dyDescent="0.2">
      <c r="A189" s="989"/>
      <c r="B189" s="989"/>
      <c r="C189" s="992"/>
      <c r="D189" s="995"/>
      <c r="E189" s="992"/>
      <c r="F189" s="992"/>
      <c r="G189" s="992"/>
      <c r="H189" s="998"/>
      <c r="I189" s="998"/>
      <c r="J189" s="998"/>
      <c r="K189" s="986"/>
      <c r="L189" s="998"/>
      <c r="M189" s="998"/>
      <c r="N189" s="1001"/>
      <c r="O189" s="986"/>
      <c r="P189" s="986"/>
      <c r="Q189" s="977"/>
      <c r="R189" s="977"/>
      <c r="S189" s="977"/>
      <c r="T189" s="977"/>
      <c r="U189" s="977"/>
      <c r="V189" s="977"/>
      <c r="W189" s="980"/>
      <c r="X189" s="983"/>
      <c r="Y189" s="983"/>
      <c r="Z189" s="974"/>
      <c r="AA189" s="951" t="s">
        <v>1033</v>
      </c>
      <c r="AB189" s="952" t="s">
        <v>501</v>
      </c>
      <c r="AC189" s="952">
        <v>10000</v>
      </c>
      <c r="AD189" s="952" t="s">
        <v>380</v>
      </c>
      <c r="AE189" s="953">
        <v>44197</v>
      </c>
      <c r="AF189" s="953">
        <v>44679</v>
      </c>
      <c r="AG189" s="952">
        <v>6457.25</v>
      </c>
      <c r="AH189" s="952">
        <v>3125.2</v>
      </c>
      <c r="AI189" s="954">
        <v>0.29670000000000002</v>
      </c>
      <c r="AJ189" s="954">
        <f>(AH189-MIN(IF(O185=0,2E+99,O185),IF(X185=0,2E+99,X185)))/MIN(IF(O185=0,2E+99,O185),IF(X185=0,2E+99,X185))</f>
        <v>-0.21052249330092268</v>
      </c>
      <c r="AK189" s="954">
        <v>4.0611635220125786E-2</v>
      </c>
      <c r="AL189" s="954">
        <v>0.49671153846153848</v>
      </c>
      <c r="AM189" s="955">
        <v>1.5893752030639272</v>
      </c>
      <c r="AN189" s="956">
        <v>45082.932685185187</v>
      </c>
      <c r="AO189" s="952"/>
    </row>
    <row r="190" spans="1:41" x14ac:dyDescent="0.2">
      <c r="A190" s="989"/>
      <c r="B190" s="989"/>
      <c r="C190" s="992"/>
      <c r="D190" s="995"/>
      <c r="E190" s="992"/>
      <c r="F190" s="992"/>
      <c r="G190" s="992"/>
      <c r="H190" s="998"/>
      <c r="I190" s="998"/>
      <c r="J190" s="998"/>
      <c r="K190" s="986"/>
      <c r="L190" s="998"/>
      <c r="M190" s="998"/>
      <c r="N190" s="1001"/>
      <c r="O190" s="986"/>
      <c r="P190" s="986"/>
      <c r="Q190" s="977"/>
      <c r="R190" s="977"/>
      <c r="S190" s="977"/>
      <c r="T190" s="977"/>
      <c r="U190" s="977"/>
      <c r="V190" s="977"/>
      <c r="W190" s="980"/>
      <c r="X190" s="983"/>
      <c r="Y190" s="983"/>
      <c r="Z190" s="974"/>
      <c r="AA190" s="951" t="s">
        <v>1034</v>
      </c>
      <c r="AB190" s="952" t="s">
        <v>501</v>
      </c>
      <c r="AC190" s="952">
        <v>10000</v>
      </c>
      <c r="AD190" s="952" t="s">
        <v>380</v>
      </c>
      <c r="AE190" s="953">
        <v>44197</v>
      </c>
      <c r="AF190" s="953">
        <v>44679</v>
      </c>
      <c r="AG190" s="952">
        <v>4591.59</v>
      </c>
      <c r="AH190" s="952">
        <v>3149.56</v>
      </c>
      <c r="AI190" s="954">
        <v>0.30180000000000001</v>
      </c>
      <c r="AJ190" s="954">
        <f>(AH190-MIN(IF(O185=0,2E+99,O185),IF(X185=0,2E+99,X185)))/MIN(IF(O185=0,2E+99,O185),IF(X185=0,2E+99,X185))</f>
        <v>-0.20436875208014013</v>
      </c>
      <c r="AK190" s="954">
        <v>2.8877924528301891E-2</v>
      </c>
      <c r="AL190" s="954">
        <v>0.35319923076923077</v>
      </c>
      <c r="AM190" s="955">
        <v>1.1214240426257343</v>
      </c>
      <c r="AN190" s="956">
        <v>45082.932708333334</v>
      </c>
      <c r="AO190" s="952"/>
    </row>
    <row r="191" spans="1:41" x14ac:dyDescent="0.2">
      <c r="A191" s="989"/>
      <c r="B191" s="989"/>
      <c r="C191" s="992"/>
      <c r="D191" s="995"/>
      <c r="E191" s="992"/>
      <c r="F191" s="992"/>
      <c r="G191" s="992"/>
      <c r="H191" s="998"/>
      <c r="I191" s="998"/>
      <c r="J191" s="998"/>
      <c r="K191" s="986"/>
      <c r="L191" s="998"/>
      <c r="M191" s="998"/>
      <c r="N191" s="1001"/>
      <c r="O191" s="986"/>
      <c r="P191" s="986"/>
      <c r="Q191" s="977"/>
      <c r="R191" s="977"/>
      <c r="S191" s="977"/>
      <c r="T191" s="977"/>
      <c r="U191" s="977"/>
      <c r="V191" s="977"/>
      <c r="W191" s="980"/>
      <c r="X191" s="983"/>
      <c r="Y191" s="983"/>
      <c r="Z191" s="974"/>
      <c r="AA191" s="951" t="s">
        <v>1035</v>
      </c>
      <c r="AB191" s="952" t="s">
        <v>501</v>
      </c>
      <c r="AC191" s="952">
        <v>10000</v>
      </c>
      <c r="AD191" s="952" t="s">
        <v>380</v>
      </c>
      <c r="AE191" s="953">
        <v>44197</v>
      </c>
      <c r="AF191" s="953">
        <v>44679</v>
      </c>
      <c r="AG191" s="952">
        <v>6012.99</v>
      </c>
      <c r="AH191" s="952">
        <v>3328.12</v>
      </c>
      <c r="AI191" s="954">
        <v>0.31140000000000001</v>
      </c>
      <c r="AJ191" s="954">
        <f>(AH191-MIN(IF(O185=0,2E+99,O185),IF(X185=0,2E+99,X185)))/MIN(IF(O185=0,2E+99,O185),IF(X185=0,2E+99,X185))</f>
        <v>-0.15926152579184269</v>
      </c>
      <c r="AK191" s="954">
        <v>3.7817547169811318E-2</v>
      </c>
      <c r="AL191" s="954">
        <v>0.46253769230769232</v>
      </c>
      <c r="AM191" s="955">
        <v>1.3897867033270805</v>
      </c>
      <c r="AN191" s="956">
        <v>45082.93273148148</v>
      </c>
      <c r="AO191" s="952"/>
    </row>
    <row r="192" spans="1:41" x14ac:dyDescent="0.2">
      <c r="A192" s="989"/>
      <c r="B192" s="989"/>
      <c r="C192" s="992"/>
      <c r="D192" s="995"/>
      <c r="E192" s="992"/>
      <c r="F192" s="992"/>
      <c r="G192" s="992"/>
      <c r="H192" s="998"/>
      <c r="I192" s="998"/>
      <c r="J192" s="998"/>
      <c r="K192" s="986"/>
      <c r="L192" s="998"/>
      <c r="M192" s="998"/>
      <c r="N192" s="1001"/>
      <c r="O192" s="986"/>
      <c r="P192" s="986"/>
      <c r="Q192" s="977"/>
      <c r="R192" s="977"/>
      <c r="S192" s="977"/>
      <c r="T192" s="977"/>
      <c r="U192" s="977"/>
      <c r="V192" s="977"/>
      <c r="W192" s="980"/>
      <c r="X192" s="983"/>
      <c r="Y192" s="983"/>
      <c r="Z192" s="974"/>
      <c r="AA192" s="951" t="s">
        <v>1036</v>
      </c>
      <c r="AB192" s="952" t="s">
        <v>501</v>
      </c>
      <c r="AC192" s="952">
        <v>10000</v>
      </c>
      <c r="AD192" s="952" t="s">
        <v>380</v>
      </c>
      <c r="AE192" s="953">
        <v>44197</v>
      </c>
      <c r="AF192" s="953">
        <v>44679</v>
      </c>
      <c r="AG192" s="952">
        <v>5715.19</v>
      </c>
      <c r="AH192" s="952">
        <v>3209.37</v>
      </c>
      <c r="AI192" s="954">
        <v>0.30120000000000002</v>
      </c>
      <c r="AJ192" s="954">
        <f>(AH192-MIN(IF(O185=0,2E+99,O185),IF(X185=0,2E+99,X185)))/MIN(IF(O185=0,2E+99,O185),IF(X185=0,2E+99,X185))</f>
        <v>-0.18925975115998406</v>
      </c>
      <c r="AK192" s="954">
        <v>3.5944591194968553E-2</v>
      </c>
      <c r="AL192" s="954">
        <v>0.43962999999999991</v>
      </c>
      <c r="AM192" s="955">
        <v>1.3698327086001301</v>
      </c>
      <c r="AN192" s="956">
        <v>45082.932754629626</v>
      </c>
      <c r="AO192" s="952"/>
    </row>
    <row r="193" spans="1:41" x14ac:dyDescent="0.2">
      <c r="A193" s="989"/>
      <c r="B193" s="989"/>
      <c r="C193" s="992"/>
      <c r="D193" s="995"/>
      <c r="E193" s="992"/>
      <c r="F193" s="992"/>
      <c r="G193" s="992"/>
      <c r="H193" s="998"/>
      <c r="I193" s="998"/>
      <c r="J193" s="998"/>
      <c r="K193" s="986"/>
      <c r="L193" s="998"/>
      <c r="M193" s="998"/>
      <c r="N193" s="1001"/>
      <c r="O193" s="986"/>
      <c r="P193" s="986"/>
      <c r="Q193" s="977"/>
      <c r="R193" s="977"/>
      <c r="S193" s="977"/>
      <c r="T193" s="977"/>
      <c r="U193" s="977"/>
      <c r="V193" s="977"/>
      <c r="W193" s="980"/>
      <c r="X193" s="983"/>
      <c r="Y193" s="983"/>
      <c r="Z193" s="974"/>
      <c r="AA193" s="951" t="s">
        <v>1037</v>
      </c>
      <c r="AB193" s="952" t="s">
        <v>501</v>
      </c>
      <c r="AC193" s="952">
        <v>10000</v>
      </c>
      <c r="AD193" s="952" t="s">
        <v>380</v>
      </c>
      <c r="AE193" s="953">
        <v>44197</v>
      </c>
      <c r="AF193" s="953">
        <v>44679</v>
      </c>
      <c r="AG193" s="952">
        <v>802.7</v>
      </c>
      <c r="AH193" s="952">
        <v>1615.73</v>
      </c>
      <c r="AI193" s="954">
        <v>0.15210000000000001</v>
      </c>
      <c r="AJ193" s="954">
        <f>(AH193-MIN(IF(O185=0,2E+99,O185),IF(X185=0,2E+99,X185)))/MIN(IF(O185=0,2E+99,O185),IF(X185=0,2E+99,X185))</f>
        <v>-0.5918397248499615</v>
      </c>
      <c r="AK193" s="954">
        <v>5.0484276729559751E-3</v>
      </c>
      <c r="AL193" s="954">
        <v>6.1746153846153846E-2</v>
      </c>
      <c r="AM193" s="955">
        <v>0.38215638656306339</v>
      </c>
      <c r="AN193" s="956">
        <v>45082.932766203703</v>
      </c>
      <c r="AO193" s="952"/>
    </row>
    <row r="194" spans="1:41" x14ac:dyDescent="0.2">
      <c r="A194" s="989"/>
      <c r="B194" s="989"/>
      <c r="C194" s="992"/>
      <c r="D194" s="995"/>
      <c r="E194" s="992"/>
      <c r="F194" s="992"/>
      <c r="G194" s="992"/>
      <c r="H194" s="998"/>
      <c r="I194" s="998"/>
      <c r="J194" s="998"/>
      <c r="K194" s="986"/>
      <c r="L194" s="998"/>
      <c r="M194" s="998"/>
      <c r="N194" s="1001"/>
      <c r="O194" s="986"/>
      <c r="P194" s="986"/>
      <c r="Q194" s="977"/>
      <c r="R194" s="977"/>
      <c r="S194" s="977"/>
      <c r="T194" s="977"/>
      <c r="U194" s="977"/>
      <c r="V194" s="977"/>
      <c r="W194" s="980"/>
      <c r="X194" s="983"/>
      <c r="Y194" s="983"/>
      <c r="Z194" s="974"/>
      <c r="AA194" s="951" t="s">
        <v>1038</v>
      </c>
      <c r="AB194" s="952" t="s">
        <v>501</v>
      </c>
      <c r="AC194" s="952">
        <v>10000</v>
      </c>
      <c r="AD194" s="952" t="s">
        <v>380</v>
      </c>
      <c r="AE194" s="953">
        <v>44197</v>
      </c>
      <c r="AF194" s="953">
        <v>44679</v>
      </c>
      <c r="AG194" s="952">
        <v>1401.61</v>
      </c>
      <c r="AH194" s="952">
        <v>1728.5</v>
      </c>
      <c r="AI194" s="954">
        <v>0.15579999999999999</v>
      </c>
      <c r="AJ194" s="954">
        <f>(AH194-MIN(IF(O185=0,2E+99,O185),IF(X185=0,2E+99,X185)))/MIN(IF(O185=0,2E+99,O185),IF(X185=0,2E+99,X185))</f>
        <v>-0.56335214695720104</v>
      </c>
      <c r="AK194" s="954">
        <v>8.8151572327044014E-3</v>
      </c>
      <c r="AL194" s="954">
        <v>0.10781615384615384</v>
      </c>
      <c r="AM194" s="955">
        <v>0.6237555906633141</v>
      </c>
      <c r="AN194" s="956">
        <v>45082.932766203703</v>
      </c>
      <c r="AO194" s="952"/>
    </row>
    <row r="195" spans="1:41" ht="13.5" thickBot="1" x14ac:dyDescent="0.25">
      <c r="A195" s="990"/>
      <c r="B195" s="990"/>
      <c r="C195" s="993"/>
      <c r="D195" s="996"/>
      <c r="E195" s="993"/>
      <c r="F195" s="993"/>
      <c r="G195" s="993"/>
      <c r="H195" s="999"/>
      <c r="I195" s="999"/>
      <c r="J195" s="999"/>
      <c r="K195" s="987"/>
      <c r="L195" s="999"/>
      <c r="M195" s="999"/>
      <c r="N195" s="1002"/>
      <c r="O195" s="987"/>
      <c r="P195" s="987"/>
      <c r="Q195" s="978"/>
      <c r="R195" s="978"/>
      <c r="S195" s="978"/>
      <c r="T195" s="978"/>
      <c r="U195" s="978"/>
      <c r="V195" s="978"/>
      <c r="W195" s="981"/>
      <c r="X195" s="984"/>
      <c r="Y195" s="984"/>
      <c r="Z195" s="975"/>
      <c r="AA195" s="957" t="s">
        <v>1039</v>
      </c>
      <c r="AB195" s="958" t="s">
        <v>501</v>
      </c>
      <c r="AC195" s="958">
        <v>20000</v>
      </c>
      <c r="AD195" s="958" t="s">
        <v>380</v>
      </c>
      <c r="AE195" s="959">
        <v>43101</v>
      </c>
      <c r="AF195" s="959">
        <v>44926</v>
      </c>
      <c r="AG195" s="958">
        <v>21441.69</v>
      </c>
      <c r="AH195" s="958">
        <v>12080</v>
      </c>
      <c r="AI195" s="960">
        <v>0.34589999999999999</v>
      </c>
      <c r="AJ195" s="960">
        <f>(AH195-MIN(IF(O185=0,2E+99,O185),IF(X185=0,2E+99,X185)))/MIN(IF(O185=0,2E+99,O185),IF(X185=0,2E+99,X185))</f>
        <v>2.0516089469233503</v>
      </c>
      <c r="AK195" s="960">
        <v>1.7868075000000001E-2</v>
      </c>
      <c r="AL195" s="960">
        <v>0.21441689999999999</v>
      </c>
      <c r="AM195" s="961">
        <v>0.35499486754966886</v>
      </c>
      <c r="AN195" s="962">
        <v>45082.93277777778</v>
      </c>
      <c r="AO195" s="958"/>
    </row>
    <row r="196" spans="1:41" x14ac:dyDescent="0.2">
      <c r="A196" s="988" t="s">
        <v>1026</v>
      </c>
      <c r="B196" s="988" t="s">
        <v>1056</v>
      </c>
      <c r="C196" s="991"/>
      <c r="D196" s="994" t="s">
        <v>500</v>
      </c>
      <c r="E196" s="991" t="s">
        <v>1004</v>
      </c>
      <c r="F196" s="991">
        <v>1</v>
      </c>
      <c r="G196" s="991">
        <v>1</v>
      </c>
      <c r="H196" s="997">
        <v>10</v>
      </c>
      <c r="I196" s="997">
        <v>315</v>
      </c>
      <c r="J196" s="997">
        <v>0.3</v>
      </c>
      <c r="K196" s="985">
        <v>1.1189999999999998</v>
      </c>
      <c r="L196" s="997">
        <v>0.12</v>
      </c>
      <c r="M196" s="997">
        <v>201</v>
      </c>
      <c r="N196" s="1000">
        <v>208.57099999999997</v>
      </c>
      <c r="O196" s="985">
        <f>VLOOKUP(D196,'Залог и цена пипса'!$B$13:$E$44,3,0)*(N196+I196*$C$2*K196)</f>
        <v>2614.4375</v>
      </c>
      <c r="P196" s="985">
        <f>K196*VLOOKUP(D196,'Залог и цена пипса'!$B$13:$E$44,2,0)</f>
        <v>239.98073999999997</v>
      </c>
      <c r="Q196" s="976"/>
      <c r="R196" s="976"/>
      <c r="S196" s="976"/>
      <c r="T196" s="976"/>
      <c r="U196" s="976"/>
      <c r="V196" s="976"/>
      <c r="W196" s="979"/>
      <c r="X196" s="982"/>
      <c r="Y196" s="982"/>
      <c r="Z196" s="973">
        <f>MAX(O196,X196)+MAX(Y196,P196)</f>
        <v>2854.41824</v>
      </c>
      <c r="AA196" s="945" t="s">
        <v>1029</v>
      </c>
      <c r="AB196" s="946" t="s">
        <v>501</v>
      </c>
      <c r="AC196" s="946">
        <v>10000</v>
      </c>
      <c r="AD196" s="946" t="s">
        <v>380</v>
      </c>
      <c r="AE196" s="947">
        <v>44652</v>
      </c>
      <c r="AF196" s="947">
        <v>44679</v>
      </c>
      <c r="AG196" s="946">
        <v>2937.68</v>
      </c>
      <c r="AH196" s="946">
        <v>1346.98</v>
      </c>
      <c r="AI196" s="948">
        <v>0.11700000000000001</v>
      </c>
      <c r="AJ196" s="948">
        <f>(AH196-MIN(IF(O196=0,2E+99,O196),IF(X196=0,2E+99,X196)))/MIN(IF(O196=0,2E+99,O196),IF(X196=0,2E+99,X196))</f>
        <v>-0.48479166168630922</v>
      </c>
      <c r="AK196" s="948">
        <v>0.32640888888888886</v>
      </c>
      <c r="AL196" s="948">
        <v>2.9376799999999994</v>
      </c>
      <c r="AM196" s="949">
        <v>21.809380985612254</v>
      </c>
      <c r="AN196" s="950">
        <v>45082.932812500003</v>
      </c>
      <c r="AO196" s="946"/>
    </row>
    <row r="197" spans="1:41" x14ac:dyDescent="0.2">
      <c r="A197" s="989"/>
      <c r="B197" s="989"/>
      <c r="C197" s="992"/>
      <c r="D197" s="995"/>
      <c r="E197" s="992"/>
      <c r="F197" s="992"/>
      <c r="G197" s="992"/>
      <c r="H197" s="998"/>
      <c r="I197" s="998"/>
      <c r="J197" s="998"/>
      <c r="K197" s="986"/>
      <c r="L197" s="998"/>
      <c r="M197" s="998"/>
      <c r="N197" s="1001"/>
      <c r="O197" s="986"/>
      <c r="P197" s="986"/>
      <c r="Q197" s="977"/>
      <c r="R197" s="977"/>
      <c r="S197" s="977"/>
      <c r="T197" s="977"/>
      <c r="U197" s="977"/>
      <c r="V197" s="977"/>
      <c r="W197" s="980"/>
      <c r="X197" s="983"/>
      <c r="Y197" s="983"/>
      <c r="Z197" s="974"/>
      <c r="AA197" s="951" t="s">
        <v>1030</v>
      </c>
      <c r="AB197" s="952" t="s">
        <v>501</v>
      </c>
      <c r="AC197" s="952">
        <v>10000</v>
      </c>
      <c r="AD197" s="952" t="s">
        <v>380</v>
      </c>
      <c r="AE197" s="953">
        <v>44197</v>
      </c>
      <c r="AF197" s="953">
        <v>44679</v>
      </c>
      <c r="AG197" s="952">
        <v>6529.47</v>
      </c>
      <c r="AH197" s="952">
        <v>3740.6</v>
      </c>
      <c r="AI197" s="954">
        <v>0.25159999999999999</v>
      </c>
      <c r="AJ197" s="954">
        <f>(AH197-MIN(IF(O196=0,2E+99,O196),IF(X196=0,2E+99,X196)))/MIN(IF(O196=0,2E+99,O196),IF(X196=0,2E+99,X196))</f>
        <v>0.43074753173483776</v>
      </c>
      <c r="AK197" s="954">
        <v>4.1065849056603779E-2</v>
      </c>
      <c r="AL197" s="954">
        <v>0.50226692307692311</v>
      </c>
      <c r="AM197" s="955">
        <v>1.3427442738515829</v>
      </c>
      <c r="AN197" s="956">
        <v>45082.932870370372</v>
      </c>
      <c r="AO197" s="952"/>
    </row>
    <row r="198" spans="1:41" x14ac:dyDescent="0.2">
      <c r="A198" s="989"/>
      <c r="B198" s="989"/>
      <c r="C198" s="992"/>
      <c r="D198" s="995"/>
      <c r="E198" s="992"/>
      <c r="F198" s="992"/>
      <c r="G198" s="992"/>
      <c r="H198" s="998"/>
      <c r="I198" s="998"/>
      <c r="J198" s="998"/>
      <c r="K198" s="986"/>
      <c r="L198" s="998"/>
      <c r="M198" s="998"/>
      <c r="N198" s="1001"/>
      <c r="O198" s="986"/>
      <c r="P198" s="986"/>
      <c r="Q198" s="977"/>
      <c r="R198" s="977"/>
      <c r="S198" s="977"/>
      <c r="T198" s="977"/>
      <c r="U198" s="977"/>
      <c r="V198" s="977"/>
      <c r="W198" s="980"/>
      <c r="X198" s="983"/>
      <c r="Y198" s="983"/>
      <c r="Z198" s="974"/>
      <c r="AA198" s="951" t="s">
        <v>1031</v>
      </c>
      <c r="AB198" s="952" t="s">
        <v>501</v>
      </c>
      <c r="AC198" s="952">
        <v>10000</v>
      </c>
      <c r="AD198" s="952" t="s">
        <v>380</v>
      </c>
      <c r="AE198" s="953">
        <v>44197</v>
      </c>
      <c r="AF198" s="953">
        <v>44679</v>
      </c>
      <c r="AG198" s="952">
        <v>5514.31</v>
      </c>
      <c r="AH198" s="952">
        <v>3543.63</v>
      </c>
      <c r="AI198" s="954">
        <v>0.33360000000000001</v>
      </c>
      <c r="AJ198" s="954">
        <f>(AH198-MIN(IF(O196=0,2E+99,O196),IF(X196=0,2E+99,X196)))/MIN(IF(O196=0,2E+99,O196),IF(X196=0,2E+99,X196))</f>
        <v>0.35540819009825253</v>
      </c>
      <c r="AK198" s="954">
        <v>3.4681194968553458E-2</v>
      </c>
      <c r="AL198" s="954">
        <v>0.42417769230769237</v>
      </c>
      <c r="AM198" s="955">
        <v>1.1970146214692063</v>
      </c>
      <c r="AN198" s="956">
        <v>45082.932951388888</v>
      </c>
      <c r="AO198" s="952"/>
    </row>
    <row r="199" spans="1:41" x14ac:dyDescent="0.2">
      <c r="A199" s="989"/>
      <c r="B199" s="989"/>
      <c r="C199" s="992"/>
      <c r="D199" s="995"/>
      <c r="E199" s="992"/>
      <c r="F199" s="992"/>
      <c r="G199" s="992"/>
      <c r="H199" s="998"/>
      <c r="I199" s="998"/>
      <c r="J199" s="998"/>
      <c r="K199" s="986"/>
      <c r="L199" s="998"/>
      <c r="M199" s="998"/>
      <c r="N199" s="1001"/>
      <c r="O199" s="986"/>
      <c r="P199" s="986"/>
      <c r="Q199" s="977"/>
      <c r="R199" s="977"/>
      <c r="S199" s="977"/>
      <c r="T199" s="977"/>
      <c r="U199" s="977"/>
      <c r="V199" s="977"/>
      <c r="W199" s="980"/>
      <c r="X199" s="983"/>
      <c r="Y199" s="983"/>
      <c r="Z199" s="974"/>
      <c r="AA199" s="951" t="s">
        <v>1032</v>
      </c>
      <c r="AB199" s="952" t="s">
        <v>501</v>
      </c>
      <c r="AC199" s="952">
        <v>10000</v>
      </c>
      <c r="AD199" s="952" t="s">
        <v>380</v>
      </c>
      <c r="AE199" s="953">
        <v>44197</v>
      </c>
      <c r="AF199" s="953">
        <v>44679</v>
      </c>
      <c r="AG199" s="952">
        <v>7311.83</v>
      </c>
      <c r="AH199" s="952">
        <v>3736.6</v>
      </c>
      <c r="AI199" s="954">
        <v>0.3528</v>
      </c>
      <c r="AJ199" s="954">
        <f>(AH199-MIN(IF(O196=0,2E+99,O196),IF(X196=0,2E+99,X196)))/MIN(IF(O196=0,2E+99,O196),IF(X196=0,2E+99,X196))</f>
        <v>0.42921756592001142</v>
      </c>
      <c r="AK199" s="954">
        <v>4.5986352201257859E-2</v>
      </c>
      <c r="AL199" s="954">
        <v>0.56244846153846151</v>
      </c>
      <c r="AM199" s="955">
        <v>1.5052412929895131</v>
      </c>
      <c r="AN199" s="956">
        <v>45082.932986111111</v>
      </c>
      <c r="AO199" s="952"/>
    </row>
    <row r="200" spans="1:41" x14ac:dyDescent="0.2">
      <c r="A200" s="989"/>
      <c r="B200" s="989"/>
      <c r="C200" s="992"/>
      <c r="D200" s="995"/>
      <c r="E200" s="992"/>
      <c r="F200" s="992"/>
      <c r="G200" s="992"/>
      <c r="H200" s="998"/>
      <c r="I200" s="998"/>
      <c r="J200" s="998"/>
      <c r="K200" s="986"/>
      <c r="L200" s="998"/>
      <c r="M200" s="998"/>
      <c r="N200" s="1001"/>
      <c r="O200" s="986"/>
      <c r="P200" s="986"/>
      <c r="Q200" s="977"/>
      <c r="R200" s="977"/>
      <c r="S200" s="977"/>
      <c r="T200" s="977"/>
      <c r="U200" s="977"/>
      <c r="V200" s="977"/>
      <c r="W200" s="980"/>
      <c r="X200" s="983"/>
      <c r="Y200" s="983"/>
      <c r="Z200" s="974"/>
      <c r="AA200" s="951" t="s">
        <v>1033</v>
      </c>
      <c r="AB200" s="952" t="s">
        <v>501</v>
      </c>
      <c r="AC200" s="952">
        <v>10000</v>
      </c>
      <c r="AD200" s="952" t="s">
        <v>380</v>
      </c>
      <c r="AE200" s="953">
        <v>44197</v>
      </c>
      <c r="AF200" s="953">
        <v>44679</v>
      </c>
      <c r="AG200" s="952">
        <v>6457.25</v>
      </c>
      <c r="AH200" s="952">
        <v>3125.2</v>
      </c>
      <c r="AI200" s="954">
        <v>0.29670000000000002</v>
      </c>
      <c r="AJ200" s="954">
        <f>(AH200-MIN(IF(O196=0,2E+99,O196),IF(X196=0,2E+99,X196)))/MIN(IF(O196=0,2E+99,O196),IF(X196=0,2E+99,X196))</f>
        <v>0.19536229112380762</v>
      </c>
      <c r="AK200" s="954">
        <v>4.0611635220125786E-2</v>
      </c>
      <c r="AL200" s="954">
        <v>0.49671153846153848</v>
      </c>
      <c r="AM200" s="955">
        <v>1.5893752030639272</v>
      </c>
      <c r="AN200" s="956">
        <v>45082.933020833334</v>
      </c>
      <c r="AO200" s="952"/>
    </row>
    <row r="201" spans="1:41" x14ac:dyDescent="0.2">
      <c r="A201" s="989"/>
      <c r="B201" s="989"/>
      <c r="C201" s="992"/>
      <c r="D201" s="995"/>
      <c r="E201" s="992"/>
      <c r="F201" s="992"/>
      <c r="G201" s="992"/>
      <c r="H201" s="998"/>
      <c r="I201" s="998"/>
      <c r="J201" s="998"/>
      <c r="K201" s="986"/>
      <c r="L201" s="998"/>
      <c r="M201" s="998"/>
      <c r="N201" s="1001"/>
      <c r="O201" s="986"/>
      <c r="P201" s="986"/>
      <c r="Q201" s="977"/>
      <c r="R201" s="977"/>
      <c r="S201" s="977"/>
      <c r="T201" s="977"/>
      <c r="U201" s="977"/>
      <c r="V201" s="977"/>
      <c r="W201" s="980"/>
      <c r="X201" s="983"/>
      <c r="Y201" s="983"/>
      <c r="Z201" s="974"/>
      <c r="AA201" s="951" t="s">
        <v>1034</v>
      </c>
      <c r="AB201" s="952" t="s">
        <v>501</v>
      </c>
      <c r="AC201" s="952">
        <v>10000</v>
      </c>
      <c r="AD201" s="952" t="s">
        <v>380</v>
      </c>
      <c r="AE201" s="953">
        <v>44197</v>
      </c>
      <c r="AF201" s="953">
        <v>44679</v>
      </c>
      <c r="AG201" s="952">
        <v>4591.59</v>
      </c>
      <c r="AH201" s="952">
        <v>3149.56</v>
      </c>
      <c r="AI201" s="954">
        <v>0.30180000000000001</v>
      </c>
      <c r="AJ201" s="954">
        <f>(AH201-MIN(IF(O196=0,2E+99,O196),IF(X196=0,2E+99,X196)))/MIN(IF(O196=0,2E+99,O196),IF(X196=0,2E+99,X196))</f>
        <v>0.20467978293610001</v>
      </c>
      <c r="AK201" s="954">
        <v>2.8877924528301891E-2</v>
      </c>
      <c r="AL201" s="954">
        <v>0.35319923076923077</v>
      </c>
      <c r="AM201" s="955">
        <v>1.1214240426257343</v>
      </c>
      <c r="AN201" s="956">
        <v>45082.933032407411</v>
      </c>
      <c r="AO201" s="952"/>
    </row>
    <row r="202" spans="1:41" x14ac:dyDescent="0.2">
      <c r="A202" s="989"/>
      <c r="B202" s="989"/>
      <c r="C202" s="992"/>
      <c r="D202" s="995"/>
      <c r="E202" s="992"/>
      <c r="F202" s="992"/>
      <c r="G202" s="992"/>
      <c r="H202" s="998"/>
      <c r="I202" s="998"/>
      <c r="J202" s="998"/>
      <c r="K202" s="986"/>
      <c r="L202" s="998"/>
      <c r="M202" s="998"/>
      <c r="N202" s="1001"/>
      <c r="O202" s="986"/>
      <c r="P202" s="986"/>
      <c r="Q202" s="977"/>
      <c r="R202" s="977"/>
      <c r="S202" s="977"/>
      <c r="T202" s="977"/>
      <c r="U202" s="977"/>
      <c r="V202" s="977"/>
      <c r="W202" s="980"/>
      <c r="X202" s="983"/>
      <c r="Y202" s="983"/>
      <c r="Z202" s="974"/>
      <c r="AA202" s="951" t="s">
        <v>1035</v>
      </c>
      <c r="AB202" s="952" t="s">
        <v>501</v>
      </c>
      <c r="AC202" s="952">
        <v>10000</v>
      </c>
      <c r="AD202" s="952" t="s">
        <v>380</v>
      </c>
      <c r="AE202" s="953">
        <v>44197</v>
      </c>
      <c r="AF202" s="953">
        <v>44679</v>
      </c>
      <c r="AG202" s="952">
        <v>6012.99</v>
      </c>
      <c r="AH202" s="952">
        <v>3328.12</v>
      </c>
      <c r="AI202" s="954">
        <v>0.31140000000000001</v>
      </c>
      <c r="AJ202" s="954">
        <f>(AH202-MIN(IF(O196=0,2E+99,O196),IF(X196=0,2E+99,X196)))/MIN(IF(O196=0,2E+99,O196),IF(X196=0,2E+99,X196))</f>
        <v>0.27297745690994712</v>
      </c>
      <c r="AK202" s="954">
        <v>3.7817547169811318E-2</v>
      </c>
      <c r="AL202" s="954">
        <v>0.46253769230769232</v>
      </c>
      <c r="AM202" s="955">
        <v>1.3897867033270805</v>
      </c>
      <c r="AN202" s="956">
        <v>45082.933067129627</v>
      </c>
      <c r="AO202" s="952"/>
    </row>
    <row r="203" spans="1:41" x14ac:dyDescent="0.2">
      <c r="A203" s="989"/>
      <c r="B203" s="989"/>
      <c r="C203" s="992"/>
      <c r="D203" s="995"/>
      <c r="E203" s="992"/>
      <c r="F203" s="992"/>
      <c r="G203" s="992"/>
      <c r="H203" s="998"/>
      <c r="I203" s="998"/>
      <c r="J203" s="998"/>
      <c r="K203" s="986"/>
      <c r="L203" s="998"/>
      <c r="M203" s="998"/>
      <c r="N203" s="1001"/>
      <c r="O203" s="986"/>
      <c r="P203" s="986"/>
      <c r="Q203" s="977"/>
      <c r="R203" s="977"/>
      <c r="S203" s="977"/>
      <c r="T203" s="977"/>
      <c r="U203" s="977"/>
      <c r="V203" s="977"/>
      <c r="W203" s="980"/>
      <c r="X203" s="983"/>
      <c r="Y203" s="983"/>
      <c r="Z203" s="974"/>
      <c r="AA203" s="951" t="s">
        <v>1036</v>
      </c>
      <c r="AB203" s="952" t="s">
        <v>501</v>
      </c>
      <c r="AC203" s="952">
        <v>10000</v>
      </c>
      <c r="AD203" s="952" t="s">
        <v>380</v>
      </c>
      <c r="AE203" s="953">
        <v>44197</v>
      </c>
      <c r="AF203" s="953">
        <v>44679</v>
      </c>
      <c r="AG203" s="952">
        <v>5715.19</v>
      </c>
      <c r="AH203" s="952">
        <v>3209.37</v>
      </c>
      <c r="AI203" s="954">
        <v>0.30120000000000002</v>
      </c>
      <c r="AJ203" s="954">
        <f>(AH203-MIN(IF(O196=0,2E+99,O196),IF(X196=0,2E+99,X196)))/MIN(IF(O196=0,2E+99,O196),IF(X196=0,2E+99,X196))</f>
        <v>0.22755659678229059</v>
      </c>
      <c r="AK203" s="954">
        <v>3.5944591194968553E-2</v>
      </c>
      <c r="AL203" s="954">
        <v>0.43962999999999991</v>
      </c>
      <c r="AM203" s="955">
        <v>1.3698327086001301</v>
      </c>
      <c r="AN203" s="956">
        <v>45082.93309027778</v>
      </c>
      <c r="AO203" s="952"/>
    </row>
    <row r="204" spans="1:41" x14ac:dyDescent="0.2">
      <c r="A204" s="989"/>
      <c r="B204" s="989"/>
      <c r="C204" s="992"/>
      <c r="D204" s="995"/>
      <c r="E204" s="992"/>
      <c r="F204" s="992"/>
      <c r="G204" s="992"/>
      <c r="H204" s="998"/>
      <c r="I204" s="998"/>
      <c r="J204" s="998"/>
      <c r="K204" s="986"/>
      <c r="L204" s="998"/>
      <c r="M204" s="998"/>
      <c r="N204" s="1001"/>
      <c r="O204" s="986"/>
      <c r="P204" s="986"/>
      <c r="Q204" s="977"/>
      <c r="R204" s="977"/>
      <c r="S204" s="977"/>
      <c r="T204" s="977"/>
      <c r="U204" s="977"/>
      <c r="V204" s="977"/>
      <c r="W204" s="980"/>
      <c r="X204" s="983"/>
      <c r="Y204" s="983"/>
      <c r="Z204" s="974"/>
      <c r="AA204" s="951" t="s">
        <v>1037</v>
      </c>
      <c r="AB204" s="952" t="s">
        <v>501</v>
      </c>
      <c r="AC204" s="952">
        <v>10000</v>
      </c>
      <c r="AD204" s="952" t="s">
        <v>380</v>
      </c>
      <c r="AE204" s="953">
        <v>44197</v>
      </c>
      <c r="AF204" s="953">
        <v>44679</v>
      </c>
      <c r="AG204" s="952">
        <v>802.7</v>
      </c>
      <c r="AH204" s="952">
        <v>1615.73</v>
      </c>
      <c r="AI204" s="954">
        <v>0.15210000000000001</v>
      </c>
      <c r="AJ204" s="954">
        <f>(AH204-MIN(IF(O196=0,2E+99,O196),IF(X196=0,2E+99,X196)))/MIN(IF(O196=0,2E+99,O196),IF(X196=0,2E+99,X196))</f>
        <v>-0.38199708350266548</v>
      </c>
      <c r="AK204" s="954">
        <v>5.0484276729559751E-3</v>
      </c>
      <c r="AL204" s="954">
        <v>6.1746153846153846E-2</v>
      </c>
      <c r="AM204" s="955">
        <v>0.38215638656306339</v>
      </c>
      <c r="AN204" s="956">
        <v>45082.93310185185</v>
      </c>
      <c r="AO204" s="952"/>
    </row>
    <row r="205" spans="1:41" x14ac:dyDescent="0.2">
      <c r="A205" s="989"/>
      <c r="B205" s="989"/>
      <c r="C205" s="992"/>
      <c r="D205" s="995"/>
      <c r="E205" s="992"/>
      <c r="F205" s="992"/>
      <c r="G205" s="992"/>
      <c r="H205" s="998"/>
      <c r="I205" s="998"/>
      <c r="J205" s="998"/>
      <c r="K205" s="986"/>
      <c r="L205" s="998"/>
      <c r="M205" s="998"/>
      <c r="N205" s="1001"/>
      <c r="O205" s="986"/>
      <c r="P205" s="986"/>
      <c r="Q205" s="977"/>
      <c r="R205" s="977"/>
      <c r="S205" s="977"/>
      <c r="T205" s="977"/>
      <c r="U205" s="977"/>
      <c r="V205" s="977"/>
      <c r="W205" s="980"/>
      <c r="X205" s="983"/>
      <c r="Y205" s="983"/>
      <c r="Z205" s="974"/>
      <c r="AA205" s="951" t="s">
        <v>1038</v>
      </c>
      <c r="AB205" s="952" t="s">
        <v>501</v>
      </c>
      <c r="AC205" s="952">
        <v>10000</v>
      </c>
      <c r="AD205" s="952" t="s">
        <v>380</v>
      </c>
      <c r="AE205" s="953">
        <v>44197</v>
      </c>
      <c r="AF205" s="953">
        <v>44679</v>
      </c>
      <c r="AG205" s="952">
        <v>1401.61</v>
      </c>
      <c r="AH205" s="952">
        <v>1728.5</v>
      </c>
      <c r="AI205" s="954">
        <v>0.15579999999999999</v>
      </c>
      <c r="AJ205" s="954">
        <f>(AH205-MIN(IF(O196=0,2E+99,O196),IF(X196=0,2E+99,X196)))/MIN(IF(O196=0,2E+99,O196),IF(X196=0,2E+99,X196))</f>
        <v>-0.33886352226817434</v>
      </c>
      <c r="AK205" s="954">
        <v>8.8151572327044014E-3</v>
      </c>
      <c r="AL205" s="954">
        <v>0.10781615384615384</v>
      </c>
      <c r="AM205" s="955">
        <v>0.6237555906633141</v>
      </c>
      <c r="AN205" s="956">
        <v>45082.933113425926</v>
      </c>
      <c r="AO205" s="952"/>
    </row>
    <row r="206" spans="1:41" ht="13.5" thickBot="1" x14ac:dyDescent="0.25">
      <c r="A206" s="990"/>
      <c r="B206" s="990"/>
      <c r="C206" s="993"/>
      <c r="D206" s="996"/>
      <c r="E206" s="993"/>
      <c r="F206" s="993"/>
      <c r="G206" s="993"/>
      <c r="H206" s="999"/>
      <c r="I206" s="999"/>
      <c r="J206" s="999"/>
      <c r="K206" s="987"/>
      <c r="L206" s="999"/>
      <c r="M206" s="999"/>
      <c r="N206" s="1002"/>
      <c r="O206" s="987"/>
      <c r="P206" s="987"/>
      <c r="Q206" s="978"/>
      <c r="R206" s="978"/>
      <c r="S206" s="978"/>
      <c r="T206" s="978"/>
      <c r="U206" s="978"/>
      <c r="V206" s="978"/>
      <c r="W206" s="981"/>
      <c r="X206" s="984"/>
      <c r="Y206" s="984"/>
      <c r="Z206" s="975"/>
      <c r="AA206" s="957" t="s">
        <v>1039</v>
      </c>
      <c r="AB206" s="958" t="s">
        <v>501</v>
      </c>
      <c r="AC206" s="958">
        <v>20000</v>
      </c>
      <c r="AD206" s="958" t="s">
        <v>380</v>
      </c>
      <c r="AE206" s="959">
        <v>43101</v>
      </c>
      <c r="AF206" s="959">
        <v>44926</v>
      </c>
      <c r="AG206" s="958">
        <v>21441.69</v>
      </c>
      <c r="AH206" s="958">
        <v>12080</v>
      </c>
      <c r="AI206" s="960">
        <v>0.34589999999999999</v>
      </c>
      <c r="AJ206" s="960">
        <f>(AH206-MIN(IF(O196=0,2E+99,O196),IF(X196=0,2E+99,X196)))/MIN(IF(O196=0,2E+99,O196),IF(X196=0,2E+99,X196))</f>
        <v>3.6204967607755014</v>
      </c>
      <c r="AK206" s="960">
        <v>1.7868075000000001E-2</v>
      </c>
      <c r="AL206" s="960">
        <v>0.21441689999999999</v>
      </c>
      <c r="AM206" s="961">
        <v>0.35499486754966886</v>
      </c>
      <c r="AN206" s="962">
        <v>45082.933113425926</v>
      </c>
      <c r="AO206" s="958"/>
    </row>
    <row r="207" spans="1:41" x14ac:dyDescent="0.2">
      <c r="A207" s="988" t="s">
        <v>1026</v>
      </c>
      <c r="B207" s="988" t="s">
        <v>1057</v>
      </c>
      <c r="C207" s="991"/>
      <c r="D207" s="994" t="s">
        <v>500</v>
      </c>
      <c r="E207" s="991" t="s">
        <v>1004</v>
      </c>
      <c r="F207" s="991">
        <v>1</v>
      </c>
      <c r="G207" s="991">
        <v>1</v>
      </c>
      <c r="H207" s="997">
        <v>16</v>
      </c>
      <c r="I207" s="997">
        <v>495</v>
      </c>
      <c r="J207" s="997">
        <v>0.01</v>
      </c>
      <c r="K207" s="985">
        <v>10.089</v>
      </c>
      <c r="L207" s="997">
        <v>1.4</v>
      </c>
      <c r="M207" s="997">
        <v>223</v>
      </c>
      <c r="N207" s="1000">
        <v>2244.3529999999996</v>
      </c>
      <c r="O207" s="985">
        <f>VLOOKUP(D207,'Залог и цена пипса'!$B$13:$E$44,3,0)*(N207+I207*$C$2*K207)</f>
        <v>29934.612499999999</v>
      </c>
      <c r="P207" s="985">
        <f>K207*VLOOKUP(D207,'Залог и цена пипса'!$B$13:$E$44,2,0)</f>
        <v>2163.68694</v>
      </c>
      <c r="Q207" s="976"/>
      <c r="R207" s="976"/>
      <c r="S207" s="976"/>
      <c r="T207" s="976"/>
      <c r="U207" s="976"/>
      <c r="V207" s="976"/>
      <c r="W207" s="979"/>
      <c r="X207" s="982"/>
      <c r="Y207" s="982"/>
      <c r="Z207" s="973">
        <f>MAX(O207,X207)+MAX(Y207,P207)</f>
        <v>32098.299439999999</v>
      </c>
      <c r="AA207" s="945" t="s">
        <v>1029</v>
      </c>
      <c r="AB207" s="946" t="s">
        <v>501</v>
      </c>
      <c r="AC207" s="946">
        <v>10000</v>
      </c>
      <c r="AD207" s="946" t="s">
        <v>380</v>
      </c>
      <c r="AE207" s="947">
        <v>44652</v>
      </c>
      <c r="AF207" s="947">
        <v>44679</v>
      </c>
      <c r="AG207" s="946">
        <v>2937.68</v>
      </c>
      <c r="AH207" s="946">
        <v>1346.98</v>
      </c>
      <c r="AI207" s="948">
        <v>0.11700000000000001</v>
      </c>
      <c r="AJ207" s="948">
        <f>(AH207-MIN(IF(O207=0,2E+99,O207),IF(X207=0,2E+99,X207)))/MIN(IF(O207=0,2E+99,O207),IF(X207=0,2E+99,X207))</f>
        <v>-0.95500259106410679</v>
      </c>
      <c r="AK207" s="948">
        <v>0.32640888888888886</v>
      </c>
      <c r="AL207" s="948">
        <v>2.9376799999999994</v>
      </c>
      <c r="AM207" s="949">
        <v>21.809380985612254</v>
      </c>
      <c r="AN207" s="950">
        <v>45082.933159722219</v>
      </c>
      <c r="AO207" s="946"/>
    </row>
    <row r="208" spans="1:41" x14ac:dyDescent="0.2">
      <c r="A208" s="989"/>
      <c r="B208" s="989"/>
      <c r="C208" s="992"/>
      <c r="D208" s="995"/>
      <c r="E208" s="992"/>
      <c r="F208" s="992"/>
      <c r="G208" s="992"/>
      <c r="H208" s="998"/>
      <c r="I208" s="998"/>
      <c r="J208" s="998"/>
      <c r="K208" s="986"/>
      <c r="L208" s="998"/>
      <c r="M208" s="998"/>
      <c r="N208" s="1001"/>
      <c r="O208" s="986"/>
      <c r="P208" s="986"/>
      <c r="Q208" s="977"/>
      <c r="R208" s="977"/>
      <c r="S208" s="977"/>
      <c r="T208" s="977"/>
      <c r="U208" s="977"/>
      <c r="V208" s="977"/>
      <c r="W208" s="980"/>
      <c r="X208" s="983"/>
      <c r="Y208" s="983"/>
      <c r="Z208" s="974"/>
      <c r="AA208" s="951" t="s">
        <v>1030</v>
      </c>
      <c r="AB208" s="952" t="s">
        <v>501</v>
      </c>
      <c r="AC208" s="952">
        <v>10000</v>
      </c>
      <c r="AD208" s="952" t="s">
        <v>380</v>
      </c>
      <c r="AE208" s="953">
        <v>44197</v>
      </c>
      <c r="AF208" s="953">
        <v>44679</v>
      </c>
      <c r="AG208" s="952">
        <v>6529.47</v>
      </c>
      <c r="AH208" s="952">
        <v>3740.6</v>
      </c>
      <c r="AI208" s="954">
        <v>0.25159999999999999</v>
      </c>
      <c r="AJ208" s="954">
        <f>(AH208-MIN(IF(O207=0,2E+99,O207),IF(X207=0,2E+99,X207)))/MIN(IF(O207=0,2E+99,O207),IF(X207=0,2E+99,X207))</f>
        <v>-0.87504097472449327</v>
      </c>
      <c r="AK208" s="954">
        <v>4.1065849056603779E-2</v>
      </c>
      <c r="AL208" s="954">
        <v>0.50226692307692311</v>
      </c>
      <c r="AM208" s="955">
        <v>1.3427442738515829</v>
      </c>
      <c r="AN208" s="956">
        <v>45082.933217592596</v>
      </c>
      <c r="AO208" s="952"/>
    </row>
    <row r="209" spans="1:41" x14ac:dyDescent="0.2">
      <c r="A209" s="989"/>
      <c r="B209" s="989"/>
      <c r="C209" s="992"/>
      <c r="D209" s="995"/>
      <c r="E209" s="992"/>
      <c r="F209" s="992"/>
      <c r="G209" s="992"/>
      <c r="H209" s="998"/>
      <c r="I209" s="998"/>
      <c r="J209" s="998"/>
      <c r="K209" s="986"/>
      <c r="L209" s="998"/>
      <c r="M209" s="998"/>
      <c r="N209" s="1001"/>
      <c r="O209" s="986"/>
      <c r="P209" s="986"/>
      <c r="Q209" s="977"/>
      <c r="R209" s="977"/>
      <c r="S209" s="977"/>
      <c r="T209" s="977"/>
      <c r="U209" s="977"/>
      <c r="V209" s="977"/>
      <c r="W209" s="980"/>
      <c r="X209" s="983"/>
      <c r="Y209" s="983"/>
      <c r="Z209" s="974"/>
      <c r="AA209" s="951" t="s">
        <v>1031</v>
      </c>
      <c r="AB209" s="952" t="s">
        <v>501</v>
      </c>
      <c r="AC209" s="952">
        <v>10000</v>
      </c>
      <c r="AD209" s="952" t="s">
        <v>380</v>
      </c>
      <c r="AE209" s="953">
        <v>44197</v>
      </c>
      <c r="AF209" s="953">
        <v>44679</v>
      </c>
      <c r="AG209" s="952">
        <v>5514.31</v>
      </c>
      <c r="AH209" s="952">
        <v>3543.63</v>
      </c>
      <c r="AI209" s="954">
        <v>0.33360000000000001</v>
      </c>
      <c r="AJ209" s="954">
        <f>(AH209-MIN(IF(O207=0,2E+99,O207),IF(X207=0,2E+99,X207)))/MIN(IF(O207=0,2E+99,O207),IF(X207=0,2E+99,X207))</f>
        <v>-0.88162098306767789</v>
      </c>
      <c r="AK209" s="954">
        <v>3.4681194968553458E-2</v>
      </c>
      <c r="AL209" s="954">
        <v>0.42417769230769237</v>
      </c>
      <c r="AM209" s="955">
        <v>1.1970146214692063</v>
      </c>
      <c r="AN209" s="956">
        <v>45082.933321759258</v>
      </c>
      <c r="AO209" s="952"/>
    </row>
    <row r="210" spans="1:41" x14ac:dyDescent="0.2">
      <c r="A210" s="989"/>
      <c r="B210" s="989"/>
      <c r="C210" s="992"/>
      <c r="D210" s="995"/>
      <c r="E210" s="992"/>
      <c r="F210" s="992"/>
      <c r="G210" s="992"/>
      <c r="H210" s="998"/>
      <c r="I210" s="998"/>
      <c r="J210" s="998"/>
      <c r="K210" s="986"/>
      <c r="L210" s="998"/>
      <c r="M210" s="998"/>
      <c r="N210" s="1001"/>
      <c r="O210" s="986"/>
      <c r="P210" s="986"/>
      <c r="Q210" s="977"/>
      <c r="R210" s="977"/>
      <c r="S210" s="977"/>
      <c r="T210" s="977"/>
      <c r="U210" s="977"/>
      <c r="V210" s="977"/>
      <c r="W210" s="980"/>
      <c r="X210" s="983"/>
      <c r="Y210" s="983"/>
      <c r="Z210" s="974"/>
      <c r="AA210" s="951" t="s">
        <v>1032</v>
      </c>
      <c r="AB210" s="952" t="s">
        <v>501</v>
      </c>
      <c r="AC210" s="952">
        <v>10000</v>
      </c>
      <c r="AD210" s="952" t="s">
        <v>380</v>
      </c>
      <c r="AE210" s="953">
        <v>44197</v>
      </c>
      <c r="AF210" s="953">
        <v>44679</v>
      </c>
      <c r="AG210" s="952">
        <v>7311.83</v>
      </c>
      <c r="AH210" s="952">
        <v>3736.6</v>
      </c>
      <c r="AI210" s="954">
        <v>0.3528</v>
      </c>
      <c r="AJ210" s="954">
        <f>(AH210-MIN(IF(O207=0,2E+99,O207),IF(X207=0,2E+99,X207)))/MIN(IF(O207=0,2E+99,O207),IF(X207=0,2E+99,X207))</f>
        <v>-0.87517459930373243</v>
      </c>
      <c r="AK210" s="954">
        <v>4.5986352201257859E-2</v>
      </c>
      <c r="AL210" s="954">
        <v>0.56244846153846151</v>
      </c>
      <c r="AM210" s="955">
        <v>1.5052412929895131</v>
      </c>
      <c r="AN210" s="956">
        <v>45082.933611111112</v>
      </c>
      <c r="AO210" s="952"/>
    </row>
    <row r="211" spans="1:41" x14ac:dyDescent="0.2">
      <c r="A211" s="989"/>
      <c r="B211" s="989"/>
      <c r="C211" s="992"/>
      <c r="D211" s="995"/>
      <c r="E211" s="992"/>
      <c r="F211" s="992"/>
      <c r="G211" s="992"/>
      <c r="H211" s="998"/>
      <c r="I211" s="998"/>
      <c r="J211" s="998"/>
      <c r="K211" s="986"/>
      <c r="L211" s="998"/>
      <c r="M211" s="998"/>
      <c r="N211" s="1001"/>
      <c r="O211" s="986"/>
      <c r="P211" s="986"/>
      <c r="Q211" s="977"/>
      <c r="R211" s="977"/>
      <c r="S211" s="977"/>
      <c r="T211" s="977"/>
      <c r="U211" s="977"/>
      <c r="V211" s="977"/>
      <c r="W211" s="980"/>
      <c r="X211" s="983"/>
      <c r="Y211" s="983"/>
      <c r="Z211" s="974"/>
      <c r="AA211" s="951" t="s">
        <v>1033</v>
      </c>
      <c r="AB211" s="952" t="s">
        <v>501</v>
      </c>
      <c r="AC211" s="952">
        <v>10000</v>
      </c>
      <c r="AD211" s="952" t="s">
        <v>380</v>
      </c>
      <c r="AE211" s="953">
        <v>44197</v>
      </c>
      <c r="AF211" s="953">
        <v>44679</v>
      </c>
      <c r="AG211" s="952">
        <v>6457.25</v>
      </c>
      <c r="AH211" s="952">
        <v>3125.2</v>
      </c>
      <c r="AI211" s="954">
        <v>0.29670000000000002</v>
      </c>
      <c r="AJ211" s="954">
        <f>(AH211-MIN(IF(O207=0,2E+99,O207),IF(X207=0,2E+99,X207)))/MIN(IF(O207=0,2E+99,O207),IF(X207=0,2E+99,X207))</f>
        <v>-0.89559911624043897</v>
      </c>
      <c r="AK211" s="954">
        <v>4.0611635220125786E-2</v>
      </c>
      <c r="AL211" s="954">
        <v>0.49671153846153848</v>
      </c>
      <c r="AM211" s="955">
        <v>1.5893752030639272</v>
      </c>
      <c r="AN211" s="956">
        <v>45082.933668981481</v>
      </c>
      <c r="AO211" s="952"/>
    </row>
    <row r="212" spans="1:41" x14ac:dyDescent="0.2">
      <c r="A212" s="989"/>
      <c r="B212" s="989"/>
      <c r="C212" s="992"/>
      <c r="D212" s="995"/>
      <c r="E212" s="992"/>
      <c r="F212" s="992"/>
      <c r="G212" s="992"/>
      <c r="H212" s="998"/>
      <c r="I212" s="998"/>
      <c r="J212" s="998"/>
      <c r="K212" s="986"/>
      <c r="L212" s="998"/>
      <c r="M212" s="998"/>
      <c r="N212" s="1001"/>
      <c r="O212" s="986"/>
      <c r="P212" s="986"/>
      <c r="Q212" s="977"/>
      <c r="R212" s="977"/>
      <c r="S212" s="977"/>
      <c r="T212" s="977"/>
      <c r="U212" s="977"/>
      <c r="V212" s="977"/>
      <c r="W212" s="980"/>
      <c r="X212" s="983"/>
      <c r="Y212" s="983"/>
      <c r="Z212" s="974"/>
      <c r="AA212" s="951" t="s">
        <v>1034</v>
      </c>
      <c r="AB212" s="952" t="s">
        <v>501</v>
      </c>
      <c r="AC212" s="952">
        <v>10000</v>
      </c>
      <c r="AD212" s="952" t="s">
        <v>380</v>
      </c>
      <c r="AE212" s="953">
        <v>44197</v>
      </c>
      <c r="AF212" s="953">
        <v>44679</v>
      </c>
      <c r="AG212" s="952">
        <v>4591.59</v>
      </c>
      <c r="AH212" s="952">
        <v>3149.56</v>
      </c>
      <c r="AI212" s="954">
        <v>0.30180000000000001</v>
      </c>
      <c r="AJ212" s="954">
        <f>(AH212-MIN(IF(O207=0,2E+99,O207),IF(X207=0,2E+99,X207)))/MIN(IF(O207=0,2E+99,O207),IF(X207=0,2E+99,X207))</f>
        <v>-0.89478534255287245</v>
      </c>
      <c r="AK212" s="954">
        <v>2.8877924528301891E-2</v>
      </c>
      <c r="AL212" s="954">
        <v>0.35319923076923077</v>
      </c>
      <c r="AM212" s="955">
        <v>1.1214240426257343</v>
      </c>
      <c r="AN212" s="956">
        <v>45082.933703703704</v>
      </c>
      <c r="AO212" s="952"/>
    </row>
    <row r="213" spans="1:41" x14ac:dyDescent="0.2">
      <c r="A213" s="989"/>
      <c r="B213" s="989"/>
      <c r="C213" s="992"/>
      <c r="D213" s="995"/>
      <c r="E213" s="992"/>
      <c r="F213" s="992"/>
      <c r="G213" s="992"/>
      <c r="H213" s="998"/>
      <c r="I213" s="998"/>
      <c r="J213" s="998"/>
      <c r="K213" s="986"/>
      <c r="L213" s="998"/>
      <c r="M213" s="998"/>
      <c r="N213" s="1001"/>
      <c r="O213" s="986"/>
      <c r="P213" s="986"/>
      <c r="Q213" s="977"/>
      <c r="R213" s="977"/>
      <c r="S213" s="977"/>
      <c r="T213" s="977"/>
      <c r="U213" s="977"/>
      <c r="V213" s="977"/>
      <c r="W213" s="980"/>
      <c r="X213" s="983"/>
      <c r="Y213" s="983"/>
      <c r="Z213" s="974"/>
      <c r="AA213" s="951" t="s">
        <v>1035</v>
      </c>
      <c r="AB213" s="952" t="s">
        <v>501</v>
      </c>
      <c r="AC213" s="952">
        <v>10000</v>
      </c>
      <c r="AD213" s="952" t="s">
        <v>380</v>
      </c>
      <c r="AE213" s="953">
        <v>44197</v>
      </c>
      <c r="AF213" s="953">
        <v>44679</v>
      </c>
      <c r="AG213" s="952">
        <v>6012.99</v>
      </c>
      <c r="AH213" s="952">
        <v>3328.12</v>
      </c>
      <c r="AI213" s="954">
        <v>0.31140000000000001</v>
      </c>
      <c r="AJ213" s="954">
        <f>(AH213-MIN(IF(O207=0,2E+99,O207),IF(X207=0,2E+99,X207)))/MIN(IF(O207=0,2E+99,O207),IF(X207=0,2E+99,X207))</f>
        <v>-0.88882034133563614</v>
      </c>
      <c r="AK213" s="954">
        <v>3.7817547169811318E-2</v>
      </c>
      <c r="AL213" s="954">
        <v>0.46253769230769232</v>
      </c>
      <c r="AM213" s="955">
        <v>1.3897867033270805</v>
      </c>
      <c r="AN213" s="956">
        <v>45082.933738425927</v>
      </c>
      <c r="AO213" s="952"/>
    </row>
    <row r="214" spans="1:41" x14ac:dyDescent="0.2">
      <c r="A214" s="989"/>
      <c r="B214" s="989"/>
      <c r="C214" s="992"/>
      <c r="D214" s="995"/>
      <c r="E214" s="992"/>
      <c r="F214" s="992"/>
      <c r="G214" s="992"/>
      <c r="H214" s="998"/>
      <c r="I214" s="998"/>
      <c r="J214" s="998"/>
      <c r="K214" s="986"/>
      <c r="L214" s="998"/>
      <c r="M214" s="998"/>
      <c r="N214" s="1001"/>
      <c r="O214" s="986"/>
      <c r="P214" s="986"/>
      <c r="Q214" s="977"/>
      <c r="R214" s="977"/>
      <c r="S214" s="977"/>
      <c r="T214" s="977"/>
      <c r="U214" s="977"/>
      <c r="V214" s="977"/>
      <c r="W214" s="980"/>
      <c r="X214" s="983"/>
      <c r="Y214" s="983"/>
      <c r="Z214" s="974"/>
      <c r="AA214" s="951" t="s">
        <v>1036</v>
      </c>
      <c r="AB214" s="952" t="s">
        <v>501</v>
      </c>
      <c r="AC214" s="952">
        <v>10000</v>
      </c>
      <c r="AD214" s="952" t="s">
        <v>380</v>
      </c>
      <c r="AE214" s="953">
        <v>44197</v>
      </c>
      <c r="AF214" s="953">
        <v>44679</v>
      </c>
      <c r="AG214" s="952">
        <v>5715.19</v>
      </c>
      <c r="AH214" s="952">
        <v>3209.37</v>
      </c>
      <c r="AI214" s="954">
        <v>0.30120000000000002</v>
      </c>
      <c r="AJ214" s="954">
        <f>(AH214-MIN(IF(O207=0,2E+99,O207),IF(X207=0,2E+99,X207)))/MIN(IF(O207=0,2E+99,O207),IF(X207=0,2E+99,X207))</f>
        <v>-0.89278732103179892</v>
      </c>
      <c r="AK214" s="954">
        <v>3.5944591194968553E-2</v>
      </c>
      <c r="AL214" s="954">
        <v>0.43962999999999991</v>
      </c>
      <c r="AM214" s="955">
        <v>1.3698327086001301</v>
      </c>
      <c r="AN214" s="956">
        <v>45082.93377314815</v>
      </c>
      <c r="AO214" s="952"/>
    </row>
    <row r="215" spans="1:41" x14ac:dyDescent="0.2">
      <c r="A215" s="989"/>
      <c r="B215" s="989"/>
      <c r="C215" s="992"/>
      <c r="D215" s="995"/>
      <c r="E215" s="992"/>
      <c r="F215" s="992"/>
      <c r="G215" s="992"/>
      <c r="H215" s="998"/>
      <c r="I215" s="998"/>
      <c r="J215" s="998"/>
      <c r="K215" s="986"/>
      <c r="L215" s="998"/>
      <c r="M215" s="998"/>
      <c r="N215" s="1001"/>
      <c r="O215" s="986"/>
      <c r="P215" s="986"/>
      <c r="Q215" s="977"/>
      <c r="R215" s="977"/>
      <c r="S215" s="977"/>
      <c r="T215" s="977"/>
      <c r="U215" s="977"/>
      <c r="V215" s="977"/>
      <c r="W215" s="980"/>
      <c r="X215" s="983"/>
      <c r="Y215" s="983"/>
      <c r="Z215" s="974"/>
      <c r="AA215" s="951" t="s">
        <v>1037</v>
      </c>
      <c r="AB215" s="952" t="s">
        <v>501</v>
      </c>
      <c r="AC215" s="952">
        <v>10000</v>
      </c>
      <c r="AD215" s="952" t="s">
        <v>380</v>
      </c>
      <c r="AE215" s="953">
        <v>44197</v>
      </c>
      <c r="AF215" s="953">
        <v>44679</v>
      </c>
      <c r="AG215" s="952">
        <v>802.7</v>
      </c>
      <c r="AH215" s="952">
        <v>1615.73</v>
      </c>
      <c r="AI215" s="954">
        <v>0.15210000000000001</v>
      </c>
      <c r="AJ215" s="954">
        <f>(AH215-MIN(IF(O207=0,2E+99,O207),IF(X207=0,2E+99,X207)))/MIN(IF(O207=0,2E+99,O207),IF(X207=0,2E+99,X207))</f>
        <v>-0.94602468964647535</v>
      </c>
      <c r="AK215" s="954">
        <v>5.0484276729559751E-3</v>
      </c>
      <c r="AL215" s="954">
        <v>6.1746153846153846E-2</v>
      </c>
      <c r="AM215" s="955">
        <v>0.38215638656306339</v>
      </c>
      <c r="AN215" s="956">
        <v>45082.933796296296</v>
      </c>
      <c r="AO215" s="952"/>
    </row>
    <row r="216" spans="1:41" x14ac:dyDescent="0.2">
      <c r="A216" s="989"/>
      <c r="B216" s="989"/>
      <c r="C216" s="992"/>
      <c r="D216" s="995"/>
      <c r="E216" s="992"/>
      <c r="F216" s="992"/>
      <c r="G216" s="992"/>
      <c r="H216" s="998"/>
      <c r="I216" s="998"/>
      <c r="J216" s="998"/>
      <c r="K216" s="986"/>
      <c r="L216" s="998"/>
      <c r="M216" s="998"/>
      <c r="N216" s="1001"/>
      <c r="O216" s="986"/>
      <c r="P216" s="986"/>
      <c r="Q216" s="977"/>
      <c r="R216" s="977"/>
      <c r="S216" s="977"/>
      <c r="T216" s="977"/>
      <c r="U216" s="977"/>
      <c r="V216" s="977"/>
      <c r="W216" s="980"/>
      <c r="X216" s="983"/>
      <c r="Y216" s="983"/>
      <c r="Z216" s="974"/>
      <c r="AA216" s="951" t="s">
        <v>1038</v>
      </c>
      <c r="AB216" s="952" t="s">
        <v>501</v>
      </c>
      <c r="AC216" s="952">
        <v>10000</v>
      </c>
      <c r="AD216" s="952" t="s">
        <v>380</v>
      </c>
      <c r="AE216" s="953">
        <v>44197</v>
      </c>
      <c r="AF216" s="953">
        <v>44679</v>
      </c>
      <c r="AG216" s="952">
        <v>1401.61</v>
      </c>
      <c r="AH216" s="952">
        <v>1728.5</v>
      </c>
      <c r="AI216" s="954">
        <v>0.15579999999999999</v>
      </c>
      <c r="AJ216" s="954">
        <f>(AH216-MIN(IF(O207=0,2E+99,O207),IF(X207=0,2E+99,X207)))/MIN(IF(O207=0,2E+99,O207),IF(X207=0,2E+99,X207))</f>
        <v>-0.94225747869627507</v>
      </c>
      <c r="AK216" s="954">
        <v>8.8151572327044014E-3</v>
      </c>
      <c r="AL216" s="954">
        <v>0.10781615384615384</v>
      </c>
      <c r="AM216" s="955">
        <v>0.6237555906633141</v>
      </c>
      <c r="AN216" s="956">
        <v>45082.933819444443</v>
      </c>
      <c r="AO216" s="952"/>
    </row>
    <row r="217" spans="1:41" ht="13.5" thickBot="1" x14ac:dyDescent="0.25">
      <c r="A217" s="990"/>
      <c r="B217" s="990"/>
      <c r="C217" s="993"/>
      <c r="D217" s="996"/>
      <c r="E217" s="993"/>
      <c r="F217" s="993"/>
      <c r="G217" s="993"/>
      <c r="H217" s="999"/>
      <c r="I217" s="999"/>
      <c r="J217" s="999"/>
      <c r="K217" s="987"/>
      <c r="L217" s="999"/>
      <c r="M217" s="999"/>
      <c r="N217" s="1002"/>
      <c r="O217" s="987"/>
      <c r="P217" s="987"/>
      <c r="Q217" s="978"/>
      <c r="R217" s="978"/>
      <c r="S217" s="978"/>
      <c r="T217" s="978"/>
      <c r="U217" s="978"/>
      <c r="V217" s="978"/>
      <c r="W217" s="981"/>
      <c r="X217" s="984"/>
      <c r="Y217" s="984"/>
      <c r="Z217" s="975"/>
      <c r="AA217" s="957" t="s">
        <v>1039</v>
      </c>
      <c r="AB217" s="958" t="s">
        <v>501</v>
      </c>
      <c r="AC217" s="958">
        <v>20000</v>
      </c>
      <c r="AD217" s="958" t="s">
        <v>380</v>
      </c>
      <c r="AE217" s="959">
        <v>43101</v>
      </c>
      <c r="AF217" s="959">
        <v>44926</v>
      </c>
      <c r="AG217" s="958">
        <v>21441.69</v>
      </c>
      <c r="AH217" s="958">
        <v>12080</v>
      </c>
      <c r="AI217" s="960">
        <v>0.34589999999999999</v>
      </c>
      <c r="AJ217" s="960">
        <f>(AH217-MIN(IF(O207=0,2E+99,O207),IF(X207=0,2E+99,X207)))/MIN(IF(O207=0,2E+99,O207),IF(X207=0,2E+99,X207))</f>
        <v>-0.59645377069771655</v>
      </c>
      <c r="AK217" s="960">
        <v>1.7868075000000001E-2</v>
      </c>
      <c r="AL217" s="960">
        <v>0.21441689999999999</v>
      </c>
      <c r="AM217" s="961">
        <v>0.35499486754966886</v>
      </c>
      <c r="AN217" s="962">
        <v>45082.933888888889</v>
      </c>
      <c r="AO217" s="958"/>
    </row>
    <row r="218" spans="1:41" ht="13.5" thickBot="1" x14ac:dyDescent="0.25">
      <c r="A218" s="932" t="s">
        <v>1058</v>
      </c>
      <c r="B218" s="932" t="s">
        <v>1015</v>
      </c>
      <c r="C218" s="933"/>
      <c r="D218" s="934" t="s">
        <v>500</v>
      </c>
      <c r="E218" s="933" t="s">
        <v>1004</v>
      </c>
      <c r="F218" s="933">
        <v>1</v>
      </c>
      <c r="G218" s="933">
        <v>1</v>
      </c>
      <c r="H218" s="935">
        <v>50</v>
      </c>
      <c r="I218" s="935">
        <v>1052</v>
      </c>
      <c r="J218" s="935">
        <v>0.05</v>
      </c>
      <c r="K218" s="936">
        <v>9.4201070697439494E+19</v>
      </c>
      <c r="L218" s="935">
        <v>1.1000000000000001</v>
      </c>
      <c r="M218" s="935">
        <v>9</v>
      </c>
      <c r="N218" s="937">
        <v>5.4470938474737389E+20</v>
      </c>
      <c r="O218" s="936">
        <f>VLOOKUP(D218,'Залог и цена пипса'!$B$13:$E$44,3,0)*(N218+I218*$C$2*K218)</f>
        <v>1.5409638340803326E+23</v>
      </c>
      <c r="P218" s="936">
        <f>K218*VLOOKUP(D218,'Залог и цена пипса'!$B$13:$E$44,2,0)</f>
        <v>2.0202361621772876E+22</v>
      </c>
      <c r="Q218" s="938"/>
      <c r="R218" s="938"/>
      <c r="S218" s="938"/>
      <c r="T218" s="938"/>
      <c r="U218" s="938"/>
      <c r="V218" s="938"/>
      <c r="W218" s="939"/>
      <c r="X218" s="940"/>
      <c r="Y218" s="940"/>
      <c r="Z218" s="941">
        <f>MAX(O218,X218)+MAX(Y218,P218)</f>
        <v>1.7429874502980612E+23</v>
      </c>
      <c r="AA218" s="933"/>
      <c r="AB218" s="933"/>
      <c r="AC218" s="933"/>
      <c r="AD218" s="933"/>
      <c r="AE218" s="933"/>
      <c r="AF218" s="933"/>
      <c r="AG218" s="933"/>
      <c r="AH218" s="933"/>
      <c r="AI218" s="943"/>
      <c r="AJ218" s="943"/>
      <c r="AK218" s="943"/>
      <c r="AL218" s="943"/>
      <c r="AM218" s="941"/>
      <c r="AN218" s="944">
        <v>45082.934155092589</v>
      </c>
      <c r="AO218" s="933"/>
    </row>
    <row r="219" spans="1:41" ht="13.5" thickBot="1" x14ac:dyDescent="0.25">
      <c r="A219" s="932" t="s">
        <v>1059</v>
      </c>
      <c r="B219" s="932" t="s">
        <v>1060</v>
      </c>
      <c r="C219" s="933"/>
      <c r="D219" s="934" t="s">
        <v>509</v>
      </c>
      <c r="E219" s="933" t="s">
        <v>1004</v>
      </c>
      <c r="F219" s="933">
        <v>1</v>
      </c>
      <c r="G219" s="933">
        <v>1</v>
      </c>
      <c r="H219" s="935">
        <v>16</v>
      </c>
      <c r="I219" s="935">
        <v>446</v>
      </c>
      <c r="J219" s="935">
        <v>0.01</v>
      </c>
      <c r="K219" s="936">
        <v>4.6669999999999998</v>
      </c>
      <c r="L219" s="935">
        <v>1.4</v>
      </c>
      <c r="M219" s="935">
        <v>133</v>
      </c>
      <c r="N219" s="937">
        <v>504.42209745407052</v>
      </c>
      <c r="O219" s="936">
        <f>VLOOKUP(D219,'Залог и цена пипса'!$B$13:$E$44,3,0)*(N219+I219*$C$2*K219)</f>
        <v>10015.873125814938</v>
      </c>
      <c r="P219" s="936">
        <f>K219*VLOOKUP(D219,'Залог и цена пипса'!$B$13:$E$44,2,0)</f>
        <v>1000.88482</v>
      </c>
      <c r="Q219" s="938"/>
      <c r="R219" s="938"/>
      <c r="S219" s="938"/>
      <c r="T219" s="938"/>
      <c r="U219" s="938"/>
      <c r="V219" s="938"/>
      <c r="W219" s="939"/>
      <c r="X219" s="940"/>
      <c r="Y219" s="940"/>
      <c r="Z219" s="941">
        <f>MAX(O219,X219)+MAX(Y219,P219)</f>
        <v>11016.757945814938</v>
      </c>
      <c r="AA219" s="932" t="s">
        <v>1061</v>
      </c>
      <c r="AB219" s="933" t="s">
        <v>509</v>
      </c>
      <c r="AC219" s="933">
        <v>10000</v>
      </c>
      <c r="AD219" s="933" t="s">
        <v>380</v>
      </c>
      <c r="AE219" s="942">
        <v>42006</v>
      </c>
      <c r="AF219" s="942">
        <v>44616</v>
      </c>
      <c r="AG219" s="933">
        <v>-9796.39</v>
      </c>
      <c r="AH219" s="933">
        <v>11062.36</v>
      </c>
      <c r="AI219" s="943">
        <v>0.9819</v>
      </c>
      <c r="AJ219" s="943">
        <f>(AH219-MIN(IF(O219=0,2E+99,O219),IF(X219=0,2E+99,X219)))/MIN(IF(O219=0,2E+99,O219),IF(X219=0,2E+99,X219))</f>
        <v>0.10448284049124427</v>
      </c>
      <c r="AK219" s="943">
        <v>-1.14310268378063E-2</v>
      </c>
      <c r="AL219" s="943">
        <v>-0.13797732394366197</v>
      </c>
      <c r="AM219" s="941">
        <v>-0.12472684304584371</v>
      </c>
      <c r="AN219" s="944">
        <v>45082.934340277781</v>
      </c>
      <c r="AO219" s="933"/>
    </row>
    <row r="220" spans="1:41" ht="13.5" thickBot="1" x14ac:dyDescent="0.25">
      <c r="A220" s="932" t="s">
        <v>1062</v>
      </c>
      <c r="B220" s="932" t="s">
        <v>1063</v>
      </c>
      <c r="C220" s="933"/>
      <c r="D220" s="934" t="s">
        <v>500</v>
      </c>
      <c r="E220" s="933" t="s">
        <v>960</v>
      </c>
      <c r="F220" s="933">
        <v>1</v>
      </c>
      <c r="G220" s="933">
        <v>1</v>
      </c>
      <c r="H220" s="935">
        <v>16</v>
      </c>
      <c r="I220" s="935">
        <v>479</v>
      </c>
      <c r="J220" s="935">
        <v>0.01</v>
      </c>
      <c r="K220" s="936">
        <v>9.5340000000000007</v>
      </c>
      <c r="L220" s="935">
        <v>1.4</v>
      </c>
      <c r="M220" s="935">
        <v>101</v>
      </c>
      <c r="N220" s="937">
        <v>816.67899999999986</v>
      </c>
      <c r="O220" s="936">
        <f>VLOOKUP(D220,'Залог и цена пипса'!$B$13:$E$44,3,0)*(N220+I220*$C$2*K220)</f>
        <v>15016.969000000001</v>
      </c>
      <c r="P220" s="936">
        <f>K220*VLOOKUP(D220,'Залог и цена пипса'!$B$13:$E$44,2,0)</f>
        <v>2044.6616400000003</v>
      </c>
      <c r="Q220" s="938"/>
      <c r="R220" s="938"/>
      <c r="S220" s="938"/>
      <c r="T220" s="938"/>
      <c r="U220" s="938"/>
      <c r="V220" s="938"/>
      <c r="W220" s="939"/>
      <c r="X220" s="940"/>
      <c r="Y220" s="940"/>
      <c r="Z220" s="941">
        <f>MAX(O220,X220)+MAX(Y220,P220)</f>
        <v>17061.630640000003</v>
      </c>
      <c r="AA220" s="933"/>
      <c r="AB220" s="933"/>
      <c r="AC220" s="933"/>
      <c r="AD220" s="933"/>
      <c r="AE220" s="933"/>
      <c r="AF220" s="933"/>
      <c r="AG220" s="933"/>
      <c r="AH220" s="933"/>
      <c r="AI220" s="943"/>
      <c r="AJ220" s="943"/>
      <c r="AK220" s="943"/>
      <c r="AL220" s="943"/>
      <c r="AM220" s="941"/>
      <c r="AN220" s="944">
        <v>45082.934351851851</v>
      </c>
      <c r="AO220" s="933"/>
    </row>
    <row r="221" spans="1:41" ht="13.5" thickBot="1" x14ac:dyDescent="0.25">
      <c r="A221" s="932" t="s">
        <v>1064</v>
      </c>
      <c r="B221" s="963" t="s">
        <v>1065</v>
      </c>
      <c r="C221" s="933"/>
      <c r="D221" s="934"/>
      <c r="E221" s="933"/>
      <c r="F221" s="933"/>
      <c r="G221" s="933"/>
      <c r="H221" s="935"/>
      <c r="I221" s="935"/>
      <c r="J221" s="935"/>
      <c r="K221" s="936"/>
      <c r="L221" s="935"/>
      <c r="M221" s="935"/>
      <c r="N221" s="937"/>
      <c r="O221" s="936"/>
      <c r="P221" s="936"/>
      <c r="Q221" s="938"/>
      <c r="R221" s="938"/>
      <c r="S221" s="938"/>
      <c r="T221" s="938"/>
      <c r="U221" s="938"/>
      <c r="V221" s="938"/>
      <c r="W221" s="939"/>
      <c r="X221" s="940"/>
      <c r="Y221" s="940"/>
      <c r="Z221" s="941"/>
      <c r="AA221" s="933"/>
      <c r="AB221" s="933"/>
      <c r="AC221" s="933"/>
      <c r="AD221" s="933"/>
      <c r="AE221" s="933"/>
      <c r="AF221" s="933"/>
      <c r="AG221" s="933"/>
      <c r="AH221" s="933"/>
      <c r="AI221" s="943"/>
      <c r="AJ221" s="943"/>
      <c r="AK221" s="943"/>
      <c r="AL221" s="943"/>
      <c r="AM221" s="941"/>
      <c r="AN221" s="944">
        <v>45082.934374999997</v>
      </c>
      <c r="AO221" s="933"/>
    </row>
    <row r="222" spans="1:41" ht="13.5" thickBot="1" x14ac:dyDescent="0.25">
      <c r="A222" s="932" t="s">
        <v>1066</v>
      </c>
      <c r="B222" s="932" t="s">
        <v>1067</v>
      </c>
      <c r="C222" s="933"/>
      <c r="D222" s="934" t="s">
        <v>519</v>
      </c>
      <c r="E222" s="933" t="s">
        <v>960</v>
      </c>
      <c r="F222" s="933">
        <v>1</v>
      </c>
      <c r="G222" s="933">
        <v>1</v>
      </c>
      <c r="H222" s="935">
        <v>13</v>
      </c>
      <c r="I222" s="935">
        <v>414</v>
      </c>
      <c r="J222" s="935">
        <v>0.01</v>
      </c>
      <c r="K222" s="936">
        <v>1.964</v>
      </c>
      <c r="L222" s="935">
        <v>1.4</v>
      </c>
      <c r="M222" s="935">
        <v>106</v>
      </c>
      <c r="N222" s="937">
        <v>176.36462020593942</v>
      </c>
      <c r="O222" s="936">
        <f>VLOOKUP(D222,'Залог и цена пипса'!$B$13:$E$44,3,0)*(N222+I222*$C$2*K222)</f>
        <v>3210.8942569868295</v>
      </c>
      <c r="P222" s="936">
        <f>K222*VLOOKUP(D222,'Залог и цена пипса'!$B$13:$E$44,2,0)</f>
        <v>263.21528000000001</v>
      </c>
      <c r="Q222" s="938"/>
      <c r="R222" s="938"/>
      <c r="S222" s="938"/>
      <c r="T222" s="938"/>
      <c r="U222" s="938"/>
      <c r="V222" s="938"/>
      <c r="W222" s="939"/>
      <c r="X222" s="940"/>
      <c r="Y222" s="940"/>
      <c r="Z222" s="941">
        <f t="shared" ref="Z222:Z237" si="0">MAX(O222,X222)+MAX(Y222,P222)</f>
        <v>3474.1095369868294</v>
      </c>
      <c r="AA222" s="933"/>
      <c r="AB222" s="933"/>
      <c r="AC222" s="933"/>
      <c r="AD222" s="933"/>
      <c r="AE222" s="933"/>
      <c r="AF222" s="933"/>
      <c r="AG222" s="933"/>
      <c r="AH222" s="933"/>
      <c r="AI222" s="943"/>
      <c r="AJ222" s="943"/>
      <c r="AK222" s="943"/>
      <c r="AL222" s="943"/>
      <c r="AM222" s="941"/>
      <c r="AN222" s="944">
        <v>45082.934374999997</v>
      </c>
      <c r="AO222" s="933"/>
    </row>
    <row r="223" spans="1:41" ht="13.5" thickBot="1" x14ac:dyDescent="0.25">
      <c r="A223" s="932" t="s">
        <v>1066</v>
      </c>
      <c r="B223" s="932" t="s">
        <v>1068</v>
      </c>
      <c r="C223" s="933"/>
      <c r="D223" s="934" t="s">
        <v>521</v>
      </c>
      <c r="E223" s="933" t="s">
        <v>960</v>
      </c>
      <c r="F223" s="933">
        <v>1</v>
      </c>
      <c r="G223" s="933">
        <v>1</v>
      </c>
      <c r="H223" s="935">
        <v>10</v>
      </c>
      <c r="I223" s="935">
        <v>435</v>
      </c>
      <c r="J223" s="935">
        <v>0.01</v>
      </c>
      <c r="K223" s="936">
        <v>2.5590000000000002</v>
      </c>
      <c r="L223" s="935">
        <v>1.42</v>
      </c>
      <c r="M223" s="935">
        <v>67</v>
      </c>
      <c r="N223" s="937">
        <v>158.70434099388146</v>
      </c>
      <c r="O223" s="936">
        <f>VLOOKUP(D223,'Залог и цена пипса'!$B$13:$E$44,3,0)*(N223+I223*$C$2*K223)</f>
        <v>2483.076105074525</v>
      </c>
      <c r="P223" s="936">
        <f>K223*VLOOKUP(D223,'Залог и цена пипса'!$B$13:$E$44,2,0)</f>
        <v>342.95718000000005</v>
      </c>
      <c r="Q223" s="938"/>
      <c r="R223" s="938"/>
      <c r="S223" s="938"/>
      <c r="T223" s="938"/>
      <c r="U223" s="938"/>
      <c r="V223" s="938"/>
      <c r="W223" s="939"/>
      <c r="X223" s="940"/>
      <c r="Y223" s="940"/>
      <c r="Z223" s="941">
        <f t="shared" si="0"/>
        <v>2826.0332850745249</v>
      </c>
      <c r="AA223" s="933"/>
      <c r="AB223" s="933"/>
      <c r="AC223" s="933"/>
      <c r="AD223" s="933"/>
      <c r="AE223" s="933"/>
      <c r="AF223" s="933"/>
      <c r="AG223" s="933"/>
      <c r="AH223" s="933"/>
      <c r="AI223" s="943"/>
      <c r="AJ223" s="943"/>
      <c r="AK223" s="943"/>
      <c r="AL223" s="943"/>
      <c r="AM223" s="941"/>
      <c r="AN223" s="944">
        <v>45082.934398148151</v>
      </c>
      <c r="AO223" s="933"/>
    </row>
    <row r="224" spans="1:41" ht="13.5" thickBot="1" x14ac:dyDescent="0.25">
      <c r="A224" s="932" t="s">
        <v>1066</v>
      </c>
      <c r="B224" s="932" t="s">
        <v>1069</v>
      </c>
      <c r="C224" s="933"/>
      <c r="D224" s="934" t="s">
        <v>520</v>
      </c>
      <c r="E224" s="933" t="s">
        <v>960</v>
      </c>
      <c r="F224" s="933">
        <v>1</v>
      </c>
      <c r="G224" s="933">
        <v>1</v>
      </c>
      <c r="H224" s="935">
        <v>11</v>
      </c>
      <c r="I224" s="935">
        <v>350</v>
      </c>
      <c r="J224" s="935">
        <v>0.01</v>
      </c>
      <c r="K224" s="936">
        <v>3.3940000000000001</v>
      </c>
      <c r="L224" s="935">
        <v>1.42</v>
      </c>
      <c r="M224" s="935">
        <v>68</v>
      </c>
      <c r="N224" s="937">
        <v>193.64983017460077</v>
      </c>
      <c r="O224" s="936">
        <f>VLOOKUP(D224,'Залог и цена пипса'!$B$13:$E$44,3,0)*(N224+I224*$C$2*K224)</f>
        <v>2314.3834265279584</v>
      </c>
      <c r="P224" s="936">
        <f>K224*VLOOKUP(D224,'Залог и цена пипса'!$B$13:$E$44,2,0)</f>
        <v>454.86388000000005</v>
      </c>
      <c r="Q224" s="938"/>
      <c r="R224" s="938"/>
      <c r="S224" s="938"/>
      <c r="T224" s="938"/>
      <c r="U224" s="938"/>
      <c r="V224" s="938"/>
      <c r="W224" s="939"/>
      <c r="X224" s="940"/>
      <c r="Y224" s="940"/>
      <c r="Z224" s="941">
        <f t="shared" si="0"/>
        <v>2769.2473065279582</v>
      </c>
      <c r="AA224" s="933"/>
      <c r="AB224" s="933"/>
      <c r="AC224" s="933"/>
      <c r="AD224" s="933"/>
      <c r="AE224" s="933"/>
      <c r="AF224" s="933"/>
      <c r="AG224" s="933"/>
      <c r="AH224" s="933"/>
      <c r="AI224" s="943"/>
      <c r="AJ224" s="943"/>
      <c r="AK224" s="943"/>
      <c r="AL224" s="943"/>
      <c r="AM224" s="941"/>
      <c r="AN224" s="944">
        <v>45082.934432870374</v>
      </c>
      <c r="AO224" s="933"/>
    </row>
    <row r="225" spans="1:41" ht="13.5" thickBot="1" x14ac:dyDescent="0.25">
      <c r="A225" s="932" t="s">
        <v>1066</v>
      </c>
      <c r="B225" s="932" t="s">
        <v>1070</v>
      </c>
      <c r="C225" s="933"/>
      <c r="D225" s="934" t="s">
        <v>522</v>
      </c>
      <c r="E225" s="933" t="s">
        <v>960</v>
      </c>
      <c r="F225" s="933">
        <v>1</v>
      </c>
      <c r="G225" s="933">
        <v>1</v>
      </c>
      <c r="H225" s="935">
        <v>10</v>
      </c>
      <c r="I225" s="935">
        <v>246</v>
      </c>
      <c r="J225" s="935">
        <v>0.01</v>
      </c>
      <c r="K225" s="936">
        <v>2.33</v>
      </c>
      <c r="L225" s="935">
        <v>1.7</v>
      </c>
      <c r="M225" s="935">
        <v>46</v>
      </c>
      <c r="N225" s="937">
        <v>83.999048457599997</v>
      </c>
      <c r="O225" s="936">
        <f>VLOOKUP(D225,'Залог и цена пипса'!$B$13:$E$44,3,0)*(N225+I225*$C$2*K225)</f>
        <v>1828.8415868490772</v>
      </c>
      <c r="P225" s="936">
        <f>K225*VLOOKUP(D225,'Залог и цена пипса'!$B$13:$E$44,2,0)</f>
        <v>340.64327485380113</v>
      </c>
      <c r="Q225" s="938"/>
      <c r="R225" s="938"/>
      <c r="S225" s="938"/>
      <c r="T225" s="938"/>
      <c r="U225" s="938"/>
      <c r="V225" s="938"/>
      <c r="W225" s="939"/>
      <c r="X225" s="940"/>
      <c r="Y225" s="940"/>
      <c r="Z225" s="941">
        <f t="shared" si="0"/>
        <v>2169.4848617028783</v>
      </c>
      <c r="AA225" s="933"/>
      <c r="AB225" s="933"/>
      <c r="AC225" s="933"/>
      <c r="AD225" s="933"/>
      <c r="AE225" s="933"/>
      <c r="AF225" s="933"/>
      <c r="AG225" s="933"/>
      <c r="AH225" s="933"/>
      <c r="AI225" s="943"/>
      <c r="AJ225" s="943"/>
      <c r="AK225" s="943"/>
      <c r="AL225" s="943"/>
      <c r="AM225" s="941"/>
      <c r="AN225" s="944">
        <v>45082.934467592589</v>
      </c>
      <c r="AO225" s="933"/>
    </row>
    <row r="226" spans="1:41" ht="13.5" thickBot="1" x14ac:dyDescent="0.25">
      <c r="A226" s="932" t="s">
        <v>1066</v>
      </c>
      <c r="B226" s="932" t="s">
        <v>1071</v>
      </c>
      <c r="C226" s="933"/>
      <c r="D226" s="934" t="s">
        <v>523</v>
      </c>
      <c r="E226" s="933" t="s">
        <v>960</v>
      </c>
      <c r="F226" s="933">
        <v>1</v>
      </c>
      <c r="G226" s="933">
        <v>1</v>
      </c>
      <c r="H226" s="935">
        <v>10</v>
      </c>
      <c r="I226" s="935">
        <v>386</v>
      </c>
      <c r="J226" s="935">
        <v>0.01</v>
      </c>
      <c r="K226" s="936">
        <v>2.323</v>
      </c>
      <c r="L226" s="935">
        <v>1.4</v>
      </c>
      <c r="M226" s="935">
        <v>55</v>
      </c>
      <c r="N226" s="937">
        <v>116.2032379632</v>
      </c>
      <c r="O226" s="936">
        <f>VLOOKUP(D226,'Залог и цена пипса'!$B$13:$E$44,3,0)*(N226+I226*$C$2*K226)</f>
        <v>1908.7995369268917</v>
      </c>
      <c r="P226" s="936">
        <f>K226*VLOOKUP(D226,'Залог и цена пипса'!$B$13:$E$44,2,0)</f>
        <v>339.61988304093563</v>
      </c>
      <c r="Q226" s="938"/>
      <c r="R226" s="938"/>
      <c r="S226" s="938"/>
      <c r="T226" s="938"/>
      <c r="U226" s="938"/>
      <c r="V226" s="938"/>
      <c r="W226" s="939"/>
      <c r="X226" s="940"/>
      <c r="Y226" s="940"/>
      <c r="Z226" s="941">
        <f t="shared" si="0"/>
        <v>2248.4194199678273</v>
      </c>
      <c r="AA226" s="933"/>
      <c r="AB226" s="933"/>
      <c r="AC226" s="933"/>
      <c r="AD226" s="933"/>
      <c r="AE226" s="933"/>
      <c r="AF226" s="933"/>
      <c r="AG226" s="933"/>
      <c r="AH226" s="933"/>
      <c r="AI226" s="943"/>
      <c r="AJ226" s="943"/>
      <c r="AK226" s="943"/>
      <c r="AL226" s="943"/>
      <c r="AM226" s="941"/>
      <c r="AN226" s="944">
        <v>45082.934502314813</v>
      </c>
      <c r="AO226" s="933"/>
    </row>
    <row r="227" spans="1:41" ht="13.5" thickBot="1" x14ac:dyDescent="0.25">
      <c r="A227" s="932" t="s">
        <v>1066</v>
      </c>
      <c r="B227" s="932" t="s">
        <v>1072</v>
      </c>
      <c r="C227" s="933"/>
      <c r="D227" s="934" t="s">
        <v>524</v>
      </c>
      <c r="E227" s="933" t="s">
        <v>960</v>
      </c>
      <c r="F227" s="933">
        <v>1</v>
      </c>
      <c r="G227" s="933">
        <v>1</v>
      </c>
      <c r="H227" s="935">
        <v>10</v>
      </c>
      <c r="I227" s="935">
        <v>429</v>
      </c>
      <c r="J227" s="935">
        <v>0.01</v>
      </c>
      <c r="K227" s="936">
        <v>2.2720000000000002</v>
      </c>
      <c r="L227" s="935">
        <v>1.4</v>
      </c>
      <c r="M227" s="935">
        <v>68</v>
      </c>
      <c r="N227" s="937">
        <v>140.48995769159998</v>
      </c>
      <c r="O227" s="936">
        <f>VLOOKUP(D227,'Залог и цена пипса'!$B$13:$E$44,3,0)*(N227+I227*$C$2*K227)</f>
        <v>2184.9620849471348</v>
      </c>
      <c r="P227" s="936">
        <f>K227*VLOOKUP(D227,'Залог и цена пипса'!$B$13:$E$44,2,0)</f>
        <v>489.12809472551135</v>
      </c>
      <c r="Q227" s="938"/>
      <c r="R227" s="938"/>
      <c r="S227" s="938"/>
      <c r="T227" s="938"/>
      <c r="U227" s="938"/>
      <c r="V227" s="938"/>
      <c r="W227" s="939"/>
      <c r="X227" s="940"/>
      <c r="Y227" s="940"/>
      <c r="Z227" s="941">
        <f t="shared" si="0"/>
        <v>2674.0901796726462</v>
      </c>
      <c r="AA227" s="933"/>
      <c r="AB227" s="933"/>
      <c r="AC227" s="933"/>
      <c r="AD227" s="933"/>
      <c r="AE227" s="933"/>
      <c r="AF227" s="933"/>
      <c r="AG227" s="933"/>
      <c r="AH227" s="933"/>
      <c r="AI227" s="943"/>
      <c r="AJ227" s="943"/>
      <c r="AK227" s="943"/>
      <c r="AL227" s="943"/>
      <c r="AM227" s="941"/>
      <c r="AN227" s="944">
        <v>45082.934525462966</v>
      </c>
      <c r="AO227" s="933"/>
    </row>
    <row r="228" spans="1:41" ht="13.5" thickBot="1" x14ac:dyDescent="0.25">
      <c r="A228" s="932" t="s">
        <v>1066</v>
      </c>
      <c r="B228" s="932" t="s">
        <v>1073</v>
      </c>
      <c r="C228" s="933"/>
      <c r="D228" s="934" t="s">
        <v>510</v>
      </c>
      <c r="E228" s="933" t="s">
        <v>960</v>
      </c>
      <c r="F228" s="933">
        <v>1</v>
      </c>
      <c r="G228" s="933">
        <v>1</v>
      </c>
      <c r="H228" s="935">
        <v>9</v>
      </c>
      <c r="I228" s="935">
        <v>397</v>
      </c>
      <c r="J228" s="935">
        <v>0.01</v>
      </c>
      <c r="K228" s="936">
        <v>1.827</v>
      </c>
      <c r="L228" s="935">
        <v>1.33</v>
      </c>
      <c r="M228" s="935">
        <v>68</v>
      </c>
      <c r="N228" s="937">
        <v>118.43799645621559</v>
      </c>
      <c r="O228" s="936">
        <f>VLOOKUP(D228,'Залог и цена пипса'!$B$13:$E$44,3,0)*(N228+I228*$C$2*K228)</f>
        <v>1520.2458083042179</v>
      </c>
      <c r="P228" s="936">
        <f>K228*VLOOKUP(D228,'Залог и цена пипса'!$B$13:$E$44,2,0)</f>
        <v>391.81842</v>
      </c>
      <c r="Q228" s="938"/>
      <c r="R228" s="938"/>
      <c r="S228" s="938"/>
      <c r="T228" s="938"/>
      <c r="U228" s="938"/>
      <c r="V228" s="938"/>
      <c r="W228" s="939"/>
      <c r="X228" s="940"/>
      <c r="Y228" s="940"/>
      <c r="Z228" s="941">
        <f t="shared" si="0"/>
        <v>1912.064228304218</v>
      </c>
      <c r="AA228" s="933"/>
      <c r="AB228" s="933"/>
      <c r="AC228" s="933"/>
      <c r="AD228" s="933"/>
      <c r="AE228" s="933"/>
      <c r="AF228" s="933"/>
      <c r="AG228" s="933"/>
      <c r="AH228" s="933"/>
      <c r="AI228" s="943"/>
      <c r="AJ228" s="943"/>
      <c r="AK228" s="943"/>
      <c r="AL228" s="943"/>
      <c r="AM228" s="941"/>
      <c r="AN228" s="944">
        <v>45082.934548611112</v>
      </c>
      <c r="AO228" s="933"/>
    </row>
    <row r="229" spans="1:41" ht="13.5" thickBot="1" x14ac:dyDescent="0.25">
      <c r="A229" s="932" t="s">
        <v>1066</v>
      </c>
      <c r="B229" s="932" t="s">
        <v>1074</v>
      </c>
      <c r="C229" s="933"/>
      <c r="D229" s="934" t="s">
        <v>511</v>
      </c>
      <c r="E229" s="933" t="s">
        <v>960</v>
      </c>
      <c r="F229" s="933">
        <v>1</v>
      </c>
      <c r="G229" s="933">
        <v>1</v>
      </c>
      <c r="H229" s="935">
        <v>10</v>
      </c>
      <c r="I229" s="935">
        <v>480</v>
      </c>
      <c r="J229" s="935">
        <v>0.01</v>
      </c>
      <c r="K229" s="936">
        <v>1.9430000000000001</v>
      </c>
      <c r="L229" s="935">
        <v>1.4</v>
      </c>
      <c r="M229" s="935">
        <v>96</v>
      </c>
      <c r="N229" s="937">
        <v>174.85380919518789</v>
      </c>
      <c r="O229" s="936">
        <f>VLOOKUP(D229,'Залог и цена пипса'!$B$13:$E$44,3,0)*(N229+I229*$C$2*K229)</f>
        <v>2299.5586318729993</v>
      </c>
      <c r="P229" s="936">
        <f>K229*VLOOKUP(D229,'Залог и цена пипса'!$B$13:$E$44,2,0)</f>
        <v>416.69578000000001</v>
      </c>
      <c r="Q229" s="938"/>
      <c r="R229" s="938"/>
      <c r="S229" s="938"/>
      <c r="T229" s="938"/>
      <c r="U229" s="938"/>
      <c r="V229" s="938"/>
      <c r="W229" s="939"/>
      <c r="X229" s="940"/>
      <c r="Y229" s="940"/>
      <c r="Z229" s="941">
        <f t="shared" si="0"/>
        <v>2716.2544118729993</v>
      </c>
      <c r="AA229" s="933"/>
      <c r="AB229" s="933"/>
      <c r="AC229" s="933"/>
      <c r="AD229" s="933"/>
      <c r="AE229" s="933"/>
      <c r="AF229" s="933"/>
      <c r="AG229" s="933"/>
      <c r="AH229" s="933"/>
      <c r="AI229" s="943"/>
      <c r="AJ229" s="943"/>
      <c r="AK229" s="943"/>
      <c r="AL229" s="943"/>
      <c r="AM229" s="941"/>
      <c r="AN229" s="944">
        <v>45082.934583333335</v>
      </c>
      <c r="AO229" s="933"/>
    </row>
    <row r="230" spans="1:41" ht="13.5" thickBot="1" x14ac:dyDescent="0.25">
      <c r="A230" s="932" t="s">
        <v>1066</v>
      </c>
      <c r="B230" s="932" t="s">
        <v>1075</v>
      </c>
      <c r="C230" s="933"/>
      <c r="D230" s="934" t="s">
        <v>507</v>
      </c>
      <c r="E230" s="933" t="s">
        <v>960</v>
      </c>
      <c r="F230" s="933">
        <v>1</v>
      </c>
      <c r="G230" s="933">
        <v>1</v>
      </c>
      <c r="H230" s="935">
        <v>10</v>
      </c>
      <c r="I230" s="935">
        <v>312</v>
      </c>
      <c r="J230" s="935">
        <v>0.01</v>
      </c>
      <c r="K230" s="936">
        <v>3.2759999999999998</v>
      </c>
      <c r="L230" s="935">
        <v>1.6</v>
      </c>
      <c r="M230" s="935">
        <v>46</v>
      </c>
      <c r="N230" s="937">
        <v>142.02338636575581</v>
      </c>
      <c r="O230" s="936">
        <f>VLOOKUP(D230,'Залог и цена пипса'!$B$13:$E$44,3,0)*(N230+I230*$C$2*K230)</f>
        <v>3180.2900365535247</v>
      </c>
      <c r="P230" s="936">
        <f>K230*VLOOKUP(D230,'Залог и цена пипса'!$B$13:$E$44,2,0)</f>
        <v>702.57096000000001</v>
      </c>
      <c r="Q230" s="938"/>
      <c r="R230" s="938"/>
      <c r="S230" s="938"/>
      <c r="T230" s="938"/>
      <c r="U230" s="938"/>
      <c r="V230" s="938"/>
      <c r="W230" s="939"/>
      <c r="X230" s="940"/>
      <c r="Y230" s="940"/>
      <c r="Z230" s="941">
        <f t="shared" si="0"/>
        <v>3882.8609965535247</v>
      </c>
      <c r="AA230" s="933"/>
      <c r="AB230" s="933"/>
      <c r="AC230" s="933"/>
      <c r="AD230" s="933"/>
      <c r="AE230" s="933"/>
      <c r="AF230" s="933"/>
      <c r="AG230" s="933"/>
      <c r="AH230" s="933"/>
      <c r="AI230" s="943"/>
      <c r="AJ230" s="943"/>
      <c r="AK230" s="943"/>
      <c r="AL230" s="943"/>
      <c r="AM230" s="941"/>
      <c r="AN230" s="944">
        <v>45082.934606481482</v>
      </c>
      <c r="AO230" s="933"/>
    </row>
    <row r="231" spans="1:41" ht="13.5" thickBot="1" x14ac:dyDescent="0.25">
      <c r="A231" s="932" t="s">
        <v>1066</v>
      </c>
      <c r="B231" s="932" t="s">
        <v>1076</v>
      </c>
      <c r="C231" s="933"/>
      <c r="D231" s="934" t="s">
        <v>508</v>
      </c>
      <c r="E231" s="933" t="s">
        <v>960</v>
      </c>
      <c r="F231" s="933">
        <v>1</v>
      </c>
      <c r="G231" s="933">
        <v>1</v>
      </c>
      <c r="H231" s="935">
        <v>11</v>
      </c>
      <c r="I231" s="935">
        <v>347</v>
      </c>
      <c r="J231" s="935">
        <v>0.01</v>
      </c>
      <c r="K231" s="936">
        <v>4.5110000000000001</v>
      </c>
      <c r="L231" s="935">
        <v>1.42</v>
      </c>
      <c r="M231" s="935">
        <v>59</v>
      </c>
      <c r="N231" s="937">
        <v>253.91077963256546</v>
      </c>
      <c r="O231" s="936">
        <f>VLOOKUP(D231,'Залог и цена пипса'!$B$13:$E$44,3,0)*(N231+I231*$C$2*K231)</f>
        <v>3725.5932167282813</v>
      </c>
      <c r="P231" s="936">
        <f>K231*VLOOKUP(D231,'Залог и цена пипса'!$B$13:$E$44,2,0)</f>
        <v>967.42906000000005</v>
      </c>
      <c r="Q231" s="938"/>
      <c r="R231" s="938"/>
      <c r="S231" s="938"/>
      <c r="T231" s="938"/>
      <c r="U231" s="938"/>
      <c r="V231" s="938"/>
      <c r="W231" s="939"/>
      <c r="X231" s="940"/>
      <c r="Y231" s="940"/>
      <c r="Z231" s="941">
        <f t="shared" si="0"/>
        <v>4693.0222767282812</v>
      </c>
      <c r="AA231" s="933"/>
      <c r="AB231" s="933"/>
      <c r="AC231" s="933"/>
      <c r="AD231" s="933"/>
      <c r="AE231" s="933"/>
      <c r="AF231" s="933"/>
      <c r="AG231" s="933"/>
      <c r="AH231" s="933"/>
      <c r="AI231" s="943"/>
      <c r="AJ231" s="943"/>
      <c r="AK231" s="943"/>
      <c r="AL231" s="943"/>
      <c r="AM231" s="941"/>
      <c r="AN231" s="944">
        <v>45082.934629629628</v>
      </c>
      <c r="AO231" s="933"/>
    </row>
    <row r="232" spans="1:41" ht="13.5" thickBot="1" x14ac:dyDescent="0.25">
      <c r="A232" s="932" t="s">
        <v>1066</v>
      </c>
      <c r="B232" s="932" t="s">
        <v>1077</v>
      </c>
      <c r="C232" s="933"/>
      <c r="D232" s="934" t="s">
        <v>525</v>
      </c>
      <c r="E232" s="933" t="s">
        <v>960</v>
      </c>
      <c r="F232" s="933">
        <v>1</v>
      </c>
      <c r="G232" s="933">
        <v>1</v>
      </c>
      <c r="H232" s="935">
        <v>11</v>
      </c>
      <c r="I232" s="935">
        <v>308</v>
      </c>
      <c r="J232" s="935">
        <v>0.01</v>
      </c>
      <c r="K232" s="936">
        <v>2.2039999999999997</v>
      </c>
      <c r="L232" s="935">
        <v>1.7</v>
      </c>
      <c r="M232" s="935">
        <v>61</v>
      </c>
      <c r="N232" s="937">
        <v>104.93251399163717</v>
      </c>
      <c r="O232" s="936">
        <f>VLOOKUP(D232,'Залог и цена пипса'!$B$13:$E$44,3,0)*(N232+I232*$C$2*K232)</f>
        <v>1510.1808744273465</v>
      </c>
      <c r="P232" s="936">
        <f>K232*VLOOKUP(D232,'Залог и цена пипса'!$B$13:$E$44,2,0)</f>
        <v>274.08943999999997</v>
      </c>
      <c r="Q232" s="938"/>
      <c r="R232" s="938"/>
      <c r="S232" s="938"/>
      <c r="T232" s="938"/>
      <c r="U232" s="938"/>
      <c r="V232" s="938"/>
      <c r="W232" s="939"/>
      <c r="X232" s="940"/>
      <c r="Y232" s="940"/>
      <c r="Z232" s="941">
        <f t="shared" si="0"/>
        <v>1784.2703144273464</v>
      </c>
      <c r="AA232" s="933"/>
      <c r="AB232" s="933"/>
      <c r="AC232" s="933"/>
      <c r="AD232" s="933"/>
      <c r="AE232" s="933"/>
      <c r="AF232" s="933"/>
      <c r="AG232" s="933"/>
      <c r="AH232" s="933"/>
      <c r="AI232" s="943"/>
      <c r="AJ232" s="943"/>
      <c r="AK232" s="943"/>
      <c r="AL232" s="943"/>
      <c r="AM232" s="941"/>
      <c r="AN232" s="944">
        <v>45082.934664351851</v>
      </c>
      <c r="AO232" s="933"/>
    </row>
    <row r="233" spans="1:41" ht="13.5" thickBot="1" x14ac:dyDescent="0.25">
      <c r="A233" s="932" t="s">
        <v>1066</v>
      </c>
      <c r="B233" s="932" t="s">
        <v>1078</v>
      </c>
      <c r="C233" s="933"/>
      <c r="D233" s="934" t="s">
        <v>526</v>
      </c>
      <c r="E233" s="933" t="s">
        <v>960</v>
      </c>
      <c r="F233" s="933">
        <v>1</v>
      </c>
      <c r="G233" s="933">
        <v>1</v>
      </c>
      <c r="H233" s="935">
        <v>12</v>
      </c>
      <c r="I233" s="935">
        <v>376</v>
      </c>
      <c r="J233" s="935">
        <v>0.01</v>
      </c>
      <c r="K233" s="936">
        <v>1.76</v>
      </c>
      <c r="L233" s="935">
        <v>1.5</v>
      </c>
      <c r="M233" s="935">
        <v>69</v>
      </c>
      <c r="N233" s="937">
        <v>89.98179382438083</v>
      </c>
      <c r="O233" s="936">
        <f>VLOOKUP(D233,'Залог и цена пипса'!$B$13:$E$44,3,0)*(N233+I233*$C$2*K233)</f>
        <v>2035.1614424074714</v>
      </c>
      <c r="P233" s="936">
        <f>K233*VLOOKUP(D233,'Залог и цена пипса'!$B$13:$E$44,2,0)</f>
        <v>218.87360000000001</v>
      </c>
      <c r="Q233" s="938"/>
      <c r="R233" s="938"/>
      <c r="S233" s="938"/>
      <c r="T233" s="938"/>
      <c r="U233" s="938"/>
      <c r="V233" s="938"/>
      <c r="W233" s="939"/>
      <c r="X233" s="940"/>
      <c r="Y233" s="940"/>
      <c r="Z233" s="941">
        <f t="shared" si="0"/>
        <v>2254.0350424074713</v>
      </c>
      <c r="AA233" s="933"/>
      <c r="AB233" s="933"/>
      <c r="AC233" s="933"/>
      <c r="AD233" s="933"/>
      <c r="AE233" s="933"/>
      <c r="AF233" s="933"/>
      <c r="AG233" s="933"/>
      <c r="AH233" s="933"/>
      <c r="AI233" s="943"/>
      <c r="AJ233" s="943"/>
      <c r="AK233" s="943"/>
      <c r="AL233" s="943"/>
      <c r="AM233" s="941"/>
      <c r="AN233" s="944">
        <v>45082.934687499997</v>
      </c>
      <c r="AO233" s="933"/>
    </row>
    <row r="234" spans="1:41" ht="13.5" thickBot="1" x14ac:dyDescent="0.25">
      <c r="A234" s="932" t="s">
        <v>1066</v>
      </c>
      <c r="B234" s="932" t="s">
        <v>1079</v>
      </c>
      <c r="C234" s="933"/>
      <c r="D234" s="934" t="s">
        <v>527</v>
      </c>
      <c r="E234" s="933" t="s">
        <v>960</v>
      </c>
      <c r="F234" s="933">
        <v>1</v>
      </c>
      <c r="G234" s="933">
        <v>1</v>
      </c>
      <c r="H234" s="935">
        <v>11</v>
      </c>
      <c r="I234" s="935">
        <v>396</v>
      </c>
      <c r="J234" s="935">
        <v>0.01</v>
      </c>
      <c r="K234" s="936">
        <v>2.9550000000000001</v>
      </c>
      <c r="L234" s="935">
        <v>1.4</v>
      </c>
      <c r="M234" s="935">
        <v>60</v>
      </c>
      <c r="N234" s="937">
        <v>161.66938951431325</v>
      </c>
      <c r="O234" s="936">
        <f>VLOOKUP(D234,'Залог и цена пипса'!$B$13:$E$44,3,0)*(N234+I234*$C$2*K234)</f>
        <v>2566.9529260528893</v>
      </c>
      <c r="P234" s="936">
        <f>K234*VLOOKUP(D234,'Залог и цена пипса'!$B$13:$E$44,2,0)</f>
        <v>367.48380000000003</v>
      </c>
      <c r="Q234" s="938"/>
      <c r="R234" s="938"/>
      <c r="S234" s="938"/>
      <c r="T234" s="938"/>
      <c r="U234" s="938"/>
      <c r="V234" s="938"/>
      <c r="W234" s="939"/>
      <c r="X234" s="940"/>
      <c r="Y234" s="940"/>
      <c r="Z234" s="941">
        <f t="shared" si="0"/>
        <v>2934.4367260528893</v>
      </c>
      <c r="AA234" s="933"/>
      <c r="AB234" s="933"/>
      <c r="AC234" s="933"/>
      <c r="AD234" s="933"/>
      <c r="AE234" s="933"/>
      <c r="AF234" s="933"/>
      <c r="AG234" s="933"/>
      <c r="AH234" s="933"/>
      <c r="AI234" s="943"/>
      <c r="AJ234" s="943"/>
      <c r="AK234" s="943"/>
      <c r="AL234" s="943"/>
      <c r="AM234" s="941"/>
      <c r="AN234" s="944">
        <v>45082.934710648151</v>
      </c>
      <c r="AO234" s="933"/>
    </row>
    <row r="235" spans="1:41" ht="13.5" thickBot="1" x14ac:dyDescent="0.25">
      <c r="A235" s="932" t="s">
        <v>1066</v>
      </c>
      <c r="B235" s="932" t="s">
        <v>1080</v>
      </c>
      <c r="C235" s="933"/>
      <c r="D235" s="934" t="s">
        <v>506</v>
      </c>
      <c r="E235" s="933" t="s">
        <v>960</v>
      </c>
      <c r="F235" s="933">
        <v>1</v>
      </c>
      <c r="G235" s="933">
        <v>1</v>
      </c>
      <c r="H235" s="935">
        <v>10</v>
      </c>
      <c r="I235" s="935">
        <v>400</v>
      </c>
      <c r="J235" s="935">
        <v>0.01</v>
      </c>
      <c r="K235" s="936">
        <v>2.2089999999999996</v>
      </c>
      <c r="L235" s="935">
        <v>1.6</v>
      </c>
      <c r="M235" s="935">
        <v>57</v>
      </c>
      <c r="N235" s="937">
        <v>106.17321599999998</v>
      </c>
      <c r="O235" s="936">
        <f>VLOOKUP(D235,'Залог и цена пипса'!$B$13:$E$44,3,0)*(N235+I235*$C$2*K235)</f>
        <v>1744.9796491228067</v>
      </c>
      <c r="P235" s="936">
        <f>K235*VLOOKUP(D235,'Залог и цена пипса'!$B$13:$E$44,2,0)</f>
        <v>441.79999999999995</v>
      </c>
      <c r="Q235" s="938"/>
      <c r="R235" s="938"/>
      <c r="S235" s="938"/>
      <c r="T235" s="938"/>
      <c r="U235" s="938"/>
      <c r="V235" s="938"/>
      <c r="W235" s="939"/>
      <c r="X235" s="940"/>
      <c r="Y235" s="940"/>
      <c r="Z235" s="941">
        <f t="shared" si="0"/>
        <v>2186.7796491228064</v>
      </c>
      <c r="AA235" s="933"/>
      <c r="AB235" s="933"/>
      <c r="AC235" s="933"/>
      <c r="AD235" s="933"/>
      <c r="AE235" s="933"/>
      <c r="AF235" s="933"/>
      <c r="AG235" s="933"/>
      <c r="AH235" s="933"/>
      <c r="AI235" s="943"/>
      <c r="AJ235" s="943"/>
      <c r="AK235" s="943"/>
      <c r="AL235" s="943"/>
      <c r="AM235" s="941"/>
      <c r="AN235" s="944">
        <v>45082.934745370374</v>
      </c>
      <c r="AO235" s="933"/>
    </row>
    <row r="236" spans="1:41" ht="13.5" thickBot="1" x14ac:dyDescent="0.25">
      <c r="A236" s="932" t="s">
        <v>1066</v>
      </c>
      <c r="B236" s="932" t="s">
        <v>1081</v>
      </c>
      <c r="C236" s="933"/>
      <c r="D236" s="934" t="s">
        <v>504</v>
      </c>
      <c r="E236" s="933" t="s">
        <v>960</v>
      </c>
      <c r="F236" s="933">
        <v>1</v>
      </c>
      <c r="G236" s="933">
        <v>1</v>
      </c>
      <c r="H236" s="935">
        <v>9</v>
      </c>
      <c r="I236" s="935">
        <v>395</v>
      </c>
      <c r="J236" s="935">
        <v>0.01</v>
      </c>
      <c r="K236" s="936">
        <v>1.2890000000000001</v>
      </c>
      <c r="L236" s="935">
        <v>1.6</v>
      </c>
      <c r="M236" s="935">
        <v>69</v>
      </c>
      <c r="N236" s="937">
        <v>77.798175999999998</v>
      </c>
      <c r="O236" s="936">
        <f>VLOOKUP(D236,'Залог и цена пипса'!$B$13:$E$44,3,0)*(N236+I236*$C$2*K236)</f>
        <v>1659.5417222820238</v>
      </c>
      <c r="P236" s="936">
        <f>K236*VLOOKUP(D236,'Залог и цена пипса'!$B$13:$E$44,2,0)</f>
        <v>257.8</v>
      </c>
      <c r="Q236" s="938"/>
      <c r="R236" s="938"/>
      <c r="S236" s="938"/>
      <c r="T236" s="938"/>
      <c r="U236" s="938"/>
      <c r="V236" s="938"/>
      <c r="W236" s="939"/>
      <c r="X236" s="940"/>
      <c r="Y236" s="940"/>
      <c r="Z236" s="941">
        <f t="shared" si="0"/>
        <v>1917.3417222820237</v>
      </c>
      <c r="AA236" s="933"/>
      <c r="AB236" s="933"/>
      <c r="AC236" s="933"/>
      <c r="AD236" s="933"/>
      <c r="AE236" s="933"/>
      <c r="AF236" s="933"/>
      <c r="AG236" s="933"/>
      <c r="AH236" s="933"/>
      <c r="AI236" s="943"/>
      <c r="AJ236" s="943"/>
      <c r="AK236" s="943"/>
      <c r="AL236" s="943"/>
      <c r="AM236" s="941"/>
      <c r="AN236" s="944">
        <v>45082.93476851852</v>
      </c>
      <c r="AO236" s="933"/>
    </row>
    <row r="237" spans="1:41" ht="13.5" thickBot="1" x14ac:dyDescent="0.25">
      <c r="A237" s="932" t="s">
        <v>1066</v>
      </c>
      <c r="B237" s="932" t="s">
        <v>1082</v>
      </c>
      <c r="C237" s="933"/>
      <c r="D237" s="934" t="s">
        <v>518</v>
      </c>
      <c r="E237" s="933" t="s">
        <v>960</v>
      </c>
      <c r="F237" s="933">
        <v>1</v>
      </c>
      <c r="G237" s="933">
        <v>0</v>
      </c>
      <c r="H237" s="935">
        <v>14</v>
      </c>
      <c r="I237" s="935">
        <v>506</v>
      </c>
      <c r="J237" s="935">
        <v>0.01</v>
      </c>
      <c r="K237" s="936">
        <v>20.5</v>
      </c>
      <c r="L237" s="935">
        <v>2</v>
      </c>
      <c r="M237" s="935">
        <v>69</v>
      </c>
      <c r="N237" s="937">
        <v>1214.418157140725</v>
      </c>
      <c r="O237" s="936">
        <f>VLOOKUP(D237,'Залог и цена пипса'!$B$13:$E$44,3,0)*(N237+I237*$C$2*K237)</f>
        <v>20259.998931572631</v>
      </c>
      <c r="P237" s="936">
        <f>K237*VLOOKUP(D237,'Залог и цена пипса'!$B$13:$E$44,2,0)</f>
        <v>2747.4100000000003</v>
      </c>
      <c r="Q237" s="938">
        <v>14</v>
      </c>
      <c r="R237" s="938">
        <v>564</v>
      </c>
      <c r="S237" s="938">
        <v>0.01</v>
      </c>
      <c r="T237" s="938">
        <v>2.891</v>
      </c>
      <c r="U237" s="938">
        <v>1.7</v>
      </c>
      <c r="V237" s="938">
        <v>112</v>
      </c>
      <c r="W237" s="939">
        <v>301.52983972541404</v>
      </c>
      <c r="X237" s="940">
        <f>VLOOKUP(D237,'Залог и цена пипса'!$B$13:$E$44,3,0)*(W237+R237*$C$2*T237)</f>
        <v>3993.7494866310158</v>
      </c>
      <c r="Y237" s="940">
        <f>T237*VLOOKUP(D237,'Залог и цена пипса'!$B$13:$E$44,2,0)</f>
        <v>387.45182000000005</v>
      </c>
      <c r="Z237" s="941">
        <f t="shared" si="0"/>
        <v>23007.408931572631</v>
      </c>
      <c r="AA237" s="933"/>
      <c r="AB237" s="933"/>
      <c r="AC237" s="933"/>
      <c r="AD237" s="933"/>
      <c r="AE237" s="933"/>
      <c r="AF237" s="933"/>
      <c r="AG237" s="933"/>
      <c r="AH237" s="933"/>
      <c r="AI237" s="943"/>
      <c r="AJ237" s="943"/>
      <c r="AK237" s="943"/>
      <c r="AL237" s="943"/>
      <c r="AM237" s="941"/>
      <c r="AN237" s="944">
        <v>45082.934791666667</v>
      </c>
      <c r="AO237" s="933"/>
    </row>
    <row r="238" spans="1:41" ht="13.5" thickBot="1" x14ac:dyDescent="0.25">
      <c r="A238" s="932" t="s">
        <v>1083</v>
      </c>
      <c r="B238" s="963" t="s">
        <v>1065</v>
      </c>
      <c r="C238" s="933"/>
      <c r="D238" s="934"/>
      <c r="E238" s="933"/>
      <c r="F238" s="933"/>
      <c r="G238" s="933"/>
      <c r="H238" s="935"/>
      <c r="I238" s="935"/>
      <c r="J238" s="935"/>
      <c r="K238" s="936"/>
      <c r="L238" s="935"/>
      <c r="M238" s="935"/>
      <c r="N238" s="937"/>
      <c r="O238" s="936"/>
      <c r="P238" s="936"/>
      <c r="Q238" s="938"/>
      <c r="R238" s="938"/>
      <c r="S238" s="938"/>
      <c r="T238" s="938"/>
      <c r="U238" s="938"/>
      <c r="V238" s="938"/>
      <c r="W238" s="939"/>
      <c r="X238" s="940"/>
      <c r="Y238" s="940"/>
      <c r="Z238" s="941"/>
      <c r="AA238" s="933"/>
      <c r="AB238" s="933"/>
      <c r="AC238" s="933"/>
      <c r="AD238" s="933"/>
      <c r="AE238" s="933"/>
      <c r="AF238" s="933"/>
      <c r="AG238" s="933"/>
      <c r="AH238" s="933"/>
      <c r="AI238" s="943"/>
      <c r="AJ238" s="943"/>
      <c r="AK238" s="943"/>
      <c r="AL238" s="943"/>
      <c r="AM238" s="941"/>
      <c r="AN238" s="944">
        <v>45082.93482638889</v>
      </c>
      <c r="AO238" s="933"/>
    </row>
    <row r="239" spans="1:41" ht="13.5" thickBot="1" x14ac:dyDescent="0.25">
      <c r="A239" s="932" t="s">
        <v>1084</v>
      </c>
      <c r="B239" s="932" t="s">
        <v>1085</v>
      </c>
      <c r="C239" s="933"/>
      <c r="D239" s="934" t="s">
        <v>504</v>
      </c>
      <c r="E239" s="933" t="s">
        <v>1004</v>
      </c>
      <c r="F239" s="933">
        <v>3</v>
      </c>
      <c r="G239" s="933">
        <v>1</v>
      </c>
      <c r="H239" s="935">
        <v>4</v>
      </c>
      <c r="I239" s="935">
        <v>45</v>
      </c>
      <c r="J239" s="935">
        <v>0.01</v>
      </c>
      <c r="K239" s="936">
        <v>0.45300000000000001</v>
      </c>
      <c r="L239" s="935">
        <v>3.1</v>
      </c>
      <c r="M239" s="935">
        <v>13</v>
      </c>
      <c r="N239" s="937">
        <v>3.1028599999999997</v>
      </c>
      <c r="O239" s="936">
        <f>VLOOKUP(D239,'Залог и цена пипса'!$B$13:$E$44,3,0)*(N239+I239*$C$2*K239)</f>
        <v>66.314424111948341</v>
      </c>
      <c r="P239" s="936">
        <f>K239*VLOOKUP(D239,'Залог и цена пипса'!$B$13:$E$44,2,0)</f>
        <v>90.600000000000009</v>
      </c>
      <c r="Q239" s="938"/>
      <c r="R239" s="938"/>
      <c r="S239" s="938"/>
      <c r="T239" s="938"/>
      <c r="U239" s="938"/>
      <c r="V239" s="938"/>
      <c r="W239" s="939"/>
      <c r="X239" s="940"/>
      <c r="Y239" s="940"/>
      <c r="Z239" s="941">
        <f>MAX(O239,X239)+MAX(Y239,P239)</f>
        <v>156.91442411194834</v>
      </c>
      <c r="AA239" s="932" t="s">
        <v>1086</v>
      </c>
      <c r="AB239" s="933" t="s">
        <v>504</v>
      </c>
      <c r="AC239" s="933">
        <v>500</v>
      </c>
      <c r="AD239" s="933" t="s">
        <v>380</v>
      </c>
      <c r="AE239" s="942">
        <v>42737</v>
      </c>
      <c r="AF239" s="942">
        <v>43672</v>
      </c>
      <c r="AG239" s="933">
        <v>979.2</v>
      </c>
      <c r="AH239" s="933">
        <v>275.89</v>
      </c>
      <c r="AI239" s="943">
        <v>0.55149999999999999</v>
      </c>
      <c r="AJ239" s="943">
        <f>(AH239-MIN(IF(O239=0,2E+99,O239),IF(X239=0,2E+99,X239)))/MIN(IF(O239=0,2E+99,O239),IF(X239=0,2E+99,X239))</f>
        <v>3.1603316879334993</v>
      </c>
      <c r="AK239" s="943">
        <v>6.3584415584415591E-2</v>
      </c>
      <c r="AL239" s="943">
        <v>0.75323076923076926</v>
      </c>
      <c r="AM239" s="941">
        <v>1.3650925536097165</v>
      </c>
      <c r="AN239" s="944">
        <v>45082.935034722221</v>
      </c>
      <c r="AO239" s="933"/>
    </row>
    <row r="240" spans="1:41" ht="13.5" thickBot="1" x14ac:dyDescent="0.25">
      <c r="A240" s="932" t="s">
        <v>1087</v>
      </c>
      <c r="B240" s="932" t="s">
        <v>1085</v>
      </c>
      <c r="C240" s="933"/>
      <c r="D240" s="934" t="s">
        <v>504</v>
      </c>
      <c r="E240" s="933" t="s">
        <v>1004</v>
      </c>
      <c r="F240" s="933">
        <v>3</v>
      </c>
      <c r="G240" s="933">
        <v>1</v>
      </c>
      <c r="H240" s="935">
        <v>4</v>
      </c>
      <c r="I240" s="935">
        <v>45</v>
      </c>
      <c r="J240" s="935">
        <v>0.01</v>
      </c>
      <c r="K240" s="936">
        <v>0.45300000000000001</v>
      </c>
      <c r="L240" s="935">
        <v>3.1</v>
      </c>
      <c r="M240" s="935">
        <v>13</v>
      </c>
      <c r="N240" s="937">
        <v>3.1028599999999997</v>
      </c>
      <c r="O240" s="936">
        <f>VLOOKUP(D240,'Залог и цена пипса'!$B$13:$E$44,3,0)*(N240+I240*$C$2*K240)</f>
        <v>66.314424111948341</v>
      </c>
      <c r="P240" s="936">
        <f>K240*VLOOKUP(D240,'Залог и цена пипса'!$B$13:$E$44,2,0)</f>
        <v>90.600000000000009</v>
      </c>
      <c r="Q240" s="938"/>
      <c r="R240" s="938"/>
      <c r="S240" s="938"/>
      <c r="T240" s="938"/>
      <c r="U240" s="938"/>
      <c r="V240" s="938"/>
      <c r="W240" s="939"/>
      <c r="X240" s="940"/>
      <c r="Y240" s="940"/>
      <c r="Z240" s="941">
        <f>MAX(O240,X240)+MAX(Y240,P240)</f>
        <v>156.91442411194834</v>
      </c>
      <c r="AA240" s="932" t="s">
        <v>1088</v>
      </c>
      <c r="AB240" s="933" t="s">
        <v>504</v>
      </c>
      <c r="AC240" s="933">
        <v>500</v>
      </c>
      <c r="AD240" s="933" t="s">
        <v>380</v>
      </c>
      <c r="AE240" s="942">
        <v>42737</v>
      </c>
      <c r="AF240" s="942">
        <v>43672</v>
      </c>
      <c r="AG240" s="933">
        <v>1666.76</v>
      </c>
      <c r="AH240" s="933">
        <v>824.88</v>
      </c>
      <c r="AI240" s="943">
        <v>0.4209</v>
      </c>
      <c r="AJ240" s="943">
        <f>(AH240-MIN(IF(O240=0,2E+99,O240),IF(X240=0,2E+99,X240)))/MIN(IF(O240=0,2E+99,O240),IF(X240=0,2E+99,X240))</f>
        <v>11.438922769011509</v>
      </c>
      <c r="AK240" s="943">
        <v>0.10823116883116883</v>
      </c>
      <c r="AL240" s="943">
        <v>1.2821230769230769</v>
      </c>
      <c r="AM240" s="941">
        <v>0.77715733011048693</v>
      </c>
      <c r="AN240" s="944">
        <v>45082.935208333336</v>
      </c>
      <c r="AO240" s="933"/>
    </row>
    <row r="241" spans="1:41" ht="13.5" thickBot="1" x14ac:dyDescent="0.25">
      <c r="A241" s="932" t="s">
        <v>1089</v>
      </c>
      <c r="B241" s="932" t="s">
        <v>1090</v>
      </c>
      <c r="C241" s="933"/>
      <c r="D241" s="934" t="s">
        <v>504</v>
      </c>
      <c r="E241" s="933" t="s">
        <v>972</v>
      </c>
      <c r="F241" s="933">
        <v>4</v>
      </c>
      <c r="G241" s="933">
        <v>1</v>
      </c>
      <c r="H241" s="935">
        <v>5</v>
      </c>
      <c r="I241" s="935">
        <v>60</v>
      </c>
      <c r="J241" s="935">
        <v>0.01</v>
      </c>
      <c r="K241" s="936">
        <v>2.4079999999999999</v>
      </c>
      <c r="L241" s="935">
        <v>3.5</v>
      </c>
      <c r="M241" s="935">
        <v>3</v>
      </c>
      <c r="N241" s="937">
        <v>14.391138999999999</v>
      </c>
      <c r="O241" s="936">
        <f>VLOOKUP(D241,'Залог и цена пипса'!$B$13:$E$44,3,0)*(N241+I241*$C$2*K241)</f>
        <v>388.19310010764264</v>
      </c>
      <c r="P241" s="936">
        <f>K241*VLOOKUP(D241,'Залог и цена пипса'!$B$13:$E$44,2,0)</f>
        <v>481.59999999999997</v>
      </c>
      <c r="Q241" s="938"/>
      <c r="R241" s="938"/>
      <c r="S241" s="938"/>
      <c r="T241" s="938"/>
      <c r="U241" s="938"/>
      <c r="V241" s="938"/>
      <c r="W241" s="939"/>
      <c r="X241" s="940"/>
      <c r="Y241" s="940"/>
      <c r="Z241" s="941">
        <f>MAX(O241,X241)+MAX(Y241,P241)</f>
        <v>869.79310010764266</v>
      </c>
      <c r="AA241" s="933"/>
      <c r="AB241" s="933"/>
      <c r="AC241" s="933"/>
      <c r="AD241" s="933"/>
      <c r="AE241" s="933"/>
      <c r="AF241" s="933"/>
      <c r="AG241" s="933"/>
      <c r="AH241" s="933"/>
      <c r="AI241" s="943"/>
      <c r="AJ241" s="943"/>
      <c r="AK241" s="943"/>
      <c r="AL241" s="943"/>
      <c r="AM241" s="941"/>
      <c r="AN241" s="944">
        <v>45082.935219907406</v>
      </c>
      <c r="AO241" s="933"/>
    </row>
    <row r="242" spans="1:41" ht="13.5" thickBot="1" x14ac:dyDescent="0.25">
      <c r="A242" s="932" t="s">
        <v>1091</v>
      </c>
      <c r="B242" s="932" t="s">
        <v>1092</v>
      </c>
      <c r="C242" s="933"/>
      <c r="D242" s="934" t="s">
        <v>504</v>
      </c>
      <c r="E242" s="933" t="s">
        <v>960</v>
      </c>
      <c r="F242" s="933">
        <v>1</v>
      </c>
      <c r="G242" s="933">
        <v>1</v>
      </c>
      <c r="H242" s="935">
        <v>7</v>
      </c>
      <c r="I242" s="935">
        <v>54</v>
      </c>
      <c r="J242" s="935">
        <v>0.01</v>
      </c>
      <c r="K242" s="936">
        <v>1.27</v>
      </c>
      <c r="L242" s="935">
        <v>2</v>
      </c>
      <c r="M242" s="935">
        <v>17</v>
      </c>
      <c r="N242" s="937">
        <v>11.507522999999999</v>
      </c>
      <c r="O242" s="936">
        <f>VLOOKUP(D242,'Залог и цена пипса'!$B$13:$E$44,3,0)*(N242+I242*$C$2*K242)</f>
        <v>234.6019698600646</v>
      </c>
      <c r="P242" s="936">
        <f>K242*VLOOKUP(D242,'Залог и цена пипса'!$B$13:$E$44,2,0)</f>
        <v>254</v>
      </c>
      <c r="Q242" s="938"/>
      <c r="R242" s="938"/>
      <c r="S242" s="938"/>
      <c r="T242" s="938"/>
      <c r="U242" s="938"/>
      <c r="V242" s="938"/>
      <c r="W242" s="939"/>
      <c r="X242" s="940"/>
      <c r="Y242" s="940"/>
      <c r="Z242" s="941">
        <f>MAX(O242,X242)+MAX(Y242,P242)</f>
        <v>488.60196986006463</v>
      </c>
      <c r="AA242" s="932" t="s">
        <v>1093</v>
      </c>
      <c r="AB242" s="933" t="s">
        <v>504</v>
      </c>
      <c r="AC242" s="933">
        <v>4350</v>
      </c>
      <c r="AD242" s="933" t="s">
        <v>380</v>
      </c>
      <c r="AE242" s="942">
        <v>42736</v>
      </c>
      <c r="AF242" s="942">
        <v>43683</v>
      </c>
      <c r="AG242" s="933">
        <v>155698.51999999999</v>
      </c>
      <c r="AH242" s="933">
        <v>63972.800000000003</v>
      </c>
      <c r="AI242" s="943">
        <v>0.72770000000000001</v>
      </c>
      <c r="AJ242" s="943">
        <f>(AH242-MIN(IF(O242=0,2E+99,O242),IF(X242=0,2E+99,X242)))/MIN(IF(O242=0,2E+99,O242),IF(X242=0,2E+99,X242))</f>
        <v>271.6865423941602</v>
      </c>
      <c r="AK242" s="943">
        <v>1.1508927079868425</v>
      </c>
      <c r="AL242" s="943">
        <v>13.76644739168877</v>
      </c>
      <c r="AM242" s="941">
        <v>0.93608605772838049</v>
      </c>
      <c r="AN242" s="944">
        <v>45082.935358796298</v>
      </c>
      <c r="AO242" s="933"/>
    </row>
    <row r="243" spans="1:41" x14ac:dyDescent="0.2">
      <c r="A243" s="988" t="s">
        <v>1094</v>
      </c>
      <c r="B243" s="988" t="s">
        <v>1095</v>
      </c>
      <c r="C243" s="991"/>
      <c r="D243" s="994" t="s">
        <v>521</v>
      </c>
      <c r="E243" s="991" t="s">
        <v>960</v>
      </c>
      <c r="F243" s="991">
        <v>1</v>
      </c>
      <c r="G243" s="991">
        <v>1</v>
      </c>
      <c r="H243" s="997">
        <v>12</v>
      </c>
      <c r="I243" s="997">
        <v>265</v>
      </c>
      <c r="J243" s="997">
        <v>0.01</v>
      </c>
      <c r="K243" s="985">
        <v>10.722000000000001</v>
      </c>
      <c r="L243" s="997">
        <v>1.8</v>
      </c>
      <c r="M243" s="997">
        <v>36</v>
      </c>
      <c r="N243" s="1000">
        <v>334.02790583494993</v>
      </c>
      <c r="O243" s="985">
        <f>VLOOKUP(D243,'Залог и цена пипса'!$B$13:$E$44,3,0)*(N243+I243*$C$2*K243)</f>
        <v>5796.2041716918893</v>
      </c>
      <c r="P243" s="985">
        <f>K243*VLOOKUP(D243,'Залог и цена пипса'!$B$13:$E$44,2,0)</f>
        <v>1436.9624400000002</v>
      </c>
      <c r="Q243" s="976"/>
      <c r="R243" s="976"/>
      <c r="S243" s="976"/>
      <c r="T243" s="976"/>
      <c r="U243" s="976"/>
      <c r="V243" s="976"/>
      <c r="W243" s="979"/>
      <c r="X243" s="982"/>
      <c r="Y243" s="982"/>
      <c r="Z243" s="973">
        <f>MAX(O243,X243)+MAX(Y243,P243)</f>
        <v>7233.1666116918896</v>
      </c>
      <c r="AA243" s="945" t="s">
        <v>1096</v>
      </c>
      <c r="AB243" s="946" t="s">
        <v>521</v>
      </c>
      <c r="AC243" s="946">
        <v>10000</v>
      </c>
      <c r="AD243" s="946" t="s">
        <v>380</v>
      </c>
      <c r="AE243" s="947">
        <v>43313</v>
      </c>
      <c r="AF243" s="947">
        <v>43678</v>
      </c>
      <c r="AG243" s="946">
        <v>10883.48</v>
      </c>
      <c r="AH243" s="946">
        <v>4072.36</v>
      </c>
      <c r="AI243" s="948">
        <v>0.32</v>
      </c>
      <c r="AJ243" s="948">
        <f>(AH243-MIN(IF(O243=0,2E+99,O243),IF(X243=0,2E+99,X243)))/MIN(IF(O243=0,2E+99,O243),IF(X243=0,2E+99,X243))</f>
        <v>-0.29740915271946083</v>
      </c>
      <c r="AK243" s="948">
        <v>9.0695666666666661E-2</v>
      </c>
      <c r="AL243" s="948">
        <v>1.0883479999999999</v>
      </c>
      <c r="AM243" s="949">
        <v>2.6725240401143315</v>
      </c>
      <c r="AN243" s="950">
        <v>45082.935520833336</v>
      </c>
      <c r="AO243" s="946"/>
    </row>
    <row r="244" spans="1:41" ht="13.5" thickBot="1" x14ac:dyDescent="0.25">
      <c r="A244" s="990"/>
      <c r="B244" s="990"/>
      <c r="C244" s="993"/>
      <c r="D244" s="996"/>
      <c r="E244" s="993"/>
      <c r="F244" s="993"/>
      <c r="G244" s="993"/>
      <c r="H244" s="999"/>
      <c r="I244" s="999"/>
      <c r="J244" s="999"/>
      <c r="K244" s="987"/>
      <c r="L244" s="999"/>
      <c r="M244" s="999"/>
      <c r="N244" s="1002"/>
      <c r="O244" s="987"/>
      <c r="P244" s="987"/>
      <c r="Q244" s="978"/>
      <c r="R244" s="978"/>
      <c r="S244" s="978"/>
      <c r="T244" s="978"/>
      <c r="U244" s="978"/>
      <c r="V244" s="978"/>
      <c r="W244" s="981"/>
      <c r="X244" s="984"/>
      <c r="Y244" s="984"/>
      <c r="Z244" s="975"/>
      <c r="AA244" s="957" t="s">
        <v>1097</v>
      </c>
      <c r="AB244" s="958" t="s">
        <v>521</v>
      </c>
      <c r="AC244" s="958">
        <v>10000</v>
      </c>
      <c r="AD244" s="958" t="s">
        <v>380</v>
      </c>
      <c r="AE244" s="959">
        <v>43313</v>
      </c>
      <c r="AF244" s="959">
        <v>43678</v>
      </c>
      <c r="AG244" s="958">
        <v>10883.48</v>
      </c>
      <c r="AH244" s="958">
        <v>4072.36</v>
      </c>
      <c r="AI244" s="960">
        <v>0.32</v>
      </c>
      <c r="AJ244" s="960">
        <f>(AH244-MIN(IF(O243=0,2E+99,O243),IF(X243=0,2E+99,X243)))/MIN(IF(O243=0,2E+99,O243),IF(X243=0,2E+99,X243))</f>
        <v>-0.29740915271946083</v>
      </c>
      <c r="AK244" s="960">
        <v>9.0695666666666661E-2</v>
      </c>
      <c r="AL244" s="960">
        <v>1.0883479999999999</v>
      </c>
      <c r="AM244" s="961">
        <v>2.6725240401143315</v>
      </c>
      <c r="AN244" s="962">
        <v>45082.935648148145</v>
      </c>
      <c r="AO244" s="958"/>
    </row>
    <row r="245" spans="1:41" ht="13.5" thickBot="1" x14ac:dyDescent="0.25">
      <c r="A245" s="932" t="s">
        <v>1098</v>
      </c>
      <c r="B245" s="932" t="s">
        <v>1099</v>
      </c>
      <c r="C245" s="933"/>
      <c r="D245" s="934" t="s">
        <v>521</v>
      </c>
      <c r="E245" s="933" t="s">
        <v>960</v>
      </c>
      <c r="F245" s="933">
        <v>1</v>
      </c>
      <c r="G245" s="933">
        <v>1</v>
      </c>
      <c r="H245" s="935">
        <v>12</v>
      </c>
      <c r="I245" s="935">
        <v>155</v>
      </c>
      <c r="J245" s="935">
        <v>0.01</v>
      </c>
      <c r="K245" s="936">
        <v>10.722000000000001</v>
      </c>
      <c r="L245" s="935">
        <v>1.8</v>
      </c>
      <c r="M245" s="935">
        <v>25</v>
      </c>
      <c r="N245" s="937">
        <v>217.22772257871955</v>
      </c>
      <c r="O245" s="936">
        <f>VLOOKUP(D245,'Залог и цена пипса'!$B$13:$E$44,3,0)*(N245+I245*$C$2*K245)</f>
        <v>3556.8458362726142</v>
      </c>
      <c r="P245" s="936">
        <f>K245*VLOOKUP(D245,'Залог и цена пипса'!$B$13:$E$44,2,0)</f>
        <v>1436.9624400000002</v>
      </c>
      <c r="Q245" s="938"/>
      <c r="R245" s="938"/>
      <c r="S245" s="938"/>
      <c r="T245" s="938"/>
      <c r="U245" s="938"/>
      <c r="V245" s="938"/>
      <c r="W245" s="939"/>
      <c r="X245" s="940"/>
      <c r="Y245" s="940"/>
      <c r="Z245" s="941">
        <f>MAX(O245,X245)+MAX(Y245,P245)</f>
        <v>4993.8082762726144</v>
      </c>
      <c r="AA245" s="932" t="s">
        <v>1100</v>
      </c>
      <c r="AB245" s="933" t="s">
        <v>521</v>
      </c>
      <c r="AC245" s="933">
        <v>10000</v>
      </c>
      <c r="AD245" s="933" t="s">
        <v>380</v>
      </c>
      <c r="AE245" s="942">
        <v>43313</v>
      </c>
      <c r="AF245" s="942">
        <v>43678</v>
      </c>
      <c r="AG245" s="933">
        <v>17592.05</v>
      </c>
      <c r="AH245" s="933">
        <v>10275.34</v>
      </c>
      <c r="AI245" s="943">
        <v>0.31380000000000002</v>
      </c>
      <c r="AJ245" s="943">
        <f>(AH245-MIN(IF(O245=0,2E+99,O245),IF(X245=0,2E+99,X245)))/MIN(IF(O245=0,2E+99,O245),IF(X245=0,2E+99,X245))</f>
        <v>1.888891021143613</v>
      </c>
      <c r="AK245" s="943">
        <v>0.14660041666666665</v>
      </c>
      <c r="AL245" s="943">
        <v>1.7592049999999999</v>
      </c>
      <c r="AM245" s="941">
        <v>1.7120650022286366</v>
      </c>
      <c r="AN245" s="944">
        <v>45082.935798611114</v>
      </c>
      <c r="AO245" s="933"/>
    </row>
    <row r="246" spans="1:41" x14ac:dyDescent="0.2">
      <c r="A246" s="988" t="s">
        <v>1101</v>
      </c>
      <c r="B246" s="988" t="s">
        <v>1102</v>
      </c>
      <c r="C246" s="991"/>
      <c r="D246" s="994" t="s">
        <v>500</v>
      </c>
      <c r="E246" s="991" t="s">
        <v>1004</v>
      </c>
      <c r="F246" s="991">
        <v>2</v>
      </c>
      <c r="G246" s="991">
        <v>1</v>
      </c>
      <c r="H246" s="997">
        <v>9</v>
      </c>
      <c r="I246" s="997">
        <v>56</v>
      </c>
      <c r="J246" s="997">
        <v>0.01</v>
      </c>
      <c r="K246" s="985">
        <v>2.4459999999999997</v>
      </c>
      <c r="L246" s="997">
        <v>1.8</v>
      </c>
      <c r="M246" s="997">
        <v>17</v>
      </c>
      <c r="N246" s="1000">
        <v>22.116999999999994</v>
      </c>
      <c r="O246" s="985">
        <f>VLOOKUP(D246,'Залог и цена пипса'!$B$13:$E$44,3,0)*(N246+I246*$C$2*K246)</f>
        <v>426.63400000000001</v>
      </c>
      <c r="P246" s="985">
        <f>K246*VLOOKUP(D246,'Залог и цена пипса'!$B$13:$E$44,2,0)</f>
        <v>524.56916000000001</v>
      </c>
      <c r="Q246" s="976"/>
      <c r="R246" s="976"/>
      <c r="S246" s="976"/>
      <c r="T246" s="976"/>
      <c r="U246" s="976"/>
      <c r="V246" s="976"/>
      <c r="W246" s="979"/>
      <c r="X246" s="982"/>
      <c r="Y246" s="982"/>
      <c r="Z246" s="973">
        <f>MAX(O246,X246)+MAX(Y246,P246)</f>
        <v>951.20316000000003</v>
      </c>
      <c r="AA246" s="945" t="s">
        <v>1103</v>
      </c>
      <c r="AB246" s="946" t="s">
        <v>500</v>
      </c>
      <c r="AC246" s="946">
        <v>10000</v>
      </c>
      <c r="AD246" s="946" t="s">
        <v>380</v>
      </c>
      <c r="AE246" s="947">
        <v>42370</v>
      </c>
      <c r="AF246" s="947">
        <v>43830</v>
      </c>
      <c r="AG246" s="946">
        <v>1302.2</v>
      </c>
      <c r="AH246" s="946">
        <v>250.5</v>
      </c>
      <c r="AI246" s="948">
        <v>2.47E-2</v>
      </c>
      <c r="AJ246" s="948">
        <f>(AH246-MIN(IF(O246=0,2E+99,O246),IF(X246=0,2E+99,X246)))/MIN(IF(O246=0,2E+99,O246),IF(X246=0,2E+99,X246))</f>
        <v>-0.41284567099668568</v>
      </c>
      <c r="AK246" s="948">
        <v>2.7129166666666664E-3</v>
      </c>
      <c r="AL246" s="948">
        <v>3.2555000000000001E-2</v>
      </c>
      <c r="AM246" s="949">
        <v>1.2996007984031936</v>
      </c>
      <c r="AN246" s="950">
        <v>45082.93608796296</v>
      </c>
      <c r="AO246" s="946"/>
    </row>
    <row r="247" spans="1:41" x14ac:dyDescent="0.2">
      <c r="A247" s="989"/>
      <c r="B247" s="989"/>
      <c r="C247" s="992"/>
      <c r="D247" s="995"/>
      <c r="E247" s="992"/>
      <c r="F247" s="992"/>
      <c r="G247" s="992"/>
      <c r="H247" s="998"/>
      <c r="I247" s="998"/>
      <c r="J247" s="998"/>
      <c r="K247" s="986"/>
      <c r="L247" s="998"/>
      <c r="M247" s="998"/>
      <c r="N247" s="1001"/>
      <c r="O247" s="986"/>
      <c r="P247" s="986"/>
      <c r="Q247" s="977"/>
      <c r="R247" s="977"/>
      <c r="S247" s="977"/>
      <c r="T247" s="977"/>
      <c r="U247" s="977"/>
      <c r="V247" s="977"/>
      <c r="W247" s="980"/>
      <c r="X247" s="983"/>
      <c r="Y247" s="983"/>
      <c r="Z247" s="974"/>
      <c r="AA247" s="951" t="s">
        <v>1104</v>
      </c>
      <c r="AB247" s="952" t="s">
        <v>500</v>
      </c>
      <c r="AC247" s="952">
        <v>162</v>
      </c>
      <c r="AD247" s="952" t="s">
        <v>380</v>
      </c>
      <c r="AE247" s="953">
        <v>43480</v>
      </c>
      <c r="AF247" s="953">
        <v>43712</v>
      </c>
      <c r="AG247" s="952">
        <v>198.18</v>
      </c>
      <c r="AH247" s="952">
        <v>75.36</v>
      </c>
      <c r="AI247" s="954">
        <v>0.3216</v>
      </c>
      <c r="AJ247" s="954">
        <f>(AH247-MIN(IF(O246=0,2E+99,O246),IF(X246=0,2E+99,X246)))/MIN(IF(O246=0,2E+99,O246),IF(X246=0,2E+99,X246))</f>
        <v>-0.82336147611301491</v>
      </c>
      <c r="AK247" s="954">
        <v>0.15887445887445889</v>
      </c>
      <c r="AL247" s="954">
        <v>2.0388888888888888</v>
      </c>
      <c r="AM247" s="955">
        <v>4.3829617834394909</v>
      </c>
      <c r="AN247" s="956">
        <v>45082.936168981483</v>
      </c>
      <c r="AO247" s="952"/>
    </row>
    <row r="248" spans="1:41" x14ac:dyDescent="0.2">
      <c r="A248" s="989"/>
      <c r="B248" s="989"/>
      <c r="C248" s="992"/>
      <c r="D248" s="995"/>
      <c r="E248" s="992"/>
      <c r="F248" s="992"/>
      <c r="G248" s="992"/>
      <c r="H248" s="998"/>
      <c r="I248" s="998"/>
      <c r="J248" s="998"/>
      <c r="K248" s="986"/>
      <c r="L248" s="998"/>
      <c r="M248" s="998"/>
      <c r="N248" s="1001"/>
      <c r="O248" s="986"/>
      <c r="P248" s="986"/>
      <c r="Q248" s="977"/>
      <c r="R248" s="977"/>
      <c r="S248" s="977"/>
      <c r="T248" s="977"/>
      <c r="U248" s="977"/>
      <c r="V248" s="977"/>
      <c r="W248" s="980"/>
      <c r="X248" s="983"/>
      <c r="Y248" s="983"/>
      <c r="Z248" s="974"/>
      <c r="AA248" s="951" t="s">
        <v>1105</v>
      </c>
      <c r="AB248" s="952" t="s">
        <v>500</v>
      </c>
      <c r="AC248" s="952">
        <v>30</v>
      </c>
      <c r="AD248" s="952" t="s">
        <v>380</v>
      </c>
      <c r="AE248" s="953">
        <v>43475</v>
      </c>
      <c r="AF248" s="953">
        <v>43678</v>
      </c>
      <c r="AG248" s="952">
        <v>156.88</v>
      </c>
      <c r="AH248" s="952">
        <v>27.14</v>
      </c>
      <c r="AI248" s="954">
        <v>0.32340000000000002</v>
      </c>
      <c r="AJ248" s="954">
        <f>(AH248-MIN(IF(O246=0,2E+99,O246),IF(X246=0,2E+99,X246)))/MIN(IF(O246=0,2E+99,O246),IF(X246=0,2E+99,X246))</f>
        <v>-0.93638575453433159</v>
      </c>
      <c r="AK248" s="954">
        <v>0.78049751243781096</v>
      </c>
      <c r="AL248" s="954">
        <v>8.7155555555555573</v>
      </c>
      <c r="AM248" s="955">
        <v>9.6339965610415135</v>
      </c>
      <c r="AN248" s="956">
        <v>45082.936203703706</v>
      </c>
      <c r="AO248" s="952"/>
    </row>
    <row r="249" spans="1:41" x14ac:dyDescent="0.2">
      <c r="A249" s="989"/>
      <c r="B249" s="989"/>
      <c r="C249" s="992"/>
      <c r="D249" s="995"/>
      <c r="E249" s="992"/>
      <c r="F249" s="992"/>
      <c r="G249" s="992"/>
      <c r="H249" s="998"/>
      <c r="I249" s="998"/>
      <c r="J249" s="998"/>
      <c r="K249" s="986"/>
      <c r="L249" s="998"/>
      <c r="M249" s="998"/>
      <c r="N249" s="1001"/>
      <c r="O249" s="986"/>
      <c r="P249" s="986"/>
      <c r="Q249" s="977"/>
      <c r="R249" s="977"/>
      <c r="S249" s="977"/>
      <c r="T249" s="977"/>
      <c r="U249" s="977"/>
      <c r="V249" s="977"/>
      <c r="W249" s="980"/>
      <c r="X249" s="983"/>
      <c r="Y249" s="983"/>
      <c r="Z249" s="974"/>
      <c r="AA249" s="951" t="s">
        <v>1106</v>
      </c>
      <c r="AB249" s="952" t="s">
        <v>500</v>
      </c>
      <c r="AC249" s="952">
        <v>500</v>
      </c>
      <c r="AD249" s="952" t="s">
        <v>380</v>
      </c>
      <c r="AE249" s="953">
        <v>43341</v>
      </c>
      <c r="AF249" s="953">
        <v>43722</v>
      </c>
      <c r="AG249" s="952">
        <v>1172.53</v>
      </c>
      <c r="AH249" s="952">
        <v>517.5</v>
      </c>
      <c r="AI249" s="954">
        <v>0.54779999999999995</v>
      </c>
      <c r="AJ249" s="954">
        <f>(AH249-MIN(IF(O246=0,2E+99,O246),IF(X246=0,2E+99,X246)))/MIN(IF(O246=0,2E+99,O246),IF(X246=0,2E+99,X246))</f>
        <v>0.21298349404876307</v>
      </c>
      <c r="AK249" s="954">
        <v>0.18611587301587301</v>
      </c>
      <c r="AL249" s="954">
        <v>2.3450600000000001</v>
      </c>
      <c r="AM249" s="955">
        <v>2.2657584541062801</v>
      </c>
      <c r="AN249" s="956">
        <v>45082.936203703706</v>
      </c>
      <c r="AO249" s="952"/>
    </row>
    <row r="250" spans="1:41" x14ac:dyDescent="0.2">
      <c r="A250" s="989"/>
      <c r="B250" s="989"/>
      <c r="C250" s="992"/>
      <c r="D250" s="995"/>
      <c r="E250" s="992"/>
      <c r="F250" s="992"/>
      <c r="G250" s="992"/>
      <c r="H250" s="998"/>
      <c r="I250" s="998"/>
      <c r="J250" s="998"/>
      <c r="K250" s="986"/>
      <c r="L250" s="998"/>
      <c r="M250" s="998"/>
      <c r="N250" s="1001"/>
      <c r="O250" s="986"/>
      <c r="P250" s="986"/>
      <c r="Q250" s="977"/>
      <c r="R250" s="977"/>
      <c r="S250" s="977"/>
      <c r="T250" s="977"/>
      <c r="U250" s="977"/>
      <c r="V250" s="977"/>
      <c r="W250" s="980"/>
      <c r="X250" s="983"/>
      <c r="Y250" s="983"/>
      <c r="Z250" s="974"/>
      <c r="AA250" s="951" t="s">
        <v>1107</v>
      </c>
      <c r="AB250" s="952" t="s">
        <v>500</v>
      </c>
      <c r="AC250" s="952">
        <v>500</v>
      </c>
      <c r="AD250" s="952" t="s">
        <v>380</v>
      </c>
      <c r="AE250" s="953">
        <v>43341</v>
      </c>
      <c r="AF250" s="953">
        <v>43722</v>
      </c>
      <c r="AG250" s="952">
        <v>3493.72</v>
      </c>
      <c r="AH250" s="952">
        <v>862.5</v>
      </c>
      <c r="AI250" s="954">
        <v>0.8266</v>
      </c>
      <c r="AJ250" s="954">
        <f>(AH250-MIN(IF(O246=0,2E+99,O246),IF(X246=0,2E+99,X246)))/MIN(IF(O246=0,2E+99,O246),IF(X246=0,2E+99,X246))</f>
        <v>1.0216391567479384</v>
      </c>
      <c r="AK250" s="954">
        <v>0.55455873015873014</v>
      </c>
      <c r="AL250" s="954">
        <v>6.9874399999999994</v>
      </c>
      <c r="AM250" s="955">
        <v>4.0506898550724637</v>
      </c>
      <c r="AN250" s="956">
        <v>45082.936215277776</v>
      </c>
      <c r="AO250" s="952"/>
    </row>
    <row r="251" spans="1:41" x14ac:dyDescent="0.2">
      <c r="A251" s="989"/>
      <c r="B251" s="989"/>
      <c r="C251" s="992"/>
      <c r="D251" s="995"/>
      <c r="E251" s="992"/>
      <c r="F251" s="992"/>
      <c r="G251" s="992"/>
      <c r="H251" s="998"/>
      <c r="I251" s="998"/>
      <c r="J251" s="998"/>
      <c r="K251" s="986"/>
      <c r="L251" s="998"/>
      <c r="M251" s="998"/>
      <c r="N251" s="1001"/>
      <c r="O251" s="986"/>
      <c r="P251" s="986"/>
      <c r="Q251" s="977"/>
      <c r="R251" s="977"/>
      <c r="S251" s="977"/>
      <c r="T251" s="977"/>
      <c r="U251" s="977"/>
      <c r="V251" s="977"/>
      <c r="W251" s="980"/>
      <c r="X251" s="983"/>
      <c r="Y251" s="983"/>
      <c r="Z251" s="974"/>
      <c r="AA251" s="951" t="s">
        <v>1108</v>
      </c>
      <c r="AB251" s="952" t="s">
        <v>500</v>
      </c>
      <c r="AC251" s="952">
        <v>500</v>
      </c>
      <c r="AD251" s="952" t="s">
        <v>380</v>
      </c>
      <c r="AE251" s="953">
        <v>43553</v>
      </c>
      <c r="AF251" s="953">
        <v>43722</v>
      </c>
      <c r="AG251" s="952">
        <v>378.72</v>
      </c>
      <c r="AH251" s="952">
        <v>223.58</v>
      </c>
      <c r="AI251" s="954">
        <v>0.43330000000000002</v>
      </c>
      <c r="AJ251" s="954">
        <f>(AH251-MIN(IF(O246=0,2E+99,O246),IF(X246=0,2E+99,X246)))/MIN(IF(O246=0,2E+99,O246),IF(X246=0,2E+99,X246))</f>
        <v>-0.47594425198179235</v>
      </c>
      <c r="AK251" s="954">
        <v>0.13525714285714285</v>
      </c>
      <c r="AL251" s="954">
        <v>1.51488</v>
      </c>
      <c r="AM251" s="955">
        <v>3.3877806601663836</v>
      </c>
      <c r="AN251" s="956">
        <v>45082.936226851853</v>
      </c>
      <c r="AO251" s="952"/>
    </row>
    <row r="252" spans="1:41" x14ac:dyDescent="0.2">
      <c r="A252" s="989"/>
      <c r="B252" s="989"/>
      <c r="C252" s="992"/>
      <c r="D252" s="995"/>
      <c r="E252" s="992"/>
      <c r="F252" s="992"/>
      <c r="G252" s="992"/>
      <c r="H252" s="998"/>
      <c r="I252" s="998"/>
      <c r="J252" s="998"/>
      <c r="K252" s="986"/>
      <c r="L252" s="998"/>
      <c r="M252" s="998"/>
      <c r="N252" s="1001"/>
      <c r="O252" s="986"/>
      <c r="P252" s="986"/>
      <c r="Q252" s="977"/>
      <c r="R252" s="977"/>
      <c r="S252" s="977"/>
      <c r="T252" s="977"/>
      <c r="U252" s="977"/>
      <c r="V252" s="977"/>
      <c r="W252" s="980"/>
      <c r="X252" s="983"/>
      <c r="Y252" s="983"/>
      <c r="Z252" s="974"/>
      <c r="AA252" s="951" t="s">
        <v>1109</v>
      </c>
      <c r="AB252" s="952" t="s">
        <v>500</v>
      </c>
      <c r="AC252" s="952">
        <v>50</v>
      </c>
      <c r="AD252" s="952" t="s">
        <v>380</v>
      </c>
      <c r="AE252" s="953">
        <v>43475</v>
      </c>
      <c r="AF252" s="953">
        <v>43707</v>
      </c>
      <c r="AG252" s="952">
        <v>173.29</v>
      </c>
      <c r="AH252" s="952">
        <v>27.07</v>
      </c>
      <c r="AI252" s="954">
        <v>0.29470000000000002</v>
      </c>
      <c r="AJ252" s="954">
        <f>(AH252-MIN(IF(O246=0,2E+99,O246),IF(X246=0,2E+99,X246)))/MIN(IF(O246=0,2E+99,O246),IF(X246=0,2E+99,X246))</f>
        <v>-0.93654982959632849</v>
      </c>
      <c r="AK252" s="954">
        <v>0.45010389610389612</v>
      </c>
      <c r="AL252" s="954">
        <v>5.7763333333333335</v>
      </c>
      <c r="AM252" s="955">
        <v>10.669252555104052</v>
      </c>
      <c r="AN252" s="956">
        <v>45082.936238425929</v>
      </c>
      <c r="AO252" s="952"/>
    </row>
    <row r="253" spans="1:41" x14ac:dyDescent="0.2">
      <c r="A253" s="989"/>
      <c r="B253" s="989"/>
      <c r="C253" s="992"/>
      <c r="D253" s="995"/>
      <c r="E253" s="992"/>
      <c r="F253" s="992"/>
      <c r="G253" s="992"/>
      <c r="H253" s="998"/>
      <c r="I253" s="998"/>
      <c r="J253" s="998"/>
      <c r="K253" s="986"/>
      <c r="L253" s="998"/>
      <c r="M253" s="998"/>
      <c r="N253" s="1001"/>
      <c r="O253" s="986"/>
      <c r="P253" s="986"/>
      <c r="Q253" s="977"/>
      <c r="R253" s="977"/>
      <c r="S253" s="977"/>
      <c r="T253" s="977"/>
      <c r="U253" s="977"/>
      <c r="V253" s="977"/>
      <c r="W253" s="980"/>
      <c r="X253" s="983"/>
      <c r="Y253" s="983"/>
      <c r="Z253" s="974"/>
      <c r="AA253" s="951" t="s">
        <v>1110</v>
      </c>
      <c r="AB253" s="952" t="s">
        <v>500</v>
      </c>
      <c r="AC253" s="952">
        <v>300</v>
      </c>
      <c r="AD253" s="952" t="s">
        <v>380</v>
      </c>
      <c r="AE253" s="953">
        <v>43475</v>
      </c>
      <c r="AF253" s="953">
        <v>43707</v>
      </c>
      <c r="AG253" s="952">
        <v>173.29</v>
      </c>
      <c r="AH253" s="952">
        <v>27.07</v>
      </c>
      <c r="AI253" s="954">
        <v>7.9200000000000007E-2</v>
      </c>
      <c r="AJ253" s="954">
        <f>(AH253-MIN(IF(O246=0,2E+99,O246),IF(X246=0,2E+99,X246)))/MIN(IF(O246=0,2E+99,O246),IF(X246=0,2E+99,X246))</f>
        <v>-0.93654982959632849</v>
      </c>
      <c r="AK253" s="954">
        <v>7.501731601731601E-2</v>
      </c>
      <c r="AL253" s="954">
        <v>0.96272222222222226</v>
      </c>
      <c r="AM253" s="955">
        <v>10.669252555104052</v>
      </c>
      <c r="AN253" s="956">
        <v>45082.936238425929</v>
      </c>
      <c r="AO253" s="952"/>
    </row>
    <row r="254" spans="1:41" x14ac:dyDescent="0.2">
      <c r="A254" s="989"/>
      <c r="B254" s="989"/>
      <c r="C254" s="992"/>
      <c r="D254" s="995"/>
      <c r="E254" s="992"/>
      <c r="F254" s="992"/>
      <c r="G254" s="992"/>
      <c r="H254" s="998"/>
      <c r="I254" s="998"/>
      <c r="J254" s="998"/>
      <c r="K254" s="986"/>
      <c r="L254" s="998"/>
      <c r="M254" s="998"/>
      <c r="N254" s="1001"/>
      <c r="O254" s="986"/>
      <c r="P254" s="986"/>
      <c r="Q254" s="977"/>
      <c r="R254" s="977"/>
      <c r="S254" s="977"/>
      <c r="T254" s="977"/>
      <c r="U254" s="977"/>
      <c r="V254" s="977"/>
      <c r="W254" s="980"/>
      <c r="X254" s="983"/>
      <c r="Y254" s="983"/>
      <c r="Z254" s="974"/>
      <c r="AA254" s="951" t="s">
        <v>1111</v>
      </c>
      <c r="AB254" s="952" t="s">
        <v>500</v>
      </c>
      <c r="AC254" s="952">
        <v>100000</v>
      </c>
      <c r="AD254" s="952" t="s">
        <v>380</v>
      </c>
      <c r="AE254" s="953">
        <v>43466</v>
      </c>
      <c r="AF254" s="953">
        <v>43812</v>
      </c>
      <c r="AG254" s="952">
        <v>912.01</v>
      </c>
      <c r="AH254" s="952">
        <v>444.4</v>
      </c>
      <c r="AI254" s="954">
        <v>4.4000000000000003E-3</v>
      </c>
      <c r="AJ254" s="954">
        <f>(AH254-MIN(IF(O246=0,2E+99,O246),IF(X246=0,2E+99,X246)))/MIN(IF(O246=0,2E+99,O246),IF(X246=0,2E+99,X246))</f>
        <v>4.1642250734821799E-2</v>
      </c>
      <c r="AK254" s="954">
        <v>8.0000877192982459E-4</v>
      </c>
      <c r="AL254" s="954">
        <v>9.1201000000000008E-3</v>
      </c>
      <c r="AM254" s="955">
        <v>2.0522277227722774</v>
      </c>
      <c r="AN254" s="956">
        <v>45082.936296296299</v>
      </c>
      <c r="AO254" s="952"/>
    </row>
    <row r="255" spans="1:41" x14ac:dyDescent="0.2">
      <c r="A255" s="989"/>
      <c r="B255" s="989"/>
      <c r="C255" s="992"/>
      <c r="D255" s="995"/>
      <c r="E255" s="992"/>
      <c r="F255" s="992"/>
      <c r="G255" s="992"/>
      <c r="H255" s="998"/>
      <c r="I255" s="998"/>
      <c r="J255" s="998"/>
      <c r="K255" s="986"/>
      <c r="L255" s="998"/>
      <c r="M255" s="998"/>
      <c r="N255" s="1001"/>
      <c r="O255" s="986"/>
      <c r="P255" s="986"/>
      <c r="Q255" s="977"/>
      <c r="R255" s="977"/>
      <c r="S255" s="977"/>
      <c r="T255" s="977"/>
      <c r="U255" s="977"/>
      <c r="V255" s="977"/>
      <c r="W255" s="980"/>
      <c r="X255" s="983"/>
      <c r="Y255" s="983"/>
      <c r="Z255" s="974"/>
      <c r="AA255" s="951" t="s">
        <v>1112</v>
      </c>
      <c r="AB255" s="952" t="s">
        <v>500</v>
      </c>
      <c r="AC255" s="952">
        <v>100000</v>
      </c>
      <c r="AD255" s="952" t="s">
        <v>380</v>
      </c>
      <c r="AE255" s="953">
        <v>43466</v>
      </c>
      <c r="AF255" s="953">
        <v>43812</v>
      </c>
      <c r="AG255" s="952">
        <v>912.01</v>
      </c>
      <c r="AH255" s="952">
        <v>444.4</v>
      </c>
      <c r="AI255" s="954">
        <v>4.4000000000000003E-3</v>
      </c>
      <c r="AJ255" s="954">
        <f>(AH255-MIN(IF(O246=0,2E+99,O246),IF(X246=0,2E+99,X246)))/MIN(IF(O246=0,2E+99,O246),IF(X246=0,2E+99,X246))</f>
        <v>4.1642250734821799E-2</v>
      </c>
      <c r="AK255" s="954">
        <v>8.0000877192982459E-4</v>
      </c>
      <c r="AL255" s="954">
        <v>9.1201000000000008E-3</v>
      </c>
      <c r="AM255" s="955">
        <v>2.0522277227722774</v>
      </c>
      <c r="AN255" s="956">
        <v>45082.936307870368</v>
      </c>
      <c r="AO255" s="952"/>
    </row>
    <row r="256" spans="1:41" ht="13.5" thickBot="1" x14ac:dyDescent="0.25">
      <c r="A256" s="990"/>
      <c r="B256" s="990"/>
      <c r="C256" s="993"/>
      <c r="D256" s="996"/>
      <c r="E256" s="993"/>
      <c r="F256" s="993"/>
      <c r="G256" s="993"/>
      <c r="H256" s="999"/>
      <c r="I256" s="999"/>
      <c r="J256" s="999"/>
      <c r="K256" s="987"/>
      <c r="L256" s="999"/>
      <c r="M256" s="999"/>
      <c r="N256" s="1002"/>
      <c r="O256" s="987"/>
      <c r="P256" s="987"/>
      <c r="Q256" s="978"/>
      <c r="R256" s="978"/>
      <c r="S256" s="978"/>
      <c r="T256" s="978"/>
      <c r="U256" s="978"/>
      <c r="V256" s="978"/>
      <c r="W256" s="981"/>
      <c r="X256" s="984"/>
      <c r="Y256" s="984"/>
      <c r="Z256" s="975"/>
      <c r="AA256" s="957" t="s">
        <v>1113</v>
      </c>
      <c r="AB256" s="958" t="s">
        <v>500</v>
      </c>
      <c r="AC256" s="958">
        <v>100</v>
      </c>
      <c r="AD256" s="958" t="s">
        <v>380</v>
      </c>
      <c r="AE256" s="959">
        <v>43475</v>
      </c>
      <c r="AF256" s="959">
        <v>43678</v>
      </c>
      <c r="AG256" s="958">
        <v>868.83</v>
      </c>
      <c r="AH256" s="958">
        <v>257.48</v>
      </c>
      <c r="AI256" s="960">
        <v>0.34250000000000003</v>
      </c>
      <c r="AJ256" s="960">
        <f>(AH256-MIN(IF(O246=0,2E+99,O246),IF(X246=0,2E+99,X246)))/MIN(IF(O246=0,2E+99,O246),IF(X246=0,2E+99,X246))</f>
        <v>-0.39648504338613422</v>
      </c>
      <c r="AK256" s="960">
        <v>1.2967611940298509</v>
      </c>
      <c r="AL256" s="960">
        <v>14.480500000000001</v>
      </c>
      <c r="AM256" s="961">
        <v>5.6239319558800682</v>
      </c>
      <c r="AN256" s="962">
        <v>45082.936319444445</v>
      </c>
      <c r="AO256" s="958"/>
    </row>
    <row r="257" spans="1:41" x14ac:dyDescent="0.2">
      <c r="A257" s="988" t="s">
        <v>1114</v>
      </c>
      <c r="B257" s="988" t="s">
        <v>1115</v>
      </c>
      <c r="C257" s="991"/>
      <c r="D257" s="994" t="s">
        <v>500</v>
      </c>
      <c r="E257" s="991" t="s">
        <v>1004</v>
      </c>
      <c r="F257" s="991">
        <v>2</v>
      </c>
      <c r="G257" s="991">
        <v>1</v>
      </c>
      <c r="H257" s="997">
        <v>10</v>
      </c>
      <c r="I257" s="997">
        <v>63</v>
      </c>
      <c r="J257" s="997">
        <v>0.01</v>
      </c>
      <c r="K257" s="985">
        <v>4.4130000000000003</v>
      </c>
      <c r="L257" s="997">
        <v>1.8</v>
      </c>
      <c r="M257" s="997">
        <v>18</v>
      </c>
      <c r="N257" s="1000">
        <v>40.446999999999996</v>
      </c>
      <c r="O257" s="985">
        <f>VLOOKUP(D257,'Залог и цена пипса'!$B$13:$E$44,3,0)*(N257+I257*$C$2*K257)</f>
        <v>821.49850000000004</v>
      </c>
      <c r="P257" s="985">
        <f>K257*VLOOKUP(D257,'Залог и цена пипса'!$B$13:$E$44,2,0)</f>
        <v>946.41198000000009</v>
      </c>
      <c r="Q257" s="976"/>
      <c r="R257" s="976"/>
      <c r="S257" s="976"/>
      <c r="T257" s="976"/>
      <c r="U257" s="976"/>
      <c r="V257" s="976"/>
      <c r="W257" s="979"/>
      <c r="X257" s="982"/>
      <c r="Y257" s="982"/>
      <c r="Z257" s="973">
        <f>MAX(O257,X257)+MAX(Y257,P257)</f>
        <v>1767.91048</v>
      </c>
      <c r="AA257" s="945" t="s">
        <v>1117</v>
      </c>
      <c r="AB257" s="946" t="s">
        <v>500</v>
      </c>
      <c r="AC257" s="946">
        <v>500</v>
      </c>
      <c r="AD257" s="946" t="s">
        <v>380</v>
      </c>
      <c r="AE257" s="947">
        <v>41640</v>
      </c>
      <c r="AF257" s="947">
        <v>43830</v>
      </c>
      <c r="AG257" s="946">
        <v>2134.21</v>
      </c>
      <c r="AH257" s="946">
        <v>281.52</v>
      </c>
      <c r="AI257" s="948">
        <v>0.2271</v>
      </c>
      <c r="AJ257" s="948">
        <f>(AH257-MIN(IF(O257=0,2E+99,O257),IF(X257=0,2E+99,X257)))/MIN(IF(O257=0,2E+99,O257),IF(X257=0,2E+99,X257))</f>
        <v>-0.65730917341906292</v>
      </c>
      <c r="AK257" s="948">
        <v>5.9283611111111113E-2</v>
      </c>
      <c r="AL257" s="948">
        <v>0.71140333333333328</v>
      </c>
      <c r="AM257" s="949">
        <v>1.2635040731268352</v>
      </c>
      <c r="AN257" s="950">
        <v>45082.936377314814</v>
      </c>
      <c r="AO257" s="946"/>
    </row>
    <row r="258" spans="1:41" x14ac:dyDescent="0.2">
      <c r="A258" s="989"/>
      <c r="B258" s="989"/>
      <c r="C258" s="992"/>
      <c r="D258" s="995"/>
      <c r="E258" s="992"/>
      <c r="F258" s="992"/>
      <c r="G258" s="992"/>
      <c r="H258" s="998"/>
      <c r="I258" s="998"/>
      <c r="J258" s="998"/>
      <c r="K258" s="986"/>
      <c r="L258" s="998"/>
      <c r="M258" s="998"/>
      <c r="N258" s="1001"/>
      <c r="O258" s="986"/>
      <c r="P258" s="986"/>
      <c r="Q258" s="977"/>
      <c r="R258" s="977"/>
      <c r="S258" s="977"/>
      <c r="T258" s="977"/>
      <c r="U258" s="977"/>
      <c r="V258" s="977"/>
      <c r="W258" s="980"/>
      <c r="X258" s="983"/>
      <c r="Y258" s="983"/>
      <c r="Z258" s="974"/>
      <c r="AA258" s="951" t="s">
        <v>1118</v>
      </c>
      <c r="AB258" s="952" t="s">
        <v>500</v>
      </c>
      <c r="AC258" s="952">
        <v>500</v>
      </c>
      <c r="AD258" s="952" t="s">
        <v>380</v>
      </c>
      <c r="AE258" s="953">
        <v>41640</v>
      </c>
      <c r="AF258" s="953">
        <v>43830</v>
      </c>
      <c r="AG258" s="952">
        <v>2134.21</v>
      </c>
      <c r="AH258" s="952">
        <v>281.52</v>
      </c>
      <c r="AI258" s="954">
        <v>0.2271</v>
      </c>
      <c r="AJ258" s="954">
        <f>(AH258-MIN(IF(O257=0,2E+99,O257),IF(X257=0,2E+99,X257)))/MIN(IF(O257=0,2E+99,O257),IF(X257=0,2E+99,X257))</f>
        <v>-0.65730917341906292</v>
      </c>
      <c r="AK258" s="954">
        <v>5.9283611111111113E-2</v>
      </c>
      <c r="AL258" s="954">
        <v>0.71140333333333328</v>
      </c>
      <c r="AM258" s="955">
        <v>1.2635040731268352</v>
      </c>
      <c r="AN258" s="956">
        <v>45082.937013888892</v>
      </c>
      <c r="AO258" s="952"/>
    </row>
    <row r="259" spans="1:41" x14ac:dyDescent="0.2">
      <c r="A259" s="989"/>
      <c r="B259" s="989"/>
      <c r="C259" s="992"/>
      <c r="D259" s="995"/>
      <c r="E259" s="992"/>
      <c r="F259" s="992"/>
      <c r="G259" s="992"/>
      <c r="H259" s="998"/>
      <c r="I259" s="998"/>
      <c r="J259" s="998"/>
      <c r="K259" s="986"/>
      <c r="L259" s="998"/>
      <c r="M259" s="998"/>
      <c r="N259" s="1001"/>
      <c r="O259" s="986"/>
      <c r="P259" s="986"/>
      <c r="Q259" s="977"/>
      <c r="R259" s="977"/>
      <c r="S259" s="977"/>
      <c r="T259" s="977"/>
      <c r="U259" s="977"/>
      <c r="V259" s="977"/>
      <c r="W259" s="980"/>
      <c r="X259" s="983"/>
      <c r="Y259" s="983"/>
      <c r="Z259" s="974"/>
      <c r="AA259" s="951" t="s">
        <v>1119</v>
      </c>
      <c r="AB259" s="952" t="s">
        <v>500</v>
      </c>
      <c r="AC259" s="952">
        <v>700</v>
      </c>
      <c r="AD259" s="952" t="s">
        <v>380</v>
      </c>
      <c r="AE259" s="953">
        <v>42370</v>
      </c>
      <c r="AF259" s="953">
        <v>43855</v>
      </c>
      <c r="AG259" s="952">
        <v>561.21</v>
      </c>
      <c r="AH259" s="952">
        <v>114.92</v>
      </c>
      <c r="AI259" s="954">
        <v>0.14779999999999999</v>
      </c>
      <c r="AJ259" s="954">
        <f>(AH259-MIN(IF(O257=0,2E+99,O257),IF(X257=0,2E+99,X257)))/MIN(IF(O257=0,2E+99,O257),IF(X257=0,2E+99,X257))</f>
        <v>-0.86010930026043875</v>
      </c>
      <c r="AK259" s="954">
        <v>1.6428864168618267E-2</v>
      </c>
      <c r="AL259" s="954">
        <v>0.19554355400696868</v>
      </c>
      <c r="AM259" s="955">
        <v>1.1910936982672995</v>
      </c>
      <c r="AN259" s="956">
        <v>45082.937094907407</v>
      </c>
      <c r="AO259" s="952"/>
    </row>
    <row r="260" spans="1:41" x14ac:dyDescent="0.2">
      <c r="A260" s="989"/>
      <c r="B260" s="989"/>
      <c r="C260" s="992"/>
      <c r="D260" s="995"/>
      <c r="E260" s="992"/>
      <c r="F260" s="992"/>
      <c r="G260" s="992"/>
      <c r="H260" s="998"/>
      <c r="I260" s="998"/>
      <c r="J260" s="998"/>
      <c r="K260" s="986"/>
      <c r="L260" s="998"/>
      <c r="M260" s="998"/>
      <c r="N260" s="1001"/>
      <c r="O260" s="986"/>
      <c r="P260" s="986"/>
      <c r="Q260" s="977"/>
      <c r="R260" s="977"/>
      <c r="S260" s="977"/>
      <c r="T260" s="977"/>
      <c r="U260" s="977"/>
      <c r="V260" s="977"/>
      <c r="W260" s="980"/>
      <c r="X260" s="983"/>
      <c r="Y260" s="983"/>
      <c r="Z260" s="974"/>
      <c r="AA260" s="951" t="s">
        <v>1120</v>
      </c>
      <c r="AB260" s="952" t="s">
        <v>500</v>
      </c>
      <c r="AC260" s="952">
        <v>700</v>
      </c>
      <c r="AD260" s="952" t="s">
        <v>380</v>
      </c>
      <c r="AE260" s="953">
        <v>43101</v>
      </c>
      <c r="AF260" s="953">
        <v>43855</v>
      </c>
      <c r="AG260" s="952">
        <v>534.9</v>
      </c>
      <c r="AH260" s="952">
        <v>111.55</v>
      </c>
      <c r="AI260" s="954">
        <v>0.14419999999999999</v>
      </c>
      <c r="AJ260" s="954">
        <f>(AH260-MIN(IF(O257=0,2E+99,O257),IF(X257=0,2E+99,X257)))/MIN(IF(O257=0,2E+99,O257),IF(X257=0,2E+99,X257))</f>
        <v>-0.8642115597289588</v>
      </c>
      <c r="AK260" s="954">
        <v>3.0812211981566816E-2</v>
      </c>
      <c r="AL260" s="954">
        <v>0.36387755102040814</v>
      </c>
      <c r="AM260" s="955">
        <v>2.2834091054619963</v>
      </c>
      <c r="AN260" s="956">
        <v>45082.937268518515</v>
      </c>
      <c r="AO260" s="952"/>
    </row>
    <row r="261" spans="1:41" x14ac:dyDescent="0.2">
      <c r="A261" s="989"/>
      <c r="B261" s="989"/>
      <c r="C261" s="992"/>
      <c r="D261" s="995"/>
      <c r="E261" s="992"/>
      <c r="F261" s="992"/>
      <c r="G261" s="992"/>
      <c r="H261" s="998"/>
      <c r="I261" s="998"/>
      <c r="J261" s="998"/>
      <c r="K261" s="986"/>
      <c r="L261" s="998"/>
      <c r="M261" s="998"/>
      <c r="N261" s="1001"/>
      <c r="O261" s="986"/>
      <c r="P261" s="986"/>
      <c r="Q261" s="977"/>
      <c r="R261" s="977"/>
      <c r="S261" s="977"/>
      <c r="T261" s="977"/>
      <c r="U261" s="977"/>
      <c r="V261" s="977"/>
      <c r="W261" s="980"/>
      <c r="X261" s="983"/>
      <c r="Y261" s="983"/>
      <c r="Z261" s="974"/>
      <c r="AA261" s="951" t="s">
        <v>1121</v>
      </c>
      <c r="AB261" s="952" t="s">
        <v>500</v>
      </c>
      <c r="AC261" s="952">
        <v>700</v>
      </c>
      <c r="AD261" s="952" t="s">
        <v>380</v>
      </c>
      <c r="AE261" s="953">
        <v>43101</v>
      </c>
      <c r="AF261" s="953">
        <v>43855</v>
      </c>
      <c r="AG261" s="952">
        <v>607.94000000000005</v>
      </c>
      <c r="AH261" s="952">
        <v>153.36000000000001</v>
      </c>
      <c r="AI261" s="954">
        <v>0.12130000000000001</v>
      </c>
      <c r="AJ261" s="954">
        <f>(AH261-MIN(IF(O257=0,2E+99,O257),IF(X257=0,2E+99,X257)))/MIN(IF(O257=0,2E+99,O257),IF(X257=0,2E+99,X257))</f>
        <v>-0.81331676199043579</v>
      </c>
      <c r="AK261" s="954">
        <v>3.5019585253456227E-2</v>
      </c>
      <c r="AL261" s="954">
        <v>0.41356462585034015</v>
      </c>
      <c r="AM261" s="955">
        <v>1.887684129468167</v>
      </c>
      <c r="AN261" s="956">
        <v>45082.937291666669</v>
      </c>
      <c r="AO261" s="952"/>
    </row>
    <row r="262" spans="1:41" x14ac:dyDescent="0.2">
      <c r="A262" s="989"/>
      <c r="B262" s="989"/>
      <c r="C262" s="992"/>
      <c r="D262" s="995"/>
      <c r="E262" s="992"/>
      <c r="F262" s="992"/>
      <c r="G262" s="992"/>
      <c r="H262" s="998"/>
      <c r="I262" s="998"/>
      <c r="J262" s="998"/>
      <c r="K262" s="986"/>
      <c r="L262" s="998"/>
      <c r="M262" s="998"/>
      <c r="N262" s="1001"/>
      <c r="O262" s="986"/>
      <c r="P262" s="986"/>
      <c r="Q262" s="977"/>
      <c r="R262" s="977"/>
      <c r="S262" s="977"/>
      <c r="T262" s="977"/>
      <c r="U262" s="977"/>
      <c r="V262" s="977"/>
      <c r="W262" s="980"/>
      <c r="X262" s="983"/>
      <c r="Y262" s="983"/>
      <c r="Z262" s="974"/>
      <c r="AA262" s="951" t="s">
        <v>1122</v>
      </c>
      <c r="AB262" s="952" t="s">
        <v>500</v>
      </c>
      <c r="AC262" s="952">
        <v>700</v>
      </c>
      <c r="AD262" s="952" t="s">
        <v>380</v>
      </c>
      <c r="AE262" s="953">
        <v>43101</v>
      </c>
      <c r="AF262" s="953">
        <v>43855</v>
      </c>
      <c r="AG262" s="952">
        <v>839.93</v>
      </c>
      <c r="AH262" s="952">
        <v>251.6</v>
      </c>
      <c r="AI262" s="954">
        <v>0.1857</v>
      </c>
      <c r="AJ262" s="954">
        <f>(AH262-MIN(IF(O257=0,2E+99,O257),IF(X257=0,2E+99,X257)))/MIN(IF(O257=0,2E+99,O257),IF(X257=0,2E+99,X257))</f>
        <v>-0.69373042068853441</v>
      </c>
      <c r="AK262" s="954">
        <v>4.8383064516129032E-2</v>
      </c>
      <c r="AL262" s="954">
        <v>0.57138095238095232</v>
      </c>
      <c r="AM262" s="955">
        <v>1.5896926338102808</v>
      </c>
      <c r="AN262" s="956">
        <v>45082.937314814815</v>
      </c>
      <c r="AO262" s="952"/>
    </row>
    <row r="263" spans="1:41" x14ac:dyDescent="0.2">
      <c r="A263" s="989"/>
      <c r="B263" s="989"/>
      <c r="C263" s="992"/>
      <c r="D263" s="995"/>
      <c r="E263" s="992"/>
      <c r="F263" s="992"/>
      <c r="G263" s="992"/>
      <c r="H263" s="998"/>
      <c r="I263" s="998"/>
      <c r="J263" s="998"/>
      <c r="K263" s="986"/>
      <c r="L263" s="998"/>
      <c r="M263" s="998"/>
      <c r="N263" s="1001"/>
      <c r="O263" s="986"/>
      <c r="P263" s="986"/>
      <c r="Q263" s="977"/>
      <c r="R263" s="977"/>
      <c r="S263" s="977"/>
      <c r="T263" s="977"/>
      <c r="U263" s="977"/>
      <c r="V263" s="977"/>
      <c r="W263" s="980"/>
      <c r="X263" s="983"/>
      <c r="Y263" s="983"/>
      <c r="Z263" s="974"/>
      <c r="AA263" s="951" t="s">
        <v>1123</v>
      </c>
      <c r="AB263" s="952" t="s">
        <v>500</v>
      </c>
      <c r="AC263" s="952">
        <v>700</v>
      </c>
      <c r="AD263" s="952" t="s">
        <v>380</v>
      </c>
      <c r="AE263" s="953">
        <v>43101</v>
      </c>
      <c r="AF263" s="953">
        <v>43855</v>
      </c>
      <c r="AG263" s="952">
        <v>840.52</v>
      </c>
      <c r="AH263" s="952">
        <v>251.6</v>
      </c>
      <c r="AI263" s="954">
        <v>0.1857</v>
      </c>
      <c r="AJ263" s="954">
        <f>(AH263-MIN(IF(O257=0,2E+99,O257),IF(X257=0,2E+99,X257)))/MIN(IF(O257=0,2E+99,O257),IF(X257=0,2E+99,X257))</f>
        <v>-0.69373042068853441</v>
      </c>
      <c r="AK263" s="954">
        <v>4.8417050691244239E-2</v>
      </c>
      <c r="AL263" s="954">
        <v>0.57178231292517001</v>
      </c>
      <c r="AM263" s="955">
        <v>1.5908092966916496</v>
      </c>
      <c r="AN263" s="956">
        <v>45082.937337962961</v>
      </c>
      <c r="AO263" s="952"/>
    </row>
    <row r="264" spans="1:41" x14ac:dyDescent="0.2">
      <c r="A264" s="989"/>
      <c r="B264" s="989"/>
      <c r="C264" s="992"/>
      <c r="D264" s="995"/>
      <c r="E264" s="992"/>
      <c r="F264" s="992"/>
      <c r="G264" s="992"/>
      <c r="H264" s="998"/>
      <c r="I264" s="998"/>
      <c r="J264" s="998"/>
      <c r="K264" s="986"/>
      <c r="L264" s="998"/>
      <c r="M264" s="998"/>
      <c r="N264" s="1001"/>
      <c r="O264" s="986"/>
      <c r="P264" s="986"/>
      <c r="Q264" s="977"/>
      <c r="R264" s="977"/>
      <c r="S264" s="977"/>
      <c r="T264" s="977"/>
      <c r="U264" s="977"/>
      <c r="V264" s="977"/>
      <c r="W264" s="980"/>
      <c r="X264" s="983"/>
      <c r="Y264" s="983"/>
      <c r="Z264" s="974"/>
      <c r="AA264" s="951" t="s">
        <v>1124</v>
      </c>
      <c r="AB264" s="952" t="s">
        <v>500</v>
      </c>
      <c r="AC264" s="952">
        <v>700</v>
      </c>
      <c r="AD264" s="952" t="s">
        <v>380</v>
      </c>
      <c r="AE264" s="953">
        <v>43101</v>
      </c>
      <c r="AF264" s="953">
        <v>43855</v>
      </c>
      <c r="AG264" s="952">
        <v>915.49</v>
      </c>
      <c r="AH264" s="952">
        <v>321.61</v>
      </c>
      <c r="AI264" s="954">
        <v>0.22789999999999999</v>
      </c>
      <c r="AJ264" s="954">
        <f>(AH264-MIN(IF(O257=0,2E+99,O257),IF(X257=0,2E+99,X257)))/MIN(IF(O257=0,2E+99,O257),IF(X257=0,2E+99,X257))</f>
        <v>-0.60850811048346409</v>
      </c>
      <c r="AK264" s="954">
        <v>5.2735599078341015E-2</v>
      </c>
      <c r="AL264" s="954">
        <v>0.62278231292517006</v>
      </c>
      <c r="AM264" s="955">
        <v>1.355516367798324</v>
      </c>
      <c r="AN264" s="956">
        <v>45082.937361111108</v>
      </c>
      <c r="AO264" s="952"/>
    </row>
    <row r="265" spans="1:41" x14ac:dyDescent="0.2">
      <c r="A265" s="989"/>
      <c r="B265" s="989"/>
      <c r="C265" s="992"/>
      <c r="D265" s="995"/>
      <c r="E265" s="992"/>
      <c r="F265" s="992"/>
      <c r="G265" s="992"/>
      <c r="H265" s="998"/>
      <c r="I265" s="998"/>
      <c r="J265" s="998"/>
      <c r="K265" s="986"/>
      <c r="L265" s="998"/>
      <c r="M265" s="998"/>
      <c r="N265" s="1001"/>
      <c r="O265" s="986"/>
      <c r="P265" s="986"/>
      <c r="Q265" s="977"/>
      <c r="R265" s="977"/>
      <c r="S265" s="977"/>
      <c r="T265" s="977"/>
      <c r="U265" s="977"/>
      <c r="V265" s="977"/>
      <c r="W265" s="980"/>
      <c r="X265" s="983"/>
      <c r="Y265" s="983"/>
      <c r="Z265" s="974"/>
      <c r="AA265" s="951" t="s">
        <v>1125</v>
      </c>
      <c r="AB265" s="952" t="s">
        <v>500</v>
      </c>
      <c r="AC265" s="952">
        <v>700</v>
      </c>
      <c r="AD265" s="952" t="s">
        <v>380</v>
      </c>
      <c r="AE265" s="953">
        <v>43101</v>
      </c>
      <c r="AF265" s="953">
        <v>43855</v>
      </c>
      <c r="AG265" s="952">
        <v>360.51</v>
      </c>
      <c r="AH265" s="952">
        <v>67.47</v>
      </c>
      <c r="AI265" s="954">
        <v>8.9499999999999996E-2</v>
      </c>
      <c r="AJ265" s="954">
        <f>(AH265-MIN(IF(O257=0,2E+99,O257),IF(X257=0,2E+99,X257)))/MIN(IF(O257=0,2E+99,O257),IF(X257=0,2E+99,X257))</f>
        <v>-0.91786960049227106</v>
      </c>
      <c r="AK265" s="954">
        <v>2.0766705069124421E-2</v>
      </c>
      <c r="AL265" s="954">
        <v>0.24524489795918364</v>
      </c>
      <c r="AM265" s="955">
        <v>2.5444112727349717</v>
      </c>
      <c r="AN265" s="956">
        <v>45082.937592592592</v>
      </c>
      <c r="AO265" s="952"/>
    </row>
    <row r="266" spans="1:41" x14ac:dyDescent="0.2">
      <c r="A266" s="989"/>
      <c r="B266" s="989"/>
      <c r="C266" s="992"/>
      <c r="D266" s="995"/>
      <c r="E266" s="992"/>
      <c r="F266" s="992"/>
      <c r="G266" s="992"/>
      <c r="H266" s="998"/>
      <c r="I266" s="998"/>
      <c r="J266" s="998"/>
      <c r="K266" s="986"/>
      <c r="L266" s="998"/>
      <c r="M266" s="998"/>
      <c r="N266" s="1001"/>
      <c r="O266" s="986"/>
      <c r="P266" s="986"/>
      <c r="Q266" s="977"/>
      <c r="R266" s="977"/>
      <c r="S266" s="977"/>
      <c r="T266" s="977"/>
      <c r="U266" s="977"/>
      <c r="V266" s="977"/>
      <c r="W266" s="980"/>
      <c r="X266" s="983"/>
      <c r="Y266" s="983"/>
      <c r="Z266" s="974"/>
      <c r="AA266" s="951" t="s">
        <v>1126</v>
      </c>
      <c r="AB266" s="952" t="s">
        <v>500</v>
      </c>
      <c r="AC266" s="952">
        <v>700</v>
      </c>
      <c r="AD266" s="952" t="s">
        <v>380</v>
      </c>
      <c r="AE266" s="953">
        <v>43101</v>
      </c>
      <c r="AF266" s="953">
        <v>43855</v>
      </c>
      <c r="AG266" s="952">
        <v>432.83</v>
      </c>
      <c r="AH266" s="952">
        <v>98.11</v>
      </c>
      <c r="AI266" s="954">
        <v>9.0899999999999995E-2</v>
      </c>
      <c r="AJ266" s="954">
        <f>(AH266-MIN(IF(O257=0,2E+99,O257),IF(X257=0,2E+99,X257)))/MIN(IF(O257=0,2E+99,O257),IF(X257=0,2E+99,X257))</f>
        <v>-0.88057190609599412</v>
      </c>
      <c r="AK266" s="954">
        <v>2.4932603686635944E-2</v>
      </c>
      <c r="AL266" s="954">
        <v>0.29444217687074831</v>
      </c>
      <c r="AM266" s="955">
        <v>2.1008003649936176</v>
      </c>
      <c r="AN266" s="956">
        <v>45082.937662037039</v>
      </c>
      <c r="AO266" s="952"/>
    </row>
    <row r="267" spans="1:41" x14ac:dyDescent="0.2">
      <c r="A267" s="989"/>
      <c r="B267" s="989"/>
      <c r="C267" s="992"/>
      <c r="D267" s="995"/>
      <c r="E267" s="992"/>
      <c r="F267" s="992"/>
      <c r="G267" s="992"/>
      <c r="H267" s="998"/>
      <c r="I267" s="998"/>
      <c r="J267" s="998"/>
      <c r="K267" s="986"/>
      <c r="L267" s="998"/>
      <c r="M267" s="998"/>
      <c r="N267" s="1001"/>
      <c r="O267" s="986"/>
      <c r="P267" s="986"/>
      <c r="Q267" s="977"/>
      <c r="R267" s="977"/>
      <c r="S267" s="977"/>
      <c r="T267" s="977"/>
      <c r="U267" s="977"/>
      <c r="V267" s="977"/>
      <c r="W267" s="980"/>
      <c r="X267" s="983"/>
      <c r="Y267" s="983"/>
      <c r="Z267" s="974"/>
      <c r="AA267" s="951" t="s">
        <v>1127</v>
      </c>
      <c r="AB267" s="952" t="s">
        <v>500</v>
      </c>
      <c r="AC267" s="952">
        <v>700</v>
      </c>
      <c r="AD267" s="952" t="s">
        <v>380</v>
      </c>
      <c r="AE267" s="953">
        <v>43101</v>
      </c>
      <c r="AF267" s="953">
        <v>43855</v>
      </c>
      <c r="AG267" s="952">
        <v>383.34</v>
      </c>
      <c r="AH267" s="952">
        <v>95.48</v>
      </c>
      <c r="AI267" s="954">
        <v>9.6699999999999994E-2</v>
      </c>
      <c r="AJ267" s="954">
        <f>(AH267-MIN(IF(O257=0,2E+99,O257),IF(X257=0,2E+99,X257)))/MIN(IF(O257=0,2E+99,O257),IF(X257=0,2E+99,X257))</f>
        <v>-0.88377337268418621</v>
      </c>
      <c r="AK267" s="954">
        <v>2.2081797235023039E-2</v>
      </c>
      <c r="AL267" s="954">
        <v>0.26077551020408157</v>
      </c>
      <c r="AM267" s="955">
        <v>1.911843916452211</v>
      </c>
      <c r="AN267" s="956">
        <v>45082.937719907408</v>
      </c>
      <c r="AO267" s="952"/>
    </row>
    <row r="268" spans="1:41" x14ac:dyDescent="0.2">
      <c r="A268" s="989"/>
      <c r="B268" s="989"/>
      <c r="C268" s="992"/>
      <c r="D268" s="995"/>
      <c r="E268" s="992"/>
      <c r="F268" s="992"/>
      <c r="G268" s="992"/>
      <c r="H268" s="998"/>
      <c r="I268" s="998"/>
      <c r="J268" s="998"/>
      <c r="K268" s="986"/>
      <c r="L268" s="998"/>
      <c r="M268" s="998"/>
      <c r="N268" s="1001"/>
      <c r="O268" s="986"/>
      <c r="P268" s="986"/>
      <c r="Q268" s="977"/>
      <c r="R268" s="977"/>
      <c r="S268" s="977"/>
      <c r="T268" s="977"/>
      <c r="U268" s="977"/>
      <c r="V268" s="977"/>
      <c r="W268" s="980"/>
      <c r="X268" s="983"/>
      <c r="Y268" s="983"/>
      <c r="Z268" s="974"/>
      <c r="AA268" s="951" t="s">
        <v>1128</v>
      </c>
      <c r="AB268" s="952" t="s">
        <v>500</v>
      </c>
      <c r="AC268" s="952">
        <v>700</v>
      </c>
      <c r="AD268" s="952" t="s">
        <v>380</v>
      </c>
      <c r="AE268" s="953">
        <v>43101</v>
      </c>
      <c r="AF268" s="953">
        <v>43855</v>
      </c>
      <c r="AG268" s="952">
        <v>469.55</v>
      </c>
      <c r="AH268" s="952">
        <v>97.81</v>
      </c>
      <c r="AI268" s="954">
        <v>0.1275</v>
      </c>
      <c r="AJ268" s="954">
        <f>(AH268-MIN(IF(O257=0,2E+99,O257),IF(X257=0,2E+99,X257)))/MIN(IF(O257=0,2E+99,O257),IF(X257=0,2E+99,X257))</f>
        <v>-0.88093709239882967</v>
      </c>
      <c r="AK268" s="954">
        <v>2.7047811059907834E-2</v>
      </c>
      <c r="AL268" s="954">
        <v>0.31942176870748301</v>
      </c>
      <c r="AM268" s="955">
        <v>2.2860161342934067</v>
      </c>
      <c r="AN268" s="956">
        <v>45082.937743055554</v>
      </c>
      <c r="AO268" s="952"/>
    </row>
    <row r="269" spans="1:41" x14ac:dyDescent="0.2">
      <c r="A269" s="989"/>
      <c r="B269" s="989"/>
      <c r="C269" s="992"/>
      <c r="D269" s="995"/>
      <c r="E269" s="992"/>
      <c r="F269" s="992"/>
      <c r="G269" s="992"/>
      <c r="H269" s="998"/>
      <c r="I269" s="998"/>
      <c r="J269" s="998"/>
      <c r="K269" s="986"/>
      <c r="L269" s="998"/>
      <c r="M269" s="998"/>
      <c r="N269" s="1001"/>
      <c r="O269" s="986"/>
      <c r="P269" s="986"/>
      <c r="Q269" s="977"/>
      <c r="R269" s="977"/>
      <c r="S269" s="977"/>
      <c r="T269" s="977"/>
      <c r="U269" s="977"/>
      <c r="V269" s="977"/>
      <c r="W269" s="980"/>
      <c r="X269" s="983"/>
      <c r="Y269" s="983"/>
      <c r="Z269" s="974"/>
      <c r="AA269" s="951" t="s">
        <v>1129</v>
      </c>
      <c r="AB269" s="952" t="s">
        <v>500</v>
      </c>
      <c r="AC269" s="952">
        <v>700</v>
      </c>
      <c r="AD269" s="952" t="s">
        <v>380</v>
      </c>
      <c r="AE269" s="953">
        <v>43101</v>
      </c>
      <c r="AF269" s="953">
        <v>43855</v>
      </c>
      <c r="AG269" s="952">
        <v>1813.98</v>
      </c>
      <c r="AH269" s="952">
        <v>444.4</v>
      </c>
      <c r="AI269" s="954">
        <v>0.21870000000000001</v>
      </c>
      <c r="AJ269" s="954">
        <f>(AH269-MIN(IF(O257=0,2E+99,O257),IF(X257=0,2E+99,X257)))/MIN(IF(O257=0,2E+99,O257),IF(X257=0,2E+99,X257))</f>
        <v>-0.45903735673284862</v>
      </c>
      <c r="AK269" s="954">
        <v>0.10449193548387097</v>
      </c>
      <c r="AL269" s="954">
        <v>1.234</v>
      </c>
      <c r="AM269" s="955">
        <v>1.9437443744374436</v>
      </c>
      <c r="AN269" s="956">
        <v>45082.9377662037</v>
      </c>
      <c r="AO269" s="952"/>
    </row>
    <row r="270" spans="1:41" x14ac:dyDescent="0.2">
      <c r="A270" s="989"/>
      <c r="B270" s="989"/>
      <c r="C270" s="992"/>
      <c r="D270" s="995"/>
      <c r="E270" s="992"/>
      <c r="F270" s="992"/>
      <c r="G270" s="992"/>
      <c r="H270" s="998"/>
      <c r="I270" s="998"/>
      <c r="J270" s="998"/>
      <c r="K270" s="986"/>
      <c r="L270" s="998"/>
      <c r="M270" s="998"/>
      <c r="N270" s="1001"/>
      <c r="O270" s="986"/>
      <c r="P270" s="986"/>
      <c r="Q270" s="977"/>
      <c r="R270" s="977"/>
      <c r="S270" s="977"/>
      <c r="T270" s="977"/>
      <c r="U270" s="977"/>
      <c r="V270" s="977"/>
      <c r="W270" s="980"/>
      <c r="X270" s="983"/>
      <c r="Y270" s="983"/>
      <c r="Z270" s="974"/>
      <c r="AA270" s="951" t="s">
        <v>1130</v>
      </c>
      <c r="AB270" s="952" t="s">
        <v>500</v>
      </c>
      <c r="AC270" s="952">
        <v>615</v>
      </c>
      <c r="AD270" s="952" t="s">
        <v>380</v>
      </c>
      <c r="AE270" s="953">
        <v>43115</v>
      </c>
      <c r="AF270" s="953">
        <v>43861</v>
      </c>
      <c r="AG270" s="952">
        <v>2742.95</v>
      </c>
      <c r="AH270" s="952">
        <v>560.12</v>
      </c>
      <c r="AI270" s="954">
        <v>0.57130000000000003</v>
      </c>
      <c r="AJ270" s="954">
        <f>(AH270-MIN(IF(O257=0,2E+99,O257),IF(X257=0,2E+99,X257)))/MIN(IF(O257=0,2E+99,O257),IF(X257=0,2E+99,X257))</f>
        <v>-0.31817282685239234</v>
      </c>
      <c r="AK270" s="954">
        <v>0.18130411791922796</v>
      </c>
      <c r="AL270" s="954">
        <v>2.230040650406504</v>
      </c>
      <c r="AM270" s="955">
        <v>2.4485378133257156</v>
      </c>
      <c r="AN270" s="956">
        <v>45082.937800925924</v>
      </c>
      <c r="AO270" s="952"/>
    </row>
    <row r="271" spans="1:41" x14ac:dyDescent="0.2">
      <c r="A271" s="989"/>
      <c r="B271" s="989"/>
      <c r="C271" s="992"/>
      <c r="D271" s="995"/>
      <c r="E271" s="992"/>
      <c r="F271" s="992"/>
      <c r="G271" s="992"/>
      <c r="H271" s="998"/>
      <c r="I271" s="998"/>
      <c r="J271" s="998"/>
      <c r="K271" s="986"/>
      <c r="L271" s="998"/>
      <c r="M271" s="998"/>
      <c r="N271" s="1001"/>
      <c r="O271" s="986"/>
      <c r="P271" s="986"/>
      <c r="Q271" s="977"/>
      <c r="R271" s="977"/>
      <c r="S271" s="977"/>
      <c r="T271" s="977"/>
      <c r="U271" s="977"/>
      <c r="V271" s="977"/>
      <c r="W271" s="980"/>
      <c r="X271" s="983"/>
      <c r="Y271" s="983"/>
      <c r="Z271" s="974"/>
      <c r="AA271" s="951" t="s">
        <v>1131</v>
      </c>
      <c r="AB271" s="952" t="s">
        <v>500</v>
      </c>
      <c r="AC271" s="952">
        <v>100000</v>
      </c>
      <c r="AD271" s="952" t="s">
        <v>380</v>
      </c>
      <c r="AE271" s="953">
        <v>43115</v>
      </c>
      <c r="AF271" s="953">
        <v>43861</v>
      </c>
      <c r="AG271" s="952">
        <v>1403.24</v>
      </c>
      <c r="AH271" s="952">
        <v>589.66</v>
      </c>
      <c r="AI271" s="954">
        <v>5.7999999999999996E-3</v>
      </c>
      <c r="AJ271" s="954">
        <f>(AH271-MIN(IF(O257=0,2E+99,O257),IF(X257=0,2E+99,X257)))/MIN(IF(O257=0,2E+99,O257),IF(X257=0,2E+99,X257))</f>
        <v>-0.28221414889984592</v>
      </c>
      <c r="AK271" s="954">
        <v>5.7042276422764222E-4</v>
      </c>
      <c r="AL271" s="954">
        <v>7.0162000000000002E-3</v>
      </c>
      <c r="AM271" s="955">
        <v>1.1898721297018622</v>
      </c>
      <c r="AN271" s="956">
        <v>45082.9378125</v>
      </c>
      <c r="AO271" s="952"/>
    </row>
    <row r="272" spans="1:41" ht="13.5" thickBot="1" x14ac:dyDescent="0.25">
      <c r="A272" s="990"/>
      <c r="B272" s="990"/>
      <c r="C272" s="993"/>
      <c r="D272" s="996"/>
      <c r="E272" s="993"/>
      <c r="F272" s="993"/>
      <c r="G272" s="993"/>
      <c r="H272" s="999"/>
      <c r="I272" s="999"/>
      <c r="J272" s="999"/>
      <c r="K272" s="987"/>
      <c r="L272" s="999"/>
      <c r="M272" s="999"/>
      <c r="N272" s="1002"/>
      <c r="O272" s="987"/>
      <c r="P272" s="987"/>
      <c r="Q272" s="978"/>
      <c r="R272" s="978"/>
      <c r="S272" s="978"/>
      <c r="T272" s="978"/>
      <c r="U272" s="978"/>
      <c r="V272" s="978"/>
      <c r="W272" s="981"/>
      <c r="X272" s="984"/>
      <c r="Y272" s="984"/>
      <c r="Z272" s="975"/>
      <c r="AA272" s="957" t="s">
        <v>1105</v>
      </c>
      <c r="AB272" s="958" t="s">
        <v>500</v>
      </c>
      <c r="AC272" s="958">
        <v>500</v>
      </c>
      <c r="AD272" s="958" t="s">
        <v>380</v>
      </c>
      <c r="AE272" s="959">
        <v>43466</v>
      </c>
      <c r="AF272" s="959">
        <v>43678</v>
      </c>
      <c r="AG272" s="958">
        <v>151.65</v>
      </c>
      <c r="AH272" s="958">
        <v>27.14</v>
      </c>
      <c r="AI272" s="960">
        <v>4.9000000000000002E-2</v>
      </c>
      <c r="AJ272" s="960">
        <f>(AH272-MIN(IF(O257=0,2E+99,O257),IF(X257=0,2E+99,X257)))/MIN(IF(O257=0,2E+99,O257),IF(X257=0,2E+99,X257))</f>
        <v>-0.96696281247013838</v>
      </c>
      <c r="AK272" s="960">
        <v>4.3328571428571432E-2</v>
      </c>
      <c r="AL272" s="960">
        <v>0.50550000000000006</v>
      </c>
      <c r="AM272" s="961">
        <v>9.3128224023581438</v>
      </c>
      <c r="AN272" s="962">
        <v>45082.937858796293</v>
      </c>
      <c r="AO272" s="958"/>
    </row>
    <row r="273" spans="1:41" x14ac:dyDescent="0.2">
      <c r="A273" s="988" t="s">
        <v>1133</v>
      </c>
      <c r="B273" s="988" t="s">
        <v>1134</v>
      </c>
      <c r="C273" s="991"/>
      <c r="D273" s="994" t="s">
        <v>500</v>
      </c>
      <c r="E273" s="991" t="s">
        <v>960</v>
      </c>
      <c r="F273" s="991">
        <v>1</v>
      </c>
      <c r="G273" s="991">
        <v>1</v>
      </c>
      <c r="H273" s="997">
        <v>10</v>
      </c>
      <c r="I273" s="997">
        <v>315</v>
      </c>
      <c r="J273" s="997">
        <v>0.01</v>
      </c>
      <c r="K273" s="985">
        <v>4.4130000000000003</v>
      </c>
      <c r="L273" s="997">
        <v>1.8</v>
      </c>
      <c r="M273" s="997">
        <v>65</v>
      </c>
      <c r="N273" s="1000">
        <v>191.64699999999996</v>
      </c>
      <c r="O273" s="985">
        <f>VLOOKUP(D273,'Залог и цена пипса'!$B$13:$E$44,3,0)*(N273+I273*$C$2*K273)</f>
        <v>4001.6125000000006</v>
      </c>
      <c r="P273" s="985">
        <f>K273*VLOOKUP(D273,'Залог и цена пипса'!$B$13:$E$44,2,0)</f>
        <v>946.41198000000009</v>
      </c>
      <c r="Q273" s="976"/>
      <c r="R273" s="976"/>
      <c r="S273" s="976"/>
      <c r="T273" s="976"/>
      <c r="U273" s="976"/>
      <c r="V273" s="976"/>
      <c r="W273" s="979"/>
      <c r="X273" s="982"/>
      <c r="Y273" s="982"/>
      <c r="Z273" s="973">
        <f>MAX(O273,X273)+MAX(Y273,P273)</f>
        <v>4948.0244800000009</v>
      </c>
      <c r="AA273" s="945" t="s">
        <v>1135</v>
      </c>
      <c r="AB273" s="946" t="s">
        <v>500</v>
      </c>
      <c r="AC273" s="946">
        <v>100000</v>
      </c>
      <c r="AD273" s="946" t="s">
        <v>380</v>
      </c>
      <c r="AE273" s="947">
        <v>42737</v>
      </c>
      <c r="AF273" s="947">
        <v>43707</v>
      </c>
      <c r="AG273" s="946">
        <v>18600.09</v>
      </c>
      <c r="AH273" s="946">
        <v>3062.08</v>
      </c>
      <c r="AI273" s="948">
        <v>2.8400000000000002E-2</v>
      </c>
      <c r="AJ273" s="948">
        <f>(AH273-MIN(IF(O273=0,2E+99,O273),IF(X273=0,2E+99,X273)))/MIN(IF(O273=0,2E+99,O273),IF(X273=0,2E+99,X273))</f>
        <v>-0.23478847589565471</v>
      </c>
      <c r="AK273" s="948">
        <v>5.8125281249999999E-3</v>
      </c>
      <c r="AL273" s="948">
        <v>6.8889222222222213E-2</v>
      </c>
      <c r="AM273" s="949">
        <v>2.2497525284193167</v>
      </c>
      <c r="AN273" s="950">
        <v>45082.937997685185</v>
      </c>
      <c r="AO273" s="946"/>
    </row>
    <row r="274" spans="1:41" x14ac:dyDescent="0.2">
      <c r="A274" s="989"/>
      <c r="B274" s="989"/>
      <c r="C274" s="992"/>
      <c r="D274" s="995"/>
      <c r="E274" s="992"/>
      <c r="F274" s="992"/>
      <c r="G274" s="992"/>
      <c r="H274" s="998"/>
      <c r="I274" s="998"/>
      <c r="J274" s="998"/>
      <c r="K274" s="986"/>
      <c r="L274" s="998"/>
      <c r="M274" s="998"/>
      <c r="N274" s="1001"/>
      <c r="O274" s="986"/>
      <c r="P274" s="986"/>
      <c r="Q274" s="977"/>
      <c r="R274" s="977"/>
      <c r="S274" s="977"/>
      <c r="T274" s="977"/>
      <c r="U274" s="977"/>
      <c r="V274" s="977"/>
      <c r="W274" s="980"/>
      <c r="X274" s="983"/>
      <c r="Y274" s="983"/>
      <c r="Z274" s="974"/>
      <c r="AA274" s="951" t="s">
        <v>1136</v>
      </c>
      <c r="AB274" s="952" t="s">
        <v>500</v>
      </c>
      <c r="AC274" s="952">
        <v>4050</v>
      </c>
      <c r="AD274" s="952" t="s">
        <v>380</v>
      </c>
      <c r="AE274" s="953">
        <v>42737</v>
      </c>
      <c r="AF274" s="953">
        <v>43707</v>
      </c>
      <c r="AG274" s="952">
        <v>18600.09</v>
      </c>
      <c r="AH274" s="952">
        <v>3062.08</v>
      </c>
      <c r="AI274" s="954">
        <v>0.25430000000000003</v>
      </c>
      <c r="AJ274" s="954">
        <f>(AH274-MIN(IF(O273=0,2E+99,O273),IF(X273=0,2E+99,X273)))/MIN(IF(O273=0,2E+99,O273),IF(X273=0,2E+99,X273))</f>
        <v>-0.23478847589565471</v>
      </c>
      <c r="AK274" s="954">
        <v>0.14351921296296297</v>
      </c>
      <c r="AL274" s="954">
        <v>1.7009684499314128</v>
      </c>
      <c r="AM274" s="955">
        <v>2.2497525284193167</v>
      </c>
      <c r="AN274" s="956">
        <v>45082.938078703701</v>
      </c>
      <c r="AO274" s="952"/>
    </row>
    <row r="275" spans="1:41" x14ac:dyDescent="0.2">
      <c r="A275" s="989"/>
      <c r="B275" s="989"/>
      <c r="C275" s="992"/>
      <c r="D275" s="995"/>
      <c r="E275" s="992"/>
      <c r="F275" s="992"/>
      <c r="G275" s="992"/>
      <c r="H275" s="998"/>
      <c r="I275" s="998"/>
      <c r="J275" s="998"/>
      <c r="K275" s="986"/>
      <c r="L275" s="998"/>
      <c r="M275" s="998"/>
      <c r="N275" s="1001"/>
      <c r="O275" s="986"/>
      <c r="P275" s="986"/>
      <c r="Q275" s="977"/>
      <c r="R275" s="977"/>
      <c r="S275" s="977"/>
      <c r="T275" s="977"/>
      <c r="U275" s="977"/>
      <c r="V275" s="977"/>
      <c r="W275" s="980"/>
      <c r="X275" s="983"/>
      <c r="Y275" s="983"/>
      <c r="Z275" s="974"/>
      <c r="AA275" s="951" t="s">
        <v>1137</v>
      </c>
      <c r="AB275" s="952" t="s">
        <v>501</v>
      </c>
      <c r="AC275" s="952">
        <v>100000</v>
      </c>
      <c r="AD275" s="952" t="s">
        <v>380</v>
      </c>
      <c r="AE275" s="953">
        <v>42737</v>
      </c>
      <c r="AF275" s="953">
        <v>43707</v>
      </c>
      <c r="AG275" s="952">
        <v>22156.12</v>
      </c>
      <c r="AH275" s="952">
        <v>3867.39</v>
      </c>
      <c r="AI275" s="954">
        <v>3.4099999999999998E-2</v>
      </c>
      <c r="AJ275" s="954">
        <f>(AH275-MIN(IF(O273=0,2E+99,O273),IF(X273=0,2E+99,X273)))/MIN(IF(O273=0,2E+99,O273),IF(X273=0,2E+99,X273))</f>
        <v>-3.3542103339591414E-2</v>
      </c>
      <c r="AK275" s="954">
        <v>6.9237874999999996E-3</v>
      </c>
      <c r="AL275" s="954">
        <v>8.205970370370369E-2</v>
      </c>
      <c r="AM275" s="955">
        <v>2.1218367866624179</v>
      </c>
      <c r="AN275" s="956">
        <v>45082.938159722224</v>
      </c>
      <c r="AO275" s="952"/>
    </row>
    <row r="276" spans="1:41" ht="13.5" thickBot="1" x14ac:dyDescent="0.25">
      <c r="A276" s="990"/>
      <c r="B276" s="990"/>
      <c r="C276" s="993"/>
      <c r="D276" s="996"/>
      <c r="E276" s="993"/>
      <c r="F276" s="993"/>
      <c r="G276" s="993"/>
      <c r="H276" s="999"/>
      <c r="I276" s="999"/>
      <c r="J276" s="999"/>
      <c r="K276" s="987"/>
      <c r="L276" s="999"/>
      <c r="M276" s="999"/>
      <c r="N276" s="1002"/>
      <c r="O276" s="987"/>
      <c r="P276" s="987"/>
      <c r="Q276" s="978"/>
      <c r="R276" s="978"/>
      <c r="S276" s="978"/>
      <c r="T276" s="978"/>
      <c r="U276" s="978"/>
      <c r="V276" s="978"/>
      <c r="W276" s="981"/>
      <c r="X276" s="984"/>
      <c r="Y276" s="984"/>
      <c r="Z276" s="975"/>
      <c r="AA276" s="957" t="s">
        <v>1138</v>
      </c>
      <c r="AB276" s="958" t="s">
        <v>501</v>
      </c>
      <c r="AC276" s="958">
        <v>4800</v>
      </c>
      <c r="AD276" s="958" t="s">
        <v>380</v>
      </c>
      <c r="AE276" s="959">
        <v>42737</v>
      </c>
      <c r="AF276" s="959">
        <v>43707</v>
      </c>
      <c r="AG276" s="958">
        <v>22231.11</v>
      </c>
      <c r="AH276" s="958">
        <v>3867.39</v>
      </c>
      <c r="AI276" s="960">
        <v>0.2109</v>
      </c>
      <c r="AJ276" s="960">
        <f>(AH276-MIN(IF(O273=0,2E+99,O273),IF(X273=0,2E+99,X273)))/MIN(IF(O273=0,2E+99,O273),IF(X273=0,2E+99,X273))</f>
        <v>-3.3542103339591414E-2</v>
      </c>
      <c r="AK276" s="960">
        <v>0.14473378906250001</v>
      </c>
      <c r="AL276" s="960">
        <v>1.7153634259259258</v>
      </c>
      <c r="AM276" s="961">
        <v>2.1290183933982467</v>
      </c>
      <c r="AN276" s="962">
        <v>45082.938217592593</v>
      </c>
      <c r="AO276" s="958"/>
    </row>
    <row r="277" spans="1:41" x14ac:dyDescent="0.2">
      <c r="A277" s="988" t="s">
        <v>1133</v>
      </c>
      <c r="B277" s="988" t="s">
        <v>1139</v>
      </c>
      <c r="C277" s="991"/>
      <c r="D277" s="994" t="s">
        <v>501</v>
      </c>
      <c r="E277" s="991" t="s">
        <v>960</v>
      </c>
      <c r="F277" s="991">
        <v>1</v>
      </c>
      <c r="G277" s="991">
        <v>1</v>
      </c>
      <c r="H277" s="997">
        <v>10</v>
      </c>
      <c r="I277" s="997">
        <v>450</v>
      </c>
      <c r="J277" s="997">
        <v>0.01</v>
      </c>
      <c r="K277" s="985">
        <v>3.55</v>
      </c>
      <c r="L277" s="997">
        <v>1.9</v>
      </c>
      <c r="M277" s="997">
        <v>76</v>
      </c>
      <c r="N277" s="1000">
        <v>198.62999999999997</v>
      </c>
      <c r="O277" s="985">
        <f>VLOOKUP(D277,'Залог и цена пипса'!$B$13:$E$44,3,0)*(N277+I277*$C$2*K277)</f>
        <v>4382.5500000000011</v>
      </c>
      <c r="P277" s="985">
        <f>K277*VLOOKUP(D277,'Залог и цена пипса'!$B$13:$E$44,2,0)</f>
        <v>870.74399999999991</v>
      </c>
      <c r="Q277" s="976"/>
      <c r="R277" s="976"/>
      <c r="S277" s="976"/>
      <c r="T277" s="976"/>
      <c r="U277" s="976"/>
      <c r="V277" s="976"/>
      <c r="W277" s="979"/>
      <c r="X277" s="982"/>
      <c r="Y277" s="982"/>
      <c r="Z277" s="973">
        <f>MAX(O277,X277)+MAX(Y277,P277)</f>
        <v>5253.2940000000008</v>
      </c>
      <c r="AA277" s="945" t="s">
        <v>1135</v>
      </c>
      <c r="AB277" s="946" t="s">
        <v>500</v>
      </c>
      <c r="AC277" s="946">
        <v>100000</v>
      </c>
      <c r="AD277" s="946" t="s">
        <v>380</v>
      </c>
      <c r="AE277" s="947">
        <v>42737</v>
      </c>
      <c r="AF277" s="947">
        <v>43707</v>
      </c>
      <c r="AG277" s="946">
        <v>18600.09</v>
      </c>
      <c r="AH277" s="946">
        <v>3062.08</v>
      </c>
      <c r="AI277" s="948">
        <v>2.8400000000000002E-2</v>
      </c>
      <c r="AJ277" s="948">
        <f>(AH277-MIN(IF(O277=0,2E+99,O277),IF(X277=0,2E+99,X277)))/MIN(IF(O277=0,2E+99,O277),IF(X277=0,2E+99,X277))</f>
        <v>-0.30130175354531058</v>
      </c>
      <c r="AK277" s="948">
        <v>5.8125281249999999E-3</v>
      </c>
      <c r="AL277" s="948">
        <v>6.8889222222222213E-2</v>
      </c>
      <c r="AM277" s="949">
        <v>2.2497525284193167</v>
      </c>
      <c r="AN277" s="950">
        <v>45082.938333333332</v>
      </c>
      <c r="AO277" s="946"/>
    </row>
    <row r="278" spans="1:41" x14ac:dyDescent="0.2">
      <c r="A278" s="989"/>
      <c r="B278" s="989"/>
      <c r="C278" s="992"/>
      <c r="D278" s="995"/>
      <c r="E278" s="992"/>
      <c r="F278" s="992"/>
      <c r="G278" s="992"/>
      <c r="H278" s="998"/>
      <c r="I278" s="998"/>
      <c r="J278" s="998"/>
      <c r="K278" s="986"/>
      <c r="L278" s="998"/>
      <c r="M278" s="998"/>
      <c r="N278" s="1001"/>
      <c r="O278" s="986"/>
      <c r="P278" s="986"/>
      <c r="Q278" s="977"/>
      <c r="R278" s="977"/>
      <c r="S278" s="977"/>
      <c r="T278" s="977"/>
      <c r="U278" s="977"/>
      <c r="V278" s="977"/>
      <c r="W278" s="980"/>
      <c r="X278" s="983"/>
      <c r="Y278" s="983"/>
      <c r="Z278" s="974"/>
      <c r="AA278" s="951" t="s">
        <v>1136</v>
      </c>
      <c r="AB278" s="952" t="s">
        <v>500</v>
      </c>
      <c r="AC278" s="952">
        <v>4050</v>
      </c>
      <c r="AD278" s="952" t="s">
        <v>380</v>
      </c>
      <c r="AE278" s="953">
        <v>42737</v>
      </c>
      <c r="AF278" s="953">
        <v>43707</v>
      </c>
      <c r="AG278" s="952">
        <v>18600.09</v>
      </c>
      <c r="AH278" s="952">
        <v>3062.08</v>
      </c>
      <c r="AI278" s="954">
        <v>0.25430000000000003</v>
      </c>
      <c r="AJ278" s="954">
        <f>(AH278-MIN(IF(O277=0,2E+99,O277),IF(X277=0,2E+99,X277)))/MIN(IF(O277=0,2E+99,O277),IF(X277=0,2E+99,X277))</f>
        <v>-0.30130175354531058</v>
      </c>
      <c r="AK278" s="954">
        <v>0.14351921296296297</v>
      </c>
      <c r="AL278" s="954">
        <v>1.7009684499314128</v>
      </c>
      <c r="AM278" s="955">
        <v>2.2497525284193167</v>
      </c>
      <c r="AN278" s="956">
        <v>45082.938414351855</v>
      </c>
      <c r="AO278" s="952"/>
    </row>
    <row r="279" spans="1:41" x14ac:dyDescent="0.2">
      <c r="A279" s="989"/>
      <c r="B279" s="989"/>
      <c r="C279" s="992"/>
      <c r="D279" s="995"/>
      <c r="E279" s="992"/>
      <c r="F279" s="992"/>
      <c r="G279" s="992"/>
      <c r="H279" s="998"/>
      <c r="I279" s="998"/>
      <c r="J279" s="998"/>
      <c r="K279" s="986"/>
      <c r="L279" s="998"/>
      <c r="M279" s="998"/>
      <c r="N279" s="1001"/>
      <c r="O279" s="986"/>
      <c r="P279" s="986"/>
      <c r="Q279" s="977"/>
      <c r="R279" s="977"/>
      <c r="S279" s="977"/>
      <c r="T279" s="977"/>
      <c r="U279" s="977"/>
      <c r="V279" s="977"/>
      <c r="W279" s="980"/>
      <c r="X279" s="983"/>
      <c r="Y279" s="983"/>
      <c r="Z279" s="974"/>
      <c r="AA279" s="951" t="s">
        <v>1137</v>
      </c>
      <c r="AB279" s="952" t="s">
        <v>501</v>
      </c>
      <c r="AC279" s="952">
        <v>100000</v>
      </c>
      <c r="AD279" s="952" t="s">
        <v>380</v>
      </c>
      <c r="AE279" s="953">
        <v>42737</v>
      </c>
      <c r="AF279" s="953">
        <v>43707</v>
      </c>
      <c r="AG279" s="952">
        <v>22156.12</v>
      </c>
      <c r="AH279" s="952">
        <v>3867.39</v>
      </c>
      <c r="AI279" s="954">
        <v>3.4099999999999998E-2</v>
      </c>
      <c r="AJ279" s="954">
        <f>(AH279-MIN(IF(O277=0,2E+99,O277),IF(X277=0,2E+99,X277)))/MIN(IF(O277=0,2E+99,O277),IF(X277=0,2E+99,X277))</f>
        <v>-0.11754800287503875</v>
      </c>
      <c r="AK279" s="954">
        <v>6.9237874999999996E-3</v>
      </c>
      <c r="AL279" s="954">
        <v>8.205970370370369E-2</v>
      </c>
      <c r="AM279" s="955">
        <v>2.1218367866624179</v>
      </c>
      <c r="AN279" s="956">
        <v>45082.938472222224</v>
      </c>
      <c r="AO279" s="952"/>
    </row>
    <row r="280" spans="1:41" ht="13.5" thickBot="1" x14ac:dyDescent="0.25">
      <c r="A280" s="990"/>
      <c r="B280" s="990"/>
      <c r="C280" s="993"/>
      <c r="D280" s="996"/>
      <c r="E280" s="993"/>
      <c r="F280" s="993"/>
      <c r="G280" s="993"/>
      <c r="H280" s="999"/>
      <c r="I280" s="999"/>
      <c r="J280" s="999"/>
      <c r="K280" s="987"/>
      <c r="L280" s="999"/>
      <c r="M280" s="999"/>
      <c r="N280" s="1002"/>
      <c r="O280" s="987"/>
      <c r="P280" s="987"/>
      <c r="Q280" s="978"/>
      <c r="R280" s="978"/>
      <c r="S280" s="978"/>
      <c r="T280" s="978"/>
      <c r="U280" s="978"/>
      <c r="V280" s="978"/>
      <c r="W280" s="981"/>
      <c r="X280" s="984"/>
      <c r="Y280" s="984"/>
      <c r="Z280" s="975"/>
      <c r="AA280" s="957" t="s">
        <v>1138</v>
      </c>
      <c r="AB280" s="958" t="s">
        <v>501</v>
      </c>
      <c r="AC280" s="958">
        <v>4800</v>
      </c>
      <c r="AD280" s="958" t="s">
        <v>380</v>
      </c>
      <c r="AE280" s="959">
        <v>42737</v>
      </c>
      <c r="AF280" s="959">
        <v>43707</v>
      </c>
      <c r="AG280" s="958">
        <v>22231.11</v>
      </c>
      <c r="AH280" s="958">
        <v>3867.39</v>
      </c>
      <c r="AI280" s="960">
        <v>0.2109</v>
      </c>
      <c r="AJ280" s="960">
        <f>(AH280-MIN(IF(O277=0,2E+99,O277),IF(X277=0,2E+99,X277)))/MIN(IF(O277=0,2E+99,O277),IF(X277=0,2E+99,X277))</f>
        <v>-0.11754800287503875</v>
      </c>
      <c r="AK280" s="960">
        <v>0.14473378906250001</v>
      </c>
      <c r="AL280" s="960">
        <v>1.7153634259259258</v>
      </c>
      <c r="AM280" s="961">
        <v>2.1290183933982467</v>
      </c>
      <c r="AN280" s="962">
        <v>45082.938518518517</v>
      </c>
      <c r="AO280" s="958"/>
    </row>
    <row r="281" spans="1:41" x14ac:dyDescent="0.2">
      <c r="A281" s="988" t="s">
        <v>1140</v>
      </c>
      <c r="B281" s="988" t="s">
        <v>1141</v>
      </c>
      <c r="C281" s="991"/>
      <c r="D281" s="994" t="s">
        <v>504</v>
      </c>
      <c r="E281" s="991" t="s">
        <v>960</v>
      </c>
      <c r="F281" s="991">
        <v>1</v>
      </c>
      <c r="G281" s="991">
        <v>1</v>
      </c>
      <c r="H281" s="997">
        <v>3</v>
      </c>
      <c r="I281" s="997">
        <v>300</v>
      </c>
      <c r="J281" s="997">
        <v>1</v>
      </c>
      <c r="K281" s="985">
        <v>5.16</v>
      </c>
      <c r="L281" s="997">
        <v>1.6</v>
      </c>
      <c r="M281" s="997">
        <v>110</v>
      </c>
      <c r="N281" s="1000">
        <v>542.87601399999994</v>
      </c>
      <c r="O281" s="985">
        <f>VLOOKUP(D281,'Залог и цена пипса'!$B$13:$E$44,3,0)*(N281+I281*$C$2*K281)</f>
        <v>8343.1217868675994</v>
      </c>
      <c r="P281" s="985">
        <f>K281*VLOOKUP(D281,'Залог и цена пипса'!$B$13:$E$44,2,0)</f>
        <v>1032</v>
      </c>
      <c r="Q281" s="976"/>
      <c r="R281" s="976"/>
      <c r="S281" s="976"/>
      <c r="T281" s="976"/>
      <c r="U281" s="976"/>
      <c r="V281" s="976"/>
      <c r="W281" s="979"/>
      <c r="X281" s="982"/>
      <c r="Y281" s="982"/>
      <c r="Z281" s="973">
        <f>MAX(O281,X281)+MAX(Y281,P281)</f>
        <v>9375.1217868675994</v>
      </c>
      <c r="AA281" s="945" t="s">
        <v>1142</v>
      </c>
      <c r="AB281" s="946" t="s">
        <v>504</v>
      </c>
      <c r="AC281" s="946">
        <v>2500</v>
      </c>
      <c r="AD281" s="946" t="s">
        <v>380</v>
      </c>
      <c r="AE281" s="947">
        <v>43479</v>
      </c>
      <c r="AF281" s="947">
        <v>43714</v>
      </c>
      <c r="AG281" s="946">
        <v>3880.97</v>
      </c>
      <c r="AH281" s="946">
        <v>1691.18</v>
      </c>
      <c r="AI281" s="948">
        <v>0.37619999999999998</v>
      </c>
      <c r="AJ281" s="948">
        <f>(AH281-MIN(IF(O281=0,2E+99,O281),IF(X281=0,2E+99,X281)))/MIN(IF(O281=0,2E+99,O281),IF(X281=0,2E+99,X281))</f>
        <v>-0.79729649845673067</v>
      </c>
      <c r="AK281" s="948">
        <v>0.19902410256410255</v>
      </c>
      <c r="AL281" s="948">
        <v>2.2176971428571428</v>
      </c>
      <c r="AM281" s="949">
        <v>3.2783280651041622</v>
      </c>
      <c r="AN281" s="950">
        <v>45082.938564814816</v>
      </c>
      <c r="AO281" s="946"/>
    </row>
    <row r="282" spans="1:41" ht="13.5" thickBot="1" x14ac:dyDescent="0.25">
      <c r="A282" s="990"/>
      <c r="B282" s="990"/>
      <c r="C282" s="993"/>
      <c r="D282" s="996"/>
      <c r="E282" s="993"/>
      <c r="F282" s="993"/>
      <c r="G282" s="993"/>
      <c r="H282" s="999"/>
      <c r="I282" s="999"/>
      <c r="J282" s="999"/>
      <c r="K282" s="987"/>
      <c r="L282" s="999"/>
      <c r="M282" s="999"/>
      <c r="N282" s="1002"/>
      <c r="O282" s="987"/>
      <c r="P282" s="987"/>
      <c r="Q282" s="978"/>
      <c r="R282" s="978"/>
      <c r="S282" s="978"/>
      <c r="T282" s="978"/>
      <c r="U282" s="978"/>
      <c r="V282" s="978"/>
      <c r="W282" s="981"/>
      <c r="X282" s="984"/>
      <c r="Y282" s="984"/>
      <c r="Z282" s="975"/>
      <c r="AA282" s="957" t="s">
        <v>1143</v>
      </c>
      <c r="AB282" s="958" t="s">
        <v>504</v>
      </c>
      <c r="AC282" s="958">
        <v>2500</v>
      </c>
      <c r="AD282" s="958" t="s">
        <v>380</v>
      </c>
      <c r="AE282" s="959">
        <v>43479</v>
      </c>
      <c r="AF282" s="959">
        <v>43714</v>
      </c>
      <c r="AG282" s="958">
        <v>9077.9699999999993</v>
      </c>
      <c r="AH282" s="958">
        <v>3669.71</v>
      </c>
      <c r="AI282" s="960">
        <v>0.66769999999999996</v>
      </c>
      <c r="AJ282" s="960">
        <f>(AH282-MIN(IF(O281=0,2E+99,O281),IF(X281=0,2E+99,X281)))/MIN(IF(O281=0,2E+99,O281),IF(X281=0,2E+99,X281))</f>
        <v>-0.56015145244837883</v>
      </c>
      <c r="AK282" s="960">
        <v>0.46553692307692307</v>
      </c>
      <c r="AL282" s="960">
        <v>5.1874114285714281</v>
      </c>
      <c r="AM282" s="961">
        <v>3.5339382598157814</v>
      </c>
      <c r="AN282" s="962">
        <v>45082.938564814816</v>
      </c>
      <c r="AO282" s="958"/>
    </row>
    <row r="283" spans="1:41" ht="13.5" thickBot="1" x14ac:dyDescent="0.25">
      <c r="A283" s="932" t="s">
        <v>1144</v>
      </c>
      <c r="B283" s="932" t="s">
        <v>1145</v>
      </c>
      <c r="C283" s="933"/>
      <c r="D283" s="934" t="s">
        <v>508</v>
      </c>
      <c r="E283" s="933" t="s">
        <v>1004</v>
      </c>
      <c r="F283" s="933">
        <v>1</v>
      </c>
      <c r="G283" s="933">
        <v>1</v>
      </c>
      <c r="H283" s="935">
        <v>3</v>
      </c>
      <c r="I283" s="935">
        <v>480</v>
      </c>
      <c r="J283" s="935">
        <v>0.3</v>
      </c>
      <c r="K283" s="936">
        <v>4.7880000000000003</v>
      </c>
      <c r="L283" s="935">
        <v>3.4</v>
      </c>
      <c r="M283" s="935">
        <v>93</v>
      </c>
      <c r="N283" s="937">
        <v>392.5677224657278</v>
      </c>
      <c r="O283" s="936">
        <f>VLOOKUP(D283,'Залог и цена пипса'!$B$13:$E$44,3,0)*(N283+I283*$C$2*K283)</f>
        <v>5620.7221783022896</v>
      </c>
      <c r="P283" s="936">
        <f>K283*VLOOKUP(D283,'Залог и цена пипса'!$B$13:$E$44,2,0)</f>
        <v>1026.83448</v>
      </c>
      <c r="Q283" s="938"/>
      <c r="R283" s="938"/>
      <c r="S283" s="938"/>
      <c r="T283" s="938"/>
      <c r="U283" s="938"/>
      <c r="V283" s="938"/>
      <c r="W283" s="939"/>
      <c r="X283" s="940"/>
      <c r="Y283" s="940"/>
      <c r="Z283" s="941">
        <f>MAX(O283,X283)+MAX(Y283,P283)</f>
        <v>6647.5566583022901</v>
      </c>
      <c r="AA283" s="932" t="s">
        <v>1146</v>
      </c>
      <c r="AB283" s="933" t="s">
        <v>508</v>
      </c>
      <c r="AC283" s="933">
        <v>420</v>
      </c>
      <c r="AD283" s="933" t="s">
        <v>380</v>
      </c>
      <c r="AE283" s="942">
        <v>42737</v>
      </c>
      <c r="AF283" s="942">
        <v>43721</v>
      </c>
      <c r="AG283" s="933">
        <v>1604.08</v>
      </c>
      <c r="AH283" s="933">
        <v>303.77999999999997</v>
      </c>
      <c r="AI283" s="943">
        <v>0.19370000000000001</v>
      </c>
      <c r="AJ283" s="943">
        <f>(AH283-MIN(IF(O283=0,2E+99,O283),IF(X283=0,2E+99,X283)))/MIN(IF(O283=0,2E+99,O283),IF(X283=0,2E+99,X283))</f>
        <v>-0.94595356426391553</v>
      </c>
      <c r="AK283" s="943">
        <v>0.11787771898883009</v>
      </c>
      <c r="AL283" s="943">
        <v>1.4145326278659611</v>
      </c>
      <c r="AM283" s="941">
        <v>1.9557038109938236</v>
      </c>
      <c r="AN283" s="944">
        <v>45082.938611111109</v>
      </c>
      <c r="AO283" s="933"/>
    </row>
    <row r="284" spans="1:41" ht="13.5" thickBot="1" x14ac:dyDescent="0.25">
      <c r="A284" s="932" t="s">
        <v>1147</v>
      </c>
      <c r="B284" s="932" t="s">
        <v>1148</v>
      </c>
      <c r="C284" s="933"/>
      <c r="D284" s="934" t="s">
        <v>501</v>
      </c>
      <c r="E284" s="933" t="s">
        <v>1004</v>
      </c>
      <c r="F284" s="933">
        <v>1</v>
      </c>
      <c r="G284" s="933">
        <v>1</v>
      </c>
      <c r="H284" s="935">
        <v>3</v>
      </c>
      <c r="I284" s="935">
        <v>480</v>
      </c>
      <c r="J284" s="935">
        <v>0.1</v>
      </c>
      <c r="K284" s="936">
        <v>1.5960000000000001</v>
      </c>
      <c r="L284" s="935">
        <v>3.4</v>
      </c>
      <c r="M284" s="935">
        <v>91</v>
      </c>
      <c r="N284" s="937">
        <v>130.55799999999996</v>
      </c>
      <c r="O284" s="936">
        <f>VLOOKUP(D284,'Залог и цена пипса'!$B$13:$E$44,3,0)*(N284+I284*$C$2*K284)</f>
        <v>2454.7000000000003</v>
      </c>
      <c r="P284" s="936">
        <f>K284*VLOOKUP(D284,'Залог и цена пипса'!$B$13:$E$44,2,0)</f>
        <v>391.46688</v>
      </c>
      <c r="Q284" s="938"/>
      <c r="R284" s="938"/>
      <c r="S284" s="938"/>
      <c r="T284" s="938"/>
      <c r="U284" s="938"/>
      <c r="V284" s="938"/>
      <c r="W284" s="939"/>
      <c r="X284" s="940"/>
      <c r="Y284" s="940"/>
      <c r="Z284" s="941">
        <f>MAX(O284,X284)+MAX(Y284,P284)</f>
        <v>2846.1668800000002</v>
      </c>
      <c r="AA284" s="932" t="s">
        <v>1149</v>
      </c>
      <c r="AB284" s="933" t="s">
        <v>501</v>
      </c>
      <c r="AC284" s="933">
        <v>550</v>
      </c>
      <c r="AD284" s="933" t="s">
        <v>380</v>
      </c>
      <c r="AE284" s="942">
        <v>42737</v>
      </c>
      <c r="AF284" s="942">
        <v>43707</v>
      </c>
      <c r="AG284" s="933">
        <v>1532.24</v>
      </c>
      <c r="AH284" s="933">
        <v>405.64</v>
      </c>
      <c r="AI284" s="943">
        <v>0.25459999999999999</v>
      </c>
      <c r="AJ284" s="943">
        <f>(AH284-MIN(IF(O284=0,2E+99,O284),IF(X284=0,2E+99,X284)))/MIN(IF(O284=0,2E+99,O284),IF(X284=0,2E+99,X284))</f>
        <v>-0.83474966391005023</v>
      </c>
      <c r="AK284" s="943">
        <v>8.7059090909090905E-2</v>
      </c>
      <c r="AL284" s="943">
        <v>1.0318114478114477</v>
      </c>
      <c r="AM284" s="941">
        <v>1.3990146343957603</v>
      </c>
      <c r="AN284" s="944">
        <v>45082.938657407409</v>
      </c>
      <c r="AO284" s="933"/>
    </row>
    <row r="285" spans="1:41" x14ac:dyDescent="0.2">
      <c r="A285" s="988" t="s">
        <v>1150</v>
      </c>
      <c r="B285" s="988" t="s">
        <v>1151</v>
      </c>
      <c r="C285" s="991"/>
      <c r="D285" s="994" t="s">
        <v>500</v>
      </c>
      <c r="E285" s="991" t="s">
        <v>960</v>
      </c>
      <c r="F285" s="991">
        <v>1</v>
      </c>
      <c r="G285" s="991">
        <v>1</v>
      </c>
      <c r="H285" s="997">
        <v>10</v>
      </c>
      <c r="I285" s="997">
        <v>315</v>
      </c>
      <c r="J285" s="997">
        <v>0.01</v>
      </c>
      <c r="K285" s="985">
        <v>4.4130000000000003</v>
      </c>
      <c r="L285" s="997">
        <v>1.8</v>
      </c>
      <c r="M285" s="997">
        <v>65</v>
      </c>
      <c r="N285" s="1000">
        <v>191.64699999999996</v>
      </c>
      <c r="O285" s="985">
        <f>VLOOKUP(D285,'Залог и цена пипса'!$B$13:$E$44,3,0)*(N285+I285*$C$2*K285)</f>
        <v>4001.6125000000006</v>
      </c>
      <c r="P285" s="985">
        <f>K285*VLOOKUP(D285,'Залог и цена пипса'!$B$13:$E$44,2,0)</f>
        <v>946.41198000000009</v>
      </c>
      <c r="Q285" s="976"/>
      <c r="R285" s="976"/>
      <c r="S285" s="976"/>
      <c r="T285" s="976"/>
      <c r="U285" s="976"/>
      <c r="V285" s="976"/>
      <c r="W285" s="979"/>
      <c r="X285" s="982"/>
      <c r="Y285" s="982"/>
      <c r="Z285" s="973">
        <f>MAX(O285,X285)+MAX(Y285,P285)</f>
        <v>4948.0244800000009</v>
      </c>
      <c r="AA285" s="945" t="s">
        <v>1152</v>
      </c>
      <c r="AB285" s="946" t="s">
        <v>500</v>
      </c>
      <c r="AC285" s="946">
        <v>100000</v>
      </c>
      <c r="AD285" s="946" t="s">
        <v>380</v>
      </c>
      <c r="AE285" s="947">
        <v>42737</v>
      </c>
      <c r="AF285" s="947">
        <v>43707</v>
      </c>
      <c r="AG285" s="946">
        <v>20192.599999999999</v>
      </c>
      <c r="AH285" s="946">
        <v>2522.52</v>
      </c>
      <c r="AI285" s="948">
        <v>2.3199999999999998E-2</v>
      </c>
      <c r="AJ285" s="948">
        <f>(AH285-MIN(IF(O285=0,2E+99,O285),IF(X285=0,2E+99,X285)))/MIN(IF(O285=0,2E+99,O285),IF(X285=0,2E+99,X285))</f>
        <v>-0.36962412027651365</v>
      </c>
      <c r="AK285" s="948">
        <v>6.3101874999999998E-3</v>
      </c>
      <c r="AL285" s="948">
        <v>7.47874074074074E-2</v>
      </c>
      <c r="AM285" s="949">
        <v>2.9647894727259803</v>
      </c>
      <c r="AN285" s="950">
        <v>45082.938761574071</v>
      </c>
      <c r="AO285" s="946"/>
    </row>
    <row r="286" spans="1:41" ht="13.5" thickBot="1" x14ac:dyDescent="0.25">
      <c r="A286" s="990"/>
      <c r="B286" s="990"/>
      <c r="C286" s="993"/>
      <c r="D286" s="996"/>
      <c r="E286" s="993"/>
      <c r="F286" s="993"/>
      <c r="G286" s="993"/>
      <c r="H286" s="999"/>
      <c r="I286" s="999"/>
      <c r="J286" s="999"/>
      <c r="K286" s="987"/>
      <c r="L286" s="999"/>
      <c r="M286" s="999"/>
      <c r="N286" s="1002"/>
      <c r="O286" s="987"/>
      <c r="P286" s="987"/>
      <c r="Q286" s="978"/>
      <c r="R286" s="978"/>
      <c r="S286" s="978"/>
      <c r="T286" s="978"/>
      <c r="U286" s="978"/>
      <c r="V286" s="978"/>
      <c r="W286" s="981"/>
      <c r="X286" s="984"/>
      <c r="Y286" s="984"/>
      <c r="Z286" s="975"/>
      <c r="AA286" s="957" t="s">
        <v>1153</v>
      </c>
      <c r="AB286" s="958" t="s">
        <v>500</v>
      </c>
      <c r="AC286" s="958">
        <v>3550</v>
      </c>
      <c r="AD286" s="958" t="s">
        <v>380</v>
      </c>
      <c r="AE286" s="959">
        <v>42737</v>
      </c>
      <c r="AF286" s="959">
        <v>43707</v>
      </c>
      <c r="AG286" s="958">
        <v>20192.599999999999</v>
      </c>
      <c r="AH286" s="958">
        <v>2522.52</v>
      </c>
      <c r="AI286" s="960">
        <v>0.20660000000000001</v>
      </c>
      <c r="AJ286" s="960">
        <f>(AH286-MIN(IF(O285=0,2E+99,O285),IF(X285=0,2E+99,X285)))/MIN(IF(O285=0,2E+99,O285),IF(X285=0,2E+99,X285))</f>
        <v>-0.36962412027651365</v>
      </c>
      <c r="AK286" s="960">
        <v>0.17775176056338027</v>
      </c>
      <c r="AL286" s="960">
        <v>2.1066875326030252</v>
      </c>
      <c r="AM286" s="961">
        <v>2.9647894727259803</v>
      </c>
      <c r="AN286" s="962">
        <v>45082.938854166663</v>
      </c>
      <c r="AO286" s="958"/>
    </row>
    <row r="287" spans="1:41" ht="13.5" thickBot="1" x14ac:dyDescent="0.25">
      <c r="A287" s="932" t="s">
        <v>1154</v>
      </c>
      <c r="B287" s="932" t="s">
        <v>1155</v>
      </c>
      <c r="C287" s="933"/>
      <c r="D287" s="934" t="s">
        <v>500</v>
      </c>
      <c r="E287" s="933" t="s">
        <v>1004</v>
      </c>
      <c r="F287" s="933">
        <v>1</v>
      </c>
      <c r="G287" s="933">
        <v>1</v>
      </c>
      <c r="H287" s="935">
        <v>3</v>
      </c>
      <c r="I287" s="935">
        <v>500</v>
      </c>
      <c r="J287" s="935">
        <v>0.1</v>
      </c>
      <c r="K287" s="936">
        <v>0.65100000000000002</v>
      </c>
      <c r="L287" s="935">
        <v>1.9</v>
      </c>
      <c r="M287" s="935">
        <v>155</v>
      </c>
      <c r="N287" s="937">
        <v>97.890999999999977</v>
      </c>
      <c r="O287" s="936">
        <f>VLOOKUP(D287,'Залог и цена пипса'!$B$13:$E$44,3,0)*(N287+I287*$C$2*K287)</f>
        <v>1467.16</v>
      </c>
      <c r="P287" s="936">
        <f>K287*VLOOKUP(D287,'Залог и цена пипса'!$B$13:$E$44,2,0)</f>
        <v>139.61346</v>
      </c>
      <c r="Q287" s="938"/>
      <c r="R287" s="938"/>
      <c r="S287" s="938"/>
      <c r="T287" s="938"/>
      <c r="U287" s="938"/>
      <c r="V287" s="938"/>
      <c r="W287" s="939"/>
      <c r="X287" s="940"/>
      <c r="Y287" s="940"/>
      <c r="Z287" s="941">
        <f>MAX(O287,X287)+MAX(Y287,P287)</f>
        <v>1606.7734600000001</v>
      </c>
      <c r="AA287" s="932" t="s">
        <v>1156</v>
      </c>
      <c r="AB287" s="933" t="s">
        <v>500</v>
      </c>
      <c r="AC287" s="933">
        <v>500</v>
      </c>
      <c r="AD287" s="933" t="s">
        <v>380</v>
      </c>
      <c r="AE287" s="942">
        <v>42737</v>
      </c>
      <c r="AF287" s="942">
        <v>43721</v>
      </c>
      <c r="AG287" s="933">
        <v>1200.3699999999999</v>
      </c>
      <c r="AH287" s="933">
        <v>385.08</v>
      </c>
      <c r="AI287" s="943">
        <v>0.24410000000000001</v>
      </c>
      <c r="AJ287" s="943">
        <f>(AH287-MIN(IF(O287=0,2E+99,O287),IF(X287=0,2E+99,X287)))/MIN(IF(O287=0,2E+99,O287),IF(X287=0,2E+99,X287))</f>
        <v>-0.73753373865154459</v>
      </c>
      <c r="AK287" s="943">
        <v>7.4096913580246906E-2</v>
      </c>
      <c r="AL287" s="943">
        <v>0.88916296296296282</v>
      </c>
      <c r="AM287" s="941">
        <v>1.1545171950801949</v>
      </c>
      <c r="AN287" s="944">
        <v>45082.938969907409</v>
      </c>
      <c r="AO287" s="933"/>
    </row>
    <row r="288" spans="1:41" ht="13.5" thickBot="1" x14ac:dyDescent="0.25">
      <c r="A288" s="932" t="s">
        <v>1157</v>
      </c>
      <c r="B288" s="932" t="s">
        <v>1158</v>
      </c>
      <c r="C288" s="933"/>
      <c r="D288" s="934" t="s">
        <v>504</v>
      </c>
      <c r="E288" s="933" t="s">
        <v>1004</v>
      </c>
      <c r="F288" s="933">
        <v>1</v>
      </c>
      <c r="G288" s="933">
        <v>1</v>
      </c>
      <c r="H288" s="935">
        <v>3</v>
      </c>
      <c r="I288" s="935">
        <v>600</v>
      </c>
      <c r="J288" s="935">
        <v>0.05</v>
      </c>
      <c r="K288" s="936">
        <v>1.05</v>
      </c>
      <c r="L288" s="935">
        <v>4</v>
      </c>
      <c r="M288" s="935">
        <v>94</v>
      </c>
      <c r="N288" s="937">
        <v>90.584931999999995</v>
      </c>
      <c r="O288" s="936">
        <f>VLOOKUP(D288,'Залог и цена пипса'!$B$13:$E$44,3,0)*(N288+I288*$C$2*K288)</f>
        <v>1992.3028202368139</v>
      </c>
      <c r="P288" s="936">
        <f>K288*VLOOKUP(D288,'Залог и цена пипса'!$B$13:$E$44,2,0)</f>
        <v>210</v>
      </c>
      <c r="Q288" s="938"/>
      <c r="R288" s="938"/>
      <c r="S288" s="938"/>
      <c r="T288" s="938"/>
      <c r="U288" s="938"/>
      <c r="V288" s="938"/>
      <c r="W288" s="939"/>
      <c r="X288" s="940"/>
      <c r="Y288" s="940"/>
      <c r="Z288" s="941">
        <f>MAX(O288,X288)+MAX(Y288,P288)</f>
        <v>2202.3028202368141</v>
      </c>
      <c r="AA288" s="932" t="s">
        <v>1159</v>
      </c>
      <c r="AB288" s="933" t="s">
        <v>504</v>
      </c>
      <c r="AC288" s="933">
        <v>450</v>
      </c>
      <c r="AD288" s="933" t="s">
        <v>380</v>
      </c>
      <c r="AE288" s="942">
        <v>42737</v>
      </c>
      <c r="AF288" s="942">
        <v>43721</v>
      </c>
      <c r="AG288" s="933">
        <v>940.92</v>
      </c>
      <c r="AH288" s="933">
        <v>361.06</v>
      </c>
      <c r="AI288" s="943">
        <v>0.47749999999999998</v>
      </c>
      <c r="AJ288" s="943">
        <f>(AH288-MIN(IF(O288=0,2E+99,O288),IF(X288=0,2E+99,X288)))/MIN(IF(O288=0,2E+99,O288),IF(X288=0,2E+99,X288))</f>
        <v>-0.81877252979189041</v>
      </c>
      <c r="AK288" s="943">
        <v>6.4534979423868308E-2</v>
      </c>
      <c r="AL288" s="943">
        <v>0.77441975308641964</v>
      </c>
      <c r="AM288" s="941">
        <v>0.96518276432972028</v>
      </c>
      <c r="AN288" s="944">
        <v>45082.939004629632</v>
      </c>
      <c r="AO288" s="933"/>
    </row>
    <row r="289" spans="1:41" ht="13.5" thickBot="1" x14ac:dyDescent="0.25">
      <c r="A289" s="932" t="s">
        <v>1160</v>
      </c>
      <c r="B289" s="932" t="s">
        <v>1161</v>
      </c>
      <c r="C289" s="933"/>
      <c r="D289" s="934" t="s">
        <v>505</v>
      </c>
      <c r="E289" s="933" t="s">
        <v>1004</v>
      </c>
      <c r="F289" s="933">
        <v>1</v>
      </c>
      <c r="G289" s="933">
        <v>1</v>
      </c>
      <c r="H289" s="935">
        <v>3</v>
      </c>
      <c r="I289" s="935">
        <v>480</v>
      </c>
      <c r="J289" s="935">
        <v>0.3</v>
      </c>
      <c r="K289" s="936">
        <v>4.7880000000000003</v>
      </c>
      <c r="L289" s="935">
        <v>3.4</v>
      </c>
      <c r="M289" s="935">
        <v>93</v>
      </c>
      <c r="N289" s="937">
        <v>392.57154189999989</v>
      </c>
      <c r="O289" s="936">
        <f>VLOOKUP(D289,'Залог и цена пипса'!$B$13:$E$44,3,0)*(N289+I289*$C$2*K289)</f>
        <v>5615.8697684515209</v>
      </c>
      <c r="P289" s="936">
        <f>K289*VLOOKUP(D289,'Залог и цена пипса'!$B$13:$E$44,2,0)</f>
        <v>957.6</v>
      </c>
      <c r="Q289" s="938"/>
      <c r="R289" s="938"/>
      <c r="S289" s="938"/>
      <c r="T289" s="938"/>
      <c r="U289" s="938"/>
      <c r="V289" s="938"/>
      <c r="W289" s="939"/>
      <c r="X289" s="940"/>
      <c r="Y289" s="940"/>
      <c r="Z289" s="941">
        <f>MAX(O289,X289)+MAX(Y289,P289)</f>
        <v>6573.4697684515213</v>
      </c>
      <c r="AA289" s="932" t="s">
        <v>1162</v>
      </c>
      <c r="AB289" s="933" t="s">
        <v>505</v>
      </c>
      <c r="AC289" s="933">
        <v>540</v>
      </c>
      <c r="AD289" s="933" t="s">
        <v>380</v>
      </c>
      <c r="AE289" s="942">
        <v>42737</v>
      </c>
      <c r="AF289" s="942">
        <v>43721</v>
      </c>
      <c r="AG289" s="933">
        <v>1756.26</v>
      </c>
      <c r="AH289" s="933">
        <v>445.55</v>
      </c>
      <c r="AI289" s="943">
        <v>0.61509999999999998</v>
      </c>
      <c r="AJ289" s="943">
        <f>(AH289-MIN(IF(O289=0,2E+99,O289),IF(X289=0,2E+99,X289)))/MIN(IF(O289=0,2E+99,O289),IF(X289=0,2E+99,X289))</f>
        <v>-0.92066233399802411</v>
      </c>
      <c r="AK289" s="943">
        <v>0.10038065843621399</v>
      </c>
      <c r="AL289" s="943">
        <v>1.2045679012345678</v>
      </c>
      <c r="AM289" s="941">
        <v>1.4599184528485389</v>
      </c>
      <c r="AN289" s="944">
        <v>45082.939050925925</v>
      </c>
      <c r="AO289" s="933"/>
    </row>
    <row r="290" spans="1:41" x14ac:dyDescent="0.2">
      <c r="A290" s="988" t="s">
        <v>1163</v>
      </c>
      <c r="B290" s="988" t="s">
        <v>1155</v>
      </c>
      <c r="C290" s="991"/>
      <c r="D290" s="994" t="s">
        <v>500</v>
      </c>
      <c r="E290" s="991" t="s">
        <v>1004</v>
      </c>
      <c r="F290" s="991">
        <v>1</v>
      </c>
      <c r="G290" s="991">
        <v>1</v>
      </c>
      <c r="H290" s="997">
        <v>3</v>
      </c>
      <c r="I290" s="997">
        <v>500</v>
      </c>
      <c r="J290" s="997">
        <v>0.1</v>
      </c>
      <c r="K290" s="985">
        <v>0.65100000000000002</v>
      </c>
      <c r="L290" s="997">
        <v>1.9</v>
      </c>
      <c r="M290" s="997">
        <v>155</v>
      </c>
      <c r="N290" s="1000">
        <v>97.890999999999977</v>
      </c>
      <c r="O290" s="985">
        <f>VLOOKUP(D290,'Залог и цена пипса'!$B$13:$E$44,3,0)*(N290+I290*$C$2*K290)</f>
        <v>1467.16</v>
      </c>
      <c r="P290" s="985">
        <f>K290*VLOOKUP(D290,'Залог и цена пипса'!$B$13:$E$44,2,0)</f>
        <v>139.61346</v>
      </c>
      <c r="Q290" s="976"/>
      <c r="R290" s="976"/>
      <c r="S290" s="976"/>
      <c r="T290" s="976"/>
      <c r="U290" s="976"/>
      <c r="V290" s="976"/>
      <c r="W290" s="979"/>
      <c r="X290" s="982"/>
      <c r="Y290" s="982"/>
      <c r="Z290" s="973">
        <f>MAX(O290,X290)+MAX(Y290,P290)</f>
        <v>1606.7734600000001</v>
      </c>
      <c r="AA290" s="964" t="s">
        <v>1164</v>
      </c>
      <c r="AB290" s="946"/>
      <c r="AC290" s="946"/>
      <c r="AD290" s="946"/>
      <c r="AE290" s="946"/>
      <c r="AF290" s="946"/>
      <c r="AG290" s="946"/>
      <c r="AH290" s="946"/>
      <c r="AI290" s="948"/>
      <c r="AJ290" s="948"/>
      <c r="AK290" s="948"/>
      <c r="AL290" s="948"/>
      <c r="AM290" s="949"/>
      <c r="AN290" s="950">
        <v>45082.939062500001</v>
      </c>
      <c r="AO290" s="946"/>
    </row>
    <row r="291" spans="1:41" ht="13.5" thickBot="1" x14ac:dyDescent="0.25">
      <c r="A291" s="990"/>
      <c r="B291" s="990"/>
      <c r="C291" s="993"/>
      <c r="D291" s="996"/>
      <c r="E291" s="993"/>
      <c r="F291" s="993"/>
      <c r="G291" s="993"/>
      <c r="H291" s="999"/>
      <c r="I291" s="999"/>
      <c r="J291" s="999"/>
      <c r="K291" s="987"/>
      <c r="L291" s="999"/>
      <c r="M291" s="999"/>
      <c r="N291" s="1002"/>
      <c r="O291" s="987"/>
      <c r="P291" s="987"/>
      <c r="Q291" s="978"/>
      <c r="R291" s="978"/>
      <c r="S291" s="978"/>
      <c r="T291" s="978"/>
      <c r="U291" s="978"/>
      <c r="V291" s="978"/>
      <c r="W291" s="981"/>
      <c r="X291" s="984"/>
      <c r="Y291" s="984"/>
      <c r="Z291" s="975"/>
      <c r="AA291" s="957" t="s">
        <v>1156</v>
      </c>
      <c r="AB291" s="958" t="s">
        <v>500</v>
      </c>
      <c r="AC291" s="958">
        <v>500</v>
      </c>
      <c r="AD291" s="958" t="s">
        <v>380</v>
      </c>
      <c r="AE291" s="959">
        <v>42737</v>
      </c>
      <c r="AF291" s="959">
        <v>43721</v>
      </c>
      <c r="AG291" s="958">
        <v>1200.3699999999999</v>
      </c>
      <c r="AH291" s="958">
        <v>385.08</v>
      </c>
      <c r="AI291" s="960">
        <v>0.24410000000000001</v>
      </c>
      <c r="AJ291" s="960">
        <f>(AH291-MIN(IF(O290=0,2E+99,O290),IF(X290=0,2E+99,X290)))/MIN(IF(O290=0,2E+99,O290),IF(X290=0,2E+99,X290))</f>
        <v>-0.73753373865154459</v>
      </c>
      <c r="AK291" s="960">
        <v>7.4096913580246906E-2</v>
      </c>
      <c r="AL291" s="960">
        <v>0.88916296296296282</v>
      </c>
      <c r="AM291" s="961">
        <v>1.1545171950801949</v>
      </c>
      <c r="AN291" s="962">
        <v>45082.939074074071</v>
      </c>
      <c r="AO291" s="958"/>
    </row>
    <row r="292" spans="1:41" ht="13.5" thickBot="1" x14ac:dyDescent="0.25">
      <c r="A292" s="932" t="s">
        <v>1165</v>
      </c>
      <c r="B292" s="932" t="s">
        <v>1158</v>
      </c>
      <c r="C292" s="933"/>
      <c r="D292" s="934" t="s">
        <v>504</v>
      </c>
      <c r="E292" s="933" t="s">
        <v>1004</v>
      </c>
      <c r="F292" s="933">
        <v>1</v>
      </c>
      <c r="G292" s="933">
        <v>1</v>
      </c>
      <c r="H292" s="935">
        <v>3</v>
      </c>
      <c r="I292" s="935">
        <v>600</v>
      </c>
      <c r="J292" s="935">
        <v>0.05</v>
      </c>
      <c r="K292" s="936">
        <v>1.05</v>
      </c>
      <c r="L292" s="935">
        <v>4</v>
      </c>
      <c r="M292" s="935">
        <v>94</v>
      </c>
      <c r="N292" s="937">
        <v>90.584931999999995</v>
      </c>
      <c r="O292" s="936">
        <f>VLOOKUP(D292,'Залог и цена пипса'!$B$13:$E$44,3,0)*(N292+I292*$C$2*K292)</f>
        <v>1992.3028202368139</v>
      </c>
      <c r="P292" s="936">
        <f>K292*VLOOKUP(D292,'Залог и цена пипса'!$B$13:$E$44,2,0)</f>
        <v>210</v>
      </c>
      <c r="Q292" s="938"/>
      <c r="R292" s="938"/>
      <c r="S292" s="938"/>
      <c r="T292" s="938"/>
      <c r="U292" s="938"/>
      <c r="V292" s="938"/>
      <c r="W292" s="939"/>
      <c r="X292" s="940"/>
      <c r="Y292" s="940"/>
      <c r="Z292" s="941">
        <f>MAX(O292,X292)+MAX(Y292,P292)</f>
        <v>2202.3028202368141</v>
      </c>
      <c r="AA292" s="932" t="s">
        <v>1159</v>
      </c>
      <c r="AB292" s="933" t="s">
        <v>504</v>
      </c>
      <c r="AC292" s="933">
        <v>450</v>
      </c>
      <c r="AD292" s="933" t="s">
        <v>380</v>
      </c>
      <c r="AE292" s="942">
        <v>42737</v>
      </c>
      <c r="AF292" s="942">
        <v>43721</v>
      </c>
      <c r="AG292" s="933">
        <v>940.92</v>
      </c>
      <c r="AH292" s="933">
        <v>361.06</v>
      </c>
      <c r="AI292" s="943">
        <v>0.47749999999999998</v>
      </c>
      <c r="AJ292" s="943">
        <f>(AH292-MIN(IF(O292=0,2E+99,O292),IF(X292=0,2E+99,X292)))/MIN(IF(O292=0,2E+99,O292),IF(X292=0,2E+99,X292))</f>
        <v>-0.81877252979189041</v>
      </c>
      <c r="AK292" s="943">
        <v>6.4534979423868308E-2</v>
      </c>
      <c r="AL292" s="943">
        <v>0.77441975308641964</v>
      </c>
      <c r="AM292" s="941">
        <v>0.96518276432972028</v>
      </c>
      <c r="AN292" s="944">
        <v>45082.939143518517</v>
      </c>
      <c r="AO292" s="933"/>
    </row>
    <row r="293" spans="1:41" ht="13.5" thickBot="1" x14ac:dyDescent="0.25">
      <c r="A293" s="932" t="s">
        <v>1166</v>
      </c>
      <c r="B293" s="932" t="s">
        <v>1161</v>
      </c>
      <c r="C293" s="933"/>
      <c r="D293" s="934" t="s">
        <v>505</v>
      </c>
      <c r="E293" s="933" t="s">
        <v>1004</v>
      </c>
      <c r="F293" s="933">
        <v>1</v>
      </c>
      <c r="G293" s="933">
        <v>1</v>
      </c>
      <c r="H293" s="935">
        <v>3</v>
      </c>
      <c r="I293" s="935">
        <v>480</v>
      </c>
      <c r="J293" s="935">
        <v>0.3</v>
      </c>
      <c r="K293" s="936">
        <v>4.7880000000000003</v>
      </c>
      <c r="L293" s="935">
        <v>3.4</v>
      </c>
      <c r="M293" s="935">
        <v>93</v>
      </c>
      <c r="N293" s="937">
        <v>392.57154189999989</v>
      </c>
      <c r="O293" s="936">
        <f>VLOOKUP(D293,'Залог и цена пипса'!$B$13:$E$44,3,0)*(N293+I293*$C$2*K293)</f>
        <v>5615.8697684515209</v>
      </c>
      <c r="P293" s="936">
        <f>K293*VLOOKUP(D293,'Залог и цена пипса'!$B$13:$E$44,2,0)</f>
        <v>957.6</v>
      </c>
      <c r="Q293" s="938"/>
      <c r="R293" s="938"/>
      <c r="S293" s="938"/>
      <c r="T293" s="938"/>
      <c r="U293" s="938"/>
      <c r="V293" s="938"/>
      <c r="W293" s="939"/>
      <c r="X293" s="940"/>
      <c r="Y293" s="940"/>
      <c r="Z293" s="941">
        <f>MAX(O293,X293)+MAX(Y293,P293)</f>
        <v>6573.4697684515213</v>
      </c>
      <c r="AA293" s="932" t="s">
        <v>1162</v>
      </c>
      <c r="AB293" s="933" t="s">
        <v>505</v>
      </c>
      <c r="AC293" s="933">
        <v>540</v>
      </c>
      <c r="AD293" s="933" t="s">
        <v>380</v>
      </c>
      <c r="AE293" s="942">
        <v>42737</v>
      </c>
      <c r="AF293" s="942">
        <v>43721</v>
      </c>
      <c r="AG293" s="933">
        <v>1756.26</v>
      </c>
      <c r="AH293" s="933">
        <v>445.55</v>
      </c>
      <c r="AI293" s="943">
        <v>0.61509999999999998</v>
      </c>
      <c r="AJ293" s="943">
        <f>(AH293-MIN(IF(O293=0,2E+99,O293),IF(X293=0,2E+99,X293)))/MIN(IF(O293=0,2E+99,O293),IF(X293=0,2E+99,X293))</f>
        <v>-0.92066233399802411</v>
      </c>
      <c r="AK293" s="943">
        <v>0.10038065843621399</v>
      </c>
      <c r="AL293" s="943">
        <v>1.2045679012345678</v>
      </c>
      <c r="AM293" s="941">
        <v>1.4599184528485389</v>
      </c>
      <c r="AN293" s="944">
        <v>45082.939166666663</v>
      </c>
      <c r="AO293" s="933"/>
    </row>
    <row r="294" spans="1:41" ht="13.5" thickBot="1" x14ac:dyDescent="0.25">
      <c r="A294" s="932" t="s">
        <v>1167</v>
      </c>
      <c r="B294" s="932" t="s">
        <v>1168</v>
      </c>
      <c r="C294" s="933"/>
      <c r="D294" s="934" t="s">
        <v>508</v>
      </c>
      <c r="E294" s="933" t="s">
        <v>960</v>
      </c>
      <c r="F294" s="933">
        <v>1</v>
      </c>
      <c r="G294" s="933">
        <v>1</v>
      </c>
      <c r="H294" s="935">
        <v>6</v>
      </c>
      <c r="I294" s="935">
        <v>100</v>
      </c>
      <c r="J294" s="935">
        <v>0.01</v>
      </c>
      <c r="K294" s="936">
        <v>0.48299999999999998</v>
      </c>
      <c r="L294" s="935">
        <v>1.7</v>
      </c>
      <c r="M294" s="935">
        <v>109</v>
      </c>
      <c r="N294" s="937">
        <v>9.579781590972674</v>
      </c>
      <c r="O294" s="936">
        <f>VLOOKUP(D294,'Залог и цена пипса'!$B$13:$E$44,3,0)*(N294+I294*$C$2*K294)</f>
        <v>128.26114958054885</v>
      </c>
      <c r="P294" s="936">
        <f>K294*VLOOKUP(D294,'Залог и цена пипса'!$B$13:$E$44,2,0)</f>
        <v>103.58418</v>
      </c>
      <c r="Q294" s="938"/>
      <c r="R294" s="938"/>
      <c r="S294" s="938"/>
      <c r="T294" s="938"/>
      <c r="U294" s="938"/>
      <c r="V294" s="938"/>
      <c r="W294" s="939"/>
      <c r="X294" s="940"/>
      <c r="Y294" s="940"/>
      <c r="Z294" s="941">
        <f>MAX(O294,X294)+MAX(Y294,P294)</f>
        <v>231.84532958054885</v>
      </c>
      <c r="AA294" s="932" t="s">
        <v>1169</v>
      </c>
      <c r="AB294" s="933" t="s">
        <v>508</v>
      </c>
      <c r="AC294" s="933">
        <v>240</v>
      </c>
      <c r="AD294" s="933" t="s">
        <v>380</v>
      </c>
      <c r="AE294" s="942">
        <v>42737</v>
      </c>
      <c r="AF294" s="942">
        <v>43725</v>
      </c>
      <c r="AG294" s="933">
        <v>477</v>
      </c>
      <c r="AH294" s="933">
        <v>58.02</v>
      </c>
      <c r="AI294" s="943">
        <v>0.104</v>
      </c>
      <c r="AJ294" s="943">
        <f>(AH294-MIN(IF(O294=0,2E+99,O294),IF(X294=0,2E+99,X294)))/MIN(IF(O294=0,2E+99,O294),IF(X294=0,2E+99,X294))</f>
        <v>-0.54764166554141891</v>
      </c>
      <c r="AK294" s="943">
        <v>6.1153846153846149E-2</v>
      </c>
      <c r="AL294" s="943">
        <v>0.73611111111111105</v>
      </c>
      <c r="AM294" s="941">
        <v>3.0449270366540269</v>
      </c>
      <c r="AN294" s="944">
        <v>45082.939189814817</v>
      </c>
      <c r="AO294" s="933"/>
    </row>
    <row r="295" spans="1:41" ht="13.5" thickBot="1" x14ac:dyDescent="0.25">
      <c r="A295" s="932" t="s">
        <v>1170</v>
      </c>
      <c r="B295" s="932" t="s">
        <v>1171</v>
      </c>
      <c r="C295" s="933"/>
      <c r="D295" s="934" t="s">
        <v>508</v>
      </c>
      <c r="E295" s="933" t="s">
        <v>960</v>
      </c>
      <c r="F295" s="933">
        <v>1</v>
      </c>
      <c r="G295" s="933">
        <v>1</v>
      </c>
      <c r="H295" s="935">
        <v>5</v>
      </c>
      <c r="I295" s="935">
        <v>80</v>
      </c>
      <c r="J295" s="935">
        <v>0.01</v>
      </c>
      <c r="K295" s="936">
        <v>0.23499999999999999</v>
      </c>
      <c r="L295" s="935">
        <v>1.7</v>
      </c>
      <c r="M295" s="935">
        <v>90</v>
      </c>
      <c r="N295" s="937">
        <v>4.5846003916814322</v>
      </c>
      <c r="O295" s="936">
        <f>VLOOKUP(D295,'Залог и цена пипса'!$B$13:$E$44,3,0)*(N295+I295*$C$2*K295)</f>
        <v>56.447838760130821</v>
      </c>
      <c r="P295" s="936">
        <f>K295*VLOOKUP(D295,'Залог и цена пипса'!$B$13:$E$44,2,0)</f>
        <v>50.398099999999999</v>
      </c>
      <c r="Q295" s="938"/>
      <c r="R295" s="938"/>
      <c r="S295" s="938"/>
      <c r="T295" s="938"/>
      <c r="U295" s="938"/>
      <c r="V295" s="938"/>
      <c r="W295" s="939"/>
      <c r="X295" s="940"/>
      <c r="Y295" s="940"/>
      <c r="Z295" s="941">
        <f>MAX(O295,X295)+MAX(Y295,P295)</f>
        <v>106.84593876013082</v>
      </c>
      <c r="AA295" s="933"/>
      <c r="AB295" s="933"/>
      <c r="AC295" s="933"/>
      <c r="AD295" s="933"/>
      <c r="AE295" s="933"/>
      <c r="AF295" s="933"/>
      <c r="AG295" s="933"/>
      <c r="AH295" s="933"/>
      <c r="AI295" s="943"/>
      <c r="AJ295" s="943"/>
      <c r="AK295" s="943"/>
      <c r="AL295" s="943"/>
      <c r="AM295" s="941"/>
      <c r="AN295" s="944">
        <v>45082.939201388886</v>
      </c>
      <c r="AO295" s="933"/>
    </row>
    <row r="296" spans="1:41" x14ac:dyDescent="0.2">
      <c r="A296" s="988" t="s">
        <v>1172</v>
      </c>
      <c r="B296" s="988" t="s">
        <v>1173</v>
      </c>
      <c r="C296" s="991"/>
      <c r="D296" s="994" t="s">
        <v>508</v>
      </c>
      <c r="E296" s="991" t="s">
        <v>1004</v>
      </c>
      <c r="F296" s="991">
        <v>1</v>
      </c>
      <c r="G296" s="991">
        <v>1</v>
      </c>
      <c r="H296" s="997">
        <v>6</v>
      </c>
      <c r="I296" s="997">
        <v>100</v>
      </c>
      <c r="J296" s="997">
        <v>0.01</v>
      </c>
      <c r="K296" s="985">
        <v>6.0000000000000005E-2</v>
      </c>
      <c r="L296" s="997">
        <v>1</v>
      </c>
      <c r="M296" s="997">
        <v>110</v>
      </c>
      <c r="N296" s="1000">
        <v>3.0459061829711827</v>
      </c>
      <c r="O296" s="985">
        <f>VLOOKUP(D296,'Залог и цена пипса'!$B$13:$E$44,3,0)*(N296+I296*$C$2*K296)</f>
        <v>30.081012370254513</v>
      </c>
      <c r="P296" s="985">
        <f>K296*VLOOKUP(D296,'Залог и цена пипса'!$B$13:$E$44,2,0)</f>
        <v>12.867600000000001</v>
      </c>
      <c r="Q296" s="976"/>
      <c r="R296" s="976"/>
      <c r="S296" s="976"/>
      <c r="T296" s="976"/>
      <c r="U296" s="976"/>
      <c r="V296" s="976"/>
      <c r="W296" s="979"/>
      <c r="X296" s="982"/>
      <c r="Y296" s="982"/>
      <c r="Z296" s="973">
        <f>MAX(O296,X296)+MAX(Y296,P296)</f>
        <v>42.948612370254516</v>
      </c>
      <c r="AA296" s="945" t="s">
        <v>1174</v>
      </c>
      <c r="AB296" s="946" t="s">
        <v>508</v>
      </c>
      <c r="AC296" s="946">
        <v>240</v>
      </c>
      <c r="AD296" s="946" t="s">
        <v>380</v>
      </c>
      <c r="AE296" s="947">
        <v>42745</v>
      </c>
      <c r="AF296" s="947">
        <v>43733</v>
      </c>
      <c r="AG296" s="946">
        <v>1368.88</v>
      </c>
      <c r="AH296" s="946">
        <v>209.79</v>
      </c>
      <c r="AI296" s="948">
        <v>0.22800000000000001</v>
      </c>
      <c r="AJ296" s="948">
        <f>(AH296-MIN(IF(O296=0,2E+99,O296),IF(X296=0,2E+99,X296)))/MIN(IF(O296=0,2E+99,O296),IF(X296=0,2E+99,X296))</f>
        <v>5.9741668737003675</v>
      </c>
      <c r="AK296" s="948">
        <v>0.17549743589743591</v>
      </c>
      <c r="AL296" s="948">
        <v>2.1124691358024692</v>
      </c>
      <c r="AM296" s="949">
        <v>2.4166671080251327</v>
      </c>
      <c r="AN296" s="950">
        <v>45082.939247685186</v>
      </c>
      <c r="AO296" s="946"/>
    </row>
    <row r="297" spans="1:41" x14ac:dyDescent="0.2">
      <c r="A297" s="989"/>
      <c r="B297" s="989"/>
      <c r="C297" s="992"/>
      <c r="D297" s="995"/>
      <c r="E297" s="992"/>
      <c r="F297" s="992"/>
      <c r="G297" s="992"/>
      <c r="H297" s="998"/>
      <c r="I297" s="998"/>
      <c r="J297" s="998"/>
      <c r="K297" s="986"/>
      <c r="L297" s="998"/>
      <c r="M297" s="998"/>
      <c r="N297" s="1001"/>
      <c r="O297" s="986"/>
      <c r="P297" s="986"/>
      <c r="Q297" s="977"/>
      <c r="R297" s="977"/>
      <c r="S297" s="977"/>
      <c r="T297" s="977"/>
      <c r="U297" s="977"/>
      <c r="V297" s="977"/>
      <c r="W297" s="980"/>
      <c r="X297" s="983"/>
      <c r="Y297" s="983"/>
      <c r="Z297" s="974"/>
      <c r="AA297" s="951" t="s">
        <v>1175</v>
      </c>
      <c r="AB297" s="952" t="s">
        <v>508</v>
      </c>
      <c r="AC297" s="952">
        <v>33</v>
      </c>
      <c r="AD297" s="952" t="s">
        <v>380</v>
      </c>
      <c r="AE297" s="953">
        <v>42737</v>
      </c>
      <c r="AF297" s="953">
        <v>43730</v>
      </c>
      <c r="AG297" s="952">
        <v>114.15</v>
      </c>
      <c r="AH297" s="952">
        <v>17.48</v>
      </c>
      <c r="AI297" s="954">
        <v>0.19489999999999999</v>
      </c>
      <c r="AJ297" s="954">
        <f>(AH297-MIN(IF(O296=0,2E+99,O296),IF(X296=0,2E+99,X296)))/MIN(IF(O296=0,2E+99,O296),IF(X296=0,2E+99,X296))</f>
        <v>-0.41890253609665651</v>
      </c>
      <c r="AK297" s="954">
        <v>0.10610708310094813</v>
      </c>
      <c r="AL297" s="954">
        <v>1.2811447811447811</v>
      </c>
      <c r="AM297" s="955">
        <v>2.4186371726417493</v>
      </c>
      <c r="AN297" s="956">
        <v>45082.939259259256</v>
      </c>
      <c r="AO297" s="952"/>
    </row>
    <row r="298" spans="1:41" x14ac:dyDescent="0.2">
      <c r="A298" s="989"/>
      <c r="B298" s="989"/>
      <c r="C298" s="992"/>
      <c r="D298" s="995"/>
      <c r="E298" s="992"/>
      <c r="F298" s="992"/>
      <c r="G298" s="992"/>
      <c r="H298" s="998"/>
      <c r="I298" s="998"/>
      <c r="J298" s="998"/>
      <c r="K298" s="986"/>
      <c r="L298" s="998"/>
      <c r="M298" s="998"/>
      <c r="N298" s="1001"/>
      <c r="O298" s="986"/>
      <c r="P298" s="986"/>
      <c r="Q298" s="977"/>
      <c r="R298" s="977"/>
      <c r="S298" s="977"/>
      <c r="T298" s="977"/>
      <c r="U298" s="977"/>
      <c r="V298" s="977"/>
      <c r="W298" s="980"/>
      <c r="X298" s="983"/>
      <c r="Y298" s="983"/>
      <c r="Z298" s="974"/>
      <c r="AA298" s="951" t="s">
        <v>1176</v>
      </c>
      <c r="AB298" s="952" t="s">
        <v>508</v>
      </c>
      <c r="AC298" s="952">
        <v>240</v>
      </c>
      <c r="AD298" s="952" t="s">
        <v>380</v>
      </c>
      <c r="AE298" s="953">
        <v>42745</v>
      </c>
      <c r="AF298" s="953">
        <v>43733</v>
      </c>
      <c r="AG298" s="952">
        <v>912.56</v>
      </c>
      <c r="AH298" s="952">
        <v>139.87</v>
      </c>
      <c r="AI298" s="954">
        <v>0.20169999999999999</v>
      </c>
      <c r="AJ298" s="954">
        <f>(AH298-MIN(IF(O296=0,2E+99,O296),IF(X296=0,2E+99,X296)))/MIN(IF(O296=0,2E+99,O296),IF(X296=0,2E+99,X296))</f>
        <v>3.649777018086994</v>
      </c>
      <c r="AK298" s="954">
        <v>0.11699487179487179</v>
      </c>
      <c r="AL298" s="954">
        <v>1.4082716049382713</v>
      </c>
      <c r="AM298" s="955">
        <v>2.4164237162020812</v>
      </c>
      <c r="AN298" s="956">
        <v>45082.939270833333</v>
      </c>
      <c r="AO298" s="952"/>
    </row>
    <row r="299" spans="1:41" x14ac:dyDescent="0.2">
      <c r="A299" s="989"/>
      <c r="B299" s="989"/>
      <c r="C299" s="992"/>
      <c r="D299" s="995"/>
      <c r="E299" s="992"/>
      <c r="F299" s="992"/>
      <c r="G299" s="992"/>
      <c r="H299" s="998"/>
      <c r="I299" s="998"/>
      <c r="J299" s="998"/>
      <c r="K299" s="986"/>
      <c r="L299" s="998"/>
      <c r="M299" s="998"/>
      <c r="N299" s="1001"/>
      <c r="O299" s="986"/>
      <c r="P299" s="986"/>
      <c r="Q299" s="977"/>
      <c r="R299" s="977"/>
      <c r="S299" s="977"/>
      <c r="T299" s="977"/>
      <c r="U299" s="977"/>
      <c r="V299" s="977"/>
      <c r="W299" s="980"/>
      <c r="X299" s="983"/>
      <c r="Y299" s="983"/>
      <c r="Z299" s="974"/>
      <c r="AA299" s="951" t="s">
        <v>1177</v>
      </c>
      <c r="AB299" s="952" t="s">
        <v>508</v>
      </c>
      <c r="AC299" s="952">
        <v>240</v>
      </c>
      <c r="AD299" s="952" t="s">
        <v>380</v>
      </c>
      <c r="AE299" s="953">
        <v>42745</v>
      </c>
      <c r="AF299" s="953">
        <v>43733</v>
      </c>
      <c r="AG299" s="952">
        <v>1140.74</v>
      </c>
      <c r="AH299" s="952">
        <v>174.84</v>
      </c>
      <c r="AI299" s="954">
        <v>0.21679999999999999</v>
      </c>
      <c r="AJ299" s="954">
        <f>(AH299-MIN(IF(O296=0,2E+99,O296),IF(X296=0,2E+99,X296)))/MIN(IF(O296=0,2E+99,O296),IF(X296=0,2E+99,X296))</f>
        <v>4.8123043815137629</v>
      </c>
      <c r="AK299" s="954">
        <v>0.14624871794871794</v>
      </c>
      <c r="AL299" s="954">
        <v>1.7604012345679012</v>
      </c>
      <c r="AM299" s="955">
        <v>2.4164738978282787</v>
      </c>
      <c r="AN299" s="956">
        <v>45082.939270833333</v>
      </c>
      <c r="AO299" s="952"/>
    </row>
    <row r="300" spans="1:41" x14ac:dyDescent="0.2">
      <c r="A300" s="989"/>
      <c r="B300" s="989"/>
      <c r="C300" s="992"/>
      <c r="D300" s="995"/>
      <c r="E300" s="992"/>
      <c r="F300" s="992"/>
      <c r="G300" s="992"/>
      <c r="H300" s="998"/>
      <c r="I300" s="998"/>
      <c r="J300" s="998"/>
      <c r="K300" s="986"/>
      <c r="L300" s="998"/>
      <c r="M300" s="998"/>
      <c r="N300" s="1001"/>
      <c r="O300" s="986"/>
      <c r="P300" s="986"/>
      <c r="Q300" s="977"/>
      <c r="R300" s="977"/>
      <c r="S300" s="977"/>
      <c r="T300" s="977"/>
      <c r="U300" s="977"/>
      <c r="V300" s="977"/>
      <c r="W300" s="980"/>
      <c r="X300" s="983"/>
      <c r="Y300" s="983"/>
      <c r="Z300" s="974"/>
      <c r="AA300" s="951" t="s">
        <v>1178</v>
      </c>
      <c r="AB300" s="952" t="s">
        <v>508</v>
      </c>
      <c r="AC300" s="952">
        <v>33</v>
      </c>
      <c r="AD300" s="952" t="s">
        <v>380</v>
      </c>
      <c r="AE300" s="953">
        <v>43475</v>
      </c>
      <c r="AF300" s="953">
        <v>43733</v>
      </c>
      <c r="AG300" s="952">
        <v>60.43</v>
      </c>
      <c r="AH300" s="952">
        <v>17.48</v>
      </c>
      <c r="AI300" s="954">
        <v>0.48580000000000001</v>
      </c>
      <c r="AJ300" s="954">
        <f>(AH300-MIN(IF(O296=0,2E+99,O296),IF(X296=0,2E+99,X296)))/MIN(IF(O296=0,2E+99,O296),IF(X296=0,2E+99,X296))</f>
        <v>-0.41890253609665651</v>
      </c>
      <c r="AK300" s="954">
        <v>0.21543672014260248</v>
      </c>
      <c r="AL300" s="954">
        <v>2.6160173160173161</v>
      </c>
      <c r="AM300" s="955">
        <v>4.9387054593004249</v>
      </c>
      <c r="AN300" s="956">
        <v>45082.939270833333</v>
      </c>
      <c r="AO300" s="952"/>
    </row>
    <row r="301" spans="1:41" x14ac:dyDescent="0.2">
      <c r="A301" s="989"/>
      <c r="B301" s="989"/>
      <c r="C301" s="992"/>
      <c r="D301" s="995"/>
      <c r="E301" s="992"/>
      <c r="F301" s="992"/>
      <c r="G301" s="992"/>
      <c r="H301" s="998"/>
      <c r="I301" s="998"/>
      <c r="J301" s="998"/>
      <c r="K301" s="986"/>
      <c r="L301" s="998"/>
      <c r="M301" s="998"/>
      <c r="N301" s="1001"/>
      <c r="O301" s="986"/>
      <c r="P301" s="986"/>
      <c r="Q301" s="977"/>
      <c r="R301" s="977"/>
      <c r="S301" s="977"/>
      <c r="T301" s="977"/>
      <c r="U301" s="977"/>
      <c r="V301" s="977"/>
      <c r="W301" s="980"/>
      <c r="X301" s="983"/>
      <c r="Y301" s="983"/>
      <c r="Z301" s="974"/>
      <c r="AA301" s="951" t="s">
        <v>1179</v>
      </c>
      <c r="AB301" s="952" t="s">
        <v>508</v>
      </c>
      <c r="AC301" s="952">
        <v>33</v>
      </c>
      <c r="AD301" s="952" t="s">
        <v>380</v>
      </c>
      <c r="AE301" s="953">
        <v>42737</v>
      </c>
      <c r="AF301" s="953">
        <v>43728</v>
      </c>
      <c r="AG301" s="952">
        <v>171.53</v>
      </c>
      <c r="AH301" s="952">
        <v>19.52</v>
      </c>
      <c r="AI301" s="954">
        <v>0.16700000000000001</v>
      </c>
      <c r="AJ301" s="954">
        <f>(AH301-MIN(IF(O296=0,2E+99,O296),IF(X296=0,2E+99,X296)))/MIN(IF(O296=0,2E+99,O296),IF(X296=0,2E+99,X296))</f>
        <v>-0.35108566959992765</v>
      </c>
      <c r="AK301" s="954">
        <v>0.15944413459750884</v>
      </c>
      <c r="AL301" s="954">
        <v>1.9251402918069582</v>
      </c>
      <c r="AM301" s="955">
        <v>3.2545916818457798</v>
      </c>
      <c r="AN301" s="956">
        <v>45082.939282407409</v>
      </c>
      <c r="AO301" s="952"/>
    </row>
    <row r="302" spans="1:41" ht="13.5" thickBot="1" x14ac:dyDescent="0.25">
      <c r="A302" s="990"/>
      <c r="B302" s="990"/>
      <c r="C302" s="993"/>
      <c r="D302" s="996"/>
      <c r="E302" s="993"/>
      <c r="F302" s="993"/>
      <c r="G302" s="993"/>
      <c r="H302" s="999"/>
      <c r="I302" s="999"/>
      <c r="J302" s="999"/>
      <c r="K302" s="987"/>
      <c r="L302" s="999"/>
      <c r="M302" s="999"/>
      <c r="N302" s="1002"/>
      <c r="O302" s="987"/>
      <c r="P302" s="987"/>
      <c r="Q302" s="978"/>
      <c r="R302" s="978"/>
      <c r="S302" s="978"/>
      <c r="T302" s="978"/>
      <c r="U302" s="978"/>
      <c r="V302" s="978"/>
      <c r="W302" s="981"/>
      <c r="X302" s="984"/>
      <c r="Y302" s="984"/>
      <c r="Z302" s="975"/>
      <c r="AA302" s="957" t="s">
        <v>1180</v>
      </c>
      <c r="AB302" s="958" t="s">
        <v>508</v>
      </c>
      <c r="AC302" s="958">
        <v>33</v>
      </c>
      <c r="AD302" s="958" t="s">
        <v>380</v>
      </c>
      <c r="AE302" s="959">
        <v>43467</v>
      </c>
      <c r="AF302" s="959">
        <v>43728</v>
      </c>
      <c r="AG302" s="958">
        <v>103.87</v>
      </c>
      <c r="AH302" s="958">
        <v>31.29</v>
      </c>
      <c r="AI302" s="960">
        <v>0.37230000000000002</v>
      </c>
      <c r="AJ302" s="960">
        <f>(AH302-MIN(IF(O296=0,2E+99,O296),IF(X296=0,2E+99,X296)))/MIN(IF(O296=0,2E+99,O296),IF(X296=0,2E+99,X296))</f>
        <v>4.019105523659134E-2</v>
      </c>
      <c r="AK302" s="960">
        <v>0.36599718111346019</v>
      </c>
      <c r="AL302" s="960">
        <v>4.4965367965367973</v>
      </c>
      <c r="AM302" s="961">
        <v>4.7422727480253855</v>
      </c>
      <c r="AN302" s="962">
        <v>45082.939282407409</v>
      </c>
      <c r="AO302" s="958"/>
    </row>
    <row r="303" spans="1:41" ht="13.5" thickBot="1" x14ac:dyDescent="0.25">
      <c r="A303" s="932" t="s">
        <v>1181</v>
      </c>
      <c r="B303" s="932" t="s">
        <v>1182</v>
      </c>
      <c r="C303" s="933"/>
      <c r="D303" s="934" t="s">
        <v>501</v>
      </c>
      <c r="E303" s="933" t="s">
        <v>1004</v>
      </c>
      <c r="F303" s="933">
        <v>1</v>
      </c>
      <c r="G303" s="933">
        <v>1</v>
      </c>
      <c r="H303" s="935">
        <v>3</v>
      </c>
      <c r="I303" s="935">
        <v>480</v>
      </c>
      <c r="J303" s="935">
        <v>0.01</v>
      </c>
      <c r="K303" s="936">
        <v>0.16</v>
      </c>
      <c r="L303" s="935">
        <v>3.4</v>
      </c>
      <c r="M303" s="935">
        <v>85</v>
      </c>
      <c r="N303" s="937">
        <v>12.095999999999997</v>
      </c>
      <c r="O303" s="936">
        <f>VLOOKUP(D303,'Залог и цена пипса'!$B$13:$E$44,3,0)*(N303+I303*$C$2*K303)</f>
        <v>236.16</v>
      </c>
      <c r="P303" s="936">
        <f>K303*VLOOKUP(D303,'Залог и цена пипса'!$B$13:$E$44,2,0)</f>
        <v>39.244799999999998</v>
      </c>
      <c r="Q303" s="938"/>
      <c r="R303" s="938"/>
      <c r="S303" s="938"/>
      <c r="T303" s="938"/>
      <c r="U303" s="938"/>
      <c r="V303" s="938"/>
      <c r="W303" s="939"/>
      <c r="X303" s="940"/>
      <c r="Y303" s="940"/>
      <c r="Z303" s="941">
        <f>MAX(O303,X303)+MAX(Y303,P303)</f>
        <v>275.40480000000002</v>
      </c>
      <c r="AA303" s="932" t="s">
        <v>1183</v>
      </c>
      <c r="AB303" s="933" t="s">
        <v>501</v>
      </c>
      <c r="AC303" s="933">
        <v>54</v>
      </c>
      <c r="AD303" s="933" t="s">
        <v>380</v>
      </c>
      <c r="AE303" s="942">
        <v>42737</v>
      </c>
      <c r="AF303" s="942">
        <v>43727</v>
      </c>
      <c r="AG303" s="933">
        <v>153.03</v>
      </c>
      <c r="AH303" s="933">
        <v>39.14</v>
      </c>
      <c r="AI303" s="943">
        <v>0.24779999999999999</v>
      </c>
      <c r="AJ303" s="943">
        <f>(AH303-MIN(IF(O303=0,2E+99,O303),IF(X303=0,2E+99,X303)))/MIN(IF(O303=0,2E+99,O303),IF(X303=0,2E+99,X303))</f>
        <v>-0.83426490514905138</v>
      </c>
      <c r="AK303" s="943">
        <v>8.692910702113156E-2</v>
      </c>
      <c r="AL303" s="943">
        <v>1.0495884773662552</v>
      </c>
      <c r="AM303" s="941">
        <v>1.4480781241128711</v>
      </c>
      <c r="AN303" s="944">
        <v>45082.939351851855</v>
      </c>
      <c r="AO303" s="933"/>
    </row>
    <row r="304" spans="1:41" x14ac:dyDescent="0.2">
      <c r="A304" s="988" t="s">
        <v>1184</v>
      </c>
      <c r="B304" s="988" t="s">
        <v>1185</v>
      </c>
      <c r="C304" s="991"/>
      <c r="D304" s="994" t="s">
        <v>500</v>
      </c>
      <c r="E304" s="991" t="s">
        <v>1004</v>
      </c>
      <c r="F304" s="991">
        <v>2</v>
      </c>
      <c r="G304" s="991">
        <v>1</v>
      </c>
      <c r="H304" s="997">
        <v>10</v>
      </c>
      <c r="I304" s="997">
        <v>45</v>
      </c>
      <c r="J304" s="997">
        <v>0.01</v>
      </c>
      <c r="K304" s="985">
        <v>4.4130000000000003</v>
      </c>
      <c r="L304" s="997">
        <v>1.8</v>
      </c>
      <c r="M304" s="997">
        <v>16</v>
      </c>
      <c r="N304" s="1000">
        <v>29.646999999999998</v>
      </c>
      <c r="O304" s="985">
        <f>VLOOKUP(D304,'Залог и цена пипса'!$B$13:$E$44,3,0)*(N304+I304*$C$2*K304)</f>
        <v>594.34750000000008</v>
      </c>
      <c r="P304" s="985">
        <f>K304*VLOOKUP(D304,'Залог и цена пипса'!$B$13:$E$44,2,0)</f>
        <v>946.41198000000009</v>
      </c>
      <c r="Q304" s="976"/>
      <c r="R304" s="976"/>
      <c r="S304" s="976"/>
      <c r="T304" s="976"/>
      <c r="U304" s="976"/>
      <c r="V304" s="976"/>
      <c r="W304" s="979"/>
      <c r="X304" s="982"/>
      <c r="Y304" s="982"/>
      <c r="Z304" s="973">
        <f>MAX(O304,X304)+MAX(Y304,P304)</f>
        <v>1540.7594800000002</v>
      </c>
      <c r="AA304" s="945" t="s">
        <v>1186</v>
      </c>
      <c r="AB304" s="946" t="s">
        <v>500</v>
      </c>
      <c r="AC304" s="946">
        <v>3000</v>
      </c>
      <c r="AD304" s="946" t="s">
        <v>380</v>
      </c>
      <c r="AE304" s="947">
        <v>41275</v>
      </c>
      <c r="AF304" s="947">
        <v>43830</v>
      </c>
      <c r="AG304" s="946">
        <v>12888.63</v>
      </c>
      <c r="AH304" s="946">
        <v>1751.53</v>
      </c>
      <c r="AI304" s="948">
        <v>0.1487</v>
      </c>
      <c r="AJ304" s="948">
        <f>(AH304-MIN(IF(O304=0,2E+99,O304),IF(X304=0,2E+99,X304)))/MIN(IF(O304=0,2E+99,O304),IF(X304=0,2E+99,X304))</f>
        <v>1.9469796709837255</v>
      </c>
      <c r="AK304" s="948">
        <v>5.1145357142857138E-2</v>
      </c>
      <c r="AL304" s="948">
        <v>0.61374428571428563</v>
      </c>
      <c r="AM304" s="949">
        <v>1.0512139998417709</v>
      </c>
      <c r="AN304" s="950">
        <v>45082.942060185182</v>
      </c>
      <c r="AO304" s="946"/>
    </row>
    <row r="305" spans="1:41" ht="13.5" thickBot="1" x14ac:dyDescent="0.25">
      <c r="A305" s="990"/>
      <c r="B305" s="990"/>
      <c r="C305" s="993"/>
      <c r="D305" s="996"/>
      <c r="E305" s="993"/>
      <c r="F305" s="993"/>
      <c r="G305" s="993"/>
      <c r="H305" s="999"/>
      <c r="I305" s="999"/>
      <c r="J305" s="999"/>
      <c r="K305" s="987"/>
      <c r="L305" s="999"/>
      <c r="M305" s="999"/>
      <c r="N305" s="1002"/>
      <c r="O305" s="987"/>
      <c r="P305" s="987"/>
      <c r="Q305" s="978"/>
      <c r="R305" s="978"/>
      <c r="S305" s="978"/>
      <c r="T305" s="978"/>
      <c r="U305" s="978"/>
      <c r="V305" s="978"/>
      <c r="W305" s="981"/>
      <c r="X305" s="984"/>
      <c r="Y305" s="984"/>
      <c r="Z305" s="975"/>
      <c r="AA305" s="957" t="s">
        <v>1187</v>
      </c>
      <c r="AB305" s="958" t="s">
        <v>500</v>
      </c>
      <c r="AC305" s="958">
        <v>3000</v>
      </c>
      <c r="AD305" s="958" t="s">
        <v>380</v>
      </c>
      <c r="AE305" s="959">
        <v>41275</v>
      </c>
      <c r="AF305" s="959">
        <v>43830</v>
      </c>
      <c r="AG305" s="958">
        <v>12888.63</v>
      </c>
      <c r="AH305" s="958">
        <v>1751.53</v>
      </c>
      <c r="AI305" s="960">
        <v>0.1487</v>
      </c>
      <c r="AJ305" s="960">
        <f>(AH305-MIN(IF(O304=0,2E+99,O304),IF(X304=0,2E+99,X304)))/MIN(IF(O304=0,2E+99,O304),IF(X304=0,2E+99,X304))</f>
        <v>1.9469796709837255</v>
      </c>
      <c r="AK305" s="960">
        <v>5.1145357142857138E-2</v>
      </c>
      <c r="AL305" s="960">
        <v>0.61374428571428563</v>
      </c>
      <c r="AM305" s="961">
        <v>1.0512139998417709</v>
      </c>
      <c r="AN305" s="962">
        <v>45082.942291666666</v>
      </c>
      <c r="AO305" s="958"/>
    </row>
    <row r="306" spans="1:41" x14ac:dyDescent="0.2">
      <c r="A306" s="988" t="s">
        <v>1188</v>
      </c>
      <c r="B306" s="988" t="s">
        <v>1189</v>
      </c>
      <c r="C306" s="991"/>
      <c r="D306" s="994" t="s">
        <v>500</v>
      </c>
      <c r="E306" s="991" t="s">
        <v>1004</v>
      </c>
      <c r="F306" s="991">
        <v>2</v>
      </c>
      <c r="G306" s="991">
        <v>1</v>
      </c>
      <c r="H306" s="997">
        <v>10</v>
      </c>
      <c r="I306" s="997">
        <v>150</v>
      </c>
      <c r="J306" s="997">
        <v>0.01</v>
      </c>
      <c r="K306" s="985">
        <v>4.4130000000000003</v>
      </c>
      <c r="L306" s="997">
        <v>1.8</v>
      </c>
      <c r="M306" s="997">
        <v>45</v>
      </c>
      <c r="N306" s="1000">
        <v>160.84699999999998</v>
      </c>
      <c r="O306" s="985">
        <f>VLOOKUP(D306,'Залог и цена пипса'!$B$13:$E$44,3,0)*(N306+I306*$C$2*K306)</f>
        <v>2601.3950000000004</v>
      </c>
      <c r="P306" s="985">
        <f>K306*VLOOKUP(D306,'Залог и цена пипса'!$B$13:$E$44,2,0)</f>
        <v>946.41198000000009</v>
      </c>
      <c r="Q306" s="976"/>
      <c r="R306" s="976"/>
      <c r="S306" s="976"/>
      <c r="T306" s="976"/>
      <c r="U306" s="976"/>
      <c r="V306" s="976"/>
      <c r="W306" s="979"/>
      <c r="X306" s="982"/>
      <c r="Y306" s="982"/>
      <c r="Z306" s="973">
        <f>MAX(O306,X306)+MAX(Y306,P306)</f>
        <v>3547.8069800000003</v>
      </c>
      <c r="AA306" s="945" t="s">
        <v>1190</v>
      </c>
      <c r="AB306" s="946" t="s">
        <v>500</v>
      </c>
      <c r="AC306" s="946">
        <v>3000</v>
      </c>
      <c r="AD306" s="946" t="s">
        <v>380</v>
      </c>
      <c r="AE306" s="947">
        <v>41275</v>
      </c>
      <c r="AF306" s="947">
        <v>43830</v>
      </c>
      <c r="AG306" s="946">
        <v>4489.76</v>
      </c>
      <c r="AH306" s="946">
        <v>358.8</v>
      </c>
      <c r="AI306" s="948">
        <v>6.1100000000000002E-2</v>
      </c>
      <c r="AJ306" s="948">
        <f>(AH306-MIN(IF(O306=0,2E+99,O306),IF(X306=0,2E+99,X306)))/MIN(IF(O306=0,2E+99,O306),IF(X306=0,2E+99,X306))</f>
        <v>-0.86207400260244982</v>
      </c>
      <c r="AK306" s="948">
        <v>1.7816507936507936E-2</v>
      </c>
      <c r="AL306" s="948">
        <v>0.21379809523809523</v>
      </c>
      <c r="AM306" s="949">
        <v>1.787609491957318</v>
      </c>
      <c r="AN306" s="950">
        <v>45082.945081018515</v>
      </c>
      <c r="AO306" s="946"/>
    </row>
    <row r="307" spans="1:41" ht="13.5" thickBot="1" x14ac:dyDescent="0.25">
      <c r="A307" s="990"/>
      <c r="B307" s="990"/>
      <c r="C307" s="993"/>
      <c r="D307" s="996"/>
      <c r="E307" s="993"/>
      <c r="F307" s="993"/>
      <c r="G307" s="993"/>
      <c r="H307" s="999"/>
      <c r="I307" s="999"/>
      <c r="J307" s="999"/>
      <c r="K307" s="987"/>
      <c r="L307" s="999"/>
      <c r="M307" s="999"/>
      <c r="N307" s="1002"/>
      <c r="O307" s="987"/>
      <c r="P307" s="987"/>
      <c r="Q307" s="978"/>
      <c r="R307" s="978"/>
      <c r="S307" s="978"/>
      <c r="T307" s="978"/>
      <c r="U307" s="978"/>
      <c r="V307" s="978"/>
      <c r="W307" s="981"/>
      <c r="X307" s="984"/>
      <c r="Y307" s="984"/>
      <c r="Z307" s="975"/>
      <c r="AA307" s="957" t="s">
        <v>1191</v>
      </c>
      <c r="AB307" s="958" t="s">
        <v>500</v>
      </c>
      <c r="AC307" s="958">
        <v>10000</v>
      </c>
      <c r="AD307" s="958" t="s">
        <v>380</v>
      </c>
      <c r="AE307" s="959">
        <v>42736</v>
      </c>
      <c r="AF307" s="959">
        <v>43733</v>
      </c>
      <c r="AG307" s="958">
        <v>1256.96</v>
      </c>
      <c r="AH307" s="958">
        <v>3288.79</v>
      </c>
      <c r="AI307" s="960">
        <v>0.32150000000000001</v>
      </c>
      <c r="AJ307" s="960">
        <f>(AH307-MIN(IF(O306=0,2E+99,O306),IF(X306=0,2E+99,X306)))/MIN(IF(O306=0,2E+99,O306),IF(X306=0,2E+99,X306))</f>
        <v>0.26424091689266699</v>
      </c>
      <c r="AK307" s="960">
        <v>3.83219512195122E-3</v>
      </c>
      <c r="AL307" s="960">
        <v>4.6554074074074074E-2</v>
      </c>
      <c r="AM307" s="961">
        <v>0.14155380572816773</v>
      </c>
      <c r="AN307" s="962">
        <v>45082.945092592592</v>
      </c>
      <c r="AO307" s="958"/>
    </row>
    <row r="308" spans="1:41" ht="13.5" thickBot="1" x14ac:dyDescent="0.25">
      <c r="A308" s="932" t="s">
        <v>1192</v>
      </c>
      <c r="B308" s="932" t="s">
        <v>1193</v>
      </c>
      <c r="C308" s="933"/>
      <c r="D308" s="934" t="s">
        <v>500</v>
      </c>
      <c r="E308" s="933" t="s">
        <v>960</v>
      </c>
      <c r="F308" s="933">
        <v>1</v>
      </c>
      <c r="G308" s="933">
        <v>1</v>
      </c>
      <c r="H308" s="935">
        <v>10</v>
      </c>
      <c r="I308" s="935">
        <v>336</v>
      </c>
      <c r="J308" s="935">
        <v>0.01</v>
      </c>
      <c r="K308" s="936">
        <v>4.4130000000000003</v>
      </c>
      <c r="L308" s="935">
        <v>1.8</v>
      </c>
      <c r="M308" s="935">
        <v>83</v>
      </c>
      <c r="N308" s="937">
        <v>325.61699999999996</v>
      </c>
      <c r="O308" s="936">
        <f>VLOOKUP(D308,'Залог и цена пипса'!$B$13:$E$44,3,0)*(N308+I308*$C$2*K308)</f>
        <v>5480.322000000001</v>
      </c>
      <c r="P308" s="936">
        <f>K308*VLOOKUP(D308,'Залог и цена пипса'!$B$13:$E$44,2,0)</f>
        <v>946.41198000000009</v>
      </c>
      <c r="Q308" s="938"/>
      <c r="R308" s="938"/>
      <c r="S308" s="938"/>
      <c r="T308" s="938"/>
      <c r="U308" s="938"/>
      <c r="V308" s="938"/>
      <c r="W308" s="939"/>
      <c r="X308" s="940"/>
      <c r="Y308" s="940"/>
      <c r="Z308" s="941">
        <f>MAX(O308,X308)+MAX(Y308,P308)</f>
        <v>6426.7339800000009</v>
      </c>
      <c r="AA308" s="932" t="s">
        <v>1194</v>
      </c>
      <c r="AB308" s="933" t="s">
        <v>500</v>
      </c>
      <c r="AC308" s="933">
        <v>2000</v>
      </c>
      <c r="AD308" s="933" t="s">
        <v>380</v>
      </c>
      <c r="AE308" s="942">
        <v>41275</v>
      </c>
      <c r="AF308" s="942">
        <v>43830</v>
      </c>
      <c r="AG308" s="933">
        <v>4458.2299999999996</v>
      </c>
      <c r="AH308" s="933">
        <v>1017.86</v>
      </c>
      <c r="AI308" s="943">
        <v>0.2427</v>
      </c>
      <c r="AJ308" s="943">
        <f>(AH308-MIN(IF(O308=0,2E+99,O308),IF(X308=0,2E+99,X308)))/MIN(IF(O308=0,2E+99,O308),IF(X308=0,2E+99,X308))</f>
        <v>-0.81427003741750947</v>
      </c>
      <c r="AK308" s="943">
        <v>2.6537083333333333E-2</v>
      </c>
      <c r="AL308" s="943">
        <v>0.31844499999999998</v>
      </c>
      <c r="AM308" s="941">
        <v>0.62571473483583206</v>
      </c>
      <c r="AN308" s="944">
        <v>45082.948391203703</v>
      </c>
      <c r="AO308" s="933"/>
    </row>
    <row r="309" spans="1:41" x14ac:dyDescent="0.2">
      <c r="A309" s="988" t="s">
        <v>1195</v>
      </c>
      <c r="B309" s="988" t="s">
        <v>1196</v>
      </c>
      <c r="C309" s="991"/>
      <c r="D309" s="994" t="s">
        <v>508</v>
      </c>
      <c r="E309" s="991" t="s">
        <v>1004</v>
      </c>
      <c r="F309" s="991">
        <v>2</v>
      </c>
      <c r="G309" s="991">
        <v>1</v>
      </c>
      <c r="H309" s="997">
        <v>10</v>
      </c>
      <c r="I309" s="997">
        <v>312</v>
      </c>
      <c r="J309" s="997">
        <v>0.01</v>
      </c>
      <c r="K309" s="985">
        <v>1.373</v>
      </c>
      <c r="L309" s="997">
        <v>1.8</v>
      </c>
      <c r="M309" s="997">
        <v>80</v>
      </c>
      <c r="N309" s="1000">
        <v>84.590140445770757</v>
      </c>
      <c r="O309" s="985">
        <f>VLOOKUP(D309,'Залог и цена пипса'!$B$13:$E$44,3,0)*(N309+I309*$C$2*K309)</f>
        <v>1134.7088391866914</v>
      </c>
      <c r="P309" s="985">
        <f>K309*VLOOKUP(D309,'Залог и цена пипса'!$B$13:$E$44,2,0)</f>
        <v>294.45357999999999</v>
      </c>
      <c r="Q309" s="976"/>
      <c r="R309" s="976"/>
      <c r="S309" s="976"/>
      <c r="T309" s="976"/>
      <c r="U309" s="976"/>
      <c r="V309" s="976"/>
      <c r="W309" s="979"/>
      <c r="X309" s="982"/>
      <c r="Y309" s="982"/>
      <c r="Z309" s="973">
        <f>MAX(O309,X309)+MAX(Y309,P309)</f>
        <v>1429.1624191866913</v>
      </c>
      <c r="AA309" s="945" t="s">
        <v>1197</v>
      </c>
      <c r="AB309" s="946" t="s">
        <v>508</v>
      </c>
      <c r="AC309" s="946">
        <v>15</v>
      </c>
      <c r="AD309" s="946" t="s">
        <v>380</v>
      </c>
      <c r="AE309" s="947">
        <v>42751</v>
      </c>
      <c r="AF309" s="947">
        <v>43748</v>
      </c>
      <c r="AG309" s="946">
        <v>64.83</v>
      </c>
      <c r="AH309" s="946">
        <v>9.51</v>
      </c>
      <c r="AI309" s="948">
        <v>0.1812</v>
      </c>
      <c r="AJ309" s="948">
        <f>(AH309-MIN(IF(O309=0,2E+99,O309),IF(X309=0,2E+99,X309)))/MIN(IF(O309=0,2E+99,O309),IF(X309=0,2E+99,X309))</f>
        <v>-0.99161899540077936</v>
      </c>
      <c r="AK309" s="948">
        <v>0.13176829268292684</v>
      </c>
      <c r="AL309" s="948">
        <v>1.6007407407407406</v>
      </c>
      <c r="AM309" s="949">
        <v>2.5248276667835028</v>
      </c>
      <c r="AN309" s="950">
        <v>45082.948518518519</v>
      </c>
      <c r="AO309" s="946"/>
    </row>
    <row r="310" spans="1:41" x14ac:dyDescent="0.2">
      <c r="A310" s="989"/>
      <c r="B310" s="989"/>
      <c r="C310" s="992"/>
      <c r="D310" s="995"/>
      <c r="E310" s="992"/>
      <c r="F310" s="992"/>
      <c r="G310" s="992"/>
      <c r="H310" s="998"/>
      <c r="I310" s="998"/>
      <c r="J310" s="998"/>
      <c r="K310" s="986"/>
      <c r="L310" s="998"/>
      <c r="M310" s="998"/>
      <c r="N310" s="1001"/>
      <c r="O310" s="986"/>
      <c r="P310" s="986"/>
      <c r="Q310" s="977"/>
      <c r="R310" s="977"/>
      <c r="S310" s="977"/>
      <c r="T310" s="977"/>
      <c r="U310" s="977"/>
      <c r="V310" s="977"/>
      <c r="W310" s="980"/>
      <c r="X310" s="983"/>
      <c r="Y310" s="983"/>
      <c r="Z310" s="974"/>
      <c r="AA310" s="951" t="s">
        <v>1198</v>
      </c>
      <c r="AB310" s="952" t="s">
        <v>508</v>
      </c>
      <c r="AC310" s="952">
        <v>15</v>
      </c>
      <c r="AD310" s="952" t="s">
        <v>380</v>
      </c>
      <c r="AE310" s="953">
        <v>42751</v>
      </c>
      <c r="AF310" s="953">
        <v>43748</v>
      </c>
      <c r="AG310" s="952">
        <v>66.150000000000006</v>
      </c>
      <c r="AH310" s="952">
        <v>15.12</v>
      </c>
      <c r="AI310" s="954">
        <v>0.1956</v>
      </c>
      <c r="AJ310" s="954">
        <f>(AH310-MIN(IF(O309=0,2E+99,O309),IF(X309=0,2E+99,X309)))/MIN(IF(O309=0,2E+99,O309),IF(X309=0,2E+99,X309))</f>
        <v>-0.9866749958422486</v>
      </c>
      <c r="AK310" s="954">
        <v>0.13445121951219513</v>
      </c>
      <c r="AL310" s="954">
        <v>1.6333333333333333</v>
      </c>
      <c r="AM310" s="955">
        <v>1.6203703703703705</v>
      </c>
      <c r="AN310" s="956">
        <v>45082.948622685188</v>
      </c>
      <c r="AO310" s="952"/>
    </row>
    <row r="311" spans="1:41" x14ac:dyDescent="0.2">
      <c r="A311" s="989"/>
      <c r="B311" s="989"/>
      <c r="C311" s="992"/>
      <c r="D311" s="995"/>
      <c r="E311" s="992"/>
      <c r="F311" s="992"/>
      <c r="G311" s="992"/>
      <c r="H311" s="998"/>
      <c r="I311" s="998"/>
      <c r="J311" s="998"/>
      <c r="K311" s="986"/>
      <c r="L311" s="998"/>
      <c r="M311" s="998"/>
      <c r="N311" s="1001"/>
      <c r="O311" s="986"/>
      <c r="P311" s="986"/>
      <c r="Q311" s="977"/>
      <c r="R311" s="977"/>
      <c r="S311" s="977"/>
      <c r="T311" s="977"/>
      <c r="U311" s="977"/>
      <c r="V311" s="977"/>
      <c r="W311" s="980"/>
      <c r="X311" s="983"/>
      <c r="Y311" s="983"/>
      <c r="Z311" s="974"/>
      <c r="AA311" s="951" t="s">
        <v>1199</v>
      </c>
      <c r="AB311" s="952" t="s">
        <v>508</v>
      </c>
      <c r="AC311" s="952">
        <v>15</v>
      </c>
      <c r="AD311" s="952" t="s">
        <v>380</v>
      </c>
      <c r="AE311" s="953">
        <v>43115</v>
      </c>
      <c r="AF311" s="953">
        <v>43748</v>
      </c>
      <c r="AG311" s="952">
        <v>38.03</v>
      </c>
      <c r="AH311" s="952">
        <v>9.52</v>
      </c>
      <c r="AI311" s="954">
        <v>0.36809999999999998</v>
      </c>
      <c r="AJ311" s="954">
        <f>(AH311-MIN(IF(O309=0,2E+99,O309),IF(X309=0,2E+99,X309)))/MIN(IF(O309=0,2E+99,O309),IF(X309=0,2E+99,X309))</f>
        <v>-0.99161018256734168</v>
      </c>
      <c r="AK311" s="954">
        <v>0.12130781499202553</v>
      </c>
      <c r="AL311" s="954">
        <v>1.4913725490196079</v>
      </c>
      <c r="AM311" s="955">
        <v>2.3498517053880379</v>
      </c>
      <c r="AN311" s="956">
        <v>45082.948657407411</v>
      </c>
      <c r="AO311" s="952"/>
    </row>
    <row r="312" spans="1:41" x14ac:dyDescent="0.2">
      <c r="A312" s="989"/>
      <c r="B312" s="989"/>
      <c r="C312" s="992"/>
      <c r="D312" s="995"/>
      <c r="E312" s="992"/>
      <c r="F312" s="992"/>
      <c r="G312" s="992"/>
      <c r="H312" s="998"/>
      <c r="I312" s="998"/>
      <c r="J312" s="998"/>
      <c r="K312" s="986"/>
      <c r="L312" s="998"/>
      <c r="M312" s="998"/>
      <c r="N312" s="1001"/>
      <c r="O312" s="986"/>
      <c r="P312" s="986"/>
      <c r="Q312" s="977"/>
      <c r="R312" s="977"/>
      <c r="S312" s="977"/>
      <c r="T312" s="977"/>
      <c r="U312" s="977"/>
      <c r="V312" s="977"/>
      <c r="W312" s="980"/>
      <c r="X312" s="983"/>
      <c r="Y312" s="983"/>
      <c r="Z312" s="974"/>
      <c r="AA312" s="951" t="s">
        <v>1200</v>
      </c>
      <c r="AB312" s="952" t="s">
        <v>508</v>
      </c>
      <c r="AC312" s="952">
        <v>15</v>
      </c>
      <c r="AD312" s="952" t="s">
        <v>380</v>
      </c>
      <c r="AE312" s="953">
        <v>43115</v>
      </c>
      <c r="AF312" s="953">
        <v>43748</v>
      </c>
      <c r="AG312" s="952">
        <v>38.9</v>
      </c>
      <c r="AH312" s="952">
        <v>15.13</v>
      </c>
      <c r="AI312" s="954">
        <v>0.30199999999999999</v>
      </c>
      <c r="AJ312" s="954">
        <f>(AH312-MIN(IF(O309=0,2E+99,O309),IF(X309=0,2E+99,X309)))/MIN(IF(O309=0,2E+99,O309),IF(X309=0,2E+99,X309))</f>
        <v>-0.98666618300881082</v>
      </c>
      <c r="AK312" s="954">
        <v>0.12408293460925041</v>
      </c>
      <c r="AL312" s="954">
        <v>1.5254901960784315</v>
      </c>
      <c r="AM312" s="955">
        <v>1.5123828778041288</v>
      </c>
      <c r="AN312" s="956">
        <v>45082.94871527778</v>
      </c>
      <c r="AO312" s="952"/>
    </row>
    <row r="313" spans="1:41" x14ac:dyDescent="0.2">
      <c r="A313" s="989"/>
      <c r="B313" s="989"/>
      <c r="C313" s="992"/>
      <c r="D313" s="995"/>
      <c r="E313" s="992"/>
      <c r="F313" s="992"/>
      <c r="G313" s="992"/>
      <c r="H313" s="998"/>
      <c r="I313" s="998"/>
      <c r="J313" s="998"/>
      <c r="K313" s="986"/>
      <c r="L313" s="998"/>
      <c r="M313" s="998"/>
      <c r="N313" s="1001"/>
      <c r="O313" s="986"/>
      <c r="P313" s="986"/>
      <c r="Q313" s="977"/>
      <c r="R313" s="977"/>
      <c r="S313" s="977"/>
      <c r="T313" s="977"/>
      <c r="U313" s="977"/>
      <c r="V313" s="977"/>
      <c r="W313" s="980"/>
      <c r="X313" s="983"/>
      <c r="Y313" s="983"/>
      <c r="Z313" s="974"/>
      <c r="AA313" s="951" t="s">
        <v>1201</v>
      </c>
      <c r="AB313" s="952" t="s">
        <v>508</v>
      </c>
      <c r="AC313" s="952">
        <v>15</v>
      </c>
      <c r="AD313" s="952" t="s">
        <v>380</v>
      </c>
      <c r="AE313" s="953">
        <v>43479</v>
      </c>
      <c r="AF313" s="953">
        <v>43748</v>
      </c>
      <c r="AG313" s="952"/>
      <c r="AH313" s="952"/>
      <c r="AI313" s="954"/>
      <c r="AJ313" s="954">
        <f>(AH313-MIN(IF(O309=0,2E+99,O309),IF(X309=0,2E+99,X309)))/MIN(IF(O309=0,2E+99,O309),IF(X309=0,2E+99,X309))</f>
        <v>-1</v>
      </c>
      <c r="AK313" s="954"/>
      <c r="AL313" s="954"/>
      <c r="AM313" s="955"/>
      <c r="AN313" s="956">
        <v>45082.948738425926</v>
      </c>
      <c r="AO313" s="952"/>
    </row>
    <row r="314" spans="1:41" ht="13.5" thickBot="1" x14ac:dyDescent="0.25">
      <c r="A314" s="990"/>
      <c r="B314" s="990"/>
      <c r="C314" s="993"/>
      <c r="D314" s="996"/>
      <c r="E314" s="993"/>
      <c r="F314" s="993"/>
      <c r="G314" s="993"/>
      <c r="H314" s="999"/>
      <c r="I314" s="999"/>
      <c r="J314" s="999"/>
      <c r="K314" s="987"/>
      <c r="L314" s="999"/>
      <c r="M314" s="999"/>
      <c r="N314" s="1002"/>
      <c r="O314" s="987"/>
      <c r="P314" s="987"/>
      <c r="Q314" s="978"/>
      <c r="R314" s="978"/>
      <c r="S314" s="978"/>
      <c r="T314" s="978"/>
      <c r="U314" s="978"/>
      <c r="V314" s="978"/>
      <c r="W314" s="981"/>
      <c r="X314" s="984"/>
      <c r="Y314" s="984"/>
      <c r="Z314" s="975"/>
      <c r="AA314" s="957" t="s">
        <v>1202</v>
      </c>
      <c r="AB314" s="958" t="s">
        <v>508</v>
      </c>
      <c r="AC314" s="958">
        <v>15</v>
      </c>
      <c r="AD314" s="958" t="s">
        <v>380</v>
      </c>
      <c r="AE314" s="959">
        <v>43479</v>
      </c>
      <c r="AF314" s="959">
        <v>43748</v>
      </c>
      <c r="AG314" s="958"/>
      <c r="AH314" s="958"/>
      <c r="AI314" s="960"/>
      <c r="AJ314" s="960">
        <f>(AH314-MIN(IF(O309=0,2E+99,O309),IF(X309=0,2E+99,X309)))/MIN(IF(O309=0,2E+99,O309),IF(X309=0,2E+99,X309))</f>
        <v>-1</v>
      </c>
      <c r="AK314" s="960"/>
      <c r="AL314" s="960"/>
      <c r="AM314" s="961"/>
      <c r="AN314" s="962">
        <v>45082.948761574073</v>
      </c>
      <c r="AO314" s="958"/>
    </row>
    <row r="315" spans="1:41" x14ac:dyDescent="0.2">
      <c r="A315" s="988" t="s">
        <v>1195</v>
      </c>
      <c r="B315" s="988" t="s">
        <v>1203</v>
      </c>
      <c r="C315" s="991"/>
      <c r="D315" s="994" t="s">
        <v>508</v>
      </c>
      <c r="E315" s="991" t="s">
        <v>1004</v>
      </c>
      <c r="F315" s="991">
        <v>2</v>
      </c>
      <c r="G315" s="991">
        <v>1</v>
      </c>
      <c r="H315" s="997">
        <v>10</v>
      </c>
      <c r="I315" s="997">
        <v>294</v>
      </c>
      <c r="J315" s="997">
        <v>0.01</v>
      </c>
      <c r="K315" s="985">
        <v>1.373</v>
      </c>
      <c r="L315" s="997">
        <v>1.8</v>
      </c>
      <c r="M315" s="997">
        <v>70</v>
      </c>
      <c r="N315" s="1000">
        <v>81.048389070222868</v>
      </c>
      <c r="O315" s="985">
        <f>VLOOKUP(D315,'Залог и цена пипса'!$B$13:$E$44,3,0)*(N315+I315*$C$2*K315)</f>
        <v>1079.4483292336131</v>
      </c>
      <c r="P315" s="985">
        <f>K315*VLOOKUP(D315,'Залог и цена пипса'!$B$13:$E$44,2,0)</f>
        <v>294.45357999999999</v>
      </c>
      <c r="Q315" s="976"/>
      <c r="R315" s="976"/>
      <c r="S315" s="976"/>
      <c r="T315" s="976"/>
      <c r="U315" s="976"/>
      <c r="V315" s="976"/>
      <c r="W315" s="979"/>
      <c r="X315" s="982"/>
      <c r="Y315" s="982"/>
      <c r="Z315" s="973">
        <f>MAX(O315,X315)+MAX(Y315,P315)</f>
        <v>1373.901909233613</v>
      </c>
      <c r="AA315" s="945" t="s">
        <v>1197</v>
      </c>
      <c r="AB315" s="946" t="s">
        <v>508</v>
      </c>
      <c r="AC315" s="946">
        <v>15</v>
      </c>
      <c r="AD315" s="946" t="s">
        <v>380</v>
      </c>
      <c r="AE315" s="947">
        <v>42751</v>
      </c>
      <c r="AF315" s="947">
        <v>43748</v>
      </c>
      <c r="AG315" s="946">
        <v>64.83</v>
      </c>
      <c r="AH315" s="946">
        <v>9.51</v>
      </c>
      <c r="AI315" s="948">
        <v>0.1812</v>
      </c>
      <c r="AJ315" s="948">
        <f>(AH315-MIN(IF(O315=0,2E+99,O315),IF(X315=0,2E+99,X315)))/MIN(IF(O315=0,2E+99,O315),IF(X315=0,2E+99,X315))</f>
        <v>-0.99118994421275175</v>
      </c>
      <c r="AK315" s="948">
        <v>0.13176829268292684</v>
      </c>
      <c r="AL315" s="948">
        <v>1.6007407407407406</v>
      </c>
      <c r="AM315" s="949">
        <v>2.5248276667835028</v>
      </c>
      <c r="AN315" s="950">
        <v>45082.948854166665</v>
      </c>
      <c r="AO315" s="946"/>
    </row>
    <row r="316" spans="1:41" x14ac:dyDescent="0.2">
      <c r="A316" s="989"/>
      <c r="B316" s="989"/>
      <c r="C316" s="992"/>
      <c r="D316" s="995"/>
      <c r="E316" s="992"/>
      <c r="F316" s="992"/>
      <c r="G316" s="992"/>
      <c r="H316" s="998"/>
      <c r="I316" s="998"/>
      <c r="J316" s="998"/>
      <c r="K316" s="986"/>
      <c r="L316" s="998"/>
      <c r="M316" s="998"/>
      <c r="N316" s="1001"/>
      <c r="O316" s="986"/>
      <c r="P316" s="986"/>
      <c r="Q316" s="977"/>
      <c r="R316" s="977"/>
      <c r="S316" s="977"/>
      <c r="T316" s="977"/>
      <c r="U316" s="977"/>
      <c r="V316" s="977"/>
      <c r="W316" s="980"/>
      <c r="X316" s="983"/>
      <c r="Y316" s="983"/>
      <c r="Z316" s="974"/>
      <c r="AA316" s="951" t="s">
        <v>1198</v>
      </c>
      <c r="AB316" s="952" t="s">
        <v>508</v>
      </c>
      <c r="AC316" s="952">
        <v>15</v>
      </c>
      <c r="AD316" s="952" t="s">
        <v>380</v>
      </c>
      <c r="AE316" s="953">
        <v>42751</v>
      </c>
      <c r="AF316" s="953">
        <v>43748</v>
      </c>
      <c r="AG316" s="952">
        <v>66.150000000000006</v>
      </c>
      <c r="AH316" s="952">
        <v>15.12</v>
      </c>
      <c r="AI316" s="954">
        <v>0.1956</v>
      </c>
      <c r="AJ316" s="954">
        <f>(AH316-MIN(IF(O315=0,2E+99,O315),IF(X315=0,2E+99,X315)))/MIN(IF(O315=0,2E+99,O315),IF(X315=0,2E+99,X315))</f>
        <v>-0.98599284505749818</v>
      </c>
      <c r="AK316" s="954">
        <v>0.13445121951219513</v>
      </c>
      <c r="AL316" s="954">
        <v>1.6333333333333333</v>
      </c>
      <c r="AM316" s="955">
        <v>1.6203703703703705</v>
      </c>
      <c r="AN316" s="956">
        <v>45082.948958333334</v>
      </c>
      <c r="AO316" s="952"/>
    </row>
    <row r="317" spans="1:41" x14ac:dyDescent="0.2">
      <c r="A317" s="989"/>
      <c r="B317" s="989"/>
      <c r="C317" s="992"/>
      <c r="D317" s="995"/>
      <c r="E317" s="992"/>
      <c r="F317" s="992"/>
      <c r="G317" s="992"/>
      <c r="H317" s="998"/>
      <c r="I317" s="998"/>
      <c r="J317" s="998"/>
      <c r="K317" s="986"/>
      <c r="L317" s="998"/>
      <c r="M317" s="998"/>
      <c r="N317" s="1001"/>
      <c r="O317" s="986"/>
      <c r="P317" s="986"/>
      <c r="Q317" s="977"/>
      <c r="R317" s="977"/>
      <c r="S317" s="977"/>
      <c r="T317" s="977"/>
      <c r="U317" s="977"/>
      <c r="V317" s="977"/>
      <c r="W317" s="980"/>
      <c r="X317" s="983"/>
      <c r="Y317" s="983"/>
      <c r="Z317" s="974"/>
      <c r="AA317" s="951" t="s">
        <v>1199</v>
      </c>
      <c r="AB317" s="952" t="s">
        <v>508</v>
      </c>
      <c r="AC317" s="952">
        <v>15</v>
      </c>
      <c r="AD317" s="952" t="s">
        <v>380</v>
      </c>
      <c r="AE317" s="953">
        <v>43115</v>
      </c>
      <c r="AF317" s="953">
        <v>43748</v>
      </c>
      <c r="AG317" s="952">
        <v>38.03</v>
      </c>
      <c r="AH317" s="952">
        <v>9.52</v>
      </c>
      <c r="AI317" s="954">
        <v>0.36809999999999998</v>
      </c>
      <c r="AJ317" s="954">
        <f>(AH317-MIN(IF(O315=0,2E+99,O315),IF(X315=0,2E+99,X315)))/MIN(IF(O315=0,2E+99,O315),IF(X315=0,2E+99,X315))</f>
        <v>-0.99118068022138772</v>
      </c>
      <c r="AK317" s="954">
        <v>0.12130781499202553</v>
      </c>
      <c r="AL317" s="954">
        <v>1.4913725490196079</v>
      </c>
      <c r="AM317" s="955">
        <v>2.3498517053880379</v>
      </c>
      <c r="AN317" s="956">
        <v>45082.948993055557</v>
      </c>
      <c r="AO317" s="952"/>
    </row>
    <row r="318" spans="1:41" x14ac:dyDescent="0.2">
      <c r="A318" s="989"/>
      <c r="B318" s="989"/>
      <c r="C318" s="992"/>
      <c r="D318" s="995"/>
      <c r="E318" s="992"/>
      <c r="F318" s="992"/>
      <c r="G318" s="992"/>
      <c r="H318" s="998"/>
      <c r="I318" s="998"/>
      <c r="J318" s="998"/>
      <c r="K318" s="986"/>
      <c r="L318" s="998"/>
      <c r="M318" s="998"/>
      <c r="N318" s="1001"/>
      <c r="O318" s="986"/>
      <c r="P318" s="986"/>
      <c r="Q318" s="977"/>
      <c r="R318" s="977"/>
      <c r="S318" s="977"/>
      <c r="T318" s="977"/>
      <c r="U318" s="977"/>
      <c r="V318" s="977"/>
      <c r="W318" s="980"/>
      <c r="X318" s="983"/>
      <c r="Y318" s="983"/>
      <c r="Z318" s="974"/>
      <c r="AA318" s="951" t="s">
        <v>1200</v>
      </c>
      <c r="AB318" s="952" t="s">
        <v>508</v>
      </c>
      <c r="AC318" s="952">
        <v>15</v>
      </c>
      <c r="AD318" s="952" t="s">
        <v>380</v>
      </c>
      <c r="AE318" s="953">
        <v>43115</v>
      </c>
      <c r="AF318" s="953">
        <v>43748</v>
      </c>
      <c r="AG318" s="952">
        <v>38.9</v>
      </c>
      <c r="AH318" s="952">
        <v>15.13</v>
      </c>
      <c r="AI318" s="954">
        <v>0.30199999999999999</v>
      </c>
      <c r="AJ318" s="954">
        <f>(AH318-MIN(IF(O315=0,2E+99,O315),IF(X315=0,2E+99,X315)))/MIN(IF(O315=0,2E+99,O315),IF(X315=0,2E+99,X315))</f>
        <v>-0.98598358106613393</v>
      </c>
      <c r="AK318" s="954">
        <v>0.12408293460925041</v>
      </c>
      <c r="AL318" s="954">
        <v>1.5254901960784315</v>
      </c>
      <c r="AM318" s="955">
        <v>1.5123828778041288</v>
      </c>
      <c r="AN318" s="956">
        <v>45082.949062500003</v>
      </c>
      <c r="AO318" s="952"/>
    </row>
    <row r="319" spans="1:41" x14ac:dyDescent="0.2">
      <c r="A319" s="989"/>
      <c r="B319" s="989"/>
      <c r="C319" s="992"/>
      <c r="D319" s="995"/>
      <c r="E319" s="992"/>
      <c r="F319" s="992"/>
      <c r="G319" s="992"/>
      <c r="H319" s="998"/>
      <c r="I319" s="998"/>
      <c r="J319" s="998"/>
      <c r="K319" s="986"/>
      <c r="L319" s="998"/>
      <c r="M319" s="998"/>
      <c r="N319" s="1001"/>
      <c r="O319" s="986"/>
      <c r="P319" s="986"/>
      <c r="Q319" s="977"/>
      <c r="R319" s="977"/>
      <c r="S319" s="977"/>
      <c r="T319" s="977"/>
      <c r="U319" s="977"/>
      <c r="V319" s="977"/>
      <c r="W319" s="980"/>
      <c r="X319" s="983"/>
      <c r="Y319" s="983"/>
      <c r="Z319" s="974"/>
      <c r="AA319" s="951" t="s">
        <v>1201</v>
      </c>
      <c r="AB319" s="952" t="s">
        <v>508</v>
      </c>
      <c r="AC319" s="952">
        <v>15</v>
      </c>
      <c r="AD319" s="952" t="s">
        <v>380</v>
      </c>
      <c r="AE319" s="953">
        <v>43479</v>
      </c>
      <c r="AF319" s="953">
        <v>43748</v>
      </c>
      <c r="AG319" s="952"/>
      <c r="AH319" s="952"/>
      <c r="AI319" s="954"/>
      <c r="AJ319" s="954">
        <f>(AH319-MIN(IF(O315=0,2E+99,O315),IF(X315=0,2E+99,X315)))/MIN(IF(O315=0,2E+99,O315),IF(X315=0,2E+99,X315))</f>
        <v>-1</v>
      </c>
      <c r="AK319" s="954"/>
      <c r="AL319" s="954"/>
      <c r="AM319" s="955"/>
      <c r="AN319" s="956">
        <v>45082.94908564815</v>
      </c>
      <c r="AO319" s="952"/>
    </row>
    <row r="320" spans="1:41" ht="13.5" thickBot="1" x14ac:dyDescent="0.25">
      <c r="A320" s="990"/>
      <c r="B320" s="990"/>
      <c r="C320" s="993"/>
      <c r="D320" s="996"/>
      <c r="E320" s="993"/>
      <c r="F320" s="993"/>
      <c r="G320" s="993"/>
      <c r="H320" s="999"/>
      <c r="I320" s="999"/>
      <c r="J320" s="999"/>
      <c r="K320" s="987"/>
      <c r="L320" s="999"/>
      <c r="M320" s="999"/>
      <c r="N320" s="1002"/>
      <c r="O320" s="987"/>
      <c r="P320" s="987"/>
      <c r="Q320" s="978"/>
      <c r="R320" s="978"/>
      <c r="S320" s="978"/>
      <c r="T320" s="978"/>
      <c r="U320" s="978"/>
      <c r="V320" s="978"/>
      <c r="W320" s="981"/>
      <c r="X320" s="984"/>
      <c r="Y320" s="984"/>
      <c r="Z320" s="975"/>
      <c r="AA320" s="957" t="s">
        <v>1202</v>
      </c>
      <c r="AB320" s="958" t="s">
        <v>508</v>
      </c>
      <c r="AC320" s="958">
        <v>15</v>
      </c>
      <c r="AD320" s="958" t="s">
        <v>380</v>
      </c>
      <c r="AE320" s="959">
        <v>43479</v>
      </c>
      <c r="AF320" s="959">
        <v>43748</v>
      </c>
      <c r="AG320" s="958"/>
      <c r="AH320" s="958"/>
      <c r="AI320" s="960"/>
      <c r="AJ320" s="960">
        <f>(AH320-MIN(IF(O315=0,2E+99,O315),IF(X315=0,2E+99,X315)))/MIN(IF(O315=0,2E+99,O315),IF(X315=0,2E+99,X315))</f>
        <v>-1</v>
      </c>
      <c r="AK320" s="960"/>
      <c r="AL320" s="960"/>
      <c r="AM320" s="961"/>
      <c r="AN320" s="962">
        <v>45082.949097222219</v>
      </c>
      <c r="AO320" s="958"/>
    </row>
    <row r="321" spans="1:41" x14ac:dyDescent="0.2">
      <c r="A321" s="988" t="s">
        <v>1204</v>
      </c>
      <c r="B321" s="988" t="s">
        <v>1205</v>
      </c>
      <c r="C321" s="991"/>
      <c r="D321" s="994" t="s">
        <v>508</v>
      </c>
      <c r="E321" s="991" t="s">
        <v>1004</v>
      </c>
      <c r="F321" s="991">
        <v>2</v>
      </c>
      <c r="G321" s="991">
        <v>1</v>
      </c>
      <c r="H321" s="997">
        <v>10</v>
      </c>
      <c r="I321" s="997">
        <v>312</v>
      </c>
      <c r="J321" s="997">
        <v>0.01</v>
      </c>
      <c r="K321" s="985">
        <v>2.8740000000000001</v>
      </c>
      <c r="L321" s="997">
        <v>1.45</v>
      </c>
      <c r="M321" s="997">
        <v>64</v>
      </c>
      <c r="N321" s="1000">
        <v>132.14274382169168</v>
      </c>
      <c r="O321" s="985">
        <f>VLOOKUP(D321,'Залог и цена пипса'!$B$13:$E$44,3,0)*(N321+I321*$C$2*K321)</f>
        <v>2032.734576709797</v>
      </c>
      <c r="P321" s="985">
        <f>K321*VLOOKUP(D321,'Залог и цена пипса'!$B$13:$E$44,2,0)</f>
        <v>616.35804000000007</v>
      </c>
      <c r="Q321" s="976"/>
      <c r="R321" s="976"/>
      <c r="S321" s="976"/>
      <c r="T321" s="976"/>
      <c r="U321" s="976"/>
      <c r="V321" s="976"/>
      <c r="W321" s="979"/>
      <c r="X321" s="982"/>
      <c r="Y321" s="982"/>
      <c r="Z321" s="973">
        <f>MAX(O321,X321)+MAX(Y321,P321)</f>
        <v>2649.0926167097969</v>
      </c>
      <c r="AA321" s="945" t="s">
        <v>1206</v>
      </c>
      <c r="AB321" s="946" t="s">
        <v>508</v>
      </c>
      <c r="AC321" s="946">
        <v>15</v>
      </c>
      <c r="AD321" s="946" t="s">
        <v>380</v>
      </c>
      <c r="AE321" s="947">
        <v>42751</v>
      </c>
      <c r="AF321" s="947">
        <v>43748</v>
      </c>
      <c r="AG321" s="946">
        <v>78.45</v>
      </c>
      <c r="AH321" s="946">
        <v>14.72</v>
      </c>
      <c r="AI321" s="948">
        <v>0.25130000000000002</v>
      </c>
      <c r="AJ321" s="948">
        <f>(AH321-MIN(IF(O321=0,2E+99,O321),IF(X321=0,2E+99,X321)))/MIN(IF(O321=0,2E+99,O321),IF(X321=0,2E+99,X321))</f>
        <v>-0.99275852333666403</v>
      </c>
      <c r="AK321" s="948">
        <v>0.15945121951219515</v>
      </c>
      <c r="AL321" s="948">
        <v>1.9370370370370369</v>
      </c>
      <c r="AM321" s="949">
        <v>1.9738828502415457</v>
      </c>
      <c r="AN321" s="950">
        <v>45082.949201388888</v>
      </c>
      <c r="AO321" s="946"/>
    </row>
    <row r="322" spans="1:41" x14ac:dyDescent="0.2">
      <c r="A322" s="989"/>
      <c r="B322" s="989"/>
      <c r="C322" s="992"/>
      <c r="D322" s="995"/>
      <c r="E322" s="992"/>
      <c r="F322" s="992"/>
      <c r="G322" s="992"/>
      <c r="H322" s="998"/>
      <c r="I322" s="998"/>
      <c r="J322" s="998"/>
      <c r="K322" s="986"/>
      <c r="L322" s="998"/>
      <c r="M322" s="998"/>
      <c r="N322" s="1001"/>
      <c r="O322" s="986"/>
      <c r="P322" s="986"/>
      <c r="Q322" s="977"/>
      <c r="R322" s="977"/>
      <c r="S322" s="977"/>
      <c r="T322" s="977"/>
      <c r="U322" s="977"/>
      <c r="V322" s="977"/>
      <c r="W322" s="980"/>
      <c r="X322" s="983"/>
      <c r="Y322" s="983"/>
      <c r="Z322" s="974"/>
      <c r="AA322" s="951" t="s">
        <v>1207</v>
      </c>
      <c r="AB322" s="952" t="s">
        <v>508</v>
      </c>
      <c r="AC322" s="952">
        <v>2200</v>
      </c>
      <c r="AD322" s="952" t="s">
        <v>380</v>
      </c>
      <c r="AE322" s="953">
        <v>42751</v>
      </c>
      <c r="AF322" s="953">
        <v>43748</v>
      </c>
      <c r="AG322" s="952">
        <v>8384.0400000000009</v>
      </c>
      <c r="AH322" s="952">
        <v>2032.88</v>
      </c>
      <c r="AI322" s="954">
        <v>0.21079999999999999</v>
      </c>
      <c r="AJ322" s="954">
        <f>(AH322-MIN(IF(O321=0,2E+99,O321),IF(X321=0,2E+99,X321)))/MIN(IF(O321=0,2E+99,O321),IF(X321=0,2E+99,X321))</f>
        <v>7.1540717548319342E-5</v>
      </c>
      <c r="AK322" s="954">
        <v>0.11618680709534369</v>
      </c>
      <c r="AL322" s="954">
        <v>1.4114545454545455</v>
      </c>
      <c r="AM322" s="955">
        <v>1.5274880957065837</v>
      </c>
      <c r="AN322" s="956">
        <v>45082.949224537035</v>
      </c>
      <c r="AO322" s="952"/>
    </row>
    <row r="323" spans="1:41" ht="13.5" thickBot="1" x14ac:dyDescent="0.25">
      <c r="A323" s="990"/>
      <c r="B323" s="990"/>
      <c r="C323" s="993"/>
      <c r="D323" s="996"/>
      <c r="E323" s="993"/>
      <c r="F323" s="993"/>
      <c r="G323" s="993"/>
      <c r="H323" s="999"/>
      <c r="I323" s="999"/>
      <c r="J323" s="999"/>
      <c r="K323" s="987"/>
      <c r="L323" s="999"/>
      <c r="M323" s="999"/>
      <c r="N323" s="1002"/>
      <c r="O323" s="987"/>
      <c r="P323" s="987"/>
      <c r="Q323" s="978"/>
      <c r="R323" s="978"/>
      <c r="S323" s="978"/>
      <c r="T323" s="978"/>
      <c r="U323" s="978"/>
      <c r="V323" s="978"/>
      <c r="W323" s="981"/>
      <c r="X323" s="984"/>
      <c r="Y323" s="984"/>
      <c r="Z323" s="975"/>
      <c r="AA323" s="957" t="s">
        <v>1208</v>
      </c>
      <c r="AB323" s="958" t="s">
        <v>508</v>
      </c>
      <c r="AC323" s="958">
        <v>2200</v>
      </c>
      <c r="AD323" s="958" t="s">
        <v>380</v>
      </c>
      <c r="AE323" s="959">
        <v>42751</v>
      </c>
      <c r="AF323" s="959">
        <v>43748</v>
      </c>
      <c r="AG323" s="958">
        <v>8384.0400000000009</v>
      </c>
      <c r="AH323" s="958">
        <v>2032.88</v>
      </c>
      <c r="AI323" s="960">
        <v>0.21079999999999999</v>
      </c>
      <c r="AJ323" s="960">
        <f>(AH323-MIN(IF(O321=0,2E+99,O321),IF(X321=0,2E+99,X321)))/MIN(IF(O321=0,2E+99,O321),IF(X321=0,2E+99,X321))</f>
        <v>7.1540717548319342E-5</v>
      </c>
      <c r="AK323" s="960">
        <v>0.11618680709534369</v>
      </c>
      <c r="AL323" s="960">
        <v>1.4114545454545455</v>
      </c>
      <c r="AM323" s="961">
        <v>1.5274880957065837</v>
      </c>
      <c r="AN323" s="962">
        <v>45082.949247685188</v>
      </c>
      <c r="AO323" s="958"/>
    </row>
    <row r="324" spans="1:41" x14ac:dyDescent="0.2">
      <c r="A324" s="988" t="s">
        <v>1209</v>
      </c>
      <c r="B324" s="988" t="s">
        <v>1210</v>
      </c>
      <c r="C324" s="991"/>
      <c r="D324" s="994" t="s">
        <v>500</v>
      </c>
      <c r="E324" s="991" t="s">
        <v>960</v>
      </c>
      <c r="F324" s="991">
        <v>1</v>
      </c>
      <c r="G324" s="991">
        <v>1</v>
      </c>
      <c r="H324" s="997">
        <v>10</v>
      </c>
      <c r="I324" s="997">
        <v>315</v>
      </c>
      <c r="J324" s="997">
        <v>0.01</v>
      </c>
      <c r="K324" s="985">
        <v>4.4130000000000003</v>
      </c>
      <c r="L324" s="997">
        <v>1.8</v>
      </c>
      <c r="M324" s="997">
        <v>65</v>
      </c>
      <c r="N324" s="1000">
        <v>191.64699999999996</v>
      </c>
      <c r="O324" s="985">
        <f>VLOOKUP(D324,'Залог и цена пипса'!$B$13:$E$44,3,0)*(N324+I324*$C$2*K324)</f>
        <v>4001.6125000000006</v>
      </c>
      <c r="P324" s="985">
        <f>K324*VLOOKUP(D324,'Залог и цена пипса'!$B$13:$E$44,2,0)</f>
        <v>946.41198000000009</v>
      </c>
      <c r="Q324" s="976"/>
      <c r="R324" s="976"/>
      <c r="S324" s="976"/>
      <c r="T324" s="976"/>
      <c r="U324" s="976"/>
      <c r="V324" s="976"/>
      <c r="W324" s="979"/>
      <c r="X324" s="982"/>
      <c r="Y324" s="982"/>
      <c r="Z324" s="973">
        <f>MAX(O324,X324)+MAX(Y324,P324)</f>
        <v>4948.0244800000009</v>
      </c>
      <c r="AA324" s="945" t="s">
        <v>1211</v>
      </c>
      <c r="AB324" s="946" t="s">
        <v>500</v>
      </c>
      <c r="AC324" s="946">
        <v>100000</v>
      </c>
      <c r="AD324" s="946" t="s">
        <v>380</v>
      </c>
      <c r="AE324" s="947">
        <v>42737</v>
      </c>
      <c r="AF324" s="947">
        <v>43707</v>
      </c>
      <c r="AG324" s="946">
        <v>22596.85</v>
      </c>
      <c r="AH324" s="946">
        <v>2520.58</v>
      </c>
      <c r="AI324" s="948">
        <v>2.3199999999999998E-2</v>
      </c>
      <c r="AJ324" s="948">
        <f>(AH324-MIN(IF(O324=0,2E+99,O324),IF(X324=0,2E+99,X324)))/MIN(IF(O324=0,2E+99,O324),IF(X324=0,2E+99,X324))</f>
        <v>-0.37010892483967411</v>
      </c>
      <c r="AK324" s="948">
        <v>7.0615156249999997E-3</v>
      </c>
      <c r="AL324" s="948">
        <v>8.3692037037037023E-2</v>
      </c>
      <c r="AM324" s="949">
        <v>3.3203483736694341</v>
      </c>
      <c r="AN324" s="950">
        <v>45082.949444444443</v>
      </c>
      <c r="AO324" s="946"/>
    </row>
    <row r="325" spans="1:41" ht="13.5" thickBot="1" x14ac:dyDescent="0.25">
      <c r="A325" s="990"/>
      <c r="B325" s="990"/>
      <c r="C325" s="993"/>
      <c r="D325" s="996"/>
      <c r="E325" s="993"/>
      <c r="F325" s="993"/>
      <c r="G325" s="993"/>
      <c r="H325" s="999"/>
      <c r="I325" s="999"/>
      <c r="J325" s="999"/>
      <c r="K325" s="987"/>
      <c r="L325" s="999"/>
      <c r="M325" s="999"/>
      <c r="N325" s="1002"/>
      <c r="O325" s="987"/>
      <c r="P325" s="987"/>
      <c r="Q325" s="978"/>
      <c r="R325" s="978"/>
      <c r="S325" s="978"/>
      <c r="T325" s="978"/>
      <c r="U325" s="978"/>
      <c r="V325" s="978"/>
      <c r="W325" s="981"/>
      <c r="X325" s="984"/>
      <c r="Y325" s="984"/>
      <c r="Z325" s="975"/>
      <c r="AA325" s="957" t="s">
        <v>1212</v>
      </c>
      <c r="AB325" s="958" t="s">
        <v>500</v>
      </c>
      <c r="AC325" s="958">
        <v>3550</v>
      </c>
      <c r="AD325" s="958" t="s">
        <v>380</v>
      </c>
      <c r="AE325" s="959">
        <v>42737</v>
      </c>
      <c r="AF325" s="959">
        <v>43707</v>
      </c>
      <c r="AG325" s="958">
        <v>22596.85</v>
      </c>
      <c r="AH325" s="958">
        <v>2520.58</v>
      </c>
      <c r="AI325" s="960">
        <v>0.20319999999999999</v>
      </c>
      <c r="AJ325" s="960">
        <f>(AH325-MIN(IF(O324=0,2E+99,O324),IF(X324=0,2E+99,X324)))/MIN(IF(O324=0,2E+99,O324),IF(X324=0,2E+99,X324))</f>
        <v>-0.37010892483967411</v>
      </c>
      <c r="AK325" s="960">
        <v>0.19891593309859154</v>
      </c>
      <c r="AL325" s="960">
        <v>2.357522170057381</v>
      </c>
      <c r="AM325" s="961">
        <v>3.3203483736694341</v>
      </c>
      <c r="AN325" s="962">
        <v>45082.949618055558</v>
      </c>
      <c r="AO325" s="958"/>
    </row>
    <row r="326" spans="1:41" x14ac:dyDescent="0.2">
      <c r="A326" s="988" t="s">
        <v>1213</v>
      </c>
      <c r="B326" s="988" t="s">
        <v>1214</v>
      </c>
      <c r="C326" s="991"/>
      <c r="D326" s="994" t="s">
        <v>500</v>
      </c>
      <c r="E326" s="991" t="s">
        <v>1004</v>
      </c>
      <c r="F326" s="991">
        <v>2</v>
      </c>
      <c r="G326" s="991">
        <v>1</v>
      </c>
      <c r="H326" s="997">
        <v>10</v>
      </c>
      <c r="I326" s="997">
        <v>135</v>
      </c>
      <c r="J326" s="997">
        <v>0.1</v>
      </c>
      <c r="K326" s="985">
        <v>28.661000000000001</v>
      </c>
      <c r="L326" s="997">
        <v>1.7</v>
      </c>
      <c r="M326" s="997">
        <v>44</v>
      </c>
      <c r="N326" s="1000">
        <v>1003.5459999999997</v>
      </c>
      <c r="O326" s="985">
        <f>VLOOKUP(D326,'Залог и цена пипса'!$B$13:$E$44,3,0)*(N326+I326*$C$2*K326)</f>
        <v>15839.3125</v>
      </c>
      <c r="P326" s="985">
        <f>K326*VLOOKUP(D326,'Залог и цена пипса'!$B$13:$E$44,2,0)</f>
        <v>6146.6380600000002</v>
      </c>
      <c r="Q326" s="976"/>
      <c r="R326" s="976"/>
      <c r="S326" s="976"/>
      <c r="T326" s="976"/>
      <c r="U326" s="976"/>
      <c r="V326" s="976"/>
      <c r="W326" s="979"/>
      <c r="X326" s="982"/>
      <c r="Y326" s="982"/>
      <c r="Z326" s="973">
        <f>MAX(O326,X326)+MAX(Y326,P326)</f>
        <v>21985.950560000001</v>
      </c>
      <c r="AA326" s="945" t="s">
        <v>1215</v>
      </c>
      <c r="AB326" s="946" t="s">
        <v>500</v>
      </c>
      <c r="AC326" s="946">
        <v>350</v>
      </c>
      <c r="AD326" s="946" t="s">
        <v>380</v>
      </c>
      <c r="AE326" s="947">
        <v>42370</v>
      </c>
      <c r="AF326" s="947">
        <v>43830</v>
      </c>
      <c r="AG326" s="946">
        <v>1241.79</v>
      </c>
      <c r="AH326" s="946">
        <v>197.09</v>
      </c>
      <c r="AI326" s="948">
        <v>0.1913</v>
      </c>
      <c r="AJ326" s="948">
        <f>(AH326-MIN(IF(O326=0,2E+99,O326),IF(X326=0,2E+99,X326)))/MIN(IF(O326=0,2E+99,O326),IF(X326=0,2E+99,X326))</f>
        <v>-0.98755690943025465</v>
      </c>
      <c r="AK326" s="948">
        <v>7.3916071428571428E-2</v>
      </c>
      <c r="AL326" s="948">
        <v>0.88699285714285714</v>
      </c>
      <c r="AM326" s="949">
        <v>1.5751560200923436</v>
      </c>
      <c r="AN326" s="950">
        <v>45082.949849537035</v>
      </c>
      <c r="AO326" s="946"/>
    </row>
    <row r="327" spans="1:41" x14ac:dyDescent="0.2">
      <c r="A327" s="989"/>
      <c r="B327" s="989"/>
      <c r="C327" s="992"/>
      <c r="D327" s="995"/>
      <c r="E327" s="992"/>
      <c r="F327" s="992"/>
      <c r="G327" s="992"/>
      <c r="H327" s="998"/>
      <c r="I327" s="998"/>
      <c r="J327" s="998"/>
      <c r="K327" s="986"/>
      <c r="L327" s="998"/>
      <c r="M327" s="998"/>
      <c r="N327" s="1001"/>
      <c r="O327" s="986"/>
      <c r="P327" s="986"/>
      <c r="Q327" s="977"/>
      <c r="R327" s="977"/>
      <c r="S327" s="977"/>
      <c r="T327" s="977"/>
      <c r="U327" s="977"/>
      <c r="V327" s="977"/>
      <c r="W327" s="980"/>
      <c r="X327" s="983"/>
      <c r="Y327" s="983"/>
      <c r="Z327" s="974"/>
      <c r="AA327" s="951" t="s">
        <v>1216</v>
      </c>
      <c r="AB327" s="952" t="s">
        <v>500</v>
      </c>
      <c r="AC327" s="952">
        <v>6000</v>
      </c>
      <c r="AD327" s="952" t="s">
        <v>380</v>
      </c>
      <c r="AE327" s="953">
        <v>42370</v>
      </c>
      <c r="AF327" s="953">
        <v>43830</v>
      </c>
      <c r="AG327" s="952">
        <v>11121.04</v>
      </c>
      <c r="AH327" s="952">
        <v>1610.66</v>
      </c>
      <c r="AI327" s="954">
        <v>9.9900000000000003E-2</v>
      </c>
      <c r="AJ327" s="954">
        <f>(AH327-MIN(IF(O326=0,2E+99,O326),IF(X326=0,2E+99,X326)))/MIN(IF(O326=0,2E+99,O326),IF(X326=0,2E+99,X326))</f>
        <v>-0.89831250567220011</v>
      </c>
      <c r="AK327" s="954">
        <v>3.8614722222222224E-2</v>
      </c>
      <c r="AL327" s="954">
        <v>0.46337666666666671</v>
      </c>
      <c r="AM327" s="955">
        <v>1.726161946034545</v>
      </c>
      <c r="AN327" s="956">
        <v>45082.950104166666</v>
      </c>
      <c r="AO327" s="952"/>
    </row>
    <row r="328" spans="1:41" ht="13.5" thickBot="1" x14ac:dyDescent="0.25">
      <c r="A328" s="990"/>
      <c r="B328" s="990"/>
      <c r="C328" s="993"/>
      <c r="D328" s="996"/>
      <c r="E328" s="993"/>
      <c r="F328" s="993"/>
      <c r="G328" s="993"/>
      <c r="H328" s="999"/>
      <c r="I328" s="999"/>
      <c r="J328" s="999"/>
      <c r="K328" s="987"/>
      <c r="L328" s="999"/>
      <c r="M328" s="999"/>
      <c r="N328" s="1002"/>
      <c r="O328" s="987"/>
      <c r="P328" s="987"/>
      <c r="Q328" s="978"/>
      <c r="R328" s="978"/>
      <c r="S328" s="978"/>
      <c r="T328" s="978"/>
      <c r="U328" s="978"/>
      <c r="V328" s="978"/>
      <c r="W328" s="981"/>
      <c r="X328" s="984"/>
      <c r="Y328" s="984"/>
      <c r="Z328" s="975"/>
      <c r="AA328" s="957" t="s">
        <v>1217</v>
      </c>
      <c r="AB328" s="958" t="s">
        <v>500</v>
      </c>
      <c r="AC328" s="958">
        <v>300</v>
      </c>
      <c r="AD328" s="958" t="s">
        <v>380</v>
      </c>
      <c r="AE328" s="959">
        <v>42736</v>
      </c>
      <c r="AF328" s="959">
        <v>43787</v>
      </c>
      <c r="AG328" s="958">
        <v>1092.72</v>
      </c>
      <c r="AH328" s="958">
        <v>200.98</v>
      </c>
      <c r="AI328" s="960">
        <v>0.15840000000000001</v>
      </c>
      <c r="AJ328" s="960">
        <f>(AH328-MIN(IF(O326=0,2E+99,O326),IF(X326=0,2E+99,X326)))/MIN(IF(O326=0,2E+99,O326),IF(X326=0,2E+99,X326))</f>
        <v>-0.98731131796282201</v>
      </c>
      <c r="AK328" s="960">
        <v>0.1055768115942029</v>
      </c>
      <c r="AL328" s="960">
        <v>1.256</v>
      </c>
      <c r="AM328" s="961">
        <v>1.8748134142700768</v>
      </c>
      <c r="AN328" s="962">
        <v>45082.950127314813</v>
      </c>
      <c r="AO328" s="958"/>
    </row>
    <row r="329" spans="1:41" x14ac:dyDescent="0.2">
      <c r="A329" s="988" t="s">
        <v>1213</v>
      </c>
      <c r="B329" s="988" t="s">
        <v>1218</v>
      </c>
      <c r="C329" s="991"/>
      <c r="D329" s="994" t="s">
        <v>500</v>
      </c>
      <c r="E329" s="991" t="s">
        <v>1004</v>
      </c>
      <c r="F329" s="991">
        <v>2</v>
      </c>
      <c r="G329" s="991">
        <v>1</v>
      </c>
      <c r="H329" s="997">
        <v>10</v>
      </c>
      <c r="I329" s="997">
        <v>135</v>
      </c>
      <c r="J329" s="997">
        <v>0.01</v>
      </c>
      <c r="K329" s="985">
        <v>4.4130000000000003</v>
      </c>
      <c r="L329" s="997">
        <v>1.8</v>
      </c>
      <c r="M329" s="997">
        <v>41</v>
      </c>
      <c r="N329" s="1000">
        <v>139.90699999999998</v>
      </c>
      <c r="O329" s="985">
        <f>VLOOKUP(D329,'Залог и цена пипса'!$B$13:$E$44,3,0)*(N329+I329*$C$2*K329)</f>
        <v>2292.7025000000003</v>
      </c>
      <c r="P329" s="985">
        <f>K329*VLOOKUP(D329,'Залог и цена пипса'!$B$13:$E$44,2,0)</f>
        <v>946.41198000000009</v>
      </c>
      <c r="Q329" s="976"/>
      <c r="R329" s="976"/>
      <c r="S329" s="976"/>
      <c r="T329" s="976"/>
      <c r="U329" s="976"/>
      <c r="V329" s="976"/>
      <c r="W329" s="979"/>
      <c r="X329" s="982"/>
      <c r="Y329" s="982"/>
      <c r="Z329" s="973">
        <f>MAX(O329,X329)+MAX(Y329,P329)</f>
        <v>3239.1144800000002</v>
      </c>
      <c r="AA329" s="945" t="s">
        <v>1215</v>
      </c>
      <c r="AB329" s="946" t="s">
        <v>500</v>
      </c>
      <c r="AC329" s="946">
        <v>350</v>
      </c>
      <c r="AD329" s="946" t="s">
        <v>380</v>
      </c>
      <c r="AE329" s="947">
        <v>42370</v>
      </c>
      <c r="AF329" s="947">
        <v>43830</v>
      </c>
      <c r="AG329" s="946">
        <v>1241.79</v>
      </c>
      <c r="AH329" s="946">
        <v>197.09</v>
      </c>
      <c r="AI329" s="948">
        <v>0.1913</v>
      </c>
      <c r="AJ329" s="948">
        <f>(AH329-MIN(IF(O329=0,2E+99,O329),IF(X329=0,2E+99,X329)))/MIN(IF(O329=0,2E+99,O329),IF(X329=0,2E+99,X329))</f>
        <v>-0.91403594666120003</v>
      </c>
      <c r="AK329" s="948">
        <v>7.3916071428571428E-2</v>
      </c>
      <c r="AL329" s="948">
        <v>0.88699285714285714</v>
      </c>
      <c r="AM329" s="949">
        <v>1.5751560200923436</v>
      </c>
      <c r="AN329" s="950">
        <v>45082.950381944444</v>
      </c>
      <c r="AO329" s="946"/>
    </row>
    <row r="330" spans="1:41" x14ac:dyDescent="0.2">
      <c r="A330" s="989"/>
      <c r="B330" s="989"/>
      <c r="C330" s="992"/>
      <c r="D330" s="995"/>
      <c r="E330" s="992"/>
      <c r="F330" s="992"/>
      <c r="G330" s="992"/>
      <c r="H330" s="998"/>
      <c r="I330" s="998"/>
      <c r="J330" s="998"/>
      <c r="K330" s="986"/>
      <c r="L330" s="998"/>
      <c r="M330" s="998"/>
      <c r="N330" s="1001"/>
      <c r="O330" s="986"/>
      <c r="P330" s="986"/>
      <c r="Q330" s="977"/>
      <c r="R330" s="977"/>
      <c r="S330" s="977"/>
      <c r="T330" s="977"/>
      <c r="U330" s="977"/>
      <c r="V330" s="977"/>
      <c r="W330" s="980"/>
      <c r="X330" s="983"/>
      <c r="Y330" s="983"/>
      <c r="Z330" s="974"/>
      <c r="AA330" s="951" t="s">
        <v>1216</v>
      </c>
      <c r="AB330" s="952" t="s">
        <v>500</v>
      </c>
      <c r="AC330" s="952">
        <v>6000</v>
      </c>
      <c r="AD330" s="952" t="s">
        <v>380</v>
      </c>
      <c r="AE330" s="953">
        <v>42370</v>
      </c>
      <c r="AF330" s="953">
        <v>43830</v>
      </c>
      <c r="AG330" s="952">
        <v>11121.04</v>
      </c>
      <c r="AH330" s="952">
        <v>1610.66</v>
      </c>
      <c r="AI330" s="954">
        <v>9.9900000000000003E-2</v>
      </c>
      <c r="AJ330" s="954">
        <f>(AH330-MIN(IF(O329=0,2E+99,O329),IF(X329=0,2E+99,X329)))/MIN(IF(O329=0,2E+99,O329),IF(X329=0,2E+99,X329))</f>
        <v>-0.29748408264918808</v>
      </c>
      <c r="AK330" s="954">
        <v>3.8614722222222224E-2</v>
      </c>
      <c r="AL330" s="954">
        <v>0.46337666666666671</v>
      </c>
      <c r="AM330" s="955">
        <v>1.726161946034545</v>
      </c>
      <c r="AN330" s="956">
        <v>45082.950648148151</v>
      </c>
      <c r="AO330" s="952"/>
    </row>
    <row r="331" spans="1:41" ht="13.5" thickBot="1" x14ac:dyDescent="0.25">
      <c r="A331" s="990"/>
      <c r="B331" s="990"/>
      <c r="C331" s="993"/>
      <c r="D331" s="996"/>
      <c r="E331" s="993"/>
      <c r="F331" s="993"/>
      <c r="G331" s="993"/>
      <c r="H331" s="999"/>
      <c r="I331" s="999"/>
      <c r="J331" s="999"/>
      <c r="K331" s="987"/>
      <c r="L331" s="999"/>
      <c r="M331" s="999"/>
      <c r="N331" s="1002"/>
      <c r="O331" s="987"/>
      <c r="P331" s="987"/>
      <c r="Q331" s="978"/>
      <c r="R331" s="978"/>
      <c r="S331" s="978"/>
      <c r="T331" s="978"/>
      <c r="U331" s="978"/>
      <c r="V331" s="978"/>
      <c r="W331" s="981"/>
      <c r="X331" s="984"/>
      <c r="Y331" s="984"/>
      <c r="Z331" s="975"/>
      <c r="AA331" s="957" t="s">
        <v>1217</v>
      </c>
      <c r="AB331" s="958" t="s">
        <v>500</v>
      </c>
      <c r="AC331" s="958">
        <v>300</v>
      </c>
      <c r="AD331" s="958" t="s">
        <v>380</v>
      </c>
      <c r="AE331" s="959">
        <v>42736</v>
      </c>
      <c r="AF331" s="959">
        <v>43787</v>
      </c>
      <c r="AG331" s="958">
        <v>1092.72</v>
      </c>
      <c r="AH331" s="958">
        <v>200.98</v>
      </c>
      <c r="AI331" s="960">
        <v>0.15840000000000001</v>
      </c>
      <c r="AJ331" s="960">
        <f>(AH331-MIN(IF(O329=0,2E+99,O329),IF(X329=0,2E+99,X329)))/MIN(IF(O329=0,2E+99,O329),IF(X329=0,2E+99,X329))</f>
        <v>-0.91233925901855994</v>
      </c>
      <c r="AK331" s="960">
        <v>0.1055768115942029</v>
      </c>
      <c r="AL331" s="960">
        <v>1.256</v>
      </c>
      <c r="AM331" s="961">
        <v>1.8748134142700768</v>
      </c>
      <c r="AN331" s="962">
        <v>45082.950671296298</v>
      </c>
      <c r="AO331" s="958"/>
    </row>
    <row r="332" spans="1:41" ht="13.5" thickBot="1" x14ac:dyDescent="0.25">
      <c r="A332" s="932" t="s">
        <v>1219</v>
      </c>
      <c r="B332" s="963" t="s">
        <v>1065</v>
      </c>
      <c r="C332" s="933"/>
      <c r="D332" s="934"/>
      <c r="E332" s="933"/>
      <c r="F332" s="933"/>
      <c r="G332" s="933"/>
      <c r="H332" s="935"/>
      <c r="I332" s="935"/>
      <c r="J332" s="935"/>
      <c r="K332" s="936"/>
      <c r="L332" s="935"/>
      <c r="M332" s="935"/>
      <c r="N332" s="937"/>
      <c r="O332" s="936"/>
      <c r="P332" s="936"/>
      <c r="Q332" s="938"/>
      <c r="R332" s="938"/>
      <c r="S332" s="938"/>
      <c r="T332" s="938"/>
      <c r="U332" s="938"/>
      <c r="V332" s="938"/>
      <c r="W332" s="939"/>
      <c r="X332" s="940"/>
      <c r="Y332" s="940"/>
      <c r="Z332" s="941"/>
      <c r="AA332" s="933"/>
      <c r="AB332" s="933"/>
      <c r="AC332" s="933"/>
      <c r="AD332" s="933"/>
      <c r="AE332" s="933"/>
      <c r="AF332" s="933"/>
      <c r="AG332" s="933"/>
      <c r="AH332" s="933"/>
      <c r="AI332" s="943"/>
      <c r="AJ332" s="943"/>
      <c r="AK332" s="943"/>
      <c r="AL332" s="943"/>
      <c r="AM332" s="941"/>
      <c r="AN332" s="944">
        <v>45082.950671296298</v>
      </c>
      <c r="AO332" s="933"/>
    </row>
    <row r="333" spans="1:41" x14ac:dyDescent="0.2">
      <c r="A333" s="988" t="s">
        <v>1220</v>
      </c>
      <c r="B333" s="988" t="s">
        <v>1221</v>
      </c>
      <c r="C333" s="991"/>
      <c r="D333" s="994" t="s">
        <v>500</v>
      </c>
      <c r="E333" s="991" t="s">
        <v>1004</v>
      </c>
      <c r="F333" s="991">
        <v>3</v>
      </c>
      <c r="G333" s="991">
        <v>1</v>
      </c>
      <c r="H333" s="997">
        <v>10</v>
      </c>
      <c r="I333" s="997">
        <v>595</v>
      </c>
      <c r="J333" s="997">
        <v>0.01</v>
      </c>
      <c r="K333" s="985">
        <v>20.155999999999999</v>
      </c>
      <c r="L333" s="997">
        <v>2</v>
      </c>
      <c r="M333" s="997">
        <v>84</v>
      </c>
      <c r="N333" s="1000">
        <v>1486.4949999999999</v>
      </c>
      <c r="O333" s="985">
        <f>VLOOKUP(D333,'Залог и цена пипса'!$B$13:$E$44,3,0)*(N333+I333*$C$2*K333)</f>
        <v>32854.18</v>
      </c>
      <c r="P333" s="985">
        <f>K333*VLOOKUP(D333,'Залог и цена пипса'!$B$13:$E$44,2,0)</f>
        <v>4322.6557599999996</v>
      </c>
      <c r="Q333" s="976"/>
      <c r="R333" s="976"/>
      <c r="S333" s="976"/>
      <c r="T333" s="976"/>
      <c r="U333" s="976"/>
      <c r="V333" s="976"/>
      <c r="W333" s="979"/>
      <c r="X333" s="982"/>
      <c r="Y333" s="982"/>
      <c r="Z333" s="973">
        <f>MAX(O333,X333)+MAX(Y333,P333)</f>
        <v>37176.835760000002</v>
      </c>
      <c r="AA333" s="945" t="s">
        <v>1222</v>
      </c>
      <c r="AB333" s="946" t="s">
        <v>500</v>
      </c>
      <c r="AC333" s="946">
        <v>100000</v>
      </c>
      <c r="AD333" s="946" t="s">
        <v>380</v>
      </c>
      <c r="AE333" s="947">
        <v>42751</v>
      </c>
      <c r="AF333" s="947">
        <v>43788</v>
      </c>
      <c r="AG333" s="946">
        <v>2699.84</v>
      </c>
      <c r="AH333" s="946">
        <v>390.98</v>
      </c>
      <c r="AI333" s="948">
        <v>3.8E-3</v>
      </c>
      <c r="AJ333" s="948">
        <f>(AH333-MIN(IF(O333=0,2E+99,O333),IF(X333=0,2E+99,X333)))/MIN(IF(O333=0,2E+99,O333),IF(X333=0,2E+99,X333))</f>
        <v>-0.98809953558420882</v>
      </c>
      <c r="AK333" s="948">
        <v>7.9174193548387092E-4</v>
      </c>
      <c r="AL333" s="948">
        <v>9.6422857142857143E-3</v>
      </c>
      <c r="AM333" s="949">
        <v>2.4661838749515868</v>
      </c>
      <c r="AN333" s="950">
        <v>45082.950729166667</v>
      </c>
      <c r="AO333" s="946"/>
    </row>
    <row r="334" spans="1:41" x14ac:dyDescent="0.2">
      <c r="A334" s="989"/>
      <c r="B334" s="989"/>
      <c r="C334" s="992"/>
      <c r="D334" s="995"/>
      <c r="E334" s="992"/>
      <c r="F334" s="992"/>
      <c r="G334" s="992"/>
      <c r="H334" s="998"/>
      <c r="I334" s="998"/>
      <c r="J334" s="998"/>
      <c r="K334" s="986"/>
      <c r="L334" s="998"/>
      <c r="M334" s="998"/>
      <c r="N334" s="1001"/>
      <c r="O334" s="986"/>
      <c r="P334" s="986"/>
      <c r="Q334" s="977"/>
      <c r="R334" s="977"/>
      <c r="S334" s="977"/>
      <c r="T334" s="977"/>
      <c r="U334" s="977"/>
      <c r="V334" s="977"/>
      <c r="W334" s="980"/>
      <c r="X334" s="983"/>
      <c r="Y334" s="983"/>
      <c r="Z334" s="974"/>
      <c r="AA334" s="951" t="s">
        <v>1223</v>
      </c>
      <c r="AB334" s="952" t="s">
        <v>500</v>
      </c>
      <c r="AC334" s="952">
        <v>470</v>
      </c>
      <c r="AD334" s="952" t="s">
        <v>380</v>
      </c>
      <c r="AE334" s="953">
        <v>42751</v>
      </c>
      <c r="AF334" s="953">
        <v>43788</v>
      </c>
      <c r="AG334" s="952">
        <v>2699.84</v>
      </c>
      <c r="AH334" s="952">
        <v>390.98</v>
      </c>
      <c r="AI334" s="954">
        <v>0.1638</v>
      </c>
      <c r="AJ334" s="954">
        <f>(AH334-MIN(IF(O333=0,2E+99,O333),IF(X333=0,2E+99,X333)))/MIN(IF(O333=0,2E+99,O333),IF(X333=0,2E+99,X333))</f>
        <v>-0.98809953558420882</v>
      </c>
      <c r="AK334" s="954">
        <v>0.16845573095401509</v>
      </c>
      <c r="AL334" s="954">
        <v>2.0515501519756842</v>
      </c>
      <c r="AM334" s="955">
        <v>2.4661838749515868</v>
      </c>
      <c r="AN334" s="956">
        <v>45082.950775462959</v>
      </c>
      <c r="AO334" s="952"/>
    </row>
    <row r="335" spans="1:41" x14ac:dyDescent="0.2">
      <c r="A335" s="989"/>
      <c r="B335" s="989"/>
      <c r="C335" s="992"/>
      <c r="D335" s="995"/>
      <c r="E335" s="992"/>
      <c r="F335" s="992"/>
      <c r="G335" s="992"/>
      <c r="H335" s="998"/>
      <c r="I335" s="998"/>
      <c r="J335" s="998"/>
      <c r="K335" s="986"/>
      <c r="L335" s="998"/>
      <c r="M335" s="998"/>
      <c r="N335" s="1001"/>
      <c r="O335" s="986"/>
      <c r="P335" s="986"/>
      <c r="Q335" s="977"/>
      <c r="R335" s="977"/>
      <c r="S335" s="977"/>
      <c r="T335" s="977"/>
      <c r="U335" s="977"/>
      <c r="V335" s="977"/>
      <c r="W335" s="980"/>
      <c r="X335" s="983"/>
      <c r="Y335" s="983"/>
      <c r="Z335" s="974"/>
      <c r="AA335" s="951" t="s">
        <v>1224</v>
      </c>
      <c r="AB335" s="952" t="s">
        <v>500</v>
      </c>
      <c r="AC335" s="952">
        <v>400</v>
      </c>
      <c r="AD335" s="952" t="s">
        <v>380</v>
      </c>
      <c r="AE335" s="953">
        <v>42749</v>
      </c>
      <c r="AF335" s="953">
        <v>43789</v>
      </c>
      <c r="AG335" s="952">
        <v>2534.39</v>
      </c>
      <c r="AH335" s="952">
        <v>297.37</v>
      </c>
      <c r="AI335" s="954">
        <v>0.14299999999999999</v>
      </c>
      <c r="AJ335" s="954">
        <f>(AH335-MIN(IF(O333=0,2E+99,O333),IF(X333=0,2E+99,X333)))/MIN(IF(O333=0,2E+99,O333),IF(X333=0,2E+99,X333))</f>
        <v>-0.99094879251285528</v>
      </c>
      <c r="AK335" s="954">
        <v>0.18526242690058478</v>
      </c>
      <c r="AL335" s="954">
        <v>2.2628482142857145</v>
      </c>
      <c r="AM335" s="955">
        <v>3.0438150644459285</v>
      </c>
      <c r="AN335" s="956">
        <v>45082.950787037036</v>
      </c>
      <c r="AO335" s="952"/>
    </row>
    <row r="336" spans="1:41" ht="13.5" thickBot="1" x14ac:dyDescent="0.25">
      <c r="A336" s="990"/>
      <c r="B336" s="990"/>
      <c r="C336" s="993"/>
      <c r="D336" s="996"/>
      <c r="E336" s="993"/>
      <c r="F336" s="993"/>
      <c r="G336" s="993"/>
      <c r="H336" s="999"/>
      <c r="I336" s="999"/>
      <c r="J336" s="999"/>
      <c r="K336" s="987"/>
      <c r="L336" s="999"/>
      <c r="M336" s="999"/>
      <c r="N336" s="1002"/>
      <c r="O336" s="987"/>
      <c r="P336" s="987"/>
      <c r="Q336" s="978"/>
      <c r="R336" s="978"/>
      <c r="S336" s="978"/>
      <c r="T336" s="978"/>
      <c r="U336" s="978"/>
      <c r="V336" s="978"/>
      <c r="W336" s="981"/>
      <c r="X336" s="984"/>
      <c r="Y336" s="984"/>
      <c r="Z336" s="975"/>
      <c r="AA336" s="957" t="s">
        <v>1225</v>
      </c>
      <c r="AB336" s="958" t="s">
        <v>500</v>
      </c>
      <c r="AC336" s="958">
        <v>10000</v>
      </c>
      <c r="AD336" s="958" t="s">
        <v>380</v>
      </c>
      <c r="AE336" s="959">
        <v>42749</v>
      </c>
      <c r="AF336" s="959">
        <v>43789</v>
      </c>
      <c r="AG336" s="958">
        <v>2534.39</v>
      </c>
      <c r="AH336" s="958">
        <v>297.37</v>
      </c>
      <c r="AI336" s="960">
        <v>2.5499999999999998E-2</v>
      </c>
      <c r="AJ336" s="960">
        <f>(AH336-MIN(IF(O333=0,2E+99,O333),IF(X333=0,2E+99,X333)))/MIN(IF(O333=0,2E+99,O333),IF(X333=0,2E+99,X333))</f>
        <v>-0.99094879251285528</v>
      </c>
      <c r="AK336" s="960">
        <v>7.410497076023391E-3</v>
      </c>
      <c r="AL336" s="960">
        <v>9.0513928571428579E-2</v>
      </c>
      <c r="AM336" s="961">
        <v>3.0438150644459285</v>
      </c>
      <c r="AN336" s="962">
        <v>45082.950810185182</v>
      </c>
      <c r="AO336" s="958"/>
    </row>
    <row r="337" spans="1:41" ht="13.5" thickBot="1" x14ac:dyDescent="0.25">
      <c r="A337" s="932" t="s">
        <v>1226</v>
      </c>
      <c r="B337" s="932" t="s">
        <v>1227</v>
      </c>
      <c r="C337" s="933"/>
      <c r="D337" s="934" t="s">
        <v>500</v>
      </c>
      <c r="E337" s="933" t="s">
        <v>960</v>
      </c>
      <c r="F337" s="933">
        <v>1</v>
      </c>
      <c r="G337" s="933">
        <v>1</v>
      </c>
      <c r="H337" s="935">
        <v>16</v>
      </c>
      <c r="I337" s="935">
        <v>525</v>
      </c>
      <c r="J337" s="935">
        <v>0.01</v>
      </c>
      <c r="K337" s="936">
        <v>150.53399999999999</v>
      </c>
      <c r="L337" s="935">
        <v>1.8</v>
      </c>
      <c r="M337" s="935">
        <v>62</v>
      </c>
      <c r="N337" s="937">
        <v>6668.9199999999983</v>
      </c>
      <c r="O337" s="936">
        <f>VLOOKUP(D337,'Залог и цена пипса'!$B$13:$E$44,3,0)*(N337+I337*$C$2*K337)</f>
        <v>185234.72500000001</v>
      </c>
      <c r="P337" s="936">
        <f>K337*VLOOKUP(D337,'Залог и цена пипса'!$B$13:$E$44,2,0)</f>
        <v>32283.521639999999</v>
      </c>
      <c r="Q337" s="938"/>
      <c r="R337" s="938"/>
      <c r="S337" s="938"/>
      <c r="T337" s="938"/>
      <c r="U337" s="938"/>
      <c r="V337" s="938"/>
      <c r="W337" s="939"/>
      <c r="X337" s="940"/>
      <c r="Y337" s="940"/>
      <c r="Z337" s="941">
        <f>MAX(O337,X337)+MAX(Y337,P337)</f>
        <v>217518.24664</v>
      </c>
      <c r="AA337" s="932" t="s">
        <v>1228</v>
      </c>
      <c r="AB337" s="933" t="s">
        <v>500</v>
      </c>
      <c r="AC337" s="933">
        <v>2000</v>
      </c>
      <c r="AD337" s="933" t="s">
        <v>380</v>
      </c>
      <c r="AE337" s="942">
        <v>41641</v>
      </c>
      <c r="AF337" s="942">
        <v>43781</v>
      </c>
      <c r="AG337" s="933">
        <v>9720.57</v>
      </c>
      <c r="AH337" s="933">
        <v>1631.58</v>
      </c>
      <c r="AI337" s="943">
        <v>0.45700000000000002</v>
      </c>
      <c r="AJ337" s="943">
        <f>(AH337-MIN(IF(O337=0,2E+99,O337),IF(X337=0,2E+99,X337)))/MIN(IF(O337=0,2E+99,O337),IF(X337=0,2E+99,X337))</f>
        <v>-0.99119182431911734</v>
      </c>
      <c r="AK337" s="943">
        <v>6.9136344238975828E-2</v>
      </c>
      <c r="AL337" s="943">
        <v>0.82377711864406777</v>
      </c>
      <c r="AM337" s="941">
        <v>1.0097906552471443</v>
      </c>
      <c r="AN337" s="944">
        <v>45082.95175925926</v>
      </c>
      <c r="AO337" s="933"/>
    </row>
    <row r="338" spans="1:41" x14ac:dyDescent="0.2">
      <c r="A338" s="988" t="s">
        <v>1229</v>
      </c>
      <c r="B338" s="988" t="s">
        <v>1230</v>
      </c>
      <c r="C338" s="991"/>
      <c r="D338" s="994" t="s">
        <v>500</v>
      </c>
      <c r="E338" s="991" t="s">
        <v>1004</v>
      </c>
      <c r="F338" s="991">
        <v>2</v>
      </c>
      <c r="G338" s="991">
        <v>1</v>
      </c>
      <c r="H338" s="997">
        <v>10</v>
      </c>
      <c r="I338" s="997">
        <v>135</v>
      </c>
      <c r="J338" s="997">
        <v>0.01</v>
      </c>
      <c r="K338" s="985">
        <v>2.851</v>
      </c>
      <c r="L338" s="997">
        <v>1.7</v>
      </c>
      <c r="M338" s="997">
        <v>44</v>
      </c>
      <c r="N338" s="1000">
        <v>100.02999999999997</v>
      </c>
      <c r="O338" s="985">
        <f>VLOOKUP(D338,'Залог и цена пипса'!$B$13:$E$44,3,0)*(N338+I338*$C$2*K338)</f>
        <v>1577.6275000000001</v>
      </c>
      <c r="P338" s="985">
        <f>K338*VLOOKUP(D338,'Залог и цена пипса'!$B$13:$E$44,2,0)</f>
        <v>611.42546000000004</v>
      </c>
      <c r="Q338" s="976"/>
      <c r="R338" s="976"/>
      <c r="S338" s="976"/>
      <c r="T338" s="976"/>
      <c r="U338" s="976"/>
      <c r="V338" s="976"/>
      <c r="W338" s="979"/>
      <c r="X338" s="982"/>
      <c r="Y338" s="982"/>
      <c r="Z338" s="973">
        <f>MAX(O338,X338)+MAX(Y338,P338)</f>
        <v>2189.05296</v>
      </c>
      <c r="AA338" s="945" t="s">
        <v>1231</v>
      </c>
      <c r="AB338" s="946" t="s">
        <v>500</v>
      </c>
      <c r="AC338" s="946">
        <v>5000</v>
      </c>
      <c r="AD338" s="946" t="s">
        <v>380</v>
      </c>
      <c r="AE338" s="947">
        <v>41456</v>
      </c>
      <c r="AF338" s="947">
        <v>43805</v>
      </c>
      <c r="AG338" s="946">
        <v>1760.41</v>
      </c>
      <c r="AH338" s="946">
        <v>193.68</v>
      </c>
      <c r="AI338" s="948">
        <v>3.4000000000000002E-2</v>
      </c>
      <c r="AJ338" s="948">
        <f>(AH338-MIN(IF(O338=0,2E+99,O338),IF(X338=0,2E+99,X338)))/MIN(IF(O338=0,2E+99,O338),IF(X338=0,2E+99,X338))</f>
        <v>-0.87723337733400308</v>
      </c>
      <c r="AK338" s="948">
        <v>4.5606476683937823E-3</v>
      </c>
      <c r="AL338" s="948">
        <v>5.5012812499999994E-2</v>
      </c>
      <c r="AM338" s="949">
        <v>1.4201985878769101</v>
      </c>
      <c r="AN338" s="950">
        <v>45082.951874999999</v>
      </c>
      <c r="AO338" s="946"/>
    </row>
    <row r="339" spans="1:41" x14ac:dyDescent="0.2">
      <c r="A339" s="989"/>
      <c r="B339" s="989"/>
      <c r="C339" s="992"/>
      <c r="D339" s="995"/>
      <c r="E339" s="992"/>
      <c r="F339" s="992"/>
      <c r="G339" s="992"/>
      <c r="H339" s="998"/>
      <c r="I339" s="998"/>
      <c r="J339" s="998"/>
      <c r="K339" s="986"/>
      <c r="L339" s="998"/>
      <c r="M339" s="998"/>
      <c r="N339" s="1001"/>
      <c r="O339" s="986"/>
      <c r="P339" s="986"/>
      <c r="Q339" s="977"/>
      <c r="R339" s="977"/>
      <c r="S339" s="977"/>
      <c r="T339" s="977"/>
      <c r="U339" s="977"/>
      <c r="V339" s="977"/>
      <c r="W339" s="980"/>
      <c r="X339" s="983"/>
      <c r="Y339" s="983"/>
      <c r="Z339" s="974"/>
      <c r="AA339" s="951" t="s">
        <v>1232</v>
      </c>
      <c r="AB339" s="952" t="s">
        <v>500</v>
      </c>
      <c r="AC339" s="952">
        <v>350</v>
      </c>
      <c r="AD339" s="952" t="s">
        <v>380</v>
      </c>
      <c r="AE339" s="953">
        <v>42373</v>
      </c>
      <c r="AF339" s="953">
        <v>43795</v>
      </c>
      <c r="AG339" s="952">
        <v>1203.43</v>
      </c>
      <c r="AH339" s="952">
        <v>178.91</v>
      </c>
      <c r="AI339" s="954">
        <v>0.14169999999999999</v>
      </c>
      <c r="AJ339" s="954">
        <f>(AH339-MIN(IF(O338=0,2E+99,O338),IF(X338=0,2E+99,X338)))/MIN(IF(O338=0,2E+99,O338),IF(X338=0,2E+99,X338))</f>
        <v>-0.88659553665234658</v>
      </c>
      <c r="AK339" s="954">
        <v>7.3469474969474979E-2</v>
      </c>
      <c r="AL339" s="954">
        <v>0.88163369963369975</v>
      </c>
      <c r="AM339" s="955">
        <v>1.7247319594868644</v>
      </c>
      <c r="AN339" s="956">
        <v>45082.951944444445</v>
      </c>
      <c r="AO339" s="952"/>
    </row>
    <row r="340" spans="1:41" ht="13.5" thickBot="1" x14ac:dyDescent="0.25">
      <c r="A340" s="990"/>
      <c r="B340" s="990"/>
      <c r="C340" s="993"/>
      <c r="D340" s="996"/>
      <c r="E340" s="993"/>
      <c r="F340" s="993"/>
      <c r="G340" s="993"/>
      <c r="H340" s="999"/>
      <c r="I340" s="999"/>
      <c r="J340" s="999"/>
      <c r="K340" s="987"/>
      <c r="L340" s="999"/>
      <c r="M340" s="999"/>
      <c r="N340" s="1002"/>
      <c r="O340" s="987"/>
      <c r="P340" s="987"/>
      <c r="Q340" s="978"/>
      <c r="R340" s="978"/>
      <c r="S340" s="978"/>
      <c r="T340" s="978"/>
      <c r="U340" s="978"/>
      <c r="V340" s="978"/>
      <c r="W340" s="981"/>
      <c r="X340" s="984"/>
      <c r="Y340" s="984"/>
      <c r="Z340" s="975"/>
      <c r="AA340" s="957" t="s">
        <v>1215</v>
      </c>
      <c r="AB340" s="958" t="s">
        <v>500</v>
      </c>
      <c r="AC340" s="958">
        <v>350</v>
      </c>
      <c r="AD340" s="958" t="s">
        <v>380</v>
      </c>
      <c r="AE340" s="959">
        <v>42370</v>
      </c>
      <c r="AF340" s="959">
        <v>43830</v>
      </c>
      <c r="AG340" s="958">
        <v>1241.79</v>
      </c>
      <c r="AH340" s="958">
        <v>197.09</v>
      </c>
      <c r="AI340" s="960">
        <v>0.1913</v>
      </c>
      <c r="AJ340" s="960">
        <f>(AH340-MIN(IF(O338=0,2E+99,O338),IF(X338=0,2E+99,X338)))/MIN(IF(O338=0,2E+99,O338),IF(X338=0,2E+99,X338))</f>
        <v>-0.87507190385563138</v>
      </c>
      <c r="AK340" s="960">
        <v>7.3916071428571428E-2</v>
      </c>
      <c r="AL340" s="960">
        <v>0.88699285714285714</v>
      </c>
      <c r="AM340" s="961">
        <v>1.5751560200923436</v>
      </c>
      <c r="AN340" s="962">
        <v>45082.952175925922</v>
      </c>
      <c r="AO340" s="958"/>
    </row>
    <row r="341" spans="1:41" ht="13.5" thickBot="1" x14ac:dyDescent="0.25">
      <c r="A341" s="932" t="s">
        <v>1233</v>
      </c>
      <c r="B341" s="932" t="s">
        <v>1234</v>
      </c>
      <c r="C341" s="933"/>
      <c r="D341" s="934" t="s">
        <v>500</v>
      </c>
      <c r="E341" s="933" t="s">
        <v>1004</v>
      </c>
      <c r="F341" s="933">
        <v>2</v>
      </c>
      <c r="G341" s="933">
        <v>1</v>
      </c>
      <c r="H341" s="935">
        <v>10</v>
      </c>
      <c r="I341" s="935">
        <v>147</v>
      </c>
      <c r="J341" s="935">
        <v>0.01</v>
      </c>
      <c r="K341" s="936">
        <v>2.851</v>
      </c>
      <c r="L341" s="935">
        <v>1.7</v>
      </c>
      <c r="M341" s="935">
        <v>41</v>
      </c>
      <c r="N341" s="937">
        <v>90.219999999999985</v>
      </c>
      <c r="O341" s="936">
        <f>VLOOKUP(D341,'Залог и цена пипса'!$B$13:$E$44,3,0)*(N341+I341*$C$2*K341)</f>
        <v>1530.8455000000001</v>
      </c>
      <c r="P341" s="936">
        <f>K341*VLOOKUP(D341,'Залог и цена пипса'!$B$13:$E$44,2,0)</f>
        <v>611.42546000000004</v>
      </c>
      <c r="Q341" s="938"/>
      <c r="R341" s="938"/>
      <c r="S341" s="938"/>
      <c r="T341" s="938"/>
      <c r="U341" s="938"/>
      <c r="V341" s="938"/>
      <c r="W341" s="939"/>
      <c r="X341" s="940"/>
      <c r="Y341" s="940"/>
      <c r="Z341" s="941">
        <f>MAX(O341,X341)+MAX(Y341,P341)</f>
        <v>2142.2709600000003</v>
      </c>
      <c r="AA341" s="932" t="s">
        <v>1235</v>
      </c>
      <c r="AB341" s="933" t="s">
        <v>500</v>
      </c>
      <c r="AC341" s="933">
        <v>120</v>
      </c>
      <c r="AD341" s="933" t="s">
        <v>380</v>
      </c>
      <c r="AE341" s="942">
        <v>42370</v>
      </c>
      <c r="AF341" s="942">
        <v>43830</v>
      </c>
      <c r="AG341" s="933">
        <v>753.22</v>
      </c>
      <c r="AH341" s="933">
        <v>102.29</v>
      </c>
      <c r="AI341" s="943">
        <v>0.62129999999999996</v>
      </c>
      <c r="AJ341" s="943">
        <f>(AH341-MIN(IF(O341=0,2E+99,O341),IF(X341=0,2E+99,X341)))/MIN(IF(O341=0,2E+99,O341),IF(X341=0,2E+99,X341))</f>
        <v>-0.9331807161467307</v>
      </c>
      <c r="AK341" s="943">
        <v>0.13076736111111112</v>
      </c>
      <c r="AL341" s="943">
        <v>1.5692083333333333</v>
      </c>
      <c r="AM341" s="941">
        <v>1.8408935379802522</v>
      </c>
      <c r="AN341" s="944">
        <v>45082.952430555553</v>
      </c>
      <c r="AO341" s="933"/>
    </row>
    <row r="342" spans="1:41" ht="13.5" thickBot="1" x14ac:dyDescent="0.25">
      <c r="A342" s="932" t="s">
        <v>1233</v>
      </c>
      <c r="B342" s="932" t="s">
        <v>1236</v>
      </c>
      <c r="C342" s="933"/>
      <c r="D342" s="934" t="s">
        <v>500</v>
      </c>
      <c r="E342" s="933" t="s">
        <v>1004</v>
      </c>
      <c r="F342" s="933">
        <v>2</v>
      </c>
      <c r="G342" s="933">
        <v>1</v>
      </c>
      <c r="H342" s="935">
        <v>10</v>
      </c>
      <c r="I342" s="935">
        <v>147</v>
      </c>
      <c r="J342" s="935">
        <v>0.01</v>
      </c>
      <c r="K342" s="936">
        <v>2.851</v>
      </c>
      <c r="L342" s="935">
        <v>1.7</v>
      </c>
      <c r="M342" s="935">
        <v>41</v>
      </c>
      <c r="N342" s="937">
        <v>90.219999999999985</v>
      </c>
      <c r="O342" s="936">
        <f>VLOOKUP(D342,'Залог и цена пипса'!$B$13:$E$44,3,0)*(N342+I342*$C$2*K342)</f>
        <v>1530.8455000000001</v>
      </c>
      <c r="P342" s="936">
        <f>K342*VLOOKUP(D342,'Залог и цена пипса'!$B$13:$E$44,2,0)</f>
        <v>611.42546000000004</v>
      </c>
      <c r="Q342" s="938"/>
      <c r="R342" s="938"/>
      <c r="S342" s="938"/>
      <c r="T342" s="938"/>
      <c r="U342" s="938"/>
      <c r="V342" s="938"/>
      <c r="W342" s="939"/>
      <c r="X342" s="940"/>
      <c r="Y342" s="940"/>
      <c r="Z342" s="941">
        <f>MAX(O342,X342)+MAX(Y342,P342)</f>
        <v>2142.2709600000003</v>
      </c>
      <c r="AA342" s="932" t="s">
        <v>1235</v>
      </c>
      <c r="AB342" s="933" t="s">
        <v>500</v>
      </c>
      <c r="AC342" s="933">
        <v>120</v>
      </c>
      <c r="AD342" s="933" t="s">
        <v>380</v>
      </c>
      <c r="AE342" s="942">
        <v>42370</v>
      </c>
      <c r="AF342" s="942">
        <v>43830</v>
      </c>
      <c r="AG342" s="933">
        <v>753.22</v>
      </c>
      <c r="AH342" s="933">
        <v>102.29</v>
      </c>
      <c r="AI342" s="943">
        <v>0.62129999999999996</v>
      </c>
      <c r="AJ342" s="943">
        <f>(AH342-MIN(IF(O342=0,2E+99,O342),IF(X342=0,2E+99,X342)))/MIN(IF(O342=0,2E+99,O342),IF(X342=0,2E+99,X342))</f>
        <v>-0.9331807161467307</v>
      </c>
      <c r="AK342" s="943">
        <v>0.13076736111111112</v>
      </c>
      <c r="AL342" s="943">
        <v>1.5692083333333333</v>
      </c>
      <c r="AM342" s="941">
        <v>1.8408935379802522</v>
      </c>
      <c r="AN342" s="944">
        <v>45082.952673611115</v>
      </c>
      <c r="AO342" s="933"/>
    </row>
    <row r="343" spans="1:41" x14ac:dyDescent="0.2">
      <c r="A343" s="988" t="s">
        <v>1237</v>
      </c>
      <c r="B343" s="988" t="s">
        <v>1238</v>
      </c>
      <c r="C343" s="991"/>
      <c r="D343" s="994" t="s">
        <v>500</v>
      </c>
      <c r="E343" s="991" t="s">
        <v>1004</v>
      </c>
      <c r="F343" s="991">
        <v>2</v>
      </c>
      <c r="G343" s="991">
        <v>1</v>
      </c>
      <c r="H343" s="997">
        <v>6</v>
      </c>
      <c r="I343" s="997">
        <v>59</v>
      </c>
      <c r="J343" s="997">
        <v>0.01</v>
      </c>
      <c r="K343" s="985">
        <v>0.32899999999999996</v>
      </c>
      <c r="L343" s="997">
        <v>1.7</v>
      </c>
      <c r="M343" s="997">
        <v>24</v>
      </c>
      <c r="N343" s="1000">
        <v>6.1769999999999996</v>
      </c>
      <c r="O343" s="985">
        <f>VLOOKUP(D343,'Залог и цена пипса'!$B$13:$E$44,3,0)*(N343+I343*$C$2*K343)</f>
        <v>90.886500000000012</v>
      </c>
      <c r="P343" s="985">
        <f>K343*VLOOKUP(D343,'Залог и цена пипса'!$B$13:$E$44,2,0)</f>
        <v>70.557339999999996</v>
      </c>
      <c r="Q343" s="976"/>
      <c r="R343" s="976"/>
      <c r="S343" s="976"/>
      <c r="T343" s="976"/>
      <c r="U343" s="976"/>
      <c r="V343" s="976"/>
      <c r="W343" s="979"/>
      <c r="X343" s="982"/>
      <c r="Y343" s="982"/>
      <c r="Z343" s="973">
        <f>MAX(O343,X343)+MAX(Y343,P343)</f>
        <v>161.44384000000002</v>
      </c>
      <c r="AA343" s="945" t="s">
        <v>1131</v>
      </c>
      <c r="AB343" s="946" t="s">
        <v>500</v>
      </c>
      <c r="AC343" s="946">
        <v>615</v>
      </c>
      <c r="AD343" s="946" t="s">
        <v>380</v>
      </c>
      <c r="AE343" s="947">
        <v>43115</v>
      </c>
      <c r="AF343" s="947">
        <v>43861</v>
      </c>
      <c r="AG343" s="946">
        <v>404.52</v>
      </c>
      <c r="AH343" s="946">
        <v>504.94</v>
      </c>
      <c r="AI343" s="948">
        <v>0.55130000000000001</v>
      </c>
      <c r="AJ343" s="948">
        <f>(AH343-MIN(IF(O343=0,2E+99,O343),IF(X343=0,2E+99,X343)))/MIN(IF(O343=0,2E+99,O343),IF(X343=0,2E+99,X343))</f>
        <v>4.5557205965682463</v>
      </c>
      <c r="AK343" s="948">
        <v>2.6738052746381118E-2</v>
      </c>
      <c r="AL343" s="948">
        <v>0.32887804878048776</v>
      </c>
      <c r="AM343" s="949">
        <v>0.40056244306254207</v>
      </c>
      <c r="AN343" s="950">
        <v>45082.952708333331</v>
      </c>
      <c r="AO343" s="946"/>
    </row>
    <row r="344" spans="1:41" x14ac:dyDescent="0.2">
      <c r="A344" s="989"/>
      <c r="B344" s="989"/>
      <c r="C344" s="992"/>
      <c r="D344" s="995"/>
      <c r="E344" s="992"/>
      <c r="F344" s="992"/>
      <c r="G344" s="992"/>
      <c r="H344" s="998"/>
      <c r="I344" s="998"/>
      <c r="J344" s="998"/>
      <c r="K344" s="986"/>
      <c r="L344" s="998"/>
      <c r="M344" s="998"/>
      <c r="N344" s="1001"/>
      <c r="O344" s="986"/>
      <c r="P344" s="986"/>
      <c r="Q344" s="977"/>
      <c r="R344" s="977"/>
      <c r="S344" s="977"/>
      <c r="T344" s="977"/>
      <c r="U344" s="977"/>
      <c r="V344" s="977"/>
      <c r="W344" s="980"/>
      <c r="X344" s="983"/>
      <c r="Y344" s="983"/>
      <c r="Z344" s="974"/>
      <c r="AA344" s="951" t="s">
        <v>1239</v>
      </c>
      <c r="AB344" s="952" t="s">
        <v>500</v>
      </c>
      <c r="AC344" s="952">
        <v>100000</v>
      </c>
      <c r="AD344" s="952" t="s">
        <v>380</v>
      </c>
      <c r="AE344" s="953">
        <v>43466</v>
      </c>
      <c r="AF344" s="953">
        <v>43812</v>
      </c>
      <c r="AG344" s="952">
        <v>-1.55</v>
      </c>
      <c r="AH344" s="952">
        <v>243.72</v>
      </c>
      <c r="AI344" s="954">
        <v>2.3999999999999998E-3</v>
      </c>
      <c r="AJ344" s="954">
        <f>(AH344-MIN(IF(O343=0,2E+99,O343),IF(X343=0,2E+99,X343)))/MIN(IF(O343=0,2E+99,O343),IF(X343=0,2E+99,X343))</f>
        <v>1.6815863742139918</v>
      </c>
      <c r="AK344" s="954">
        <v>-1.3596491228070176E-6</v>
      </c>
      <c r="AL344" s="954">
        <v>-1.5500000000000001E-5</v>
      </c>
      <c r="AM344" s="955">
        <v>-6.3597570983095356E-3</v>
      </c>
      <c r="AN344" s="956">
        <v>45082.952719907407</v>
      </c>
      <c r="AO344" s="952"/>
    </row>
    <row r="345" spans="1:41" x14ac:dyDescent="0.2">
      <c r="A345" s="989"/>
      <c r="B345" s="989"/>
      <c r="C345" s="992"/>
      <c r="D345" s="995"/>
      <c r="E345" s="992"/>
      <c r="F345" s="992"/>
      <c r="G345" s="992"/>
      <c r="H345" s="998"/>
      <c r="I345" s="998"/>
      <c r="J345" s="998"/>
      <c r="K345" s="986"/>
      <c r="L345" s="998"/>
      <c r="M345" s="998"/>
      <c r="N345" s="1001"/>
      <c r="O345" s="986"/>
      <c r="P345" s="986"/>
      <c r="Q345" s="977"/>
      <c r="R345" s="977"/>
      <c r="S345" s="977"/>
      <c r="T345" s="977"/>
      <c r="U345" s="977"/>
      <c r="V345" s="977"/>
      <c r="W345" s="980"/>
      <c r="X345" s="983"/>
      <c r="Y345" s="983"/>
      <c r="Z345" s="974"/>
      <c r="AA345" s="951" t="s">
        <v>1240</v>
      </c>
      <c r="AB345" s="952" t="s">
        <v>500</v>
      </c>
      <c r="AC345" s="952">
        <v>100000</v>
      </c>
      <c r="AD345" s="952" t="s">
        <v>380</v>
      </c>
      <c r="AE345" s="953">
        <v>43466</v>
      </c>
      <c r="AF345" s="953">
        <v>43812</v>
      </c>
      <c r="AG345" s="952">
        <v>-1.55</v>
      </c>
      <c r="AH345" s="952">
        <v>243.72</v>
      </c>
      <c r="AI345" s="954">
        <v>2.3999999999999998E-3</v>
      </c>
      <c r="AJ345" s="954">
        <f>(AH345-MIN(IF(O343=0,2E+99,O343),IF(X343=0,2E+99,X343)))/MIN(IF(O343=0,2E+99,O343),IF(X343=0,2E+99,X343))</f>
        <v>1.6815863742139918</v>
      </c>
      <c r="AK345" s="954">
        <v>-1.3596491228070176E-6</v>
      </c>
      <c r="AL345" s="954">
        <v>-1.5500000000000001E-5</v>
      </c>
      <c r="AM345" s="955">
        <v>-6.3597570983095356E-3</v>
      </c>
      <c r="AN345" s="956">
        <v>45082.952731481484</v>
      </c>
      <c r="AO345" s="952"/>
    </row>
    <row r="346" spans="1:41" x14ac:dyDescent="0.2">
      <c r="A346" s="989"/>
      <c r="B346" s="989"/>
      <c r="C346" s="992"/>
      <c r="D346" s="995"/>
      <c r="E346" s="992"/>
      <c r="F346" s="992"/>
      <c r="G346" s="992"/>
      <c r="H346" s="998"/>
      <c r="I346" s="998"/>
      <c r="J346" s="998"/>
      <c r="K346" s="986"/>
      <c r="L346" s="998"/>
      <c r="M346" s="998"/>
      <c r="N346" s="1001"/>
      <c r="O346" s="986"/>
      <c r="P346" s="986"/>
      <c r="Q346" s="977"/>
      <c r="R346" s="977"/>
      <c r="S346" s="977"/>
      <c r="T346" s="977"/>
      <c r="U346" s="977"/>
      <c r="V346" s="977"/>
      <c r="W346" s="980"/>
      <c r="X346" s="983"/>
      <c r="Y346" s="983"/>
      <c r="Z346" s="974"/>
      <c r="AA346" s="951" t="s">
        <v>1241</v>
      </c>
      <c r="AB346" s="952" t="s">
        <v>500</v>
      </c>
      <c r="AC346" s="952">
        <v>10000</v>
      </c>
      <c r="AD346" s="952" t="s">
        <v>380</v>
      </c>
      <c r="AE346" s="953">
        <v>42736</v>
      </c>
      <c r="AF346" s="953">
        <v>43861</v>
      </c>
      <c r="AG346" s="952">
        <v>597.62</v>
      </c>
      <c r="AH346" s="952">
        <v>86.73</v>
      </c>
      <c r="AI346" s="954">
        <v>8.2000000000000007E-3</v>
      </c>
      <c r="AJ346" s="954">
        <f>(AH346-MIN(IF(O343=0,2E+99,O343),IF(X343=0,2E+99,X343)))/MIN(IF(O343=0,2E+99,O343),IF(X343=0,2E+99,X343))</f>
        <v>-4.5732864616857376E-2</v>
      </c>
      <c r="AK346" s="954">
        <v>1.6151891891891892E-3</v>
      </c>
      <c r="AL346" s="954">
        <v>1.9278064516129033E-2</v>
      </c>
      <c r="AM346" s="955">
        <v>2.2227677292896382</v>
      </c>
      <c r="AN346" s="956">
        <v>45082.952743055554</v>
      </c>
      <c r="AO346" s="952"/>
    </row>
    <row r="347" spans="1:41" x14ac:dyDescent="0.2">
      <c r="A347" s="989"/>
      <c r="B347" s="989"/>
      <c r="C347" s="992"/>
      <c r="D347" s="995"/>
      <c r="E347" s="992"/>
      <c r="F347" s="992"/>
      <c r="G347" s="992"/>
      <c r="H347" s="998"/>
      <c r="I347" s="998"/>
      <c r="J347" s="998"/>
      <c r="K347" s="986"/>
      <c r="L347" s="998"/>
      <c r="M347" s="998"/>
      <c r="N347" s="1001"/>
      <c r="O347" s="986"/>
      <c r="P347" s="986"/>
      <c r="Q347" s="977"/>
      <c r="R347" s="977"/>
      <c r="S347" s="977"/>
      <c r="T347" s="977"/>
      <c r="U347" s="977"/>
      <c r="V347" s="977"/>
      <c r="W347" s="980"/>
      <c r="X347" s="983"/>
      <c r="Y347" s="983"/>
      <c r="Z347" s="974"/>
      <c r="AA347" s="951" t="s">
        <v>1242</v>
      </c>
      <c r="AB347" s="952" t="s">
        <v>500</v>
      </c>
      <c r="AC347" s="952">
        <v>10000</v>
      </c>
      <c r="AD347" s="952" t="s">
        <v>380</v>
      </c>
      <c r="AE347" s="953">
        <v>42736</v>
      </c>
      <c r="AF347" s="953">
        <v>43861</v>
      </c>
      <c r="AG347" s="952">
        <v>606.30999999999995</v>
      </c>
      <c r="AH347" s="952">
        <v>505.13</v>
      </c>
      <c r="AI347" s="954">
        <v>4.8099999999999997E-2</v>
      </c>
      <c r="AJ347" s="954">
        <f>(AH347-MIN(IF(O343=0,2E+99,O343),IF(X343=0,2E+99,X343)))/MIN(IF(O343=0,2E+99,O343),IF(X343=0,2E+99,X343))</f>
        <v>4.5578111160623411</v>
      </c>
      <c r="AK347" s="954">
        <v>1.6386756756756756E-3</v>
      </c>
      <c r="AL347" s="954">
        <v>1.9558387096774193E-2</v>
      </c>
      <c r="AM347" s="955">
        <v>0.38719512000424033</v>
      </c>
      <c r="AN347" s="956">
        <v>45082.952766203707</v>
      </c>
      <c r="AO347" s="952"/>
    </row>
    <row r="348" spans="1:41" ht="13.5" thickBot="1" x14ac:dyDescent="0.25">
      <c r="A348" s="990"/>
      <c r="B348" s="990"/>
      <c r="C348" s="993"/>
      <c r="D348" s="996"/>
      <c r="E348" s="993"/>
      <c r="F348" s="993"/>
      <c r="G348" s="993"/>
      <c r="H348" s="999"/>
      <c r="I348" s="999"/>
      <c r="J348" s="999"/>
      <c r="K348" s="987"/>
      <c r="L348" s="999"/>
      <c r="M348" s="999"/>
      <c r="N348" s="1002"/>
      <c r="O348" s="987"/>
      <c r="P348" s="987"/>
      <c r="Q348" s="978"/>
      <c r="R348" s="978"/>
      <c r="S348" s="978"/>
      <c r="T348" s="978"/>
      <c r="U348" s="978"/>
      <c r="V348" s="978"/>
      <c r="W348" s="981"/>
      <c r="X348" s="984"/>
      <c r="Y348" s="984"/>
      <c r="Z348" s="975"/>
      <c r="AA348" s="957" t="s">
        <v>1225</v>
      </c>
      <c r="AB348" s="958" t="s">
        <v>500</v>
      </c>
      <c r="AC348" s="958">
        <v>10000</v>
      </c>
      <c r="AD348" s="958" t="s">
        <v>380</v>
      </c>
      <c r="AE348" s="959">
        <v>42736</v>
      </c>
      <c r="AF348" s="959">
        <v>43795</v>
      </c>
      <c r="AG348" s="958">
        <v>587.94000000000005</v>
      </c>
      <c r="AH348" s="958">
        <v>86.77</v>
      </c>
      <c r="AI348" s="960">
        <v>8.2000000000000007E-3</v>
      </c>
      <c r="AJ348" s="960">
        <f>(AH348-MIN(IF(O343=0,2E+99,O343),IF(X343=0,2E+99,X343)))/MIN(IF(O343=0,2E+99,O343),IF(X343=0,2E+99,X343))</f>
        <v>-4.5292755249679718E-2</v>
      </c>
      <c r="AK348" s="960">
        <v>1.6894827586206901E-3</v>
      </c>
      <c r="AL348" s="960">
        <v>2.0273793103448279E-2</v>
      </c>
      <c r="AM348" s="961">
        <v>2.3364979950960332</v>
      </c>
      <c r="AN348" s="962">
        <v>45082.952777777777</v>
      </c>
      <c r="AO348" s="958"/>
    </row>
    <row r="349" spans="1:41" ht="13.5" thickBot="1" x14ac:dyDescent="0.25">
      <c r="A349" s="932" t="s">
        <v>1243</v>
      </c>
      <c r="B349" s="932" t="s">
        <v>1244</v>
      </c>
      <c r="C349" s="933"/>
      <c r="D349" s="934" t="s">
        <v>500</v>
      </c>
      <c r="E349" s="933" t="s">
        <v>1004</v>
      </c>
      <c r="F349" s="933">
        <v>2</v>
      </c>
      <c r="G349" s="933">
        <v>0</v>
      </c>
      <c r="H349" s="935">
        <v>6</v>
      </c>
      <c r="I349" s="935">
        <v>59</v>
      </c>
      <c r="J349" s="935">
        <v>0.05</v>
      </c>
      <c r="K349" s="936">
        <v>1.661</v>
      </c>
      <c r="L349" s="935">
        <v>1.7</v>
      </c>
      <c r="M349" s="935">
        <v>23</v>
      </c>
      <c r="N349" s="937">
        <v>30.245999999999992</v>
      </c>
      <c r="O349" s="936">
        <f>VLOOKUP(D349,'Залог и цена пипса'!$B$13:$E$44,3,0)*(N349+I349*$C$2*K349)</f>
        <v>449.45850000000002</v>
      </c>
      <c r="P349" s="936">
        <f>K349*VLOOKUP(D349,'Залог и цена пипса'!$B$13:$E$44,2,0)</f>
        <v>356.21806000000004</v>
      </c>
      <c r="Q349" s="938">
        <v>16</v>
      </c>
      <c r="R349" s="938">
        <v>525</v>
      </c>
      <c r="S349" s="938">
        <v>0.01</v>
      </c>
      <c r="T349" s="938">
        <v>150.53399999999999</v>
      </c>
      <c r="U349" s="938">
        <v>1.8</v>
      </c>
      <c r="V349" s="938">
        <v>62</v>
      </c>
      <c r="W349" s="939">
        <v>6668.9199999999983</v>
      </c>
      <c r="X349" s="940">
        <f>VLOOKUP(D349,'Залог и цена пипса'!$B$13:$E$44,3,0)*(W349+R349*$C$2*T349)</f>
        <v>185234.72500000001</v>
      </c>
      <c r="Y349" s="940">
        <f>T349*VLOOKUP(D349,'Залог и цена пипса'!$B$13:$E$44,2,0)</f>
        <v>32283.521639999999</v>
      </c>
      <c r="Z349" s="941">
        <f>MAX(O349,X349)+MAX(Y349,P349)</f>
        <v>217518.24664</v>
      </c>
      <c r="AA349" s="932" t="s">
        <v>1245</v>
      </c>
      <c r="AB349" s="933" t="s">
        <v>500</v>
      </c>
      <c r="AC349" s="933">
        <v>1000</v>
      </c>
      <c r="AD349" s="933" t="s">
        <v>380</v>
      </c>
      <c r="AE349" s="942">
        <v>41641</v>
      </c>
      <c r="AF349" s="942">
        <v>43770</v>
      </c>
      <c r="AG349" s="933">
        <v>5122.03</v>
      </c>
      <c r="AH349" s="933">
        <v>730.11</v>
      </c>
      <c r="AI349" s="943">
        <v>0.3357</v>
      </c>
      <c r="AJ349" s="943">
        <f>(AH349-MIN(IF(O349=0,2E+99,O349),IF(X349=0,2E+99,X349)))/MIN(IF(O349=0,2E+99,O349),IF(X349=0,2E+99,X349))</f>
        <v>0.62442138706910644</v>
      </c>
      <c r="AK349" s="943">
        <v>7.3171857142857136E-2</v>
      </c>
      <c r="AL349" s="943">
        <v>0.88310862068965512</v>
      </c>
      <c r="AM349" s="941">
        <v>1.2095555747622346</v>
      </c>
      <c r="AN349" s="944">
        <v>45082.952905092592</v>
      </c>
      <c r="AO349" s="933"/>
    </row>
    <row r="350" spans="1:41" ht="13.5" thickBot="1" x14ac:dyDescent="0.25">
      <c r="A350" s="932" t="s">
        <v>1243</v>
      </c>
      <c r="B350" s="932" t="s">
        <v>1227</v>
      </c>
      <c r="C350" s="933"/>
      <c r="D350" s="934" t="s">
        <v>500</v>
      </c>
      <c r="E350" s="933" t="s">
        <v>960</v>
      </c>
      <c r="F350" s="933">
        <v>1</v>
      </c>
      <c r="G350" s="933">
        <v>1</v>
      </c>
      <c r="H350" s="935">
        <v>16</v>
      </c>
      <c r="I350" s="935">
        <v>525</v>
      </c>
      <c r="J350" s="935">
        <v>0.01</v>
      </c>
      <c r="K350" s="936">
        <v>150.53399999999999</v>
      </c>
      <c r="L350" s="935">
        <v>1.8</v>
      </c>
      <c r="M350" s="935">
        <v>62</v>
      </c>
      <c r="N350" s="937">
        <v>6668.9199999999983</v>
      </c>
      <c r="O350" s="936">
        <f>VLOOKUP(D350,'Залог и цена пипса'!$B$13:$E$44,3,0)*(N350+I350*$C$2*K350)</f>
        <v>185234.72500000001</v>
      </c>
      <c r="P350" s="936">
        <f>K350*VLOOKUP(D350,'Залог и цена пипса'!$B$13:$E$44,2,0)</f>
        <v>32283.521639999999</v>
      </c>
      <c r="Q350" s="938"/>
      <c r="R350" s="938"/>
      <c r="S350" s="938"/>
      <c r="T350" s="938"/>
      <c r="U350" s="938"/>
      <c r="V350" s="938"/>
      <c r="W350" s="939"/>
      <c r="X350" s="940"/>
      <c r="Y350" s="940"/>
      <c r="Z350" s="941">
        <f>MAX(O350,X350)+MAX(Y350,P350)</f>
        <v>217518.24664</v>
      </c>
      <c r="AA350" s="932" t="s">
        <v>1245</v>
      </c>
      <c r="AB350" s="933" t="s">
        <v>500</v>
      </c>
      <c r="AC350" s="933">
        <v>1000</v>
      </c>
      <c r="AD350" s="933" t="s">
        <v>380</v>
      </c>
      <c r="AE350" s="942">
        <v>41641</v>
      </c>
      <c r="AF350" s="942">
        <v>43770</v>
      </c>
      <c r="AG350" s="933">
        <v>5122.03</v>
      </c>
      <c r="AH350" s="933">
        <v>730.11</v>
      </c>
      <c r="AI350" s="943">
        <v>0.3357</v>
      </c>
      <c r="AJ350" s="943">
        <f>(AH350-MIN(IF(O350=0,2E+99,O350),IF(X350=0,2E+99,X350)))/MIN(IF(O350=0,2E+99,O350),IF(X350=0,2E+99,X350))</f>
        <v>-0.99605846042096058</v>
      </c>
      <c r="AK350" s="943">
        <v>7.3171857142857136E-2</v>
      </c>
      <c r="AL350" s="943">
        <v>0.88310862068965512</v>
      </c>
      <c r="AM350" s="941">
        <v>1.2095555747622346</v>
      </c>
      <c r="AN350" s="944">
        <v>45082.953043981484</v>
      </c>
      <c r="AO350" s="933"/>
    </row>
    <row r="351" spans="1:41" ht="13.5" thickBot="1" x14ac:dyDescent="0.25">
      <c r="A351" s="932" t="s">
        <v>1243</v>
      </c>
      <c r="B351" s="932" t="s">
        <v>1238</v>
      </c>
      <c r="C351" s="933"/>
      <c r="D351" s="934" t="s">
        <v>500</v>
      </c>
      <c r="E351" s="933" t="s">
        <v>1004</v>
      </c>
      <c r="F351" s="933">
        <v>2</v>
      </c>
      <c r="G351" s="933">
        <v>1</v>
      </c>
      <c r="H351" s="935">
        <v>6</v>
      </c>
      <c r="I351" s="935">
        <v>59</v>
      </c>
      <c r="J351" s="935">
        <v>0.01</v>
      </c>
      <c r="K351" s="936">
        <v>0.32899999999999996</v>
      </c>
      <c r="L351" s="935">
        <v>1.7</v>
      </c>
      <c r="M351" s="935">
        <v>24</v>
      </c>
      <c r="N351" s="937">
        <v>6.1769999999999996</v>
      </c>
      <c r="O351" s="936">
        <f>VLOOKUP(D351,'Залог и цена пипса'!$B$13:$E$44,3,0)*(N351+I351*$C$2*K351)</f>
        <v>90.886500000000012</v>
      </c>
      <c r="P351" s="936">
        <f>K351*VLOOKUP(D351,'Залог и цена пипса'!$B$13:$E$44,2,0)</f>
        <v>70.557339999999996</v>
      </c>
      <c r="Q351" s="938"/>
      <c r="R351" s="938"/>
      <c r="S351" s="938"/>
      <c r="T351" s="938"/>
      <c r="U351" s="938"/>
      <c r="V351" s="938"/>
      <c r="W351" s="939"/>
      <c r="X351" s="940"/>
      <c r="Y351" s="940"/>
      <c r="Z351" s="941">
        <f>MAX(O351,X351)+MAX(Y351,P351)</f>
        <v>161.44384000000002</v>
      </c>
      <c r="AA351" s="932" t="s">
        <v>1245</v>
      </c>
      <c r="AB351" s="933" t="s">
        <v>500</v>
      </c>
      <c r="AC351" s="933">
        <v>1000</v>
      </c>
      <c r="AD351" s="933" t="s">
        <v>380</v>
      </c>
      <c r="AE351" s="942">
        <v>41641</v>
      </c>
      <c r="AF351" s="942">
        <v>43770</v>
      </c>
      <c r="AG351" s="933">
        <v>5122.03</v>
      </c>
      <c r="AH351" s="933">
        <v>730.11</v>
      </c>
      <c r="AI351" s="943">
        <v>0.3357</v>
      </c>
      <c r="AJ351" s="943">
        <f>(AH351-MIN(IF(O351=0,2E+99,O351),IF(X351=0,2E+99,X351)))/MIN(IF(O351=0,2E+99,O351),IF(X351=0,2E+99,X351))</f>
        <v>7.0332062517535601</v>
      </c>
      <c r="AK351" s="943">
        <v>7.3171857142857136E-2</v>
      </c>
      <c r="AL351" s="943">
        <v>0.88310862068965512</v>
      </c>
      <c r="AM351" s="941">
        <v>1.2095555747622346</v>
      </c>
      <c r="AN351" s="944">
        <v>45082.9531712963</v>
      </c>
      <c r="AO351" s="933"/>
    </row>
    <row r="352" spans="1:41" x14ac:dyDescent="0.2">
      <c r="A352" s="988" t="s">
        <v>1246</v>
      </c>
      <c r="B352" s="988" t="s">
        <v>1247</v>
      </c>
      <c r="C352" s="991"/>
      <c r="D352" s="994" t="s">
        <v>500</v>
      </c>
      <c r="E352" s="991" t="s">
        <v>1004</v>
      </c>
      <c r="F352" s="991">
        <v>2</v>
      </c>
      <c r="G352" s="991">
        <v>0</v>
      </c>
      <c r="H352" s="997">
        <v>6</v>
      </c>
      <c r="I352" s="997">
        <v>59</v>
      </c>
      <c r="J352" s="997">
        <v>0.05</v>
      </c>
      <c r="K352" s="985">
        <v>1.661</v>
      </c>
      <c r="L352" s="997">
        <v>1.7</v>
      </c>
      <c r="M352" s="997">
        <v>23</v>
      </c>
      <c r="N352" s="1000">
        <v>30.245999999999992</v>
      </c>
      <c r="O352" s="985">
        <f>VLOOKUP(D352,'Залог и цена пипса'!$B$13:$E$44,3,0)*(N352+I352*$C$2*K352)</f>
        <v>449.45850000000002</v>
      </c>
      <c r="P352" s="985">
        <f>K352*VLOOKUP(D352,'Залог и цена пипса'!$B$13:$E$44,2,0)</f>
        <v>356.21806000000004</v>
      </c>
      <c r="Q352" s="976">
        <v>7</v>
      </c>
      <c r="R352" s="976">
        <v>210</v>
      </c>
      <c r="S352" s="976">
        <v>0.01</v>
      </c>
      <c r="T352" s="976">
        <v>0.746</v>
      </c>
      <c r="U352" s="976">
        <v>1.8</v>
      </c>
      <c r="V352" s="976">
        <v>49</v>
      </c>
      <c r="W352" s="979">
        <v>30.196999999999996</v>
      </c>
      <c r="X352" s="982">
        <f>VLOOKUP(D352,'Залог и цена пипса'!$B$13:$E$44,3,0)*(W352+R352*$C$2*T352)</f>
        <v>536.96</v>
      </c>
      <c r="Y352" s="982">
        <f>T352*VLOOKUP(D352,'Залог и цена пипса'!$B$13:$E$44,2,0)</f>
        <v>159.98716000000002</v>
      </c>
      <c r="Z352" s="973">
        <f>MAX(O352,X352)+MAX(Y352,P352)</f>
        <v>893.17806000000007</v>
      </c>
      <c r="AA352" s="945" t="s">
        <v>1248</v>
      </c>
      <c r="AB352" s="946" t="s">
        <v>500</v>
      </c>
      <c r="AC352" s="946">
        <v>1100</v>
      </c>
      <c r="AD352" s="946" t="s">
        <v>380</v>
      </c>
      <c r="AE352" s="947">
        <v>41641</v>
      </c>
      <c r="AF352" s="947">
        <v>43798</v>
      </c>
      <c r="AG352" s="946">
        <v>7318.04</v>
      </c>
      <c r="AH352" s="946">
        <v>1468</v>
      </c>
      <c r="AI352" s="948">
        <v>0.28949999999999998</v>
      </c>
      <c r="AJ352" s="948">
        <f>(AH352-MIN(IF(O352=0,2E+99,O352),IF(X352=0,2E+99,X352)))/MIN(IF(O352=0,2E+99,O352),IF(X352=0,2E+99,X352))</f>
        <v>2.2661524923880627</v>
      </c>
      <c r="AK352" s="948">
        <v>9.3833055519938438E-2</v>
      </c>
      <c r="AL352" s="948">
        <v>1.1275870570107858</v>
      </c>
      <c r="AM352" s="949">
        <v>0.84492218168383137</v>
      </c>
      <c r="AN352" s="950">
        <v>45082.953344907408</v>
      </c>
      <c r="AO352" s="946"/>
    </row>
    <row r="353" spans="1:41" ht="13.5" thickBot="1" x14ac:dyDescent="0.25">
      <c r="A353" s="990"/>
      <c r="B353" s="990"/>
      <c r="C353" s="993"/>
      <c r="D353" s="996"/>
      <c r="E353" s="993"/>
      <c r="F353" s="993"/>
      <c r="G353" s="993"/>
      <c r="H353" s="999"/>
      <c r="I353" s="999"/>
      <c r="J353" s="999"/>
      <c r="K353" s="987"/>
      <c r="L353" s="999"/>
      <c r="M353" s="999"/>
      <c r="N353" s="1002"/>
      <c r="O353" s="987"/>
      <c r="P353" s="987"/>
      <c r="Q353" s="978"/>
      <c r="R353" s="978"/>
      <c r="S353" s="978"/>
      <c r="T353" s="978"/>
      <c r="U353" s="978"/>
      <c r="V353" s="978"/>
      <c r="W353" s="981"/>
      <c r="X353" s="984"/>
      <c r="Y353" s="984"/>
      <c r="Z353" s="975"/>
      <c r="AA353" s="957" t="s">
        <v>1249</v>
      </c>
      <c r="AB353" s="958" t="s">
        <v>500</v>
      </c>
      <c r="AC353" s="958">
        <v>1100</v>
      </c>
      <c r="AD353" s="958" t="s">
        <v>380</v>
      </c>
      <c r="AE353" s="959">
        <v>41641</v>
      </c>
      <c r="AF353" s="959">
        <v>43798</v>
      </c>
      <c r="AG353" s="958">
        <v>6507.93</v>
      </c>
      <c r="AH353" s="958">
        <v>729.9</v>
      </c>
      <c r="AI353" s="960">
        <v>0.29160000000000003</v>
      </c>
      <c r="AJ353" s="960">
        <f>(AH353-MIN(IF(O352=0,2E+99,O352),IF(X352=0,2E+99,X352)))/MIN(IF(O352=0,2E+99,O352),IF(X352=0,2E+99,X352))</f>
        <v>0.62395415817033151</v>
      </c>
      <c r="AK353" s="960">
        <v>8.3445698166431589E-2</v>
      </c>
      <c r="AL353" s="960">
        <v>1.0027627118644069</v>
      </c>
      <c r="AM353" s="961">
        <v>1.5112193218945713</v>
      </c>
      <c r="AN353" s="962">
        <v>45082.953483796293</v>
      </c>
      <c r="AO353" s="958"/>
    </row>
    <row r="354" spans="1:41" ht="13.5" thickBot="1" x14ac:dyDescent="0.25">
      <c r="A354" s="932" t="s">
        <v>1250</v>
      </c>
      <c r="B354" s="932" t="s">
        <v>1251</v>
      </c>
      <c r="C354" s="933"/>
      <c r="D354" s="934" t="s">
        <v>517</v>
      </c>
      <c r="E354" s="933" t="s">
        <v>972</v>
      </c>
      <c r="F354" s="933">
        <v>1</v>
      </c>
      <c r="G354" s="933">
        <v>1</v>
      </c>
      <c r="H354" s="935">
        <v>10</v>
      </c>
      <c r="I354" s="935">
        <v>345</v>
      </c>
      <c r="J354" s="935">
        <v>0.01</v>
      </c>
      <c r="K354" s="936">
        <v>0.71299999999999997</v>
      </c>
      <c r="L354" s="935">
        <v>1.4</v>
      </c>
      <c r="M354" s="935">
        <v>116</v>
      </c>
      <c r="N354" s="937">
        <v>71.645946917808203</v>
      </c>
      <c r="O354" s="936">
        <f>VLOOKUP(D354,'Залог и цена пипса'!$B$13:$E$44,3,0)*(N354+I354*$C$2*K354)</f>
        <v>793.36068836045058</v>
      </c>
      <c r="P354" s="936">
        <f>K354*VLOOKUP(D354,'Залог и цена пипса'!$B$13:$E$44,2,0)</f>
        <v>174.88463999999999</v>
      </c>
      <c r="Q354" s="938"/>
      <c r="R354" s="938"/>
      <c r="S354" s="938"/>
      <c r="T354" s="938"/>
      <c r="U354" s="938"/>
      <c r="V354" s="938"/>
      <c r="W354" s="939"/>
      <c r="X354" s="940"/>
      <c r="Y354" s="940"/>
      <c r="Z354" s="941">
        <f t="shared" ref="Z354:Z361" si="1">MAX(O354,X354)+MAX(Y354,P354)</f>
        <v>968.24532836045057</v>
      </c>
      <c r="AA354" s="932" t="s">
        <v>1252</v>
      </c>
      <c r="AB354" s="933" t="s">
        <v>517</v>
      </c>
      <c r="AC354" s="933">
        <v>1400</v>
      </c>
      <c r="AD354" s="933" t="s">
        <v>380</v>
      </c>
      <c r="AE354" s="942">
        <v>40910</v>
      </c>
      <c r="AF354" s="942">
        <v>43818</v>
      </c>
      <c r="AG354" s="933">
        <v>14096.99</v>
      </c>
      <c r="AH354" s="933">
        <v>1335.1</v>
      </c>
      <c r="AI354" s="943">
        <v>0.39040000000000002</v>
      </c>
      <c r="AJ354" s="943">
        <f t="shared" ref="AJ354:AJ361" si="2">(AH354-MIN(IF(O354=0,2E+99,O354),IF(X354=0,2E+99,X354)))/MIN(IF(O354=0,2E+99,O354),IF(X354=0,2E+99,X354))</f>
        <v>0.68284113340566588</v>
      </c>
      <c r="AK354" s="943">
        <v>0.10532718170950389</v>
      </c>
      <c r="AL354" s="943">
        <v>1.2586598214285714</v>
      </c>
      <c r="AM354" s="941">
        <v>1.3198440191745937</v>
      </c>
      <c r="AN354" s="944">
        <v>45082.955960648149</v>
      </c>
      <c r="AO354" s="933"/>
    </row>
    <row r="355" spans="1:41" ht="13.5" thickBot="1" x14ac:dyDescent="0.25">
      <c r="A355" s="932" t="s">
        <v>1253</v>
      </c>
      <c r="B355" s="932" t="s">
        <v>1254</v>
      </c>
      <c r="C355" s="933"/>
      <c r="D355" s="934" t="s">
        <v>517</v>
      </c>
      <c r="E355" s="933" t="s">
        <v>972</v>
      </c>
      <c r="F355" s="933">
        <v>1</v>
      </c>
      <c r="G355" s="933">
        <v>1</v>
      </c>
      <c r="H355" s="935">
        <v>12</v>
      </c>
      <c r="I355" s="935">
        <v>453</v>
      </c>
      <c r="J355" s="935">
        <v>0.01</v>
      </c>
      <c r="K355" s="936">
        <v>1.421</v>
      </c>
      <c r="L355" s="935">
        <v>1.4</v>
      </c>
      <c r="M355" s="935">
        <v>133</v>
      </c>
      <c r="N355" s="937">
        <v>165.40668150684928</v>
      </c>
      <c r="O355" s="936">
        <f>VLOOKUP(D355,'Залог и цена пипса'!$B$13:$E$44,3,0)*(N355+I355*$C$2*K355)</f>
        <v>1914.7279198998751</v>
      </c>
      <c r="P355" s="936">
        <f>K355*VLOOKUP(D355,'Залог и цена пипса'!$B$13:$E$44,2,0)</f>
        <v>348.54288000000003</v>
      </c>
      <c r="Q355" s="938"/>
      <c r="R355" s="938"/>
      <c r="S355" s="938"/>
      <c r="T355" s="938"/>
      <c r="U355" s="938"/>
      <c r="V355" s="938"/>
      <c r="W355" s="939"/>
      <c r="X355" s="940"/>
      <c r="Y355" s="940"/>
      <c r="Z355" s="941">
        <f t="shared" si="1"/>
        <v>2263.2707998998753</v>
      </c>
      <c r="AA355" s="932" t="s">
        <v>1255</v>
      </c>
      <c r="AB355" s="933" t="s">
        <v>517</v>
      </c>
      <c r="AC355" s="933">
        <v>1800</v>
      </c>
      <c r="AD355" s="933" t="s">
        <v>380</v>
      </c>
      <c r="AE355" s="942">
        <v>40910</v>
      </c>
      <c r="AF355" s="942">
        <v>43818</v>
      </c>
      <c r="AG355" s="933">
        <v>14650.59</v>
      </c>
      <c r="AH355" s="933">
        <v>1669.38</v>
      </c>
      <c r="AI355" s="943">
        <v>0.42949999999999999</v>
      </c>
      <c r="AJ355" s="943">
        <f t="shared" si="2"/>
        <v>-0.1281372237538087</v>
      </c>
      <c r="AK355" s="943">
        <v>8.5138249651324965E-2</v>
      </c>
      <c r="AL355" s="943">
        <v>1.0174020833333333</v>
      </c>
      <c r="AM355" s="941">
        <v>1.0970083204543004</v>
      </c>
      <c r="AN355" s="944">
        <v>45082.958506944444</v>
      </c>
      <c r="AO355" s="933"/>
    </row>
    <row r="356" spans="1:41" ht="13.5" thickBot="1" x14ac:dyDescent="0.25">
      <c r="A356" s="932" t="s">
        <v>1256</v>
      </c>
      <c r="B356" s="932" t="s">
        <v>1257</v>
      </c>
      <c r="C356" s="933"/>
      <c r="D356" s="934" t="s">
        <v>517</v>
      </c>
      <c r="E356" s="933" t="s">
        <v>972</v>
      </c>
      <c r="F356" s="933">
        <v>1</v>
      </c>
      <c r="G356" s="933">
        <v>1</v>
      </c>
      <c r="H356" s="935">
        <v>10</v>
      </c>
      <c r="I356" s="935">
        <v>345</v>
      </c>
      <c r="J356" s="935">
        <v>0.01</v>
      </c>
      <c r="K356" s="936">
        <v>0.71299999999999997</v>
      </c>
      <c r="L356" s="935">
        <v>1.4</v>
      </c>
      <c r="M356" s="935">
        <v>116</v>
      </c>
      <c r="N356" s="937">
        <v>71.645946917808203</v>
      </c>
      <c r="O356" s="936">
        <f>VLOOKUP(D356,'Залог и цена пипса'!$B$13:$E$44,3,0)*(N356+I356*$C$2*K356)</f>
        <v>793.36068836045058</v>
      </c>
      <c r="P356" s="936">
        <f>K356*VLOOKUP(D356,'Залог и цена пипса'!$B$13:$E$44,2,0)</f>
        <v>174.88463999999999</v>
      </c>
      <c r="Q356" s="938"/>
      <c r="R356" s="938"/>
      <c r="S356" s="938"/>
      <c r="T356" s="938"/>
      <c r="U356" s="938"/>
      <c r="V356" s="938"/>
      <c r="W356" s="939"/>
      <c r="X356" s="940"/>
      <c r="Y356" s="940"/>
      <c r="Z356" s="941">
        <f t="shared" si="1"/>
        <v>968.24532836045057</v>
      </c>
      <c r="AA356" s="932" t="s">
        <v>1258</v>
      </c>
      <c r="AB356" s="933" t="s">
        <v>517</v>
      </c>
      <c r="AC356" s="933">
        <v>1500</v>
      </c>
      <c r="AD356" s="933" t="s">
        <v>380</v>
      </c>
      <c r="AE356" s="942">
        <v>40910</v>
      </c>
      <c r="AF356" s="942">
        <v>43818</v>
      </c>
      <c r="AG356" s="933">
        <v>14116.85</v>
      </c>
      <c r="AH356" s="933">
        <v>1337.92</v>
      </c>
      <c r="AI356" s="943">
        <v>0.37990000000000002</v>
      </c>
      <c r="AJ356" s="943">
        <f t="shared" si="2"/>
        <v>0.68639563269126558</v>
      </c>
      <c r="AK356" s="943">
        <v>9.8443863319386343E-2</v>
      </c>
      <c r="AL356" s="943">
        <v>1.1764041666666667</v>
      </c>
      <c r="AM356" s="941">
        <v>1.3189176109184406</v>
      </c>
      <c r="AN356" s="944">
        <v>45082.960150462961</v>
      </c>
      <c r="AO356" s="933"/>
    </row>
    <row r="357" spans="1:41" ht="13.5" thickBot="1" x14ac:dyDescent="0.25">
      <c r="A357" s="932" t="s">
        <v>1259</v>
      </c>
      <c r="B357" s="932" t="s">
        <v>1260</v>
      </c>
      <c r="C357" s="933"/>
      <c r="D357" s="934" t="s">
        <v>517</v>
      </c>
      <c r="E357" s="933" t="s">
        <v>972</v>
      </c>
      <c r="F357" s="933">
        <v>1</v>
      </c>
      <c r="G357" s="933">
        <v>1</v>
      </c>
      <c r="H357" s="935">
        <v>10</v>
      </c>
      <c r="I357" s="935">
        <v>345</v>
      </c>
      <c r="J357" s="935">
        <v>0.01</v>
      </c>
      <c r="K357" s="936">
        <v>0.71299999999999997</v>
      </c>
      <c r="L357" s="935">
        <v>1.4</v>
      </c>
      <c r="M357" s="935">
        <v>116</v>
      </c>
      <c r="N357" s="937">
        <v>71.645946917808203</v>
      </c>
      <c r="O357" s="936">
        <f>VLOOKUP(D357,'Залог и цена пипса'!$B$13:$E$44,3,0)*(N357+I357*$C$2*K357)</f>
        <v>793.36068836045058</v>
      </c>
      <c r="P357" s="936">
        <f>K357*VLOOKUP(D357,'Залог и цена пипса'!$B$13:$E$44,2,0)</f>
        <v>174.88463999999999</v>
      </c>
      <c r="Q357" s="938"/>
      <c r="R357" s="938"/>
      <c r="S357" s="938"/>
      <c r="T357" s="938"/>
      <c r="U357" s="938"/>
      <c r="V357" s="938"/>
      <c r="W357" s="939"/>
      <c r="X357" s="940"/>
      <c r="Y357" s="940"/>
      <c r="Z357" s="941">
        <f t="shared" si="1"/>
        <v>968.24532836045057</v>
      </c>
      <c r="AA357" s="932" t="s">
        <v>1261</v>
      </c>
      <c r="AB357" s="933" t="s">
        <v>517</v>
      </c>
      <c r="AC357" s="933">
        <v>1500</v>
      </c>
      <c r="AD357" s="933" t="s">
        <v>380</v>
      </c>
      <c r="AE357" s="942">
        <v>40910</v>
      </c>
      <c r="AF357" s="942">
        <v>43818</v>
      </c>
      <c r="AG357" s="933">
        <v>14368.93</v>
      </c>
      <c r="AH357" s="933">
        <v>1338.57</v>
      </c>
      <c r="AI357" s="943">
        <v>0.379</v>
      </c>
      <c r="AJ357" s="943">
        <f t="shared" si="2"/>
        <v>0.6872149321719887</v>
      </c>
      <c r="AK357" s="943">
        <v>0.10020174337517436</v>
      </c>
      <c r="AL357" s="943">
        <v>1.1974108333333333</v>
      </c>
      <c r="AM357" s="941">
        <v>1.3418172004452513</v>
      </c>
      <c r="AN357" s="944">
        <v>45082.962094907409</v>
      </c>
      <c r="AO357" s="933"/>
    </row>
    <row r="358" spans="1:41" ht="13.5" thickBot="1" x14ac:dyDescent="0.25">
      <c r="A358" s="932" t="s">
        <v>1262</v>
      </c>
      <c r="B358" s="932" t="s">
        <v>1263</v>
      </c>
      <c r="C358" s="933"/>
      <c r="D358" s="934" t="s">
        <v>522</v>
      </c>
      <c r="E358" s="933" t="s">
        <v>960</v>
      </c>
      <c r="F358" s="933">
        <v>1</v>
      </c>
      <c r="G358" s="933">
        <v>1</v>
      </c>
      <c r="H358" s="935">
        <v>14</v>
      </c>
      <c r="I358" s="935">
        <v>280</v>
      </c>
      <c r="J358" s="935">
        <v>0.01</v>
      </c>
      <c r="K358" s="936">
        <v>1.89</v>
      </c>
      <c r="L358" s="935">
        <v>2</v>
      </c>
      <c r="M358" s="935">
        <v>56</v>
      </c>
      <c r="N358" s="937">
        <v>75.253213785599996</v>
      </c>
      <c r="O358" s="936">
        <f>VLOOKUP(D358,'Залог и цена пипса'!$B$13:$E$44,3,0)*(N358+I358*$C$2*K358)</f>
        <v>1663.761774940737</v>
      </c>
      <c r="P358" s="936">
        <f>K358*VLOOKUP(D358,'Залог и цена пипса'!$B$13:$E$44,2,0)</f>
        <v>276.31578947368416</v>
      </c>
      <c r="Q358" s="938"/>
      <c r="R358" s="938"/>
      <c r="S358" s="938"/>
      <c r="T358" s="938"/>
      <c r="U358" s="938"/>
      <c r="V358" s="938"/>
      <c r="W358" s="939"/>
      <c r="X358" s="940"/>
      <c r="Y358" s="940"/>
      <c r="Z358" s="941">
        <f t="shared" si="1"/>
        <v>1940.0775644144212</v>
      </c>
      <c r="AA358" s="932" t="s">
        <v>1264</v>
      </c>
      <c r="AB358" s="933" t="s">
        <v>522</v>
      </c>
      <c r="AC358" s="933">
        <v>3000</v>
      </c>
      <c r="AD358" s="933" t="s">
        <v>380</v>
      </c>
      <c r="AE358" s="942">
        <v>42373</v>
      </c>
      <c r="AF358" s="942">
        <v>43739</v>
      </c>
      <c r="AG358" s="933">
        <v>10908.94</v>
      </c>
      <c r="AH358" s="933">
        <v>1239.68</v>
      </c>
      <c r="AI358" s="943">
        <v>0.1061</v>
      </c>
      <c r="AJ358" s="943">
        <f t="shared" si="2"/>
        <v>-0.25489332747522864</v>
      </c>
      <c r="AK358" s="943">
        <v>8.0986933927245736E-2</v>
      </c>
      <c r="AL358" s="943">
        <v>0.98278738738738747</v>
      </c>
      <c r="AM358" s="941">
        <v>2.3783251824359208</v>
      </c>
      <c r="AN358" s="944">
        <v>45082.962395833332</v>
      </c>
      <c r="AO358" s="933"/>
    </row>
    <row r="359" spans="1:41" ht="13.5" thickBot="1" x14ac:dyDescent="0.25">
      <c r="A359" s="932" t="s">
        <v>1265</v>
      </c>
      <c r="B359" s="932" t="s">
        <v>1266</v>
      </c>
      <c r="C359" s="933"/>
      <c r="D359" s="934" t="s">
        <v>525</v>
      </c>
      <c r="E359" s="933" t="s">
        <v>960</v>
      </c>
      <c r="F359" s="933">
        <v>1</v>
      </c>
      <c r="G359" s="933">
        <v>1</v>
      </c>
      <c r="H359" s="935">
        <v>16</v>
      </c>
      <c r="I359" s="935">
        <v>585</v>
      </c>
      <c r="J359" s="935">
        <v>0.01</v>
      </c>
      <c r="K359" s="936">
        <v>1.73</v>
      </c>
      <c r="L359" s="935">
        <v>1.39</v>
      </c>
      <c r="M359" s="935">
        <v>140</v>
      </c>
      <c r="N359" s="937">
        <v>207.26101929880983</v>
      </c>
      <c r="O359" s="936">
        <f>VLOOKUP(D359,'Залог и цена пипса'!$B$13:$E$44,3,0)*(N359+I359*$C$2*K359)</f>
        <v>2622.680668389522</v>
      </c>
      <c r="P359" s="936">
        <f>K359*VLOOKUP(D359,'Залог и цена пипса'!$B$13:$E$44,2,0)</f>
        <v>215.14279999999999</v>
      </c>
      <c r="Q359" s="938"/>
      <c r="R359" s="938"/>
      <c r="S359" s="938"/>
      <c r="T359" s="938"/>
      <c r="U359" s="938"/>
      <c r="V359" s="938"/>
      <c r="W359" s="939"/>
      <c r="X359" s="940"/>
      <c r="Y359" s="940"/>
      <c r="Z359" s="941">
        <f t="shared" si="1"/>
        <v>2837.8234683895221</v>
      </c>
      <c r="AA359" s="932" t="s">
        <v>1267</v>
      </c>
      <c r="AB359" s="933" t="s">
        <v>525</v>
      </c>
      <c r="AC359" s="933">
        <v>3000</v>
      </c>
      <c r="AD359" s="933" t="s">
        <v>380</v>
      </c>
      <c r="AE359" s="942">
        <v>42373</v>
      </c>
      <c r="AF359" s="942">
        <v>43739</v>
      </c>
      <c r="AG359" s="933">
        <v>5895.1</v>
      </c>
      <c r="AH359" s="933">
        <v>1966.8</v>
      </c>
      <c r="AI359" s="943">
        <v>0.33239999999999997</v>
      </c>
      <c r="AJ359" s="943">
        <f t="shared" si="2"/>
        <v>-0.25008026188421589</v>
      </c>
      <c r="AK359" s="943">
        <v>4.3764662212323682E-2</v>
      </c>
      <c r="AL359" s="943">
        <v>0.53109009009009012</v>
      </c>
      <c r="AM359" s="941">
        <v>0.81008250471337717</v>
      </c>
      <c r="AN359" s="944">
        <v>45082.96266203704</v>
      </c>
      <c r="AO359" s="933"/>
    </row>
    <row r="360" spans="1:41" ht="13.5" thickBot="1" x14ac:dyDescent="0.25">
      <c r="A360" s="932" t="s">
        <v>1268</v>
      </c>
      <c r="B360" s="932" t="s">
        <v>1269</v>
      </c>
      <c r="C360" s="933"/>
      <c r="D360" s="934" t="s">
        <v>511</v>
      </c>
      <c r="E360" s="933" t="s">
        <v>1004</v>
      </c>
      <c r="F360" s="933">
        <v>2</v>
      </c>
      <c r="G360" s="933">
        <v>1</v>
      </c>
      <c r="H360" s="935">
        <v>10</v>
      </c>
      <c r="I360" s="935">
        <v>258</v>
      </c>
      <c r="J360" s="935">
        <v>0.01</v>
      </c>
      <c r="K360" s="936">
        <v>0.53600000000000003</v>
      </c>
      <c r="L360" s="935">
        <v>1.5</v>
      </c>
      <c r="M360" s="935">
        <v>78</v>
      </c>
      <c r="N360" s="937">
        <v>39.110379371444552</v>
      </c>
      <c r="O360" s="936">
        <f>VLOOKUP(D360,'Залог и цена пипса'!$B$13:$E$44,3,0)*(N360+I360*$C$2*K360)</f>
        <v>437.28959024323774</v>
      </c>
      <c r="P360" s="936">
        <f>K360*VLOOKUP(D360,'Залог и цена пипса'!$B$13:$E$44,2,0)</f>
        <v>114.95056000000001</v>
      </c>
      <c r="Q360" s="938"/>
      <c r="R360" s="938"/>
      <c r="S360" s="938"/>
      <c r="T360" s="938"/>
      <c r="U360" s="938"/>
      <c r="V360" s="938"/>
      <c r="W360" s="939"/>
      <c r="X360" s="940"/>
      <c r="Y360" s="940"/>
      <c r="Z360" s="941">
        <f t="shared" si="1"/>
        <v>552.24015024323774</v>
      </c>
      <c r="AA360" s="932" t="s">
        <v>1270</v>
      </c>
      <c r="AB360" s="933" t="s">
        <v>511</v>
      </c>
      <c r="AC360" s="933">
        <v>500</v>
      </c>
      <c r="AD360" s="933" t="s">
        <v>380</v>
      </c>
      <c r="AE360" s="942">
        <v>41275</v>
      </c>
      <c r="AF360" s="942">
        <v>43816</v>
      </c>
      <c r="AG360" s="933">
        <v>3239.63</v>
      </c>
      <c r="AH360" s="933">
        <v>375.8</v>
      </c>
      <c r="AI360" s="943">
        <v>0.1779</v>
      </c>
      <c r="AJ360" s="943">
        <f t="shared" si="2"/>
        <v>-0.14061526186579193</v>
      </c>
      <c r="AK360" s="943">
        <v>7.7595928143712578E-2</v>
      </c>
      <c r="AL360" s="943">
        <v>0.92560857142857156</v>
      </c>
      <c r="AM360" s="941">
        <v>1.2315175245191212</v>
      </c>
      <c r="AN360" s="944">
        <v>45082.96297453704</v>
      </c>
      <c r="AO360" s="933"/>
    </row>
    <row r="361" spans="1:41" x14ac:dyDescent="0.2">
      <c r="A361" s="988" t="s">
        <v>1271</v>
      </c>
      <c r="B361" s="988" t="s">
        <v>1272</v>
      </c>
      <c r="C361" s="991"/>
      <c r="D361" s="994" t="s">
        <v>511</v>
      </c>
      <c r="E361" s="991" t="s">
        <v>1004</v>
      </c>
      <c r="F361" s="991">
        <v>2</v>
      </c>
      <c r="G361" s="991">
        <v>1</v>
      </c>
      <c r="H361" s="997">
        <v>10</v>
      </c>
      <c r="I361" s="997">
        <v>258</v>
      </c>
      <c r="J361" s="997">
        <v>0.01</v>
      </c>
      <c r="K361" s="985">
        <v>0.53600000000000003</v>
      </c>
      <c r="L361" s="997">
        <v>1.5</v>
      </c>
      <c r="M361" s="997">
        <v>84</v>
      </c>
      <c r="N361" s="1000">
        <v>39.110379371444552</v>
      </c>
      <c r="O361" s="985">
        <f>VLOOKUP(D361,'Залог и цена пипса'!$B$13:$E$44,3,0)*(N361+I361*$C$2*K361)</f>
        <v>437.28959024323774</v>
      </c>
      <c r="P361" s="985">
        <f>K361*VLOOKUP(D361,'Залог и цена пипса'!$B$13:$E$44,2,0)</f>
        <v>114.95056000000001</v>
      </c>
      <c r="Q361" s="976"/>
      <c r="R361" s="976"/>
      <c r="S361" s="976"/>
      <c r="T361" s="976"/>
      <c r="U361" s="976"/>
      <c r="V361" s="976"/>
      <c r="W361" s="979"/>
      <c r="X361" s="982"/>
      <c r="Y361" s="982"/>
      <c r="Z361" s="973">
        <f t="shared" si="1"/>
        <v>552.24015024323774</v>
      </c>
      <c r="AA361" s="945" t="s">
        <v>1273</v>
      </c>
      <c r="AB361" s="946" t="s">
        <v>511</v>
      </c>
      <c r="AC361" s="946">
        <v>500</v>
      </c>
      <c r="AD361" s="946" t="s">
        <v>380</v>
      </c>
      <c r="AE361" s="947">
        <v>41275</v>
      </c>
      <c r="AF361" s="947">
        <v>43816</v>
      </c>
      <c r="AG361" s="946">
        <v>4207.28</v>
      </c>
      <c r="AH361" s="946">
        <v>396.91</v>
      </c>
      <c r="AI361" s="948">
        <v>0.09</v>
      </c>
      <c r="AJ361" s="948">
        <f t="shared" si="2"/>
        <v>-9.2340616251068292E-2</v>
      </c>
      <c r="AK361" s="948">
        <v>0.10077317365269461</v>
      </c>
      <c r="AL361" s="948">
        <v>1.20208</v>
      </c>
      <c r="AM361" s="949">
        <v>1.5142979516767023</v>
      </c>
      <c r="AN361" s="950">
        <v>45082.963252314818</v>
      </c>
      <c r="AO361" s="946"/>
    </row>
    <row r="362" spans="1:41" ht="13.5" thickBot="1" x14ac:dyDescent="0.25">
      <c r="A362" s="990"/>
      <c r="B362" s="990"/>
      <c r="C362" s="993"/>
      <c r="D362" s="996"/>
      <c r="E362" s="993"/>
      <c r="F362" s="993"/>
      <c r="G362" s="993"/>
      <c r="H362" s="999"/>
      <c r="I362" s="999"/>
      <c r="J362" s="999"/>
      <c r="K362" s="987"/>
      <c r="L362" s="999"/>
      <c r="M362" s="999"/>
      <c r="N362" s="1002"/>
      <c r="O362" s="987"/>
      <c r="P362" s="987"/>
      <c r="Q362" s="978"/>
      <c r="R362" s="978"/>
      <c r="S362" s="978"/>
      <c r="T362" s="978"/>
      <c r="U362" s="978"/>
      <c r="V362" s="978"/>
      <c r="W362" s="981"/>
      <c r="X362" s="984"/>
      <c r="Y362" s="984"/>
      <c r="Z362" s="975"/>
      <c r="AA362" s="957" t="s">
        <v>1274</v>
      </c>
      <c r="AB362" s="958" t="s">
        <v>511</v>
      </c>
      <c r="AC362" s="958">
        <v>1000</v>
      </c>
      <c r="AD362" s="958" t="s">
        <v>380</v>
      </c>
      <c r="AE362" s="959">
        <v>43101</v>
      </c>
      <c r="AF362" s="959">
        <v>43830</v>
      </c>
      <c r="AG362" s="958">
        <v>662.98</v>
      </c>
      <c r="AH362" s="958">
        <v>243.76</v>
      </c>
      <c r="AI362" s="960">
        <v>0.21179999999999999</v>
      </c>
      <c r="AJ362" s="960">
        <f>(AH362-MIN(IF(O361=0,2E+99,O361),IF(X361=0,2E+99,X361)))/MIN(IF(O361=0,2E+99,O361),IF(X361=0,2E+99,X361))</f>
        <v>-0.44256619540288838</v>
      </c>
      <c r="AK362" s="960">
        <v>2.7624166666666668E-2</v>
      </c>
      <c r="AL362" s="960">
        <v>0.33149000000000001</v>
      </c>
      <c r="AM362" s="961">
        <v>1.3599031834591402</v>
      </c>
      <c r="AN362" s="962">
        <v>45082.963460648149</v>
      </c>
      <c r="AO362" s="958"/>
    </row>
    <row r="363" spans="1:41" ht="13.5" thickBot="1" x14ac:dyDescent="0.25">
      <c r="A363" s="932" t="s">
        <v>1275</v>
      </c>
      <c r="B363" s="932" t="s">
        <v>1276</v>
      </c>
      <c r="C363" s="933"/>
      <c r="D363" s="934" t="s">
        <v>507</v>
      </c>
      <c r="E363" s="933" t="s">
        <v>1004</v>
      </c>
      <c r="F363" s="933">
        <v>2</v>
      </c>
      <c r="G363" s="933">
        <v>1</v>
      </c>
      <c r="H363" s="935">
        <v>7</v>
      </c>
      <c r="I363" s="935">
        <v>108</v>
      </c>
      <c r="J363" s="935">
        <v>0.01</v>
      </c>
      <c r="K363" s="936">
        <v>0.43900000000000006</v>
      </c>
      <c r="L363" s="935">
        <v>1.6</v>
      </c>
      <c r="M363" s="935">
        <v>38</v>
      </c>
      <c r="N363" s="937">
        <v>13.974445957288069</v>
      </c>
      <c r="O363" s="936">
        <f>VLOOKUP(D363,'Залог и цена пипса'!$B$13:$E$44,3,0)*(N363+I363*$C$2*K363)</f>
        <v>227.06147358907413</v>
      </c>
      <c r="P363" s="936">
        <f>K363*VLOOKUP(D363,'Залог и цена пипса'!$B$13:$E$44,2,0)</f>
        <v>94.14794000000002</v>
      </c>
      <c r="Q363" s="938"/>
      <c r="R363" s="938"/>
      <c r="S363" s="938"/>
      <c r="T363" s="938"/>
      <c r="U363" s="938"/>
      <c r="V363" s="938"/>
      <c r="W363" s="939"/>
      <c r="X363" s="940"/>
      <c r="Y363" s="940"/>
      <c r="Z363" s="941">
        <f>MAX(O363,X363)+MAX(Y363,P363)</f>
        <v>321.20941358907413</v>
      </c>
      <c r="AA363" s="932" t="s">
        <v>1277</v>
      </c>
      <c r="AB363" s="933" t="s">
        <v>507</v>
      </c>
      <c r="AC363" s="933">
        <v>300</v>
      </c>
      <c r="AD363" s="933" t="s">
        <v>380</v>
      </c>
      <c r="AE363" s="942">
        <v>42064</v>
      </c>
      <c r="AF363" s="942">
        <v>43830</v>
      </c>
      <c r="AG363" s="933">
        <v>1356.41</v>
      </c>
      <c r="AH363" s="933">
        <v>234.08</v>
      </c>
      <c r="AI363" s="943">
        <v>0.17219999999999999</v>
      </c>
      <c r="AJ363" s="943">
        <f>(AH363-MIN(IF(O363=0,2E+99,O363),IF(X363=0,2E+99,X363)))/MIN(IF(O363=0,2E+99,O363),IF(X363=0,2E+99,X363))</f>
        <v>3.0910247784385066E-2</v>
      </c>
      <c r="AK363" s="943">
        <v>7.7954597701149431E-2</v>
      </c>
      <c r="AL363" s="943">
        <v>0.94195138888888896</v>
      </c>
      <c r="AM363" s="941">
        <v>1.2072172619047619</v>
      </c>
      <c r="AN363" s="944">
        <v>45082.96361111111</v>
      </c>
      <c r="AO363" s="933"/>
    </row>
    <row r="364" spans="1:41" ht="13.5" thickBot="1" x14ac:dyDescent="0.25">
      <c r="A364" s="932" t="s">
        <v>1278</v>
      </c>
      <c r="B364" s="932" t="s">
        <v>1279</v>
      </c>
      <c r="C364" s="933"/>
      <c r="D364" s="934" t="s">
        <v>507</v>
      </c>
      <c r="E364" s="933" t="s">
        <v>1004</v>
      </c>
      <c r="F364" s="933">
        <v>2</v>
      </c>
      <c r="G364" s="933">
        <v>1</v>
      </c>
      <c r="H364" s="935">
        <v>15</v>
      </c>
      <c r="I364" s="935">
        <v>766</v>
      </c>
      <c r="J364" s="935">
        <v>0.01</v>
      </c>
      <c r="K364" s="936">
        <v>40.673000000000002</v>
      </c>
      <c r="L364" s="935">
        <v>1.7</v>
      </c>
      <c r="M364" s="935">
        <v>147</v>
      </c>
      <c r="N364" s="937">
        <v>5244.1132929217565</v>
      </c>
      <c r="O364" s="936">
        <f>VLOOKUP(D364,'Залог и цена пипса'!$B$13:$E$44,3,0)*(N364+I364*$C$2*K364)</f>
        <v>106793.25142307693</v>
      </c>
      <c r="P364" s="936">
        <f>K364*VLOOKUP(D364,'Залог и цена пипса'!$B$13:$E$44,2,0)</f>
        <v>8722.7315800000015</v>
      </c>
      <c r="Q364" s="938"/>
      <c r="R364" s="938"/>
      <c r="S364" s="938"/>
      <c r="T364" s="938"/>
      <c r="U364" s="938"/>
      <c r="V364" s="938"/>
      <c r="W364" s="939"/>
      <c r="X364" s="940"/>
      <c r="Y364" s="940"/>
      <c r="Z364" s="941">
        <f>MAX(O364,X364)+MAX(Y364,P364)</f>
        <v>115515.98300307694</v>
      </c>
      <c r="AA364" s="932" t="s">
        <v>1280</v>
      </c>
      <c r="AB364" s="933" t="s">
        <v>507</v>
      </c>
      <c r="AC364" s="933">
        <v>350</v>
      </c>
      <c r="AD364" s="933" t="s">
        <v>380</v>
      </c>
      <c r="AE364" s="942">
        <v>42037</v>
      </c>
      <c r="AF364" s="942">
        <v>43830</v>
      </c>
      <c r="AG364" s="933">
        <v>2228.86</v>
      </c>
      <c r="AH364" s="933">
        <v>295.66000000000003</v>
      </c>
      <c r="AI364" s="943">
        <v>0.22839999999999999</v>
      </c>
      <c r="AJ364" s="943">
        <f>(AH364-MIN(IF(O364=0,2E+99,O364),IF(X364=0,2E+99,X364)))/MIN(IF(O364=0,2E+99,O364),IF(X364=0,2E+99,X364))</f>
        <v>-0.99723147299983683</v>
      </c>
      <c r="AK364" s="943">
        <v>0.10811836041717197</v>
      </c>
      <c r="AL364" s="943">
        <v>1.2996268221574343</v>
      </c>
      <c r="AM364" s="941">
        <v>1.538488086839958</v>
      </c>
      <c r="AN364" s="944">
        <v>45082.963703703703</v>
      </c>
      <c r="AO364" s="933"/>
    </row>
    <row r="365" spans="1:41" x14ac:dyDescent="0.2">
      <c r="A365" s="988" t="s">
        <v>1281</v>
      </c>
      <c r="B365" s="988" t="s">
        <v>1282</v>
      </c>
      <c r="C365" s="991"/>
      <c r="D365" s="994" t="s">
        <v>511</v>
      </c>
      <c r="E365" s="991" t="s">
        <v>1004</v>
      </c>
      <c r="F365" s="991">
        <v>2</v>
      </c>
      <c r="G365" s="991">
        <v>1</v>
      </c>
      <c r="H365" s="997">
        <v>10</v>
      </c>
      <c r="I365" s="997">
        <v>258</v>
      </c>
      <c r="J365" s="997">
        <v>0.01</v>
      </c>
      <c r="K365" s="985">
        <v>0.53600000000000003</v>
      </c>
      <c r="L365" s="997">
        <v>1.5</v>
      </c>
      <c r="M365" s="997">
        <v>84</v>
      </c>
      <c r="N365" s="1000">
        <v>39.110379371444552</v>
      </c>
      <c r="O365" s="985">
        <f>VLOOKUP(D365,'Залог и цена пипса'!$B$13:$E$44,3,0)*(N365+I365*$C$2*K365)</f>
        <v>437.28959024323774</v>
      </c>
      <c r="P365" s="985">
        <f>K365*VLOOKUP(D365,'Залог и цена пипса'!$B$13:$E$44,2,0)</f>
        <v>114.95056000000001</v>
      </c>
      <c r="Q365" s="976"/>
      <c r="R365" s="976"/>
      <c r="S365" s="976"/>
      <c r="T365" s="976"/>
      <c r="U365" s="976"/>
      <c r="V365" s="976"/>
      <c r="W365" s="979"/>
      <c r="X365" s="982"/>
      <c r="Y365" s="982"/>
      <c r="Z365" s="973">
        <f>MAX(O365,X365)+MAX(Y365,P365)</f>
        <v>552.24015024323774</v>
      </c>
      <c r="AA365" s="945" t="s">
        <v>1283</v>
      </c>
      <c r="AB365" s="946" t="s">
        <v>511</v>
      </c>
      <c r="AC365" s="946">
        <v>500</v>
      </c>
      <c r="AD365" s="946" t="s">
        <v>380</v>
      </c>
      <c r="AE365" s="947">
        <v>41275</v>
      </c>
      <c r="AF365" s="947">
        <v>43816</v>
      </c>
      <c r="AG365" s="946">
        <v>3885.36</v>
      </c>
      <c r="AH365" s="946">
        <v>396.91</v>
      </c>
      <c r="AI365" s="948">
        <v>9.6699999999999994E-2</v>
      </c>
      <c r="AJ365" s="948">
        <f>(AH365-MIN(IF(O365=0,2E+99,O365),IF(X365=0,2E+99,X365)))/MIN(IF(O365=0,2E+99,O365),IF(X365=0,2E+99,X365))</f>
        <v>-9.2340616251068292E-2</v>
      </c>
      <c r="AK365" s="948">
        <v>9.3062514970059879E-2</v>
      </c>
      <c r="AL365" s="948">
        <v>1.1101028571428571</v>
      </c>
      <c r="AM365" s="949">
        <v>1.3984314544139189</v>
      </c>
      <c r="AN365" s="950">
        <v>45082.963993055557</v>
      </c>
      <c r="AO365" s="946"/>
    </row>
    <row r="366" spans="1:41" ht="13.5" thickBot="1" x14ac:dyDescent="0.25">
      <c r="A366" s="990"/>
      <c r="B366" s="990"/>
      <c r="C366" s="993"/>
      <c r="D366" s="996"/>
      <c r="E366" s="993"/>
      <c r="F366" s="993"/>
      <c r="G366" s="993"/>
      <c r="H366" s="999"/>
      <c r="I366" s="999"/>
      <c r="J366" s="999"/>
      <c r="K366" s="987"/>
      <c r="L366" s="999"/>
      <c r="M366" s="999"/>
      <c r="N366" s="1002"/>
      <c r="O366" s="987"/>
      <c r="P366" s="987"/>
      <c r="Q366" s="978"/>
      <c r="R366" s="978"/>
      <c r="S366" s="978"/>
      <c r="T366" s="978"/>
      <c r="U366" s="978"/>
      <c r="V366" s="978"/>
      <c r="W366" s="981"/>
      <c r="X366" s="984"/>
      <c r="Y366" s="984"/>
      <c r="Z366" s="975"/>
      <c r="AA366" s="957" t="s">
        <v>1284</v>
      </c>
      <c r="AB366" s="958" t="s">
        <v>511</v>
      </c>
      <c r="AC366" s="958">
        <v>500</v>
      </c>
      <c r="AD366" s="958" t="s">
        <v>380</v>
      </c>
      <c r="AE366" s="959">
        <v>41275</v>
      </c>
      <c r="AF366" s="959">
        <v>43816</v>
      </c>
      <c r="AG366" s="958">
        <v>3885.36</v>
      </c>
      <c r="AH366" s="958">
        <v>396.91</v>
      </c>
      <c r="AI366" s="960">
        <v>9.6699999999999994E-2</v>
      </c>
      <c r="AJ366" s="960">
        <f>(AH366-MIN(IF(O365=0,2E+99,O365),IF(X365=0,2E+99,X365)))/MIN(IF(O365=0,2E+99,O365),IF(X365=0,2E+99,X365))</f>
        <v>-9.2340616251068292E-2</v>
      </c>
      <c r="AK366" s="960">
        <v>9.3062514970059879E-2</v>
      </c>
      <c r="AL366" s="960">
        <v>1.1101028571428571</v>
      </c>
      <c r="AM366" s="961">
        <v>1.3984314544139189</v>
      </c>
      <c r="AN366" s="962">
        <v>45082.964282407411</v>
      </c>
      <c r="AO366" s="958"/>
    </row>
    <row r="367" spans="1:41" x14ac:dyDescent="0.2">
      <c r="A367" s="988" t="s">
        <v>1281</v>
      </c>
      <c r="B367" s="988" t="s">
        <v>1285</v>
      </c>
      <c r="C367" s="991"/>
      <c r="D367" s="994" t="s">
        <v>511</v>
      </c>
      <c r="E367" s="991" t="s">
        <v>1004</v>
      </c>
      <c r="F367" s="991">
        <v>2</v>
      </c>
      <c r="G367" s="991">
        <v>1</v>
      </c>
      <c r="H367" s="997">
        <v>10</v>
      </c>
      <c r="I367" s="997">
        <v>258</v>
      </c>
      <c r="J367" s="997">
        <v>0.01</v>
      </c>
      <c r="K367" s="985">
        <v>0.53600000000000003</v>
      </c>
      <c r="L367" s="997">
        <v>1.5</v>
      </c>
      <c r="M367" s="997">
        <v>84</v>
      </c>
      <c r="N367" s="1000">
        <v>39.110379371444552</v>
      </c>
      <c r="O367" s="985">
        <f>VLOOKUP(D367,'Залог и цена пипса'!$B$13:$E$44,3,0)*(N367+I367*$C$2*K367)</f>
        <v>437.28959024323774</v>
      </c>
      <c r="P367" s="985">
        <f>K367*VLOOKUP(D367,'Залог и цена пипса'!$B$13:$E$44,2,0)</f>
        <v>114.95056000000001</v>
      </c>
      <c r="Q367" s="976"/>
      <c r="R367" s="976"/>
      <c r="S367" s="976"/>
      <c r="T367" s="976"/>
      <c r="U367" s="976"/>
      <c r="V367" s="976"/>
      <c r="W367" s="979"/>
      <c r="X367" s="982"/>
      <c r="Y367" s="982"/>
      <c r="Z367" s="973">
        <f>MAX(O367,X367)+MAX(Y367,P367)</f>
        <v>552.24015024323774</v>
      </c>
      <c r="AA367" s="945" t="s">
        <v>1283</v>
      </c>
      <c r="AB367" s="946" t="s">
        <v>511</v>
      </c>
      <c r="AC367" s="946">
        <v>500</v>
      </c>
      <c r="AD367" s="946" t="s">
        <v>380</v>
      </c>
      <c r="AE367" s="947">
        <v>41275</v>
      </c>
      <c r="AF367" s="947">
        <v>43816</v>
      </c>
      <c r="AG367" s="946">
        <v>3885.36</v>
      </c>
      <c r="AH367" s="946">
        <v>396.91</v>
      </c>
      <c r="AI367" s="948">
        <v>9.6699999999999994E-2</v>
      </c>
      <c r="AJ367" s="948">
        <f>(AH367-MIN(IF(O367=0,2E+99,O367),IF(X367=0,2E+99,X367)))/MIN(IF(O367=0,2E+99,O367),IF(X367=0,2E+99,X367))</f>
        <v>-9.2340616251068292E-2</v>
      </c>
      <c r="AK367" s="948">
        <v>9.3062514970059879E-2</v>
      </c>
      <c r="AL367" s="948">
        <v>1.1101028571428571</v>
      </c>
      <c r="AM367" s="949">
        <v>1.3984314544139189</v>
      </c>
      <c r="AN367" s="950">
        <v>45082.964560185188</v>
      </c>
      <c r="AO367" s="946"/>
    </row>
    <row r="368" spans="1:41" ht="13.5" thickBot="1" x14ac:dyDescent="0.25">
      <c r="A368" s="990"/>
      <c r="B368" s="990"/>
      <c r="C368" s="993"/>
      <c r="D368" s="996"/>
      <c r="E368" s="993"/>
      <c r="F368" s="993"/>
      <c r="G368" s="993"/>
      <c r="H368" s="999"/>
      <c r="I368" s="999"/>
      <c r="J368" s="999"/>
      <c r="K368" s="987"/>
      <c r="L368" s="999"/>
      <c r="M368" s="999"/>
      <c r="N368" s="1002"/>
      <c r="O368" s="987"/>
      <c r="P368" s="987"/>
      <c r="Q368" s="978"/>
      <c r="R368" s="978"/>
      <c r="S368" s="978"/>
      <c r="T368" s="978"/>
      <c r="U368" s="978"/>
      <c r="V368" s="978"/>
      <c r="W368" s="981"/>
      <c r="X368" s="984"/>
      <c r="Y368" s="984"/>
      <c r="Z368" s="975"/>
      <c r="AA368" s="957" t="s">
        <v>1284</v>
      </c>
      <c r="AB368" s="958" t="s">
        <v>511</v>
      </c>
      <c r="AC368" s="958">
        <v>500</v>
      </c>
      <c r="AD368" s="958" t="s">
        <v>380</v>
      </c>
      <c r="AE368" s="959">
        <v>41275</v>
      </c>
      <c r="AF368" s="959">
        <v>43816</v>
      </c>
      <c r="AG368" s="958">
        <v>3885.36</v>
      </c>
      <c r="AH368" s="958">
        <v>396.91</v>
      </c>
      <c r="AI368" s="960">
        <v>9.6699999999999994E-2</v>
      </c>
      <c r="AJ368" s="960">
        <f>(AH368-MIN(IF(O367=0,2E+99,O367),IF(X367=0,2E+99,X367)))/MIN(IF(O367=0,2E+99,O367),IF(X367=0,2E+99,X367))</f>
        <v>-9.2340616251068292E-2</v>
      </c>
      <c r="AK368" s="960">
        <v>9.3062514970059879E-2</v>
      </c>
      <c r="AL368" s="960">
        <v>1.1101028571428571</v>
      </c>
      <c r="AM368" s="961">
        <v>1.3984314544139189</v>
      </c>
      <c r="AN368" s="962">
        <v>45082.964814814812</v>
      </c>
      <c r="AO368" s="958"/>
    </row>
    <row r="369" spans="1:41" ht="13.5" thickBot="1" x14ac:dyDescent="0.25">
      <c r="A369" s="932" t="s">
        <v>1286</v>
      </c>
      <c r="B369" s="932" t="s">
        <v>1287</v>
      </c>
      <c r="C369" s="933"/>
      <c r="D369" s="934" t="s">
        <v>511</v>
      </c>
      <c r="E369" s="933" t="s">
        <v>1004</v>
      </c>
      <c r="F369" s="933">
        <v>2</v>
      </c>
      <c r="G369" s="933">
        <v>1</v>
      </c>
      <c r="H369" s="935">
        <v>10</v>
      </c>
      <c r="I369" s="935">
        <v>258</v>
      </c>
      <c r="J369" s="935">
        <v>0.03</v>
      </c>
      <c r="K369" s="936">
        <v>1.5509999999999999</v>
      </c>
      <c r="L369" s="935">
        <v>1.5</v>
      </c>
      <c r="M369" s="935">
        <v>83</v>
      </c>
      <c r="N369" s="937">
        <v>112.9662259628835</v>
      </c>
      <c r="O369" s="936">
        <f>VLOOKUP(D369,'Залог и цена пипса'!$B$13:$E$44,3,0)*(N369+I369*$C$2*K369)</f>
        <v>1263.8624896777271</v>
      </c>
      <c r="P369" s="936">
        <f>K369*VLOOKUP(D369,'Залог и цена пипса'!$B$13:$E$44,2,0)</f>
        <v>332.62745999999999</v>
      </c>
      <c r="Q369" s="938"/>
      <c r="R369" s="938"/>
      <c r="S369" s="938"/>
      <c r="T369" s="938"/>
      <c r="U369" s="938"/>
      <c r="V369" s="938"/>
      <c r="W369" s="939"/>
      <c r="X369" s="940"/>
      <c r="Y369" s="940"/>
      <c r="Z369" s="941">
        <f>MAX(O369,X369)+MAX(Y369,P369)</f>
        <v>1596.4899496777271</v>
      </c>
      <c r="AA369" s="932" t="s">
        <v>1288</v>
      </c>
      <c r="AB369" s="933" t="s">
        <v>511</v>
      </c>
      <c r="AC369" s="933">
        <v>500</v>
      </c>
      <c r="AD369" s="933" t="s">
        <v>380</v>
      </c>
      <c r="AE369" s="942">
        <v>41275</v>
      </c>
      <c r="AF369" s="942">
        <v>43816</v>
      </c>
      <c r="AG369" s="933">
        <v>3499.87</v>
      </c>
      <c r="AH369" s="933">
        <v>375.8</v>
      </c>
      <c r="AI369" s="943">
        <v>0.16619999999999999</v>
      </c>
      <c r="AJ369" s="943">
        <f>(AH369-MIN(IF(O369=0,2E+99,O369),IF(X369=0,2E+99,X369)))/MIN(IF(O369=0,2E+99,O369),IF(X369=0,2E+99,X369))</f>
        <v>-0.70265752558585282</v>
      </c>
      <c r="AK369" s="943">
        <v>8.3829221556886227E-2</v>
      </c>
      <c r="AL369" s="943">
        <v>0.99996285714285715</v>
      </c>
      <c r="AM369" s="941">
        <v>1.3304455257355736</v>
      </c>
      <c r="AN369" s="944">
        <v>45082.965173611112</v>
      </c>
      <c r="AO369" s="933"/>
    </row>
    <row r="370" spans="1:41" ht="13.5" thickBot="1" x14ac:dyDescent="0.25">
      <c r="A370" s="932" t="s">
        <v>1286</v>
      </c>
      <c r="B370" s="932" t="s">
        <v>1289</v>
      </c>
      <c r="C370" s="933"/>
      <c r="D370" s="934" t="s">
        <v>511</v>
      </c>
      <c r="E370" s="933" t="s">
        <v>1004</v>
      </c>
      <c r="F370" s="933">
        <v>2</v>
      </c>
      <c r="G370" s="933">
        <v>1</v>
      </c>
      <c r="H370" s="935">
        <v>10</v>
      </c>
      <c r="I370" s="935">
        <v>258</v>
      </c>
      <c r="J370" s="935">
        <v>0.01</v>
      </c>
      <c r="K370" s="936">
        <v>0.53600000000000003</v>
      </c>
      <c r="L370" s="935">
        <v>1.5</v>
      </c>
      <c r="M370" s="935">
        <v>82</v>
      </c>
      <c r="N370" s="937">
        <v>39.110379371444552</v>
      </c>
      <c r="O370" s="936">
        <f>VLOOKUP(D370,'Залог и цена пипса'!$B$13:$E$44,3,0)*(N370+I370*$C$2*K370)</f>
        <v>437.28959024323774</v>
      </c>
      <c r="P370" s="936">
        <f>K370*VLOOKUP(D370,'Залог и цена пипса'!$B$13:$E$44,2,0)</f>
        <v>114.95056000000001</v>
      </c>
      <c r="Q370" s="938"/>
      <c r="R370" s="938"/>
      <c r="S370" s="938"/>
      <c r="T370" s="938"/>
      <c r="U370" s="938"/>
      <c r="V370" s="938"/>
      <c r="W370" s="939"/>
      <c r="X370" s="940"/>
      <c r="Y370" s="940"/>
      <c r="Z370" s="941">
        <f>MAX(O370,X370)+MAX(Y370,P370)</f>
        <v>552.24015024323774</v>
      </c>
      <c r="AA370" s="932" t="s">
        <v>1288</v>
      </c>
      <c r="AB370" s="933" t="s">
        <v>511</v>
      </c>
      <c r="AC370" s="933">
        <v>500</v>
      </c>
      <c r="AD370" s="933" t="s">
        <v>380</v>
      </c>
      <c r="AE370" s="942">
        <v>41275</v>
      </c>
      <c r="AF370" s="942">
        <v>43816</v>
      </c>
      <c r="AG370" s="933">
        <v>3499.87</v>
      </c>
      <c r="AH370" s="933">
        <v>375.8</v>
      </c>
      <c r="AI370" s="943">
        <v>0.16619999999999999</v>
      </c>
      <c r="AJ370" s="943">
        <f>(AH370-MIN(IF(O370=0,2E+99,O370),IF(X370=0,2E+99,X370)))/MIN(IF(O370=0,2E+99,O370),IF(X370=0,2E+99,X370))</f>
        <v>-0.14061526186579193</v>
      </c>
      <c r="AK370" s="943">
        <v>8.3829221556886227E-2</v>
      </c>
      <c r="AL370" s="943">
        <v>0.99996285714285715</v>
      </c>
      <c r="AM370" s="941">
        <v>1.3304455257355736</v>
      </c>
      <c r="AN370" s="944">
        <v>45082.965451388889</v>
      </c>
      <c r="AO370" s="933"/>
    </row>
    <row r="371" spans="1:41" ht="13.5" thickBot="1" x14ac:dyDescent="0.25">
      <c r="A371" s="932" t="s">
        <v>1290</v>
      </c>
      <c r="B371" s="932" t="s">
        <v>1291</v>
      </c>
      <c r="C371" s="933"/>
      <c r="D371" s="934" t="s">
        <v>520</v>
      </c>
      <c r="E371" s="933" t="s">
        <v>1004</v>
      </c>
      <c r="F371" s="933">
        <v>2</v>
      </c>
      <c r="G371" s="933">
        <v>1</v>
      </c>
      <c r="H371" s="935">
        <v>10</v>
      </c>
      <c r="I371" s="935">
        <v>277</v>
      </c>
      <c r="J371" s="935">
        <v>0.01</v>
      </c>
      <c r="K371" s="936">
        <v>1.6809999999999998</v>
      </c>
      <c r="L371" s="935">
        <v>1.7</v>
      </c>
      <c r="M371" s="935">
        <v>90</v>
      </c>
      <c r="N371" s="937">
        <v>125.76988688255483</v>
      </c>
      <c r="O371" s="936">
        <f>VLOOKUP(D371,'Залог и цена пипса'!$B$13:$E$44,3,0)*(N371+I371*$C$2*K371)</f>
        <v>1217.5543772524616</v>
      </c>
      <c r="P371" s="936">
        <f>K371*VLOOKUP(D371,'Залог и цена пипса'!$B$13:$E$44,2,0)</f>
        <v>225.28762</v>
      </c>
      <c r="Q371" s="938"/>
      <c r="R371" s="938"/>
      <c r="S371" s="938"/>
      <c r="T371" s="938"/>
      <c r="U371" s="938"/>
      <c r="V371" s="938"/>
      <c r="W371" s="939"/>
      <c r="X371" s="940"/>
      <c r="Y371" s="940"/>
      <c r="Z371" s="941">
        <f>MAX(O371,X371)+MAX(Y371,P371)</f>
        <v>1442.8419972524616</v>
      </c>
      <c r="AA371" s="932" t="s">
        <v>1061</v>
      </c>
      <c r="AB371" s="933" t="s">
        <v>520</v>
      </c>
      <c r="AC371" s="933">
        <v>5000</v>
      </c>
      <c r="AD371" s="933" t="s">
        <v>380</v>
      </c>
      <c r="AE371" s="942">
        <v>41640</v>
      </c>
      <c r="AF371" s="942">
        <v>43835</v>
      </c>
      <c r="AG371" s="933">
        <v>8139.13</v>
      </c>
      <c r="AH371" s="933">
        <v>1013.2</v>
      </c>
      <c r="AI371" s="943">
        <v>0.1019</v>
      </c>
      <c r="AJ371" s="943">
        <f>(AH371-MIN(IF(O371=0,2E+99,O371),IF(X371=0,2E+99,X371)))/MIN(IF(O371=0,2E+99,O371),IF(X371=0,2E+99,X371))</f>
        <v>-0.16784004153769994</v>
      </c>
      <c r="AK371" s="943">
        <v>2.2577337031900142E-2</v>
      </c>
      <c r="AL371" s="943">
        <v>0.27130433333333337</v>
      </c>
      <c r="AM371" s="941">
        <v>1.338848861692328</v>
      </c>
      <c r="AN371" s="944">
        <v>45082.965775462966</v>
      </c>
      <c r="AO371" s="933"/>
    </row>
    <row r="372" spans="1:41" x14ac:dyDescent="0.2">
      <c r="A372" s="988" t="s">
        <v>1292</v>
      </c>
      <c r="B372" s="988" t="s">
        <v>1293</v>
      </c>
      <c r="C372" s="991"/>
      <c r="D372" s="994" t="s">
        <v>508</v>
      </c>
      <c r="E372" s="991" t="s">
        <v>1004</v>
      </c>
      <c r="F372" s="991">
        <v>2</v>
      </c>
      <c r="G372" s="991">
        <v>1</v>
      </c>
      <c r="H372" s="997">
        <v>8</v>
      </c>
      <c r="I372" s="997">
        <v>212</v>
      </c>
      <c r="J372" s="997">
        <v>0.01</v>
      </c>
      <c r="K372" s="985">
        <v>0.28799999999999998</v>
      </c>
      <c r="L372" s="997">
        <v>1.6</v>
      </c>
      <c r="M372" s="997">
        <v>82</v>
      </c>
      <c r="N372" s="1000">
        <v>19.516361839037579</v>
      </c>
      <c r="O372" s="985">
        <f>VLOOKUP(D372,'Залог и цена пипса'!$B$13:$E$44,3,0)*(N372+I372*$C$2*K372)</f>
        <v>218.59766187970996</v>
      </c>
      <c r="P372" s="985">
        <f>K372*VLOOKUP(D372,'Залог и цена пипса'!$B$13:$E$44,2,0)</f>
        <v>61.764479999999999</v>
      </c>
      <c r="Q372" s="976"/>
      <c r="R372" s="976"/>
      <c r="S372" s="976"/>
      <c r="T372" s="976"/>
      <c r="U372" s="976"/>
      <c r="V372" s="976"/>
      <c r="W372" s="979"/>
      <c r="X372" s="982"/>
      <c r="Y372" s="982"/>
      <c r="Z372" s="973">
        <f>MAX(O372,X372)+MAX(Y372,P372)</f>
        <v>280.36214187970995</v>
      </c>
      <c r="AA372" s="945" t="s">
        <v>1294</v>
      </c>
      <c r="AB372" s="946" t="s">
        <v>508</v>
      </c>
      <c r="AC372" s="946">
        <v>1350</v>
      </c>
      <c r="AD372" s="946" t="s">
        <v>380</v>
      </c>
      <c r="AE372" s="947">
        <v>41640</v>
      </c>
      <c r="AF372" s="947">
        <v>43815</v>
      </c>
      <c r="AG372" s="946">
        <v>8652.41</v>
      </c>
      <c r="AH372" s="946">
        <v>1106.99</v>
      </c>
      <c r="AI372" s="948">
        <v>0.1244</v>
      </c>
      <c r="AJ372" s="948">
        <f>(AH372-MIN(IF(O372=0,2E+99,O372),IF(X372=0,2E+99,X372)))/MIN(IF(O372=0,2E+99,O372),IF(X372=0,2E+99,X372))</f>
        <v>4.0640523346912794</v>
      </c>
      <c r="AK372" s="948">
        <v>8.976460213715115E-2</v>
      </c>
      <c r="AL372" s="948">
        <v>1.0681987654320988</v>
      </c>
      <c r="AM372" s="949">
        <v>1.3026931890381426</v>
      </c>
      <c r="AN372" s="950">
        <v>45082.965902777774</v>
      </c>
      <c r="AO372" s="946"/>
    </row>
    <row r="373" spans="1:41" x14ac:dyDescent="0.2">
      <c r="A373" s="989"/>
      <c r="B373" s="989"/>
      <c r="C373" s="992"/>
      <c r="D373" s="995"/>
      <c r="E373" s="992"/>
      <c r="F373" s="992"/>
      <c r="G373" s="992"/>
      <c r="H373" s="998"/>
      <c r="I373" s="998"/>
      <c r="J373" s="998"/>
      <c r="K373" s="986"/>
      <c r="L373" s="998"/>
      <c r="M373" s="998"/>
      <c r="N373" s="1001"/>
      <c r="O373" s="986"/>
      <c r="P373" s="986"/>
      <c r="Q373" s="977"/>
      <c r="R373" s="977"/>
      <c r="S373" s="977"/>
      <c r="T373" s="977"/>
      <c r="U373" s="977"/>
      <c r="V373" s="977"/>
      <c r="W373" s="980"/>
      <c r="X373" s="983"/>
      <c r="Y373" s="983"/>
      <c r="Z373" s="974"/>
      <c r="AA373" s="951" t="s">
        <v>1295</v>
      </c>
      <c r="AB373" s="952" t="s">
        <v>508</v>
      </c>
      <c r="AC373" s="952">
        <v>440</v>
      </c>
      <c r="AD373" s="952" t="s">
        <v>380</v>
      </c>
      <c r="AE373" s="953">
        <v>41640</v>
      </c>
      <c r="AF373" s="953">
        <v>43815</v>
      </c>
      <c r="AG373" s="952">
        <v>2940.21</v>
      </c>
      <c r="AH373" s="952">
        <v>385.2</v>
      </c>
      <c r="AI373" s="954">
        <v>0.12820000000000001</v>
      </c>
      <c r="AJ373" s="954">
        <f>(AH373-MIN(IF(O372=0,2E+99,O372),IF(X372=0,2E+99,X372)))/MIN(IF(O372=0,2E+99,O372),IF(X372=0,2E+99,X372))</f>
        <v>0.76214144601403855</v>
      </c>
      <c r="AK373" s="954">
        <v>9.3589572192513376E-2</v>
      </c>
      <c r="AL373" s="954">
        <v>1.1137159090909092</v>
      </c>
      <c r="AM373" s="955">
        <v>1.2721573208722743</v>
      </c>
      <c r="AN373" s="956">
        <v>45082.965949074074</v>
      </c>
      <c r="AO373" s="952"/>
    </row>
    <row r="374" spans="1:41" ht="13.5" thickBot="1" x14ac:dyDescent="0.25">
      <c r="A374" s="990"/>
      <c r="B374" s="990"/>
      <c r="C374" s="993"/>
      <c r="D374" s="996"/>
      <c r="E374" s="993"/>
      <c r="F374" s="993"/>
      <c r="G374" s="993"/>
      <c r="H374" s="999"/>
      <c r="I374" s="999"/>
      <c r="J374" s="999"/>
      <c r="K374" s="987"/>
      <c r="L374" s="999"/>
      <c r="M374" s="999"/>
      <c r="N374" s="1002"/>
      <c r="O374" s="987"/>
      <c r="P374" s="987"/>
      <c r="Q374" s="978"/>
      <c r="R374" s="978"/>
      <c r="S374" s="978"/>
      <c r="T374" s="978"/>
      <c r="U374" s="978"/>
      <c r="V374" s="978"/>
      <c r="W374" s="981"/>
      <c r="X374" s="984"/>
      <c r="Y374" s="984"/>
      <c r="Z374" s="975"/>
      <c r="AA374" s="957" t="s">
        <v>1296</v>
      </c>
      <c r="AB374" s="958" t="s">
        <v>508</v>
      </c>
      <c r="AC374" s="958">
        <v>700</v>
      </c>
      <c r="AD374" s="958" t="s">
        <v>380</v>
      </c>
      <c r="AE374" s="959">
        <v>42370</v>
      </c>
      <c r="AF374" s="959">
        <v>43855</v>
      </c>
      <c r="AG374" s="958">
        <v>1738.35</v>
      </c>
      <c r="AH374" s="958">
        <v>1161.8599999999999</v>
      </c>
      <c r="AI374" s="960">
        <v>0.5776</v>
      </c>
      <c r="AJ374" s="960">
        <f>(AH374-MIN(IF(O372=0,2E+99,O372),IF(X372=0,2E+99,X372)))/MIN(IF(O372=0,2E+99,O372),IF(X372=0,2E+99,X372))</f>
        <v>4.3150614238470171</v>
      </c>
      <c r="AK374" s="960">
        <v>5.0888466042154565E-2</v>
      </c>
      <c r="AL374" s="960">
        <v>0.60569686411149826</v>
      </c>
      <c r="AM374" s="961">
        <v>0.36492159544011227</v>
      </c>
      <c r="AN374" s="962">
        <v>45082.965983796297</v>
      </c>
      <c r="AO374" s="958"/>
    </row>
    <row r="375" spans="1:41" x14ac:dyDescent="0.2">
      <c r="A375" s="988" t="s">
        <v>1292</v>
      </c>
      <c r="B375" s="988" t="s">
        <v>1297</v>
      </c>
      <c r="C375" s="991"/>
      <c r="D375" s="994" t="s">
        <v>508</v>
      </c>
      <c r="E375" s="991" t="s">
        <v>1004</v>
      </c>
      <c r="F375" s="991">
        <v>2</v>
      </c>
      <c r="G375" s="991">
        <v>1</v>
      </c>
      <c r="H375" s="997">
        <v>8</v>
      </c>
      <c r="I375" s="997">
        <v>212</v>
      </c>
      <c r="J375" s="997">
        <v>0.01</v>
      </c>
      <c r="K375" s="985">
        <v>0.28799999999999998</v>
      </c>
      <c r="L375" s="997">
        <v>1.6</v>
      </c>
      <c r="M375" s="997">
        <v>82</v>
      </c>
      <c r="N375" s="1000">
        <v>19.516361839037579</v>
      </c>
      <c r="O375" s="985">
        <f>VLOOKUP(D375,'Залог и цена пипса'!$B$13:$E$44,3,0)*(N375+I375*$C$2*K375)</f>
        <v>218.59766187970996</v>
      </c>
      <c r="P375" s="985">
        <f>K375*VLOOKUP(D375,'Залог и цена пипса'!$B$13:$E$44,2,0)</f>
        <v>61.764479999999999</v>
      </c>
      <c r="Q375" s="976"/>
      <c r="R375" s="976"/>
      <c r="S375" s="976"/>
      <c r="T375" s="976"/>
      <c r="U375" s="976"/>
      <c r="V375" s="976"/>
      <c r="W375" s="979"/>
      <c r="X375" s="982"/>
      <c r="Y375" s="982"/>
      <c r="Z375" s="973">
        <f>MAX(O375,X375)+MAX(Y375,P375)</f>
        <v>280.36214187970995</v>
      </c>
      <c r="AA375" s="945" t="s">
        <v>1294</v>
      </c>
      <c r="AB375" s="946" t="s">
        <v>508</v>
      </c>
      <c r="AC375" s="946">
        <v>1350</v>
      </c>
      <c r="AD375" s="946" t="s">
        <v>380</v>
      </c>
      <c r="AE375" s="947">
        <v>41640</v>
      </c>
      <c r="AF375" s="947">
        <v>43815</v>
      </c>
      <c r="AG375" s="946">
        <v>8652.41</v>
      </c>
      <c r="AH375" s="946">
        <v>1106.99</v>
      </c>
      <c r="AI375" s="948">
        <v>0.1244</v>
      </c>
      <c r="AJ375" s="948">
        <f>(AH375-MIN(IF(O375=0,2E+99,O375),IF(X375=0,2E+99,X375)))/MIN(IF(O375=0,2E+99,O375),IF(X375=0,2E+99,X375))</f>
        <v>4.0640523346912794</v>
      </c>
      <c r="AK375" s="948">
        <v>8.976460213715115E-2</v>
      </c>
      <c r="AL375" s="948">
        <v>1.0681987654320988</v>
      </c>
      <c r="AM375" s="949">
        <v>1.3026931890381426</v>
      </c>
      <c r="AN375" s="950">
        <v>45082.966087962966</v>
      </c>
      <c r="AO375" s="946"/>
    </row>
    <row r="376" spans="1:41" x14ac:dyDescent="0.2">
      <c r="A376" s="989"/>
      <c r="B376" s="989"/>
      <c r="C376" s="992"/>
      <c r="D376" s="995"/>
      <c r="E376" s="992"/>
      <c r="F376" s="992"/>
      <c r="G376" s="992"/>
      <c r="H376" s="998"/>
      <c r="I376" s="998"/>
      <c r="J376" s="998"/>
      <c r="K376" s="986"/>
      <c r="L376" s="998"/>
      <c r="M376" s="998"/>
      <c r="N376" s="1001"/>
      <c r="O376" s="986"/>
      <c r="P376" s="986"/>
      <c r="Q376" s="977"/>
      <c r="R376" s="977"/>
      <c r="S376" s="977"/>
      <c r="T376" s="977"/>
      <c r="U376" s="977"/>
      <c r="V376" s="977"/>
      <c r="W376" s="980"/>
      <c r="X376" s="983"/>
      <c r="Y376" s="983"/>
      <c r="Z376" s="974"/>
      <c r="AA376" s="951" t="s">
        <v>1295</v>
      </c>
      <c r="AB376" s="952" t="s">
        <v>508</v>
      </c>
      <c r="AC376" s="952">
        <v>440</v>
      </c>
      <c r="AD376" s="952" t="s">
        <v>380</v>
      </c>
      <c r="AE376" s="953">
        <v>41640</v>
      </c>
      <c r="AF376" s="953">
        <v>43815</v>
      </c>
      <c r="AG376" s="952">
        <v>2940.21</v>
      </c>
      <c r="AH376" s="952">
        <v>385.2</v>
      </c>
      <c r="AI376" s="954">
        <v>0.12820000000000001</v>
      </c>
      <c r="AJ376" s="954">
        <f>(AH376-MIN(IF(O375=0,2E+99,O375),IF(X375=0,2E+99,X375)))/MIN(IF(O375=0,2E+99,O375),IF(X375=0,2E+99,X375))</f>
        <v>0.76214144601403855</v>
      </c>
      <c r="AK376" s="954">
        <v>9.3589572192513376E-2</v>
      </c>
      <c r="AL376" s="954">
        <v>1.1137159090909092</v>
      </c>
      <c r="AM376" s="955">
        <v>1.2721573208722743</v>
      </c>
      <c r="AN376" s="956">
        <v>45082.966134259259</v>
      </c>
      <c r="AO376" s="952"/>
    </row>
    <row r="377" spans="1:41" ht="13.5" thickBot="1" x14ac:dyDescent="0.25">
      <c r="A377" s="990"/>
      <c r="B377" s="990"/>
      <c r="C377" s="993"/>
      <c r="D377" s="996"/>
      <c r="E377" s="993"/>
      <c r="F377" s="993"/>
      <c r="G377" s="993"/>
      <c r="H377" s="999"/>
      <c r="I377" s="999"/>
      <c r="J377" s="999"/>
      <c r="K377" s="987"/>
      <c r="L377" s="999"/>
      <c r="M377" s="999"/>
      <c r="N377" s="1002"/>
      <c r="O377" s="987"/>
      <c r="P377" s="987"/>
      <c r="Q377" s="978"/>
      <c r="R377" s="978"/>
      <c r="S377" s="978"/>
      <c r="T377" s="978"/>
      <c r="U377" s="978"/>
      <c r="V377" s="978"/>
      <c r="W377" s="981"/>
      <c r="X377" s="984"/>
      <c r="Y377" s="984"/>
      <c r="Z377" s="975"/>
      <c r="AA377" s="957" t="s">
        <v>1296</v>
      </c>
      <c r="AB377" s="958" t="s">
        <v>508</v>
      </c>
      <c r="AC377" s="958">
        <v>700</v>
      </c>
      <c r="AD377" s="958" t="s">
        <v>380</v>
      </c>
      <c r="AE377" s="959">
        <v>42370</v>
      </c>
      <c r="AF377" s="959">
        <v>43855</v>
      </c>
      <c r="AG377" s="958">
        <v>1738.35</v>
      </c>
      <c r="AH377" s="958">
        <v>1161.8599999999999</v>
      </c>
      <c r="AI377" s="960">
        <v>0.5776</v>
      </c>
      <c r="AJ377" s="960">
        <f>(AH377-MIN(IF(O375=0,2E+99,O375),IF(X375=0,2E+99,X375)))/MIN(IF(O375=0,2E+99,O375),IF(X375=0,2E+99,X375))</f>
        <v>4.3150614238470171</v>
      </c>
      <c r="AK377" s="960">
        <v>5.0888466042154565E-2</v>
      </c>
      <c r="AL377" s="960">
        <v>0.60569686411149826</v>
      </c>
      <c r="AM377" s="961">
        <v>0.36492159544011227</v>
      </c>
      <c r="AN377" s="962">
        <v>45082.966168981482</v>
      </c>
      <c r="AO377" s="958"/>
    </row>
    <row r="378" spans="1:41" x14ac:dyDescent="0.2">
      <c r="A378" s="988" t="s">
        <v>1298</v>
      </c>
      <c r="B378" s="988" t="s">
        <v>1299</v>
      </c>
      <c r="C378" s="991"/>
      <c r="D378" s="994" t="s">
        <v>508</v>
      </c>
      <c r="E378" s="991" t="s">
        <v>1004</v>
      </c>
      <c r="F378" s="991">
        <v>2</v>
      </c>
      <c r="G378" s="991">
        <v>1</v>
      </c>
      <c r="H378" s="997">
        <v>8</v>
      </c>
      <c r="I378" s="997">
        <v>212</v>
      </c>
      <c r="J378" s="997">
        <v>0.01</v>
      </c>
      <c r="K378" s="985">
        <v>0.186</v>
      </c>
      <c r="L378" s="997">
        <v>1.4</v>
      </c>
      <c r="M378" s="997">
        <v>95</v>
      </c>
      <c r="N378" s="1000">
        <v>15.275442506761165</v>
      </c>
      <c r="O378" s="985">
        <f>VLOOKUP(D378,'Залог и цена пипса'!$B$13:$E$44,3,0)*(N378+I378*$C$2*K378)</f>
        <v>161.54057329731268</v>
      </c>
      <c r="P378" s="985">
        <f>K378*VLOOKUP(D378,'Залог и цена пипса'!$B$13:$E$44,2,0)</f>
        <v>39.889560000000003</v>
      </c>
      <c r="Q378" s="976"/>
      <c r="R378" s="976"/>
      <c r="S378" s="976"/>
      <c r="T378" s="976"/>
      <c r="U378" s="976"/>
      <c r="V378" s="976"/>
      <c r="W378" s="979"/>
      <c r="X378" s="982"/>
      <c r="Y378" s="982"/>
      <c r="Z378" s="973">
        <f>MAX(O378,X378)+MAX(Y378,P378)</f>
        <v>201.43013329731269</v>
      </c>
      <c r="AA378" s="945" t="s">
        <v>1300</v>
      </c>
      <c r="AB378" s="946" t="s">
        <v>508</v>
      </c>
      <c r="AC378" s="946">
        <v>700</v>
      </c>
      <c r="AD378" s="946" t="s">
        <v>380</v>
      </c>
      <c r="AE378" s="947">
        <v>42370</v>
      </c>
      <c r="AF378" s="947">
        <v>43855</v>
      </c>
      <c r="AG378" s="946">
        <v>1726.59</v>
      </c>
      <c r="AH378" s="946">
        <v>249.96</v>
      </c>
      <c r="AI378" s="948">
        <v>0.1197</v>
      </c>
      <c r="AJ378" s="948">
        <f>(AH378-MIN(IF(O378=0,2E+99,O378),IF(X378=0,2E+99,X378)))/MIN(IF(O378=0,2E+99,O378),IF(X378=0,2E+99,X378))</f>
        <v>0.54735120036966123</v>
      </c>
      <c r="AK378" s="948">
        <v>5.0544203747072601E-2</v>
      </c>
      <c r="AL378" s="948">
        <v>0.6015993031358885</v>
      </c>
      <c r="AM378" s="949">
        <v>1.6847476083978314</v>
      </c>
      <c r="AN378" s="950">
        <v>45082.966249999998</v>
      </c>
      <c r="AO378" s="946"/>
    </row>
    <row r="379" spans="1:41" x14ac:dyDescent="0.2">
      <c r="A379" s="989"/>
      <c r="B379" s="989"/>
      <c r="C379" s="992"/>
      <c r="D379" s="995"/>
      <c r="E379" s="992"/>
      <c r="F379" s="992"/>
      <c r="G379" s="992"/>
      <c r="H379" s="998"/>
      <c r="I379" s="998"/>
      <c r="J379" s="998"/>
      <c r="K379" s="986"/>
      <c r="L379" s="998"/>
      <c r="M379" s="998"/>
      <c r="N379" s="1001"/>
      <c r="O379" s="986"/>
      <c r="P379" s="986"/>
      <c r="Q379" s="977"/>
      <c r="R379" s="977"/>
      <c r="S379" s="977"/>
      <c r="T379" s="977"/>
      <c r="U379" s="977"/>
      <c r="V379" s="977"/>
      <c r="W379" s="980"/>
      <c r="X379" s="983"/>
      <c r="Y379" s="983"/>
      <c r="Z379" s="974"/>
      <c r="AA379" s="951" t="s">
        <v>1301</v>
      </c>
      <c r="AB379" s="952" t="s">
        <v>508</v>
      </c>
      <c r="AC379" s="952">
        <v>700</v>
      </c>
      <c r="AD379" s="952" t="s">
        <v>380</v>
      </c>
      <c r="AE379" s="953">
        <v>42370</v>
      </c>
      <c r="AF379" s="953">
        <v>43855</v>
      </c>
      <c r="AG379" s="952">
        <v>1801.04</v>
      </c>
      <c r="AH379" s="952">
        <v>629.52</v>
      </c>
      <c r="AI379" s="954">
        <v>0.30980000000000002</v>
      </c>
      <c r="AJ379" s="954">
        <f>(AH379-MIN(IF(O378=0,2E+99,O378),IF(X378=0,2E+99,X378)))/MIN(IF(O378=0,2E+99,O378),IF(X378=0,2E+99,X378))</f>
        <v>2.8969776270471637</v>
      </c>
      <c r="AK379" s="954">
        <v>5.2723653395784546E-2</v>
      </c>
      <c r="AL379" s="954">
        <v>0.62754006968641118</v>
      </c>
      <c r="AM379" s="955">
        <v>0.69779840001983706</v>
      </c>
      <c r="AN379" s="956">
        <v>45082.966377314813</v>
      </c>
      <c r="AO379" s="952"/>
    </row>
    <row r="380" spans="1:41" ht="13.5" thickBot="1" x14ac:dyDescent="0.25">
      <c r="A380" s="990"/>
      <c r="B380" s="990"/>
      <c r="C380" s="993"/>
      <c r="D380" s="996"/>
      <c r="E380" s="993"/>
      <c r="F380" s="993"/>
      <c r="G380" s="993"/>
      <c r="H380" s="999"/>
      <c r="I380" s="999"/>
      <c r="J380" s="999"/>
      <c r="K380" s="987"/>
      <c r="L380" s="999"/>
      <c r="M380" s="999"/>
      <c r="N380" s="1002"/>
      <c r="O380" s="987"/>
      <c r="P380" s="987"/>
      <c r="Q380" s="978"/>
      <c r="R380" s="978"/>
      <c r="S380" s="978"/>
      <c r="T380" s="978"/>
      <c r="U380" s="978"/>
      <c r="V380" s="978"/>
      <c r="W380" s="981"/>
      <c r="X380" s="984"/>
      <c r="Y380" s="984"/>
      <c r="Z380" s="975"/>
      <c r="AA380" s="957" t="s">
        <v>1302</v>
      </c>
      <c r="AB380" s="958" t="s">
        <v>508</v>
      </c>
      <c r="AC380" s="958">
        <v>700</v>
      </c>
      <c r="AD380" s="958" t="s">
        <v>380</v>
      </c>
      <c r="AE380" s="959">
        <v>42370</v>
      </c>
      <c r="AF380" s="959">
        <v>43855</v>
      </c>
      <c r="AG380" s="958">
        <v>1849.65</v>
      </c>
      <c r="AH380" s="958">
        <v>626.84</v>
      </c>
      <c r="AI380" s="960">
        <v>0.30890000000000001</v>
      </c>
      <c r="AJ380" s="960">
        <f>(AH380-MIN(IF(O378=0,2E+99,O378),IF(X378=0,2E+99,X378)))/MIN(IF(O378=0,2E+99,O378),IF(X378=0,2E+99,X378))</f>
        <v>2.8803873677377116</v>
      </c>
      <c r="AK380" s="960">
        <v>5.4146662763466052E-2</v>
      </c>
      <c r="AL380" s="960">
        <v>0.64447735191637634</v>
      </c>
      <c r="AM380" s="961">
        <v>0.71969584956522148</v>
      </c>
      <c r="AN380" s="962">
        <v>45082.966469907406</v>
      </c>
      <c r="AO380" s="958"/>
    </row>
    <row r="381" spans="1:41" ht="13.5" thickBot="1" x14ac:dyDescent="0.25">
      <c r="A381" s="932" t="s">
        <v>1303</v>
      </c>
      <c r="B381" s="932" t="s">
        <v>1304</v>
      </c>
      <c r="C381" s="933"/>
      <c r="D381" s="934" t="s">
        <v>520</v>
      </c>
      <c r="E381" s="933" t="s">
        <v>960</v>
      </c>
      <c r="F381" s="933">
        <v>1</v>
      </c>
      <c r="G381" s="933">
        <v>1</v>
      </c>
      <c r="H381" s="935">
        <v>14</v>
      </c>
      <c r="I381" s="935">
        <v>464</v>
      </c>
      <c r="J381" s="935">
        <v>0.01</v>
      </c>
      <c r="K381" s="936">
        <v>3.5089999999999999</v>
      </c>
      <c r="L381" s="935">
        <v>2</v>
      </c>
      <c r="M381" s="935">
        <v>102</v>
      </c>
      <c r="N381" s="937">
        <v>276.82485181316218</v>
      </c>
      <c r="O381" s="936">
        <f>VLOOKUP(D381,'Залог и цена пипса'!$B$13:$E$44,3,0)*(N381+I381*$C$2*K381)</f>
        <v>3243.1399204904328</v>
      </c>
      <c r="P381" s="936">
        <f>K381*VLOOKUP(D381,'Залог и цена пипса'!$B$13:$E$44,2,0)</f>
        <v>470.27618000000001</v>
      </c>
      <c r="Q381" s="938"/>
      <c r="R381" s="938"/>
      <c r="S381" s="938"/>
      <c r="T381" s="938"/>
      <c r="U381" s="938"/>
      <c r="V381" s="938"/>
      <c r="W381" s="939"/>
      <c r="X381" s="940"/>
      <c r="Y381" s="940"/>
      <c r="Z381" s="941">
        <f>MAX(O381,X381)+MAX(Y381,P381)</f>
        <v>3713.4161004904327</v>
      </c>
      <c r="AA381" s="932" t="s">
        <v>1305</v>
      </c>
      <c r="AB381" s="933" t="s">
        <v>520</v>
      </c>
      <c r="AC381" s="933">
        <v>3000</v>
      </c>
      <c r="AD381" s="933" t="s">
        <v>380</v>
      </c>
      <c r="AE381" s="942">
        <v>42037</v>
      </c>
      <c r="AF381" s="942">
        <v>43833</v>
      </c>
      <c r="AG381" s="933">
        <v>11031.11</v>
      </c>
      <c r="AH381" s="933">
        <v>1900.87</v>
      </c>
      <c r="AI381" s="943">
        <v>0.34820000000000001</v>
      </c>
      <c r="AJ381" s="943">
        <f>(AH381-MIN(IF(O381=0,2E+99,O381),IF(X381=0,2E+99,X381)))/MIN(IF(O381=0,2E+99,O381),IF(X381=0,2E+99,X381))</f>
        <v>-0.41387974413618661</v>
      </c>
      <c r="AK381" s="943">
        <v>6.2217202481669488E-2</v>
      </c>
      <c r="AL381" s="943">
        <v>0.75041564625850332</v>
      </c>
      <c r="AM381" s="941">
        <v>1.1843245139202103</v>
      </c>
      <c r="AN381" s="944">
        <v>45082.966898148145</v>
      </c>
      <c r="AO381" s="933"/>
    </row>
    <row r="382" spans="1:41" ht="13.5" thickBot="1" x14ac:dyDescent="0.25">
      <c r="A382" s="932" t="s">
        <v>1306</v>
      </c>
      <c r="B382" s="932" t="s">
        <v>1307</v>
      </c>
      <c r="C382" s="933"/>
      <c r="D382" s="934" t="s">
        <v>510</v>
      </c>
      <c r="E382" s="933" t="s">
        <v>1004</v>
      </c>
      <c r="F382" s="933">
        <v>2</v>
      </c>
      <c r="G382" s="933">
        <v>1</v>
      </c>
      <c r="H382" s="935">
        <v>11</v>
      </c>
      <c r="I382" s="935">
        <v>291</v>
      </c>
      <c r="J382" s="935">
        <v>0.01</v>
      </c>
      <c r="K382" s="936">
        <v>0.54600000000000004</v>
      </c>
      <c r="L382" s="935">
        <v>1.5</v>
      </c>
      <c r="M382" s="935">
        <v>88</v>
      </c>
      <c r="N382" s="937">
        <v>39.810664179800412</v>
      </c>
      <c r="O382" s="936">
        <f>VLOOKUP(D382,'Залог и цена пипса'!$B$13:$E$44,3,0)*(N382+I382*$C$2*K382)</f>
        <v>425.78608603693539</v>
      </c>
      <c r="P382" s="936">
        <f>K382*VLOOKUP(D382,'Залог и цена пипса'!$B$13:$E$44,2,0)</f>
        <v>117.09516000000001</v>
      </c>
      <c r="Q382" s="938"/>
      <c r="R382" s="938"/>
      <c r="S382" s="938"/>
      <c r="T382" s="938"/>
      <c r="U382" s="938"/>
      <c r="V382" s="938"/>
      <c r="W382" s="939"/>
      <c r="X382" s="940"/>
      <c r="Y382" s="940"/>
      <c r="Z382" s="941">
        <f>MAX(O382,X382)+MAX(Y382,P382)</f>
        <v>542.88124603693541</v>
      </c>
      <c r="AA382" s="932" t="s">
        <v>1308</v>
      </c>
      <c r="AB382" s="933" t="s">
        <v>510</v>
      </c>
      <c r="AC382" s="933">
        <v>400</v>
      </c>
      <c r="AD382" s="933" t="s">
        <v>380</v>
      </c>
      <c r="AE382" s="942">
        <v>40909</v>
      </c>
      <c r="AF382" s="942">
        <v>43816</v>
      </c>
      <c r="AG382" s="933">
        <v>3464.65</v>
      </c>
      <c r="AH382" s="933">
        <v>396.39</v>
      </c>
      <c r="AI382" s="943">
        <v>0.16769999999999999</v>
      </c>
      <c r="AJ382" s="943">
        <f>(AH382-MIN(IF(O382=0,2E+99,O382),IF(X382=0,2E+99,X382)))/MIN(IF(O382=0,2E+99,O382),IF(X382=0,2E+99,X382))</f>
        <v>-6.903956470382501E-2</v>
      </c>
      <c r="AK382" s="943">
        <v>9.0697643979057593E-2</v>
      </c>
      <c r="AL382" s="943">
        <v>1.0827031250000001</v>
      </c>
      <c r="AM382" s="941">
        <v>1.0925635106839224</v>
      </c>
      <c r="AN382" s="944">
        <v>45082.967060185183</v>
      </c>
      <c r="AO382" s="933"/>
    </row>
    <row r="383" spans="1:41" ht="13.5" thickBot="1" x14ac:dyDescent="0.25">
      <c r="A383" s="932" t="s">
        <v>1306</v>
      </c>
      <c r="B383" s="932" t="s">
        <v>1309</v>
      </c>
      <c r="C383" s="933"/>
      <c r="D383" s="934" t="s">
        <v>510</v>
      </c>
      <c r="E383" s="933" t="s">
        <v>1004</v>
      </c>
      <c r="F383" s="933">
        <v>2</v>
      </c>
      <c r="G383" s="933">
        <v>1</v>
      </c>
      <c r="H383" s="935">
        <v>11</v>
      </c>
      <c r="I383" s="935">
        <v>291</v>
      </c>
      <c r="J383" s="935">
        <v>0.01</v>
      </c>
      <c r="K383" s="936">
        <v>0.54600000000000004</v>
      </c>
      <c r="L383" s="935">
        <v>1.5</v>
      </c>
      <c r="M383" s="935">
        <v>88</v>
      </c>
      <c r="N383" s="937">
        <v>39.810664179800412</v>
      </c>
      <c r="O383" s="936">
        <f>VLOOKUP(D383,'Залог и цена пипса'!$B$13:$E$44,3,0)*(N383+I383*$C$2*K383)</f>
        <v>425.78608603693539</v>
      </c>
      <c r="P383" s="936">
        <f>K383*VLOOKUP(D383,'Залог и цена пипса'!$B$13:$E$44,2,0)</f>
        <v>117.09516000000001</v>
      </c>
      <c r="Q383" s="938"/>
      <c r="R383" s="938"/>
      <c r="S383" s="938"/>
      <c r="T383" s="938"/>
      <c r="U383" s="938"/>
      <c r="V383" s="938"/>
      <c r="W383" s="939"/>
      <c r="X383" s="940"/>
      <c r="Y383" s="940"/>
      <c r="Z383" s="941">
        <f>MAX(O383,X383)+MAX(Y383,P383)</f>
        <v>542.88124603693541</v>
      </c>
      <c r="AA383" s="932" t="s">
        <v>1308</v>
      </c>
      <c r="AB383" s="933" t="s">
        <v>510</v>
      </c>
      <c r="AC383" s="933">
        <v>400</v>
      </c>
      <c r="AD383" s="933" t="s">
        <v>380</v>
      </c>
      <c r="AE383" s="942">
        <v>40909</v>
      </c>
      <c r="AF383" s="942">
        <v>43816</v>
      </c>
      <c r="AG383" s="933">
        <v>3464.65</v>
      </c>
      <c r="AH383" s="933">
        <v>396.39</v>
      </c>
      <c r="AI383" s="943">
        <v>0.16769999999999999</v>
      </c>
      <c r="AJ383" s="943">
        <f>(AH383-MIN(IF(O383=0,2E+99,O383),IF(X383=0,2E+99,X383)))/MIN(IF(O383=0,2E+99,O383),IF(X383=0,2E+99,X383))</f>
        <v>-6.903956470382501E-2</v>
      </c>
      <c r="AK383" s="943">
        <v>9.0697643979057593E-2</v>
      </c>
      <c r="AL383" s="943">
        <v>1.0827031250000001</v>
      </c>
      <c r="AM383" s="941">
        <v>1.0925635106839224</v>
      </c>
      <c r="AN383" s="944">
        <v>45082.967233796298</v>
      </c>
      <c r="AO383" s="933"/>
    </row>
    <row r="384" spans="1:41" x14ac:dyDescent="0.2">
      <c r="A384" s="988" t="s">
        <v>1310</v>
      </c>
      <c r="B384" s="988" t="s">
        <v>1311</v>
      </c>
      <c r="C384" s="991"/>
      <c r="D384" s="994" t="s">
        <v>508</v>
      </c>
      <c r="E384" s="991" t="s">
        <v>960</v>
      </c>
      <c r="F384" s="991">
        <v>1</v>
      </c>
      <c r="G384" s="991">
        <v>1</v>
      </c>
      <c r="H384" s="997">
        <v>9</v>
      </c>
      <c r="I384" s="997">
        <v>295</v>
      </c>
      <c r="J384" s="997">
        <v>0.01</v>
      </c>
      <c r="K384" s="985">
        <v>0.58899999999999997</v>
      </c>
      <c r="L384" s="997">
        <v>1.7</v>
      </c>
      <c r="M384" s="997">
        <v>87</v>
      </c>
      <c r="N384" s="1000">
        <v>47.543421057539859</v>
      </c>
      <c r="O384" s="985">
        <f>VLOOKUP(D384,'Залог и цена пипса'!$B$13:$E$44,3,0)*(N384+I384*$C$2*K384)</f>
        <v>561.12920073226223</v>
      </c>
      <c r="P384" s="985">
        <f>K384*VLOOKUP(D384,'Залог и цена пипса'!$B$13:$E$44,2,0)</f>
        <v>126.31694</v>
      </c>
      <c r="Q384" s="976"/>
      <c r="R384" s="976"/>
      <c r="S384" s="976"/>
      <c r="T384" s="976"/>
      <c r="U384" s="976"/>
      <c r="V384" s="976"/>
      <c r="W384" s="979"/>
      <c r="X384" s="982"/>
      <c r="Y384" s="982"/>
      <c r="Z384" s="973">
        <f>MAX(O384,X384)+MAX(Y384,P384)</f>
        <v>687.44614073226228</v>
      </c>
      <c r="AA384" s="945" t="s">
        <v>1312</v>
      </c>
      <c r="AB384" s="946" t="s">
        <v>508</v>
      </c>
      <c r="AC384" s="946">
        <v>1700</v>
      </c>
      <c r="AD384" s="946" t="s">
        <v>380</v>
      </c>
      <c r="AE384" s="947">
        <v>42037</v>
      </c>
      <c r="AF384" s="947">
        <v>43833</v>
      </c>
      <c r="AG384" s="946">
        <v>1111645.52</v>
      </c>
      <c r="AH384" s="946">
        <v>363672.9</v>
      </c>
      <c r="AI384" s="948">
        <v>0.36070000000000002</v>
      </c>
      <c r="AJ384" s="948">
        <f>(AH384-MIN(IF(O384=0,2E+99,O384),IF(X384=0,2E+99,X384)))/MIN(IF(O384=0,2E+99,O384),IF(X384=0,2E+99,X384))</f>
        <v>647.10902645133103</v>
      </c>
      <c r="AK384" s="948">
        <v>11.064452274310739</v>
      </c>
      <c r="AL384" s="948">
        <v>133.45084273709483</v>
      </c>
      <c r="AM384" s="949">
        <v>0.62382001148026478</v>
      </c>
      <c r="AN384" s="950">
        <v>45082.967569444445</v>
      </c>
      <c r="AO384" s="946"/>
    </row>
    <row r="385" spans="1:41" ht="13.5" thickBot="1" x14ac:dyDescent="0.25">
      <c r="A385" s="990"/>
      <c r="B385" s="990"/>
      <c r="C385" s="993"/>
      <c r="D385" s="996"/>
      <c r="E385" s="993"/>
      <c r="F385" s="993"/>
      <c r="G385" s="993"/>
      <c r="H385" s="999"/>
      <c r="I385" s="999"/>
      <c r="J385" s="999"/>
      <c r="K385" s="987"/>
      <c r="L385" s="999"/>
      <c r="M385" s="999"/>
      <c r="N385" s="1002"/>
      <c r="O385" s="987"/>
      <c r="P385" s="987"/>
      <c r="Q385" s="978"/>
      <c r="R385" s="978"/>
      <c r="S385" s="978"/>
      <c r="T385" s="978"/>
      <c r="U385" s="978"/>
      <c r="V385" s="978"/>
      <c r="W385" s="981"/>
      <c r="X385" s="984"/>
      <c r="Y385" s="984"/>
      <c r="Z385" s="975"/>
      <c r="AA385" s="957" t="s">
        <v>1313</v>
      </c>
      <c r="AB385" s="958" t="s">
        <v>508</v>
      </c>
      <c r="AC385" s="958">
        <v>830</v>
      </c>
      <c r="AD385" s="958" t="s">
        <v>380</v>
      </c>
      <c r="AE385" s="959">
        <v>42037</v>
      </c>
      <c r="AF385" s="959">
        <v>43833</v>
      </c>
      <c r="AG385" s="958">
        <v>6157.47</v>
      </c>
      <c r="AH385" s="958">
        <v>696.45</v>
      </c>
      <c r="AI385" s="960">
        <v>0.16700000000000001</v>
      </c>
      <c r="AJ385" s="960">
        <f>(AH385-MIN(IF(O384=0,2E+99,O384),IF(X384=0,2E+99,X384)))/MIN(IF(O384=0,2E+99,O384),IF(X384=0,2E+99,X384))</f>
        <v>0.24115800619740857</v>
      </c>
      <c r="AK385" s="960">
        <v>0.12552687908996391</v>
      </c>
      <c r="AL385" s="960">
        <v>1.5140078682075238</v>
      </c>
      <c r="AM385" s="961">
        <v>1.8043312953008037</v>
      </c>
      <c r="AN385" s="962">
        <v>45082.967824074076</v>
      </c>
      <c r="AO385" s="958"/>
    </row>
    <row r="386" spans="1:41" ht="13.5" thickBot="1" x14ac:dyDescent="0.25">
      <c r="A386" s="932" t="s">
        <v>1314</v>
      </c>
      <c r="B386" s="932" t="s">
        <v>1315</v>
      </c>
      <c r="C386" s="933"/>
      <c r="D386" s="934" t="s">
        <v>508</v>
      </c>
      <c r="E386" s="933" t="s">
        <v>1004</v>
      </c>
      <c r="F386" s="933">
        <v>3</v>
      </c>
      <c r="G386" s="933">
        <v>1</v>
      </c>
      <c r="H386" s="935">
        <v>10</v>
      </c>
      <c r="I386" s="935">
        <v>315</v>
      </c>
      <c r="J386" s="935">
        <v>0.01</v>
      </c>
      <c r="K386" s="936">
        <v>2.0069999999999997</v>
      </c>
      <c r="L386" s="935">
        <v>1.8</v>
      </c>
      <c r="M386" s="935">
        <v>63</v>
      </c>
      <c r="N386" s="937">
        <v>105.11786906649257</v>
      </c>
      <c r="O386" s="936">
        <f>VLOOKUP(D386,'Залог и цена пипса'!$B$13:$E$44,3,0)*(N386+I386*$C$2*K386)</f>
        <v>1524.2777209227925</v>
      </c>
      <c r="P386" s="936">
        <f>K386*VLOOKUP(D386,'Залог и цена пипса'!$B$13:$E$44,2,0)</f>
        <v>430.42121999999995</v>
      </c>
      <c r="Q386" s="938"/>
      <c r="R386" s="938"/>
      <c r="S386" s="938"/>
      <c r="T386" s="938"/>
      <c r="U386" s="938"/>
      <c r="V386" s="938"/>
      <c r="W386" s="939"/>
      <c r="X386" s="940"/>
      <c r="Y386" s="940"/>
      <c r="Z386" s="941">
        <f>MAX(O386,X386)+MAX(Y386,P386)</f>
        <v>1954.6989409227924</v>
      </c>
      <c r="AA386" s="932" t="s">
        <v>1316</v>
      </c>
      <c r="AB386" s="933" t="s">
        <v>508</v>
      </c>
      <c r="AC386" s="933">
        <v>30000</v>
      </c>
      <c r="AD386" s="933" t="s">
        <v>380</v>
      </c>
      <c r="AE386" s="942">
        <v>41641</v>
      </c>
      <c r="AF386" s="942">
        <v>42740</v>
      </c>
      <c r="AG386" s="933">
        <v>51008.41</v>
      </c>
      <c r="AH386" s="933">
        <v>10177.469999999999</v>
      </c>
      <c r="AI386" s="943">
        <v>0.26989999999999997</v>
      </c>
      <c r="AJ386" s="943">
        <f>(AH386-MIN(IF(O386=0,2E+99,O386),IF(X386=0,2E+99,X386)))/MIN(IF(O386=0,2E+99,O386),IF(X386=0,2E+99,X386))</f>
        <v>5.6769131768445682</v>
      </c>
      <c r="AK386" s="943">
        <v>4.7099178208679593E-2</v>
      </c>
      <c r="AL386" s="943">
        <v>0.56676011111111113</v>
      </c>
      <c r="AM386" s="941">
        <v>1.6706316337295353</v>
      </c>
      <c r="AN386" s="944">
        <v>45082.967928240738</v>
      </c>
      <c r="AO386" s="933"/>
    </row>
    <row r="387" spans="1:41" ht="13.5" thickBot="1" x14ac:dyDescent="0.25">
      <c r="A387" s="932" t="s">
        <v>1314</v>
      </c>
      <c r="B387" s="932" t="s">
        <v>1317</v>
      </c>
      <c r="C387" s="933"/>
      <c r="D387" s="934" t="s">
        <v>508</v>
      </c>
      <c r="E387" s="933" t="s">
        <v>1004</v>
      </c>
      <c r="F387" s="933">
        <v>3</v>
      </c>
      <c r="G387" s="933">
        <v>1</v>
      </c>
      <c r="H387" s="935">
        <v>10</v>
      </c>
      <c r="I387" s="935">
        <v>315</v>
      </c>
      <c r="J387" s="935">
        <v>0.01</v>
      </c>
      <c r="K387" s="936">
        <v>2.0069999999999997</v>
      </c>
      <c r="L387" s="935">
        <v>1.8</v>
      </c>
      <c r="M387" s="935">
        <v>63</v>
      </c>
      <c r="N387" s="937">
        <v>105.11786906649257</v>
      </c>
      <c r="O387" s="936">
        <f>VLOOKUP(D387,'Залог и цена пипса'!$B$13:$E$44,3,0)*(N387+I387*$C$2*K387)</f>
        <v>1524.2777209227925</v>
      </c>
      <c r="P387" s="936">
        <f>K387*VLOOKUP(D387,'Залог и цена пипса'!$B$13:$E$44,2,0)</f>
        <v>430.42121999999995</v>
      </c>
      <c r="Q387" s="938"/>
      <c r="R387" s="938"/>
      <c r="S387" s="938"/>
      <c r="T387" s="938"/>
      <c r="U387" s="938"/>
      <c r="V387" s="938"/>
      <c r="W387" s="939"/>
      <c r="X387" s="940"/>
      <c r="Y387" s="940"/>
      <c r="Z387" s="941">
        <f>MAX(O387,X387)+MAX(Y387,P387)</f>
        <v>1954.6989409227924</v>
      </c>
      <c r="AA387" s="932" t="s">
        <v>1316</v>
      </c>
      <c r="AB387" s="933" t="s">
        <v>508</v>
      </c>
      <c r="AC387" s="933">
        <v>30000</v>
      </c>
      <c r="AD387" s="933" t="s">
        <v>380</v>
      </c>
      <c r="AE387" s="942">
        <v>41641</v>
      </c>
      <c r="AF387" s="942">
        <v>42740</v>
      </c>
      <c r="AG387" s="933">
        <v>51008.41</v>
      </c>
      <c r="AH387" s="933">
        <v>10177.469999999999</v>
      </c>
      <c r="AI387" s="943">
        <v>0.26989999999999997</v>
      </c>
      <c r="AJ387" s="943">
        <f>(AH387-MIN(IF(O387=0,2E+99,O387),IF(X387=0,2E+99,X387)))/MIN(IF(O387=0,2E+99,O387),IF(X387=0,2E+99,X387))</f>
        <v>5.6769131768445682</v>
      </c>
      <c r="AK387" s="943">
        <v>4.7099178208679593E-2</v>
      </c>
      <c r="AL387" s="943">
        <v>0.56676011111111113</v>
      </c>
      <c r="AM387" s="941">
        <v>1.6706316337295353</v>
      </c>
      <c r="AN387" s="944">
        <v>45082.968032407407</v>
      </c>
      <c r="AO387" s="933"/>
    </row>
    <row r="388" spans="1:41" x14ac:dyDescent="0.2">
      <c r="A388" s="988" t="s">
        <v>1318</v>
      </c>
      <c r="B388" s="988" t="s">
        <v>1319</v>
      </c>
      <c r="C388" s="991"/>
      <c r="D388" s="994" t="s">
        <v>519</v>
      </c>
      <c r="E388" s="991" t="s">
        <v>960</v>
      </c>
      <c r="F388" s="991">
        <v>1</v>
      </c>
      <c r="G388" s="991">
        <v>1</v>
      </c>
      <c r="H388" s="997">
        <v>11</v>
      </c>
      <c r="I388" s="997">
        <v>255</v>
      </c>
      <c r="J388" s="997">
        <v>0.01</v>
      </c>
      <c r="K388" s="985">
        <v>0.90399999999999991</v>
      </c>
      <c r="L388" s="997">
        <v>1.4</v>
      </c>
      <c r="M388" s="997">
        <v>85</v>
      </c>
      <c r="N388" s="1000">
        <v>56.713183106998947</v>
      </c>
      <c r="O388" s="985">
        <f>VLOOKUP(D388,'Залог и цена пипса'!$B$13:$E$44,3,0)*(N388+I388*$C$2*K388)</f>
        <v>982.5605814327015</v>
      </c>
      <c r="P388" s="985">
        <f>K388*VLOOKUP(D388,'Залог и цена пипса'!$B$13:$E$44,2,0)</f>
        <v>121.15407999999999</v>
      </c>
      <c r="Q388" s="976"/>
      <c r="R388" s="976"/>
      <c r="S388" s="976"/>
      <c r="T388" s="976"/>
      <c r="U388" s="976"/>
      <c r="V388" s="976"/>
      <c r="W388" s="979"/>
      <c r="X388" s="982"/>
      <c r="Y388" s="982"/>
      <c r="Z388" s="973">
        <f>MAX(O388,X388)+MAX(Y388,P388)</f>
        <v>1103.7146614327014</v>
      </c>
      <c r="AA388" s="945" t="s">
        <v>1320</v>
      </c>
      <c r="AB388" s="946" t="s">
        <v>519</v>
      </c>
      <c r="AC388" s="946">
        <v>10000</v>
      </c>
      <c r="AD388" s="946" t="s">
        <v>380</v>
      </c>
      <c r="AE388" s="947">
        <v>41640</v>
      </c>
      <c r="AF388" s="947">
        <v>44453</v>
      </c>
      <c r="AG388" s="946">
        <v>6418.71</v>
      </c>
      <c r="AH388" s="946">
        <v>1324.84</v>
      </c>
      <c r="AI388" s="948">
        <v>0.12920000000000001</v>
      </c>
      <c r="AJ388" s="948">
        <f>(AH388-MIN(IF(O388=0,2E+99,O388),IF(X388=0,2E+99,X388)))/MIN(IF(O388=0,2E+99,O388),IF(X388=0,2E+99,X388))</f>
        <v>0.34835451883100216</v>
      </c>
      <c r="AK388" s="948">
        <v>6.9466558441558437E-3</v>
      </c>
      <c r="AL388" s="948">
        <v>8.3359870129870131E-2</v>
      </c>
      <c r="AM388" s="949">
        <v>0.62920707504204376</v>
      </c>
      <c r="AN388" s="950">
        <v>45082.968101851853</v>
      </c>
      <c r="AO388" s="946"/>
    </row>
    <row r="389" spans="1:41" x14ac:dyDescent="0.2">
      <c r="A389" s="989"/>
      <c r="B389" s="989"/>
      <c r="C389" s="992"/>
      <c r="D389" s="995"/>
      <c r="E389" s="992"/>
      <c r="F389" s="992"/>
      <c r="G389" s="992"/>
      <c r="H389" s="998"/>
      <c r="I389" s="998"/>
      <c r="J389" s="998"/>
      <c r="K389" s="986"/>
      <c r="L389" s="998"/>
      <c r="M389" s="998"/>
      <c r="N389" s="1001"/>
      <c r="O389" s="986"/>
      <c r="P389" s="986"/>
      <c r="Q389" s="977"/>
      <c r="R389" s="977"/>
      <c r="S389" s="977"/>
      <c r="T389" s="977"/>
      <c r="U389" s="977"/>
      <c r="V389" s="977"/>
      <c r="W389" s="980"/>
      <c r="X389" s="983"/>
      <c r="Y389" s="983"/>
      <c r="Z389" s="974"/>
      <c r="AA389" s="951" t="s">
        <v>1321</v>
      </c>
      <c r="AB389" s="952" t="s">
        <v>519</v>
      </c>
      <c r="AC389" s="952">
        <v>10000</v>
      </c>
      <c r="AD389" s="952" t="s">
        <v>380</v>
      </c>
      <c r="AE389" s="953">
        <v>41640</v>
      </c>
      <c r="AF389" s="953">
        <v>44453</v>
      </c>
      <c r="AG389" s="952">
        <v>7794.65</v>
      </c>
      <c r="AH389" s="952">
        <v>1598.6</v>
      </c>
      <c r="AI389" s="954">
        <v>0.1108</v>
      </c>
      <c r="AJ389" s="954">
        <f>(AH389-MIN(IF(O388=0,2E+99,O388),IF(X388=0,2E+99,X388)))/MIN(IF(O388=0,2E+99,O388),IF(X388=0,2E+99,X388))</f>
        <v>0.62697347136502524</v>
      </c>
      <c r="AK389" s="954">
        <v>8.4357683982683972E-3</v>
      </c>
      <c r="AL389" s="954">
        <v>0.10122922077922077</v>
      </c>
      <c r="AM389" s="955">
        <v>0.63323671199312381</v>
      </c>
      <c r="AN389" s="956">
        <v>45082.968124999999</v>
      </c>
      <c r="AO389" s="952"/>
    </row>
    <row r="390" spans="1:41" x14ac:dyDescent="0.2">
      <c r="A390" s="989"/>
      <c r="B390" s="989"/>
      <c r="C390" s="992"/>
      <c r="D390" s="995"/>
      <c r="E390" s="992"/>
      <c r="F390" s="992"/>
      <c r="G390" s="992"/>
      <c r="H390" s="998"/>
      <c r="I390" s="998"/>
      <c r="J390" s="998"/>
      <c r="K390" s="986"/>
      <c r="L390" s="998"/>
      <c r="M390" s="998"/>
      <c r="N390" s="1001"/>
      <c r="O390" s="986"/>
      <c r="P390" s="986"/>
      <c r="Q390" s="977"/>
      <c r="R390" s="977"/>
      <c r="S390" s="977"/>
      <c r="T390" s="977"/>
      <c r="U390" s="977"/>
      <c r="V390" s="977"/>
      <c r="W390" s="980"/>
      <c r="X390" s="983"/>
      <c r="Y390" s="983"/>
      <c r="Z390" s="974"/>
      <c r="AA390" s="951" t="s">
        <v>1322</v>
      </c>
      <c r="AB390" s="952" t="s">
        <v>519</v>
      </c>
      <c r="AC390" s="952">
        <v>10000</v>
      </c>
      <c r="AD390" s="952" t="s">
        <v>380</v>
      </c>
      <c r="AE390" s="953">
        <v>41640</v>
      </c>
      <c r="AF390" s="953">
        <v>44453</v>
      </c>
      <c r="AG390" s="952">
        <v>8277.3799999999992</v>
      </c>
      <c r="AH390" s="952">
        <v>2228.13</v>
      </c>
      <c r="AI390" s="954">
        <v>0.13739999999999999</v>
      </c>
      <c r="AJ390" s="954">
        <f>(AH390-MIN(IF(O388=0,2E+99,O388),IF(X388=0,2E+99,X388)))/MIN(IF(O388=0,2E+99,O388),IF(X388=0,2E+99,X388))</f>
        <v>1.2676769678171864</v>
      </c>
      <c r="AK390" s="954">
        <v>8.9582034632034614E-3</v>
      </c>
      <c r="AL390" s="954">
        <v>0.10749844155844156</v>
      </c>
      <c r="AM390" s="955">
        <v>0.48246036612963134</v>
      </c>
      <c r="AN390" s="956">
        <v>45082.968159722222</v>
      </c>
      <c r="AO390" s="952"/>
    </row>
    <row r="391" spans="1:41" x14ac:dyDescent="0.2">
      <c r="A391" s="989"/>
      <c r="B391" s="989"/>
      <c r="C391" s="992"/>
      <c r="D391" s="995"/>
      <c r="E391" s="992"/>
      <c r="F391" s="992"/>
      <c r="G391" s="992"/>
      <c r="H391" s="998"/>
      <c r="I391" s="998"/>
      <c r="J391" s="998"/>
      <c r="K391" s="986"/>
      <c r="L391" s="998"/>
      <c r="M391" s="998"/>
      <c r="N391" s="1001"/>
      <c r="O391" s="986"/>
      <c r="P391" s="986"/>
      <c r="Q391" s="977"/>
      <c r="R391" s="977"/>
      <c r="S391" s="977"/>
      <c r="T391" s="977"/>
      <c r="U391" s="977"/>
      <c r="V391" s="977"/>
      <c r="W391" s="980"/>
      <c r="X391" s="983"/>
      <c r="Y391" s="983"/>
      <c r="Z391" s="974"/>
      <c r="AA391" s="951" t="s">
        <v>1323</v>
      </c>
      <c r="AB391" s="952" t="s">
        <v>519</v>
      </c>
      <c r="AC391" s="952">
        <v>10000</v>
      </c>
      <c r="AD391" s="952" t="s">
        <v>380</v>
      </c>
      <c r="AE391" s="953">
        <v>43466</v>
      </c>
      <c r="AF391" s="953">
        <v>44088</v>
      </c>
      <c r="AG391" s="952">
        <v>1653.02</v>
      </c>
      <c r="AH391" s="952">
        <v>928.15</v>
      </c>
      <c r="AI391" s="954">
        <v>8.4599999999999995E-2</v>
      </c>
      <c r="AJ391" s="954">
        <f>(AH391-MIN(IF(O388=0,2E+99,O388),IF(X388=0,2E+99,X388)))/MIN(IF(O388=0,2E+99,O388),IF(X388=0,2E+99,X388))</f>
        <v>-5.5376312118448505E-2</v>
      </c>
      <c r="AK391" s="954">
        <v>8.0635121951219517E-3</v>
      </c>
      <c r="AL391" s="954">
        <v>9.7236470588235299E-2</v>
      </c>
      <c r="AM391" s="955">
        <v>1.0476374571807929</v>
      </c>
      <c r="AN391" s="956">
        <v>45082.968159722222</v>
      </c>
      <c r="AO391" s="952"/>
    </row>
    <row r="392" spans="1:41" x14ac:dyDescent="0.2">
      <c r="A392" s="989"/>
      <c r="B392" s="989"/>
      <c r="C392" s="992"/>
      <c r="D392" s="995"/>
      <c r="E392" s="992"/>
      <c r="F392" s="992"/>
      <c r="G392" s="992"/>
      <c r="H392" s="998"/>
      <c r="I392" s="998"/>
      <c r="J392" s="998"/>
      <c r="K392" s="986"/>
      <c r="L392" s="998"/>
      <c r="M392" s="998"/>
      <c r="N392" s="1001"/>
      <c r="O392" s="986"/>
      <c r="P392" s="986"/>
      <c r="Q392" s="977"/>
      <c r="R392" s="977"/>
      <c r="S392" s="977"/>
      <c r="T392" s="977"/>
      <c r="U392" s="977"/>
      <c r="V392" s="977"/>
      <c r="W392" s="980"/>
      <c r="X392" s="983"/>
      <c r="Y392" s="983"/>
      <c r="Z392" s="974"/>
      <c r="AA392" s="951" t="s">
        <v>1324</v>
      </c>
      <c r="AB392" s="952" t="s">
        <v>519</v>
      </c>
      <c r="AC392" s="952">
        <v>10000</v>
      </c>
      <c r="AD392" s="952" t="s">
        <v>380</v>
      </c>
      <c r="AE392" s="953">
        <v>43466</v>
      </c>
      <c r="AF392" s="953">
        <v>44088</v>
      </c>
      <c r="AG392" s="952">
        <v>1499.22</v>
      </c>
      <c r="AH392" s="952">
        <v>2797.35</v>
      </c>
      <c r="AI392" s="954">
        <v>0.26219999999999999</v>
      </c>
      <c r="AJ392" s="954">
        <f>(AH392-MIN(IF(O388=0,2E+99,O388),IF(X388=0,2E+99,X388)))/MIN(IF(O388=0,2E+99,O388),IF(X388=0,2E+99,X388))</f>
        <v>1.8470000250988075</v>
      </c>
      <c r="AK392" s="954">
        <v>7.3132682926829277E-3</v>
      </c>
      <c r="AL392" s="954">
        <v>8.8189411764705877E-2</v>
      </c>
      <c r="AM392" s="955">
        <v>0.31526055647203921</v>
      </c>
      <c r="AN392" s="956">
        <v>45082.968171296299</v>
      </c>
      <c r="AO392" s="952"/>
    </row>
    <row r="393" spans="1:41" x14ac:dyDescent="0.2">
      <c r="A393" s="989"/>
      <c r="B393" s="989"/>
      <c r="C393" s="992"/>
      <c r="D393" s="995"/>
      <c r="E393" s="992"/>
      <c r="F393" s="992"/>
      <c r="G393" s="992"/>
      <c r="H393" s="998"/>
      <c r="I393" s="998"/>
      <c r="J393" s="998"/>
      <c r="K393" s="986"/>
      <c r="L393" s="998"/>
      <c r="M393" s="998"/>
      <c r="N393" s="1001"/>
      <c r="O393" s="986"/>
      <c r="P393" s="986"/>
      <c r="Q393" s="977"/>
      <c r="R393" s="977"/>
      <c r="S393" s="977"/>
      <c r="T393" s="977"/>
      <c r="U393" s="977"/>
      <c r="V393" s="977"/>
      <c r="W393" s="980"/>
      <c r="X393" s="983"/>
      <c r="Y393" s="983"/>
      <c r="Z393" s="974"/>
      <c r="AA393" s="951" t="s">
        <v>1325</v>
      </c>
      <c r="AB393" s="952" t="s">
        <v>519</v>
      </c>
      <c r="AC393" s="952">
        <v>10000</v>
      </c>
      <c r="AD393" s="952" t="s">
        <v>380</v>
      </c>
      <c r="AE393" s="953">
        <v>43466</v>
      </c>
      <c r="AF393" s="953">
        <v>44088</v>
      </c>
      <c r="AG393" s="952">
        <v>1880.43</v>
      </c>
      <c r="AH393" s="952">
        <v>2228.13</v>
      </c>
      <c r="AI393" s="954">
        <v>0.2082</v>
      </c>
      <c r="AJ393" s="954">
        <f>(AH393-MIN(IF(O388=0,2E+99,O388),IF(X388=0,2E+99,X388)))/MIN(IF(O388=0,2E+99,O388),IF(X388=0,2E+99,X388))</f>
        <v>1.2676769678171864</v>
      </c>
      <c r="AK393" s="954">
        <v>9.1728292682926836E-3</v>
      </c>
      <c r="AL393" s="954">
        <v>0.11061352941176472</v>
      </c>
      <c r="AM393" s="955">
        <v>0.49644109370532558</v>
      </c>
      <c r="AN393" s="956">
        <v>45082.968182870369</v>
      </c>
      <c r="AO393" s="952"/>
    </row>
    <row r="394" spans="1:41" ht="13.5" thickBot="1" x14ac:dyDescent="0.25">
      <c r="A394" s="990"/>
      <c r="B394" s="990"/>
      <c r="C394" s="993"/>
      <c r="D394" s="996"/>
      <c r="E394" s="993"/>
      <c r="F394" s="993"/>
      <c r="G394" s="993"/>
      <c r="H394" s="999"/>
      <c r="I394" s="999"/>
      <c r="J394" s="999"/>
      <c r="K394" s="987"/>
      <c r="L394" s="999"/>
      <c r="M394" s="999"/>
      <c r="N394" s="1002"/>
      <c r="O394" s="987"/>
      <c r="P394" s="987"/>
      <c r="Q394" s="978"/>
      <c r="R394" s="978"/>
      <c r="S394" s="978"/>
      <c r="T394" s="978"/>
      <c r="U394" s="978"/>
      <c r="V394" s="978"/>
      <c r="W394" s="981"/>
      <c r="X394" s="984"/>
      <c r="Y394" s="984"/>
      <c r="Z394" s="975"/>
      <c r="AA394" s="957" t="s">
        <v>1326</v>
      </c>
      <c r="AB394" s="958" t="s">
        <v>519</v>
      </c>
      <c r="AC394" s="958">
        <v>1300</v>
      </c>
      <c r="AD394" s="958" t="s">
        <v>380</v>
      </c>
      <c r="AE394" s="959">
        <v>42006</v>
      </c>
      <c r="AF394" s="959">
        <v>43829</v>
      </c>
      <c r="AG394" s="958">
        <v>4503.55</v>
      </c>
      <c r="AH394" s="958">
        <v>915.53</v>
      </c>
      <c r="AI394" s="960">
        <v>0.23280000000000001</v>
      </c>
      <c r="AJ394" s="960">
        <f>(AH394-MIN(IF(O388=0,2E+99,O388),IF(X388=0,2E+99,X388)))/MIN(IF(O388=0,2E+99,O388),IF(X388=0,2E+99,X388))</f>
        <v>-6.82203038666198E-2</v>
      </c>
      <c r="AK394" s="960">
        <v>5.7834210864260945E-2</v>
      </c>
      <c r="AL394" s="960">
        <v>0.69285384615384615</v>
      </c>
      <c r="AM394" s="961">
        <v>0.98381265496488379</v>
      </c>
      <c r="AN394" s="962">
        <v>45082.968229166669</v>
      </c>
      <c r="AO394" s="958"/>
    </row>
    <row r="395" spans="1:41" ht="13.5" thickBot="1" x14ac:dyDescent="0.25">
      <c r="A395" s="932" t="s">
        <v>1327</v>
      </c>
      <c r="B395" s="932" t="s">
        <v>1328</v>
      </c>
      <c r="C395" s="933"/>
      <c r="D395" s="934" t="s">
        <v>518</v>
      </c>
      <c r="E395" s="933" t="s">
        <v>960</v>
      </c>
      <c r="F395" s="933">
        <v>1</v>
      </c>
      <c r="G395" s="933">
        <v>1</v>
      </c>
      <c r="H395" s="935">
        <v>14</v>
      </c>
      <c r="I395" s="935">
        <v>334</v>
      </c>
      <c r="J395" s="935">
        <v>0.01</v>
      </c>
      <c r="K395" s="936">
        <v>4.077</v>
      </c>
      <c r="L395" s="935">
        <v>1.44</v>
      </c>
      <c r="M395" s="935">
        <v>70</v>
      </c>
      <c r="N395" s="937">
        <v>231.70589270258168</v>
      </c>
      <c r="O395" s="936">
        <f>VLOOKUP(D395,'Залог и цена пипса'!$B$13:$E$44,3,0)*(N395+I395*$C$2*K395)</f>
        <v>3188.2484281348907</v>
      </c>
      <c r="P395" s="936">
        <f>K395*VLOOKUP(D395,'Залог и цена пипса'!$B$13:$E$44,2,0)</f>
        <v>546.39954</v>
      </c>
      <c r="Q395" s="938"/>
      <c r="R395" s="938"/>
      <c r="S395" s="938"/>
      <c r="T395" s="938"/>
      <c r="U395" s="938"/>
      <c r="V395" s="938"/>
      <c r="W395" s="939"/>
      <c r="X395" s="940"/>
      <c r="Y395" s="940"/>
      <c r="Z395" s="941">
        <f>MAX(O395,X395)+MAX(Y395,P395)</f>
        <v>3734.6479681348906</v>
      </c>
      <c r="AA395" s="932" t="s">
        <v>1329</v>
      </c>
      <c r="AB395" s="933" t="s">
        <v>518</v>
      </c>
      <c r="AC395" s="933">
        <v>3000</v>
      </c>
      <c r="AD395" s="933" t="s">
        <v>380</v>
      </c>
      <c r="AE395" s="942">
        <v>42006</v>
      </c>
      <c r="AF395" s="942">
        <v>43829</v>
      </c>
      <c r="AG395" s="933">
        <v>7570.53</v>
      </c>
      <c r="AH395" s="933">
        <v>2154.42</v>
      </c>
      <c r="AI395" s="943">
        <v>0.23519999999999999</v>
      </c>
      <c r="AJ395" s="943">
        <f>(AH395-MIN(IF(O395=0,2E+99,O395),IF(X395=0,2E+99,X395)))/MIN(IF(O395=0,2E+99,O395),IF(X395=0,2E+99,X395))</f>
        <v>-0.32426219331335954</v>
      </c>
      <c r="AK395" s="943">
        <v>4.2128714524207016E-2</v>
      </c>
      <c r="AL395" s="943">
        <v>0.50470199999999998</v>
      </c>
      <c r="AM395" s="941">
        <v>0.70279054223410475</v>
      </c>
      <c r="AN395" s="944">
        <v>45082.968425925923</v>
      </c>
      <c r="AO395" s="933"/>
    </row>
    <row r="396" spans="1:41" ht="13.5" thickBot="1" x14ac:dyDescent="0.25">
      <c r="A396" s="932" t="s">
        <v>1330</v>
      </c>
      <c r="B396" s="932" t="s">
        <v>1331</v>
      </c>
      <c r="C396" s="933"/>
      <c r="D396" s="934" t="s">
        <v>510</v>
      </c>
      <c r="E396" s="933" t="s">
        <v>960</v>
      </c>
      <c r="F396" s="933">
        <v>1</v>
      </c>
      <c r="G396" s="933">
        <v>1</v>
      </c>
      <c r="H396" s="935">
        <v>11</v>
      </c>
      <c r="I396" s="935">
        <v>468</v>
      </c>
      <c r="J396" s="935">
        <v>0.01</v>
      </c>
      <c r="K396" s="936">
        <v>0.96599999999999997</v>
      </c>
      <c r="L396" s="935">
        <v>1.6</v>
      </c>
      <c r="M396" s="935">
        <v>118</v>
      </c>
      <c r="N396" s="937">
        <v>107.93900624825139</v>
      </c>
      <c r="O396" s="936">
        <f>VLOOKUP(D396,'Залог и цена пипса'!$B$13:$E$44,3,0)*(N396+I396*$C$2*K396)</f>
        <v>1175.8116468679812</v>
      </c>
      <c r="P396" s="936">
        <f>K396*VLOOKUP(D396,'Залог и цена пипса'!$B$13:$E$44,2,0)</f>
        <v>207.16836000000001</v>
      </c>
      <c r="Q396" s="938"/>
      <c r="R396" s="938"/>
      <c r="S396" s="938"/>
      <c r="T396" s="938"/>
      <c r="U396" s="938"/>
      <c r="V396" s="938"/>
      <c r="W396" s="939"/>
      <c r="X396" s="940"/>
      <c r="Y396" s="940"/>
      <c r="Z396" s="941">
        <f>MAX(O396,X396)+MAX(Y396,P396)</f>
        <v>1382.980006867981</v>
      </c>
      <c r="AA396" s="932" t="s">
        <v>1332</v>
      </c>
      <c r="AB396" s="933" t="s">
        <v>510</v>
      </c>
      <c r="AC396" s="933">
        <v>1300</v>
      </c>
      <c r="AD396" s="933" t="s">
        <v>380</v>
      </c>
      <c r="AE396" s="942">
        <v>42037</v>
      </c>
      <c r="AF396" s="942">
        <v>43833</v>
      </c>
      <c r="AG396" s="933">
        <v>6630.94</v>
      </c>
      <c r="AH396" s="933">
        <v>1086.19</v>
      </c>
      <c r="AI396" s="943">
        <v>0.15479999999999999</v>
      </c>
      <c r="AJ396" s="943">
        <f>(AH396-MIN(IF(O396=0,2E+99,O396),IF(X396=0,2E+99,X396)))/MIN(IF(O396=0,2E+99,O396),IF(X396=0,2E+99,X396))</f>
        <v>-7.6221091283376036E-2</v>
      </c>
      <c r="AK396" s="943">
        <v>8.6306651047767788E-2</v>
      </c>
      <c r="AL396" s="943">
        <v>1.0409638932496073</v>
      </c>
      <c r="AM396" s="941">
        <v>1.2458714048412243</v>
      </c>
      <c r="AN396" s="944">
        <v>45082.969074074077</v>
      </c>
      <c r="AO396" s="933"/>
    </row>
    <row r="397" spans="1:41" ht="13.5" thickBot="1" x14ac:dyDescent="0.25">
      <c r="A397" s="932" t="s">
        <v>1333</v>
      </c>
      <c r="B397" s="932" t="s">
        <v>1334</v>
      </c>
      <c r="C397" s="933"/>
      <c r="D397" s="934" t="s">
        <v>508</v>
      </c>
      <c r="E397" s="933" t="s">
        <v>960</v>
      </c>
      <c r="F397" s="933">
        <v>1</v>
      </c>
      <c r="G397" s="933">
        <v>1</v>
      </c>
      <c r="H397" s="935">
        <v>9</v>
      </c>
      <c r="I397" s="935">
        <v>295</v>
      </c>
      <c r="J397" s="935">
        <v>0.01</v>
      </c>
      <c r="K397" s="936">
        <v>0.58899999999999997</v>
      </c>
      <c r="L397" s="935">
        <v>1.7</v>
      </c>
      <c r="M397" s="935">
        <v>87</v>
      </c>
      <c r="N397" s="937">
        <v>47.543421057539859</v>
      </c>
      <c r="O397" s="936">
        <f>VLOOKUP(D397,'Залог и цена пипса'!$B$13:$E$44,3,0)*(N397+I397*$C$2*K397)</f>
        <v>561.12920073226223</v>
      </c>
      <c r="P397" s="936">
        <f>K397*VLOOKUP(D397,'Залог и цена пипса'!$B$13:$E$44,2,0)</f>
        <v>126.31694</v>
      </c>
      <c r="Q397" s="938"/>
      <c r="R397" s="938"/>
      <c r="S397" s="938"/>
      <c r="T397" s="938"/>
      <c r="U397" s="938"/>
      <c r="V397" s="938"/>
      <c r="W397" s="939"/>
      <c r="X397" s="940"/>
      <c r="Y397" s="940"/>
      <c r="Z397" s="941">
        <f>MAX(O397,X397)+MAX(Y397,P397)</f>
        <v>687.44614073226228</v>
      </c>
      <c r="AA397" s="933"/>
      <c r="AB397" s="933"/>
      <c r="AC397" s="933"/>
      <c r="AD397" s="933"/>
      <c r="AE397" s="933"/>
      <c r="AF397" s="933"/>
      <c r="AG397" s="933"/>
      <c r="AH397" s="933"/>
      <c r="AI397" s="943"/>
      <c r="AJ397" s="943"/>
      <c r="AK397" s="943"/>
      <c r="AL397" s="943"/>
      <c r="AM397" s="941"/>
      <c r="AN397" s="944">
        <v>45082.969074074077</v>
      </c>
      <c r="AO397" s="933"/>
    </row>
    <row r="398" spans="1:41" x14ac:dyDescent="0.2">
      <c r="A398" s="988" t="s">
        <v>1335</v>
      </c>
      <c r="B398" s="988" t="s">
        <v>1336</v>
      </c>
      <c r="C398" s="991"/>
      <c r="D398" s="994" t="s">
        <v>521</v>
      </c>
      <c r="E398" s="991" t="s">
        <v>1004</v>
      </c>
      <c r="F398" s="991">
        <v>2</v>
      </c>
      <c r="G398" s="991">
        <v>1</v>
      </c>
      <c r="H398" s="997">
        <v>7</v>
      </c>
      <c r="I398" s="997">
        <v>156</v>
      </c>
      <c r="J398" s="997">
        <v>0.01</v>
      </c>
      <c r="K398" s="985">
        <v>0.24199999999999999</v>
      </c>
      <c r="L398" s="997">
        <v>1.8</v>
      </c>
      <c r="M398" s="997">
        <v>48</v>
      </c>
      <c r="N398" s="1000">
        <v>10.153059095657362</v>
      </c>
      <c r="O398" s="985">
        <f>VLOOKUP(D398,'Залог и цена пипса'!$B$13:$E$44,3,0)*(N398+I398*$C$2*K398)</f>
        <v>120.58490362953694</v>
      </c>
      <c r="P398" s="985">
        <f>K398*VLOOKUP(D398,'Залог и цена пипса'!$B$13:$E$44,2,0)</f>
        <v>32.432839999999999</v>
      </c>
      <c r="Q398" s="976"/>
      <c r="R398" s="976"/>
      <c r="S398" s="976"/>
      <c r="T398" s="976"/>
      <c r="U398" s="976"/>
      <c r="V398" s="976"/>
      <c r="W398" s="979"/>
      <c r="X398" s="982"/>
      <c r="Y398" s="982"/>
      <c r="Z398" s="973">
        <f>MAX(O398,X398)+MAX(Y398,P398)</f>
        <v>153.01774362953694</v>
      </c>
      <c r="AA398" s="945" t="s">
        <v>1337</v>
      </c>
      <c r="AB398" s="946" t="s">
        <v>521</v>
      </c>
      <c r="AC398" s="946">
        <v>230</v>
      </c>
      <c r="AD398" s="946" t="s">
        <v>380</v>
      </c>
      <c r="AE398" s="947">
        <v>40910</v>
      </c>
      <c r="AF398" s="947">
        <v>43829</v>
      </c>
      <c r="AG398" s="946">
        <v>1120.82</v>
      </c>
      <c r="AH398" s="946">
        <v>166.77</v>
      </c>
      <c r="AI398" s="948">
        <v>0.14599999999999999</v>
      </c>
      <c r="AJ398" s="948">
        <f>(AH398-MIN(IF(O398=0,2E+99,O398),IF(X398=0,2E+99,X398)))/MIN(IF(O398=0,2E+99,O398),IF(X398=0,2E+99,X398))</f>
        <v>0.38300894208410813</v>
      </c>
      <c r="AK398" s="948">
        <v>5.0814707349140863E-2</v>
      </c>
      <c r="AL398" s="948">
        <v>0.6091413043478261</v>
      </c>
      <c r="AM398" s="949">
        <v>0.84009414163218799</v>
      </c>
      <c r="AN398" s="950">
        <v>45082.969178240739</v>
      </c>
      <c r="AO398" s="946"/>
    </row>
    <row r="399" spans="1:41" x14ac:dyDescent="0.2">
      <c r="A399" s="989"/>
      <c r="B399" s="989"/>
      <c r="C399" s="992"/>
      <c r="D399" s="995"/>
      <c r="E399" s="992"/>
      <c r="F399" s="992"/>
      <c r="G399" s="992"/>
      <c r="H399" s="998"/>
      <c r="I399" s="998"/>
      <c r="J399" s="998"/>
      <c r="K399" s="986"/>
      <c r="L399" s="998"/>
      <c r="M399" s="998"/>
      <c r="N399" s="1001"/>
      <c r="O399" s="986"/>
      <c r="P399" s="986"/>
      <c r="Q399" s="977"/>
      <c r="R399" s="977"/>
      <c r="S399" s="977"/>
      <c r="T399" s="977"/>
      <c r="U399" s="977"/>
      <c r="V399" s="977"/>
      <c r="W399" s="980"/>
      <c r="X399" s="983"/>
      <c r="Y399" s="983"/>
      <c r="Z399" s="974"/>
      <c r="AA399" s="951" t="s">
        <v>1338</v>
      </c>
      <c r="AB399" s="952" t="s">
        <v>521</v>
      </c>
      <c r="AC399" s="952">
        <v>230</v>
      </c>
      <c r="AD399" s="952" t="s">
        <v>380</v>
      </c>
      <c r="AE399" s="953">
        <v>40910</v>
      </c>
      <c r="AF399" s="953">
        <v>43829</v>
      </c>
      <c r="AG399" s="952">
        <v>1152.6300000000001</v>
      </c>
      <c r="AH399" s="952">
        <v>265.36</v>
      </c>
      <c r="AI399" s="954">
        <v>0.3236</v>
      </c>
      <c r="AJ399" s="954">
        <f>(AH399-MIN(IF(O398=0,2E+99,O398),IF(X398=0,2E+99,X398)))/MIN(IF(O398=0,2E+99,O398),IF(X398=0,2E+99,X398))</f>
        <v>1.2006071408013368</v>
      </c>
      <c r="AK399" s="954">
        <v>5.2256879902071902E-2</v>
      </c>
      <c r="AL399" s="954">
        <v>0.62642934782608706</v>
      </c>
      <c r="AM399" s="955">
        <v>0.54295579589990961</v>
      </c>
      <c r="AN399" s="956">
        <v>45082.969212962962</v>
      </c>
      <c r="AO399" s="952"/>
    </row>
    <row r="400" spans="1:41" x14ac:dyDescent="0.2">
      <c r="A400" s="989"/>
      <c r="B400" s="989"/>
      <c r="C400" s="992"/>
      <c r="D400" s="995"/>
      <c r="E400" s="992"/>
      <c r="F400" s="992"/>
      <c r="G400" s="992"/>
      <c r="H400" s="998"/>
      <c r="I400" s="998"/>
      <c r="J400" s="998"/>
      <c r="K400" s="986"/>
      <c r="L400" s="998"/>
      <c r="M400" s="998"/>
      <c r="N400" s="1001"/>
      <c r="O400" s="986"/>
      <c r="P400" s="986"/>
      <c r="Q400" s="977"/>
      <c r="R400" s="977"/>
      <c r="S400" s="977"/>
      <c r="T400" s="977"/>
      <c r="U400" s="977"/>
      <c r="V400" s="977"/>
      <c r="W400" s="980"/>
      <c r="X400" s="983"/>
      <c r="Y400" s="983"/>
      <c r="Z400" s="974"/>
      <c r="AA400" s="951" t="s">
        <v>1339</v>
      </c>
      <c r="AB400" s="952" t="s">
        <v>521</v>
      </c>
      <c r="AC400" s="952">
        <v>690</v>
      </c>
      <c r="AD400" s="952" t="s">
        <v>380</v>
      </c>
      <c r="AE400" s="953">
        <v>40910</v>
      </c>
      <c r="AF400" s="953">
        <v>43829</v>
      </c>
      <c r="AG400" s="952">
        <v>3355.61</v>
      </c>
      <c r="AH400" s="952">
        <v>495.31</v>
      </c>
      <c r="AI400" s="954">
        <v>0.1447</v>
      </c>
      <c r="AJ400" s="954">
        <f>(AH400-MIN(IF(O398=0,2E+99,O398),IF(X398=0,2E+99,X398)))/MIN(IF(O398=0,2E+99,O398),IF(X398=0,2E+99,X398))</f>
        <v>3.1075622660171467</v>
      </c>
      <c r="AK400" s="954">
        <v>5.0711187680403801E-2</v>
      </c>
      <c r="AL400" s="954">
        <v>0.60790036231884059</v>
      </c>
      <c r="AM400" s="955">
        <v>0.84684591467969561</v>
      </c>
      <c r="AN400" s="956">
        <v>45082.969247685185</v>
      </c>
      <c r="AO400" s="952"/>
    </row>
    <row r="401" spans="1:41" ht="13.5" thickBot="1" x14ac:dyDescent="0.25">
      <c r="A401" s="990"/>
      <c r="B401" s="990"/>
      <c r="C401" s="993"/>
      <c r="D401" s="996"/>
      <c r="E401" s="993"/>
      <c r="F401" s="993"/>
      <c r="G401" s="993"/>
      <c r="H401" s="999"/>
      <c r="I401" s="999"/>
      <c r="J401" s="999"/>
      <c r="K401" s="987"/>
      <c r="L401" s="999"/>
      <c r="M401" s="999"/>
      <c r="N401" s="1002"/>
      <c r="O401" s="987"/>
      <c r="P401" s="987"/>
      <c r="Q401" s="978"/>
      <c r="R401" s="978"/>
      <c r="S401" s="978"/>
      <c r="T401" s="978"/>
      <c r="U401" s="978"/>
      <c r="V401" s="978"/>
      <c r="W401" s="981"/>
      <c r="X401" s="984"/>
      <c r="Y401" s="984"/>
      <c r="Z401" s="975"/>
      <c r="AA401" s="957" t="s">
        <v>1340</v>
      </c>
      <c r="AB401" s="958" t="s">
        <v>521</v>
      </c>
      <c r="AC401" s="958">
        <v>200</v>
      </c>
      <c r="AD401" s="958" t="s">
        <v>380</v>
      </c>
      <c r="AE401" s="959">
        <v>41640</v>
      </c>
      <c r="AF401" s="959">
        <v>44076</v>
      </c>
      <c r="AG401" s="958">
        <v>848.67</v>
      </c>
      <c r="AH401" s="958">
        <v>167.11</v>
      </c>
      <c r="AI401" s="960">
        <v>0.21029999999999999</v>
      </c>
      <c r="AJ401" s="960">
        <f>(AH401-MIN(IF(O398=0,2E+99,O398),IF(X398=0,2E+99,X398)))/MIN(IF(O398=0,2E+99,O398),IF(X398=0,2E+99,X398))</f>
        <v>0.38582853218010021</v>
      </c>
      <c r="AK401" s="960">
        <v>5.3041874999999995E-2</v>
      </c>
      <c r="AL401" s="960">
        <v>0.63333582089552243</v>
      </c>
      <c r="AM401" s="961">
        <v>0.75798674034530822</v>
      </c>
      <c r="AN401" s="962">
        <v>45082.969270833331</v>
      </c>
      <c r="AO401" s="958"/>
    </row>
    <row r="402" spans="1:41" ht="13.5" thickBot="1" x14ac:dyDescent="0.25">
      <c r="A402" s="932" t="s">
        <v>1341</v>
      </c>
      <c r="B402" s="932" t="s">
        <v>1342</v>
      </c>
      <c r="C402" s="933"/>
      <c r="D402" s="934" t="s">
        <v>518</v>
      </c>
      <c r="E402" s="933" t="s">
        <v>1004</v>
      </c>
      <c r="F402" s="933">
        <v>2</v>
      </c>
      <c r="G402" s="933">
        <v>1</v>
      </c>
      <c r="H402" s="935">
        <v>12</v>
      </c>
      <c r="I402" s="935">
        <v>1097</v>
      </c>
      <c r="J402" s="935">
        <v>0.01</v>
      </c>
      <c r="K402" s="936">
        <v>2.59</v>
      </c>
      <c r="L402" s="935">
        <v>2</v>
      </c>
      <c r="M402" s="935">
        <v>259</v>
      </c>
      <c r="N402" s="937">
        <v>649.57342486196069</v>
      </c>
      <c r="O402" s="936">
        <f>VLOOKUP(D402,'Залог и цена пипса'!$B$13:$E$44,3,0)*(N402+I402*$C$2*K402)</f>
        <v>7867.132876241405</v>
      </c>
      <c r="P402" s="936">
        <f>K402*VLOOKUP(D402,'Залог и цена пипса'!$B$13:$E$44,2,0)</f>
        <v>347.11180000000002</v>
      </c>
      <c r="Q402" s="938"/>
      <c r="R402" s="938"/>
      <c r="S402" s="938"/>
      <c r="T402" s="938"/>
      <c r="U402" s="938"/>
      <c r="V402" s="938"/>
      <c r="W402" s="939"/>
      <c r="X402" s="940"/>
      <c r="Y402" s="940"/>
      <c r="Z402" s="941">
        <f>MAX(O402,X402)+MAX(Y402,P402)</f>
        <v>8214.2446762414056</v>
      </c>
      <c r="AA402" s="932" t="s">
        <v>1343</v>
      </c>
      <c r="AB402" s="933" t="s">
        <v>518</v>
      </c>
      <c r="AC402" s="933">
        <v>220</v>
      </c>
      <c r="AD402" s="933" t="s">
        <v>380</v>
      </c>
      <c r="AE402" s="942">
        <v>40909</v>
      </c>
      <c r="AF402" s="942">
        <v>43812</v>
      </c>
      <c r="AG402" s="933">
        <v>1667.71</v>
      </c>
      <c r="AH402" s="933">
        <v>183.35</v>
      </c>
      <c r="AI402" s="943">
        <v>0.1119</v>
      </c>
      <c r="AJ402" s="943">
        <f>(AH402-MIN(IF(O402=0,2E+99,O402),IF(X402=0,2E+99,X402)))/MIN(IF(O402=0,2E+99,O402),IF(X402=0,2E+99,X402))</f>
        <v>-0.97669417780476109</v>
      </c>
      <c r="AK402" s="943">
        <v>7.9460167714884705E-2</v>
      </c>
      <c r="AL402" s="943">
        <v>0.94756249999999997</v>
      </c>
      <c r="AM402" s="941">
        <v>1.1369716389419144</v>
      </c>
      <c r="AN402" s="944">
        <v>45082.969386574077</v>
      </c>
      <c r="AO402" s="933"/>
    </row>
    <row r="403" spans="1:41" ht="13.5" thickBot="1" x14ac:dyDescent="0.25">
      <c r="A403" s="932" t="s">
        <v>1341</v>
      </c>
      <c r="B403" s="932" t="s">
        <v>1344</v>
      </c>
      <c r="C403" s="933"/>
      <c r="D403" s="934" t="s">
        <v>518</v>
      </c>
      <c r="E403" s="933" t="s">
        <v>1004</v>
      </c>
      <c r="F403" s="933">
        <v>2</v>
      </c>
      <c r="G403" s="933">
        <v>1</v>
      </c>
      <c r="H403" s="935">
        <v>12</v>
      </c>
      <c r="I403" s="935">
        <v>1097</v>
      </c>
      <c r="J403" s="935">
        <v>0.01</v>
      </c>
      <c r="K403" s="936">
        <v>2.59</v>
      </c>
      <c r="L403" s="935">
        <v>2</v>
      </c>
      <c r="M403" s="935">
        <v>259</v>
      </c>
      <c r="N403" s="937">
        <v>649.57342486196069</v>
      </c>
      <c r="O403" s="936">
        <f>VLOOKUP(D403,'Залог и цена пипса'!$B$13:$E$44,3,0)*(N403+I403*$C$2*K403)</f>
        <v>7867.132876241405</v>
      </c>
      <c r="P403" s="936">
        <f>K403*VLOOKUP(D403,'Залог и цена пипса'!$B$13:$E$44,2,0)</f>
        <v>347.11180000000002</v>
      </c>
      <c r="Q403" s="938"/>
      <c r="R403" s="938"/>
      <c r="S403" s="938"/>
      <c r="T403" s="938"/>
      <c r="U403" s="938"/>
      <c r="V403" s="938"/>
      <c r="W403" s="939"/>
      <c r="X403" s="940"/>
      <c r="Y403" s="940"/>
      <c r="Z403" s="941">
        <f>MAX(O403,X403)+MAX(Y403,P403)</f>
        <v>8214.2446762414056</v>
      </c>
      <c r="AA403" s="932" t="s">
        <v>1343</v>
      </c>
      <c r="AB403" s="933" t="s">
        <v>518</v>
      </c>
      <c r="AC403" s="933">
        <v>220</v>
      </c>
      <c r="AD403" s="933" t="s">
        <v>380</v>
      </c>
      <c r="AE403" s="942">
        <v>40909</v>
      </c>
      <c r="AF403" s="942">
        <v>43812</v>
      </c>
      <c r="AG403" s="933">
        <v>1667.71</v>
      </c>
      <c r="AH403" s="933">
        <v>183.35</v>
      </c>
      <c r="AI403" s="943">
        <v>0.1119</v>
      </c>
      <c r="AJ403" s="943">
        <f>(AH403-MIN(IF(O403=0,2E+99,O403),IF(X403=0,2E+99,X403)))/MIN(IF(O403=0,2E+99,O403),IF(X403=0,2E+99,X403))</f>
        <v>-0.97669417780476109</v>
      </c>
      <c r="AK403" s="943">
        <v>7.9460167714884705E-2</v>
      </c>
      <c r="AL403" s="943">
        <v>0.94756249999999997</v>
      </c>
      <c r="AM403" s="941">
        <v>1.1369716389419144</v>
      </c>
      <c r="AN403" s="944">
        <v>45082.96947916667</v>
      </c>
      <c r="AO403" s="933"/>
    </row>
    <row r="404" spans="1:41" x14ac:dyDescent="0.2">
      <c r="A404" s="988" t="s">
        <v>1345</v>
      </c>
      <c r="B404" s="988" t="s">
        <v>1346</v>
      </c>
      <c r="C404" s="991"/>
      <c r="D404" s="994" t="s">
        <v>502</v>
      </c>
      <c r="E404" s="991" t="s">
        <v>1004</v>
      </c>
      <c r="F404" s="991">
        <v>2</v>
      </c>
      <c r="G404" s="991">
        <v>1</v>
      </c>
      <c r="H404" s="997">
        <v>12</v>
      </c>
      <c r="I404" s="997">
        <v>1097</v>
      </c>
      <c r="J404" s="997">
        <v>0.01</v>
      </c>
      <c r="K404" s="985">
        <v>2.59</v>
      </c>
      <c r="L404" s="997">
        <v>2</v>
      </c>
      <c r="M404" s="997">
        <v>259</v>
      </c>
      <c r="N404" s="1000">
        <v>649.00399999999991</v>
      </c>
      <c r="O404" s="985">
        <f>VLOOKUP(D404,'Залог и цена пипса'!$B$13:$E$44,3,0)*(N404+I404*$C$2*K404)</f>
        <v>10751.885</v>
      </c>
      <c r="P404" s="985">
        <f>K404*VLOOKUP(D404,'Залог и цена пипса'!$B$13:$E$44,2,0)</f>
        <v>347.11180000000002</v>
      </c>
      <c r="Q404" s="976"/>
      <c r="R404" s="976"/>
      <c r="S404" s="976"/>
      <c r="T404" s="976"/>
      <c r="U404" s="976"/>
      <c r="V404" s="976"/>
      <c r="W404" s="979"/>
      <c r="X404" s="982"/>
      <c r="Y404" s="982"/>
      <c r="Z404" s="973">
        <f>MAX(O404,X404)+MAX(Y404,P404)</f>
        <v>11098.996800000001</v>
      </c>
      <c r="AA404" s="945" t="s">
        <v>1347</v>
      </c>
      <c r="AB404" s="946" t="s">
        <v>502</v>
      </c>
      <c r="AC404" s="946">
        <v>615</v>
      </c>
      <c r="AD404" s="946" t="s">
        <v>380</v>
      </c>
      <c r="AE404" s="947">
        <v>42384</v>
      </c>
      <c r="AF404" s="947">
        <v>43861</v>
      </c>
      <c r="AG404" s="946">
        <v>599.57000000000005</v>
      </c>
      <c r="AH404" s="946">
        <v>381.36</v>
      </c>
      <c r="AI404" s="948">
        <v>0.35830000000000001</v>
      </c>
      <c r="AJ404" s="948">
        <f>(AH404-MIN(IF(O404=0,2E+99,O404),IF(X404=0,2E+99,X404)))/MIN(IF(O404=0,2E+99,O404),IF(X404=0,2E+99,X404))</f>
        <v>-0.96453087063338194</v>
      </c>
      <c r="AK404" s="948">
        <v>2.0059888253203522E-2</v>
      </c>
      <c r="AL404" s="948">
        <v>0.2437276422764228</v>
      </c>
      <c r="AM404" s="949">
        <v>0.39304725194042378</v>
      </c>
      <c r="AN404" s="950">
        <v>45082.969513888886</v>
      </c>
      <c r="AO404" s="946"/>
    </row>
    <row r="405" spans="1:41" x14ac:dyDescent="0.2">
      <c r="A405" s="989"/>
      <c r="B405" s="989"/>
      <c r="C405" s="992"/>
      <c r="D405" s="995"/>
      <c r="E405" s="992"/>
      <c r="F405" s="992"/>
      <c r="G405" s="992"/>
      <c r="H405" s="998"/>
      <c r="I405" s="998"/>
      <c r="J405" s="998"/>
      <c r="K405" s="986"/>
      <c r="L405" s="998"/>
      <c r="M405" s="998"/>
      <c r="N405" s="1001"/>
      <c r="O405" s="986"/>
      <c r="P405" s="986"/>
      <c r="Q405" s="977"/>
      <c r="R405" s="977"/>
      <c r="S405" s="977"/>
      <c r="T405" s="977"/>
      <c r="U405" s="977"/>
      <c r="V405" s="977"/>
      <c r="W405" s="980"/>
      <c r="X405" s="983"/>
      <c r="Y405" s="983"/>
      <c r="Z405" s="974"/>
      <c r="AA405" s="951" t="s">
        <v>1348</v>
      </c>
      <c r="AB405" s="952" t="s">
        <v>502</v>
      </c>
      <c r="AC405" s="952">
        <v>615</v>
      </c>
      <c r="AD405" s="952" t="s">
        <v>380</v>
      </c>
      <c r="AE405" s="953">
        <v>42384</v>
      </c>
      <c r="AF405" s="953">
        <v>43861</v>
      </c>
      <c r="AG405" s="952">
        <v>799.17</v>
      </c>
      <c r="AH405" s="952">
        <v>508.52</v>
      </c>
      <c r="AI405" s="954">
        <v>0.41870000000000002</v>
      </c>
      <c r="AJ405" s="954">
        <f>(AH405-MIN(IF(O404=0,2E+99,O404),IF(X404=0,2E+99,X404)))/MIN(IF(O404=0,2E+99,O404),IF(X404=0,2E+99,X404))</f>
        <v>-0.9527041072332898</v>
      </c>
      <c r="AK405" s="954">
        <v>2.6737930342266382E-2</v>
      </c>
      <c r="AL405" s="954">
        <v>0.3248658536585366</v>
      </c>
      <c r="AM405" s="955">
        <v>0.39289015181310472</v>
      </c>
      <c r="AN405" s="956">
        <v>45082.969525462962</v>
      </c>
      <c r="AO405" s="952"/>
    </row>
    <row r="406" spans="1:41" x14ac:dyDescent="0.2">
      <c r="A406" s="989"/>
      <c r="B406" s="989"/>
      <c r="C406" s="992"/>
      <c r="D406" s="995"/>
      <c r="E406" s="992"/>
      <c r="F406" s="992"/>
      <c r="G406" s="992"/>
      <c r="H406" s="998"/>
      <c r="I406" s="998"/>
      <c r="J406" s="998"/>
      <c r="K406" s="986"/>
      <c r="L406" s="998"/>
      <c r="M406" s="998"/>
      <c r="N406" s="1001"/>
      <c r="O406" s="986"/>
      <c r="P406" s="986"/>
      <c r="Q406" s="977"/>
      <c r="R406" s="977"/>
      <c r="S406" s="977"/>
      <c r="T406" s="977"/>
      <c r="U406" s="977"/>
      <c r="V406" s="977"/>
      <c r="W406" s="980"/>
      <c r="X406" s="983"/>
      <c r="Y406" s="983"/>
      <c r="Z406" s="974"/>
      <c r="AA406" s="951" t="s">
        <v>1349</v>
      </c>
      <c r="AB406" s="952" t="s">
        <v>502</v>
      </c>
      <c r="AC406" s="952">
        <v>10000</v>
      </c>
      <c r="AD406" s="952" t="s">
        <v>380</v>
      </c>
      <c r="AE406" s="953">
        <v>42750</v>
      </c>
      <c r="AF406" s="953">
        <v>43861</v>
      </c>
      <c r="AG406" s="952">
        <v>121.37</v>
      </c>
      <c r="AH406" s="952">
        <v>127.12</v>
      </c>
      <c r="AI406" s="954">
        <v>1.26E-2</v>
      </c>
      <c r="AJ406" s="954">
        <f>(AH406-MIN(IF(O404=0,2E+99,O404),IF(X404=0,2E+99,X404)))/MIN(IF(O404=0,2E+99,O404),IF(X404=0,2E+99,X404))</f>
        <v>-0.98817695687779394</v>
      </c>
      <c r="AK406" s="954">
        <v>3.3161202185792347E-4</v>
      </c>
      <c r="AL406" s="954">
        <v>4.045666666666667E-3</v>
      </c>
      <c r="AM406" s="955">
        <v>0.31825571638346972</v>
      </c>
      <c r="AN406" s="956">
        <v>45082.969525462962</v>
      </c>
      <c r="AO406" s="952"/>
    </row>
    <row r="407" spans="1:41" x14ac:dyDescent="0.2">
      <c r="A407" s="989"/>
      <c r="B407" s="989"/>
      <c r="C407" s="992"/>
      <c r="D407" s="995"/>
      <c r="E407" s="992"/>
      <c r="F407" s="992"/>
      <c r="G407" s="992"/>
      <c r="H407" s="998"/>
      <c r="I407" s="998"/>
      <c r="J407" s="998"/>
      <c r="K407" s="986"/>
      <c r="L407" s="998"/>
      <c r="M407" s="998"/>
      <c r="N407" s="1001"/>
      <c r="O407" s="986"/>
      <c r="P407" s="986"/>
      <c r="Q407" s="977"/>
      <c r="R407" s="977"/>
      <c r="S407" s="977"/>
      <c r="T407" s="977"/>
      <c r="U407" s="977"/>
      <c r="V407" s="977"/>
      <c r="W407" s="980"/>
      <c r="X407" s="983"/>
      <c r="Y407" s="983"/>
      <c r="Z407" s="974"/>
      <c r="AA407" s="951" t="s">
        <v>1350</v>
      </c>
      <c r="AB407" s="952" t="s">
        <v>502</v>
      </c>
      <c r="AC407" s="952">
        <v>10000</v>
      </c>
      <c r="AD407" s="952" t="s">
        <v>380</v>
      </c>
      <c r="AE407" s="953">
        <v>42384</v>
      </c>
      <c r="AF407" s="953">
        <v>43863</v>
      </c>
      <c r="AG407" s="952">
        <v>122.6</v>
      </c>
      <c r="AH407" s="952">
        <v>127.47</v>
      </c>
      <c r="AI407" s="954">
        <v>1.26E-2</v>
      </c>
      <c r="AJ407" s="954">
        <f>(AH407-MIN(IF(O404=0,2E+99,O404),IF(X404=0,2E+99,X404)))/MIN(IF(O404=0,2E+99,O404),IF(X404=0,2E+99,X404))</f>
        <v>-0.98814440444629015</v>
      </c>
      <c r="AK407" s="954">
        <v>2.5226337448559669E-4</v>
      </c>
      <c r="AL407" s="954">
        <v>3.065E-3</v>
      </c>
      <c r="AM407" s="955">
        <v>0.24044873303522396</v>
      </c>
      <c r="AN407" s="956">
        <v>45082.969548611109</v>
      </c>
      <c r="AO407" s="952"/>
    </row>
    <row r="408" spans="1:41" x14ac:dyDescent="0.2">
      <c r="A408" s="989"/>
      <c r="B408" s="989"/>
      <c r="C408" s="992"/>
      <c r="D408" s="995"/>
      <c r="E408" s="992"/>
      <c r="F408" s="992"/>
      <c r="G408" s="992"/>
      <c r="H408" s="998"/>
      <c r="I408" s="998"/>
      <c r="J408" s="998"/>
      <c r="K408" s="986"/>
      <c r="L408" s="998"/>
      <c r="M408" s="998"/>
      <c r="N408" s="1001"/>
      <c r="O408" s="986"/>
      <c r="P408" s="986"/>
      <c r="Q408" s="977"/>
      <c r="R408" s="977"/>
      <c r="S408" s="977"/>
      <c r="T408" s="977"/>
      <c r="U408" s="977"/>
      <c r="V408" s="977"/>
      <c r="W408" s="980"/>
      <c r="X408" s="983"/>
      <c r="Y408" s="983"/>
      <c r="Z408" s="974"/>
      <c r="AA408" s="951" t="s">
        <v>1351</v>
      </c>
      <c r="AB408" s="952" t="s">
        <v>502</v>
      </c>
      <c r="AC408" s="952">
        <v>200</v>
      </c>
      <c r="AD408" s="952" t="s">
        <v>380</v>
      </c>
      <c r="AE408" s="953">
        <v>42370</v>
      </c>
      <c r="AF408" s="953">
        <v>43861</v>
      </c>
      <c r="AG408" s="952">
        <v>232.57</v>
      </c>
      <c r="AH408" s="952">
        <v>224.78</v>
      </c>
      <c r="AI408" s="954">
        <v>0.87970000000000004</v>
      </c>
      <c r="AJ408" s="954">
        <f>(AH408-MIN(IF(O404=0,2E+99,O404),IF(X404=0,2E+99,X404)))/MIN(IF(O404=0,2E+99,O404),IF(X404=0,2E+99,X404))</f>
        <v>-0.97909389841874228</v>
      </c>
      <c r="AK408" s="954">
        <v>2.3731632653061222E-2</v>
      </c>
      <c r="AL408" s="954">
        <v>0.28362195121951222</v>
      </c>
      <c r="AM408" s="955">
        <v>0.2523551483401657</v>
      </c>
      <c r="AN408" s="956">
        <v>45082.969571759262</v>
      </c>
      <c r="AO408" s="952"/>
    </row>
    <row r="409" spans="1:41" x14ac:dyDescent="0.2">
      <c r="A409" s="989"/>
      <c r="B409" s="989"/>
      <c r="C409" s="992"/>
      <c r="D409" s="995"/>
      <c r="E409" s="992"/>
      <c r="F409" s="992"/>
      <c r="G409" s="992"/>
      <c r="H409" s="998"/>
      <c r="I409" s="998"/>
      <c r="J409" s="998"/>
      <c r="K409" s="986"/>
      <c r="L409" s="998"/>
      <c r="M409" s="998"/>
      <c r="N409" s="1001"/>
      <c r="O409" s="986"/>
      <c r="P409" s="986"/>
      <c r="Q409" s="977"/>
      <c r="R409" s="977"/>
      <c r="S409" s="977"/>
      <c r="T409" s="977"/>
      <c r="U409" s="977"/>
      <c r="V409" s="977"/>
      <c r="W409" s="980"/>
      <c r="X409" s="983"/>
      <c r="Y409" s="983"/>
      <c r="Z409" s="974"/>
      <c r="AA409" s="951" t="s">
        <v>1352</v>
      </c>
      <c r="AB409" s="952" t="s">
        <v>502</v>
      </c>
      <c r="AC409" s="952">
        <v>210</v>
      </c>
      <c r="AD409" s="952" t="s">
        <v>380</v>
      </c>
      <c r="AE409" s="953">
        <v>42736</v>
      </c>
      <c r="AF409" s="953">
        <v>43861</v>
      </c>
      <c r="AG409" s="952">
        <v>378.78</v>
      </c>
      <c r="AH409" s="952">
        <v>381.24</v>
      </c>
      <c r="AI409" s="954">
        <v>0.8861</v>
      </c>
      <c r="AJ409" s="954">
        <f>(AH409-MIN(IF(O404=0,2E+99,O404),IF(X404=0,2E+99,X404)))/MIN(IF(O404=0,2E+99,O404),IF(X404=0,2E+99,X404))</f>
        <v>-0.96454203146704043</v>
      </c>
      <c r="AK409" s="954">
        <v>4.8749034749034741E-2</v>
      </c>
      <c r="AL409" s="954">
        <v>0.58184331797235012</v>
      </c>
      <c r="AM409" s="955">
        <v>0.32049915217236791</v>
      </c>
      <c r="AN409" s="956">
        <v>45082.969594907408</v>
      </c>
      <c r="AO409" s="952"/>
    </row>
    <row r="410" spans="1:41" ht="13.5" thickBot="1" x14ac:dyDescent="0.25">
      <c r="A410" s="990"/>
      <c r="B410" s="990"/>
      <c r="C410" s="993"/>
      <c r="D410" s="996"/>
      <c r="E410" s="993"/>
      <c r="F410" s="993"/>
      <c r="G410" s="993"/>
      <c r="H410" s="999"/>
      <c r="I410" s="999"/>
      <c r="J410" s="999"/>
      <c r="K410" s="987"/>
      <c r="L410" s="999"/>
      <c r="M410" s="999"/>
      <c r="N410" s="1002"/>
      <c r="O410" s="987"/>
      <c r="P410" s="987"/>
      <c r="Q410" s="978"/>
      <c r="R410" s="978"/>
      <c r="S410" s="978"/>
      <c r="T410" s="978"/>
      <c r="U410" s="978"/>
      <c r="V410" s="978"/>
      <c r="W410" s="981"/>
      <c r="X410" s="984"/>
      <c r="Y410" s="984"/>
      <c r="Z410" s="975"/>
      <c r="AA410" s="957" t="s">
        <v>1300</v>
      </c>
      <c r="AB410" s="958" t="s">
        <v>502</v>
      </c>
      <c r="AC410" s="958">
        <v>10000</v>
      </c>
      <c r="AD410" s="958" t="s">
        <v>380</v>
      </c>
      <c r="AE410" s="959">
        <v>42370</v>
      </c>
      <c r="AF410" s="959">
        <v>43861</v>
      </c>
      <c r="AG410" s="958">
        <v>232.57</v>
      </c>
      <c r="AH410" s="958">
        <v>224.78</v>
      </c>
      <c r="AI410" s="960">
        <v>2.24E-2</v>
      </c>
      <c r="AJ410" s="960">
        <f>(AH410-MIN(IF(O404=0,2E+99,O404),IF(X404=0,2E+99,X404)))/MIN(IF(O404=0,2E+99,O404),IF(X404=0,2E+99,X404))</f>
        <v>-0.97909389841874228</v>
      </c>
      <c r="AK410" s="960">
        <v>4.7463265306122446E-4</v>
      </c>
      <c r="AL410" s="960">
        <v>5.6724390243902438E-3</v>
      </c>
      <c r="AM410" s="961">
        <v>0.2523551483401657</v>
      </c>
      <c r="AN410" s="962">
        <v>45082.969606481478</v>
      </c>
      <c r="AO410" s="958"/>
    </row>
    <row r="411" spans="1:41" ht="13.5" thickBot="1" x14ac:dyDescent="0.25">
      <c r="A411" s="932" t="s">
        <v>1353</v>
      </c>
      <c r="B411" s="963" t="s">
        <v>1354</v>
      </c>
      <c r="C411" s="933"/>
      <c r="D411" s="934"/>
      <c r="E411" s="933"/>
      <c r="F411" s="933"/>
      <c r="G411" s="933"/>
      <c r="H411" s="935"/>
      <c r="I411" s="935"/>
      <c r="J411" s="935"/>
      <c r="K411" s="936"/>
      <c r="L411" s="935"/>
      <c r="M411" s="935"/>
      <c r="N411" s="937"/>
      <c r="O411" s="936"/>
      <c r="P411" s="936"/>
      <c r="Q411" s="938"/>
      <c r="R411" s="938"/>
      <c r="S411" s="938"/>
      <c r="T411" s="938"/>
      <c r="U411" s="938"/>
      <c r="V411" s="938"/>
      <c r="W411" s="939"/>
      <c r="X411" s="940"/>
      <c r="Y411" s="940"/>
      <c r="Z411" s="941"/>
      <c r="AA411" s="933"/>
      <c r="AB411" s="933"/>
      <c r="AC411" s="933"/>
      <c r="AD411" s="933"/>
      <c r="AE411" s="933"/>
      <c r="AF411" s="933"/>
      <c r="AG411" s="933"/>
      <c r="AH411" s="933"/>
      <c r="AI411" s="943"/>
      <c r="AJ411" s="943"/>
      <c r="AK411" s="943"/>
      <c r="AL411" s="943"/>
      <c r="AM411" s="941"/>
      <c r="AN411" s="944">
        <v>45082.969606481478</v>
      </c>
      <c r="AO411" s="933"/>
    </row>
    <row r="412" spans="1:41" ht="13.5" thickBot="1" x14ac:dyDescent="0.25">
      <c r="A412" s="932" t="s">
        <v>1355</v>
      </c>
      <c r="B412" s="932" t="s">
        <v>1356</v>
      </c>
      <c r="C412" s="933"/>
      <c r="D412" s="934" t="s">
        <v>521</v>
      </c>
      <c r="E412" s="933" t="s">
        <v>960</v>
      </c>
      <c r="F412" s="933">
        <v>1</v>
      </c>
      <c r="G412" s="933">
        <v>1</v>
      </c>
      <c r="H412" s="935">
        <v>9</v>
      </c>
      <c r="I412" s="935">
        <v>247</v>
      </c>
      <c r="J412" s="935">
        <v>0.01</v>
      </c>
      <c r="K412" s="936">
        <v>2.036</v>
      </c>
      <c r="L412" s="935">
        <v>1.7</v>
      </c>
      <c r="M412" s="935">
        <v>52</v>
      </c>
      <c r="N412" s="937">
        <v>85.613070586479608</v>
      </c>
      <c r="O412" s="936">
        <f>VLOOKUP(D412,'Залог и цена пипса'!$B$13:$E$44,3,0)*(N412+I412*$C$2*K412)</f>
        <v>1227.8701556491069</v>
      </c>
      <c r="P412" s="936">
        <f>K412*VLOOKUP(D412,'Залог и цена пипса'!$B$13:$E$44,2,0)</f>
        <v>272.86472000000003</v>
      </c>
      <c r="Q412" s="938"/>
      <c r="R412" s="938"/>
      <c r="S412" s="938"/>
      <c r="T412" s="938"/>
      <c r="U412" s="938"/>
      <c r="V412" s="938"/>
      <c r="W412" s="939"/>
      <c r="X412" s="940"/>
      <c r="Y412" s="940"/>
      <c r="Z412" s="941">
        <f>MAX(O412,X412)+MAX(Y412,P412)</f>
        <v>1500.7348756491069</v>
      </c>
      <c r="AA412" s="932" t="s">
        <v>1357</v>
      </c>
      <c r="AB412" s="933" t="s">
        <v>521</v>
      </c>
      <c r="AC412" s="933">
        <v>1340</v>
      </c>
      <c r="AD412" s="933" t="s">
        <v>380</v>
      </c>
      <c r="AE412" s="942">
        <v>42037</v>
      </c>
      <c r="AF412" s="942">
        <v>43836</v>
      </c>
      <c r="AG412" s="933">
        <v>6805.03</v>
      </c>
      <c r="AH412" s="933">
        <v>1061.1099999999999</v>
      </c>
      <c r="AI412" s="943">
        <v>0.25629999999999997</v>
      </c>
      <c r="AJ412" s="943">
        <f>(AH412-MIN(IF(O412=0,2E+99,O412),IF(X412=0,2E+99,X412)))/MIN(IF(O412=0,2E+99,O412),IF(X412=0,2E+99,X412))</f>
        <v>-0.13581253268669125</v>
      </c>
      <c r="AK412" s="943">
        <v>8.5928605702452199E-2</v>
      </c>
      <c r="AL412" s="943">
        <v>1.0364042034724337</v>
      </c>
      <c r="AM412" s="941">
        <v>1.3088008148571413</v>
      </c>
      <c r="AN412" s="944">
        <v>45082.969780092593</v>
      </c>
      <c r="AO412" s="933"/>
    </row>
    <row r="413" spans="1:41" x14ac:dyDescent="0.2">
      <c r="A413" s="988" t="s">
        <v>1358</v>
      </c>
      <c r="B413" s="988" t="s">
        <v>1359</v>
      </c>
      <c r="C413" s="991"/>
      <c r="D413" s="994" t="s">
        <v>511</v>
      </c>
      <c r="E413" s="991" t="s">
        <v>960</v>
      </c>
      <c r="F413" s="991">
        <v>1</v>
      </c>
      <c r="G413" s="991">
        <v>1</v>
      </c>
      <c r="H413" s="997">
        <v>9</v>
      </c>
      <c r="I413" s="997">
        <v>279</v>
      </c>
      <c r="J413" s="997">
        <v>0.01</v>
      </c>
      <c r="K413" s="985">
        <v>1.099</v>
      </c>
      <c r="L413" s="997">
        <v>1.7</v>
      </c>
      <c r="M413" s="997">
        <v>81</v>
      </c>
      <c r="N413" s="1000">
        <v>74.623709782710051</v>
      </c>
      <c r="O413" s="985">
        <f>VLOOKUP(D413,'Залог и цена пипса'!$B$13:$E$44,3,0)*(N413+I413*$C$2*K413)</f>
        <v>881.22544624242016</v>
      </c>
      <c r="P413" s="985">
        <f>K413*VLOOKUP(D413,'Залог и цена пипса'!$B$13:$E$44,2,0)</f>
        <v>235.69154</v>
      </c>
      <c r="Q413" s="976"/>
      <c r="R413" s="976"/>
      <c r="S413" s="976"/>
      <c r="T413" s="976"/>
      <c r="U413" s="976"/>
      <c r="V413" s="976"/>
      <c r="W413" s="979"/>
      <c r="X413" s="982"/>
      <c r="Y413" s="982"/>
      <c r="Z413" s="973">
        <f>MAX(O413,X413)+MAX(Y413,P413)</f>
        <v>1116.9169862424201</v>
      </c>
      <c r="AA413" s="945" t="s">
        <v>1360</v>
      </c>
      <c r="AB413" s="946" t="s">
        <v>511</v>
      </c>
      <c r="AC413" s="946">
        <v>1030</v>
      </c>
      <c r="AD413" s="946" t="s">
        <v>380</v>
      </c>
      <c r="AE413" s="947">
        <v>42870</v>
      </c>
      <c r="AF413" s="947">
        <v>43847</v>
      </c>
      <c r="AG413" s="946">
        <v>3195.49</v>
      </c>
      <c r="AH413" s="946">
        <v>780.78</v>
      </c>
      <c r="AI413" s="948">
        <v>0.307</v>
      </c>
      <c r="AJ413" s="948">
        <f>(AH413-MIN(IF(O413=0,2E+99,O413),IF(X413=0,2E+99,X413)))/MIN(IF(O413=0,2E+99,O413),IF(X413=0,2E+99,X413))</f>
        <v>-0.11398382408352313</v>
      </c>
      <c r="AK413" s="948">
        <v>9.6348368811433382E-2</v>
      </c>
      <c r="AL413" s="948">
        <v>1.1490435095289462</v>
      </c>
      <c r="AM413" s="949">
        <v>1.5158108747852335</v>
      </c>
      <c r="AN413" s="950">
        <v>45082.969884259262</v>
      </c>
      <c r="AO413" s="946"/>
    </row>
    <row r="414" spans="1:41" ht="13.5" thickBot="1" x14ac:dyDescent="0.25">
      <c r="A414" s="990"/>
      <c r="B414" s="990"/>
      <c r="C414" s="993"/>
      <c r="D414" s="996"/>
      <c r="E414" s="993"/>
      <c r="F414" s="993"/>
      <c r="G414" s="993"/>
      <c r="H414" s="999"/>
      <c r="I414" s="999"/>
      <c r="J414" s="999"/>
      <c r="K414" s="987"/>
      <c r="L414" s="999"/>
      <c r="M414" s="999"/>
      <c r="N414" s="1002"/>
      <c r="O414" s="987"/>
      <c r="P414" s="987"/>
      <c r="Q414" s="978"/>
      <c r="R414" s="978"/>
      <c r="S414" s="978"/>
      <c r="T414" s="978"/>
      <c r="U414" s="978"/>
      <c r="V414" s="978"/>
      <c r="W414" s="981"/>
      <c r="X414" s="984"/>
      <c r="Y414" s="984"/>
      <c r="Z414" s="975"/>
      <c r="AA414" s="957" t="s">
        <v>1361</v>
      </c>
      <c r="AB414" s="958" t="s">
        <v>511</v>
      </c>
      <c r="AC414" s="958">
        <v>3090</v>
      </c>
      <c r="AD414" s="958" t="s">
        <v>380</v>
      </c>
      <c r="AE414" s="959">
        <v>42870</v>
      </c>
      <c r="AF414" s="959">
        <v>43847</v>
      </c>
      <c r="AG414" s="958">
        <v>9368.23</v>
      </c>
      <c r="AH414" s="958">
        <v>2311.89</v>
      </c>
      <c r="AI414" s="960">
        <v>0.30790000000000001</v>
      </c>
      <c r="AJ414" s="960">
        <f>(AH414-MIN(IF(O413=0,2E+99,O413),IF(X413=0,2E+99,X413)))/MIN(IF(O413=0,2E+99,O413),IF(X413=0,2E+99,X413))</f>
        <v>1.6234943734977121</v>
      </c>
      <c r="AK414" s="960">
        <v>9.415495788860076E-2</v>
      </c>
      <c r="AL414" s="960">
        <v>1.1228850533381276</v>
      </c>
      <c r="AM414" s="961">
        <v>1.5008131073774333</v>
      </c>
      <c r="AN414" s="962">
        <v>45082.969988425924</v>
      </c>
      <c r="AO414" s="958"/>
    </row>
    <row r="415" spans="1:41" ht="13.5" thickBot="1" x14ac:dyDescent="0.25">
      <c r="A415" s="932" t="s">
        <v>1362</v>
      </c>
      <c r="B415" s="932" t="s">
        <v>1363</v>
      </c>
      <c r="C415" s="933"/>
      <c r="D415" s="934" t="s">
        <v>517</v>
      </c>
      <c r="E415" s="933" t="s">
        <v>960</v>
      </c>
      <c r="F415" s="933">
        <v>1</v>
      </c>
      <c r="G415" s="933">
        <v>1</v>
      </c>
      <c r="H415" s="935">
        <v>10</v>
      </c>
      <c r="I415" s="935">
        <v>345</v>
      </c>
      <c r="J415" s="935">
        <v>0.01</v>
      </c>
      <c r="K415" s="936">
        <v>0.59899999999999998</v>
      </c>
      <c r="L415" s="935">
        <v>1.7</v>
      </c>
      <c r="M415" s="935">
        <v>89</v>
      </c>
      <c r="N415" s="937">
        <v>46.042374999999986</v>
      </c>
      <c r="O415" s="936">
        <f>VLOOKUP(D415,'Залог и цена пипса'!$B$13:$E$44,3,0)*(N415+I415*$C$2*K415)</f>
        <v>563.10043804755935</v>
      </c>
      <c r="P415" s="936">
        <f>K415*VLOOKUP(D415,'Залог и цена пипса'!$B$13:$E$44,2,0)</f>
        <v>146.92272</v>
      </c>
      <c r="Q415" s="938"/>
      <c r="R415" s="938"/>
      <c r="S415" s="938"/>
      <c r="T415" s="938"/>
      <c r="U415" s="938"/>
      <c r="V415" s="938"/>
      <c r="W415" s="939"/>
      <c r="X415" s="940"/>
      <c r="Y415" s="940"/>
      <c r="Z415" s="941">
        <f t="shared" ref="Z415:Z421" si="3">MAX(O415,X415)+MAX(Y415,P415)</f>
        <v>710.02315804755938</v>
      </c>
      <c r="AA415" s="932" t="s">
        <v>1364</v>
      </c>
      <c r="AB415" s="933" t="s">
        <v>517</v>
      </c>
      <c r="AC415" s="933">
        <v>10000</v>
      </c>
      <c r="AD415" s="933" t="s">
        <v>380</v>
      </c>
      <c r="AE415" s="942">
        <v>40910</v>
      </c>
      <c r="AF415" s="942">
        <v>43818</v>
      </c>
      <c r="AG415" s="933">
        <v>3053.93</v>
      </c>
      <c r="AH415" s="933">
        <v>337.61</v>
      </c>
      <c r="AI415" s="943">
        <v>2.6800000000000001E-2</v>
      </c>
      <c r="AJ415" s="943">
        <f t="shared" ref="AJ415:AJ421" si="4">(AH415-MIN(IF(O415=0,2E+99,O415),IF(X415=0,2E+99,X415)))/MIN(IF(O415=0,2E+99,O415),IF(X415=0,2E+99,X415))</f>
        <v>-0.40044443728263351</v>
      </c>
      <c r="AK415" s="943">
        <v>3.1944874476987446E-3</v>
      </c>
      <c r="AL415" s="943">
        <v>3.8174124999999996E-2</v>
      </c>
      <c r="AM415" s="941">
        <v>1.1307166553123424</v>
      </c>
      <c r="AN415" s="944">
        <v>45082.970231481479</v>
      </c>
      <c r="AO415" s="933"/>
    </row>
    <row r="416" spans="1:41" ht="13.5" thickBot="1" x14ac:dyDescent="0.25">
      <c r="A416" s="932" t="s">
        <v>1362</v>
      </c>
      <c r="B416" s="932" t="s">
        <v>1365</v>
      </c>
      <c r="C416" s="933"/>
      <c r="D416" s="934" t="s">
        <v>517</v>
      </c>
      <c r="E416" s="933" t="s">
        <v>960</v>
      </c>
      <c r="F416" s="933">
        <v>1</v>
      </c>
      <c r="G416" s="933">
        <v>1</v>
      </c>
      <c r="H416" s="935">
        <v>10</v>
      </c>
      <c r="I416" s="935">
        <v>345</v>
      </c>
      <c r="J416" s="935">
        <v>0.01</v>
      </c>
      <c r="K416" s="936">
        <v>0.59899999999999998</v>
      </c>
      <c r="L416" s="935">
        <v>1.7</v>
      </c>
      <c r="M416" s="935">
        <v>89</v>
      </c>
      <c r="N416" s="937">
        <v>46.042374999999986</v>
      </c>
      <c r="O416" s="936">
        <f>VLOOKUP(D416,'Залог и цена пипса'!$B$13:$E$44,3,0)*(N416+I416*$C$2*K416)</f>
        <v>563.10043804755935</v>
      </c>
      <c r="P416" s="936">
        <f>K416*VLOOKUP(D416,'Залог и цена пипса'!$B$13:$E$44,2,0)</f>
        <v>146.92272</v>
      </c>
      <c r="Q416" s="938"/>
      <c r="R416" s="938"/>
      <c r="S416" s="938"/>
      <c r="T416" s="938"/>
      <c r="U416" s="938"/>
      <c r="V416" s="938"/>
      <c r="W416" s="939"/>
      <c r="X416" s="940"/>
      <c r="Y416" s="940"/>
      <c r="Z416" s="941">
        <f t="shared" si="3"/>
        <v>710.02315804755938</v>
      </c>
      <c r="AA416" s="932" t="s">
        <v>1364</v>
      </c>
      <c r="AB416" s="933" t="s">
        <v>517</v>
      </c>
      <c r="AC416" s="933">
        <v>10000</v>
      </c>
      <c r="AD416" s="933" t="s">
        <v>380</v>
      </c>
      <c r="AE416" s="942">
        <v>40910</v>
      </c>
      <c r="AF416" s="942">
        <v>43818</v>
      </c>
      <c r="AG416" s="933">
        <v>3053.93</v>
      </c>
      <c r="AH416" s="933">
        <v>337.61</v>
      </c>
      <c r="AI416" s="943">
        <v>2.6800000000000001E-2</v>
      </c>
      <c r="AJ416" s="943">
        <f t="shared" si="4"/>
        <v>-0.40044443728263351</v>
      </c>
      <c r="AK416" s="943">
        <v>3.1944874476987446E-3</v>
      </c>
      <c r="AL416" s="943">
        <v>3.8174124999999996E-2</v>
      </c>
      <c r="AM416" s="941">
        <v>1.1307166553123424</v>
      </c>
      <c r="AN416" s="944">
        <v>45082.970405092594</v>
      </c>
      <c r="AO416" s="933"/>
    </row>
    <row r="417" spans="1:41" ht="13.5" thickBot="1" x14ac:dyDescent="0.25">
      <c r="A417" s="932" t="s">
        <v>1366</v>
      </c>
      <c r="B417" s="932" t="s">
        <v>1367</v>
      </c>
      <c r="C417" s="933"/>
      <c r="D417" s="934" t="s">
        <v>520</v>
      </c>
      <c r="E417" s="933" t="s">
        <v>1004</v>
      </c>
      <c r="F417" s="933">
        <v>2</v>
      </c>
      <c r="G417" s="933">
        <v>1</v>
      </c>
      <c r="H417" s="935">
        <v>13</v>
      </c>
      <c r="I417" s="935">
        <v>2163</v>
      </c>
      <c r="J417" s="935">
        <v>0.01</v>
      </c>
      <c r="K417" s="936">
        <v>40.96</v>
      </c>
      <c r="L417" s="935">
        <v>2</v>
      </c>
      <c r="M417" s="935">
        <v>384</v>
      </c>
      <c r="N417" s="937">
        <v>15174.854532159377</v>
      </c>
      <c r="O417" s="936">
        <f>VLOOKUP(D417,'Залог и цена пипса'!$B$13:$E$44,3,0)*(N417+I417*$C$2*K417)</f>
        <v>177168.35602080627</v>
      </c>
      <c r="P417" s="936">
        <f>K417*VLOOKUP(D417,'Залог и цена пипса'!$B$13:$E$44,2,0)</f>
        <v>5489.4592000000002</v>
      </c>
      <c r="Q417" s="938"/>
      <c r="R417" s="938"/>
      <c r="S417" s="938"/>
      <c r="T417" s="938"/>
      <c r="U417" s="938"/>
      <c r="V417" s="938"/>
      <c r="W417" s="939"/>
      <c r="X417" s="940"/>
      <c r="Y417" s="940"/>
      <c r="Z417" s="941">
        <f t="shared" si="3"/>
        <v>182657.81522080628</v>
      </c>
      <c r="AA417" s="932" t="s">
        <v>1368</v>
      </c>
      <c r="AB417" s="933" t="s">
        <v>520</v>
      </c>
      <c r="AC417" s="933">
        <v>10000</v>
      </c>
      <c r="AD417" s="933" t="s">
        <v>380</v>
      </c>
      <c r="AE417" s="942">
        <v>40910</v>
      </c>
      <c r="AF417" s="942">
        <v>43858</v>
      </c>
      <c r="AG417" s="933">
        <v>2194.16</v>
      </c>
      <c r="AH417" s="933">
        <v>421.14</v>
      </c>
      <c r="AI417" s="943">
        <v>3.6400000000000002E-2</v>
      </c>
      <c r="AJ417" s="943">
        <f t="shared" si="4"/>
        <v>-0.99762293894091025</v>
      </c>
      <c r="AK417" s="943">
        <v>2.2643550051599584E-3</v>
      </c>
      <c r="AL417" s="943">
        <v>2.7088395061728398E-2</v>
      </c>
      <c r="AM417" s="941">
        <v>0.64321591541360112</v>
      </c>
      <c r="AN417" s="944">
        <v>45082.971053240741</v>
      </c>
      <c r="AO417" s="933"/>
    </row>
    <row r="418" spans="1:41" ht="13.5" thickBot="1" x14ac:dyDescent="0.25">
      <c r="A418" s="932" t="s">
        <v>1366</v>
      </c>
      <c r="B418" s="932" t="s">
        <v>1369</v>
      </c>
      <c r="C418" s="933"/>
      <c r="D418" s="934" t="s">
        <v>520</v>
      </c>
      <c r="E418" s="933" t="s">
        <v>1004</v>
      </c>
      <c r="F418" s="933">
        <v>2</v>
      </c>
      <c r="G418" s="933">
        <v>1</v>
      </c>
      <c r="H418" s="935">
        <v>13</v>
      </c>
      <c r="I418" s="935">
        <v>2163</v>
      </c>
      <c r="J418" s="935">
        <v>0.01</v>
      </c>
      <c r="K418" s="936">
        <v>40.96</v>
      </c>
      <c r="L418" s="935">
        <v>2</v>
      </c>
      <c r="M418" s="935">
        <v>384</v>
      </c>
      <c r="N418" s="937">
        <v>15174.854532159377</v>
      </c>
      <c r="O418" s="936">
        <f>VLOOKUP(D418,'Залог и цена пипса'!$B$13:$E$44,3,0)*(N418+I418*$C$2*K418)</f>
        <v>177168.35602080627</v>
      </c>
      <c r="P418" s="936">
        <f>K418*VLOOKUP(D418,'Залог и цена пипса'!$B$13:$E$44,2,0)</f>
        <v>5489.4592000000002</v>
      </c>
      <c r="Q418" s="938"/>
      <c r="R418" s="938"/>
      <c r="S418" s="938"/>
      <c r="T418" s="938"/>
      <c r="U418" s="938"/>
      <c r="V418" s="938"/>
      <c r="W418" s="939"/>
      <c r="X418" s="940"/>
      <c r="Y418" s="940"/>
      <c r="Z418" s="941">
        <f t="shared" si="3"/>
        <v>182657.81522080628</v>
      </c>
      <c r="AA418" s="932" t="s">
        <v>1368</v>
      </c>
      <c r="AB418" s="933" t="s">
        <v>520</v>
      </c>
      <c r="AC418" s="933">
        <v>10000</v>
      </c>
      <c r="AD418" s="933" t="s">
        <v>380</v>
      </c>
      <c r="AE418" s="942">
        <v>40910</v>
      </c>
      <c r="AF418" s="942">
        <v>43858</v>
      </c>
      <c r="AG418" s="933">
        <v>2194.16</v>
      </c>
      <c r="AH418" s="933">
        <v>421.14</v>
      </c>
      <c r="AI418" s="943">
        <v>3.6400000000000002E-2</v>
      </c>
      <c r="AJ418" s="943">
        <f t="shared" si="4"/>
        <v>-0.99762293894091025</v>
      </c>
      <c r="AK418" s="943">
        <v>2.2643550051599584E-3</v>
      </c>
      <c r="AL418" s="943">
        <v>2.7088395061728398E-2</v>
      </c>
      <c r="AM418" s="941">
        <v>0.64321591541360112</v>
      </c>
      <c r="AN418" s="944">
        <v>45082.971678240741</v>
      </c>
      <c r="AO418" s="933"/>
    </row>
    <row r="419" spans="1:41" ht="13.5" thickBot="1" x14ac:dyDescent="0.25">
      <c r="A419" s="932" t="s">
        <v>1370</v>
      </c>
      <c r="B419" s="932" t="s">
        <v>1371</v>
      </c>
      <c r="C419" s="933"/>
      <c r="D419" s="934" t="s">
        <v>504</v>
      </c>
      <c r="E419" s="933" t="s">
        <v>1004</v>
      </c>
      <c r="F419" s="933">
        <v>2</v>
      </c>
      <c r="G419" s="933">
        <v>1</v>
      </c>
      <c r="H419" s="935">
        <v>7</v>
      </c>
      <c r="I419" s="935">
        <v>267</v>
      </c>
      <c r="J419" s="935">
        <v>0.01</v>
      </c>
      <c r="K419" s="936">
        <v>0.09</v>
      </c>
      <c r="L419" s="935">
        <v>3</v>
      </c>
      <c r="M419" s="935">
        <v>146</v>
      </c>
      <c r="N419" s="937">
        <v>11.489872</v>
      </c>
      <c r="O419" s="936">
        <f>VLOOKUP(D419,'Залог и цена пипса'!$B$13:$E$44,3,0)*(N419+I419*$C$2*K419)</f>
        <v>162.47978471474707</v>
      </c>
      <c r="P419" s="936">
        <f>K419*VLOOKUP(D419,'Залог и цена пипса'!$B$13:$E$44,2,0)</f>
        <v>18</v>
      </c>
      <c r="Q419" s="938"/>
      <c r="R419" s="938"/>
      <c r="S419" s="938"/>
      <c r="T419" s="938"/>
      <c r="U419" s="938"/>
      <c r="V419" s="938"/>
      <c r="W419" s="939"/>
      <c r="X419" s="940"/>
      <c r="Y419" s="940"/>
      <c r="Z419" s="941">
        <f t="shared" si="3"/>
        <v>180.47978471474707</v>
      </c>
      <c r="AA419" s="932" t="s">
        <v>1372</v>
      </c>
      <c r="AB419" s="933" t="s">
        <v>504</v>
      </c>
      <c r="AC419" s="933">
        <v>180</v>
      </c>
      <c r="AD419" s="933" t="s">
        <v>380</v>
      </c>
      <c r="AE419" s="942">
        <v>42125</v>
      </c>
      <c r="AF419" s="942">
        <v>43858</v>
      </c>
      <c r="AG419" s="933">
        <v>886.18</v>
      </c>
      <c r="AH419" s="933">
        <v>148.31</v>
      </c>
      <c r="AI419" s="943">
        <v>0.2412</v>
      </c>
      <c r="AJ419" s="943">
        <f t="shared" si="4"/>
        <v>-8.7209524185570778E-2</v>
      </c>
      <c r="AK419" s="943">
        <v>8.652411638351884E-2</v>
      </c>
      <c r="AL419" s="943">
        <v>1.0474940898345153</v>
      </c>
      <c r="AM419" s="941">
        <v>1.2713164059754078</v>
      </c>
      <c r="AN419" s="944">
        <v>45082.971712962964</v>
      </c>
      <c r="AO419" s="933"/>
    </row>
    <row r="420" spans="1:41" ht="13.5" thickBot="1" x14ac:dyDescent="0.25">
      <c r="A420" s="932" t="s">
        <v>1370</v>
      </c>
      <c r="B420" s="932" t="s">
        <v>1373</v>
      </c>
      <c r="C420" s="933"/>
      <c r="D420" s="934" t="s">
        <v>504</v>
      </c>
      <c r="E420" s="933" t="s">
        <v>1004</v>
      </c>
      <c r="F420" s="933">
        <v>2</v>
      </c>
      <c r="G420" s="933">
        <v>1</v>
      </c>
      <c r="H420" s="935">
        <v>7</v>
      </c>
      <c r="I420" s="935">
        <v>267</v>
      </c>
      <c r="J420" s="935">
        <v>0.01</v>
      </c>
      <c r="K420" s="936">
        <v>0.09</v>
      </c>
      <c r="L420" s="935">
        <v>3</v>
      </c>
      <c r="M420" s="935">
        <v>146</v>
      </c>
      <c r="N420" s="937">
        <v>11.489872</v>
      </c>
      <c r="O420" s="936">
        <f>VLOOKUP(D420,'Залог и цена пипса'!$B$13:$E$44,3,0)*(N420+I420*$C$2*K420)</f>
        <v>162.47978471474707</v>
      </c>
      <c r="P420" s="936">
        <f>K420*VLOOKUP(D420,'Залог и цена пипса'!$B$13:$E$44,2,0)</f>
        <v>18</v>
      </c>
      <c r="Q420" s="938"/>
      <c r="R420" s="938"/>
      <c r="S420" s="938"/>
      <c r="T420" s="938"/>
      <c r="U420" s="938"/>
      <c r="V420" s="938"/>
      <c r="W420" s="939"/>
      <c r="X420" s="940"/>
      <c r="Y420" s="940"/>
      <c r="Z420" s="941">
        <f t="shared" si="3"/>
        <v>180.47978471474707</v>
      </c>
      <c r="AA420" s="932" t="s">
        <v>1372</v>
      </c>
      <c r="AB420" s="933" t="s">
        <v>504</v>
      </c>
      <c r="AC420" s="933">
        <v>180</v>
      </c>
      <c r="AD420" s="933" t="s">
        <v>380</v>
      </c>
      <c r="AE420" s="942">
        <v>42125</v>
      </c>
      <c r="AF420" s="942">
        <v>43858</v>
      </c>
      <c r="AG420" s="933">
        <v>886.18</v>
      </c>
      <c r="AH420" s="933">
        <v>148.31</v>
      </c>
      <c r="AI420" s="943">
        <v>0.2412</v>
      </c>
      <c r="AJ420" s="943">
        <f t="shared" si="4"/>
        <v>-8.7209524185570778E-2</v>
      </c>
      <c r="AK420" s="943">
        <v>8.652411638351884E-2</v>
      </c>
      <c r="AL420" s="943">
        <v>1.0474940898345153</v>
      </c>
      <c r="AM420" s="941">
        <v>1.2713164059754078</v>
      </c>
      <c r="AN420" s="944">
        <v>45082.971747685187</v>
      </c>
      <c r="AO420" s="933"/>
    </row>
    <row r="421" spans="1:41" x14ac:dyDescent="0.2">
      <c r="A421" s="988" t="s">
        <v>1374</v>
      </c>
      <c r="B421" s="988" t="s">
        <v>1375</v>
      </c>
      <c r="C421" s="991"/>
      <c r="D421" s="994" t="s">
        <v>508</v>
      </c>
      <c r="E421" s="991" t="s">
        <v>1004</v>
      </c>
      <c r="F421" s="991">
        <v>3</v>
      </c>
      <c r="G421" s="991">
        <v>1</v>
      </c>
      <c r="H421" s="997">
        <v>10</v>
      </c>
      <c r="I421" s="997">
        <v>595</v>
      </c>
      <c r="J421" s="997">
        <v>0.01</v>
      </c>
      <c r="K421" s="985">
        <v>20.155999999999999</v>
      </c>
      <c r="L421" s="997">
        <v>2</v>
      </c>
      <c r="M421" s="997">
        <v>84</v>
      </c>
      <c r="N421" s="1000">
        <v>1490.2627262892845</v>
      </c>
      <c r="O421" s="985">
        <f>VLOOKUP(D421,'Залог и цена пипса'!$B$13:$E$44,3,0)*(N421+I421*$C$2*K421)</f>
        <v>25074.604395705959</v>
      </c>
      <c r="P421" s="985">
        <f>K421*VLOOKUP(D421,'Залог и цена пипса'!$B$13:$E$44,2,0)</f>
        <v>4322.6557599999996</v>
      </c>
      <c r="Q421" s="976"/>
      <c r="R421" s="976"/>
      <c r="S421" s="976"/>
      <c r="T421" s="976"/>
      <c r="U421" s="976"/>
      <c r="V421" s="976"/>
      <c r="W421" s="979"/>
      <c r="X421" s="982"/>
      <c r="Y421" s="982"/>
      <c r="Z421" s="973">
        <f t="shared" si="3"/>
        <v>29397.260155705961</v>
      </c>
      <c r="AA421" s="945" t="s">
        <v>1376</v>
      </c>
      <c r="AB421" s="946" t="s">
        <v>508</v>
      </c>
      <c r="AC421" s="946">
        <v>500</v>
      </c>
      <c r="AD421" s="946" t="s">
        <v>380</v>
      </c>
      <c r="AE421" s="947">
        <v>42339</v>
      </c>
      <c r="AF421" s="947">
        <v>43831</v>
      </c>
      <c r="AG421" s="946">
        <v>2964.53</v>
      </c>
      <c r="AH421" s="946">
        <v>379.6</v>
      </c>
      <c r="AI421" s="948">
        <v>0.1208</v>
      </c>
      <c r="AJ421" s="948">
        <f t="shared" si="4"/>
        <v>-0.98486117690993347</v>
      </c>
      <c r="AK421" s="948">
        <v>0.12075478615071283</v>
      </c>
      <c r="AL421" s="948">
        <v>1.4461121951219513</v>
      </c>
      <c r="AM421" s="949">
        <v>1.9047842401500938</v>
      </c>
      <c r="AN421" s="950">
        <v>45082.971863425926</v>
      </c>
      <c r="AO421" s="946"/>
    </row>
    <row r="422" spans="1:41" x14ac:dyDescent="0.2">
      <c r="A422" s="989"/>
      <c r="B422" s="989"/>
      <c r="C422" s="992"/>
      <c r="D422" s="995"/>
      <c r="E422" s="992"/>
      <c r="F422" s="992"/>
      <c r="G422" s="992"/>
      <c r="H422" s="998"/>
      <c r="I422" s="998"/>
      <c r="J422" s="998"/>
      <c r="K422" s="986"/>
      <c r="L422" s="998"/>
      <c r="M422" s="998"/>
      <c r="N422" s="1001"/>
      <c r="O422" s="986"/>
      <c r="P422" s="986"/>
      <c r="Q422" s="977"/>
      <c r="R422" s="977"/>
      <c r="S422" s="977"/>
      <c r="T422" s="977"/>
      <c r="U422" s="977"/>
      <c r="V422" s="977"/>
      <c r="W422" s="980"/>
      <c r="X422" s="983"/>
      <c r="Y422" s="983"/>
      <c r="Z422" s="974"/>
      <c r="AA422" s="951" t="s">
        <v>1296</v>
      </c>
      <c r="AB422" s="952" t="s">
        <v>508</v>
      </c>
      <c r="AC422" s="952">
        <v>1000</v>
      </c>
      <c r="AD422" s="952" t="s">
        <v>380</v>
      </c>
      <c r="AE422" s="953">
        <v>42736</v>
      </c>
      <c r="AF422" s="953">
        <v>43881</v>
      </c>
      <c r="AG422" s="952">
        <v>2798.69</v>
      </c>
      <c r="AH422" s="952">
        <v>828.01</v>
      </c>
      <c r="AI422" s="954">
        <v>0.61880000000000002</v>
      </c>
      <c r="AJ422" s="954">
        <f>(AH422-MIN(IF(O421=0,2E+99,O421),IF(X421=0,2E+99,X421)))/MIN(IF(O421=0,2E+99,O421),IF(X421=0,2E+99,X421))</f>
        <v>-0.96697814302738128</v>
      </c>
      <c r="AK422" s="954">
        <v>7.4235809018567633E-2</v>
      </c>
      <c r="AL422" s="954">
        <v>0.90280322580645156</v>
      </c>
      <c r="AM422" s="955">
        <v>1.0903288919293868</v>
      </c>
      <c r="AN422" s="956">
        <v>45082.971898148149</v>
      </c>
      <c r="AO422" s="952"/>
    </row>
    <row r="423" spans="1:41" x14ac:dyDescent="0.2">
      <c r="A423" s="989"/>
      <c r="B423" s="989"/>
      <c r="C423" s="992"/>
      <c r="D423" s="995"/>
      <c r="E423" s="992"/>
      <c r="F423" s="992"/>
      <c r="G423" s="992"/>
      <c r="H423" s="998"/>
      <c r="I423" s="998"/>
      <c r="J423" s="998"/>
      <c r="K423" s="986"/>
      <c r="L423" s="998"/>
      <c r="M423" s="998"/>
      <c r="N423" s="1001"/>
      <c r="O423" s="986"/>
      <c r="P423" s="986"/>
      <c r="Q423" s="977"/>
      <c r="R423" s="977"/>
      <c r="S423" s="977"/>
      <c r="T423" s="977"/>
      <c r="U423" s="977"/>
      <c r="V423" s="977"/>
      <c r="W423" s="980"/>
      <c r="X423" s="983"/>
      <c r="Y423" s="983"/>
      <c r="Z423" s="974"/>
      <c r="AA423" s="951" t="s">
        <v>1377</v>
      </c>
      <c r="AB423" s="952" t="s">
        <v>508</v>
      </c>
      <c r="AC423" s="952">
        <v>1000</v>
      </c>
      <c r="AD423" s="952" t="s">
        <v>380</v>
      </c>
      <c r="AE423" s="953">
        <v>43101</v>
      </c>
      <c r="AF423" s="953">
        <v>43881</v>
      </c>
      <c r="AG423" s="952">
        <v>1754.11</v>
      </c>
      <c r="AH423" s="952">
        <v>613.54</v>
      </c>
      <c r="AI423" s="954">
        <v>0.38090000000000002</v>
      </c>
      <c r="AJ423" s="954">
        <f>(AH423-MIN(IF(O421=0,2E+99,O421),IF(X421=0,2E+99,X421)))/MIN(IF(O421=0,2E+99,O421),IF(X421=0,2E+99,X421))</f>
        <v>-0.97553141854931635</v>
      </c>
      <c r="AK423" s="954">
        <v>6.8253307392996107E-2</v>
      </c>
      <c r="AL423" s="954">
        <v>0.83529047619047603</v>
      </c>
      <c r="AM423" s="955">
        <v>1.3614279039516186</v>
      </c>
      <c r="AN423" s="956">
        <v>45082.971944444442</v>
      </c>
      <c r="AO423" s="952"/>
    </row>
    <row r="424" spans="1:41" ht="13.5" thickBot="1" x14ac:dyDescent="0.25">
      <c r="A424" s="990"/>
      <c r="B424" s="990"/>
      <c r="C424" s="993"/>
      <c r="D424" s="996"/>
      <c r="E424" s="993"/>
      <c r="F424" s="993"/>
      <c r="G424" s="993"/>
      <c r="H424" s="999"/>
      <c r="I424" s="999"/>
      <c r="J424" s="999"/>
      <c r="K424" s="987"/>
      <c r="L424" s="999"/>
      <c r="M424" s="999"/>
      <c r="N424" s="1002"/>
      <c r="O424" s="987"/>
      <c r="P424" s="987"/>
      <c r="Q424" s="978"/>
      <c r="R424" s="978"/>
      <c r="S424" s="978"/>
      <c r="T424" s="978"/>
      <c r="U424" s="978"/>
      <c r="V424" s="978"/>
      <c r="W424" s="981"/>
      <c r="X424" s="984"/>
      <c r="Y424" s="984"/>
      <c r="Z424" s="975"/>
      <c r="AA424" s="957" t="s">
        <v>1378</v>
      </c>
      <c r="AB424" s="958" t="s">
        <v>508</v>
      </c>
      <c r="AC424" s="958">
        <v>500</v>
      </c>
      <c r="AD424" s="958" t="s">
        <v>380</v>
      </c>
      <c r="AE424" s="959">
        <v>42736</v>
      </c>
      <c r="AF424" s="959">
        <v>43881</v>
      </c>
      <c r="AG424" s="958">
        <v>2843.66</v>
      </c>
      <c r="AH424" s="958">
        <v>391.88</v>
      </c>
      <c r="AI424" s="960">
        <v>0.17449999999999999</v>
      </c>
      <c r="AJ424" s="960">
        <f>(AH424-MIN(IF(O421=0,2E+99,O421),IF(X421=0,2E+99,X421)))/MIN(IF(O421=0,2E+99,O421),IF(X421=0,2E+99,X421))</f>
        <v>-0.98437143837582897</v>
      </c>
      <c r="AK424" s="960">
        <v>0.15085729442970819</v>
      </c>
      <c r="AL424" s="960">
        <v>1.8346193548387095</v>
      </c>
      <c r="AM424" s="961">
        <v>2.3407922767667522</v>
      </c>
      <c r="AN424" s="962">
        <v>45082.971967592595</v>
      </c>
      <c r="AO424" s="958"/>
    </row>
    <row r="425" spans="1:41" ht="13.5" thickBot="1" x14ac:dyDescent="0.25">
      <c r="A425" s="932" t="s">
        <v>1379</v>
      </c>
      <c r="B425" s="932" t="s">
        <v>1380</v>
      </c>
      <c r="C425" s="933"/>
      <c r="D425" s="934" t="s">
        <v>518</v>
      </c>
      <c r="E425" s="933" t="s">
        <v>960</v>
      </c>
      <c r="F425" s="933">
        <v>1</v>
      </c>
      <c r="G425" s="933">
        <v>1</v>
      </c>
      <c r="H425" s="935">
        <v>14</v>
      </c>
      <c r="I425" s="935">
        <v>384</v>
      </c>
      <c r="J425" s="935">
        <v>0.01</v>
      </c>
      <c r="K425" s="936">
        <v>3.1449999999999996</v>
      </c>
      <c r="L425" s="935">
        <v>2</v>
      </c>
      <c r="M425" s="935">
        <v>57</v>
      </c>
      <c r="N425" s="937">
        <v>115.8823456200567</v>
      </c>
      <c r="O425" s="936">
        <f>VLOOKUP(D425,'Залог и цена пипса'!$B$13:$E$44,3,0)*(N425+I425*$C$2*K425)</f>
        <v>2172.2439703153991</v>
      </c>
      <c r="P425" s="936">
        <f>K425*VLOOKUP(D425,'Залог и цена пипса'!$B$13:$E$44,2,0)</f>
        <v>421.49289999999996</v>
      </c>
      <c r="Q425" s="938"/>
      <c r="R425" s="938"/>
      <c r="S425" s="938"/>
      <c r="T425" s="938"/>
      <c r="U425" s="938"/>
      <c r="V425" s="938"/>
      <c r="W425" s="939"/>
      <c r="X425" s="940"/>
      <c r="Y425" s="940"/>
      <c r="Z425" s="941">
        <f t="shared" ref="Z425:Z432" si="5">MAX(O425,X425)+MAX(Y425,P425)</f>
        <v>2593.7368703153988</v>
      </c>
      <c r="AA425" s="932" t="s">
        <v>1381</v>
      </c>
      <c r="AB425" s="933" t="s">
        <v>518</v>
      </c>
      <c r="AC425" s="933">
        <v>2280</v>
      </c>
      <c r="AD425" s="933" t="s">
        <v>380</v>
      </c>
      <c r="AE425" s="942">
        <v>42039</v>
      </c>
      <c r="AF425" s="942">
        <v>43833</v>
      </c>
      <c r="AG425" s="933">
        <v>10546.21</v>
      </c>
      <c r="AH425" s="933">
        <v>1915.15</v>
      </c>
      <c r="AI425" s="943">
        <v>0.2432</v>
      </c>
      <c r="AJ425" s="943">
        <f t="shared" ref="AJ425:AJ432" si="6">(AH425-MIN(IF(O425=0,2E+99,O425),IF(X425=0,2E+99,X425)))/MIN(IF(O425=0,2E+99,O425),IF(X425=0,2E+99,X425))</f>
        <v>-0.1183540955015611</v>
      </c>
      <c r="AK425" s="943">
        <v>7.839882545346416E-2</v>
      </c>
      <c r="AL425" s="943">
        <v>0.94398585750089503</v>
      </c>
      <c r="AM425" s="941">
        <v>1.1238220270485553</v>
      </c>
      <c r="AN425" s="944">
        <v>45082.972268518519</v>
      </c>
      <c r="AO425" s="933"/>
    </row>
    <row r="426" spans="1:41" ht="13.5" thickBot="1" x14ac:dyDescent="0.25">
      <c r="A426" s="932" t="s">
        <v>1382</v>
      </c>
      <c r="B426" s="932" t="s">
        <v>1383</v>
      </c>
      <c r="C426" s="933"/>
      <c r="D426" s="934" t="s">
        <v>518</v>
      </c>
      <c r="E426" s="933" t="s">
        <v>960</v>
      </c>
      <c r="F426" s="933">
        <v>1</v>
      </c>
      <c r="G426" s="933">
        <v>1</v>
      </c>
      <c r="H426" s="935">
        <v>16</v>
      </c>
      <c r="I426" s="935">
        <v>486</v>
      </c>
      <c r="J426" s="935">
        <v>0.01</v>
      </c>
      <c r="K426" s="936">
        <v>2.6749999999999998</v>
      </c>
      <c r="L426" s="935">
        <v>1.45</v>
      </c>
      <c r="M426" s="935">
        <v>94</v>
      </c>
      <c r="N426" s="937">
        <v>199.29695925981193</v>
      </c>
      <c r="O426" s="936">
        <f>VLOOKUP(D426,'Залог и цена пипса'!$B$13:$E$44,3,0)*(N426+I426*$C$2*K426)</f>
        <v>2883.5907251991707</v>
      </c>
      <c r="P426" s="936">
        <f>K426*VLOOKUP(D426,'Залог и цена пипса'!$B$13:$E$44,2,0)</f>
        <v>358.50350000000003</v>
      </c>
      <c r="Q426" s="938"/>
      <c r="R426" s="938"/>
      <c r="S426" s="938"/>
      <c r="T426" s="938"/>
      <c r="U426" s="938"/>
      <c r="V426" s="938"/>
      <c r="W426" s="939"/>
      <c r="X426" s="940"/>
      <c r="Y426" s="940"/>
      <c r="Z426" s="941">
        <f t="shared" si="5"/>
        <v>3242.094225199171</v>
      </c>
      <c r="AA426" s="932" t="s">
        <v>1384</v>
      </c>
      <c r="AB426" s="933" t="s">
        <v>518</v>
      </c>
      <c r="AC426" s="933">
        <v>2400</v>
      </c>
      <c r="AD426" s="933" t="s">
        <v>380</v>
      </c>
      <c r="AE426" s="942">
        <v>42039</v>
      </c>
      <c r="AF426" s="942">
        <v>43833</v>
      </c>
      <c r="AG426" s="933">
        <v>8856.58</v>
      </c>
      <c r="AH426" s="933">
        <v>1970.27</v>
      </c>
      <c r="AI426" s="943">
        <v>0.46689999999999998</v>
      </c>
      <c r="AJ426" s="943">
        <f t="shared" si="6"/>
        <v>-0.31673035886050971</v>
      </c>
      <c r="AK426" s="943">
        <v>6.2546468926553675E-2</v>
      </c>
      <c r="AL426" s="943">
        <v>0.75311054421768697</v>
      </c>
      <c r="AM426" s="941">
        <v>0.9173693484255705</v>
      </c>
      <c r="AN426" s="944">
        <v>45082.972418981481</v>
      </c>
      <c r="AO426" s="933"/>
    </row>
    <row r="427" spans="1:41" ht="13.5" thickBot="1" x14ac:dyDescent="0.25">
      <c r="A427" s="932" t="s">
        <v>1385</v>
      </c>
      <c r="B427" s="932" t="s">
        <v>1386</v>
      </c>
      <c r="C427" s="933"/>
      <c r="D427" s="934" t="s">
        <v>519</v>
      </c>
      <c r="E427" s="933" t="s">
        <v>960</v>
      </c>
      <c r="F427" s="933">
        <v>1</v>
      </c>
      <c r="G427" s="933">
        <v>1</v>
      </c>
      <c r="H427" s="935">
        <v>13</v>
      </c>
      <c r="I427" s="935">
        <v>414</v>
      </c>
      <c r="J427" s="935">
        <v>0.01</v>
      </c>
      <c r="K427" s="936">
        <v>1.964</v>
      </c>
      <c r="L427" s="935">
        <v>1.4</v>
      </c>
      <c r="M427" s="935">
        <v>106</v>
      </c>
      <c r="N427" s="937">
        <v>176.36462020593942</v>
      </c>
      <c r="O427" s="936">
        <f>VLOOKUP(D427,'Залог и цена пипса'!$B$13:$E$44,3,0)*(N427+I427*$C$2*K427)</f>
        <v>3210.8942569868295</v>
      </c>
      <c r="P427" s="936">
        <f>K427*VLOOKUP(D427,'Залог и цена пипса'!$B$13:$E$44,2,0)</f>
        <v>263.21528000000001</v>
      </c>
      <c r="Q427" s="938"/>
      <c r="R427" s="938"/>
      <c r="S427" s="938"/>
      <c r="T427" s="938"/>
      <c r="U427" s="938"/>
      <c r="V427" s="938"/>
      <c r="W427" s="939"/>
      <c r="X427" s="940"/>
      <c r="Y427" s="940"/>
      <c r="Z427" s="941">
        <f t="shared" si="5"/>
        <v>3474.1095369868294</v>
      </c>
      <c r="AA427" s="932" t="s">
        <v>1387</v>
      </c>
      <c r="AB427" s="933" t="s">
        <v>519</v>
      </c>
      <c r="AC427" s="933">
        <v>2400</v>
      </c>
      <c r="AD427" s="933" t="s">
        <v>380</v>
      </c>
      <c r="AE427" s="942">
        <v>42039</v>
      </c>
      <c r="AF427" s="942">
        <v>43833</v>
      </c>
      <c r="AG427" s="933">
        <v>12352.25</v>
      </c>
      <c r="AH427" s="933">
        <v>2252.7800000000002</v>
      </c>
      <c r="AI427" s="943">
        <v>0.16189999999999999</v>
      </c>
      <c r="AJ427" s="943">
        <f t="shared" si="6"/>
        <v>-0.29839483343370637</v>
      </c>
      <c r="AK427" s="943">
        <v>8.7233403954802266E-2</v>
      </c>
      <c r="AL427" s="943">
        <v>1.0503613945578232</v>
      </c>
      <c r="AM427" s="941">
        <v>1.119002897281925</v>
      </c>
      <c r="AN427" s="944">
        <v>45082.972986111112</v>
      </c>
      <c r="AO427" s="933"/>
    </row>
    <row r="428" spans="1:41" ht="13.5" thickBot="1" x14ac:dyDescent="0.25">
      <c r="A428" s="932" t="s">
        <v>1388</v>
      </c>
      <c r="B428" s="932" t="s">
        <v>1389</v>
      </c>
      <c r="C428" s="933"/>
      <c r="D428" s="934" t="s">
        <v>520</v>
      </c>
      <c r="E428" s="933" t="s">
        <v>960</v>
      </c>
      <c r="F428" s="933">
        <v>1</v>
      </c>
      <c r="G428" s="933">
        <v>1</v>
      </c>
      <c r="H428" s="935">
        <v>14</v>
      </c>
      <c r="I428" s="935">
        <v>464</v>
      </c>
      <c r="J428" s="935">
        <v>0.01</v>
      </c>
      <c r="K428" s="936">
        <v>11.952</v>
      </c>
      <c r="L428" s="935">
        <v>1.7</v>
      </c>
      <c r="M428" s="935">
        <v>74</v>
      </c>
      <c r="N428" s="937">
        <v>625.12206237874932</v>
      </c>
      <c r="O428" s="936">
        <f>VLOOKUP(D428,'Залог и цена пипса'!$B$13:$E$44,3,0)*(N428+I428*$C$2*K428)</f>
        <v>9068.5783384729712</v>
      </c>
      <c r="P428" s="936">
        <f>K428*VLOOKUP(D428,'Залог и цена пипса'!$B$13:$E$44,2,0)</f>
        <v>1601.8070400000001</v>
      </c>
      <c r="Q428" s="938"/>
      <c r="R428" s="938"/>
      <c r="S428" s="938"/>
      <c r="T428" s="938"/>
      <c r="U428" s="938"/>
      <c r="V428" s="938"/>
      <c r="W428" s="939"/>
      <c r="X428" s="940"/>
      <c r="Y428" s="940"/>
      <c r="Z428" s="941">
        <f t="shared" si="5"/>
        <v>10670.385378472971</v>
      </c>
      <c r="AA428" s="932" t="s">
        <v>1390</v>
      </c>
      <c r="AB428" s="933" t="s">
        <v>520</v>
      </c>
      <c r="AC428" s="933">
        <v>2800</v>
      </c>
      <c r="AD428" s="933" t="s">
        <v>380</v>
      </c>
      <c r="AE428" s="942">
        <v>42037</v>
      </c>
      <c r="AF428" s="942">
        <v>43833</v>
      </c>
      <c r="AG428" s="933">
        <v>12758.98</v>
      </c>
      <c r="AH428" s="933">
        <v>2471.44</v>
      </c>
      <c r="AI428" s="943">
        <v>0.74150000000000005</v>
      </c>
      <c r="AJ428" s="943">
        <f t="shared" si="6"/>
        <v>-0.72747216732803144</v>
      </c>
      <c r="AK428" s="943">
        <v>7.7102852308436054E-2</v>
      </c>
      <c r="AL428" s="943">
        <v>0.92995481049562678</v>
      </c>
      <c r="AM428" s="941">
        <v>1.0535855490676509</v>
      </c>
      <c r="AN428" s="944">
        <v>45082.973287037035</v>
      </c>
      <c r="AO428" s="933"/>
    </row>
    <row r="429" spans="1:41" ht="13.5" thickBot="1" x14ac:dyDescent="0.25">
      <c r="A429" s="932" t="s">
        <v>1391</v>
      </c>
      <c r="B429" s="932" t="s">
        <v>1392</v>
      </c>
      <c r="C429" s="933"/>
      <c r="D429" s="934" t="s">
        <v>522</v>
      </c>
      <c r="E429" s="933" t="s">
        <v>960</v>
      </c>
      <c r="F429" s="933">
        <v>1</v>
      </c>
      <c r="G429" s="933">
        <v>1</v>
      </c>
      <c r="H429" s="935">
        <v>14</v>
      </c>
      <c r="I429" s="935">
        <v>280</v>
      </c>
      <c r="J429" s="935">
        <v>0.01</v>
      </c>
      <c r="K429" s="936">
        <v>2.016</v>
      </c>
      <c r="L429" s="935">
        <v>2</v>
      </c>
      <c r="M429" s="935">
        <v>61</v>
      </c>
      <c r="N429" s="937">
        <v>91.224353318400006</v>
      </c>
      <c r="O429" s="936">
        <f>VLOOKUP(D429,'Залог и цена пипса'!$B$13:$E$44,3,0)*(N429+I429*$C$2*K429)</f>
        <v>1892.5405599367862</v>
      </c>
      <c r="P429" s="936">
        <f>K429*VLOOKUP(D429,'Залог и цена пипса'!$B$13:$E$44,2,0)</f>
        <v>294.73684210526312</v>
      </c>
      <c r="Q429" s="938"/>
      <c r="R429" s="938"/>
      <c r="S429" s="938"/>
      <c r="T429" s="938"/>
      <c r="U429" s="938"/>
      <c r="V429" s="938"/>
      <c r="W429" s="939"/>
      <c r="X429" s="940"/>
      <c r="Y429" s="940"/>
      <c r="Z429" s="941">
        <f t="shared" si="5"/>
        <v>2187.2774020420493</v>
      </c>
      <c r="AA429" s="932" t="s">
        <v>1393</v>
      </c>
      <c r="AB429" s="933" t="s">
        <v>522</v>
      </c>
      <c r="AC429" s="933">
        <v>2400</v>
      </c>
      <c r="AD429" s="933" t="s">
        <v>380</v>
      </c>
      <c r="AE429" s="942">
        <v>42039</v>
      </c>
      <c r="AF429" s="942">
        <v>43833</v>
      </c>
      <c r="AG429" s="933">
        <v>12972</v>
      </c>
      <c r="AH429" s="933">
        <v>2017.49</v>
      </c>
      <c r="AI429" s="943">
        <v>0.49430000000000002</v>
      </c>
      <c r="AJ429" s="943">
        <f t="shared" si="6"/>
        <v>6.6022067219202604E-2</v>
      </c>
      <c r="AK429" s="943">
        <v>9.1610169491525423E-2</v>
      </c>
      <c r="AL429" s="943">
        <v>1.1030612244897957</v>
      </c>
      <c r="AM429" s="941">
        <v>1.3121982952953968</v>
      </c>
      <c r="AN429" s="944">
        <v>45082.973622685182</v>
      </c>
      <c r="AO429" s="933"/>
    </row>
    <row r="430" spans="1:41" ht="13.5" thickBot="1" x14ac:dyDescent="0.25">
      <c r="A430" s="932" t="s">
        <v>1394</v>
      </c>
      <c r="B430" s="932" t="s">
        <v>1395</v>
      </c>
      <c r="C430" s="933"/>
      <c r="D430" s="934" t="s">
        <v>525</v>
      </c>
      <c r="E430" s="933" t="s">
        <v>960</v>
      </c>
      <c r="F430" s="933">
        <v>1</v>
      </c>
      <c r="G430" s="933">
        <v>1</v>
      </c>
      <c r="H430" s="935">
        <v>12</v>
      </c>
      <c r="I430" s="935">
        <v>344</v>
      </c>
      <c r="J430" s="935">
        <v>0.01</v>
      </c>
      <c r="K430" s="936">
        <v>3.3250000000000002</v>
      </c>
      <c r="L430" s="935">
        <v>1.7</v>
      </c>
      <c r="M430" s="935">
        <v>69</v>
      </c>
      <c r="N430" s="937">
        <v>210.87130894178188</v>
      </c>
      <c r="O430" s="936">
        <f>VLOOKUP(D430,'Залог и цена пипса'!$B$13:$E$44,3,0)*(N430+I430*$C$2*K430)</f>
        <v>2793.3984012686487</v>
      </c>
      <c r="P430" s="936">
        <f>K430*VLOOKUP(D430,'Залог и цена пипса'!$B$13:$E$44,2,0)</f>
        <v>413.49700000000001</v>
      </c>
      <c r="Q430" s="938"/>
      <c r="R430" s="938"/>
      <c r="S430" s="938"/>
      <c r="T430" s="938"/>
      <c r="U430" s="938"/>
      <c r="V430" s="938"/>
      <c r="W430" s="939"/>
      <c r="X430" s="940"/>
      <c r="Y430" s="940"/>
      <c r="Z430" s="941">
        <f t="shared" si="5"/>
        <v>3206.8954012686486</v>
      </c>
      <c r="AA430" s="932" t="s">
        <v>1396</v>
      </c>
      <c r="AB430" s="933" t="s">
        <v>525</v>
      </c>
      <c r="AC430" s="933">
        <v>2800</v>
      </c>
      <c r="AD430" s="933" t="s">
        <v>380</v>
      </c>
      <c r="AE430" s="942">
        <v>42037</v>
      </c>
      <c r="AF430" s="942">
        <v>43833</v>
      </c>
      <c r="AG430" s="933">
        <v>11685.16</v>
      </c>
      <c r="AH430" s="933">
        <v>2190.1</v>
      </c>
      <c r="AI430" s="943">
        <v>0.316</v>
      </c>
      <c r="AJ430" s="943">
        <f t="shared" si="6"/>
        <v>-0.21597291707285829</v>
      </c>
      <c r="AK430" s="943">
        <v>7.0613729755861734E-2</v>
      </c>
      <c r="AL430" s="943">
        <v>0.8516880466472303</v>
      </c>
      <c r="AM430" s="941">
        <v>1.0888665040921626</v>
      </c>
      <c r="AN430" s="944">
        <v>45082.973935185182</v>
      </c>
      <c r="AO430" s="933"/>
    </row>
    <row r="431" spans="1:41" ht="13.5" thickBot="1" x14ac:dyDescent="0.25">
      <c r="A431" s="932" t="s">
        <v>1397</v>
      </c>
      <c r="B431" s="932" t="s">
        <v>1398</v>
      </c>
      <c r="C431" s="933"/>
      <c r="D431" s="934" t="s">
        <v>526</v>
      </c>
      <c r="E431" s="933" t="s">
        <v>960</v>
      </c>
      <c r="F431" s="933">
        <v>1</v>
      </c>
      <c r="G431" s="933">
        <v>1</v>
      </c>
      <c r="H431" s="935">
        <v>13</v>
      </c>
      <c r="I431" s="935">
        <v>467</v>
      </c>
      <c r="J431" s="935">
        <v>0.01</v>
      </c>
      <c r="K431" s="936">
        <v>1.31</v>
      </c>
      <c r="L431" s="935">
        <v>1.5</v>
      </c>
      <c r="M431" s="935">
        <v>113</v>
      </c>
      <c r="N431" s="937">
        <v>121.22021582502411</v>
      </c>
      <c r="O431" s="936">
        <f>VLOOKUP(D431,'Залог и цена пипса'!$B$13:$E$44,3,0)*(N431+I431*$C$2*K431)</f>
        <v>2290.462090971982</v>
      </c>
      <c r="P431" s="936">
        <f>K431*VLOOKUP(D431,'Залог и цена пипса'!$B$13:$E$44,2,0)</f>
        <v>162.91159999999999</v>
      </c>
      <c r="Q431" s="938"/>
      <c r="R431" s="938"/>
      <c r="S431" s="938"/>
      <c r="T431" s="938"/>
      <c r="U431" s="938"/>
      <c r="V431" s="938"/>
      <c r="W431" s="939"/>
      <c r="X431" s="940"/>
      <c r="Y431" s="940"/>
      <c r="Z431" s="941">
        <f t="shared" si="5"/>
        <v>2453.3736909719819</v>
      </c>
      <c r="AA431" s="932" t="s">
        <v>1399</v>
      </c>
      <c r="AB431" s="933" t="s">
        <v>526</v>
      </c>
      <c r="AC431" s="933">
        <v>2050</v>
      </c>
      <c r="AD431" s="933" t="s">
        <v>380</v>
      </c>
      <c r="AE431" s="942">
        <v>42039</v>
      </c>
      <c r="AF431" s="942">
        <v>43833</v>
      </c>
      <c r="AG431" s="933">
        <v>9187.6200000000008</v>
      </c>
      <c r="AH431" s="933">
        <v>1868</v>
      </c>
      <c r="AI431" s="943">
        <v>0.18990000000000001</v>
      </c>
      <c r="AJ431" s="943">
        <f t="shared" si="6"/>
        <v>-0.18444404412417309</v>
      </c>
      <c r="AK431" s="943">
        <v>7.5962133112856559E-2</v>
      </c>
      <c r="AL431" s="943">
        <v>0.91464609258337493</v>
      </c>
      <c r="AM431" s="941">
        <v>1.0037604335095924</v>
      </c>
      <c r="AN431" s="944">
        <v>45082.974212962959</v>
      </c>
      <c r="AO431" s="933"/>
    </row>
    <row r="432" spans="1:41" x14ac:dyDescent="0.2">
      <c r="A432" s="988" t="s">
        <v>1400</v>
      </c>
      <c r="B432" s="988" t="s">
        <v>1401</v>
      </c>
      <c r="C432" s="991"/>
      <c r="D432" s="994" t="s">
        <v>500</v>
      </c>
      <c r="E432" s="991" t="s">
        <v>960</v>
      </c>
      <c r="F432" s="991">
        <v>1</v>
      </c>
      <c r="G432" s="991">
        <v>1</v>
      </c>
      <c r="H432" s="997">
        <v>13</v>
      </c>
      <c r="I432" s="997">
        <v>237</v>
      </c>
      <c r="J432" s="997">
        <v>0.01</v>
      </c>
      <c r="K432" s="985">
        <v>7.1550000000000002</v>
      </c>
      <c r="L432" s="997">
        <v>1.6</v>
      </c>
      <c r="M432" s="997">
        <v>46</v>
      </c>
      <c r="N432" s="1000">
        <v>235.07299999999995</v>
      </c>
      <c r="O432" s="985">
        <f>VLOOKUP(D432,'Залог и цена пипса'!$B$13:$E$44,3,0)*(N432+I432*$C$2*K432)</f>
        <v>4894.3325000000004</v>
      </c>
      <c r="P432" s="985">
        <f>K432*VLOOKUP(D432,'Залог и цена пипса'!$B$13:$E$44,2,0)</f>
        <v>1534.4613000000002</v>
      </c>
      <c r="Q432" s="976"/>
      <c r="R432" s="976"/>
      <c r="S432" s="976"/>
      <c r="T432" s="976"/>
      <c r="U432" s="976"/>
      <c r="V432" s="976"/>
      <c r="W432" s="979"/>
      <c r="X432" s="982"/>
      <c r="Y432" s="982"/>
      <c r="Z432" s="973">
        <f t="shared" si="5"/>
        <v>6428.7938000000004</v>
      </c>
      <c r="AA432" s="945" t="s">
        <v>1402</v>
      </c>
      <c r="AB432" s="946" t="s">
        <v>500</v>
      </c>
      <c r="AC432" s="946">
        <v>100000</v>
      </c>
      <c r="AD432" s="946" t="s">
        <v>380</v>
      </c>
      <c r="AE432" s="947">
        <v>42016</v>
      </c>
      <c r="AF432" s="947">
        <v>43823</v>
      </c>
      <c r="AG432" s="946">
        <v>75096.27</v>
      </c>
      <c r="AH432" s="946">
        <v>17277.7</v>
      </c>
      <c r="AI432" s="948">
        <v>0.13189999999999999</v>
      </c>
      <c r="AJ432" s="948">
        <f t="shared" si="6"/>
        <v>2.5301443046625867</v>
      </c>
      <c r="AK432" s="948">
        <v>1.2642469696969697E-2</v>
      </c>
      <c r="AL432" s="948">
        <v>0.15019254000000001</v>
      </c>
      <c r="AM432" s="949">
        <v>0.86928549517586251</v>
      </c>
      <c r="AN432" s="950">
        <v>45082.975624999999</v>
      </c>
      <c r="AO432" s="946"/>
    </row>
    <row r="433" spans="1:41" ht="13.5" thickBot="1" x14ac:dyDescent="0.25">
      <c r="A433" s="990"/>
      <c r="B433" s="990"/>
      <c r="C433" s="993"/>
      <c r="D433" s="996"/>
      <c r="E433" s="993"/>
      <c r="F433" s="993"/>
      <c r="G433" s="993"/>
      <c r="H433" s="999"/>
      <c r="I433" s="999"/>
      <c r="J433" s="999"/>
      <c r="K433" s="987"/>
      <c r="L433" s="999"/>
      <c r="M433" s="999"/>
      <c r="N433" s="1002"/>
      <c r="O433" s="987"/>
      <c r="P433" s="987"/>
      <c r="Q433" s="978"/>
      <c r="R433" s="978"/>
      <c r="S433" s="978"/>
      <c r="T433" s="978"/>
      <c r="U433" s="978"/>
      <c r="V433" s="978"/>
      <c r="W433" s="981"/>
      <c r="X433" s="984"/>
      <c r="Y433" s="984"/>
      <c r="Z433" s="975"/>
      <c r="AA433" s="957" t="s">
        <v>962</v>
      </c>
      <c r="AB433" s="958" t="s">
        <v>500</v>
      </c>
      <c r="AC433" s="958">
        <v>15000</v>
      </c>
      <c r="AD433" s="958" t="s">
        <v>380</v>
      </c>
      <c r="AE433" s="959">
        <v>43534</v>
      </c>
      <c r="AF433" s="959">
        <v>43900</v>
      </c>
      <c r="AG433" s="958">
        <v>9606.7000000000007</v>
      </c>
      <c r="AH433" s="958">
        <v>7706.35</v>
      </c>
      <c r="AI433" s="960">
        <v>0.3503</v>
      </c>
      <c r="AJ433" s="960">
        <f>(AH433-MIN(IF(O432=0,2E+99,O432),IF(X432=0,2E+99,X432)))/MIN(IF(O432=0,2E+99,O432),IF(X432=0,2E+99,X432))</f>
        <v>0.5745456607208439</v>
      </c>
      <c r="AK433" s="960">
        <v>5.337055555555556E-2</v>
      </c>
      <c r="AL433" s="960">
        <v>0.64044666666666672</v>
      </c>
      <c r="AM433" s="961">
        <v>1.2465953402064531</v>
      </c>
      <c r="AN433" s="962">
        <v>45082.975648148145</v>
      </c>
      <c r="AO433" s="958"/>
    </row>
    <row r="434" spans="1:41" ht="13.5" thickBot="1" x14ac:dyDescent="0.25">
      <c r="A434" s="932" t="s">
        <v>1403</v>
      </c>
      <c r="B434" s="932" t="s">
        <v>1404</v>
      </c>
      <c r="C434" s="933"/>
      <c r="D434" s="934" t="s">
        <v>526</v>
      </c>
      <c r="E434" s="933" t="s">
        <v>960</v>
      </c>
      <c r="F434" s="933">
        <v>1</v>
      </c>
      <c r="G434" s="933">
        <v>1</v>
      </c>
      <c r="H434" s="935">
        <v>12</v>
      </c>
      <c r="I434" s="935">
        <v>414</v>
      </c>
      <c r="J434" s="935">
        <v>0.01</v>
      </c>
      <c r="K434" s="936">
        <v>1.3199999999999998</v>
      </c>
      <c r="L434" s="935">
        <v>1.5</v>
      </c>
      <c r="M434" s="935">
        <v>83</v>
      </c>
      <c r="N434" s="937">
        <v>83.725554519137987</v>
      </c>
      <c r="O434" s="936">
        <f>VLOOKUP(D434,'Залог и цена пипса'!$B$13:$E$44,3,0)*(N434+I434*$C$2*K434)</f>
        <v>1781.9221618817014</v>
      </c>
      <c r="P434" s="936">
        <f>K434*VLOOKUP(D434,'Залог и цена пипса'!$B$13:$E$44,2,0)</f>
        <v>164.15519999999998</v>
      </c>
      <c r="Q434" s="938"/>
      <c r="R434" s="938"/>
      <c r="S434" s="938"/>
      <c r="T434" s="938"/>
      <c r="U434" s="938"/>
      <c r="V434" s="938"/>
      <c r="W434" s="939"/>
      <c r="X434" s="940"/>
      <c r="Y434" s="940"/>
      <c r="Z434" s="941">
        <f>MAX(O434,X434)+MAX(Y434,P434)</f>
        <v>1946.0773618817013</v>
      </c>
      <c r="AA434" s="932" t="s">
        <v>1405</v>
      </c>
      <c r="AB434" s="933" t="s">
        <v>526</v>
      </c>
      <c r="AC434" s="933">
        <v>1900</v>
      </c>
      <c r="AD434" s="933" t="s">
        <v>380</v>
      </c>
      <c r="AE434" s="942">
        <v>42125</v>
      </c>
      <c r="AF434" s="942">
        <v>43875</v>
      </c>
      <c r="AG434" s="933">
        <v>8039.29</v>
      </c>
      <c r="AH434" s="933">
        <v>1694.74</v>
      </c>
      <c r="AI434" s="943">
        <v>0.66400000000000003</v>
      </c>
      <c r="AJ434" s="943">
        <f>(AH434-MIN(IF(O434=0,2E+99,O434),IF(X434=0,2E+99,X434)))/MIN(IF(O434=0,2E+99,O434),IF(X434=0,2E+99,X434))</f>
        <v>-4.8925909193271076E-2</v>
      </c>
      <c r="AK434" s="943">
        <v>7.3586178489702517E-2</v>
      </c>
      <c r="AL434" s="943">
        <v>0.8815010964912281</v>
      </c>
      <c r="AM434" s="941">
        <v>0.98826491575895625</v>
      </c>
      <c r="AN434" s="944">
        <v>45082.976006944446</v>
      </c>
      <c r="AO434" s="933"/>
    </row>
    <row r="435" spans="1:41" x14ac:dyDescent="0.2">
      <c r="A435" s="988" t="s">
        <v>1406</v>
      </c>
      <c r="B435" s="988" t="s">
        <v>1407</v>
      </c>
      <c r="C435" s="991"/>
      <c r="D435" s="994" t="s">
        <v>510</v>
      </c>
      <c r="E435" s="991" t="s">
        <v>960</v>
      </c>
      <c r="F435" s="991">
        <v>1</v>
      </c>
      <c r="G435" s="991">
        <v>1</v>
      </c>
      <c r="H435" s="997">
        <v>10</v>
      </c>
      <c r="I435" s="997">
        <v>345</v>
      </c>
      <c r="J435" s="997">
        <v>0.01</v>
      </c>
      <c r="K435" s="985">
        <v>2.0150000000000001</v>
      </c>
      <c r="L435" s="997">
        <v>1.6</v>
      </c>
      <c r="M435" s="997">
        <v>68</v>
      </c>
      <c r="N435" s="1000">
        <v>125.26592744567748</v>
      </c>
      <c r="O435" s="985">
        <f>VLOOKUP(D435,'Залог и цена пипса'!$B$13:$E$44,3,0)*(N435+I435*$C$2*K435)</f>
        <v>1535.6755482592964</v>
      </c>
      <c r="P435" s="985">
        <f>K435*VLOOKUP(D435,'Залог и цена пипса'!$B$13:$E$44,2,0)</f>
        <v>432.13690000000003</v>
      </c>
      <c r="Q435" s="976"/>
      <c r="R435" s="976"/>
      <c r="S435" s="976"/>
      <c r="T435" s="976"/>
      <c r="U435" s="976"/>
      <c r="V435" s="976"/>
      <c r="W435" s="979"/>
      <c r="X435" s="982"/>
      <c r="Y435" s="982"/>
      <c r="Z435" s="973">
        <f>MAX(O435,X435)+MAX(Y435,P435)</f>
        <v>1967.8124482592964</v>
      </c>
      <c r="AA435" s="945" t="s">
        <v>1408</v>
      </c>
      <c r="AB435" s="946" t="s">
        <v>510</v>
      </c>
      <c r="AC435" s="946">
        <v>1700</v>
      </c>
      <c r="AD435" s="946" t="s">
        <v>380</v>
      </c>
      <c r="AE435" s="947">
        <v>42192</v>
      </c>
      <c r="AF435" s="947">
        <v>43833</v>
      </c>
      <c r="AG435" s="946">
        <v>6764.26</v>
      </c>
      <c r="AH435" s="946">
        <v>1454.92</v>
      </c>
      <c r="AI435" s="948">
        <v>0.26650000000000001</v>
      </c>
      <c r="AJ435" s="948">
        <f>(AH435-MIN(IF(O435=0,2E+99,O435),IF(X435=0,2E+99,X435)))/MIN(IF(O435=0,2E+99,O435),IF(X435=0,2E+99,X435))</f>
        <v>-5.2586334627020379E-2</v>
      </c>
      <c r="AK435" s="948">
        <v>7.3684749455337692E-2</v>
      </c>
      <c r="AL435" s="948">
        <v>0.88421699346405225</v>
      </c>
      <c r="AM435" s="949">
        <v>1.0331625717488857</v>
      </c>
      <c r="AN435" s="950">
        <v>45082.976631944446</v>
      </c>
      <c r="AO435" s="946"/>
    </row>
    <row r="436" spans="1:41" ht="13.5" thickBot="1" x14ac:dyDescent="0.25">
      <c r="A436" s="990"/>
      <c r="B436" s="990"/>
      <c r="C436" s="993"/>
      <c r="D436" s="996"/>
      <c r="E436" s="993"/>
      <c r="F436" s="993"/>
      <c r="G436" s="993"/>
      <c r="H436" s="999"/>
      <c r="I436" s="999"/>
      <c r="J436" s="999"/>
      <c r="K436" s="987"/>
      <c r="L436" s="999"/>
      <c r="M436" s="999"/>
      <c r="N436" s="1002"/>
      <c r="O436" s="987"/>
      <c r="P436" s="987"/>
      <c r="Q436" s="978"/>
      <c r="R436" s="978"/>
      <c r="S436" s="978"/>
      <c r="T436" s="978"/>
      <c r="U436" s="978"/>
      <c r="V436" s="978"/>
      <c r="W436" s="981"/>
      <c r="X436" s="984"/>
      <c r="Y436" s="984"/>
      <c r="Z436" s="975"/>
      <c r="AA436" s="957" t="s">
        <v>1409</v>
      </c>
      <c r="AB436" s="958" t="s">
        <v>510</v>
      </c>
      <c r="AC436" s="958">
        <v>1700</v>
      </c>
      <c r="AD436" s="958" t="s">
        <v>380</v>
      </c>
      <c r="AE436" s="959">
        <v>42039</v>
      </c>
      <c r="AF436" s="959">
        <v>43833</v>
      </c>
      <c r="AG436" s="958">
        <v>7672.59</v>
      </c>
      <c r="AH436" s="958">
        <v>1462.45</v>
      </c>
      <c r="AI436" s="960">
        <v>0.23449999999999999</v>
      </c>
      <c r="AJ436" s="960">
        <f>(AH436-MIN(IF(O435=0,2E+99,O435),IF(X435=0,2E+99,X435)))/MIN(IF(O435=0,2E+99,O435),IF(X435=0,2E+99,X435))</f>
        <v>-4.7682955128313574E-2</v>
      </c>
      <c r="AK436" s="960">
        <v>7.6496410767696907E-2</v>
      </c>
      <c r="AL436" s="960">
        <v>0.92107923169267703</v>
      </c>
      <c r="AM436" s="961">
        <v>1.0706928058241656</v>
      </c>
      <c r="AN436" s="962">
        <v>45082.977418981478</v>
      </c>
      <c r="AO436" s="958"/>
    </row>
    <row r="437" spans="1:41" x14ac:dyDescent="0.2">
      <c r="A437" s="988" t="s">
        <v>1410</v>
      </c>
      <c r="B437" s="988" t="s">
        <v>1411</v>
      </c>
      <c r="C437" s="991"/>
      <c r="D437" s="994" t="s">
        <v>500</v>
      </c>
      <c r="E437" s="991" t="s">
        <v>960</v>
      </c>
      <c r="F437" s="991">
        <v>1</v>
      </c>
      <c r="G437" s="991">
        <v>1</v>
      </c>
      <c r="H437" s="997">
        <v>13</v>
      </c>
      <c r="I437" s="997">
        <v>440</v>
      </c>
      <c r="J437" s="997">
        <v>0.01</v>
      </c>
      <c r="K437" s="985">
        <v>36.590999999999994</v>
      </c>
      <c r="L437" s="997">
        <v>1.8</v>
      </c>
      <c r="M437" s="997">
        <v>86</v>
      </c>
      <c r="N437" s="1000">
        <v>1496.2139999999997</v>
      </c>
      <c r="O437" s="985">
        <f>VLOOKUP(D437,'Залог и цена пипса'!$B$13:$E$44,3,0)*(N437+I437*$C$2*K437)</f>
        <v>39112.199999999997</v>
      </c>
      <c r="P437" s="985">
        <f>K437*VLOOKUP(D437,'Залог и цена пипса'!$B$13:$E$44,2,0)</f>
        <v>7847.3058599999986</v>
      </c>
      <c r="Q437" s="976"/>
      <c r="R437" s="976"/>
      <c r="S437" s="976"/>
      <c r="T437" s="976"/>
      <c r="U437" s="976"/>
      <c r="V437" s="976"/>
      <c r="W437" s="979"/>
      <c r="X437" s="982"/>
      <c r="Y437" s="982"/>
      <c r="Z437" s="973">
        <f>MAX(O437,X437)+MAX(Y437,P437)</f>
        <v>46959.505859999997</v>
      </c>
      <c r="AA437" s="945" t="s">
        <v>1412</v>
      </c>
      <c r="AB437" s="946" t="s">
        <v>500</v>
      </c>
      <c r="AC437" s="946">
        <v>3500</v>
      </c>
      <c r="AD437" s="946" t="s">
        <v>380</v>
      </c>
      <c r="AE437" s="947">
        <v>42751</v>
      </c>
      <c r="AF437" s="947">
        <v>43900</v>
      </c>
      <c r="AG437" s="946">
        <v>23761.22</v>
      </c>
      <c r="AH437" s="946">
        <v>5235.62</v>
      </c>
      <c r="AI437" s="948">
        <v>0.19539999999999999</v>
      </c>
      <c r="AJ437" s="948">
        <f>(AH437-MIN(IF(O437=0,2E+99,O437),IF(X437=0,2E+99,X437)))/MIN(IF(O437=0,2E+99,O437),IF(X437=0,2E+99,X437))</f>
        <v>-0.8661384427365374</v>
      </c>
      <c r="AK437" s="948">
        <v>0.17960105820105823</v>
      </c>
      <c r="AL437" s="948">
        <v>2.189974193548387</v>
      </c>
      <c r="AM437" s="949">
        <v>1.4639927415319207</v>
      </c>
      <c r="AN437" s="950">
        <v>45082.977673611109</v>
      </c>
      <c r="AO437" s="946"/>
    </row>
    <row r="438" spans="1:41" ht="13.5" thickBot="1" x14ac:dyDescent="0.25">
      <c r="A438" s="990"/>
      <c r="B438" s="990"/>
      <c r="C438" s="993"/>
      <c r="D438" s="996"/>
      <c r="E438" s="993"/>
      <c r="F438" s="993"/>
      <c r="G438" s="993"/>
      <c r="H438" s="999"/>
      <c r="I438" s="999"/>
      <c r="J438" s="999"/>
      <c r="K438" s="987"/>
      <c r="L438" s="999"/>
      <c r="M438" s="999"/>
      <c r="N438" s="1002"/>
      <c r="O438" s="987"/>
      <c r="P438" s="987"/>
      <c r="Q438" s="978"/>
      <c r="R438" s="978"/>
      <c r="S438" s="978"/>
      <c r="T438" s="978"/>
      <c r="U438" s="978"/>
      <c r="V438" s="978"/>
      <c r="W438" s="981"/>
      <c r="X438" s="984"/>
      <c r="Y438" s="984"/>
      <c r="Z438" s="975"/>
      <c r="AA438" s="957" t="s">
        <v>1413</v>
      </c>
      <c r="AB438" s="958" t="s">
        <v>500</v>
      </c>
      <c r="AC438" s="958">
        <v>3500</v>
      </c>
      <c r="AD438" s="958" t="s">
        <v>380</v>
      </c>
      <c r="AE438" s="959">
        <v>42751</v>
      </c>
      <c r="AF438" s="959">
        <v>43900</v>
      </c>
      <c r="AG438" s="958">
        <v>27777.040000000001</v>
      </c>
      <c r="AH438" s="958">
        <v>4994.17</v>
      </c>
      <c r="AI438" s="960">
        <v>0.17519999999999999</v>
      </c>
      <c r="AJ438" s="960">
        <f>(AH438-MIN(IF(O437=0,2E+99,O437),IF(X437=0,2E+99,X437)))/MIN(IF(O437=0,2E+99,O437),IF(X437=0,2E+99,X437))</f>
        <v>-0.87231170836721028</v>
      </c>
      <c r="AK438" s="960">
        <v>0.20995495086923663</v>
      </c>
      <c r="AL438" s="960">
        <v>2.5600958525345621</v>
      </c>
      <c r="AM438" s="961">
        <v>1.7941590862687828</v>
      </c>
      <c r="AN438" s="962">
        <v>45082.977835648147</v>
      </c>
      <c r="AO438" s="958"/>
    </row>
    <row r="439" spans="1:41" x14ac:dyDescent="0.2">
      <c r="A439" s="988" t="s">
        <v>1410</v>
      </c>
      <c r="B439" s="988" t="s">
        <v>1414</v>
      </c>
      <c r="C439" s="991"/>
      <c r="D439" s="994" t="s">
        <v>500</v>
      </c>
      <c r="E439" s="991" t="s">
        <v>960</v>
      </c>
      <c r="F439" s="991">
        <v>1</v>
      </c>
      <c r="G439" s="991">
        <v>1</v>
      </c>
      <c r="H439" s="997">
        <v>13</v>
      </c>
      <c r="I439" s="997">
        <v>440</v>
      </c>
      <c r="J439" s="997">
        <v>0.01</v>
      </c>
      <c r="K439" s="985">
        <v>36.590999999999994</v>
      </c>
      <c r="L439" s="997">
        <v>1.8</v>
      </c>
      <c r="M439" s="997">
        <v>86</v>
      </c>
      <c r="N439" s="1000">
        <v>1496.2139999999997</v>
      </c>
      <c r="O439" s="985">
        <f>VLOOKUP(D439,'Залог и цена пипса'!$B$13:$E$44,3,0)*(N439+I439*$C$2*K439)</f>
        <v>39112.199999999997</v>
      </c>
      <c r="P439" s="985">
        <f>K439*VLOOKUP(D439,'Залог и цена пипса'!$B$13:$E$44,2,0)</f>
        <v>7847.3058599999986</v>
      </c>
      <c r="Q439" s="976"/>
      <c r="R439" s="976"/>
      <c r="S439" s="976"/>
      <c r="T439" s="976"/>
      <c r="U439" s="976"/>
      <c r="V439" s="976"/>
      <c r="W439" s="979"/>
      <c r="X439" s="982"/>
      <c r="Y439" s="982"/>
      <c r="Z439" s="973">
        <f>MAX(O439,X439)+MAX(Y439,P439)</f>
        <v>46959.505859999997</v>
      </c>
      <c r="AA439" s="945" t="s">
        <v>1412</v>
      </c>
      <c r="AB439" s="946" t="s">
        <v>500</v>
      </c>
      <c r="AC439" s="946">
        <v>3500</v>
      </c>
      <c r="AD439" s="946" t="s">
        <v>380</v>
      </c>
      <c r="AE439" s="947">
        <v>42751</v>
      </c>
      <c r="AF439" s="947">
        <v>43900</v>
      </c>
      <c r="AG439" s="946">
        <v>23761.22</v>
      </c>
      <c r="AH439" s="946">
        <v>5235.62</v>
      </c>
      <c r="AI439" s="948">
        <v>0.19539999999999999</v>
      </c>
      <c r="AJ439" s="948">
        <f>(AH439-MIN(IF(O439=0,2E+99,O439),IF(X439=0,2E+99,X439)))/MIN(IF(O439=0,2E+99,O439),IF(X439=0,2E+99,X439))</f>
        <v>-0.8661384427365374</v>
      </c>
      <c r="AK439" s="948">
        <v>0.17960105820105823</v>
      </c>
      <c r="AL439" s="948">
        <v>2.189974193548387</v>
      </c>
      <c r="AM439" s="949">
        <v>1.4639927415319207</v>
      </c>
      <c r="AN439" s="950">
        <v>45082.978009259263</v>
      </c>
      <c r="AO439" s="946"/>
    </row>
    <row r="440" spans="1:41" ht="13.5" thickBot="1" x14ac:dyDescent="0.25">
      <c r="A440" s="990"/>
      <c r="B440" s="990"/>
      <c r="C440" s="993"/>
      <c r="D440" s="996"/>
      <c r="E440" s="993"/>
      <c r="F440" s="993"/>
      <c r="G440" s="993"/>
      <c r="H440" s="999"/>
      <c r="I440" s="999"/>
      <c r="J440" s="999"/>
      <c r="K440" s="987"/>
      <c r="L440" s="999"/>
      <c r="M440" s="999"/>
      <c r="N440" s="1002"/>
      <c r="O440" s="987"/>
      <c r="P440" s="987"/>
      <c r="Q440" s="978"/>
      <c r="R440" s="978"/>
      <c r="S440" s="978"/>
      <c r="T440" s="978"/>
      <c r="U440" s="978"/>
      <c r="V440" s="978"/>
      <c r="W440" s="981"/>
      <c r="X440" s="984"/>
      <c r="Y440" s="984"/>
      <c r="Z440" s="975"/>
      <c r="AA440" s="957" t="s">
        <v>1413</v>
      </c>
      <c r="AB440" s="958" t="s">
        <v>500</v>
      </c>
      <c r="AC440" s="958">
        <v>3500</v>
      </c>
      <c r="AD440" s="958" t="s">
        <v>380</v>
      </c>
      <c r="AE440" s="959">
        <v>42751</v>
      </c>
      <c r="AF440" s="959">
        <v>43900</v>
      </c>
      <c r="AG440" s="958">
        <v>27777.040000000001</v>
      </c>
      <c r="AH440" s="958">
        <v>4994.17</v>
      </c>
      <c r="AI440" s="960">
        <v>0.17519999999999999</v>
      </c>
      <c r="AJ440" s="960">
        <f>(AH440-MIN(IF(O439=0,2E+99,O439),IF(X439=0,2E+99,X439)))/MIN(IF(O439=0,2E+99,O439),IF(X439=0,2E+99,X439))</f>
        <v>-0.87231170836721028</v>
      </c>
      <c r="AK440" s="960">
        <v>0.20995495086923663</v>
      </c>
      <c r="AL440" s="960">
        <v>2.5600958525345621</v>
      </c>
      <c r="AM440" s="961">
        <v>1.7941590862687828</v>
      </c>
      <c r="AN440" s="962">
        <v>45082.978148148148</v>
      </c>
      <c r="AO440" s="958"/>
    </row>
    <row r="441" spans="1:41" x14ac:dyDescent="0.2">
      <c r="A441" s="988" t="s">
        <v>1410</v>
      </c>
      <c r="B441" s="988" t="s">
        <v>1210</v>
      </c>
      <c r="C441" s="991"/>
      <c r="D441" s="994" t="s">
        <v>500</v>
      </c>
      <c r="E441" s="991" t="s">
        <v>960</v>
      </c>
      <c r="F441" s="991">
        <v>1</v>
      </c>
      <c r="G441" s="991">
        <v>1</v>
      </c>
      <c r="H441" s="997">
        <v>10</v>
      </c>
      <c r="I441" s="997">
        <v>315</v>
      </c>
      <c r="J441" s="997">
        <v>0.01</v>
      </c>
      <c r="K441" s="985">
        <v>4.4130000000000003</v>
      </c>
      <c r="L441" s="997">
        <v>1.8</v>
      </c>
      <c r="M441" s="997">
        <v>65</v>
      </c>
      <c r="N441" s="1000">
        <v>191.64699999999996</v>
      </c>
      <c r="O441" s="985">
        <f>VLOOKUP(D441,'Залог и цена пипса'!$B$13:$E$44,3,0)*(N441+I441*$C$2*K441)</f>
        <v>4001.6125000000006</v>
      </c>
      <c r="P441" s="985">
        <f>K441*VLOOKUP(D441,'Залог и цена пипса'!$B$13:$E$44,2,0)</f>
        <v>946.41198000000009</v>
      </c>
      <c r="Q441" s="976"/>
      <c r="R441" s="976"/>
      <c r="S441" s="976"/>
      <c r="T441" s="976"/>
      <c r="U441" s="976"/>
      <c r="V441" s="976"/>
      <c r="W441" s="979"/>
      <c r="X441" s="982"/>
      <c r="Y441" s="982"/>
      <c r="Z441" s="973">
        <f>MAX(O441,X441)+MAX(Y441,P441)</f>
        <v>4948.0244800000009</v>
      </c>
      <c r="AA441" s="945" t="s">
        <v>1412</v>
      </c>
      <c r="AB441" s="946" t="s">
        <v>500</v>
      </c>
      <c r="AC441" s="946">
        <v>3500</v>
      </c>
      <c r="AD441" s="946" t="s">
        <v>380</v>
      </c>
      <c r="AE441" s="947">
        <v>42751</v>
      </c>
      <c r="AF441" s="947">
        <v>43900</v>
      </c>
      <c r="AG441" s="946">
        <v>23761.22</v>
      </c>
      <c r="AH441" s="946">
        <v>5235.62</v>
      </c>
      <c r="AI441" s="948">
        <v>0.19539999999999999</v>
      </c>
      <c r="AJ441" s="948">
        <f>(AH441-MIN(IF(O441=0,2E+99,O441),IF(X441=0,2E+99,X441)))/MIN(IF(O441=0,2E+99,O441),IF(X441=0,2E+99,X441))</f>
        <v>0.30837756029600544</v>
      </c>
      <c r="AK441" s="948">
        <v>0.17960105820105823</v>
      </c>
      <c r="AL441" s="948">
        <v>2.189974193548387</v>
      </c>
      <c r="AM441" s="949">
        <v>1.4639927415319207</v>
      </c>
      <c r="AN441" s="950">
        <v>45082.978391203702</v>
      </c>
      <c r="AO441" s="946"/>
    </row>
    <row r="442" spans="1:41" ht="13.5" thickBot="1" x14ac:dyDescent="0.25">
      <c r="A442" s="990"/>
      <c r="B442" s="990"/>
      <c r="C442" s="993"/>
      <c r="D442" s="996"/>
      <c r="E442" s="993"/>
      <c r="F442" s="993"/>
      <c r="G442" s="993"/>
      <c r="H442" s="999"/>
      <c r="I442" s="999"/>
      <c r="J442" s="999"/>
      <c r="K442" s="987"/>
      <c r="L442" s="999"/>
      <c r="M442" s="999"/>
      <c r="N442" s="1002"/>
      <c r="O442" s="987"/>
      <c r="P442" s="987"/>
      <c r="Q442" s="978"/>
      <c r="R442" s="978"/>
      <c r="S442" s="978"/>
      <c r="T442" s="978"/>
      <c r="U442" s="978"/>
      <c r="V442" s="978"/>
      <c r="W442" s="981"/>
      <c r="X442" s="984"/>
      <c r="Y442" s="984"/>
      <c r="Z442" s="975"/>
      <c r="AA442" s="957" t="s">
        <v>1413</v>
      </c>
      <c r="AB442" s="958" t="s">
        <v>500</v>
      </c>
      <c r="AC442" s="958">
        <v>3500</v>
      </c>
      <c r="AD442" s="958" t="s">
        <v>380</v>
      </c>
      <c r="AE442" s="959">
        <v>42751</v>
      </c>
      <c r="AF442" s="959">
        <v>43900</v>
      </c>
      <c r="AG442" s="958">
        <v>27777.040000000001</v>
      </c>
      <c r="AH442" s="958">
        <v>4994.17</v>
      </c>
      <c r="AI442" s="960">
        <v>0.17519999999999999</v>
      </c>
      <c r="AJ442" s="960">
        <f>(AH442-MIN(IF(O441=0,2E+99,O441),IF(X441=0,2E+99,X441)))/MIN(IF(O441=0,2E+99,O441),IF(X441=0,2E+99,X441))</f>
        <v>0.24803938412327511</v>
      </c>
      <c r="AK442" s="960">
        <v>0.20995495086923663</v>
      </c>
      <c r="AL442" s="960">
        <v>2.5600958525345621</v>
      </c>
      <c r="AM442" s="961">
        <v>1.7941590862687828</v>
      </c>
      <c r="AN442" s="962">
        <v>45082.978530092594</v>
      </c>
      <c r="AO442" s="958"/>
    </row>
    <row r="443" spans="1:41" ht="13.5" thickBot="1" x14ac:dyDescent="0.25">
      <c r="A443" s="932" t="s">
        <v>1415</v>
      </c>
      <c r="B443" s="932" t="s">
        <v>1416</v>
      </c>
      <c r="C443" s="933"/>
      <c r="D443" s="934" t="s">
        <v>505</v>
      </c>
      <c r="E443" s="933" t="s">
        <v>1004</v>
      </c>
      <c r="F443" s="933">
        <v>3</v>
      </c>
      <c r="G443" s="933">
        <v>1</v>
      </c>
      <c r="H443" s="935">
        <v>9</v>
      </c>
      <c r="I443" s="935">
        <v>214</v>
      </c>
      <c r="J443" s="935">
        <v>0.01</v>
      </c>
      <c r="K443" s="936">
        <v>0.09</v>
      </c>
      <c r="L443" s="935">
        <v>1</v>
      </c>
      <c r="M443" s="935">
        <v>132</v>
      </c>
      <c r="N443" s="937">
        <v>11.178030599999996</v>
      </c>
      <c r="O443" s="936">
        <f>VLOOKUP(D443,'Залог и цена пипса'!$B$13:$E$44,3,0)*(N443+I443*$C$2*K443)</f>
        <v>107.14472237032524</v>
      </c>
      <c r="P443" s="936">
        <f>K443*VLOOKUP(D443,'Залог и цена пипса'!$B$13:$E$44,2,0)</f>
        <v>18</v>
      </c>
      <c r="Q443" s="938"/>
      <c r="R443" s="938"/>
      <c r="S443" s="938"/>
      <c r="T443" s="938"/>
      <c r="U443" s="938"/>
      <c r="V443" s="938"/>
      <c r="W443" s="939"/>
      <c r="X443" s="940"/>
      <c r="Y443" s="940"/>
      <c r="Z443" s="941">
        <f>MAX(O443,X443)+MAX(Y443,P443)</f>
        <v>125.14472237032524</v>
      </c>
      <c r="AA443" s="932" t="s">
        <v>1417</v>
      </c>
      <c r="AB443" s="933" t="s">
        <v>505</v>
      </c>
      <c r="AC443" s="933">
        <v>181</v>
      </c>
      <c r="AD443" s="933" t="s">
        <v>380</v>
      </c>
      <c r="AE443" s="942">
        <v>42736</v>
      </c>
      <c r="AF443" s="942">
        <v>43875</v>
      </c>
      <c r="AG443" s="933">
        <v>859.99</v>
      </c>
      <c r="AH443" s="933">
        <v>180.22</v>
      </c>
      <c r="AI443" s="943">
        <v>0.75560000000000005</v>
      </c>
      <c r="AJ443" s="943">
        <f>(AH443-MIN(IF(O443=0,2E+99,O443),IF(X443=0,2E+99,X443)))/MIN(IF(O443=0,2E+99,O443),IF(X443=0,2E+99,X443))</f>
        <v>0.6820240513303496</v>
      </c>
      <c r="AK443" s="943">
        <v>0.12670202578268877</v>
      </c>
      <c r="AL443" s="943">
        <v>1.532685795758332</v>
      </c>
      <c r="AM443" s="941">
        <v>1.5393193265578631</v>
      </c>
      <c r="AN443" s="944">
        <v>45082.978680555556</v>
      </c>
      <c r="AO443" s="933"/>
    </row>
    <row r="444" spans="1:41" x14ac:dyDescent="0.2">
      <c r="A444" s="988" t="s">
        <v>1418</v>
      </c>
      <c r="B444" s="988" t="s">
        <v>1419</v>
      </c>
      <c r="C444" s="991"/>
      <c r="D444" s="994" t="s">
        <v>506</v>
      </c>
      <c r="E444" s="991" t="s">
        <v>960</v>
      </c>
      <c r="F444" s="991">
        <v>1</v>
      </c>
      <c r="G444" s="991">
        <v>1</v>
      </c>
      <c r="H444" s="997">
        <v>10</v>
      </c>
      <c r="I444" s="997">
        <v>400</v>
      </c>
      <c r="J444" s="997">
        <v>0.01</v>
      </c>
      <c r="K444" s="985">
        <v>1.907</v>
      </c>
      <c r="L444" s="997">
        <v>1.6</v>
      </c>
      <c r="M444" s="997">
        <v>63</v>
      </c>
      <c r="N444" s="1000">
        <v>100.65607199999998</v>
      </c>
      <c r="O444" s="985">
        <f>VLOOKUP(D444,'Залог и цена пипса'!$B$13:$E$44,3,0)*(N444+I444*$C$2*K444)</f>
        <v>1572.1935087719298</v>
      </c>
      <c r="P444" s="985">
        <f>K444*VLOOKUP(D444,'Залог и цена пипса'!$B$13:$E$44,2,0)</f>
        <v>381.4</v>
      </c>
      <c r="Q444" s="976"/>
      <c r="R444" s="976"/>
      <c r="S444" s="976"/>
      <c r="T444" s="976"/>
      <c r="U444" s="976"/>
      <c r="V444" s="976"/>
      <c r="W444" s="979"/>
      <c r="X444" s="982"/>
      <c r="Y444" s="982"/>
      <c r="Z444" s="973">
        <f>MAX(O444,X444)+MAX(Y444,P444)</f>
        <v>1953.5935087719299</v>
      </c>
      <c r="AA444" s="945" t="s">
        <v>1420</v>
      </c>
      <c r="AB444" s="946" t="s">
        <v>506</v>
      </c>
      <c r="AC444" s="946">
        <v>1600</v>
      </c>
      <c r="AD444" s="946" t="s">
        <v>380</v>
      </c>
      <c r="AE444" s="947">
        <v>42039</v>
      </c>
      <c r="AF444" s="947">
        <v>43879</v>
      </c>
      <c r="AG444" s="946">
        <v>175027.62</v>
      </c>
      <c r="AH444" s="946">
        <v>59415.08</v>
      </c>
      <c r="AI444" s="948">
        <v>0.44040000000000001</v>
      </c>
      <c r="AJ444" s="948">
        <f>(AH444-MIN(IF(O444=0,2E+99,O444),IF(X444=0,2E+99,X444)))/MIN(IF(O444=0,2E+99,O444),IF(X444=0,2E+99,X444))</f>
        <v>36.791200426981945</v>
      </c>
      <c r="AK444" s="948">
        <v>1.8081365702479337</v>
      </c>
      <c r="AL444" s="948">
        <v>21.878452499999998</v>
      </c>
      <c r="AM444" s="949">
        <v>0.58916901231135255</v>
      </c>
      <c r="AN444" s="950">
        <v>45082.97928240741</v>
      </c>
      <c r="AO444" s="946"/>
    </row>
    <row r="445" spans="1:41" x14ac:dyDescent="0.2">
      <c r="A445" s="989"/>
      <c r="B445" s="989"/>
      <c r="C445" s="992"/>
      <c r="D445" s="995"/>
      <c r="E445" s="992"/>
      <c r="F445" s="992"/>
      <c r="G445" s="992"/>
      <c r="H445" s="998"/>
      <c r="I445" s="998"/>
      <c r="J445" s="998"/>
      <c r="K445" s="986"/>
      <c r="L445" s="998"/>
      <c r="M445" s="998"/>
      <c r="N445" s="1001"/>
      <c r="O445" s="986"/>
      <c r="P445" s="986"/>
      <c r="Q445" s="977"/>
      <c r="R445" s="977"/>
      <c r="S445" s="977"/>
      <c r="T445" s="977"/>
      <c r="U445" s="977"/>
      <c r="V445" s="977"/>
      <c r="W445" s="980"/>
      <c r="X445" s="983"/>
      <c r="Y445" s="983"/>
      <c r="Z445" s="974"/>
      <c r="AA445" s="951" t="s">
        <v>1421</v>
      </c>
      <c r="AB445" s="952" t="s">
        <v>506</v>
      </c>
      <c r="AC445" s="952">
        <v>1600</v>
      </c>
      <c r="AD445" s="952" t="s">
        <v>380</v>
      </c>
      <c r="AE445" s="953">
        <v>42039</v>
      </c>
      <c r="AF445" s="953">
        <v>43879</v>
      </c>
      <c r="AG445" s="952">
        <v>7820.82</v>
      </c>
      <c r="AH445" s="952">
        <v>1196.0899999999999</v>
      </c>
      <c r="AI445" s="954">
        <v>0.3271</v>
      </c>
      <c r="AJ445" s="954">
        <f>(AH445-MIN(IF(O444=0,2E+99,O444),IF(X444=0,2E+99,X444)))/MIN(IF(O444=0,2E+99,O444),IF(X444=0,2E+99,X444))</f>
        <v>-0.23922214833828662</v>
      </c>
      <c r="AK445" s="954">
        <v>8.0793595041322316E-2</v>
      </c>
      <c r="AL445" s="954">
        <v>0.97760250000000004</v>
      </c>
      <c r="AM445" s="955">
        <v>1.3077310235851818</v>
      </c>
      <c r="AN445" s="956">
        <v>45082.979537037034</v>
      </c>
      <c r="AO445" s="952"/>
    </row>
    <row r="446" spans="1:41" x14ac:dyDescent="0.2">
      <c r="A446" s="989"/>
      <c r="B446" s="989"/>
      <c r="C446" s="992"/>
      <c r="D446" s="995"/>
      <c r="E446" s="992"/>
      <c r="F446" s="992"/>
      <c r="G446" s="992"/>
      <c r="H446" s="998"/>
      <c r="I446" s="998"/>
      <c r="J446" s="998"/>
      <c r="K446" s="986"/>
      <c r="L446" s="998"/>
      <c r="M446" s="998"/>
      <c r="N446" s="1001"/>
      <c r="O446" s="986"/>
      <c r="P446" s="986"/>
      <c r="Q446" s="977"/>
      <c r="R446" s="977"/>
      <c r="S446" s="977"/>
      <c r="T446" s="977"/>
      <c r="U446" s="977"/>
      <c r="V446" s="977"/>
      <c r="W446" s="980"/>
      <c r="X446" s="983"/>
      <c r="Y446" s="983"/>
      <c r="Z446" s="974"/>
      <c r="AA446" s="951" t="s">
        <v>1422</v>
      </c>
      <c r="AB446" s="952" t="s">
        <v>506</v>
      </c>
      <c r="AC446" s="952">
        <v>1600</v>
      </c>
      <c r="AD446" s="952" t="s">
        <v>380</v>
      </c>
      <c r="AE446" s="953">
        <v>42039</v>
      </c>
      <c r="AF446" s="953">
        <v>43879</v>
      </c>
      <c r="AG446" s="952">
        <v>92808.3</v>
      </c>
      <c r="AH446" s="952">
        <v>28426.04</v>
      </c>
      <c r="AI446" s="954">
        <v>0.38080000000000003</v>
      </c>
      <c r="AJ446" s="954">
        <f>(AH446-MIN(IF(O444=0,2E+99,O444),IF(X444=0,2E+99,X444)))/MIN(IF(O444=0,2E+99,O444),IF(X444=0,2E+99,X444))</f>
        <v>17.080496988061043</v>
      </c>
      <c r="AK446" s="954">
        <v>0.95876342975206608</v>
      </c>
      <c r="AL446" s="954">
        <v>11.6010375</v>
      </c>
      <c r="AM446" s="955">
        <v>0.65298085839603404</v>
      </c>
      <c r="AN446" s="956">
        <v>45082.980023148149</v>
      </c>
      <c r="AO446" s="952"/>
    </row>
    <row r="447" spans="1:41" ht="13.5" thickBot="1" x14ac:dyDescent="0.25">
      <c r="A447" s="990"/>
      <c r="B447" s="990"/>
      <c r="C447" s="993"/>
      <c r="D447" s="996"/>
      <c r="E447" s="993"/>
      <c r="F447" s="993"/>
      <c r="G447" s="993"/>
      <c r="H447" s="999"/>
      <c r="I447" s="999"/>
      <c r="J447" s="999"/>
      <c r="K447" s="987"/>
      <c r="L447" s="999"/>
      <c r="M447" s="999"/>
      <c r="N447" s="1002"/>
      <c r="O447" s="987"/>
      <c r="P447" s="987"/>
      <c r="Q447" s="978"/>
      <c r="R447" s="978"/>
      <c r="S447" s="978"/>
      <c r="T447" s="978"/>
      <c r="U447" s="978"/>
      <c r="V447" s="978"/>
      <c r="W447" s="981"/>
      <c r="X447" s="984"/>
      <c r="Y447" s="984"/>
      <c r="Z447" s="975"/>
      <c r="AA447" s="957" t="s">
        <v>1423</v>
      </c>
      <c r="AB447" s="958" t="s">
        <v>506</v>
      </c>
      <c r="AC447" s="958">
        <v>3200</v>
      </c>
      <c r="AD447" s="958" t="s">
        <v>380</v>
      </c>
      <c r="AE447" s="959">
        <v>42039</v>
      </c>
      <c r="AF447" s="959">
        <v>43879</v>
      </c>
      <c r="AG447" s="958">
        <v>14826.01</v>
      </c>
      <c r="AH447" s="958">
        <v>2325.7199999999998</v>
      </c>
      <c r="AI447" s="960">
        <v>0.32469999999999999</v>
      </c>
      <c r="AJ447" s="960">
        <f>(AH447-MIN(IF(O444=0,2E+99,O444),IF(X444=0,2E+99,X444)))/MIN(IF(O444=0,2E+99,O444),IF(X444=0,2E+99,X444))</f>
        <v>0.47928355321646365</v>
      </c>
      <c r="AK447" s="960">
        <v>7.6580630165289265E-2</v>
      </c>
      <c r="AL447" s="960">
        <v>0.92662562500000012</v>
      </c>
      <c r="AM447" s="961">
        <v>1.2749608723320092</v>
      </c>
      <c r="AN447" s="962">
        <v>45082.980613425927</v>
      </c>
      <c r="AO447" s="958"/>
    </row>
    <row r="448" spans="1:41" ht="13.5" thickBot="1" x14ac:dyDescent="0.25">
      <c r="A448" s="932" t="s">
        <v>1424</v>
      </c>
      <c r="B448" s="932" t="s">
        <v>1425</v>
      </c>
      <c r="C448" s="933"/>
      <c r="D448" s="934" t="s">
        <v>504</v>
      </c>
      <c r="E448" s="933" t="s">
        <v>960</v>
      </c>
      <c r="F448" s="933">
        <v>1</v>
      </c>
      <c r="G448" s="933">
        <v>1</v>
      </c>
      <c r="H448" s="935">
        <v>10</v>
      </c>
      <c r="I448" s="935">
        <v>458</v>
      </c>
      <c r="J448" s="935">
        <v>0.01</v>
      </c>
      <c r="K448" s="936">
        <v>1.907</v>
      </c>
      <c r="L448" s="935">
        <v>1.6</v>
      </c>
      <c r="M448" s="935">
        <v>83</v>
      </c>
      <c r="N448" s="937">
        <v>138.83347599999999</v>
      </c>
      <c r="O448" s="936">
        <f>VLOOKUP(D448,'Залог и цена пипса'!$B$13:$E$44,3,0)*(N448+I448*$C$2*K448)</f>
        <v>2904.6757373519918</v>
      </c>
      <c r="P448" s="936">
        <f>K448*VLOOKUP(D448,'Залог и цена пипса'!$B$13:$E$44,2,0)</f>
        <v>381.4</v>
      </c>
      <c r="Q448" s="938"/>
      <c r="R448" s="938"/>
      <c r="S448" s="938"/>
      <c r="T448" s="938"/>
      <c r="U448" s="938"/>
      <c r="V448" s="938"/>
      <c r="W448" s="939"/>
      <c r="X448" s="940"/>
      <c r="Y448" s="940"/>
      <c r="Z448" s="941">
        <f>MAX(O448,X448)+MAX(Y448,P448)</f>
        <v>3286.0757373519918</v>
      </c>
      <c r="AA448" s="932" t="s">
        <v>1426</v>
      </c>
      <c r="AB448" s="933" t="s">
        <v>504</v>
      </c>
      <c r="AC448" s="933">
        <v>2600</v>
      </c>
      <c r="AD448" s="933" t="s">
        <v>380</v>
      </c>
      <c r="AE448" s="942">
        <v>42125</v>
      </c>
      <c r="AF448" s="942">
        <v>43885</v>
      </c>
      <c r="AG448" s="933">
        <v>7827.77</v>
      </c>
      <c r="AH448" s="933">
        <v>2328.0100000000002</v>
      </c>
      <c r="AI448" s="943">
        <v>0.3589</v>
      </c>
      <c r="AJ448" s="943">
        <f>(AH448-MIN(IF(O448=0,2E+99,O448),IF(X448=0,2E+99,X448)))/MIN(IF(O448=0,2E+99,O448),IF(X448=0,2E+99,X448))</f>
        <v>-0.19853015947236197</v>
      </c>
      <c r="AK448" s="943">
        <v>5.2087902581847222E-2</v>
      </c>
      <c r="AL448" s="943">
        <v>0.62722516025641029</v>
      </c>
      <c r="AM448" s="941">
        <v>0.70050619055187335</v>
      </c>
      <c r="AN448" s="944">
        <v>45082.980798611112</v>
      </c>
      <c r="AO448" s="933"/>
    </row>
    <row r="449" spans="1:41" x14ac:dyDescent="0.2">
      <c r="A449" s="988" t="s">
        <v>1427</v>
      </c>
      <c r="B449" s="988" t="s">
        <v>1428</v>
      </c>
      <c r="C449" s="991"/>
      <c r="D449" s="994" t="s">
        <v>500</v>
      </c>
      <c r="E449" s="991" t="s">
        <v>960</v>
      </c>
      <c r="F449" s="991">
        <v>1</v>
      </c>
      <c r="G449" s="991">
        <v>1</v>
      </c>
      <c r="H449" s="997">
        <v>10</v>
      </c>
      <c r="I449" s="997">
        <v>315</v>
      </c>
      <c r="J449" s="997">
        <v>0.01</v>
      </c>
      <c r="K449" s="985">
        <v>2.3159999999999998</v>
      </c>
      <c r="L449" s="997">
        <v>1.4</v>
      </c>
      <c r="M449" s="997">
        <v>42</v>
      </c>
      <c r="N449" s="1000">
        <v>74.538999999999987</v>
      </c>
      <c r="O449" s="985">
        <f>VLOOKUP(D449,'Залог и цена пипса'!$B$13:$E$44,3,0)*(N449+I449*$C$2*K449)</f>
        <v>1839.7</v>
      </c>
      <c r="P449" s="985">
        <f>K449*VLOOKUP(D449,'Залог и цена пипса'!$B$13:$E$44,2,0)</f>
        <v>496.68935999999997</v>
      </c>
      <c r="Q449" s="976"/>
      <c r="R449" s="976"/>
      <c r="S449" s="976"/>
      <c r="T449" s="976"/>
      <c r="U449" s="976"/>
      <c r="V449" s="976"/>
      <c r="W449" s="979"/>
      <c r="X449" s="982"/>
      <c r="Y449" s="982"/>
      <c r="Z449" s="973">
        <f>MAX(O449,X449)+MAX(Y449,P449)</f>
        <v>2336.3893600000001</v>
      </c>
      <c r="AA449" s="945" t="s">
        <v>1429</v>
      </c>
      <c r="AB449" s="946" t="s">
        <v>500</v>
      </c>
      <c r="AC449" s="946">
        <v>2050</v>
      </c>
      <c r="AD449" s="946" t="s">
        <v>380</v>
      </c>
      <c r="AE449" s="947">
        <v>42751</v>
      </c>
      <c r="AF449" s="947">
        <v>43921</v>
      </c>
      <c r="AG449" s="946">
        <v>8452.5400000000009</v>
      </c>
      <c r="AH449" s="946">
        <v>1521.15</v>
      </c>
      <c r="AI449" s="948">
        <v>0.16070000000000001</v>
      </c>
      <c r="AJ449" s="948">
        <f>(AH449-MIN(IF(O449=0,2E+99,O449),IF(X449=0,2E+99,X449)))/MIN(IF(O449=0,2E+99,O449),IF(X449=0,2E+99,X449))</f>
        <v>-0.17315323150513667</v>
      </c>
      <c r="AK449" s="948">
        <v>0.10709585049097245</v>
      </c>
      <c r="AL449" s="948">
        <v>1.2884969512195124</v>
      </c>
      <c r="AM449" s="949">
        <v>1.7364617230384907</v>
      </c>
      <c r="AN449" s="950">
        <v>45082.981041666666</v>
      </c>
      <c r="AO449" s="946"/>
    </row>
    <row r="450" spans="1:41" x14ac:dyDescent="0.2">
      <c r="A450" s="989"/>
      <c r="B450" s="989"/>
      <c r="C450" s="992"/>
      <c r="D450" s="995"/>
      <c r="E450" s="992"/>
      <c r="F450" s="992"/>
      <c r="G450" s="992"/>
      <c r="H450" s="998"/>
      <c r="I450" s="998"/>
      <c r="J450" s="998"/>
      <c r="K450" s="986"/>
      <c r="L450" s="998"/>
      <c r="M450" s="998"/>
      <c r="N450" s="1001"/>
      <c r="O450" s="986"/>
      <c r="P450" s="986"/>
      <c r="Q450" s="977"/>
      <c r="R450" s="977"/>
      <c r="S450" s="977"/>
      <c r="T450" s="977"/>
      <c r="U450" s="977"/>
      <c r="V450" s="977"/>
      <c r="W450" s="980"/>
      <c r="X450" s="983"/>
      <c r="Y450" s="983"/>
      <c r="Z450" s="974"/>
      <c r="AA450" s="951" t="s">
        <v>1430</v>
      </c>
      <c r="AB450" s="952" t="s">
        <v>500</v>
      </c>
      <c r="AC450" s="952">
        <v>10250</v>
      </c>
      <c r="AD450" s="952" t="s">
        <v>380</v>
      </c>
      <c r="AE450" s="953">
        <v>42751</v>
      </c>
      <c r="AF450" s="953">
        <v>43921</v>
      </c>
      <c r="AG450" s="952">
        <v>44121.38</v>
      </c>
      <c r="AH450" s="952">
        <v>7613.79</v>
      </c>
      <c r="AI450" s="954">
        <v>0.15540000000000001</v>
      </c>
      <c r="AJ450" s="954">
        <f>(AH450-MIN(IF(O449=0,2E+99,O449),IF(X449=0,2E+99,X449)))/MIN(IF(O449=0,2E+99,O449),IF(X449=0,2E+99,X449))</f>
        <v>3.138604120236995</v>
      </c>
      <c r="AK450" s="954">
        <v>0.11180584098828</v>
      </c>
      <c r="AL450" s="954">
        <v>1.3451640243902436</v>
      </c>
      <c r="AM450" s="955">
        <v>1.8109156215235773</v>
      </c>
      <c r="AN450" s="956">
        <v>45082.981168981481</v>
      </c>
      <c r="AO450" s="952"/>
    </row>
    <row r="451" spans="1:41" x14ac:dyDescent="0.2">
      <c r="A451" s="989"/>
      <c r="B451" s="989"/>
      <c r="C451" s="992"/>
      <c r="D451" s="995"/>
      <c r="E451" s="992"/>
      <c r="F451" s="992"/>
      <c r="G451" s="992"/>
      <c r="H451" s="998"/>
      <c r="I451" s="998"/>
      <c r="J451" s="998"/>
      <c r="K451" s="986"/>
      <c r="L451" s="998"/>
      <c r="M451" s="998"/>
      <c r="N451" s="1001"/>
      <c r="O451" s="986"/>
      <c r="P451" s="986"/>
      <c r="Q451" s="977"/>
      <c r="R451" s="977"/>
      <c r="S451" s="977"/>
      <c r="T451" s="977"/>
      <c r="U451" s="977"/>
      <c r="V451" s="977"/>
      <c r="W451" s="980"/>
      <c r="X451" s="983"/>
      <c r="Y451" s="983"/>
      <c r="Z451" s="974"/>
      <c r="AA451" s="951" t="s">
        <v>1431</v>
      </c>
      <c r="AB451" s="952" t="s">
        <v>500</v>
      </c>
      <c r="AC451" s="952">
        <v>2050</v>
      </c>
      <c r="AD451" s="952" t="s">
        <v>380</v>
      </c>
      <c r="AE451" s="953">
        <v>42751</v>
      </c>
      <c r="AF451" s="953">
        <v>43921</v>
      </c>
      <c r="AG451" s="952">
        <v>77735.83</v>
      </c>
      <c r="AH451" s="952">
        <v>34939.699999999997</v>
      </c>
      <c r="AI451" s="954">
        <v>0.7268</v>
      </c>
      <c r="AJ451" s="954">
        <f>(AH451-MIN(IF(O449=0,2E+99,O449),IF(X449=0,2E+99,X449)))/MIN(IF(O449=0,2E+99,O449),IF(X449=0,2E+99,X449))</f>
        <v>17.992063923465782</v>
      </c>
      <c r="AK451" s="954">
        <v>0.98493291099144764</v>
      </c>
      <c r="AL451" s="954">
        <v>11.849974085365853</v>
      </c>
      <c r="AM451" s="955">
        <v>0.69526775773690097</v>
      </c>
      <c r="AN451" s="956">
        <v>45082.98128472222</v>
      </c>
      <c r="AO451" s="952"/>
    </row>
    <row r="452" spans="1:41" ht="13.5" thickBot="1" x14ac:dyDescent="0.25">
      <c r="A452" s="990"/>
      <c r="B452" s="990"/>
      <c r="C452" s="993"/>
      <c r="D452" s="996"/>
      <c r="E452" s="993"/>
      <c r="F452" s="993"/>
      <c r="G452" s="993"/>
      <c r="H452" s="999"/>
      <c r="I452" s="999"/>
      <c r="J452" s="999"/>
      <c r="K452" s="987"/>
      <c r="L452" s="999"/>
      <c r="M452" s="999"/>
      <c r="N452" s="1002"/>
      <c r="O452" s="987"/>
      <c r="P452" s="987"/>
      <c r="Q452" s="978"/>
      <c r="R452" s="978"/>
      <c r="S452" s="978"/>
      <c r="T452" s="978"/>
      <c r="U452" s="978"/>
      <c r="V452" s="978"/>
      <c r="W452" s="981"/>
      <c r="X452" s="984"/>
      <c r="Y452" s="984"/>
      <c r="Z452" s="975"/>
      <c r="AA452" s="957" t="s">
        <v>962</v>
      </c>
      <c r="AB452" s="958" t="s">
        <v>500</v>
      </c>
      <c r="AC452" s="958">
        <v>10000</v>
      </c>
      <c r="AD452" s="958" t="s">
        <v>380</v>
      </c>
      <c r="AE452" s="959">
        <v>42736</v>
      </c>
      <c r="AF452" s="959">
        <v>43923</v>
      </c>
      <c r="AG452" s="958">
        <v>9827.4500000000007</v>
      </c>
      <c r="AH452" s="958">
        <v>1931.09</v>
      </c>
      <c r="AI452" s="960">
        <v>0.1011</v>
      </c>
      <c r="AJ452" s="960">
        <f>(AH452-MIN(IF(O449=0,2E+99,O449),IF(X449=0,2E+99,X449)))/MIN(IF(O449=0,2E+99,O449),IF(X449=0,2E+99,X449))</f>
        <v>4.967657770288627E-2</v>
      </c>
      <c r="AK452" s="960">
        <v>2.5198589743589746E-2</v>
      </c>
      <c r="AL452" s="960">
        <v>0.29780151515151521</v>
      </c>
      <c r="AM452" s="961">
        <v>1.5421420811640845</v>
      </c>
      <c r="AN452" s="962">
        <v>45082.981342592589</v>
      </c>
      <c r="AO452" s="958"/>
    </row>
    <row r="453" spans="1:41" x14ac:dyDescent="0.2">
      <c r="A453" s="988" t="s">
        <v>1432</v>
      </c>
      <c r="B453" s="988" t="s">
        <v>1433</v>
      </c>
      <c r="C453" s="991"/>
      <c r="D453" s="994" t="s">
        <v>500</v>
      </c>
      <c r="E453" s="991" t="s">
        <v>960</v>
      </c>
      <c r="F453" s="991">
        <v>1</v>
      </c>
      <c r="G453" s="991">
        <v>0</v>
      </c>
      <c r="H453" s="997">
        <v>12</v>
      </c>
      <c r="I453" s="997">
        <v>272</v>
      </c>
      <c r="J453" s="997">
        <v>0.02</v>
      </c>
      <c r="K453" s="985">
        <v>9.34</v>
      </c>
      <c r="L453" s="997">
        <v>1.5</v>
      </c>
      <c r="M453" s="997">
        <v>66</v>
      </c>
      <c r="N453" s="1000">
        <v>478.47399999999988</v>
      </c>
      <c r="O453" s="985">
        <f>VLOOKUP(D453,'Залог и цена пипса'!$B$13:$E$44,3,0)*(N453+I453*$C$2*K453)</f>
        <v>8595.4599999999991</v>
      </c>
      <c r="P453" s="985">
        <f>K453*VLOOKUP(D453,'Залог и цена пипса'!$B$13:$E$44,2,0)</f>
        <v>2003.0563999999999</v>
      </c>
      <c r="Q453" s="976">
        <v>12</v>
      </c>
      <c r="R453" s="976">
        <v>328</v>
      </c>
      <c r="S453" s="976">
        <v>0.03</v>
      </c>
      <c r="T453" s="976">
        <v>10.998000000000001</v>
      </c>
      <c r="U453" s="976">
        <v>1.5</v>
      </c>
      <c r="V453" s="976">
        <v>67</v>
      </c>
      <c r="W453" s="979">
        <v>593.81899999999985</v>
      </c>
      <c r="X453" s="982">
        <f>VLOOKUP(D453,'Залог и цена пипса'!$B$13:$E$44,3,0)*(W453+R453*$C$2*T453)</f>
        <v>11349.206000000002</v>
      </c>
      <c r="Y453" s="982">
        <f>T453*VLOOKUP(D453,'Залог и цена пипса'!$B$13:$E$44,2,0)</f>
        <v>2358.6310800000001</v>
      </c>
      <c r="Z453" s="973">
        <f>MAX(O453,X453)+MAX(Y453,P453)</f>
        <v>13707.837080000001</v>
      </c>
      <c r="AA453" s="945" t="s">
        <v>1434</v>
      </c>
      <c r="AB453" s="946" t="s">
        <v>500</v>
      </c>
      <c r="AC453" s="946">
        <v>10000</v>
      </c>
      <c r="AD453" s="946" t="s">
        <v>380</v>
      </c>
      <c r="AE453" s="947">
        <v>42384</v>
      </c>
      <c r="AF453" s="947">
        <v>43928</v>
      </c>
      <c r="AG453" s="946">
        <v>49359.55</v>
      </c>
      <c r="AH453" s="946">
        <v>10648.2</v>
      </c>
      <c r="AI453" s="948">
        <v>0.19520000000000001</v>
      </c>
      <c r="AJ453" s="948">
        <f>(AH453-MIN(IF(O453=0,2E+99,O453),IF(X453=0,2E+99,X453)))/MIN(IF(O453=0,2E+99,O453),IF(X453=0,2E+99,X453))</f>
        <v>0.23881677071384216</v>
      </c>
      <c r="AK453" s="948">
        <v>9.7356114398422094E-2</v>
      </c>
      <c r="AL453" s="948">
        <v>1.175227380952381</v>
      </c>
      <c r="AM453" s="949">
        <v>1.1036864267692013</v>
      </c>
      <c r="AN453" s="950">
        <v>45082.982048611113</v>
      </c>
      <c r="AO453" s="946"/>
    </row>
    <row r="454" spans="1:41" x14ac:dyDescent="0.2">
      <c r="A454" s="989"/>
      <c r="B454" s="989"/>
      <c r="C454" s="992"/>
      <c r="D454" s="995"/>
      <c r="E454" s="992"/>
      <c r="F454" s="992"/>
      <c r="G454" s="992"/>
      <c r="H454" s="998"/>
      <c r="I454" s="998"/>
      <c r="J454" s="998"/>
      <c r="K454" s="986"/>
      <c r="L454" s="998"/>
      <c r="M454" s="998"/>
      <c r="N454" s="1001"/>
      <c r="O454" s="986"/>
      <c r="P454" s="986"/>
      <c r="Q454" s="977"/>
      <c r="R454" s="977"/>
      <c r="S454" s="977"/>
      <c r="T454" s="977"/>
      <c r="U454" s="977"/>
      <c r="V454" s="977"/>
      <c r="W454" s="980"/>
      <c r="X454" s="983"/>
      <c r="Y454" s="983"/>
      <c r="Z454" s="974"/>
      <c r="AA454" s="951" t="s">
        <v>1435</v>
      </c>
      <c r="AB454" s="952" t="s">
        <v>500</v>
      </c>
      <c r="AC454" s="952">
        <v>10000</v>
      </c>
      <c r="AD454" s="952" t="s">
        <v>380</v>
      </c>
      <c r="AE454" s="953">
        <v>42384</v>
      </c>
      <c r="AF454" s="953">
        <v>43929</v>
      </c>
      <c r="AG454" s="952">
        <v>51077.08</v>
      </c>
      <c r="AH454" s="952">
        <v>10838.08</v>
      </c>
      <c r="AI454" s="954">
        <v>0.1933</v>
      </c>
      <c r="AJ454" s="954">
        <f>(AH454-MIN(IF(O453=0,2E+99,O453),IF(X453=0,2E+99,X453)))/MIN(IF(O453=0,2E+99,O453),IF(X453=0,2E+99,X453))</f>
        <v>0.26090750233262688</v>
      </c>
      <c r="AK454" s="954">
        <v>0.10054543307086615</v>
      </c>
      <c r="AL454" s="954">
        <v>1.2161209523809524</v>
      </c>
      <c r="AM454" s="955">
        <v>1.1220815424696555</v>
      </c>
      <c r="AN454" s="956">
        <v>45082.982824074075</v>
      </c>
      <c r="AO454" s="952"/>
    </row>
    <row r="455" spans="1:41" x14ac:dyDescent="0.2">
      <c r="A455" s="989"/>
      <c r="B455" s="989"/>
      <c r="C455" s="992"/>
      <c r="D455" s="995"/>
      <c r="E455" s="992"/>
      <c r="F455" s="992"/>
      <c r="G455" s="992"/>
      <c r="H455" s="998"/>
      <c r="I455" s="998"/>
      <c r="J455" s="998"/>
      <c r="K455" s="986"/>
      <c r="L455" s="998"/>
      <c r="M455" s="998"/>
      <c r="N455" s="1001"/>
      <c r="O455" s="986"/>
      <c r="P455" s="986"/>
      <c r="Q455" s="977"/>
      <c r="R455" s="977"/>
      <c r="S455" s="977"/>
      <c r="T455" s="977"/>
      <c r="U455" s="977"/>
      <c r="V455" s="977"/>
      <c r="W455" s="980"/>
      <c r="X455" s="983"/>
      <c r="Y455" s="983"/>
      <c r="Z455" s="974"/>
      <c r="AA455" s="951" t="s">
        <v>1436</v>
      </c>
      <c r="AB455" s="952" t="s">
        <v>500</v>
      </c>
      <c r="AC455" s="952">
        <v>10000</v>
      </c>
      <c r="AD455" s="952" t="s">
        <v>380</v>
      </c>
      <c r="AE455" s="953">
        <v>43115</v>
      </c>
      <c r="AF455" s="953">
        <v>43613</v>
      </c>
      <c r="AG455" s="952">
        <v>14422.85</v>
      </c>
      <c r="AH455" s="952">
        <v>3201.24</v>
      </c>
      <c r="AI455" s="954">
        <v>0.30840000000000001</v>
      </c>
      <c r="AJ455" s="954">
        <f>(AH455-MIN(IF(O453=0,2E+99,O453),IF(X453=0,2E+99,X453)))/MIN(IF(O453=0,2E+99,O453),IF(X453=0,2E+99,X453))</f>
        <v>-0.62756618028587186</v>
      </c>
      <c r="AK455" s="954">
        <v>8.794420731707317E-2</v>
      </c>
      <c r="AL455" s="954">
        <v>1.0302035714285716</v>
      </c>
      <c r="AM455" s="955">
        <v>3.2181391318007138</v>
      </c>
      <c r="AN455" s="956">
        <v>45082.98296296296</v>
      </c>
      <c r="AO455" s="952"/>
    </row>
    <row r="456" spans="1:41" x14ac:dyDescent="0.2">
      <c r="A456" s="989"/>
      <c r="B456" s="989"/>
      <c r="C456" s="992"/>
      <c r="D456" s="995"/>
      <c r="E456" s="992"/>
      <c r="F456" s="992"/>
      <c r="G456" s="992"/>
      <c r="H456" s="998"/>
      <c r="I456" s="998"/>
      <c r="J456" s="998"/>
      <c r="K456" s="986"/>
      <c r="L456" s="998"/>
      <c r="M456" s="998"/>
      <c r="N456" s="1001"/>
      <c r="O456" s="986"/>
      <c r="P456" s="986"/>
      <c r="Q456" s="977"/>
      <c r="R456" s="977"/>
      <c r="S456" s="977"/>
      <c r="T456" s="977"/>
      <c r="U456" s="977"/>
      <c r="V456" s="977"/>
      <c r="W456" s="980"/>
      <c r="X456" s="983"/>
      <c r="Y456" s="983"/>
      <c r="Z456" s="974"/>
      <c r="AA456" s="951" t="s">
        <v>1437</v>
      </c>
      <c r="AB456" s="952" t="s">
        <v>500</v>
      </c>
      <c r="AC456" s="952">
        <v>10000</v>
      </c>
      <c r="AD456" s="952" t="s">
        <v>380</v>
      </c>
      <c r="AE456" s="953">
        <v>43845</v>
      </c>
      <c r="AF456" s="953">
        <v>43929</v>
      </c>
      <c r="AG456" s="952">
        <v>6563.32</v>
      </c>
      <c r="AH456" s="952">
        <v>10237.59</v>
      </c>
      <c r="AI456" s="954">
        <v>0.86760000000000004</v>
      </c>
      <c r="AJ456" s="954">
        <f>(AH456-MIN(IF(O453=0,2E+99,O453),IF(X453=0,2E+99,X453)))/MIN(IF(O453=0,2E+99,O453),IF(X453=0,2E+99,X453))</f>
        <v>0.19104620346089693</v>
      </c>
      <c r="AK456" s="954">
        <v>0.2344042857142857</v>
      </c>
      <c r="AL456" s="954">
        <v>3.28166</v>
      </c>
      <c r="AM456" s="955">
        <v>3.2055005133044006</v>
      </c>
      <c r="AN456" s="956">
        <v>45082.983136574076</v>
      </c>
      <c r="AO456" s="952"/>
    </row>
    <row r="457" spans="1:41" ht="13.5" thickBot="1" x14ac:dyDescent="0.25">
      <c r="A457" s="990"/>
      <c r="B457" s="990"/>
      <c r="C457" s="993"/>
      <c r="D457" s="996"/>
      <c r="E457" s="993"/>
      <c r="F457" s="993"/>
      <c r="G457" s="993"/>
      <c r="H457" s="999"/>
      <c r="I457" s="999"/>
      <c r="J457" s="999"/>
      <c r="K457" s="987"/>
      <c r="L457" s="999"/>
      <c r="M457" s="999"/>
      <c r="N457" s="1002"/>
      <c r="O457" s="987"/>
      <c r="P457" s="987"/>
      <c r="Q457" s="978"/>
      <c r="R457" s="978"/>
      <c r="S457" s="978"/>
      <c r="T457" s="978"/>
      <c r="U457" s="978"/>
      <c r="V457" s="978"/>
      <c r="W457" s="981"/>
      <c r="X457" s="984"/>
      <c r="Y457" s="984"/>
      <c r="Z457" s="975"/>
      <c r="AA457" s="957" t="s">
        <v>1438</v>
      </c>
      <c r="AB457" s="958" t="s">
        <v>500</v>
      </c>
      <c r="AC457" s="958">
        <v>10000</v>
      </c>
      <c r="AD457" s="958" t="s">
        <v>380</v>
      </c>
      <c r="AE457" s="959">
        <v>43115</v>
      </c>
      <c r="AF457" s="959">
        <v>43613</v>
      </c>
      <c r="AG457" s="958">
        <v>15677</v>
      </c>
      <c r="AH457" s="958">
        <v>3144.52</v>
      </c>
      <c r="AI457" s="960">
        <v>0.3</v>
      </c>
      <c r="AJ457" s="960">
        <f>(AH457-MIN(IF(O453=0,2E+99,O453),IF(X453=0,2E+99,X453)))/MIN(IF(O453=0,2E+99,O453),IF(X453=0,2E+99,X453))</f>
        <v>-0.63416501269274705</v>
      </c>
      <c r="AK457" s="960">
        <v>9.5591463414634148E-2</v>
      </c>
      <c r="AL457" s="960">
        <v>1.1197857142857144</v>
      </c>
      <c r="AM457" s="961">
        <v>3.5610704154710873</v>
      </c>
      <c r="AN457" s="962">
        <v>45082.983344907407</v>
      </c>
      <c r="AO457" s="958"/>
    </row>
    <row r="458" spans="1:41" x14ac:dyDescent="0.2">
      <c r="A458" s="988" t="s">
        <v>1439</v>
      </c>
      <c r="B458" s="988" t="s">
        <v>1440</v>
      </c>
      <c r="C458" s="991"/>
      <c r="D458" s="994" t="s">
        <v>505</v>
      </c>
      <c r="E458" s="991" t="s">
        <v>1004</v>
      </c>
      <c r="F458" s="991">
        <v>2</v>
      </c>
      <c r="G458" s="991">
        <v>0</v>
      </c>
      <c r="H458" s="997">
        <v>7</v>
      </c>
      <c r="I458" s="997">
        <v>135</v>
      </c>
      <c r="J458" s="997">
        <v>0.01</v>
      </c>
      <c r="K458" s="985">
        <v>0.51700000000000002</v>
      </c>
      <c r="L458" s="997">
        <v>1.9</v>
      </c>
      <c r="M458" s="997">
        <v>36</v>
      </c>
      <c r="N458" s="1000">
        <v>13.856346599999997</v>
      </c>
      <c r="O458" s="985">
        <f>VLOOKUP(D458,'Залог и цена пипса'!$B$13:$E$44,3,0)*(N458+I458*$C$2*K458)</f>
        <v>185.28141214106182</v>
      </c>
      <c r="P458" s="985">
        <f>K458*VLOOKUP(D458,'Залог и цена пипса'!$B$13:$E$44,2,0)</f>
        <v>103.4</v>
      </c>
      <c r="Q458" s="976">
        <v>7</v>
      </c>
      <c r="R458" s="976">
        <v>69</v>
      </c>
      <c r="S458" s="976">
        <v>0.01</v>
      </c>
      <c r="T458" s="976">
        <v>0.97300000000000009</v>
      </c>
      <c r="U458" s="976">
        <v>1.9</v>
      </c>
      <c r="V458" s="976">
        <v>20</v>
      </c>
      <c r="W458" s="979">
        <v>17.258070499999992</v>
      </c>
      <c r="X458" s="982">
        <f>VLOOKUP(D458,'Залог и цена пипса'!$B$13:$E$44,3,0)*(W458+R458*$C$2*T458)</f>
        <v>208.15462335288294</v>
      </c>
      <c r="Y458" s="982">
        <f>T458*VLOOKUP(D458,'Залог и цена пипса'!$B$13:$E$44,2,0)</f>
        <v>194.60000000000002</v>
      </c>
      <c r="Z458" s="973">
        <f>MAX(O458,X458)+MAX(Y458,P458)</f>
        <v>402.75462335288296</v>
      </c>
      <c r="AA458" s="945" t="s">
        <v>1441</v>
      </c>
      <c r="AB458" s="946" t="s">
        <v>505</v>
      </c>
      <c r="AC458" s="946">
        <v>400</v>
      </c>
      <c r="AD458" s="946" t="s">
        <v>380</v>
      </c>
      <c r="AE458" s="947">
        <v>41641</v>
      </c>
      <c r="AF458" s="947">
        <v>43924</v>
      </c>
      <c r="AG458" s="946">
        <v>2102.61</v>
      </c>
      <c r="AH458" s="946">
        <v>305.75</v>
      </c>
      <c r="AI458" s="948">
        <v>0.2341</v>
      </c>
      <c r="AJ458" s="948">
        <f>(AH458-MIN(IF(O458=0,2E+99,O458),IF(X458=0,2E+99,X458)))/MIN(IF(O458=0,2E+99,O458),IF(X458=0,2E+99,X458))</f>
        <v>0.65019251778597653</v>
      </c>
      <c r="AK458" s="948">
        <v>7.0086999999999997E-2</v>
      </c>
      <c r="AL458" s="948">
        <v>0.83436904761904773</v>
      </c>
      <c r="AM458" s="949">
        <v>1.0915702994198497</v>
      </c>
      <c r="AN458" s="950">
        <v>45082.983611111114</v>
      </c>
      <c r="AO458" s="946"/>
    </row>
    <row r="459" spans="1:41" x14ac:dyDescent="0.2">
      <c r="A459" s="989"/>
      <c r="B459" s="989"/>
      <c r="C459" s="992"/>
      <c r="D459" s="995"/>
      <c r="E459" s="992"/>
      <c r="F459" s="992"/>
      <c r="G459" s="992"/>
      <c r="H459" s="998"/>
      <c r="I459" s="998"/>
      <c r="J459" s="998"/>
      <c r="K459" s="986"/>
      <c r="L459" s="998"/>
      <c r="M459" s="998"/>
      <c r="N459" s="1001"/>
      <c r="O459" s="986"/>
      <c r="P459" s="986"/>
      <c r="Q459" s="977"/>
      <c r="R459" s="977"/>
      <c r="S459" s="977"/>
      <c r="T459" s="977"/>
      <c r="U459" s="977"/>
      <c r="V459" s="977"/>
      <c r="W459" s="980"/>
      <c r="X459" s="983"/>
      <c r="Y459" s="983"/>
      <c r="Z459" s="974"/>
      <c r="AA459" s="951" t="s">
        <v>1442</v>
      </c>
      <c r="AB459" s="952" t="s">
        <v>505</v>
      </c>
      <c r="AC459" s="952">
        <v>600</v>
      </c>
      <c r="AD459" s="952" t="s">
        <v>380</v>
      </c>
      <c r="AE459" s="953">
        <v>43831</v>
      </c>
      <c r="AF459" s="953">
        <v>44076</v>
      </c>
      <c r="AG459" s="952">
        <v>202.93</v>
      </c>
      <c r="AH459" s="952">
        <v>142.61000000000001</v>
      </c>
      <c r="AI459" s="954">
        <v>0.20699999999999999</v>
      </c>
      <c r="AJ459" s="954">
        <f>(AH459-MIN(IF(O458=0,2E+99,O458),IF(X458=0,2E+99,X458)))/MIN(IF(O458=0,2E+99,O458),IF(X458=0,2E+99,X458))</f>
        <v>-0.23030595270169049</v>
      </c>
      <c r="AK459" s="954">
        <v>4.1755144032921819E-2</v>
      </c>
      <c r="AL459" s="954">
        <v>0.48316666666666674</v>
      </c>
      <c r="AM459" s="955">
        <v>2.0328167730173199</v>
      </c>
      <c r="AN459" s="956">
        <v>45082.983680555553</v>
      </c>
      <c r="AO459" s="952"/>
    </row>
    <row r="460" spans="1:41" x14ac:dyDescent="0.2">
      <c r="A460" s="989"/>
      <c r="B460" s="989"/>
      <c r="C460" s="992"/>
      <c r="D460" s="995"/>
      <c r="E460" s="992"/>
      <c r="F460" s="992"/>
      <c r="G460" s="992"/>
      <c r="H460" s="998"/>
      <c r="I460" s="998"/>
      <c r="J460" s="998"/>
      <c r="K460" s="986"/>
      <c r="L460" s="998"/>
      <c r="M460" s="998"/>
      <c r="N460" s="1001"/>
      <c r="O460" s="986"/>
      <c r="P460" s="986"/>
      <c r="Q460" s="977"/>
      <c r="R460" s="977"/>
      <c r="S460" s="977"/>
      <c r="T460" s="977"/>
      <c r="U460" s="977"/>
      <c r="V460" s="977"/>
      <c r="W460" s="980"/>
      <c r="X460" s="983"/>
      <c r="Y460" s="983"/>
      <c r="Z460" s="974"/>
      <c r="AA460" s="951" t="s">
        <v>1443</v>
      </c>
      <c r="AB460" s="952" t="s">
        <v>505</v>
      </c>
      <c r="AC460" s="952">
        <v>600</v>
      </c>
      <c r="AD460" s="952" t="s">
        <v>380</v>
      </c>
      <c r="AE460" s="953">
        <v>41640</v>
      </c>
      <c r="AF460" s="953">
        <v>44076</v>
      </c>
      <c r="AG460" s="952">
        <v>2290.5300000000002</v>
      </c>
      <c r="AH460" s="952">
        <v>489.71</v>
      </c>
      <c r="AI460" s="954">
        <v>0.20219999999999999</v>
      </c>
      <c r="AJ460" s="954">
        <f>(AH460-MIN(IF(O458=0,2E+99,O458),IF(X458=0,2E+99,X458)))/MIN(IF(O458=0,2E+99,O458),IF(X458=0,2E+99,X458))</f>
        <v>1.6430605981519886</v>
      </c>
      <c r="AK460" s="954">
        <v>4.7719375000000008E-2</v>
      </c>
      <c r="AL460" s="954">
        <v>0.56978358208955227</v>
      </c>
      <c r="AM460" s="955">
        <v>0.69810734772361471</v>
      </c>
      <c r="AN460" s="956">
        <v>45082.983773148146</v>
      </c>
      <c r="AO460" s="952"/>
    </row>
    <row r="461" spans="1:41" x14ac:dyDescent="0.2">
      <c r="A461" s="989"/>
      <c r="B461" s="989"/>
      <c r="C461" s="992"/>
      <c r="D461" s="995"/>
      <c r="E461" s="992"/>
      <c r="F461" s="992"/>
      <c r="G461" s="992"/>
      <c r="H461" s="998"/>
      <c r="I461" s="998"/>
      <c r="J461" s="998"/>
      <c r="K461" s="986"/>
      <c r="L461" s="998"/>
      <c r="M461" s="998"/>
      <c r="N461" s="1001"/>
      <c r="O461" s="986"/>
      <c r="P461" s="986"/>
      <c r="Q461" s="977"/>
      <c r="R461" s="977"/>
      <c r="S461" s="977"/>
      <c r="T461" s="977"/>
      <c r="U461" s="977"/>
      <c r="V461" s="977"/>
      <c r="W461" s="980"/>
      <c r="X461" s="983"/>
      <c r="Y461" s="983"/>
      <c r="Z461" s="974"/>
      <c r="AA461" s="951" t="s">
        <v>1444</v>
      </c>
      <c r="AB461" s="952" t="s">
        <v>505</v>
      </c>
      <c r="AC461" s="952">
        <v>600</v>
      </c>
      <c r="AD461" s="952" t="s">
        <v>380</v>
      </c>
      <c r="AE461" s="953">
        <v>43831</v>
      </c>
      <c r="AF461" s="953">
        <v>44076</v>
      </c>
      <c r="AG461" s="952">
        <v>212.36</v>
      </c>
      <c r="AH461" s="952">
        <v>118.45</v>
      </c>
      <c r="AI461" s="954">
        <v>0.17169999999999999</v>
      </c>
      <c r="AJ461" s="954">
        <f>(AH461-MIN(IF(O458=0,2E+99,O458),IF(X458=0,2E+99,X458)))/MIN(IF(O458=0,2E+99,O458),IF(X458=0,2E+99,X458))</f>
        <v>-0.36070219548078847</v>
      </c>
      <c r="AK461" s="954">
        <v>4.3695473251028807E-2</v>
      </c>
      <c r="AL461" s="954">
        <v>0.50561904761904775</v>
      </c>
      <c r="AM461" s="955">
        <v>2.5611771090876201</v>
      </c>
      <c r="AN461" s="956">
        <v>45082.983807870369</v>
      </c>
      <c r="AO461" s="952"/>
    </row>
    <row r="462" spans="1:41" ht="13.5" thickBot="1" x14ac:dyDescent="0.25">
      <c r="A462" s="990"/>
      <c r="B462" s="990"/>
      <c r="C462" s="993"/>
      <c r="D462" s="996"/>
      <c r="E462" s="993"/>
      <c r="F462" s="993"/>
      <c r="G462" s="993"/>
      <c r="H462" s="999"/>
      <c r="I462" s="999"/>
      <c r="J462" s="999"/>
      <c r="K462" s="987"/>
      <c r="L462" s="999"/>
      <c r="M462" s="999"/>
      <c r="N462" s="1002"/>
      <c r="O462" s="987"/>
      <c r="P462" s="987"/>
      <c r="Q462" s="978"/>
      <c r="R462" s="978"/>
      <c r="S462" s="978"/>
      <c r="T462" s="978"/>
      <c r="U462" s="978"/>
      <c r="V462" s="978"/>
      <c r="W462" s="981"/>
      <c r="X462" s="984"/>
      <c r="Y462" s="984"/>
      <c r="Z462" s="975"/>
      <c r="AA462" s="957" t="s">
        <v>1445</v>
      </c>
      <c r="AB462" s="958" t="s">
        <v>505</v>
      </c>
      <c r="AC462" s="958">
        <v>600</v>
      </c>
      <c r="AD462" s="958" t="s">
        <v>380</v>
      </c>
      <c r="AE462" s="959">
        <v>43831</v>
      </c>
      <c r="AF462" s="959">
        <v>44076</v>
      </c>
      <c r="AG462" s="958">
        <v>223.84</v>
      </c>
      <c r="AH462" s="958">
        <v>213.08</v>
      </c>
      <c r="AI462" s="960">
        <v>0.33069999999999999</v>
      </c>
      <c r="AJ462" s="960">
        <f>(AH462-MIN(IF(O458=0,2E+99,O458),IF(X458=0,2E+99,X458)))/MIN(IF(O458=0,2E+99,O458),IF(X458=0,2E+99,X458))</f>
        <v>0.15003441272227602</v>
      </c>
      <c r="AK462" s="960">
        <v>4.6057613168724282E-2</v>
      </c>
      <c r="AL462" s="960">
        <v>0.53295238095238096</v>
      </c>
      <c r="AM462" s="961">
        <v>1.500710665343667</v>
      </c>
      <c r="AN462" s="962">
        <v>45082.983935185184</v>
      </c>
      <c r="AO462" s="958"/>
    </row>
    <row r="463" spans="1:41" x14ac:dyDescent="0.2">
      <c r="A463" s="988" t="s">
        <v>1439</v>
      </c>
      <c r="B463" s="988" t="s">
        <v>1446</v>
      </c>
      <c r="C463" s="991"/>
      <c r="D463" s="994" t="s">
        <v>505</v>
      </c>
      <c r="E463" s="991" t="s">
        <v>1004</v>
      </c>
      <c r="F463" s="991">
        <v>2</v>
      </c>
      <c r="G463" s="991">
        <v>0</v>
      </c>
      <c r="H463" s="997">
        <v>7</v>
      </c>
      <c r="I463" s="997">
        <v>135</v>
      </c>
      <c r="J463" s="997">
        <v>0.01</v>
      </c>
      <c r="K463" s="985">
        <v>0.51700000000000002</v>
      </c>
      <c r="L463" s="997">
        <v>1.9</v>
      </c>
      <c r="M463" s="997">
        <v>36</v>
      </c>
      <c r="N463" s="1000">
        <v>13.856346599999997</v>
      </c>
      <c r="O463" s="985">
        <f>VLOOKUP(D463,'Залог и цена пипса'!$B$13:$E$44,3,0)*(N463+I463*$C$2*K463)</f>
        <v>185.28141214106182</v>
      </c>
      <c r="P463" s="985">
        <f>K463*VLOOKUP(D463,'Залог и цена пипса'!$B$13:$E$44,2,0)</f>
        <v>103.4</v>
      </c>
      <c r="Q463" s="976">
        <v>7</v>
      </c>
      <c r="R463" s="976">
        <v>69</v>
      </c>
      <c r="S463" s="976">
        <v>0.01</v>
      </c>
      <c r="T463" s="976">
        <v>0.97300000000000009</v>
      </c>
      <c r="U463" s="976">
        <v>1.9</v>
      </c>
      <c r="V463" s="976">
        <v>20</v>
      </c>
      <c r="W463" s="979">
        <v>17.258070499999992</v>
      </c>
      <c r="X463" s="982">
        <f>VLOOKUP(D463,'Залог и цена пипса'!$B$13:$E$44,3,0)*(W463+R463*$C$2*T463)</f>
        <v>208.15462335288294</v>
      </c>
      <c r="Y463" s="982">
        <f>T463*VLOOKUP(D463,'Залог и цена пипса'!$B$13:$E$44,2,0)</f>
        <v>194.60000000000002</v>
      </c>
      <c r="Z463" s="973">
        <f>MAX(O463,X463)+MAX(Y463,P463)</f>
        <v>402.75462335288296</v>
      </c>
      <c r="AA463" s="945" t="s">
        <v>1441</v>
      </c>
      <c r="AB463" s="946" t="s">
        <v>505</v>
      </c>
      <c r="AC463" s="946">
        <v>400</v>
      </c>
      <c r="AD463" s="946" t="s">
        <v>380</v>
      </c>
      <c r="AE463" s="947">
        <v>41641</v>
      </c>
      <c r="AF463" s="947">
        <v>43924</v>
      </c>
      <c r="AG463" s="946">
        <v>2102.61</v>
      </c>
      <c r="AH463" s="946">
        <v>305.75</v>
      </c>
      <c r="AI463" s="948">
        <v>0.2341</v>
      </c>
      <c r="AJ463" s="948">
        <f>(AH463-MIN(IF(O463=0,2E+99,O463),IF(X463=0,2E+99,X463)))/MIN(IF(O463=0,2E+99,O463),IF(X463=0,2E+99,X463))</f>
        <v>0.65019251778597653</v>
      </c>
      <c r="AK463" s="948">
        <v>7.0086999999999997E-2</v>
      </c>
      <c r="AL463" s="948">
        <v>0.83436904761904773</v>
      </c>
      <c r="AM463" s="949">
        <v>1.0915702994198497</v>
      </c>
      <c r="AN463" s="950">
        <v>45082.984085648146</v>
      </c>
      <c r="AO463" s="946"/>
    </row>
    <row r="464" spans="1:41" x14ac:dyDescent="0.2">
      <c r="A464" s="989"/>
      <c r="B464" s="989"/>
      <c r="C464" s="992"/>
      <c r="D464" s="995"/>
      <c r="E464" s="992"/>
      <c r="F464" s="992"/>
      <c r="G464" s="992"/>
      <c r="H464" s="998"/>
      <c r="I464" s="998"/>
      <c r="J464" s="998"/>
      <c r="K464" s="986"/>
      <c r="L464" s="998"/>
      <c r="M464" s="998"/>
      <c r="N464" s="1001"/>
      <c r="O464" s="986"/>
      <c r="P464" s="986"/>
      <c r="Q464" s="977"/>
      <c r="R464" s="977"/>
      <c r="S464" s="977"/>
      <c r="T464" s="977"/>
      <c r="U464" s="977"/>
      <c r="V464" s="977"/>
      <c r="W464" s="980"/>
      <c r="X464" s="983"/>
      <c r="Y464" s="983"/>
      <c r="Z464" s="974"/>
      <c r="AA464" s="951" t="s">
        <v>1442</v>
      </c>
      <c r="AB464" s="952" t="s">
        <v>505</v>
      </c>
      <c r="AC464" s="952">
        <v>600</v>
      </c>
      <c r="AD464" s="952" t="s">
        <v>380</v>
      </c>
      <c r="AE464" s="953">
        <v>43831</v>
      </c>
      <c r="AF464" s="953">
        <v>44076</v>
      </c>
      <c r="AG464" s="952">
        <v>202.93</v>
      </c>
      <c r="AH464" s="952">
        <v>142.61000000000001</v>
      </c>
      <c r="AI464" s="954">
        <v>0.20699999999999999</v>
      </c>
      <c r="AJ464" s="954">
        <f>(AH464-MIN(IF(O463=0,2E+99,O463),IF(X463=0,2E+99,X463)))/MIN(IF(O463=0,2E+99,O463),IF(X463=0,2E+99,X463))</f>
        <v>-0.23030595270169049</v>
      </c>
      <c r="AK464" s="954">
        <v>4.1755144032921819E-2</v>
      </c>
      <c r="AL464" s="954">
        <v>0.48316666666666674</v>
      </c>
      <c r="AM464" s="955">
        <v>2.0328167730173199</v>
      </c>
      <c r="AN464" s="956">
        <v>45082.984085648146</v>
      </c>
      <c r="AO464" s="952"/>
    </row>
    <row r="465" spans="1:41" x14ac:dyDescent="0.2">
      <c r="A465" s="989"/>
      <c r="B465" s="989"/>
      <c r="C465" s="992"/>
      <c r="D465" s="995"/>
      <c r="E465" s="992"/>
      <c r="F465" s="992"/>
      <c r="G465" s="992"/>
      <c r="H465" s="998"/>
      <c r="I465" s="998"/>
      <c r="J465" s="998"/>
      <c r="K465" s="986"/>
      <c r="L465" s="998"/>
      <c r="M465" s="998"/>
      <c r="N465" s="1001"/>
      <c r="O465" s="986"/>
      <c r="P465" s="986"/>
      <c r="Q465" s="977"/>
      <c r="R465" s="977"/>
      <c r="S465" s="977"/>
      <c r="T465" s="977"/>
      <c r="U465" s="977"/>
      <c r="V465" s="977"/>
      <c r="W465" s="980"/>
      <c r="X465" s="983"/>
      <c r="Y465" s="983"/>
      <c r="Z465" s="974"/>
      <c r="AA465" s="951" t="s">
        <v>1443</v>
      </c>
      <c r="AB465" s="952" t="s">
        <v>505</v>
      </c>
      <c r="AC465" s="952">
        <v>600</v>
      </c>
      <c r="AD465" s="952" t="s">
        <v>380</v>
      </c>
      <c r="AE465" s="953">
        <v>41640</v>
      </c>
      <c r="AF465" s="953">
        <v>44076</v>
      </c>
      <c r="AG465" s="952">
        <v>2290.5300000000002</v>
      </c>
      <c r="AH465" s="952">
        <v>489.71</v>
      </c>
      <c r="AI465" s="954">
        <v>0.20219999999999999</v>
      </c>
      <c r="AJ465" s="954">
        <f>(AH465-MIN(IF(O463=0,2E+99,O463),IF(X463=0,2E+99,X463)))/MIN(IF(O463=0,2E+99,O463),IF(X463=0,2E+99,X463))</f>
        <v>1.6430605981519886</v>
      </c>
      <c r="AK465" s="954">
        <v>4.7719375000000008E-2</v>
      </c>
      <c r="AL465" s="954">
        <v>0.56978358208955227</v>
      </c>
      <c r="AM465" s="955">
        <v>0.69810734772361471</v>
      </c>
      <c r="AN465" s="956">
        <v>45082.984155092592</v>
      </c>
      <c r="AO465" s="952"/>
    </row>
    <row r="466" spans="1:41" x14ac:dyDescent="0.2">
      <c r="A466" s="989"/>
      <c r="B466" s="989"/>
      <c r="C466" s="992"/>
      <c r="D466" s="995"/>
      <c r="E466" s="992"/>
      <c r="F466" s="992"/>
      <c r="G466" s="992"/>
      <c r="H466" s="998"/>
      <c r="I466" s="998"/>
      <c r="J466" s="998"/>
      <c r="K466" s="986"/>
      <c r="L466" s="998"/>
      <c r="M466" s="998"/>
      <c r="N466" s="1001"/>
      <c r="O466" s="986"/>
      <c r="P466" s="986"/>
      <c r="Q466" s="977"/>
      <c r="R466" s="977"/>
      <c r="S466" s="977"/>
      <c r="T466" s="977"/>
      <c r="U466" s="977"/>
      <c r="V466" s="977"/>
      <c r="W466" s="980"/>
      <c r="X466" s="983"/>
      <c r="Y466" s="983"/>
      <c r="Z466" s="974"/>
      <c r="AA466" s="951" t="s">
        <v>1444</v>
      </c>
      <c r="AB466" s="952" t="s">
        <v>505</v>
      </c>
      <c r="AC466" s="952">
        <v>600</v>
      </c>
      <c r="AD466" s="952" t="s">
        <v>380</v>
      </c>
      <c r="AE466" s="953">
        <v>43831</v>
      </c>
      <c r="AF466" s="953">
        <v>44076</v>
      </c>
      <c r="AG466" s="952">
        <v>212.36</v>
      </c>
      <c r="AH466" s="952">
        <v>118.45</v>
      </c>
      <c r="AI466" s="954">
        <v>0.17169999999999999</v>
      </c>
      <c r="AJ466" s="954">
        <f>(AH466-MIN(IF(O463=0,2E+99,O463),IF(X463=0,2E+99,X463)))/MIN(IF(O463=0,2E+99,O463),IF(X463=0,2E+99,X463))</f>
        <v>-0.36070219548078847</v>
      </c>
      <c r="AK466" s="954">
        <v>4.3695473251028807E-2</v>
      </c>
      <c r="AL466" s="954">
        <v>0.50561904761904775</v>
      </c>
      <c r="AM466" s="955">
        <v>2.5611771090876201</v>
      </c>
      <c r="AN466" s="956">
        <v>45082.984224537038</v>
      </c>
      <c r="AO466" s="952"/>
    </row>
    <row r="467" spans="1:41" ht="13.5" thickBot="1" x14ac:dyDescent="0.25">
      <c r="A467" s="990"/>
      <c r="B467" s="990"/>
      <c r="C467" s="993"/>
      <c r="D467" s="996"/>
      <c r="E467" s="993"/>
      <c r="F467" s="993"/>
      <c r="G467" s="993"/>
      <c r="H467" s="999"/>
      <c r="I467" s="999"/>
      <c r="J467" s="999"/>
      <c r="K467" s="987"/>
      <c r="L467" s="999"/>
      <c r="M467" s="999"/>
      <c r="N467" s="1002"/>
      <c r="O467" s="987"/>
      <c r="P467" s="987"/>
      <c r="Q467" s="978"/>
      <c r="R467" s="978"/>
      <c r="S467" s="978"/>
      <c r="T467" s="978"/>
      <c r="U467" s="978"/>
      <c r="V467" s="978"/>
      <c r="W467" s="981"/>
      <c r="X467" s="984"/>
      <c r="Y467" s="984"/>
      <c r="Z467" s="975"/>
      <c r="AA467" s="957" t="s">
        <v>1445</v>
      </c>
      <c r="AB467" s="958" t="s">
        <v>505</v>
      </c>
      <c r="AC467" s="958">
        <v>600</v>
      </c>
      <c r="AD467" s="958" t="s">
        <v>380</v>
      </c>
      <c r="AE467" s="959">
        <v>43831</v>
      </c>
      <c r="AF467" s="959">
        <v>44076</v>
      </c>
      <c r="AG467" s="958">
        <v>223.84</v>
      </c>
      <c r="AH467" s="958">
        <v>213.08</v>
      </c>
      <c r="AI467" s="960">
        <v>0.33069999999999999</v>
      </c>
      <c r="AJ467" s="960">
        <f>(AH467-MIN(IF(O463=0,2E+99,O463),IF(X463=0,2E+99,X463)))/MIN(IF(O463=0,2E+99,O463),IF(X463=0,2E+99,X463))</f>
        <v>0.15003441272227602</v>
      </c>
      <c r="AK467" s="960">
        <v>4.6057613168724282E-2</v>
      </c>
      <c r="AL467" s="960">
        <v>0.53295238095238096</v>
      </c>
      <c r="AM467" s="961">
        <v>1.500710665343667</v>
      </c>
      <c r="AN467" s="962">
        <v>45082.984224537038</v>
      </c>
      <c r="AO467" s="958"/>
    </row>
    <row r="468" spans="1:41" x14ac:dyDescent="0.2">
      <c r="A468" s="988" t="s">
        <v>1447</v>
      </c>
      <c r="B468" s="988" t="s">
        <v>1448</v>
      </c>
      <c r="C468" s="991"/>
      <c r="D468" s="994" t="s">
        <v>519</v>
      </c>
      <c r="E468" s="991" t="s">
        <v>960</v>
      </c>
      <c r="F468" s="991">
        <v>1</v>
      </c>
      <c r="G468" s="991">
        <v>1</v>
      </c>
      <c r="H468" s="997">
        <v>14</v>
      </c>
      <c r="I468" s="997">
        <v>572</v>
      </c>
      <c r="J468" s="997">
        <v>0.01</v>
      </c>
      <c r="K468" s="985">
        <v>5.2009999999999996</v>
      </c>
      <c r="L468" s="997">
        <v>1.5</v>
      </c>
      <c r="M468" s="997">
        <v>116</v>
      </c>
      <c r="N468" s="1000">
        <v>544.29975764811218</v>
      </c>
      <c r="O468" s="985">
        <f>VLOOKUP(D468,'Залог и цена пипса'!$B$13:$E$44,3,0)*(N468+I468*$C$2*K468)</f>
        <v>10661.172151943463</v>
      </c>
      <c r="P468" s="985">
        <f>K468*VLOOKUP(D468,'Залог и цена пипса'!$B$13:$E$44,2,0)</f>
        <v>697.03801999999996</v>
      </c>
      <c r="Q468" s="976"/>
      <c r="R468" s="976"/>
      <c r="S468" s="976"/>
      <c r="T468" s="976"/>
      <c r="U468" s="976"/>
      <c r="V468" s="976"/>
      <c r="W468" s="979"/>
      <c r="X468" s="982"/>
      <c r="Y468" s="982"/>
      <c r="Z468" s="973">
        <f>MAX(O468,X468)+MAX(Y468,P468)</f>
        <v>11358.210171943463</v>
      </c>
      <c r="AA468" s="945" t="s">
        <v>1449</v>
      </c>
      <c r="AB468" s="946" t="s">
        <v>519</v>
      </c>
      <c r="AC468" s="946">
        <v>9700</v>
      </c>
      <c r="AD468" s="946" t="s">
        <v>380</v>
      </c>
      <c r="AE468" s="947">
        <v>42095</v>
      </c>
      <c r="AF468" s="947">
        <v>43920</v>
      </c>
      <c r="AG468" s="946">
        <v>20183.63</v>
      </c>
      <c r="AH468" s="946">
        <v>8983.9699999999993</v>
      </c>
      <c r="AI468" s="948">
        <v>0.76060000000000005</v>
      </c>
      <c r="AJ468" s="948">
        <f>(AH468-MIN(IF(O468=0,2E+99,O468),IF(X468=0,2E+99,X468)))/MIN(IF(O468=0,2E+99,O468),IF(X468=0,2E+99,X468))</f>
        <v>-0.15731873831881804</v>
      </c>
      <c r="AK468" s="948">
        <v>3.4679776632302407E-2</v>
      </c>
      <c r="AL468" s="948">
        <v>0.41615731958762886</v>
      </c>
      <c r="AM468" s="949">
        <v>0.4493254095906376</v>
      </c>
      <c r="AN468" s="950">
        <v>45082.984710648147</v>
      </c>
      <c r="AO468" s="946"/>
    </row>
    <row r="469" spans="1:41" x14ac:dyDescent="0.2">
      <c r="A469" s="989"/>
      <c r="B469" s="989"/>
      <c r="C469" s="992"/>
      <c r="D469" s="995"/>
      <c r="E469" s="992"/>
      <c r="F469" s="992"/>
      <c r="G469" s="992"/>
      <c r="H469" s="998"/>
      <c r="I469" s="998"/>
      <c r="J469" s="998"/>
      <c r="K469" s="986"/>
      <c r="L469" s="998"/>
      <c r="M469" s="998"/>
      <c r="N469" s="1001"/>
      <c r="O469" s="986"/>
      <c r="P469" s="986"/>
      <c r="Q469" s="977"/>
      <c r="R469" s="977"/>
      <c r="S469" s="977"/>
      <c r="T469" s="977"/>
      <c r="U469" s="977"/>
      <c r="V469" s="977"/>
      <c r="W469" s="980"/>
      <c r="X469" s="983"/>
      <c r="Y469" s="983"/>
      <c r="Z469" s="974"/>
      <c r="AA469" s="951" t="s">
        <v>1450</v>
      </c>
      <c r="AB469" s="952" t="s">
        <v>519</v>
      </c>
      <c r="AC469" s="952">
        <v>5500</v>
      </c>
      <c r="AD469" s="952" t="s">
        <v>380</v>
      </c>
      <c r="AE469" s="953">
        <v>42384</v>
      </c>
      <c r="AF469" s="953">
        <v>43920</v>
      </c>
      <c r="AG469" s="952">
        <v>14581.27</v>
      </c>
      <c r="AH469" s="952">
        <v>4950.59</v>
      </c>
      <c r="AI469" s="954">
        <v>0.26200000000000001</v>
      </c>
      <c r="AJ469" s="954">
        <f>(AH469-MIN(IF(O468=0,2E+99,O468),IF(X468=0,2E+99,X468)))/MIN(IF(O468=0,2E+99,O468),IF(X468=0,2E+99,X468))</f>
        <v>-0.53564299221098877</v>
      </c>
      <c r="AK469" s="954">
        <v>5.2601984126984129E-2</v>
      </c>
      <c r="AL469" s="954">
        <v>0.63122380952380952</v>
      </c>
      <c r="AM469" s="955">
        <v>0.70127620190339979</v>
      </c>
      <c r="AN469" s="956">
        <v>45082.984988425924</v>
      </c>
      <c r="AO469" s="952"/>
    </row>
    <row r="470" spans="1:41" x14ac:dyDescent="0.2">
      <c r="A470" s="989"/>
      <c r="B470" s="989"/>
      <c r="C470" s="992"/>
      <c r="D470" s="995"/>
      <c r="E470" s="992"/>
      <c r="F470" s="992"/>
      <c r="G470" s="992"/>
      <c r="H470" s="998"/>
      <c r="I470" s="998"/>
      <c r="J470" s="998"/>
      <c r="K470" s="986"/>
      <c r="L470" s="998"/>
      <c r="M470" s="998"/>
      <c r="N470" s="1001"/>
      <c r="O470" s="986"/>
      <c r="P470" s="986"/>
      <c r="Q470" s="977"/>
      <c r="R470" s="977"/>
      <c r="S470" s="977"/>
      <c r="T470" s="977"/>
      <c r="U470" s="977"/>
      <c r="V470" s="977"/>
      <c r="W470" s="980"/>
      <c r="X470" s="983"/>
      <c r="Y470" s="983"/>
      <c r="Z470" s="974"/>
      <c r="AA470" s="951" t="s">
        <v>1451</v>
      </c>
      <c r="AB470" s="952" t="s">
        <v>519</v>
      </c>
      <c r="AC470" s="952">
        <v>33000</v>
      </c>
      <c r="AD470" s="952" t="s">
        <v>380</v>
      </c>
      <c r="AE470" s="953">
        <v>42384</v>
      </c>
      <c r="AF470" s="953">
        <v>43920</v>
      </c>
      <c r="AG470" s="952">
        <v>86549.19</v>
      </c>
      <c r="AH470" s="952">
        <v>104601.60000000001</v>
      </c>
      <c r="AI470" s="954">
        <v>0.98170000000000002</v>
      </c>
      <c r="AJ470" s="954">
        <f>(AH470-MIN(IF(O468=0,2E+99,O468),IF(X468=0,2E+99,X468)))/MIN(IF(O468=0,2E+99,O468),IF(X468=0,2E+99,X468))</f>
        <v>8.8114539854730509</v>
      </c>
      <c r="AK470" s="954">
        <v>5.2037752525252529E-2</v>
      </c>
      <c r="AL470" s="954">
        <v>0.62445303030303034</v>
      </c>
      <c r="AM470" s="955">
        <v>0.19700415672418012</v>
      </c>
      <c r="AN470" s="956">
        <v>45082.985185185185</v>
      </c>
      <c r="AO470" s="952"/>
    </row>
    <row r="471" spans="1:41" ht="13.5" thickBot="1" x14ac:dyDescent="0.25">
      <c r="A471" s="990"/>
      <c r="B471" s="990"/>
      <c r="C471" s="993"/>
      <c r="D471" s="996"/>
      <c r="E471" s="993"/>
      <c r="F471" s="993"/>
      <c r="G471" s="993"/>
      <c r="H471" s="999"/>
      <c r="I471" s="999"/>
      <c r="J471" s="999"/>
      <c r="K471" s="987"/>
      <c r="L471" s="999"/>
      <c r="M471" s="999"/>
      <c r="N471" s="1002"/>
      <c r="O471" s="987"/>
      <c r="P471" s="987"/>
      <c r="Q471" s="978"/>
      <c r="R471" s="978"/>
      <c r="S471" s="978"/>
      <c r="T471" s="978"/>
      <c r="U471" s="978"/>
      <c r="V471" s="978"/>
      <c r="W471" s="981"/>
      <c r="X471" s="984"/>
      <c r="Y471" s="984"/>
      <c r="Z471" s="975"/>
      <c r="AA471" s="957" t="s">
        <v>1452</v>
      </c>
      <c r="AB471" s="958" t="s">
        <v>519</v>
      </c>
      <c r="AC471" s="958">
        <v>5500</v>
      </c>
      <c r="AD471" s="958" t="s">
        <v>380</v>
      </c>
      <c r="AE471" s="959">
        <v>43845</v>
      </c>
      <c r="AF471" s="959">
        <v>43920</v>
      </c>
      <c r="AG471" s="958">
        <v>-5466.13</v>
      </c>
      <c r="AH471" s="958">
        <v>5600.99</v>
      </c>
      <c r="AI471" s="960">
        <v>0.99399999999999999</v>
      </c>
      <c r="AJ471" s="960">
        <f>(AH471-MIN(IF(O468=0,2E+99,O468),IF(X468=0,2E+99,X468)))/MIN(IF(O468=0,2E+99,O468),IF(X468=0,2E+99,X468))</f>
        <v>-0.47463656714529506</v>
      </c>
      <c r="AK471" s="960">
        <v>-0.39753672727272732</v>
      </c>
      <c r="AL471" s="960">
        <v>-4.9692090909090902</v>
      </c>
      <c r="AM471" s="961">
        <v>-4.8796105688458642</v>
      </c>
      <c r="AN471" s="962">
        <v>45082.985219907408</v>
      </c>
      <c r="AO471" s="958"/>
    </row>
    <row r="472" spans="1:41" x14ac:dyDescent="0.2">
      <c r="A472" s="988" t="s">
        <v>1453</v>
      </c>
      <c r="B472" s="988" t="s">
        <v>1454</v>
      </c>
      <c r="C472" s="991"/>
      <c r="D472" s="994" t="s">
        <v>505</v>
      </c>
      <c r="E472" s="991" t="s">
        <v>1004</v>
      </c>
      <c r="F472" s="991">
        <v>2</v>
      </c>
      <c r="G472" s="991">
        <v>0</v>
      </c>
      <c r="H472" s="997">
        <v>7</v>
      </c>
      <c r="I472" s="997">
        <v>135</v>
      </c>
      <c r="J472" s="997">
        <v>0.01</v>
      </c>
      <c r="K472" s="985">
        <v>0.51700000000000002</v>
      </c>
      <c r="L472" s="997">
        <v>1.9</v>
      </c>
      <c r="M472" s="997">
        <v>36</v>
      </c>
      <c r="N472" s="1000">
        <v>13.856346599999997</v>
      </c>
      <c r="O472" s="985">
        <f>VLOOKUP(D472,'Залог и цена пипса'!$B$13:$E$44,3,0)*(N472+I472*$C$2*K472)</f>
        <v>185.28141214106182</v>
      </c>
      <c r="P472" s="985">
        <f>K472*VLOOKUP(D472,'Залог и цена пипса'!$B$13:$E$44,2,0)</f>
        <v>103.4</v>
      </c>
      <c r="Q472" s="976">
        <v>7</v>
      </c>
      <c r="R472" s="976">
        <v>69</v>
      </c>
      <c r="S472" s="976">
        <v>0.01</v>
      </c>
      <c r="T472" s="976">
        <v>0.97300000000000009</v>
      </c>
      <c r="U472" s="976">
        <v>1.9</v>
      </c>
      <c r="V472" s="976">
        <v>20</v>
      </c>
      <c r="W472" s="979">
        <v>17.258070499999992</v>
      </c>
      <c r="X472" s="982">
        <f>VLOOKUP(D472,'Залог и цена пипса'!$B$13:$E$44,3,0)*(W472+R472*$C$2*T472)</f>
        <v>208.15462335288294</v>
      </c>
      <c r="Y472" s="982">
        <f>T472*VLOOKUP(D472,'Залог и цена пипса'!$B$13:$E$44,2,0)</f>
        <v>194.60000000000002</v>
      </c>
      <c r="Z472" s="973">
        <f>MAX(O472,X472)+MAX(Y472,P472)</f>
        <v>402.75462335288296</v>
      </c>
      <c r="AA472" s="945" t="s">
        <v>1441</v>
      </c>
      <c r="AB472" s="946" t="s">
        <v>505</v>
      </c>
      <c r="AC472" s="946">
        <v>365</v>
      </c>
      <c r="AD472" s="946" t="s">
        <v>380</v>
      </c>
      <c r="AE472" s="947">
        <v>41641</v>
      </c>
      <c r="AF472" s="947">
        <v>43924</v>
      </c>
      <c r="AG472" s="946">
        <v>2102.61</v>
      </c>
      <c r="AH472" s="946">
        <v>305.75</v>
      </c>
      <c r="AI472" s="948">
        <v>0.24060000000000001</v>
      </c>
      <c r="AJ472" s="948">
        <f>(AH472-MIN(IF(O472=0,2E+99,O472),IF(X472=0,2E+99,X472)))/MIN(IF(O472=0,2E+99,O472),IF(X472=0,2E+99,X472))</f>
        <v>0.65019251778597653</v>
      </c>
      <c r="AK472" s="948">
        <v>7.6807671232876712E-2</v>
      </c>
      <c r="AL472" s="948">
        <v>0.91437703848662766</v>
      </c>
      <c r="AM472" s="949">
        <v>1.0915702994198497</v>
      </c>
      <c r="AN472" s="950">
        <v>45082.985509259262</v>
      </c>
      <c r="AO472" s="946"/>
    </row>
    <row r="473" spans="1:41" x14ac:dyDescent="0.2">
      <c r="A473" s="989"/>
      <c r="B473" s="989"/>
      <c r="C473" s="992"/>
      <c r="D473" s="995"/>
      <c r="E473" s="992"/>
      <c r="F473" s="992"/>
      <c r="G473" s="992"/>
      <c r="H473" s="998"/>
      <c r="I473" s="998"/>
      <c r="J473" s="998"/>
      <c r="K473" s="986"/>
      <c r="L473" s="998"/>
      <c r="M473" s="998"/>
      <c r="N473" s="1001"/>
      <c r="O473" s="986"/>
      <c r="P473" s="986"/>
      <c r="Q473" s="977"/>
      <c r="R473" s="977"/>
      <c r="S473" s="977"/>
      <c r="T473" s="977"/>
      <c r="U473" s="977"/>
      <c r="V473" s="977"/>
      <c r="W473" s="980"/>
      <c r="X473" s="983"/>
      <c r="Y473" s="983"/>
      <c r="Z473" s="974"/>
      <c r="AA473" s="951" t="s">
        <v>1455</v>
      </c>
      <c r="AB473" s="952" t="s">
        <v>505</v>
      </c>
      <c r="AC473" s="952">
        <v>10000</v>
      </c>
      <c r="AD473" s="952" t="s">
        <v>380</v>
      </c>
      <c r="AE473" s="953">
        <v>41640</v>
      </c>
      <c r="AF473" s="953">
        <v>44301</v>
      </c>
      <c r="AG473" s="952">
        <v>2244.91</v>
      </c>
      <c r="AH473" s="952">
        <v>478.2</v>
      </c>
      <c r="AI473" s="954">
        <v>4.3299999999999998E-2</v>
      </c>
      <c r="AJ473" s="954">
        <f>(AH473-MIN(IF(O472=0,2E+99,O472),IF(X472=0,2E+99,X472)))/MIN(IF(O472=0,2E+99,O472),IF(X472=0,2E+99,X472))</f>
        <v>1.580938878185622</v>
      </c>
      <c r="AK473" s="954">
        <v>2.5685469107551485E-3</v>
      </c>
      <c r="AL473" s="954">
        <v>3.0752191780821916E-2</v>
      </c>
      <c r="AM473" s="955">
        <v>0.64308222042705798</v>
      </c>
      <c r="AN473" s="956">
        <v>45082.985601851855</v>
      </c>
      <c r="AO473" s="952"/>
    </row>
    <row r="474" spans="1:41" x14ac:dyDescent="0.2">
      <c r="A474" s="989"/>
      <c r="B474" s="989"/>
      <c r="C474" s="992"/>
      <c r="D474" s="995"/>
      <c r="E474" s="992"/>
      <c r="F474" s="992"/>
      <c r="G474" s="992"/>
      <c r="H474" s="998"/>
      <c r="I474" s="998"/>
      <c r="J474" s="998"/>
      <c r="K474" s="986"/>
      <c r="L474" s="998"/>
      <c r="M474" s="998"/>
      <c r="N474" s="1001"/>
      <c r="O474" s="986"/>
      <c r="P474" s="986"/>
      <c r="Q474" s="977"/>
      <c r="R474" s="977"/>
      <c r="S474" s="977"/>
      <c r="T474" s="977"/>
      <c r="U474" s="977"/>
      <c r="V474" s="977"/>
      <c r="W474" s="980"/>
      <c r="X474" s="983"/>
      <c r="Y474" s="983"/>
      <c r="Z474" s="974"/>
      <c r="AA474" s="951" t="s">
        <v>1456</v>
      </c>
      <c r="AB474" s="952" t="s">
        <v>505</v>
      </c>
      <c r="AC474" s="952">
        <v>10000</v>
      </c>
      <c r="AD474" s="952" t="s">
        <v>380</v>
      </c>
      <c r="AE474" s="953">
        <v>41640</v>
      </c>
      <c r="AF474" s="953">
        <v>44301</v>
      </c>
      <c r="AG474" s="952">
        <v>1443.58</v>
      </c>
      <c r="AH474" s="952">
        <v>279.37</v>
      </c>
      <c r="AI474" s="954">
        <v>2.5100000000000001E-2</v>
      </c>
      <c r="AJ474" s="954">
        <f>(AH474-MIN(IF(O472=0,2E+99,O472),IF(X472=0,2E+99,X472)))/MIN(IF(O472=0,2E+99,O472),IF(X472=0,2E+99,X472))</f>
        <v>0.50781450104290515</v>
      </c>
      <c r="AK474" s="954">
        <v>1.6516933638443935E-3</v>
      </c>
      <c r="AL474" s="954">
        <v>1.9775068493150683E-2</v>
      </c>
      <c r="AM474" s="955">
        <v>0.70784509765367376</v>
      </c>
      <c r="AN474" s="956">
        <v>45082.985717592594</v>
      </c>
      <c r="AO474" s="952"/>
    </row>
    <row r="475" spans="1:41" x14ac:dyDescent="0.2">
      <c r="A475" s="989"/>
      <c r="B475" s="989"/>
      <c r="C475" s="992"/>
      <c r="D475" s="995"/>
      <c r="E475" s="992"/>
      <c r="F475" s="992"/>
      <c r="G475" s="992"/>
      <c r="H475" s="998"/>
      <c r="I475" s="998"/>
      <c r="J475" s="998"/>
      <c r="K475" s="986"/>
      <c r="L475" s="998"/>
      <c r="M475" s="998"/>
      <c r="N475" s="1001"/>
      <c r="O475" s="986"/>
      <c r="P475" s="986"/>
      <c r="Q475" s="977"/>
      <c r="R475" s="977"/>
      <c r="S475" s="977"/>
      <c r="T475" s="977"/>
      <c r="U475" s="977"/>
      <c r="V475" s="977"/>
      <c r="W475" s="980"/>
      <c r="X475" s="983"/>
      <c r="Y475" s="983"/>
      <c r="Z475" s="974"/>
      <c r="AA475" s="951" t="s">
        <v>1457</v>
      </c>
      <c r="AB475" s="952" t="s">
        <v>505</v>
      </c>
      <c r="AC475" s="952">
        <v>10000</v>
      </c>
      <c r="AD475" s="952" t="s">
        <v>380</v>
      </c>
      <c r="AE475" s="953">
        <v>41640</v>
      </c>
      <c r="AF475" s="953">
        <v>44301</v>
      </c>
      <c r="AG475" s="952">
        <v>1958.5</v>
      </c>
      <c r="AH475" s="952">
        <v>440.1</v>
      </c>
      <c r="AI475" s="954">
        <v>3.7199999999999997E-2</v>
      </c>
      <c r="AJ475" s="954">
        <f>(AH475-MIN(IF(O472=0,2E+99,O472),IF(X472=0,2E+99,X472)))/MIN(IF(O472=0,2E+99,O472),IF(X472=0,2E+99,X472))</f>
        <v>1.3753057304255381</v>
      </c>
      <c r="AK475" s="954">
        <v>2.2408466819221966E-3</v>
      </c>
      <c r="AL475" s="954">
        <v>2.6828767123287672E-2</v>
      </c>
      <c r="AM475" s="955">
        <v>0.60960616049278959</v>
      </c>
      <c r="AN475" s="956">
        <v>45082.985995370371</v>
      </c>
      <c r="AO475" s="952"/>
    </row>
    <row r="476" spans="1:41" ht="13.5" thickBot="1" x14ac:dyDescent="0.25">
      <c r="A476" s="990"/>
      <c r="B476" s="990"/>
      <c r="C476" s="993"/>
      <c r="D476" s="996"/>
      <c r="E476" s="993"/>
      <c r="F476" s="993"/>
      <c r="G476" s="993"/>
      <c r="H476" s="999"/>
      <c r="I476" s="999"/>
      <c r="J476" s="999"/>
      <c r="K476" s="987"/>
      <c r="L476" s="999"/>
      <c r="M476" s="999"/>
      <c r="N476" s="1002"/>
      <c r="O476" s="987"/>
      <c r="P476" s="987"/>
      <c r="Q476" s="978"/>
      <c r="R476" s="978"/>
      <c r="S476" s="978"/>
      <c r="T476" s="978"/>
      <c r="U476" s="978"/>
      <c r="V476" s="978"/>
      <c r="W476" s="981"/>
      <c r="X476" s="984"/>
      <c r="Y476" s="984"/>
      <c r="Z476" s="975"/>
      <c r="AA476" s="957" t="s">
        <v>1458</v>
      </c>
      <c r="AB476" s="958" t="s">
        <v>505</v>
      </c>
      <c r="AC476" s="958">
        <v>500</v>
      </c>
      <c r="AD476" s="958" t="s">
        <v>380</v>
      </c>
      <c r="AE476" s="959">
        <v>41659</v>
      </c>
      <c r="AF476" s="959">
        <v>43930</v>
      </c>
      <c r="AG476" s="958">
        <v>1944.86</v>
      </c>
      <c r="AH476" s="958">
        <v>491.24</v>
      </c>
      <c r="AI476" s="960">
        <v>0.2366</v>
      </c>
      <c r="AJ476" s="960">
        <f>(AH476-MIN(IF(O472=0,2E+99,O472),IF(X472=0,2E+99,X472)))/MIN(IF(O472=0,2E+99,O472),IF(X472=0,2E+99,X472))</f>
        <v>1.6513183072352677</v>
      </c>
      <c r="AK476" s="960">
        <v>5.2071218206157961E-2</v>
      </c>
      <c r="AL476" s="960">
        <v>0.62737419354838708</v>
      </c>
      <c r="AM476" s="961">
        <v>0.6385617962181287</v>
      </c>
      <c r="AN476" s="962">
        <v>45082.986273148148</v>
      </c>
      <c r="AO476" s="958"/>
    </row>
    <row r="477" spans="1:41" ht="13.5" thickBot="1" x14ac:dyDescent="0.25">
      <c r="A477" s="932" t="s">
        <v>1459</v>
      </c>
      <c r="B477" s="932" t="s">
        <v>1460</v>
      </c>
      <c r="C477" s="933"/>
      <c r="D477" s="934" t="s">
        <v>518</v>
      </c>
      <c r="E477" s="933" t="s">
        <v>960</v>
      </c>
      <c r="F477" s="933">
        <v>1</v>
      </c>
      <c r="G477" s="933">
        <v>1</v>
      </c>
      <c r="H477" s="935">
        <v>10</v>
      </c>
      <c r="I477" s="935">
        <v>328</v>
      </c>
      <c r="J477" s="935">
        <v>0.01</v>
      </c>
      <c r="K477" s="936">
        <v>3.55</v>
      </c>
      <c r="L477" s="935">
        <v>1.9</v>
      </c>
      <c r="M477" s="935">
        <v>68</v>
      </c>
      <c r="N477" s="937">
        <v>205.63215982689147</v>
      </c>
      <c r="O477" s="936">
        <f>VLOOKUP(D477,'Залог и цена пипса'!$B$13:$E$44,3,0)*(N477+I477*$C$2*K477)</f>
        <v>2781.1172792753464</v>
      </c>
      <c r="P477" s="936">
        <f>K477*VLOOKUP(D477,'Залог и цена пипса'!$B$13:$E$44,2,0)</f>
        <v>475.77100000000002</v>
      </c>
      <c r="Q477" s="938"/>
      <c r="R477" s="938"/>
      <c r="S477" s="938"/>
      <c r="T477" s="938"/>
      <c r="U477" s="938"/>
      <c r="V477" s="938"/>
      <c r="W477" s="939"/>
      <c r="X477" s="940"/>
      <c r="Y477" s="940"/>
      <c r="Z477" s="941">
        <f t="shared" ref="Z477:Z495" si="7">MAX(O477,X477)+MAX(Y477,P477)</f>
        <v>3256.8882792753466</v>
      </c>
      <c r="AA477" s="932" t="s">
        <v>1461</v>
      </c>
      <c r="AB477" s="933" t="s">
        <v>518</v>
      </c>
      <c r="AC477" s="933">
        <v>5000</v>
      </c>
      <c r="AD477" s="933" t="s">
        <v>380</v>
      </c>
      <c r="AE477" s="942">
        <v>41640</v>
      </c>
      <c r="AF477" s="942">
        <v>43766</v>
      </c>
      <c r="AG477" s="933">
        <v>29537.73</v>
      </c>
      <c r="AH477" s="933">
        <v>4512.8</v>
      </c>
      <c r="AI477" s="943">
        <v>0.14299999999999999</v>
      </c>
      <c r="AJ477" s="943">
        <f t="shared" ref="AJ477:AJ495" si="8">(AH477-MIN(IF(O477=0,2E+99,O477),IF(X477=0,2E+99,X477)))/MIN(IF(O477=0,2E+99,O477),IF(X477=0,2E+99,X477))</f>
        <v>0.62265720817637171</v>
      </c>
      <c r="AK477" s="943">
        <v>8.4635329512893986E-2</v>
      </c>
      <c r="AL477" s="943">
        <v>1.0185424137931036</v>
      </c>
      <c r="AM477" s="941">
        <v>1.128503826663162</v>
      </c>
      <c r="AN477" s="944">
        <v>45082.98710648148</v>
      </c>
      <c r="AO477" s="933"/>
    </row>
    <row r="478" spans="1:41" ht="13.5" thickBot="1" x14ac:dyDescent="0.25">
      <c r="A478" s="932" t="s">
        <v>1462</v>
      </c>
      <c r="B478" s="932" t="s">
        <v>1463</v>
      </c>
      <c r="C478" s="933"/>
      <c r="D478" s="934" t="s">
        <v>519</v>
      </c>
      <c r="E478" s="933" t="s">
        <v>960</v>
      </c>
      <c r="F478" s="933">
        <v>1</v>
      </c>
      <c r="G478" s="933">
        <v>1</v>
      </c>
      <c r="H478" s="935">
        <v>14</v>
      </c>
      <c r="I478" s="935">
        <v>400</v>
      </c>
      <c r="J478" s="935">
        <v>0.01</v>
      </c>
      <c r="K478" s="936">
        <v>4.0890000000000004</v>
      </c>
      <c r="L478" s="935">
        <v>1.5</v>
      </c>
      <c r="M478" s="935">
        <v>99</v>
      </c>
      <c r="N478" s="937">
        <v>362.03897328756898</v>
      </c>
      <c r="O478" s="936">
        <f>VLOOKUP(D478,'Залог и цена пипса'!$B$13:$E$44,3,0)*(N478+I478*$C$2*K478)</f>
        <v>6537.177160295535</v>
      </c>
      <c r="P478" s="936">
        <f>K478*VLOOKUP(D478,'Залог и цена пипса'!$B$13:$E$44,2,0)</f>
        <v>548.00778000000014</v>
      </c>
      <c r="Q478" s="938"/>
      <c r="R478" s="938"/>
      <c r="S478" s="938"/>
      <c r="T478" s="938"/>
      <c r="U478" s="938"/>
      <c r="V478" s="938"/>
      <c r="W478" s="939"/>
      <c r="X478" s="940"/>
      <c r="Y478" s="940"/>
      <c r="Z478" s="941">
        <f t="shared" si="7"/>
        <v>7085.1849402955349</v>
      </c>
      <c r="AA478" s="932" t="s">
        <v>1464</v>
      </c>
      <c r="AB478" s="933" t="s">
        <v>519</v>
      </c>
      <c r="AC478" s="933">
        <v>5000</v>
      </c>
      <c r="AD478" s="933" t="s">
        <v>380</v>
      </c>
      <c r="AE478" s="942">
        <v>41640</v>
      </c>
      <c r="AF478" s="942">
        <v>43766</v>
      </c>
      <c r="AG478" s="933">
        <v>30744.07</v>
      </c>
      <c r="AH478" s="933">
        <v>4379.76</v>
      </c>
      <c r="AI478" s="943">
        <v>0.23480000000000001</v>
      </c>
      <c r="AJ478" s="943">
        <f t="shared" si="8"/>
        <v>-0.33002274642316737</v>
      </c>
      <c r="AK478" s="943">
        <v>8.8091891117478505E-2</v>
      </c>
      <c r="AL478" s="943">
        <v>1.0601403448275861</v>
      </c>
      <c r="AM478" s="941">
        <v>1.2102721893752011</v>
      </c>
      <c r="AN478" s="944">
        <v>45082.988298611112</v>
      </c>
      <c r="AO478" s="933"/>
    </row>
    <row r="479" spans="1:41" ht="13.5" thickBot="1" x14ac:dyDescent="0.25">
      <c r="A479" s="932" t="s">
        <v>1465</v>
      </c>
      <c r="B479" s="932" t="s">
        <v>1466</v>
      </c>
      <c r="C479" s="933"/>
      <c r="D479" s="934" t="s">
        <v>521</v>
      </c>
      <c r="E479" s="933" t="s">
        <v>960</v>
      </c>
      <c r="F479" s="933">
        <v>1</v>
      </c>
      <c r="G479" s="933">
        <v>1</v>
      </c>
      <c r="H479" s="935">
        <v>12</v>
      </c>
      <c r="I479" s="935">
        <v>318</v>
      </c>
      <c r="J479" s="935">
        <v>0.01</v>
      </c>
      <c r="K479" s="936">
        <v>12.818000000000001</v>
      </c>
      <c r="L479" s="935">
        <v>1.9</v>
      </c>
      <c r="M479" s="935">
        <v>47</v>
      </c>
      <c r="N479" s="937">
        <v>476.02776928816587</v>
      </c>
      <c r="O479" s="936">
        <f>VLOOKUP(D479,'Залог и цена пипса'!$B$13:$E$44,3,0)*(N479+I479*$C$2*K479)</f>
        <v>8291.0207311412014</v>
      </c>
      <c r="P479" s="936">
        <f>K479*VLOOKUP(D479,'Залог и цена пипса'!$B$13:$E$44,2,0)</f>
        <v>1717.8683600000004</v>
      </c>
      <c r="Q479" s="938"/>
      <c r="R479" s="938"/>
      <c r="S479" s="938"/>
      <c r="T479" s="938"/>
      <c r="U479" s="938"/>
      <c r="V479" s="938"/>
      <c r="W479" s="939"/>
      <c r="X479" s="940"/>
      <c r="Y479" s="940"/>
      <c r="Z479" s="941">
        <f t="shared" si="7"/>
        <v>10008.889091141202</v>
      </c>
      <c r="AA479" s="932" t="s">
        <v>1467</v>
      </c>
      <c r="AB479" s="933" t="s">
        <v>521</v>
      </c>
      <c r="AC479" s="933">
        <v>12500</v>
      </c>
      <c r="AD479" s="933" t="s">
        <v>380</v>
      </c>
      <c r="AE479" s="942">
        <v>41640</v>
      </c>
      <c r="AF479" s="942">
        <v>43767</v>
      </c>
      <c r="AG479" s="933">
        <v>70748.12</v>
      </c>
      <c r="AH479" s="933">
        <v>10713.96</v>
      </c>
      <c r="AI479" s="943">
        <v>0.57320000000000004</v>
      </c>
      <c r="AJ479" s="943">
        <f t="shared" si="8"/>
        <v>0.29223654691372325</v>
      </c>
      <c r="AK479" s="943">
        <v>8.0970666666666663E-2</v>
      </c>
      <c r="AL479" s="943">
        <v>0.97583613793103441</v>
      </c>
      <c r="AM479" s="941">
        <v>1.1385101049600643</v>
      </c>
      <c r="AN479" s="944">
        <v>45082.989699074074</v>
      </c>
      <c r="AO479" s="933"/>
    </row>
    <row r="480" spans="1:41" ht="13.5" thickBot="1" x14ac:dyDescent="0.25">
      <c r="A480" s="932" t="s">
        <v>1468</v>
      </c>
      <c r="B480" s="932" t="s">
        <v>1469</v>
      </c>
      <c r="C480" s="933"/>
      <c r="D480" s="934" t="s">
        <v>520</v>
      </c>
      <c r="E480" s="933" t="s">
        <v>960</v>
      </c>
      <c r="F480" s="933">
        <v>1</v>
      </c>
      <c r="G480" s="933">
        <v>1</v>
      </c>
      <c r="H480" s="935">
        <v>12</v>
      </c>
      <c r="I480" s="935">
        <v>317</v>
      </c>
      <c r="J480" s="935">
        <v>0.01</v>
      </c>
      <c r="K480" s="936">
        <v>12.818000000000001</v>
      </c>
      <c r="L480" s="935">
        <v>1.9</v>
      </c>
      <c r="M480" s="935">
        <v>50</v>
      </c>
      <c r="N480" s="937">
        <v>509.0047837636173</v>
      </c>
      <c r="O480" s="936">
        <f>VLOOKUP(D480,'Залог и цена пипса'!$B$13:$E$44,3,0)*(N480+I480*$C$2*K480)</f>
        <v>6961.7992586847495</v>
      </c>
      <c r="P480" s="936">
        <f>K480*VLOOKUP(D480,'Залог и цена пипса'!$B$13:$E$44,2,0)</f>
        <v>1717.8683600000004</v>
      </c>
      <c r="Q480" s="938"/>
      <c r="R480" s="938"/>
      <c r="S480" s="938"/>
      <c r="T480" s="938"/>
      <c r="U480" s="938"/>
      <c r="V480" s="938"/>
      <c r="W480" s="939"/>
      <c r="X480" s="940"/>
      <c r="Y480" s="940"/>
      <c r="Z480" s="941">
        <f t="shared" si="7"/>
        <v>8679.6676186847508</v>
      </c>
      <c r="AA480" s="932" t="s">
        <v>1470</v>
      </c>
      <c r="AB480" s="933" t="s">
        <v>520</v>
      </c>
      <c r="AC480" s="933">
        <v>6400</v>
      </c>
      <c r="AD480" s="933" t="s">
        <v>380</v>
      </c>
      <c r="AE480" s="942">
        <v>41640</v>
      </c>
      <c r="AF480" s="942">
        <v>43767</v>
      </c>
      <c r="AG480" s="933">
        <v>31930.11</v>
      </c>
      <c r="AH480" s="933">
        <v>4688.63</v>
      </c>
      <c r="AI480" s="943">
        <v>0.51680000000000004</v>
      </c>
      <c r="AJ480" s="943">
        <f t="shared" si="8"/>
        <v>-0.32652036840174642</v>
      </c>
      <c r="AK480" s="943">
        <v>7.1374530579399145E-2</v>
      </c>
      <c r="AL480" s="943">
        <v>0.86018615301724144</v>
      </c>
      <c r="AM480" s="941">
        <v>1.1741577772846961</v>
      </c>
      <c r="AN480" s="944">
        <v>45082.990578703706</v>
      </c>
      <c r="AO480" s="933"/>
    </row>
    <row r="481" spans="1:41" ht="13.5" thickBot="1" x14ac:dyDescent="0.25">
      <c r="A481" s="932" t="s">
        <v>1471</v>
      </c>
      <c r="B481" s="932" t="s">
        <v>1472</v>
      </c>
      <c r="C481" s="933"/>
      <c r="D481" s="934" t="s">
        <v>502</v>
      </c>
      <c r="E481" s="933" t="s">
        <v>960</v>
      </c>
      <c r="F481" s="933">
        <v>1</v>
      </c>
      <c r="G481" s="933">
        <v>1</v>
      </c>
      <c r="H481" s="935">
        <v>12</v>
      </c>
      <c r="I481" s="935">
        <v>393</v>
      </c>
      <c r="J481" s="935">
        <v>0.01</v>
      </c>
      <c r="K481" s="936">
        <v>10.25</v>
      </c>
      <c r="L481" s="935">
        <v>2</v>
      </c>
      <c r="M481" s="935">
        <v>70</v>
      </c>
      <c r="N481" s="937">
        <v>619.64999999999986</v>
      </c>
      <c r="O481" s="936">
        <f>VLOOKUP(D481,'Залог и цена пипса'!$B$13:$E$44,3,0)*(N481+I481*$C$2*K481)</f>
        <v>12238.875</v>
      </c>
      <c r="P481" s="936">
        <f>K481*VLOOKUP(D481,'Залог и цена пипса'!$B$13:$E$44,2,0)</f>
        <v>1373.7050000000002</v>
      </c>
      <c r="Q481" s="938"/>
      <c r="R481" s="938"/>
      <c r="S481" s="938"/>
      <c r="T481" s="938"/>
      <c r="U481" s="938"/>
      <c r="V481" s="938"/>
      <c r="W481" s="939"/>
      <c r="X481" s="940"/>
      <c r="Y481" s="940"/>
      <c r="Z481" s="941">
        <f t="shared" si="7"/>
        <v>13612.58</v>
      </c>
      <c r="AA481" s="932" t="s">
        <v>1473</v>
      </c>
      <c r="AB481" s="933" t="s">
        <v>502</v>
      </c>
      <c r="AC481" s="933">
        <v>8300</v>
      </c>
      <c r="AD481" s="933" t="s">
        <v>380</v>
      </c>
      <c r="AE481" s="942">
        <v>41640</v>
      </c>
      <c r="AF481" s="942">
        <v>43767</v>
      </c>
      <c r="AG481" s="933">
        <v>34969.25</v>
      </c>
      <c r="AH481" s="933">
        <v>7000.48</v>
      </c>
      <c r="AI481" s="943">
        <v>0.1676</v>
      </c>
      <c r="AJ481" s="943">
        <f t="shared" si="8"/>
        <v>-0.42801278712299951</v>
      </c>
      <c r="AK481" s="943">
        <v>6.0274143785442193E-2</v>
      </c>
      <c r="AL481" s="943">
        <v>0.7264073535521397</v>
      </c>
      <c r="AM481" s="941">
        <v>0.86125251903908862</v>
      </c>
      <c r="AN481" s="944">
        <v>45082.99181712963</v>
      </c>
      <c r="AO481" s="933"/>
    </row>
    <row r="482" spans="1:41" ht="13.5" thickBot="1" x14ac:dyDescent="0.25">
      <c r="A482" s="932" t="s">
        <v>1474</v>
      </c>
      <c r="B482" s="932" t="s">
        <v>1475</v>
      </c>
      <c r="C482" s="933"/>
      <c r="D482" s="934" t="s">
        <v>522</v>
      </c>
      <c r="E482" s="933" t="s">
        <v>960</v>
      </c>
      <c r="F482" s="933">
        <v>1</v>
      </c>
      <c r="G482" s="933">
        <v>1</v>
      </c>
      <c r="H482" s="935">
        <v>12</v>
      </c>
      <c r="I482" s="935">
        <v>263</v>
      </c>
      <c r="J482" s="935">
        <v>0.01</v>
      </c>
      <c r="K482" s="936">
        <v>6.7560000000000002</v>
      </c>
      <c r="L482" s="935">
        <v>1.9</v>
      </c>
      <c r="M482" s="935">
        <v>46</v>
      </c>
      <c r="N482" s="937">
        <v>241.71776902080001</v>
      </c>
      <c r="O482" s="936">
        <f>VLOOKUP(D482,'Залог и цена пипса'!$B$13:$E$44,3,0)*(N482+I482*$C$2*K482)</f>
        <v>5468.3825018979596</v>
      </c>
      <c r="P482" s="936">
        <f>K482*VLOOKUP(D482,'Залог и цена пипса'!$B$13:$E$44,2,0)</f>
        <v>987.71929824561391</v>
      </c>
      <c r="Q482" s="938"/>
      <c r="R482" s="938"/>
      <c r="S482" s="938"/>
      <c r="T482" s="938"/>
      <c r="U482" s="938"/>
      <c r="V482" s="938"/>
      <c r="W482" s="939"/>
      <c r="X482" s="940"/>
      <c r="Y482" s="940"/>
      <c r="Z482" s="941">
        <f t="shared" si="7"/>
        <v>6456.1018001435732</v>
      </c>
      <c r="AA482" s="932" t="s">
        <v>1476</v>
      </c>
      <c r="AB482" s="933" t="s">
        <v>522</v>
      </c>
      <c r="AC482" s="933">
        <v>6800</v>
      </c>
      <c r="AD482" s="933" t="s">
        <v>380</v>
      </c>
      <c r="AE482" s="942">
        <v>41640</v>
      </c>
      <c r="AF482" s="942">
        <v>43767</v>
      </c>
      <c r="AG482" s="933">
        <v>32334.19</v>
      </c>
      <c r="AH482" s="933">
        <v>5746.15</v>
      </c>
      <c r="AI482" s="943">
        <v>0.27539999999999998</v>
      </c>
      <c r="AJ482" s="943">
        <f t="shared" si="8"/>
        <v>5.0795184500285556E-2</v>
      </c>
      <c r="AK482" s="943">
        <v>6.8026150803669097E-2</v>
      </c>
      <c r="AL482" s="943">
        <v>0.81983240365111565</v>
      </c>
      <c r="AM482" s="941">
        <v>0.97019053537195976</v>
      </c>
      <c r="AN482" s="944">
        <v>45082.992812500001</v>
      </c>
      <c r="AO482" s="933"/>
    </row>
    <row r="483" spans="1:41" ht="13.5" thickBot="1" x14ac:dyDescent="0.25">
      <c r="A483" s="932" t="s">
        <v>1477</v>
      </c>
      <c r="B483" s="932" t="s">
        <v>1478</v>
      </c>
      <c r="C483" s="933"/>
      <c r="D483" s="934" t="s">
        <v>523</v>
      </c>
      <c r="E483" s="933" t="s">
        <v>960</v>
      </c>
      <c r="F483" s="933">
        <v>1</v>
      </c>
      <c r="G483" s="933">
        <v>1</v>
      </c>
      <c r="H483" s="935">
        <v>15</v>
      </c>
      <c r="I483" s="935">
        <v>494</v>
      </c>
      <c r="J483" s="935">
        <v>0.01</v>
      </c>
      <c r="K483" s="936">
        <v>46.285000000000004</v>
      </c>
      <c r="L483" s="935">
        <v>1.9</v>
      </c>
      <c r="M483" s="935">
        <v>59</v>
      </c>
      <c r="N483" s="937">
        <v>2247.3454571423999</v>
      </c>
      <c r="O483" s="936">
        <f>VLOOKUP(D483,'Залог и цена пипса'!$B$13:$E$44,3,0)*(N483+I483*$C$2*K483)</f>
        <v>43223.628303996113</v>
      </c>
      <c r="P483" s="936">
        <f>K483*VLOOKUP(D483,'Залог и цена пипса'!$B$13:$E$44,2,0)</f>
        <v>6766.8128654970751</v>
      </c>
      <c r="Q483" s="938"/>
      <c r="R483" s="938"/>
      <c r="S483" s="938"/>
      <c r="T483" s="938"/>
      <c r="U483" s="938"/>
      <c r="V483" s="938"/>
      <c r="W483" s="939"/>
      <c r="X483" s="940"/>
      <c r="Y483" s="940"/>
      <c r="Z483" s="941">
        <f t="shared" si="7"/>
        <v>49990.441169493191</v>
      </c>
      <c r="AA483" s="932" t="s">
        <v>1479</v>
      </c>
      <c r="AB483" s="933" t="s">
        <v>523</v>
      </c>
      <c r="AC483" s="933">
        <v>10100</v>
      </c>
      <c r="AD483" s="933" t="s">
        <v>380</v>
      </c>
      <c r="AE483" s="942">
        <v>41640</v>
      </c>
      <c r="AF483" s="942">
        <v>43767</v>
      </c>
      <c r="AG483" s="933">
        <v>42265.85</v>
      </c>
      <c r="AH483" s="933">
        <v>8249.7999999999993</v>
      </c>
      <c r="AI483" s="943">
        <v>0.55079999999999996</v>
      </c>
      <c r="AJ483" s="943">
        <f t="shared" si="8"/>
        <v>-0.80913680031721691</v>
      </c>
      <c r="AK483" s="943">
        <v>5.9867491040949579E-2</v>
      </c>
      <c r="AL483" s="943">
        <v>0.72150648685558216</v>
      </c>
      <c r="AM483" s="941">
        <v>0.88332026439930422</v>
      </c>
      <c r="AN483" s="944">
        <v>45082.993981481479</v>
      </c>
      <c r="AO483" s="933"/>
    </row>
    <row r="484" spans="1:41" ht="13.5" thickBot="1" x14ac:dyDescent="0.25">
      <c r="A484" s="932" t="s">
        <v>1480</v>
      </c>
      <c r="B484" s="932" t="s">
        <v>1481</v>
      </c>
      <c r="C484" s="933"/>
      <c r="D484" s="934" t="s">
        <v>524</v>
      </c>
      <c r="E484" s="933" t="s">
        <v>960</v>
      </c>
      <c r="F484" s="933">
        <v>1</v>
      </c>
      <c r="G484" s="933">
        <v>1</v>
      </c>
      <c r="H484" s="935">
        <v>12</v>
      </c>
      <c r="I484" s="935">
        <v>243</v>
      </c>
      <c r="J484" s="935">
        <v>0.01</v>
      </c>
      <c r="K484" s="936">
        <v>10.25</v>
      </c>
      <c r="L484" s="935">
        <v>2</v>
      </c>
      <c r="M484" s="935">
        <v>45</v>
      </c>
      <c r="N484" s="937">
        <v>363.79040757839994</v>
      </c>
      <c r="O484" s="936">
        <f>VLOOKUP(D484,'Залог и цена пипса'!$B$13:$E$44,3,0)*(N484+I484*$C$2*K484)</f>
        <v>5619.9366854850732</v>
      </c>
      <c r="P484" s="936">
        <f>K484*VLOOKUP(D484,'Залог и цена пипса'!$B$13:$E$44,2,0)</f>
        <v>2206.6738428417652</v>
      </c>
      <c r="Q484" s="938"/>
      <c r="R484" s="938"/>
      <c r="S484" s="938"/>
      <c r="T484" s="938"/>
      <c r="U484" s="938"/>
      <c r="V484" s="938"/>
      <c r="W484" s="939"/>
      <c r="X484" s="940"/>
      <c r="Y484" s="940"/>
      <c r="Z484" s="941">
        <f t="shared" si="7"/>
        <v>7826.6105283268389</v>
      </c>
      <c r="AA484" s="932" t="s">
        <v>1482</v>
      </c>
      <c r="AB484" s="933" t="s">
        <v>524</v>
      </c>
      <c r="AC484" s="933">
        <v>11000</v>
      </c>
      <c r="AD484" s="933" t="s">
        <v>380</v>
      </c>
      <c r="AE484" s="942">
        <v>41640</v>
      </c>
      <c r="AF484" s="942">
        <v>43768</v>
      </c>
      <c r="AG484" s="933">
        <v>108197.06</v>
      </c>
      <c r="AH484" s="933">
        <v>8784.75</v>
      </c>
      <c r="AI484" s="943">
        <v>0.16120000000000001</v>
      </c>
      <c r="AJ484" s="943">
        <f t="shared" si="8"/>
        <v>0.56314038602763417</v>
      </c>
      <c r="AK484" s="943">
        <v>0.14071668617505526</v>
      </c>
      <c r="AL484" s="943">
        <v>1.6958786833855801</v>
      </c>
      <c r="AM484" s="941">
        <v>2.1235283323078495</v>
      </c>
      <c r="AN484" s="944">
        <v>45082.996400462966</v>
      </c>
      <c r="AO484" s="933"/>
    </row>
    <row r="485" spans="1:41" ht="13.5" thickBot="1" x14ac:dyDescent="0.25">
      <c r="A485" s="932" t="s">
        <v>1483</v>
      </c>
      <c r="B485" s="932" t="s">
        <v>1484</v>
      </c>
      <c r="C485" s="933"/>
      <c r="D485" s="934" t="s">
        <v>510</v>
      </c>
      <c r="E485" s="933" t="s">
        <v>960</v>
      </c>
      <c r="F485" s="933">
        <v>1</v>
      </c>
      <c r="G485" s="933">
        <v>1</v>
      </c>
      <c r="H485" s="935">
        <v>15</v>
      </c>
      <c r="I485" s="935">
        <v>586</v>
      </c>
      <c r="J485" s="935">
        <v>0.01</v>
      </c>
      <c r="K485" s="936">
        <v>2.0190000000000001</v>
      </c>
      <c r="L485" s="935">
        <v>1.4</v>
      </c>
      <c r="M485" s="935">
        <v>155</v>
      </c>
      <c r="N485" s="937">
        <v>292.76846740650933</v>
      </c>
      <c r="O485" s="936">
        <f>VLOOKUP(D485,'Залог и цена пипса'!$B$13:$E$44,3,0)*(N485+I485*$C$2*K485)</f>
        <v>3145.9746433117052</v>
      </c>
      <c r="P485" s="936">
        <f>K485*VLOOKUP(D485,'Залог и цена пипса'!$B$13:$E$44,2,0)</f>
        <v>432.99474000000004</v>
      </c>
      <c r="Q485" s="938"/>
      <c r="R485" s="938"/>
      <c r="S485" s="938"/>
      <c r="T485" s="938"/>
      <c r="U485" s="938"/>
      <c r="V485" s="938"/>
      <c r="W485" s="939"/>
      <c r="X485" s="940"/>
      <c r="Y485" s="940"/>
      <c r="Z485" s="941">
        <f t="shared" si="7"/>
        <v>3578.9693833117053</v>
      </c>
      <c r="AA485" s="932" t="s">
        <v>1485</v>
      </c>
      <c r="AB485" s="933" t="s">
        <v>510</v>
      </c>
      <c r="AC485" s="933">
        <v>6200</v>
      </c>
      <c r="AD485" s="933" t="s">
        <v>380</v>
      </c>
      <c r="AE485" s="942">
        <v>41640</v>
      </c>
      <c r="AF485" s="942">
        <v>43768</v>
      </c>
      <c r="AG485" s="933">
        <v>46400.28</v>
      </c>
      <c r="AH485" s="933">
        <v>5609.66</v>
      </c>
      <c r="AI485" s="943">
        <v>0.71660000000000001</v>
      </c>
      <c r="AJ485" s="943">
        <f t="shared" si="8"/>
        <v>0.7831230814037401</v>
      </c>
      <c r="AK485" s="943">
        <v>0.10706603904194932</v>
      </c>
      <c r="AL485" s="943">
        <v>1.2903303670745272</v>
      </c>
      <c r="AM485" s="941">
        <v>1.4261199922744106</v>
      </c>
      <c r="AN485" s="944">
        <v>45082.999085648145</v>
      </c>
      <c r="AO485" s="933"/>
    </row>
    <row r="486" spans="1:41" ht="13.5" thickBot="1" x14ac:dyDescent="0.25">
      <c r="A486" s="932" t="s">
        <v>1486</v>
      </c>
      <c r="B486" s="932" t="s">
        <v>1487</v>
      </c>
      <c r="C486" s="933"/>
      <c r="D486" s="934" t="s">
        <v>509</v>
      </c>
      <c r="E486" s="933" t="s">
        <v>960</v>
      </c>
      <c r="F486" s="933">
        <v>1</v>
      </c>
      <c r="G486" s="933">
        <v>1</v>
      </c>
      <c r="H486" s="935">
        <v>14</v>
      </c>
      <c r="I486" s="935">
        <v>284</v>
      </c>
      <c r="J486" s="935">
        <v>0.01</v>
      </c>
      <c r="K486" s="936">
        <v>14.073999999999998</v>
      </c>
      <c r="L486" s="935">
        <v>1.7</v>
      </c>
      <c r="M486" s="935">
        <v>50</v>
      </c>
      <c r="N486" s="937">
        <v>557.84384136901974</v>
      </c>
      <c r="O486" s="936">
        <f>VLOOKUP(D486,'Залог и цена пипса'!$B$13:$E$44,3,0)*(N486+I486*$C$2*K486)</f>
        <v>14195.081660985932</v>
      </c>
      <c r="P486" s="936">
        <f>K486*VLOOKUP(D486,'Залог и цена пипса'!$B$13:$E$44,2,0)</f>
        <v>3018.3100399999998</v>
      </c>
      <c r="Q486" s="938"/>
      <c r="R486" s="938"/>
      <c r="S486" s="938"/>
      <c r="T486" s="938"/>
      <c r="U486" s="938"/>
      <c r="V486" s="938"/>
      <c r="W486" s="939"/>
      <c r="X486" s="940"/>
      <c r="Y486" s="940"/>
      <c r="Z486" s="941">
        <f t="shared" si="7"/>
        <v>17213.391700985932</v>
      </c>
      <c r="AA486" s="932" t="s">
        <v>1488</v>
      </c>
      <c r="AB486" s="933" t="s">
        <v>509</v>
      </c>
      <c r="AC486" s="933">
        <v>13400</v>
      </c>
      <c r="AD486" s="933" t="s">
        <v>380</v>
      </c>
      <c r="AE486" s="942">
        <v>41640</v>
      </c>
      <c r="AF486" s="942">
        <v>43770</v>
      </c>
      <c r="AG486" s="933">
        <v>72511.42</v>
      </c>
      <c r="AH486" s="933">
        <v>10274.129999999999</v>
      </c>
      <c r="AI486" s="943">
        <v>0.1323</v>
      </c>
      <c r="AJ486" s="943">
        <f t="shared" si="8"/>
        <v>-0.27621902815553084</v>
      </c>
      <c r="AK486" s="943">
        <v>7.7304285714285714E-2</v>
      </c>
      <c r="AL486" s="943">
        <v>0.93298275862068958</v>
      </c>
      <c r="AM486" s="941">
        <v>1.2168396706599236</v>
      </c>
      <c r="AN486" s="944">
        <v>45083.000173611108</v>
      </c>
      <c r="AO486" s="933"/>
    </row>
    <row r="487" spans="1:41" ht="13.5" thickBot="1" x14ac:dyDescent="0.25">
      <c r="A487" s="932" t="s">
        <v>1489</v>
      </c>
      <c r="B487" s="932" t="s">
        <v>1490</v>
      </c>
      <c r="C487" s="933"/>
      <c r="D487" s="934" t="s">
        <v>500</v>
      </c>
      <c r="E487" s="933" t="s">
        <v>960</v>
      </c>
      <c r="F487" s="933">
        <v>1</v>
      </c>
      <c r="G487" s="933">
        <v>1</v>
      </c>
      <c r="H487" s="935">
        <v>13</v>
      </c>
      <c r="I487" s="935">
        <v>326</v>
      </c>
      <c r="J487" s="935">
        <v>0.01</v>
      </c>
      <c r="K487" s="936">
        <v>7.9740000000000002</v>
      </c>
      <c r="L487" s="935">
        <v>1.8</v>
      </c>
      <c r="M487" s="935">
        <v>48</v>
      </c>
      <c r="N487" s="937">
        <v>300.44399999999996</v>
      </c>
      <c r="O487" s="936">
        <f>VLOOKUP(D487,'Залог и цена пипса'!$B$13:$E$44,3,0)*(N487+I487*$C$2*K487)</f>
        <v>6903.7260000000006</v>
      </c>
      <c r="P487" s="936">
        <f>K487*VLOOKUP(D487,'Залог и цена пипса'!$B$13:$E$44,2,0)</f>
        <v>1710.1040400000002</v>
      </c>
      <c r="Q487" s="938"/>
      <c r="R487" s="938"/>
      <c r="S487" s="938"/>
      <c r="T487" s="938"/>
      <c r="U487" s="938"/>
      <c r="V487" s="938"/>
      <c r="W487" s="939"/>
      <c r="X487" s="940"/>
      <c r="Y487" s="940"/>
      <c r="Z487" s="941">
        <f t="shared" si="7"/>
        <v>8613.8300400000007</v>
      </c>
      <c r="AA487" s="932" t="s">
        <v>1491</v>
      </c>
      <c r="AB487" s="933" t="s">
        <v>500</v>
      </c>
      <c r="AC487" s="933">
        <v>7300</v>
      </c>
      <c r="AD487" s="933" t="s">
        <v>380</v>
      </c>
      <c r="AE487" s="942">
        <v>41640</v>
      </c>
      <c r="AF487" s="942">
        <v>43770</v>
      </c>
      <c r="AG487" s="933">
        <v>40226.39</v>
      </c>
      <c r="AH487" s="933">
        <v>5425.52</v>
      </c>
      <c r="AI487" s="943">
        <v>0.13950000000000001</v>
      </c>
      <c r="AJ487" s="943">
        <f t="shared" si="8"/>
        <v>-0.2141171303727871</v>
      </c>
      <c r="AK487" s="943">
        <v>7.8720919765166347E-2</v>
      </c>
      <c r="AL487" s="943">
        <v>0.9500800661313179</v>
      </c>
      <c r="AM487" s="941">
        <v>1.2783262217738798</v>
      </c>
      <c r="AN487" s="944">
        <v>45083.001504629632</v>
      </c>
      <c r="AO487" s="933"/>
    </row>
    <row r="488" spans="1:41" ht="13.5" thickBot="1" x14ac:dyDescent="0.25">
      <c r="A488" s="932" t="s">
        <v>1492</v>
      </c>
      <c r="B488" s="932" t="s">
        <v>1493</v>
      </c>
      <c r="C488" s="933"/>
      <c r="D488" s="934" t="s">
        <v>515</v>
      </c>
      <c r="E488" s="933" t="s">
        <v>960</v>
      </c>
      <c r="F488" s="933">
        <v>1</v>
      </c>
      <c r="G488" s="933">
        <v>1</v>
      </c>
      <c r="H488" s="935">
        <v>13</v>
      </c>
      <c r="I488" s="935">
        <v>708</v>
      </c>
      <c r="J488" s="935">
        <v>0.01</v>
      </c>
      <c r="K488" s="936">
        <v>7.9740000000000002</v>
      </c>
      <c r="L488" s="935">
        <v>1.8</v>
      </c>
      <c r="M488" s="935">
        <v>132</v>
      </c>
      <c r="N488" s="937">
        <v>974.30701541095891</v>
      </c>
      <c r="O488" s="936">
        <f>VLOOKUP(D488,'Залог и цена пипса'!$B$13:$E$44,3,0)*(N488+I488*$C$2*K488)</f>
        <v>12190.673151138039</v>
      </c>
      <c r="P488" s="936">
        <f>K488*VLOOKUP(D488,'Залог и цена пипса'!$B$13:$E$44,2,0)</f>
        <v>1955.8627200000001</v>
      </c>
      <c r="Q488" s="938"/>
      <c r="R488" s="938"/>
      <c r="S488" s="938"/>
      <c r="T488" s="938"/>
      <c r="U488" s="938"/>
      <c r="V488" s="938"/>
      <c r="W488" s="939"/>
      <c r="X488" s="940"/>
      <c r="Y488" s="940"/>
      <c r="Z488" s="941">
        <f t="shared" si="7"/>
        <v>14146.53587113804</v>
      </c>
      <c r="AA488" s="932" t="s">
        <v>1494</v>
      </c>
      <c r="AB488" s="933" t="s">
        <v>515</v>
      </c>
      <c r="AC488" s="933">
        <v>11800</v>
      </c>
      <c r="AD488" s="933" t="s">
        <v>380</v>
      </c>
      <c r="AE488" s="942">
        <v>41640</v>
      </c>
      <c r="AF488" s="942">
        <v>43770</v>
      </c>
      <c r="AG488" s="933">
        <v>61005.15</v>
      </c>
      <c r="AH488" s="933">
        <v>9728.24</v>
      </c>
      <c r="AI488" s="943">
        <v>0.2039</v>
      </c>
      <c r="AJ488" s="943">
        <f t="shared" si="8"/>
        <v>-0.20199320583934799</v>
      </c>
      <c r="AK488" s="943">
        <v>7.385611380145278E-2</v>
      </c>
      <c r="AL488" s="943">
        <v>0.89136689070718877</v>
      </c>
      <c r="AM488" s="941">
        <v>1.0811954999408762</v>
      </c>
      <c r="AN488" s="944">
        <v>45083.005381944444</v>
      </c>
      <c r="AO488" s="933"/>
    </row>
    <row r="489" spans="1:41" ht="13.5" thickBot="1" x14ac:dyDescent="0.25">
      <c r="A489" s="932" t="s">
        <v>1495</v>
      </c>
      <c r="B489" s="932" t="s">
        <v>1496</v>
      </c>
      <c r="C489" s="933"/>
      <c r="D489" s="934" t="s">
        <v>514</v>
      </c>
      <c r="E489" s="933" t="s">
        <v>960</v>
      </c>
      <c r="F489" s="933">
        <v>1</v>
      </c>
      <c r="G489" s="933">
        <v>1</v>
      </c>
      <c r="H489" s="935">
        <v>12</v>
      </c>
      <c r="I489" s="935">
        <v>417</v>
      </c>
      <c r="J489" s="935">
        <v>0.01</v>
      </c>
      <c r="K489" s="936">
        <v>10.25</v>
      </c>
      <c r="L489" s="935">
        <v>2</v>
      </c>
      <c r="M489" s="935">
        <v>59</v>
      </c>
      <c r="N489" s="937">
        <v>498.87200937703835</v>
      </c>
      <c r="O489" s="936">
        <f>VLOOKUP(D489,'Залог и цена пипса'!$B$13:$E$44,3,0)*(N489+I489*$C$2*K489)</f>
        <v>12271.63751689634</v>
      </c>
      <c r="P489" s="936">
        <f>K489*VLOOKUP(D489,'Залог и цена пипса'!$B$13:$E$44,2,0)</f>
        <v>2514.12</v>
      </c>
      <c r="Q489" s="938"/>
      <c r="R489" s="938"/>
      <c r="S489" s="938"/>
      <c r="T489" s="938"/>
      <c r="U489" s="938"/>
      <c r="V489" s="938"/>
      <c r="W489" s="939"/>
      <c r="X489" s="940"/>
      <c r="Y489" s="940"/>
      <c r="Z489" s="941">
        <f t="shared" si="7"/>
        <v>14785.757516896341</v>
      </c>
      <c r="AA489" s="932" t="s">
        <v>1497</v>
      </c>
      <c r="AB489" s="933" t="s">
        <v>514</v>
      </c>
      <c r="AC489" s="933">
        <v>9400</v>
      </c>
      <c r="AD489" s="933" t="s">
        <v>380</v>
      </c>
      <c r="AE489" s="942">
        <v>41640</v>
      </c>
      <c r="AF489" s="942">
        <v>43784</v>
      </c>
      <c r="AG489" s="933">
        <v>48731.6</v>
      </c>
      <c r="AH489" s="933">
        <v>6789.02</v>
      </c>
      <c r="AI489" s="943">
        <v>0.2114</v>
      </c>
      <c r="AJ489" s="943">
        <f t="shared" si="8"/>
        <v>-0.44677146870965972</v>
      </c>
      <c r="AK489" s="943">
        <v>7.3534932850460241E-2</v>
      </c>
      <c r="AL489" s="943">
        <v>0.87868012982329602</v>
      </c>
      <c r="AM489" s="941">
        <v>1.2166105299938696</v>
      </c>
      <c r="AN489" s="944">
        <v>45083.006863425922</v>
      </c>
      <c r="AO489" s="933"/>
    </row>
    <row r="490" spans="1:41" ht="13.5" thickBot="1" x14ac:dyDescent="0.25">
      <c r="A490" s="932" t="s">
        <v>1498</v>
      </c>
      <c r="B490" s="932" t="s">
        <v>1499</v>
      </c>
      <c r="C490" s="933"/>
      <c r="D490" s="934" t="s">
        <v>525</v>
      </c>
      <c r="E490" s="933" t="s">
        <v>960</v>
      </c>
      <c r="F490" s="933">
        <v>1</v>
      </c>
      <c r="G490" s="933">
        <v>1</v>
      </c>
      <c r="H490" s="935">
        <v>13</v>
      </c>
      <c r="I490" s="935">
        <v>382</v>
      </c>
      <c r="J490" s="935">
        <v>0.01</v>
      </c>
      <c r="K490" s="936">
        <v>12.827999999999999</v>
      </c>
      <c r="L490" s="935">
        <v>1.9</v>
      </c>
      <c r="M490" s="935">
        <v>73</v>
      </c>
      <c r="N490" s="937">
        <v>802.41938903184291</v>
      </c>
      <c r="O490" s="936">
        <f>VLOOKUP(D490,'Залог и цена пипса'!$B$13:$E$44,3,0)*(N490+I490*$C$2*K490)</f>
        <v>11229.824785856925</v>
      </c>
      <c r="P490" s="936">
        <f>K490*VLOOKUP(D490,'Залог и цена пипса'!$B$13:$E$44,2,0)</f>
        <v>1595.29008</v>
      </c>
      <c r="Q490" s="938"/>
      <c r="R490" s="938"/>
      <c r="S490" s="938"/>
      <c r="T490" s="938"/>
      <c r="U490" s="938"/>
      <c r="V490" s="938"/>
      <c r="W490" s="939"/>
      <c r="X490" s="940"/>
      <c r="Y490" s="940"/>
      <c r="Z490" s="941">
        <f t="shared" si="7"/>
        <v>12825.114865856925</v>
      </c>
      <c r="AA490" s="932" t="s">
        <v>1500</v>
      </c>
      <c r="AB490" s="933" t="s">
        <v>525</v>
      </c>
      <c r="AC490" s="933">
        <v>8000</v>
      </c>
      <c r="AD490" s="933" t="s">
        <v>380</v>
      </c>
      <c r="AE490" s="942">
        <v>41640</v>
      </c>
      <c r="AF490" s="942">
        <v>43784</v>
      </c>
      <c r="AG490" s="933">
        <v>49873.25</v>
      </c>
      <c r="AH490" s="933">
        <v>6376.4</v>
      </c>
      <c r="AI490" s="943">
        <v>0.184</v>
      </c>
      <c r="AJ490" s="943">
        <f t="shared" si="8"/>
        <v>-0.4321906065684506</v>
      </c>
      <c r="AK490" s="943">
        <v>8.8427748226950362E-2</v>
      </c>
      <c r="AL490" s="943">
        <v>1.0566366525423727</v>
      </c>
      <c r="AM490" s="941">
        <v>1.3256842764473658</v>
      </c>
      <c r="AN490" s="944">
        <v>45083.009097222224</v>
      </c>
      <c r="AO490" s="933"/>
    </row>
    <row r="491" spans="1:41" ht="13.5" thickBot="1" x14ac:dyDescent="0.25">
      <c r="A491" s="932" t="s">
        <v>1501</v>
      </c>
      <c r="B491" s="932" t="s">
        <v>1502</v>
      </c>
      <c r="C491" s="933"/>
      <c r="D491" s="934" t="s">
        <v>526</v>
      </c>
      <c r="E491" s="933" t="s">
        <v>960</v>
      </c>
      <c r="F491" s="933">
        <v>1</v>
      </c>
      <c r="G491" s="933">
        <v>1</v>
      </c>
      <c r="H491" s="935">
        <v>14</v>
      </c>
      <c r="I491" s="935">
        <v>589</v>
      </c>
      <c r="J491" s="935">
        <v>0.01</v>
      </c>
      <c r="K491" s="936">
        <v>1.4410000000000001</v>
      </c>
      <c r="L491" s="935">
        <v>1.4</v>
      </c>
      <c r="M491" s="935">
        <v>191</v>
      </c>
      <c r="N491" s="937">
        <v>261.38582695400453</v>
      </c>
      <c r="O491" s="936">
        <f>VLOOKUP(D491,'Залог и цена пипса'!$B$13:$E$44,3,0)*(N491+I491*$C$2*K491)</f>
        <v>4180.0852028709787</v>
      </c>
      <c r="P491" s="936">
        <f>K491*VLOOKUP(D491,'Залог и цена пипса'!$B$13:$E$44,2,0)</f>
        <v>179.20276000000001</v>
      </c>
      <c r="Q491" s="938"/>
      <c r="R491" s="938"/>
      <c r="S491" s="938"/>
      <c r="T491" s="938"/>
      <c r="U491" s="938"/>
      <c r="V491" s="938"/>
      <c r="W491" s="939"/>
      <c r="X491" s="940"/>
      <c r="Y491" s="940"/>
      <c r="Z491" s="941">
        <f t="shared" si="7"/>
        <v>4359.2879628709788</v>
      </c>
      <c r="AA491" s="932" t="s">
        <v>1503</v>
      </c>
      <c r="AB491" s="933" t="s">
        <v>526</v>
      </c>
      <c r="AC491" s="933">
        <v>2900</v>
      </c>
      <c r="AD491" s="933" t="s">
        <v>380</v>
      </c>
      <c r="AE491" s="942">
        <v>41640</v>
      </c>
      <c r="AF491" s="942">
        <v>43784</v>
      </c>
      <c r="AG491" s="933">
        <v>14453.28</v>
      </c>
      <c r="AH491" s="933">
        <v>2633.13</v>
      </c>
      <c r="AI491" s="943">
        <v>0.46089999999999998</v>
      </c>
      <c r="AJ491" s="943">
        <f t="shared" si="8"/>
        <v>-0.37007743330410925</v>
      </c>
      <c r="AK491" s="943">
        <v>7.0693470286133528E-2</v>
      </c>
      <c r="AL491" s="943">
        <v>0.84472706019871424</v>
      </c>
      <c r="AM491" s="941">
        <v>0.93034087742582827</v>
      </c>
      <c r="AN491" s="944">
        <v>45083.010162037041</v>
      </c>
      <c r="AO491" s="933"/>
    </row>
    <row r="492" spans="1:41" ht="13.5" thickBot="1" x14ac:dyDescent="0.25">
      <c r="A492" s="932" t="s">
        <v>1504</v>
      </c>
      <c r="B492" s="932" t="s">
        <v>1505</v>
      </c>
      <c r="C492" s="933"/>
      <c r="D492" s="934" t="s">
        <v>506</v>
      </c>
      <c r="E492" s="933" t="s">
        <v>960</v>
      </c>
      <c r="F492" s="933">
        <v>1</v>
      </c>
      <c r="G492" s="933">
        <v>1</v>
      </c>
      <c r="H492" s="935">
        <v>14</v>
      </c>
      <c r="I492" s="935">
        <v>407</v>
      </c>
      <c r="J492" s="935">
        <v>0.01</v>
      </c>
      <c r="K492" s="936">
        <v>14.347999999999999</v>
      </c>
      <c r="L492" s="935">
        <v>1.8</v>
      </c>
      <c r="M492" s="935">
        <v>57</v>
      </c>
      <c r="N492" s="937">
        <v>671.04777599999989</v>
      </c>
      <c r="O492" s="936">
        <f>VLOOKUP(D492,'Залог и цена пипса'!$B$13:$E$44,3,0)*(N492+I492*$C$2*K492)</f>
        <v>11308.429649122809</v>
      </c>
      <c r="P492" s="936">
        <f>K492*VLOOKUP(D492,'Залог и цена пипса'!$B$13:$E$44,2,0)</f>
        <v>2869.6</v>
      </c>
      <c r="Q492" s="938"/>
      <c r="R492" s="938"/>
      <c r="S492" s="938"/>
      <c r="T492" s="938"/>
      <c r="U492" s="938"/>
      <c r="V492" s="938"/>
      <c r="W492" s="939"/>
      <c r="X492" s="940"/>
      <c r="Y492" s="940"/>
      <c r="Z492" s="941">
        <f t="shared" si="7"/>
        <v>14178.029649122809</v>
      </c>
      <c r="AA492" s="932" t="s">
        <v>1506</v>
      </c>
      <c r="AB492" s="933" t="s">
        <v>506</v>
      </c>
      <c r="AC492" s="933">
        <v>9000</v>
      </c>
      <c r="AD492" s="933" t="s">
        <v>380</v>
      </c>
      <c r="AE492" s="942">
        <v>41640</v>
      </c>
      <c r="AF492" s="942">
        <v>43770</v>
      </c>
      <c r="AG492" s="933">
        <v>30797.38</v>
      </c>
      <c r="AH492" s="933">
        <v>6030.65</v>
      </c>
      <c r="AI492" s="943">
        <v>0.2412</v>
      </c>
      <c r="AJ492" s="943">
        <f t="shared" si="8"/>
        <v>-0.46671198503076022</v>
      </c>
      <c r="AK492" s="943">
        <v>4.8884730158730162E-2</v>
      </c>
      <c r="AL492" s="943">
        <v>0.58998812260536404</v>
      </c>
      <c r="AM492" s="941">
        <v>0.8804843762195248</v>
      </c>
      <c r="AN492" s="944">
        <v>45083.011342592596</v>
      </c>
      <c r="AO492" s="933"/>
    </row>
    <row r="493" spans="1:41" ht="13.5" thickBot="1" x14ac:dyDescent="0.25">
      <c r="A493" s="932" t="s">
        <v>1507</v>
      </c>
      <c r="B493" s="932" t="s">
        <v>1508</v>
      </c>
      <c r="C493" s="933"/>
      <c r="D493" s="934" t="s">
        <v>505</v>
      </c>
      <c r="E493" s="933" t="s">
        <v>960</v>
      </c>
      <c r="F493" s="933">
        <v>1</v>
      </c>
      <c r="G493" s="933">
        <v>1</v>
      </c>
      <c r="H493" s="935">
        <v>13</v>
      </c>
      <c r="I493" s="935">
        <v>352</v>
      </c>
      <c r="J493" s="935">
        <v>0.01</v>
      </c>
      <c r="K493" s="936">
        <v>20.490000000000002</v>
      </c>
      <c r="L493" s="935">
        <v>2</v>
      </c>
      <c r="M493" s="935">
        <v>44</v>
      </c>
      <c r="N493" s="937">
        <v>692.85015249999981</v>
      </c>
      <c r="O493" s="936">
        <f>VLOOKUP(D493,'Залог и цена пипса'!$B$13:$E$44,3,0)*(N493+I493*$C$2*K493)</f>
        <v>13517.572949196439</v>
      </c>
      <c r="P493" s="936">
        <f>K493*VLOOKUP(D493,'Залог и цена пипса'!$B$13:$E$44,2,0)</f>
        <v>4098</v>
      </c>
      <c r="Q493" s="938"/>
      <c r="R493" s="938"/>
      <c r="S493" s="938"/>
      <c r="T493" s="938"/>
      <c r="U493" s="938"/>
      <c r="V493" s="938"/>
      <c r="W493" s="939"/>
      <c r="X493" s="940"/>
      <c r="Y493" s="940"/>
      <c r="Z493" s="941">
        <f t="shared" si="7"/>
        <v>17615.572949196438</v>
      </c>
      <c r="AA493" s="932" t="s">
        <v>1509</v>
      </c>
      <c r="AB493" s="933" t="s">
        <v>505</v>
      </c>
      <c r="AC493" s="933">
        <v>12500</v>
      </c>
      <c r="AD493" s="933" t="s">
        <v>380</v>
      </c>
      <c r="AE493" s="942">
        <v>41640</v>
      </c>
      <c r="AF493" s="942">
        <v>43770</v>
      </c>
      <c r="AG493" s="933">
        <v>43837.99</v>
      </c>
      <c r="AH493" s="933">
        <v>8368.7199999999993</v>
      </c>
      <c r="AI493" s="943">
        <v>0.1792</v>
      </c>
      <c r="AJ493" s="943">
        <f t="shared" si="8"/>
        <v>-0.38090069634153645</v>
      </c>
      <c r="AK493" s="943">
        <v>5.0100559999999995E-2</v>
      </c>
      <c r="AL493" s="943">
        <v>0.60466193103448274</v>
      </c>
      <c r="AM493" s="941">
        <v>0.90315772757733981</v>
      </c>
      <c r="AN493" s="944">
        <v>45083.012881944444</v>
      </c>
      <c r="AO493" s="933"/>
    </row>
    <row r="494" spans="1:41" ht="13.5" thickBot="1" x14ac:dyDescent="0.25">
      <c r="A494" s="932" t="s">
        <v>1510</v>
      </c>
      <c r="B494" s="932" t="s">
        <v>1511</v>
      </c>
      <c r="C494" s="933"/>
      <c r="D494" s="934" t="s">
        <v>508</v>
      </c>
      <c r="E494" s="933" t="s">
        <v>960</v>
      </c>
      <c r="F494" s="933">
        <v>1</v>
      </c>
      <c r="G494" s="933">
        <v>1</v>
      </c>
      <c r="H494" s="935">
        <v>9</v>
      </c>
      <c r="I494" s="935">
        <v>295</v>
      </c>
      <c r="J494" s="935">
        <v>0.01</v>
      </c>
      <c r="K494" s="936">
        <v>0.98699999999999988</v>
      </c>
      <c r="L494" s="935">
        <v>1.7</v>
      </c>
      <c r="M494" s="935">
        <v>87</v>
      </c>
      <c r="N494" s="937">
        <v>76.156836892660635</v>
      </c>
      <c r="O494" s="936">
        <f>VLOOKUP(D494,'Залог и цена пипса'!$B$13:$E$44,3,0)*(N494+I494*$C$2*K494)</f>
        <v>913.51777779752604</v>
      </c>
      <c r="P494" s="936">
        <f>K494*VLOOKUP(D494,'Залог и цена пипса'!$B$13:$E$44,2,0)</f>
        <v>211.67201999999997</v>
      </c>
      <c r="Q494" s="938"/>
      <c r="R494" s="938"/>
      <c r="S494" s="938"/>
      <c r="T494" s="938"/>
      <c r="U494" s="938"/>
      <c r="V494" s="938"/>
      <c r="W494" s="939"/>
      <c r="X494" s="940"/>
      <c r="Y494" s="940"/>
      <c r="Z494" s="941">
        <f t="shared" si="7"/>
        <v>1125.1897977975259</v>
      </c>
      <c r="AA494" s="932" t="s">
        <v>1061</v>
      </c>
      <c r="AB494" s="933" t="s">
        <v>508</v>
      </c>
      <c r="AC494" s="933">
        <v>1200</v>
      </c>
      <c r="AD494" s="933" t="s">
        <v>380</v>
      </c>
      <c r="AE494" s="942">
        <v>41641</v>
      </c>
      <c r="AF494" s="942">
        <v>43907</v>
      </c>
      <c r="AG494" s="933">
        <v>10904.34</v>
      </c>
      <c r="AH494" s="933">
        <v>1072.3900000000001</v>
      </c>
      <c r="AI494" s="943">
        <v>0.30299999999999999</v>
      </c>
      <c r="AJ494" s="943">
        <f t="shared" si="8"/>
        <v>0.17391256750964604</v>
      </c>
      <c r="AK494" s="943">
        <v>0.12213642473118279</v>
      </c>
      <c r="AL494" s="943">
        <v>1.4656370967741936</v>
      </c>
      <c r="AM494" s="941">
        <v>1.6400418841363982</v>
      </c>
      <c r="AN494" s="944">
        <v>45083.013310185182</v>
      </c>
      <c r="AO494" s="933"/>
    </row>
    <row r="495" spans="1:41" x14ac:dyDescent="0.2">
      <c r="A495" s="988" t="s">
        <v>1512</v>
      </c>
      <c r="B495" s="988" t="s">
        <v>1513</v>
      </c>
      <c r="C495" s="991"/>
      <c r="D495" s="994" t="s">
        <v>501</v>
      </c>
      <c r="E495" s="991" t="s">
        <v>1004</v>
      </c>
      <c r="F495" s="991">
        <v>2</v>
      </c>
      <c r="G495" s="991">
        <v>1</v>
      </c>
      <c r="H495" s="997">
        <v>14</v>
      </c>
      <c r="I495" s="997">
        <v>497</v>
      </c>
      <c r="J495" s="997">
        <v>0.01</v>
      </c>
      <c r="K495" s="985">
        <v>8.4329999999999998</v>
      </c>
      <c r="L495" s="997">
        <v>1.7</v>
      </c>
      <c r="M495" s="997">
        <v>87</v>
      </c>
      <c r="N495" s="1000">
        <v>478.19999999999993</v>
      </c>
      <c r="O495" s="985">
        <f>VLOOKUP(D495,'Залог и цена пипса'!$B$13:$E$44,3,0)*(N495+I495*$C$2*K495)</f>
        <v>11068.801500000001</v>
      </c>
      <c r="P495" s="985">
        <f>K495*VLOOKUP(D495,'Залог и цена пипса'!$B$13:$E$44,2,0)</f>
        <v>2068.4462399999998</v>
      </c>
      <c r="Q495" s="976"/>
      <c r="R495" s="976"/>
      <c r="S495" s="976"/>
      <c r="T495" s="976"/>
      <c r="U495" s="976"/>
      <c r="V495" s="976"/>
      <c r="W495" s="979"/>
      <c r="X495" s="982"/>
      <c r="Y495" s="982"/>
      <c r="Z495" s="973">
        <f t="shared" si="7"/>
        <v>13137.247740000001</v>
      </c>
      <c r="AA495" s="945" t="s">
        <v>1514</v>
      </c>
      <c r="AB495" s="946" t="s">
        <v>501</v>
      </c>
      <c r="AC495" s="946">
        <v>3500</v>
      </c>
      <c r="AD495" s="946" t="s">
        <v>380</v>
      </c>
      <c r="AE495" s="947">
        <v>42018</v>
      </c>
      <c r="AF495" s="947">
        <v>43941</v>
      </c>
      <c r="AG495" s="946">
        <v>42721.99</v>
      </c>
      <c r="AH495" s="946">
        <v>9804.89</v>
      </c>
      <c r="AI495" s="948">
        <v>0.4985</v>
      </c>
      <c r="AJ495" s="948">
        <f t="shared" si="8"/>
        <v>-0.11418684308323732</v>
      </c>
      <c r="AK495" s="948">
        <v>0.19313738698010849</v>
      </c>
      <c r="AL495" s="948">
        <v>2.3030722371967656</v>
      </c>
      <c r="AM495" s="949">
        <v>0.82211558010224284</v>
      </c>
      <c r="AN495" s="950">
        <v>45083.013472222221</v>
      </c>
      <c r="AO495" s="946"/>
    </row>
    <row r="496" spans="1:41" x14ac:dyDescent="0.2">
      <c r="A496" s="989"/>
      <c r="B496" s="989"/>
      <c r="C496" s="992"/>
      <c r="D496" s="995"/>
      <c r="E496" s="992"/>
      <c r="F496" s="992"/>
      <c r="G496" s="992"/>
      <c r="H496" s="998"/>
      <c r="I496" s="998"/>
      <c r="J496" s="998"/>
      <c r="K496" s="986"/>
      <c r="L496" s="998"/>
      <c r="M496" s="998"/>
      <c r="N496" s="1001"/>
      <c r="O496" s="986"/>
      <c r="P496" s="986"/>
      <c r="Q496" s="977"/>
      <c r="R496" s="977"/>
      <c r="S496" s="977"/>
      <c r="T496" s="977"/>
      <c r="U496" s="977"/>
      <c r="V496" s="977"/>
      <c r="W496" s="980"/>
      <c r="X496" s="983"/>
      <c r="Y496" s="983"/>
      <c r="Z496" s="974"/>
      <c r="AA496" s="951" t="s">
        <v>1515</v>
      </c>
      <c r="AB496" s="952" t="s">
        <v>501</v>
      </c>
      <c r="AC496" s="952">
        <v>3500</v>
      </c>
      <c r="AD496" s="952" t="s">
        <v>380</v>
      </c>
      <c r="AE496" s="953">
        <v>42751</v>
      </c>
      <c r="AF496" s="953">
        <v>43941</v>
      </c>
      <c r="AG496" s="952">
        <v>22360.06</v>
      </c>
      <c r="AH496" s="952">
        <v>5307.17</v>
      </c>
      <c r="AI496" s="954">
        <v>0.23799999999999999</v>
      </c>
      <c r="AJ496" s="954">
        <f>(AH496-MIN(IF(O495=0,2E+99,O495),IF(X495=0,2E+99,X495)))/MIN(IF(O495=0,2E+99,O495),IF(X495=0,2E+99,X495))</f>
        <v>-0.5205289389280312</v>
      </c>
      <c r="AK496" s="954">
        <v>0.16339101205699672</v>
      </c>
      <c r="AL496" s="954">
        <v>1.935935930735931</v>
      </c>
      <c r="AM496" s="955">
        <v>1.2767210693412419</v>
      </c>
      <c r="AN496" s="956">
        <v>45083.013645833336</v>
      </c>
      <c r="AO496" s="952"/>
    </row>
    <row r="497" spans="1:41" ht="13.5" thickBot="1" x14ac:dyDescent="0.25">
      <c r="A497" s="990"/>
      <c r="B497" s="990"/>
      <c r="C497" s="993"/>
      <c r="D497" s="996"/>
      <c r="E497" s="993"/>
      <c r="F497" s="993"/>
      <c r="G497" s="993"/>
      <c r="H497" s="999"/>
      <c r="I497" s="999"/>
      <c r="J497" s="999"/>
      <c r="K497" s="987"/>
      <c r="L497" s="999"/>
      <c r="M497" s="999"/>
      <c r="N497" s="1002"/>
      <c r="O497" s="987"/>
      <c r="P497" s="987"/>
      <c r="Q497" s="978"/>
      <c r="R497" s="978"/>
      <c r="S497" s="978"/>
      <c r="T497" s="978"/>
      <c r="U497" s="978"/>
      <c r="V497" s="978"/>
      <c r="W497" s="981"/>
      <c r="X497" s="984"/>
      <c r="Y497" s="984"/>
      <c r="Z497" s="975"/>
      <c r="AA497" s="957" t="s">
        <v>962</v>
      </c>
      <c r="AB497" s="958" t="s">
        <v>501</v>
      </c>
      <c r="AC497" s="958">
        <v>100000</v>
      </c>
      <c r="AD497" s="958" t="s">
        <v>380</v>
      </c>
      <c r="AE497" s="959">
        <v>42005</v>
      </c>
      <c r="AF497" s="959">
        <v>43951</v>
      </c>
      <c r="AG497" s="958">
        <v>44995.4</v>
      </c>
      <c r="AH497" s="958">
        <v>15737.76</v>
      </c>
      <c r="AI497" s="960">
        <v>0.11020000000000001</v>
      </c>
      <c r="AJ497" s="960">
        <f>(AH497-MIN(IF(O495=0,2E+99,O495),IF(X495=0,2E+99,X495)))/MIN(IF(O495=0,2E+99,O495),IF(X495=0,2E+99,X495))</f>
        <v>0.42181246994085114</v>
      </c>
      <c r="AK497" s="960">
        <v>7.0305312500000003E-3</v>
      </c>
      <c r="AL497" s="960">
        <v>8.4896981132075472E-2</v>
      </c>
      <c r="AM497" s="961">
        <v>0.53944767954318451</v>
      </c>
      <c r="AN497" s="962">
        <v>45083.013680555552</v>
      </c>
      <c r="AO497" s="958"/>
    </row>
    <row r="498" spans="1:41" x14ac:dyDescent="0.2">
      <c r="A498" s="988" t="s">
        <v>1516</v>
      </c>
      <c r="B498" s="988" t="s">
        <v>1517</v>
      </c>
      <c r="C498" s="991"/>
      <c r="D498" s="994" t="s">
        <v>500</v>
      </c>
      <c r="E498" s="991" t="s">
        <v>1004</v>
      </c>
      <c r="F498" s="991">
        <v>2</v>
      </c>
      <c r="G498" s="991">
        <v>1</v>
      </c>
      <c r="H498" s="997">
        <v>8</v>
      </c>
      <c r="I498" s="997">
        <v>99</v>
      </c>
      <c r="J498" s="997">
        <v>0.01</v>
      </c>
      <c r="K498" s="985">
        <v>1.353</v>
      </c>
      <c r="L498" s="997">
        <v>1.8</v>
      </c>
      <c r="M498" s="997">
        <v>36</v>
      </c>
      <c r="N498" s="1000">
        <v>30.990999999999996</v>
      </c>
      <c r="O498" s="985">
        <f>VLOOKUP(D498,'Залог и цена пипса'!$B$13:$E$44,3,0)*(N498+I498*$C$2*K498)</f>
        <v>510.83050000000009</v>
      </c>
      <c r="P498" s="985">
        <f>K498*VLOOKUP(D498,'Залог и цена пипса'!$B$13:$E$44,2,0)</f>
        <v>290.16437999999999</v>
      </c>
      <c r="Q498" s="976"/>
      <c r="R498" s="976"/>
      <c r="S498" s="976"/>
      <c r="T498" s="976"/>
      <c r="U498" s="976"/>
      <c r="V498" s="976"/>
      <c r="W498" s="979"/>
      <c r="X498" s="982"/>
      <c r="Y498" s="982"/>
      <c r="Z498" s="973">
        <f>MAX(O498,X498)+MAX(Y498,P498)</f>
        <v>800.99488000000008</v>
      </c>
      <c r="AA498" s="945" t="s">
        <v>1518</v>
      </c>
      <c r="AB498" s="946" t="s">
        <v>500</v>
      </c>
      <c r="AC498" s="946">
        <v>100000</v>
      </c>
      <c r="AD498" s="946" t="s">
        <v>380</v>
      </c>
      <c r="AE498" s="947">
        <v>42736</v>
      </c>
      <c r="AF498" s="947">
        <v>43956</v>
      </c>
      <c r="AG498" s="946">
        <v>335.03</v>
      </c>
      <c r="AH498" s="946">
        <v>141.01</v>
      </c>
      <c r="AI498" s="948">
        <v>1.4E-3</v>
      </c>
      <c r="AJ498" s="948">
        <f>(AH498-MIN(IF(O498=0,2E+99,O498),IF(X498=0,2E+99,X498)))/MIN(IF(O498=0,2E+99,O498),IF(X498=0,2E+99,X498))</f>
        <v>-0.72395931722949203</v>
      </c>
      <c r="AK498" s="948">
        <v>8.3548628428927677E-5</v>
      </c>
      <c r="AL498" s="948">
        <v>1.0152424242424241E-3</v>
      </c>
      <c r="AM498" s="949">
        <v>0.71997902577294104</v>
      </c>
      <c r="AN498" s="950">
        <v>45083.013726851852</v>
      </c>
      <c r="AO498" s="946"/>
    </row>
    <row r="499" spans="1:41" x14ac:dyDescent="0.2">
      <c r="A499" s="989"/>
      <c r="B499" s="989"/>
      <c r="C499" s="992"/>
      <c r="D499" s="995"/>
      <c r="E499" s="992"/>
      <c r="F499" s="992"/>
      <c r="G499" s="992"/>
      <c r="H499" s="998"/>
      <c r="I499" s="998"/>
      <c r="J499" s="998"/>
      <c r="K499" s="986"/>
      <c r="L499" s="998"/>
      <c r="M499" s="998"/>
      <c r="N499" s="1001"/>
      <c r="O499" s="986"/>
      <c r="P499" s="986"/>
      <c r="Q499" s="977"/>
      <c r="R499" s="977"/>
      <c r="S499" s="977"/>
      <c r="T499" s="977"/>
      <c r="U499" s="977"/>
      <c r="V499" s="977"/>
      <c r="W499" s="980"/>
      <c r="X499" s="983"/>
      <c r="Y499" s="983"/>
      <c r="Z499" s="974"/>
      <c r="AA499" s="951" t="s">
        <v>1519</v>
      </c>
      <c r="AB499" s="952" t="s">
        <v>500</v>
      </c>
      <c r="AC499" s="952">
        <v>3500</v>
      </c>
      <c r="AD499" s="952" t="s">
        <v>380</v>
      </c>
      <c r="AE499" s="953">
        <v>41641</v>
      </c>
      <c r="AF499" s="953">
        <v>43882</v>
      </c>
      <c r="AG499" s="952">
        <v>1798.05</v>
      </c>
      <c r="AH499" s="952">
        <v>173.52</v>
      </c>
      <c r="AI499" s="954">
        <v>4.53E-2</v>
      </c>
      <c r="AJ499" s="954">
        <f>(AH499-MIN(IF(O498=0,2E+99,O498),IF(X498=0,2E+99,X498)))/MIN(IF(O498=0,2E+99,O498),IF(X498=0,2E+99,X498))</f>
        <v>-0.66031785494405681</v>
      </c>
      <c r="AK499" s="954">
        <v>6.970536925760806E-3</v>
      </c>
      <c r="AL499" s="954">
        <v>8.4217798594847779E-2</v>
      </c>
      <c r="AM499" s="955">
        <v>1.6987223091399679</v>
      </c>
      <c r="AN499" s="956">
        <v>45083.013981481483</v>
      </c>
      <c r="AO499" s="952"/>
    </row>
    <row r="500" spans="1:41" x14ac:dyDescent="0.2">
      <c r="A500" s="989"/>
      <c r="B500" s="989"/>
      <c r="C500" s="992"/>
      <c r="D500" s="995"/>
      <c r="E500" s="992"/>
      <c r="F500" s="992"/>
      <c r="G500" s="992"/>
      <c r="H500" s="998"/>
      <c r="I500" s="998"/>
      <c r="J500" s="998"/>
      <c r="K500" s="986"/>
      <c r="L500" s="998"/>
      <c r="M500" s="998"/>
      <c r="N500" s="1001"/>
      <c r="O500" s="986"/>
      <c r="P500" s="986"/>
      <c r="Q500" s="977"/>
      <c r="R500" s="977"/>
      <c r="S500" s="977"/>
      <c r="T500" s="977"/>
      <c r="U500" s="977"/>
      <c r="V500" s="977"/>
      <c r="W500" s="980"/>
      <c r="X500" s="983"/>
      <c r="Y500" s="983"/>
      <c r="Z500" s="974"/>
      <c r="AA500" s="951" t="s">
        <v>1520</v>
      </c>
      <c r="AB500" s="952" t="s">
        <v>500</v>
      </c>
      <c r="AC500" s="952">
        <v>3500</v>
      </c>
      <c r="AD500" s="952" t="s">
        <v>380</v>
      </c>
      <c r="AE500" s="953">
        <v>41641</v>
      </c>
      <c r="AF500" s="953">
        <v>43882</v>
      </c>
      <c r="AG500" s="952">
        <v>1587.72</v>
      </c>
      <c r="AH500" s="952">
        <v>222.08</v>
      </c>
      <c r="AI500" s="954">
        <v>5.8000000000000003E-2</v>
      </c>
      <c r="AJ500" s="954">
        <f>(AH500-MIN(IF(O498=0,2E+99,O498),IF(X498=0,2E+99,X498)))/MIN(IF(O498=0,2E+99,O498),IF(X498=0,2E+99,X498))</f>
        <v>-0.56525696879884824</v>
      </c>
      <c r="AK500" s="954">
        <v>6.155146346191122E-3</v>
      </c>
      <c r="AL500" s="954">
        <v>7.4366276346604226E-2</v>
      </c>
      <c r="AM500" s="955">
        <v>1.17201894458355</v>
      </c>
      <c r="AN500" s="956">
        <v>45083.014155092591</v>
      </c>
      <c r="AO500" s="952"/>
    </row>
    <row r="501" spans="1:41" x14ac:dyDescent="0.2">
      <c r="A501" s="989"/>
      <c r="B501" s="989"/>
      <c r="C501" s="992"/>
      <c r="D501" s="995"/>
      <c r="E501" s="992"/>
      <c r="F501" s="992"/>
      <c r="G501" s="992"/>
      <c r="H501" s="998"/>
      <c r="I501" s="998"/>
      <c r="J501" s="998"/>
      <c r="K501" s="986"/>
      <c r="L501" s="998"/>
      <c r="M501" s="998"/>
      <c r="N501" s="1001"/>
      <c r="O501" s="986"/>
      <c r="P501" s="986"/>
      <c r="Q501" s="977"/>
      <c r="R501" s="977"/>
      <c r="S501" s="977"/>
      <c r="T501" s="977"/>
      <c r="U501" s="977"/>
      <c r="V501" s="977"/>
      <c r="W501" s="980"/>
      <c r="X501" s="983"/>
      <c r="Y501" s="983"/>
      <c r="Z501" s="974"/>
      <c r="AA501" s="951" t="s">
        <v>1521</v>
      </c>
      <c r="AB501" s="952" t="s">
        <v>500</v>
      </c>
      <c r="AC501" s="952">
        <v>3500</v>
      </c>
      <c r="AD501" s="952" t="s">
        <v>380</v>
      </c>
      <c r="AE501" s="953">
        <v>41641</v>
      </c>
      <c r="AF501" s="953">
        <v>43882</v>
      </c>
      <c r="AG501" s="952">
        <v>1159.08</v>
      </c>
      <c r="AH501" s="952">
        <v>147.22</v>
      </c>
      <c r="AI501" s="954">
        <v>3.9300000000000002E-2</v>
      </c>
      <c r="AJ501" s="954">
        <f>(AH501-MIN(IF(O498=0,2E+99,O498),IF(X498=0,2E+99,X498)))/MIN(IF(O498=0,2E+99,O498),IF(X498=0,2E+99,X498))</f>
        <v>-0.71180264295103768</v>
      </c>
      <c r="AK501" s="954">
        <v>4.4934289591006E-3</v>
      </c>
      <c r="AL501" s="954">
        <v>5.4289461358313813E-2</v>
      </c>
      <c r="AM501" s="955">
        <v>1.290674600965211</v>
      </c>
      <c r="AN501" s="956">
        <v>45083.01421296296</v>
      </c>
      <c r="AO501" s="952"/>
    </row>
    <row r="502" spans="1:41" x14ac:dyDescent="0.2">
      <c r="A502" s="989"/>
      <c r="B502" s="989"/>
      <c r="C502" s="992"/>
      <c r="D502" s="995"/>
      <c r="E502" s="992"/>
      <c r="F502" s="992"/>
      <c r="G502" s="992"/>
      <c r="H502" s="998"/>
      <c r="I502" s="998"/>
      <c r="J502" s="998"/>
      <c r="K502" s="986"/>
      <c r="L502" s="998"/>
      <c r="M502" s="998"/>
      <c r="N502" s="1001"/>
      <c r="O502" s="986"/>
      <c r="P502" s="986"/>
      <c r="Q502" s="977"/>
      <c r="R502" s="977"/>
      <c r="S502" s="977"/>
      <c r="T502" s="977"/>
      <c r="U502" s="977"/>
      <c r="V502" s="977"/>
      <c r="W502" s="980"/>
      <c r="X502" s="983"/>
      <c r="Y502" s="983"/>
      <c r="Z502" s="974"/>
      <c r="AA502" s="951" t="s">
        <v>1105</v>
      </c>
      <c r="AB502" s="952" t="s">
        <v>500</v>
      </c>
      <c r="AC502" s="952">
        <v>162</v>
      </c>
      <c r="AD502" s="952" t="s">
        <v>380</v>
      </c>
      <c r="AE502" s="953">
        <v>41640</v>
      </c>
      <c r="AF502" s="953">
        <v>43956</v>
      </c>
      <c r="AG502" s="952">
        <v>1613.49</v>
      </c>
      <c r="AH502" s="952">
        <v>251.34</v>
      </c>
      <c r="AI502" s="954">
        <v>0.13220000000000001</v>
      </c>
      <c r="AJ502" s="954">
        <f>(AH502-MIN(IF(O498=0,2E+99,O498),IF(X498=0,2E+99,X498)))/MIN(IF(O498=0,2E+99,O498),IF(X498=0,2E+99,X498))</f>
        <v>-0.50797769514545443</v>
      </c>
      <c r="AK502" s="954">
        <v>0.13087798705407117</v>
      </c>
      <c r="AL502" s="954">
        <v>1.5809229864785421</v>
      </c>
      <c r="AM502" s="955">
        <v>1.0189763818314785</v>
      </c>
      <c r="AN502" s="956">
        <v>45083.014305555553</v>
      </c>
      <c r="AO502" s="952"/>
    </row>
    <row r="503" spans="1:41" x14ac:dyDescent="0.2">
      <c r="A503" s="989"/>
      <c r="B503" s="989"/>
      <c r="C503" s="992"/>
      <c r="D503" s="995"/>
      <c r="E503" s="992"/>
      <c r="F503" s="992"/>
      <c r="G503" s="992"/>
      <c r="H503" s="998"/>
      <c r="I503" s="998"/>
      <c r="J503" s="998"/>
      <c r="K503" s="986"/>
      <c r="L503" s="998"/>
      <c r="M503" s="998"/>
      <c r="N503" s="1001"/>
      <c r="O503" s="986"/>
      <c r="P503" s="986"/>
      <c r="Q503" s="977"/>
      <c r="R503" s="977"/>
      <c r="S503" s="977"/>
      <c r="T503" s="977"/>
      <c r="U503" s="977"/>
      <c r="V503" s="977"/>
      <c r="W503" s="980"/>
      <c r="X503" s="983"/>
      <c r="Y503" s="983"/>
      <c r="Z503" s="974"/>
      <c r="AA503" s="951" t="s">
        <v>1522</v>
      </c>
      <c r="AB503" s="952" t="s">
        <v>500</v>
      </c>
      <c r="AC503" s="952">
        <v>162</v>
      </c>
      <c r="AD503" s="952" t="s">
        <v>380</v>
      </c>
      <c r="AE503" s="953">
        <v>41640</v>
      </c>
      <c r="AF503" s="953">
        <v>43956</v>
      </c>
      <c r="AG503" s="952">
        <v>641.87</v>
      </c>
      <c r="AH503" s="952">
        <v>102.12</v>
      </c>
      <c r="AI503" s="954">
        <v>0.18529999999999999</v>
      </c>
      <c r="AJ503" s="954">
        <f>(AH503-MIN(IF(O498=0,2E+99,O498),IF(X498=0,2E+99,X498)))/MIN(IF(O498=0,2E+99,O498),IF(X498=0,2E+99,X498))</f>
        <v>-0.80009024519874994</v>
      </c>
      <c r="AK503" s="954">
        <v>5.206518388734771E-2</v>
      </c>
      <c r="AL503" s="954">
        <v>0.62891436409954937</v>
      </c>
      <c r="AM503" s="955">
        <v>0.99769023682067171</v>
      </c>
      <c r="AN503" s="956">
        <v>45083.014374999999</v>
      </c>
      <c r="AO503" s="952"/>
    </row>
    <row r="504" spans="1:41" x14ac:dyDescent="0.2">
      <c r="A504" s="989"/>
      <c r="B504" s="989"/>
      <c r="C504" s="992"/>
      <c r="D504" s="995"/>
      <c r="E504" s="992"/>
      <c r="F504" s="992"/>
      <c r="G504" s="992"/>
      <c r="H504" s="998"/>
      <c r="I504" s="998"/>
      <c r="J504" s="998"/>
      <c r="K504" s="986"/>
      <c r="L504" s="998"/>
      <c r="M504" s="998"/>
      <c r="N504" s="1001"/>
      <c r="O504" s="986"/>
      <c r="P504" s="986"/>
      <c r="Q504" s="977"/>
      <c r="R504" s="977"/>
      <c r="S504" s="977"/>
      <c r="T504" s="977"/>
      <c r="U504" s="977"/>
      <c r="V504" s="977"/>
      <c r="W504" s="980"/>
      <c r="X504" s="983"/>
      <c r="Y504" s="983"/>
      <c r="Z504" s="974"/>
      <c r="AA504" s="951" t="s">
        <v>1523</v>
      </c>
      <c r="AB504" s="952" t="s">
        <v>500</v>
      </c>
      <c r="AC504" s="952">
        <v>100000</v>
      </c>
      <c r="AD504" s="952" t="s">
        <v>380</v>
      </c>
      <c r="AE504" s="953">
        <v>42736</v>
      </c>
      <c r="AF504" s="953">
        <v>43956</v>
      </c>
      <c r="AG504" s="952">
        <v>1113.98</v>
      </c>
      <c r="AH504" s="952">
        <v>319.83999999999997</v>
      </c>
      <c r="AI504" s="954">
        <v>3.2000000000000002E-3</v>
      </c>
      <c r="AJ504" s="954">
        <f>(AH504-MIN(IF(O498=0,2E+99,O498),IF(X498=0,2E+99,X498)))/MIN(IF(O498=0,2E+99,O498),IF(X498=0,2E+99,X498))</f>
        <v>-0.37388233474704441</v>
      </c>
      <c r="AK504" s="954">
        <v>2.7780049875311723E-4</v>
      </c>
      <c r="AL504" s="954">
        <v>3.3756969696969704E-3</v>
      </c>
      <c r="AM504" s="955">
        <v>1.0554330195400734</v>
      </c>
      <c r="AN504" s="956">
        <v>45083.014398148145</v>
      </c>
      <c r="AO504" s="952"/>
    </row>
    <row r="505" spans="1:41" x14ac:dyDescent="0.2">
      <c r="A505" s="989"/>
      <c r="B505" s="989"/>
      <c r="C505" s="992"/>
      <c r="D505" s="995"/>
      <c r="E505" s="992"/>
      <c r="F505" s="992"/>
      <c r="G505" s="992"/>
      <c r="H505" s="998"/>
      <c r="I505" s="998"/>
      <c r="J505" s="998"/>
      <c r="K505" s="986"/>
      <c r="L505" s="998"/>
      <c r="M505" s="998"/>
      <c r="N505" s="1001"/>
      <c r="O505" s="986"/>
      <c r="P505" s="986"/>
      <c r="Q505" s="977"/>
      <c r="R505" s="977"/>
      <c r="S505" s="977"/>
      <c r="T505" s="977"/>
      <c r="U505" s="977"/>
      <c r="V505" s="977"/>
      <c r="W505" s="980"/>
      <c r="X505" s="983"/>
      <c r="Y505" s="983"/>
      <c r="Z505" s="974"/>
      <c r="AA505" s="951" t="s">
        <v>1524</v>
      </c>
      <c r="AB505" s="952" t="s">
        <v>500</v>
      </c>
      <c r="AC505" s="952">
        <v>100000</v>
      </c>
      <c r="AD505" s="952" t="s">
        <v>380</v>
      </c>
      <c r="AE505" s="953">
        <v>42736</v>
      </c>
      <c r="AF505" s="953">
        <v>43956</v>
      </c>
      <c r="AG505" s="952">
        <v>285.02999999999997</v>
      </c>
      <c r="AH505" s="952">
        <v>159.32</v>
      </c>
      <c r="AI505" s="954">
        <v>1.6000000000000001E-3</v>
      </c>
      <c r="AJ505" s="954">
        <f>(AH505-MIN(IF(O498=0,2E+99,O498),IF(X498=0,2E+99,X498)))/MIN(IF(O498=0,2E+99,O498),IF(X498=0,2E+99,X498))</f>
        <v>-0.68811572527482212</v>
      </c>
      <c r="AK505" s="954">
        <v>7.1079800498753101E-5</v>
      </c>
      <c r="AL505" s="954">
        <v>8.6372727272727274E-4</v>
      </c>
      <c r="AM505" s="955">
        <v>0.54213361331111776</v>
      </c>
      <c r="AN505" s="956">
        <v>45083.01458333333</v>
      </c>
      <c r="AO505" s="952"/>
    </row>
    <row r="506" spans="1:41" x14ac:dyDescent="0.2">
      <c r="A506" s="989"/>
      <c r="B506" s="989"/>
      <c r="C506" s="992"/>
      <c r="D506" s="995"/>
      <c r="E506" s="992"/>
      <c r="F506" s="992"/>
      <c r="G506" s="992"/>
      <c r="H506" s="998"/>
      <c r="I506" s="998"/>
      <c r="J506" s="998"/>
      <c r="K506" s="986"/>
      <c r="L506" s="998"/>
      <c r="M506" s="998"/>
      <c r="N506" s="1001"/>
      <c r="O506" s="986"/>
      <c r="P506" s="986"/>
      <c r="Q506" s="977"/>
      <c r="R506" s="977"/>
      <c r="S506" s="977"/>
      <c r="T506" s="977"/>
      <c r="U506" s="977"/>
      <c r="V506" s="977"/>
      <c r="W506" s="980"/>
      <c r="X506" s="983"/>
      <c r="Y506" s="983"/>
      <c r="Z506" s="974"/>
      <c r="AA506" s="951" t="s">
        <v>1525</v>
      </c>
      <c r="AB506" s="952" t="s">
        <v>500</v>
      </c>
      <c r="AC506" s="952">
        <v>250</v>
      </c>
      <c r="AD506" s="952" t="s">
        <v>380</v>
      </c>
      <c r="AE506" s="953">
        <v>41640</v>
      </c>
      <c r="AF506" s="953">
        <v>43956</v>
      </c>
      <c r="AG506" s="952">
        <v>6534.94</v>
      </c>
      <c r="AH506" s="952">
        <v>890.79</v>
      </c>
      <c r="AI506" s="954">
        <v>0.501</v>
      </c>
      <c r="AJ506" s="954">
        <f>(AH506-MIN(IF(O498=0,2E+99,O498),IF(X498=0,2E+99,X498)))/MIN(IF(O498=0,2E+99,O498),IF(X498=0,2E+99,X498))</f>
        <v>0.74380738816495851</v>
      </c>
      <c r="AK506" s="954">
        <v>0.34349224704336401</v>
      </c>
      <c r="AL506" s="954">
        <v>4.1491682539682539</v>
      </c>
      <c r="AM506" s="955">
        <v>1.1644630760247237</v>
      </c>
      <c r="AN506" s="956">
        <v>45083.01462962963</v>
      </c>
      <c r="AO506" s="952"/>
    </row>
    <row r="507" spans="1:41" x14ac:dyDescent="0.2">
      <c r="A507" s="989"/>
      <c r="B507" s="989"/>
      <c r="C507" s="992"/>
      <c r="D507" s="995"/>
      <c r="E507" s="992"/>
      <c r="F507" s="992"/>
      <c r="G507" s="992"/>
      <c r="H507" s="998"/>
      <c r="I507" s="998"/>
      <c r="J507" s="998"/>
      <c r="K507" s="986"/>
      <c r="L507" s="998"/>
      <c r="M507" s="998"/>
      <c r="N507" s="1001"/>
      <c r="O507" s="986"/>
      <c r="P507" s="986"/>
      <c r="Q507" s="977"/>
      <c r="R507" s="977"/>
      <c r="S507" s="977"/>
      <c r="T507" s="977"/>
      <c r="U507" s="977"/>
      <c r="V507" s="977"/>
      <c r="W507" s="980"/>
      <c r="X507" s="983"/>
      <c r="Y507" s="983"/>
      <c r="Z507" s="974"/>
      <c r="AA507" s="951" t="s">
        <v>1526</v>
      </c>
      <c r="AB507" s="952" t="s">
        <v>500</v>
      </c>
      <c r="AC507" s="952">
        <v>50</v>
      </c>
      <c r="AD507" s="952" t="s">
        <v>380</v>
      </c>
      <c r="AE507" s="953">
        <v>41640</v>
      </c>
      <c r="AF507" s="953">
        <v>43956</v>
      </c>
      <c r="AG507" s="952">
        <v>695.68</v>
      </c>
      <c r="AH507" s="952">
        <v>102.12</v>
      </c>
      <c r="AI507" s="954">
        <v>0.23269999999999999</v>
      </c>
      <c r="AJ507" s="954">
        <f>(AH507-MIN(IF(O498=0,2E+99,O498),IF(X498=0,2E+99,X498)))/MIN(IF(O498=0,2E+99,O498),IF(X498=0,2E+99,X498))</f>
        <v>-0.80009024519874994</v>
      </c>
      <c r="AK507" s="954">
        <v>0.18283311432325888</v>
      </c>
      <c r="AL507" s="954">
        <v>2.2085079365079365</v>
      </c>
      <c r="AM507" s="955">
        <v>1.0813297769819508</v>
      </c>
      <c r="AN507" s="956">
        <v>45083.014722222222</v>
      </c>
      <c r="AO507" s="952"/>
    </row>
    <row r="508" spans="1:41" ht="13.5" thickBot="1" x14ac:dyDescent="0.25">
      <c r="A508" s="990"/>
      <c r="B508" s="990"/>
      <c r="C508" s="993"/>
      <c r="D508" s="996"/>
      <c r="E508" s="993"/>
      <c r="F508" s="993"/>
      <c r="G508" s="993"/>
      <c r="H508" s="999"/>
      <c r="I508" s="999"/>
      <c r="J508" s="999"/>
      <c r="K508" s="987"/>
      <c r="L508" s="999"/>
      <c r="M508" s="999"/>
      <c r="N508" s="1002"/>
      <c r="O508" s="987"/>
      <c r="P508" s="987"/>
      <c r="Q508" s="978"/>
      <c r="R508" s="978"/>
      <c r="S508" s="978"/>
      <c r="T508" s="978"/>
      <c r="U508" s="978"/>
      <c r="V508" s="978"/>
      <c r="W508" s="981"/>
      <c r="X508" s="984"/>
      <c r="Y508" s="984"/>
      <c r="Z508" s="975"/>
      <c r="AA508" s="957" t="s">
        <v>1527</v>
      </c>
      <c r="AB508" s="958" t="s">
        <v>500</v>
      </c>
      <c r="AC508" s="958">
        <v>50</v>
      </c>
      <c r="AD508" s="958" t="s">
        <v>380</v>
      </c>
      <c r="AE508" s="959">
        <v>41640</v>
      </c>
      <c r="AF508" s="959">
        <v>43956</v>
      </c>
      <c r="AG508" s="958">
        <v>641.87</v>
      </c>
      <c r="AH508" s="958">
        <v>102.12</v>
      </c>
      <c r="AI508" s="960">
        <v>0.23250000000000001</v>
      </c>
      <c r="AJ508" s="960">
        <f>(AH508-MIN(IF(O498=0,2E+99,O498),IF(X498=0,2E+99,X498)))/MIN(IF(O498=0,2E+99,O498),IF(X498=0,2E+99,X498))</f>
        <v>-0.80009024519874994</v>
      </c>
      <c r="AK508" s="960">
        <v>0.16869119579500658</v>
      </c>
      <c r="AL508" s="960">
        <v>2.0376825396825398</v>
      </c>
      <c r="AM508" s="961">
        <v>0.99769023682067171</v>
      </c>
      <c r="AN508" s="962">
        <v>45083.014768518522</v>
      </c>
      <c r="AO508" s="958"/>
    </row>
    <row r="509" spans="1:41" ht="13.5" thickBot="1" x14ac:dyDescent="0.25">
      <c r="A509" s="932" t="s">
        <v>1528</v>
      </c>
      <c r="B509" s="932" t="s">
        <v>1416</v>
      </c>
      <c r="C509" s="933"/>
      <c r="D509" s="934" t="s">
        <v>505</v>
      </c>
      <c r="E509" s="933" t="s">
        <v>1004</v>
      </c>
      <c r="F509" s="933">
        <v>3</v>
      </c>
      <c r="G509" s="933">
        <v>1</v>
      </c>
      <c r="H509" s="935">
        <v>9</v>
      </c>
      <c r="I509" s="935">
        <v>214</v>
      </c>
      <c r="J509" s="935">
        <v>0.01</v>
      </c>
      <c r="K509" s="936">
        <v>0.09</v>
      </c>
      <c r="L509" s="935">
        <v>1</v>
      </c>
      <c r="M509" s="935">
        <v>132</v>
      </c>
      <c r="N509" s="937">
        <v>11.178030599999996</v>
      </c>
      <c r="O509" s="936">
        <f>VLOOKUP(D509,'Залог и цена пипса'!$B$13:$E$44,3,0)*(N509+I509*$C$2*K509)</f>
        <v>107.14472237032524</v>
      </c>
      <c r="P509" s="936">
        <f>K509*VLOOKUP(D509,'Залог и цена пипса'!$B$13:$E$44,2,0)</f>
        <v>18</v>
      </c>
      <c r="Q509" s="938"/>
      <c r="R509" s="938"/>
      <c r="S509" s="938"/>
      <c r="T509" s="938"/>
      <c r="U509" s="938"/>
      <c r="V509" s="938"/>
      <c r="W509" s="939"/>
      <c r="X509" s="940"/>
      <c r="Y509" s="940"/>
      <c r="Z509" s="941">
        <f>MAX(O509,X509)+MAX(Y509,P509)</f>
        <v>125.14472237032524</v>
      </c>
      <c r="AA509" s="932" t="s">
        <v>1417</v>
      </c>
      <c r="AB509" s="933" t="s">
        <v>505</v>
      </c>
      <c r="AC509" s="933">
        <v>181</v>
      </c>
      <c r="AD509" s="933" t="s">
        <v>380</v>
      </c>
      <c r="AE509" s="942">
        <v>42736</v>
      </c>
      <c r="AF509" s="942">
        <v>43875</v>
      </c>
      <c r="AG509" s="933">
        <v>859.99</v>
      </c>
      <c r="AH509" s="933">
        <v>180.22</v>
      </c>
      <c r="AI509" s="943">
        <v>0.75560000000000005</v>
      </c>
      <c r="AJ509" s="943">
        <f>(AH509-MIN(IF(O509=0,2E+99,O509),IF(X509=0,2E+99,X509)))/MIN(IF(O509=0,2E+99,O509),IF(X509=0,2E+99,X509))</f>
        <v>0.6820240513303496</v>
      </c>
      <c r="AK509" s="943">
        <v>0.12670202578268877</v>
      </c>
      <c r="AL509" s="943">
        <v>1.532685795758332</v>
      </c>
      <c r="AM509" s="941">
        <v>1.5393193265578631</v>
      </c>
      <c r="AN509" s="944">
        <v>45083.014849537038</v>
      </c>
      <c r="AO509" s="933"/>
    </row>
    <row r="510" spans="1:41" ht="13.5" thickBot="1" x14ac:dyDescent="0.25">
      <c r="A510" s="932" t="s">
        <v>1529</v>
      </c>
      <c r="B510" s="932" t="s">
        <v>1293</v>
      </c>
      <c r="C510" s="933"/>
      <c r="D510" s="934" t="s">
        <v>508</v>
      </c>
      <c r="E510" s="933" t="s">
        <v>1004</v>
      </c>
      <c r="F510" s="933">
        <v>2</v>
      </c>
      <c r="G510" s="933">
        <v>1</v>
      </c>
      <c r="H510" s="935">
        <v>8</v>
      </c>
      <c r="I510" s="935">
        <v>212</v>
      </c>
      <c r="J510" s="935">
        <v>0.01</v>
      </c>
      <c r="K510" s="936">
        <v>0.28799999999999998</v>
      </c>
      <c r="L510" s="935">
        <v>1.6</v>
      </c>
      <c r="M510" s="935">
        <v>82</v>
      </c>
      <c r="N510" s="937">
        <v>19.516361839037579</v>
      </c>
      <c r="O510" s="936">
        <f>VLOOKUP(D510,'Залог и цена пипса'!$B$13:$E$44,3,0)*(N510+I510*$C$2*K510)</f>
        <v>218.59766187970996</v>
      </c>
      <c r="P510" s="936">
        <f>K510*VLOOKUP(D510,'Залог и цена пипса'!$B$13:$E$44,2,0)</f>
        <v>61.764479999999999</v>
      </c>
      <c r="Q510" s="938"/>
      <c r="R510" s="938"/>
      <c r="S510" s="938"/>
      <c r="T510" s="938"/>
      <c r="U510" s="938"/>
      <c r="V510" s="938"/>
      <c r="W510" s="939"/>
      <c r="X510" s="940"/>
      <c r="Y510" s="940"/>
      <c r="Z510" s="941">
        <f>MAX(O510,X510)+MAX(Y510,P510)</f>
        <v>280.36214187970995</v>
      </c>
      <c r="AA510" s="932" t="s">
        <v>1530</v>
      </c>
      <c r="AB510" s="933" t="s">
        <v>508</v>
      </c>
      <c r="AC510" s="933">
        <v>440</v>
      </c>
      <c r="AD510" s="933" t="s">
        <v>380</v>
      </c>
      <c r="AE510" s="942">
        <v>41653</v>
      </c>
      <c r="AF510" s="942">
        <v>43963</v>
      </c>
      <c r="AG510" s="933">
        <v>3193.16</v>
      </c>
      <c r="AH510" s="933">
        <v>390.57</v>
      </c>
      <c r="AI510" s="943">
        <v>0.1285</v>
      </c>
      <c r="AJ510" s="943">
        <f>(AH510-MIN(IF(O510=0,2E+99,O510),IF(X510=0,2E+99,X510)))/MIN(IF(O510=0,2E+99,O510),IF(X510=0,2E+99,X510))</f>
        <v>0.78670712505115015</v>
      </c>
      <c r="AK510" s="943">
        <v>9.5615043717810502E-2</v>
      </c>
      <c r="AL510" s="943">
        <v>1.151933621933622</v>
      </c>
      <c r="AM510" s="941">
        <v>1.2977207508277484</v>
      </c>
      <c r="AN510" s="944">
        <v>45083.015196759261</v>
      </c>
      <c r="AO510" s="933"/>
    </row>
    <row r="511" spans="1:41" ht="13.5" thickBot="1" x14ac:dyDescent="0.25">
      <c r="A511" s="932" t="s">
        <v>1529</v>
      </c>
      <c r="B511" s="932" t="s">
        <v>1297</v>
      </c>
      <c r="C511" s="933"/>
      <c r="D511" s="934" t="s">
        <v>508</v>
      </c>
      <c r="E511" s="933" t="s">
        <v>1004</v>
      </c>
      <c r="F511" s="933">
        <v>2</v>
      </c>
      <c r="G511" s="933">
        <v>1</v>
      </c>
      <c r="H511" s="935">
        <v>8</v>
      </c>
      <c r="I511" s="935">
        <v>212</v>
      </c>
      <c r="J511" s="935">
        <v>0.01</v>
      </c>
      <c r="K511" s="936">
        <v>0.28799999999999998</v>
      </c>
      <c r="L511" s="935">
        <v>1.6</v>
      </c>
      <c r="M511" s="935">
        <v>82</v>
      </c>
      <c r="N511" s="937">
        <v>19.516361839037579</v>
      </c>
      <c r="O511" s="936">
        <f>VLOOKUP(D511,'Залог и цена пипса'!$B$13:$E$44,3,0)*(N511+I511*$C$2*K511)</f>
        <v>218.59766187970996</v>
      </c>
      <c r="P511" s="936">
        <f>K511*VLOOKUP(D511,'Залог и цена пипса'!$B$13:$E$44,2,0)</f>
        <v>61.764479999999999</v>
      </c>
      <c r="Q511" s="938"/>
      <c r="R511" s="938"/>
      <c r="S511" s="938"/>
      <c r="T511" s="938"/>
      <c r="U511" s="938"/>
      <c r="V511" s="938"/>
      <c r="W511" s="939"/>
      <c r="X511" s="940"/>
      <c r="Y511" s="940"/>
      <c r="Z511" s="941">
        <f>MAX(O511,X511)+MAX(Y511,P511)</f>
        <v>280.36214187970995</v>
      </c>
      <c r="AA511" s="932" t="s">
        <v>1530</v>
      </c>
      <c r="AB511" s="933" t="s">
        <v>508</v>
      </c>
      <c r="AC511" s="933">
        <v>440</v>
      </c>
      <c r="AD511" s="933" t="s">
        <v>380</v>
      </c>
      <c r="AE511" s="942">
        <v>41653</v>
      </c>
      <c r="AF511" s="942">
        <v>43963</v>
      </c>
      <c r="AG511" s="933">
        <v>3193.16</v>
      </c>
      <c r="AH511" s="933">
        <v>390.57</v>
      </c>
      <c r="AI511" s="943">
        <v>0.1285</v>
      </c>
      <c r="AJ511" s="943">
        <f>(AH511-MIN(IF(O511=0,2E+99,O511),IF(X511=0,2E+99,X511)))/MIN(IF(O511=0,2E+99,O511),IF(X511=0,2E+99,X511))</f>
        <v>0.78670712505115015</v>
      </c>
      <c r="AK511" s="943">
        <v>9.5615043717810502E-2</v>
      </c>
      <c r="AL511" s="943">
        <v>1.151933621933622</v>
      </c>
      <c r="AM511" s="941">
        <v>1.2977207508277484</v>
      </c>
      <c r="AN511" s="944">
        <v>45083.015532407408</v>
      </c>
      <c r="AO511" s="933"/>
    </row>
    <row r="512" spans="1:41" x14ac:dyDescent="0.2">
      <c r="A512" s="988" t="s">
        <v>1531</v>
      </c>
      <c r="B512" s="988" t="s">
        <v>1532</v>
      </c>
      <c r="C512" s="991"/>
      <c r="D512" s="994" t="s">
        <v>523</v>
      </c>
      <c r="E512" s="991" t="s">
        <v>1004</v>
      </c>
      <c r="F512" s="991">
        <v>2</v>
      </c>
      <c r="G512" s="991">
        <v>1</v>
      </c>
      <c r="H512" s="997">
        <v>6</v>
      </c>
      <c r="I512" s="997">
        <v>218</v>
      </c>
      <c r="J512" s="997">
        <v>0.01</v>
      </c>
      <c r="K512" s="985">
        <v>0.19800000000000001</v>
      </c>
      <c r="L512" s="997">
        <v>1.7</v>
      </c>
      <c r="M512" s="997">
        <v>91</v>
      </c>
      <c r="N512" s="1000">
        <v>13.4454477816</v>
      </c>
      <c r="O512" s="985">
        <f>VLOOKUP(D512,'Залог и цена пипса'!$B$13:$E$44,3,0)*(N512+I512*$C$2*K512)</f>
        <v>151.66585185753678</v>
      </c>
      <c r="P512" s="985">
        <f>K512*VLOOKUP(D512,'Залог и цена пипса'!$B$13:$E$44,2,0)</f>
        <v>28.94736842105263</v>
      </c>
      <c r="Q512" s="976"/>
      <c r="R512" s="976"/>
      <c r="S512" s="976"/>
      <c r="T512" s="976"/>
      <c r="U512" s="976"/>
      <c r="V512" s="976"/>
      <c r="W512" s="979"/>
      <c r="X512" s="982"/>
      <c r="Y512" s="982"/>
      <c r="Z512" s="973">
        <f>MAX(O512,X512)+MAX(Y512,P512)</f>
        <v>180.61322027858941</v>
      </c>
      <c r="AA512" s="945" t="s">
        <v>1533</v>
      </c>
      <c r="AB512" s="946" t="s">
        <v>523</v>
      </c>
      <c r="AC512" s="946">
        <v>350</v>
      </c>
      <c r="AD512" s="946" t="s">
        <v>380</v>
      </c>
      <c r="AE512" s="947">
        <v>41641</v>
      </c>
      <c r="AF512" s="947">
        <v>43973</v>
      </c>
      <c r="AG512" s="946">
        <v>2496.14</v>
      </c>
      <c r="AH512" s="946">
        <v>309.82</v>
      </c>
      <c r="AI512" s="948">
        <v>0.35010000000000002</v>
      </c>
      <c r="AJ512" s="948">
        <f>(AH512-MIN(IF(O512=0,2E+99,O512),IF(X512=0,2E+99,X512)))/MIN(IF(O512=0,2E+99,O512),IF(X512=0,2E+99,X512))</f>
        <v>1.0427802053360109</v>
      </c>
      <c r="AK512" s="948">
        <v>9.3104811637448714E-2</v>
      </c>
      <c r="AL512" s="948">
        <v>1.1143482142857142</v>
      </c>
      <c r="AM512" s="949">
        <v>1.2588660351171648</v>
      </c>
      <c r="AN512" s="950">
        <v>45083.015763888892</v>
      </c>
      <c r="AO512" s="946"/>
    </row>
    <row r="513" spans="1:41" x14ac:dyDescent="0.2">
      <c r="A513" s="989"/>
      <c r="B513" s="989"/>
      <c r="C513" s="992"/>
      <c r="D513" s="995"/>
      <c r="E513" s="992"/>
      <c r="F513" s="992"/>
      <c r="G513" s="992"/>
      <c r="H513" s="998"/>
      <c r="I513" s="998"/>
      <c r="J513" s="998"/>
      <c r="K513" s="986"/>
      <c r="L513" s="998"/>
      <c r="M513" s="998"/>
      <c r="N513" s="1001"/>
      <c r="O513" s="986"/>
      <c r="P513" s="986"/>
      <c r="Q513" s="977"/>
      <c r="R513" s="977"/>
      <c r="S513" s="977"/>
      <c r="T513" s="977"/>
      <c r="U513" s="977"/>
      <c r="V513" s="977"/>
      <c r="W513" s="980"/>
      <c r="X513" s="983"/>
      <c r="Y513" s="983"/>
      <c r="Z513" s="974"/>
      <c r="AA513" s="951" t="s">
        <v>1534</v>
      </c>
      <c r="AB513" s="952" t="s">
        <v>523</v>
      </c>
      <c r="AC513" s="952">
        <v>10000</v>
      </c>
      <c r="AD513" s="952" t="s">
        <v>380</v>
      </c>
      <c r="AE513" s="953">
        <v>40179</v>
      </c>
      <c r="AF513" s="953">
        <v>44079</v>
      </c>
      <c r="AG513" s="952">
        <v>2641.81</v>
      </c>
      <c r="AH513" s="952">
        <v>1638.21</v>
      </c>
      <c r="AI513" s="954">
        <v>0.16</v>
      </c>
      <c r="AJ513" s="954">
        <f>(AH513-MIN(IF(O512=0,2E+99,O512),IF(X512=0,2E+99,X512)))/MIN(IF(O512=0,2E+99,O512),IF(X512=0,2E+99,X512))</f>
        <v>9.8014426447082386</v>
      </c>
      <c r="AK513" s="954">
        <v>2.0623028883684624E-3</v>
      </c>
      <c r="AL513" s="954">
        <v>2.4689813084112153E-2</v>
      </c>
      <c r="AM513" s="955">
        <v>0.15071213754104879</v>
      </c>
      <c r="AN513" s="956">
        <v>45083.015787037039</v>
      </c>
      <c r="AO513" s="952"/>
    </row>
    <row r="514" spans="1:41" ht="13.5" thickBot="1" x14ac:dyDescent="0.25">
      <c r="A514" s="990"/>
      <c r="B514" s="990"/>
      <c r="C514" s="993"/>
      <c r="D514" s="996"/>
      <c r="E514" s="993"/>
      <c r="F514" s="993"/>
      <c r="G514" s="993"/>
      <c r="H514" s="999"/>
      <c r="I514" s="999"/>
      <c r="J514" s="999"/>
      <c r="K514" s="987"/>
      <c r="L514" s="999"/>
      <c r="M514" s="999"/>
      <c r="N514" s="1002"/>
      <c r="O514" s="987"/>
      <c r="P514" s="987"/>
      <c r="Q514" s="978"/>
      <c r="R514" s="978"/>
      <c r="S514" s="978"/>
      <c r="T514" s="978"/>
      <c r="U514" s="978"/>
      <c r="V514" s="978"/>
      <c r="W514" s="981"/>
      <c r="X514" s="984"/>
      <c r="Y514" s="984"/>
      <c r="Z514" s="975"/>
      <c r="AA514" s="957" t="s">
        <v>1535</v>
      </c>
      <c r="AB514" s="958" t="s">
        <v>523</v>
      </c>
      <c r="AC514" s="958">
        <v>10000</v>
      </c>
      <c r="AD514" s="958" t="s">
        <v>380</v>
      </c>
      <c r="AE514" s="959">
        <v>41640</v>
      </c>
      <c r="AF514" s="959">
        <v>44079</v>
      </c>
      <c r="AG514" s="958">
        <v>1809.17</v>
      </c>
      <c r="AH514" s="958">
        <v>421.33</v>
      </c>
      <c r="AI514" s="960">
        <v>4.07E-2</v>
      </c>
      <c r="AJ514" s="960">
        <f>(AH514-MIN(IF(O512=0,2E+99,O512),IF(X512=0,2E+99,X512)))/MIN(IF(O512=0,2E+99,O512),IF(X512=0,2E+99,X512))</f>
        <v>1.7780149245181767</v>
      </c>
      <c r="AK514" s="960">
        <v>2.2586392009987517E-3</v>
      </c>
      <c r="AL514" s="960">
        <v>2.7002537313432839E-2</v>
      </c>
      <c r="AM514" s="961">
        <v>0.64088807617385046</v>
      </c>
      <c r="AN514" s="962">
        <v>45083.016006944446</v>
      </c>
      <c r="AO514" s="958"/>
    </row>
    <row r="515" spans="1:41" x14ac:dyDescent="0.2">
      <c r="A515" s="988" t="s">
        <v>1536</v>
      </c>
      <c r="B515" s="988" t="s">
        <v>1537</v>
      </c>
      <c r="C515" s="991"/>
      <c r="D515" s="994" t="s">
        <v>500</v>
      </c>
      <c r="E515" s="991" t="s">
        <v>1004</v>
      </c>
      <c r="F515" s="991">
        <v>3</v>
      </c>
      <c r="G515" s="991">
        <v>1</v>
      </c>
      <c r="H515" s="997">
        <v>11</v>
      </c>
      <c r="I515" s="997">
        <v>245</v>
      </c>
      <c r="J515" s="997">
        <v>0.01</v>
      </c>
      <c r="K515" s="985">
        <v>10.161999999999999</v>
      </c>
      <c r="L515" s="997">
        <v>1.8</v>
      </c>
      <c r="M515" s="997">
        <v>62</v>
      </c>
      <c r="N515" s="1000">
        <v>314.08699999999993</v>
      </c>
      <c r="O515" s="985">
        <f>VLOOKUP(D515,'Залог и цена пипса'!$B$13:$E$44,3,0)*(N515+I515*$C$2*K515)</f>
        <v>6875.4049999999997</v>
      </c>
      <c r="P515" s="985">
        <f>K515*VLOOKUP(D515,'Залог и цена пипса'!$B$13:$E$44,2,0)</f>
        <v>2179.3425199999997</v>
      </c>
      <c r="Q515" s="976"/>
      <c r="R515" s="976"/>
      <c r="S515" s="976"/>
      <c r="T515" s="976"/>
      <c r="U515" s="976"/>
      <c r="V515" s="976"/>
      <c r="W515" s="979"/>
      <c r="X515" s="982"/>
      <c r="Y515" s="982"/>
      <c r="Z515" s="973">
        <f>MAX(O515,X515)+MAX(Y515,P515)</f>
        <v>9054.747519999999</v>
      </c>
      <c r="AA515" s="945" t="s">
        <v>1538</v>
      </c>
      <c r="AB515" s="946" t="s">
        <v>500</v>
      </c>
      <c r="AC515" s="946">
        <v>4500</v>
      </c>
      <c r="AD515" s="946" t="s">
        <v>380</v>
      </c>
      <c r="AE515" s="947">
        <v>42380</v>
      </c>
      <c r="AF515" s="947">
        <v>43999</v>
      </c>
      <c r="AG515" s="946">
        <v>33727.25</v>
      </c>
      <c r="AH515" s="946">
        <v>4157.7299999999996</v>
      </c>
      <c r="AI515" s="948">
        <v>0.33179999999999998</v>
      </c>
      <c r="AJ515" s="948">
        <f>(AH515-MIN(IF(O515=0,2E+99,O515),IF(X515=0,2E+99,X515)))/MIN(IF(O515=0,2E+99,O515),IF(X515=0,2E+99,X515))</f>
        <v>-0.39527489653336789</v>
      </c>
      <c r="AK515" s="948">
        <v>0.14088241436925647</v>
      </c>
      <c r="AL515" s="948">
        <v>1.7033964646464645</v>
      </c>
      <c r="AM515" s="949">
        <v>1.8436223831054663</v>
      </c>
      <c r="AN515" s="950">
        <v>45083.016203703701</v>
      </c>
      <c r="AO515" s="946"/>
    </row>
    <row r="516" spans="1:41" ht="13.5" thickBot="1" x14ac:dyDescent="0.25">
      <c r="A516" s="990"/>
      <c r="B516" s="990"/>
      <c r="C516" s="993"/>
      <c r="D516" s="996"/>
      <c r="E516" s="993"/>
      <c r="F516" s="993"/>
      <c r="G516" s="993"/>
      <c r="H516" s="999"/>
      <c r="I516" s="999"/>
      <c r="J516" s="999"/>
      <c r="K516" s="987"/>
      <c r="L516" s="999"/>
      <c r="M516" s="999"/>
      <c r="N516" s="1002"/>
      <c r="O516" s="987"/>
      <c r="P516" s="987"/>
      <c r="Q516" s="978"/>
      <c r="R516" s="978"/>
      <c r="S516" s="978"/>
      <c r="T516" s="978"/>
      <c r="U516" s="978"/>
      <c r="V516" s="978"/>
      <c r="W516" s="981"/>
      <c r="X516" s="984"/>
      <c r="Y516" s="984"/>
      <c r="Z516" s="975"/>
      <c r="AA516" s="957" t="s">
        <v>1539</v>
      </c>
      <c r="AB516" s="958" t="s">
        <v>500</v>
      </c>
      <c r="AC516" s="958">
        <v>2500</v>
      </c>
      <c r="AD516" s="958" t="s">
        <v>380</v>
      </c>
      <c r="AE516" s="959">
        <v>42745</v>
      </c>
      <c r="AF516" s="959">
        <v>43999</v>
      </c>
      <c r="AG516" s="958">
        <v>22238.86</v>
      </c>
      <c r="AH516" s="958">
        <v>3243.08</v>
      </c>
      <c r="AI516" s="960">
        <v>0.1694</v>
      </c>
      <c r="AJ516" s="960">
        <f>(AH516-MIN(IF(O515=0,2E+99,O515),IF(X515=0,2E+99,X515)))/MIN(IF(O515=0,2E+99,O515),IF(X515=0,2E+99,X515))</f>
        <v>-0.52830705972957226</v>
      </c>
      <c r="AK516" s="960">
        <v>0.21591126213592232</v>
      </c>
      <c r="AL516" s="960">
        <v>2.6163364705882355</v>
      </c>
      <c r="AM516" s="961">
        <v>2.0168608780759616</v>
      </c>
      <c r="AN516" s="962">
        <v>45083.016365740739</v>
      </c>
      <c r="AO516" s="958"/>
    </row>
    <row r="517" spans="1:41" ht="13.5" thickBot="1" x14ac:dyDescent="0.25">
      <c r="A517" s="932" t="s">
        <v>1540</v>
      </c>
      <c r="B517" s="932" t="s">
        <v>1541</v>
      </c>
      <c r="C517" s="933"/>
      <c r="D517" s="934" t="s">
        <v>500</v>
      </c>
      <c r="E517" s="933" t="s">
        <v>1004</v>
      </c>
      <c r="F517" s="933">
        <v>3</v>
      </c>
      <c r="G517" s="933">
        <v>0</v>
      </c>
      <c r="H517" s="935">
        <v>5</v>
      </c>
      <c r="I517" s="935">
        <v>170</v>
      </c>
      <c r="J517" s="935">
        <v>0.01</v>
      </c>
      <c r="K517" s="936">
        <v>0.33900000000000002</v>
      </c>
      <c r="L517" s="935">
        <v>2</v>
      </c>
      <c r="M517" s="935">
        <v>48</v>
      </c>
      <c r="N517" s="937">
        <v>13.002999999999998</v>
      </c>
      <c r="O517" s="936">
        <f>VLOOKUP(D517,'Залог и цена пипса'!$B$13:$E$44,3,0)*(N517+I517*$C$2*K517)</f>
        <v>216.47500000000005</v>
      </c>
      <c r="P517" s="936">
        <f>K517*VLOOKUP(D517,'Залог и цена пипса'!$B$13:$E$44,2,0)</f>
        <v>72.701940000000008</v>
      </c>
      <c r="Q517" s="938">
        <v>5</v>
      </c>
      <c r="R517" s="938">
        <v>170</v>
      </c>
      <c r="S517" s="938">
        <v>0.01</v>
      </c>
      <c r="T517" s="938">
        <v>0.33900000000000002</v>
      </c>
      <c r="U517" s="938">
        <v>2</v>
      </c>
      <c r="V517" s="938">
        <v>48</v>
      </c>
      <c r="W517" s="939">
        <v>13.002999999999998</v>
      </c>
      <c r="X517" s="940">
        <f>VLOOKUP(D517,'Залог и цена пипса'!$B$13:$E$44,3,0)*(W517+R517*$C$2*T517)</f>
        <v>216.47500000000005</v>
      </c>
      <c r="Y517" s="940">
        <f>T517*VLOOKUP(D517,'Залог и цена пипса'!$B$13:$E$44,2,0)</f>
        <v>72.701940000000008</v>
      </c>
      <c r="Z517" s="941">
        <f>MAX(O517,X517)+MAX(Y517,P517)</f>
        <v>289.17694000000006</v>
      </c>
      <c r="AA517" s="932" t="s">
        <v>1061</v>
      </c>
      <c r="AB517" s="933" t="s">
        <v>500</v>
      </c>
      <c r="AC517" s="933">
        <v>440</v>
      </c>
      <c r="AD517" s="933" t="s">
        <v>380</v>
      </c>
      <c r="AE517" s="942">
        <v>43466</v>
      </c>
      <c r="AF517" s="942">
        <v>44005</v>
      </c>
      <c r="AG517" s="933">
        <v>876.43</v>
      </c>
      <c r="AH517" s="933">
        <v>371.82</v>
      </c>
      <c r="AI517" s="943">
        <v>0.40460000000000002</v>
      </c>
      <c r="AJ517" s="943">
        <f>(AH517-MIN(IF(O517=0,2E+99,O517),IF(X517=0,2E+99,X517)))/MIN(IF(O517=0,2E+99,O517),IF(X517=0,2E+99,X517))</f>
        <v>0.71761173345651874</v>
      </c>
      <c r="AK517" s="943">
        <v>0.11253595274781715</v>
      </c>
      <c r="AL517" s="943">
        <v>1.3279242424242423</v>
      </c>
      <c r="AM517" s="941">
        <v>1.571423448622093</v>
      </c>
      <c r="AN517" s="944">
        <v>45083.016493055555</v>
      </c>
      <c r="AO517" s="933"/>
    </row>
    <row r="518" spans="1:41" x14ac:dyDescent="0.2">
      <c r="A518" s="988" t="s">
        <v>1542</v>
      </c>
      <c r="B518" s="988" t="s">
        <v>1543</v>
      </c>
      <c r="C518" s="991"/>
      <c r="D518" s="994" t="s">
        <v>500</v>
      </c>
      <c r="E518" s="991" t="s">
        <v>1004</v>
      </c>
      <c r="F518" s="991">
        <v>4</v>
      </c>
      <c r="G518" s="991">
        <v>1</v>
      </c>
      <c r="H518" s="997">
        <v>11</v>
      </c>
      <c r="I518" s="997">
        <v>262</v>
      </c>
      <c r="J518" s="997">
        <v>0.03</v>
      </c>
      <c r="K518" s="985">
        <v>6.7949999999999999</v>
      </c>
      <c r="L518" s="997">
        <v>1.7</v>
      </c>
      <c r="M518" s="997">
        <v>77</v>
      </c>
      <c r="N518" s="1000">
        <v>246.46699999999996</v>
      </c>
      <c r="O518" s="985">
        <f>VLOOKUP(D518,'Залог и цена пипса'!$B$13:$E$44,3,0)*(N518+I518*$C$2*K518)</f>
        <v>5135.1050000000005</v>
      </c>
      <c r="P518" s="985">
        <f>K518*VLOOKUP(D518,'Залог и цена пипса'!$B$13:$E$44,2,0)</f>
        <v>1457.2556999999999</v>
      </c>
      <c r="Q518" s="976"/>
      <c r="R518" s="976"/>
      <c r="S518" s="976"/>
      <c r="T518" s="976"/>
      <c r="U518" s="976"/>
      <c r="V518" s="976"/>
      <c r="W518" s="979"/>
      <c r="X518" s="982"/>
      <c r="Y518" s="982"/>
      <c r="Z518" s="973">
        <f>MAX(O518,X518)+MAX(Y518,P518)</f>
        <v>6592.3607000000002</v>
      </c>
      <c r="AA518" s="945" t="s">
        <v>1544</v>
      </c>
      <c r="AB518" s="946" t="s">
        <v>500</v>
      </c>
      <c r="AC518" s="946">
        <v>4300</v>
      </c>
      <c r="AD518" s="946" t="s">
        <v>380</v>
      </c>
      <c r="AE518" s="947">
        <v>42016</v>
      </c>
      <c r="AF518" s="947">
        <v>44008</v>
      </c>
      <c r="AG518" s="946">
        <v>27270.9</v>
      </c>
      <c r="AH518" s="946">
        <v>3972.02</v>
      </c>
      <c r="AI518" s="948">
        <v>0.18149999999999999</v>
      </c>
      <c r="AJ518" s="948">
        <f>(AH518-MIN(IF(O518=0,2E+99,O518),IF(X518=0,2E+99,X518)))/MIN(IF(O518=0,2E+99,O518),IF(X518=0,2E+99,X518))</f>
        <v>-0.22649682917876079</v>
      </c>
      <c r="AK518" s="948">
        <v>9.6825492632700169E-2</v>
      </c>
      <c r="AL518" s="948">
        <v>1.1531035940803385</v>
      </c>
      <c r="AM518" s="949">
        <v>1.2483183504980979</v>
      </c>
      <c r="AN518" s="950">
        <v>45083.016909722224</v>
      </c>
      <c r="AO518" s="946"/>
    </row>
    <row r="519" spans="1:41" ht="13.5" thickBot="1" x14ac:dyDescent="0.25">
      <c r="A519" s="990"/>
      <c r="B519" s="990"/>
      <c r="C519" s="993"/>
      <c r="D519" s="996"/>
      <c r="E519" s="993"/>
      <c r="F519" s="993"/>
      <c r="G519" s="993"/>
      <c r="H519" s="999"/>
      <c r="I519" s="999"/>
      <c r="J519" s="999"/>
      <c r="K519" s="987"/>
      <c r="L519" s="999"/>
      <c r="M519" s="999"/>
      <c r="N519" s="1002"/>
      <c r="O519" s="987"/>
      <c r="P519" s="987"/>
      <c r="Q519" s="978"/>
      <c r="R519" s="978"/>
      <c r="S519" s="978"/>
      <c r="T519" s="978"/>
      <c r="U519" s="978"/>
      <c r="V519" s="978"/>
      <c r="W519" s="981"/>
      <c r="X519" s="984"/>
      <c r="Y519" s="984"/>
      <c r="Z519" s="975"/>
      <c r="AA519" s="957" t="s">
        <v>1545</v>
      </c>
      <c r="AB519" s="958" t="s">
        <v>500</v>
      </c>
      <c r="AC519" s="958">
        <v>4300</v>
      </c>
      <c r="AD519" s="958" t="s">
        <v>380</v>
      </c>
      <c r="AE519" s="959">
        <v>42016</v>
      </c>
      <c r="AF519" s="959">
        <v>44008</v>
      </c>
      <c r="AG519" s="958">
        <v>26755.99</v>
      </c>
      <c r="AH519" s="958">
        <v>3989.77</v>
      </c>
      <c r="AI519" s="960">
        <v>0.185</v>
      </c>
      <c r="AJ519" s="960">
        <f>(AH519-MIN(IF(O518=0,2E+99,O518),IF(X518=0,2E+99,X518)))/MIN(IF(O518=0,2E+99,O518),IF(X518=0,2E+99,X518))</f>
        <v>-0.22304022994661266</v>
      </c>
      <c r="AK519" s="960">
        <v>9.4997301615480215E-2</v>
      </c>
      <c r="AL519" s="960">
        <v>1.1313315010570826</v>
      </c>
      <c r="AM519" s="961">
        <v>1.2192997226771105</v>
      </c>
      <c r="AN519" s="962">
        <v>45083.017280092594</v>
      </c>
      <c r="AO519" s="958"/>
    </row>
    <row r="520" spans="1:41" x14ac:dyDescent="0.2">
      <c r="A520" s="988" t="s">
        <v>1542</v>
      </c>
      <c r="B520" s="988" t="s">
        <v>1546</v>
      </c>
      <c r="C520" s="991"/>
      <c r="D520" s="994" t="s">
        <v>500</v>
      </c>
      <c r="E520" s="991" t="s">
        <v>1004</v>
      </c>
      <c r="F520" s="991">
        <v>4</v>
      </c>
      <c r="G520" s="991">
        <v>1</v>
      </c>
      <c r="H520" s="997">
        <v>11</v>
      </c>
      <c r="I520" s="997">
        <v>262</v>
      </c>
      <c r="J520" s="997">
        <v>0.01</v>
      </c>
      <c r="K520" s="985">
        <v>2.2610000000000001</v>
      </c>
      <c r="L520" s="997">
        <v>1.7</v>
      </c>
      <c r="M520" s="997">
        <v>77</v>
      </c>
      <c r="N520" s="1000">
        <v>82.305999999999983</v>
      </c>
      <c r="O520" s="985">
        <f>VLOOKUP(D520,'Залог и цена пипса'!$B$13:$E$44,3,0)*(N520+I520*$C$2*K520)</f>
        <v>1711.6330000000003</v>
      </c>
      <c r="P520" s="985">
        <f>K520*VLOOKUP(D520,'Залог и цена пипса'!$B$13:$E$44,2,0)</f>
        <v>484.89406000000002</v>
      </c>
      <c r="Q520" s="976"/>
      <c r="R520" s="976"/>
      <c r="S520" s="976"/>
      <c r="T520" s="976"/>
      <c r="U520" s="976"/>
      <c r="V520" s="976"/>
      <c r="W520" s="979"/>
      <c r="X520" s="982"/>
      <c r="Y520" s="982"/>
      <c r="Z520" s="973">
        <f>MAX(O520,X520)+MAX(Y520,P520)</f>
        <v>2196.5270600000003</v>
      </c>
      <c r="AA520" s="945" t="s">
        <v>1544</v>
      </c>
      <c r="AB520" s="946" t="s">
        <v>500</v>
      </c>
      <c r="AC520" s="946">
        <v>4300</v>
      </c>
      <c r="AD520" s="946" t="s">
        <v>380</v>
      </c>
      <c r="AE520" s="947">
        <v>42016</v>
      </c>
      <c r="AF520" s="947">
        <v>44008</v>
      </c>
      <c r="AG520" s="946">
        <v>27270.9</v>
      </c>
      <c r="AH520" s="946">
        <v>3972.02</v>
      </c>
      <c r="AI520" s="948">
        <v>0.18149999999999999</v>
      </c>
      <c r="AJ520" s="948">
        <f>(AH520-MIN(IF(O520=0,2E+99,O520),IF(X520=0,2E+99,X520)))/MIN(IF(O520=0,2E+99,O520),IF(X520=0,2E+99,X520))</f>
        <v>1.3206026058156155</v>
      </c>
      <c r="AK520" s="948">
        <v>9.6825492632700169E-2</v>
      </c>
      <c r="AL520" s="948">
        <v>1.1531035940803385</v>
      </c>
      <c r="AM520" s="949">
        <v>1.2483183504980979</v>
      </c>
      <c r="AN520" s="950">
        <v>45083.01766203704</v>
      </c>
      <c r="AO520" s="946"/>
    </row>
    <row r="521" spans="1:41" ht="13.5" thickBot="1" x14ac:dyDescent="0.25">
      <c r="A521" s="990"/>
      <c r="B521" s="990"/>
      <c r="C521" s="993"/>
      <c r="D521" s="996"/>
      <c r="E521" s="993"/>
      <c r="F521" s="993"/>
      <c r="G521" s="993"/>
      <c r="H521" s="999"/>
      <c r="I521" s="999"/>
      <c r="J521" s="999"/>
      <c r="K521" s="987"/>
      <c r="L521" s="999"/>
      <c r="M521" s="999"/>
      <c r="N521" s="1002"/>
      <c r="O521" s="987"/>
      <c r="P521" s="987"/>
      <c r="Q521" s="978"/>
      <c r="R521" s="978"/>
      <c r="S521" s="978"/>
      <c r="T521" s="978"/>
      <c r="U521" s="978"/>
      <c r="V521" s="978"/>
      <c r="W521" s="981"/>
      <c r="X521" s="984"/>
      <c r="Y521" s="984"/>
      <c r="Z521" s="975"/>
      <c r="AA521" s="957" t="s">
        <v>1545</v>
      </c>
      <c r="AB521" s="958" t="s">
        <v>500</v>
      </c>
      <c r="AC521" s="958">
        <v>4300</v>
      </c>
      <c r="AD521" s="958" t="s">
        <v>380</v>
      </c>
      <c r="AE521" s="959">
        <v>42016</v>
      </c>
      <c r="AF521" s="959">
        <v>44008</v>
      </c>
      <c r="AG521" s="958">
        <v>26755.99</v>
      </c>
      <c r="AH521" s="958">
        <v>3989.77</v>
      </c>
      <c r="AI521" s="960">
        <v>0.185</v>
      </c>
      <c r="AJ521" s="960">
        <f>(AH521-MIN(IF(O520=0,2E+99,O520),IF(X520=0,2E+99,X520)))/MIN(IF(O520=0,2E+99,O520),IF(X520=0,2E+99,X520))</f>
        <v>1.3309728195238111</v>
      </c>
      <c r="AK521" s="960">
        <v>9.4997301615480215E-2</v>
      </c>
      <c r="AL521" s="960">
        <v>1.1313315010570826</v>
      </c>
      <c r="AM521" s="961">
        <v>1.2192997226771105</v>
      </c>
      <c r="AN521" s="962">
        <v>45083.017974537041</v>
      </c>
      <c r="AO521" s="958"/>
    </row>
    <row r="522" spans="1:41" x14ac:dyDescent="0.2">
      <c r="A522" s="988" t="s">
        <v>1547</v>
      </c>
      <c r="B522" s="988" t="s">
        <v>1289</v>
      </c>
      <c r="C522" s="991"/>
      <c r="D522" s="994" t="s">
        <v>511</v>
      </c>
      <c r="E522" s="991" t="s">
        <v>1004</v>
      </c>
      <c r="F522" s="991">
        <v>2</v>
      </c>
      <c r="G522" s="991">
        <v>1</v>
      </c>
      <c r="H522" s="997">
        <v>10</v>
      </c>
      <c r="I522" s="997">
        <v>258</v>
      </c>
      <c r="J522" s="997">
        <v>0.01</v>
      </c>
      <c r="K522" s="985">
        <v>0.53600000000000003</v>
      </c>
      <c r="L522" s="997">
        <v>1.5</v>
      </c>
      <c r="M522" s="997">
        <v>82</v>
      </c>
      <c r="N522" s="1000">
        <v>39.110379371444552</v>
      </c>
      <c r="O522" s="985">
        <f>VLOOKUP(D522,'Залог и цена пипса'!$B$13:$E$44,3,0)*(N522+I522*$C$2*K522)</f>
        <v>437.28959024323774</v>
      </c>
      <c r="P522" s="985">
        <f>K522*VLOOKUP(D522,'Залог и цена пипса'!$B$13:$E$44,2,0)</f>
        <v>114.95056000000001</v>
      </c>
      <c r="Q522" s="976"/>
      <c r="R522" s="976"/>
      <c r="S522" s="976"/>
      <c r="T522" s="976"/>
      <c r="U522" s="976"/>
      <c r="V522" s="976"/>
      <c r="W522" s="979"/>
      <c r="X522" s="982"/>
      <c r="Y522" s="982"/>
      <c r="Z522" s="973">
        <f>MAX(O522,X522)+MAX(Y522,P522)</f>
        <v>552.24015024323774</v>
      </c>
      <c r="AA522" s="945" t="s">
        <v>1443</v>
      </c>
      <c r="AB522" s="946" t="s">
        <v>511</v>
      </c>
      <c r="AC522" s="946">
        <v>500</v>
      </c>
      <c r="AD522" s="946" t="s">
        <v>380</v>
      </c>
      <c r="AE522" s="947">
        <v>41640</v>
      </c>
      <c r="AF522" s="947">
        <v>44076</v>
      </c>
      <c r="AG522" s="946">
        <v>3951.85</v>
      </c>
      <c r="AH522" s="946">
        <v>350.87</v>
      </c>
      <c r="AI522" s="948">
        <v>0.16669999999999999</v>
      </c>
      <c r="AJ522" s="948">
        <f>(AH522-MIN(IF(O522=0,2E+99,O522),IF(X522=0,2E+99,X522)))/MIN(IF(O522=0,2E+99,O522),IF(X522=0,2E+99,X522))</f>
        <v>-0.19762553733595109</v>
      </c>
      <c r="AK522" s="948">
        <v>9.8796250000000002E-2</v>
      </c>
      <c r="AL522" s="948">
        <v>1.1796567164179106</v>
      </c>
      <c r="AM522" s="949">
        <v>1.68104528232381</v>
      </c>
      <c r="AN522" s="950">
        <v>45083.018310185187</v>
      </c>
      <c r="AO522" s="946"/>
    </row>
    <row r="523" spans="1:41" ht="13.5" thickBot="1" x14ac:dyDescent="0.25">
      <c r="A523" s="990"/>
      <c r="B523" s="990"/>
      <c r="C523" s="993"/>
      <c r="D523" s="996"/>
      <c r="E523" s="993"/>
      <c r="F523" s="993"/>
      <c r="G523" s="993"/>
      <c r="H523" s="999"/>
      <c r="I523" s="999"/>
      <c r="J523" s="999"/>
      <c r="K523" s="987"/>
      <c r="L523" s="999"/>
      <c r="M523" s="999"/>
      <c r="N523" s="1002"/>
      <c r="O523" s="987"/>
      <c r="P523" s="987"/>
      <c r="Q523" s="978"/>
      <c r="R523" s="978"/>
      <c r="S523" s="978"/>
      <c r="T523" s="978"/>
      <c r="U523" s="978"/>
      <c r="V523" s="978"/>
      <c r="W523" s="981"/>
      <c r="X523" s="984"/>
      <c r="Y523" s="984"/>
      <c r="Z523" s="975"/>
      <c r="AA523" s="957" t="s">
        <v>1548</v>
      </c>
      <c r="AB523" s="958" t="s">
        <v>511</v>
      </c>
      <c r="AC523" s="958">
        <v>10000</v>
      </c>
      <c r="AD523" s="958" t="s">
        <v>380</v>
      </c>
      <c r="AE523" s="959">
        <v>40924</v>
      </c>
      <c r="AF523" s="959">
        <v>44034</v>
      </c>
      <c r="AG523" s="958">
        <v>4239.3500000000004</v>
      </c>
      <c r="AH523" s="958">
        <v>366.27</v>
      </c>
      <c r="AI523" s="960">
        <v>3.0300000000000001E-2</v>
      </c>
      <c r="AJ523" s="960">
        <f>(AH523-MIN(IF(O522=0,2E+99,O522),IF(X522=0,2E+99,X522)))/MIN(IF(O522=0,2E+99,O522),IF(X522=0,2E+99,X522))</f>
        <v>-0.16240860022241521</v>
      </c>
      <c r="AK523" s="960">
        <v>4.1480919765166345E-3</v>
      </c>
      <c r="AL523" s="960">
        <v>4.9874705882352946E-2</v>
      </c>
      <c r="AM523" s="961">
        <v>1.3616923548844555</v>
      </c>
      <c r="AN523" s="962">
        <v>45083.018912037034</v>
      </c>
      <c r="AO523" s="958"/>
    </row>
    <row r="524" spans="1:41" x14ac:dyDescent="0.2">
      <c r="A524" s="988" t="s">
        <v>1549</v>
      </c>
      <c r="B524" s="988" t="s">
        <v>1293</v>
      </c>
      <c r="C524" s="991"/>
      <c r="D524" s="994" t="s">
        <v>508</v>
      </c>
      <c r="E524" s="991" t="s">
        <v>1004</v>
      </c>
      <c r="F524" s="991">
        <v>2</v>
      </c>
      <c r="G524" s="991">
        <v>1</v>
      </c>
      <c r="H524" s="997">
        <v>8</v>
      </c>
      <c r="I524" s="997">
        <v>212</v>
      </c>
      <c r="J524" s="997">
        <v>0.01</v>
      </c>
      <c r="K524" s="985">
        <v>0.28799999999999998</v>
      </c>
      <c r="L524" s="997">
        <v>1.6</v>
      </c>
      <c r="M524" s="997">
        <v>82</v>
      </c>
      <c r="N524" s="1000">
        <v>19.516361839037579</v>
      </c>
      <c r="O524" s="985">
        <f>VLOOKUP(D524,'Залог и цена пипса'!$B$13:$E$44,3,0)*(N524+I524*$C$2*K524)</f>
        <v>218.59766187970996</v>
      </c>
      <c r="P524" s="985">
        <f>K524*VLOOKUP(D524,'Залог и цена пипса'!$B$13:$E$44,2,0)</f>
        <v>61.764479999999999</v>
      </c>
      <c r="Q524" s="976"/>
      <c r="R524" s="976"/>
      <c r="S524" s="976"/>
      <c r="T524" s="976"/>
      <c r="U524" s="976"/>
      <c r="V524" s="976"/>
      <c r="W524" s="979"/>
      <c r="X524" s="982"/>
      <c r="Y524" s="982"/>
      <c r="Z524" s="973">
        <f>MAX(O524,X524)+MAX(Y524,P524)</f>
        <v>280.36214187970995</v>
      </c>
      <c r="AA524" s="945" t="s">
        <v>1443</v>
      </c>
      <c r="AB524" s="946" t="s">
        <v>508</v>
      </c>
      <c r="AC524" s="946">
        <v>450</v>
      </c>
      <c r="AD524" s="946" t="s">
        <v>380</v>
      </c>
      <c r="AE524" s="947">
        <v>41640</v>
      </c>
      <c r="AF524" s="947">
        <v>44076</v>
      </c>
      <c r="AG524" s="946">
        <v>3307.09</v>
      </c>
      <c r="AH524" s="946">
        <v>368.58</v>
      </c>
      <c r="AI524" s="948">
        <v>0.122</v>
      </c>
      <c r="AJ524" s="948">
        <f>(AH524-MIN(IF(O524=0,2E+99,O524),IF(X524=0,2E+99,X524)))/MIN(IF(O524=0,2E+99,O524),IF(X524=0,2E+99,X524))</f>
        <v>0.68611135558633007</v>
      </c>
      <c r="AK524" s="948">
        <v>9.1863611111111118E-2</v>
      </c>
      <c r="AL524" s="948">
        <v>1.0968789386401328</v>
      </c>
      <c r="AM524" s="949">
        <v>1.3391815138858856</v>
      </c>
      <c r="AN524" s="950">
        <v>45083.019016203703</v>
      </c>
      <c r="AO524" s="946"/>
    </row>
    <row r="525" spans="1:41" ht="13.5" thickBot="1" x14ac:dyDescent="0.25">
      <c r="A525" s="990"/>
      <c r="B525" s="990"/>
      <c r="C525" s="993"/>
      <c r="D525" s="996"/>
      <c r="E525" s="993"/>
      <c r="F525" s="993"/>
      <c r="G525" s="993"/>
      <c r="H525" s="999"/>
      <c r="I525" s="999"/>
      <c r="J525" s="999"/>
      <c r="K525" s="987"/>
      <c r="L525" s="999"/>
      <c r="M525" s="999"/>
      <c r="N525" s="1002"/>
      <c r="O525" s="987"/>
      <c r="P525" s="987"/>
      <c r="Q525" s="978"/>
      <c r="R525" s="978"/>
      <c r="S525" s="978"/>
      <c r="T525" s="978"/>
      <c r="U525" s="978"/>
      <c r="V525" s="978"/>
      <c r="W525" s="981"/>
      <c r="X525" s="984"/>
      <c r="Y525" s="984"/>
      <c r="Z525" s="975"/>
      <c r="AA525" s="957" t="s">
        <v>1550</v>
      </c>
      <c r="AB525" s="958" t="s">
        <v>508</v>
      </c>
      <c r="AC525" s="958">
        <v>10000</v>
      </c>
      <c r="AD525" s="958" t="s">
        <v>380</v>
      </c>
      <c r="AE525" s="959">
        <v>42019</v>
      </c>
      <c r="AF525" s="959">
        <v>44035</v>
      </c>
      <c r="AG525" s="958">
        <v>3033.22</v>
      </c>
      <c r="AH525" s="958">
        <v>390.63</v>
      </c>
      <c r="AI525" s="960">
        <v>3.1699999999999999E-2</v>
      </c>
      <c r="AJ525" s="960">
        <f>(AH525-MIN(IF(O524=0,2E+99,O524),IF(X524=0,2E+99,X524)))/MIN(IF(O524=0,2E+99,O524),IF(X524=0,2E+99,X524))</f>
        <v>0.78698160191190003</v>
      </c>
      <c r="AK525" s="960">
        <v>4.5749924585218697E-3</v>
      </c>
      <c r="AL525" s="960">
        <v>5.5149454545454543E-2</v>
      </c>
      <c r="AM525" s="961">
        <v>1.4118079652216815</v>
      </c>
      <c r="AN525" s="962">
        <v>45083.019155092596</v>
      </c>
      <c r="AO525" s="958"/>
    </row>
    <row r="526" spans="1:41" x14ac:dyDescent="0.2">
      <c r="A526" s="988" t="s">
        <v>1551</v>
      </c>
      <c r="B526" s="988" t="s">
        <v>1363</v>
      </c>
      <c r="C526" s="991"/>
      <c r="D526" s="994" t="s">
        <v>517</v>
      </c>
      <c r="E526" s="991" t="s">
        <v>960</v>
      </c>
      <c r="F526" s="991">
        <v>1</v>
      </c>
      <c r="G526" s="991">
        <v>1</v>
      </c>
      <c r="H526" s="997">
        <v>10</v>
      </c>
      <c r="I526" s="997">
        <v>345</v>
      </c>
      <c r="J526" s="997">
        <v>0.01</v>
      </c>
      <c r="K526" s="985">
        <v>0.59899999999999998</v>
      </c>
      <c r="L526" s="997">
        <v>1.7</v>
      </c>
      <c r="M526" s="997">
        <v>89</v>
      </c>
      <c r="N526" s="1000">
        <v>46.042374999999986</v>
      </c>
      <c r="O526" s="985">
        <f>VLOOKUP(D526,'Залог и цена пипса'!$B$13:$E$44,3,0)*(N526+I526*$C$2*K526)</f>
        <v>563.10043804755935</v>
      </c>
      <c r="P526" s="985">
        <f>K526*VLOOKUP(D526,'Залог и цена пипса'!$B$13:$E$44,2,0)</f>
        <v>146.92272</v>
      </c>
      <c r="Q526" s="976"/>
      <c r="R526" s="976"/>
      <c r="S526" s="976"/>
      <c r="T526" s="976"/>
      <c r="U526" s="976"/>
      <c r="V526" s="976"/>
      <c r="W526" s="979"/>
      <c r="X526" s="982"/>
      <c r="Y526" s="982"/>
      <c r="Z526" s="973">
        <f>MAX(O526,X526)+MAX(Y526,P526)</f>
        <v>710.02315804755938</v>
      </c>
      <c r="AA526" s="945" t="s">
        <v>1552</v>
      </c>
      <c r="AB526" s="946" t="s">
        <v>517</v>
      </c>
      <c r="AC526" s="946">
        <v>550</v>
      </c>
      <c r="AD526" s="946" t="s">
        <v>380</v>
      </c>
      <c r="AE526" s="947">
        <v>40909</v>
      </c>
      <c r="AF526" s="947">
        <v>44076</v>
      </c>
      <c r="AG526" s="946">
        <v>3801.72</v>
      </c>
      <c r="AH526" s="946">
        <v>381.85</v>
      </c>
      <c r="AI526" s="948">
        <v>0.35339999999999999</v>
      </c>
      <c r="AJ526" s="948">
        <f>(AH526-MIN(IF(O526=0,2E+99,O526),IF(X526=0,2E+99,X526)))/MIN(IF(O526=0,2E+99,O526),IF(X526=0,2E+99,X526))</f>
        <v>-0.32187941226970057</v>
      </c>
      <c r="AK526" s="948">
        <v>6.6463636363636364E-2</v>
      </c>
      <c r="AL526" s="948">
        <v>0.79450783699059557</v>
      </c>
      <c r="AM526" s="949">
        <v>1.144374257810207</v>
      </c>
      <c r="AN526" s="950">
        <v>45083.019305555557</v>
      </c>
      <c r="AO526" s="946"/>
    </row>
    <row r="527" spans="1:41" ht="13.5" thickBot="1" x14ac:dyDescent="0.25">
      <c r="A527" s="990"/>
      <c r="B527" s="990"/>
      <c r="C527" s="993"/>
      <c r="D527" s="996"/>
      <c r="E527" s="993"/>
      <c r="F527" s="993"/>
      <c r="G527" s="993"/>
      <c r="H527" s="999"/>
      <c r="I527" s="999"/>
      <c r="J527" s="999"/>
      <c r="K527" s="987"/>
      <c r="L527" s="999"/>
      <c r="M527" s="999"/>
      <c r="N527" s="1002"/>
      <c r="O527" s="987"/>
      <c r="P527" s="987"/>
      <c r="Q527" s="978"/>
      <c r="R527" s="978"/>
      <c r="S527" s="978"/>
      <c r="T527" s="978"/>
      <c r="U527" s="978"/>
      <c r="V527" s="978"/>
      <c r="W527" s="981"/>
      <c r="X527" s="984"/>
      <c r="Y527" s="984"/>
      <c r="Z527" s="975"/>
      <c r="AA527" s="957" t="s">
        <v>1553</v>
      </c>
      <c r="AB527" s="958" t="s">
        <v>517</v>
      </c>
      <c r="AC527" s="958">
        <v>10000</v>
      </c>
      <c r="AD527" s="958" t="s">
        <v>380</v>
      </c>
      <c r="AE527" s="959">
        <v>40924</v>
      </c>
      <c r="AF527" s="959">
        <v>44039</v>
      </c>
      <c r="AG527" s="958">
        <v>3242.96</v>
      </c>
      <c r="AH527" s="958">
        <v>391.36</v>
      </c>
      <c r="AI527" s="960">
        <v>3.2800000000000003E-2</v>
      </c>
      <c r="AJ527" s="960">
        <f>(AH527-MIN(IF(O526=0,2E+99,O526),IF(X526=0,2E+99,X526)))/MIN(IF(O526=0,2E+99,O526),IF(X526=0,2E+99,X526))</f>
        <v>-0.30499077330331287</v>
      </c>
      <c r="AK527" s="960">
        <v>3.1700488758553279E-3</v>
      </c>
      <c r="AL527" s="960">
        <v>3.8152470588235295E-2</v>
      </c>
      <c r="AM527" s="961">
        <v>0.97486893367322391</v>
      </c>
      <c r="AN527" s="962">
        <v>45083.019537037035</v>
      </c>
      <c r="AO527" s="958"/>
    </row>
    <row r="528" spans="1:41" ht="13.5" thickBot="1" x14ac:dyDescent="0.25">
      <c r="A528" s="932" t="s">
        <v>1554</v>
      </c>
      <c r="B528" s="932" t="s">
        <v>1555</v>
      </c>
      <c r="C528" s="933"/>
      <c r="D528" s="934" t="s">
        <v>518</v>
      </c>
      <c r="E528" s="933" t="s">
        <v>960</v>
      </c>
      <c r="F528" s="933">
        <v>1</v>
      </c>
      <c r="G528" s="933">
        <v>0</v>
      </c>
      <c r="H528" s="935">
        <v>14</v>
      </c>
      <c r="I528" s="935">
        <v>506</v>
      </c>
      <c r="J528" s="935">
        <v>0.02</v>
      </c>
      <c r="K528" s="936">
        <v>41</v>
      </c>
      <c r="L528" s="935">
        <v>2</v>
      </c>
      <c r="M528" s="935">
        <v>69</v>
      </c>
      <c r="N528" s="937">
        <v>2428.8376816892996</v>
      </c>
      <c r="O528" s="936">
        <f>VLOOKUP(D528,'Залог и цена пипса'!$B$13:$E$44,3,0)*(N528+I528*$C$2*K528)</f>
        <v>40520.007863145256</v>
      </c>
      <c r="P528" s="936">
        <f>K528*VLOOKUP(D528,'Залог и цена пипса'!$B$13:$E$44,2,0)</f>
        <v>5494.8200000000006</v>
      </c>
      <c r="Q528" s="938">
        <v>14</v>
      </c>
      <c r="R528" s="938">
        <v>480</v>
      </c>
      <c r="S528" s="938">
        <v>0.02</v>
      </c>
      <c r="T528" s="938">
        <v>10.32</v>
      </c>
      <c r="U528" s="938">
        <v>2</v>
      </c>
      <c r="V528" s="938">
        <v>70</v>
      </c>
      <c r="W528" s="939">
        <v>637.94635591702718</v>
      </c>
      <c r="X528" s="940">
        <f>VLOOKUP(D528,'Залог и цена пипса'!$B$13:$E$44,3,0)*(W528+R528*$C$2*T528)</f>
        <v>10099.301070610063</v>
      </c>
      <c r="Y528" s="940">
        <f>T528*VLOOKUP(D528,'Залог и цена пипса'!$B$13:$E$44,2,0)</f>
        <v>1383.0864000000001</v>
      </c>
      <c r="Z528" s="941">
        <f>MAX(O528,X528)+MAX(Y528,P528)</f>
        <v>46014.827863145256</v>
      </c>
      <c r="AA528" s="932" t="s">
        <v>1061</v>
      </c>
      <c r="AB528" s="933" t="s">
        <v>518</v>
      </c>
      <c r="AC528" s="933">
        <v>2500</v>
      </c>
      <c r="AD528" s="933" t="s">
        <v>380</v>
      </c>
      <c r="AE528" s="942">
        <v>42006</v>
      </c>
      <c r="AF528" s="942">
        <v>43861</v>
      </c>
      <c r="AG528" s="933">
        <v>21055.37</v>
      </c>
      <c r="AH528" s="933">
        <v>2062.08</v>
      </c>
      <c r="AI528" s="943">
        <v>0.1</v>
      </c>
      <c r="AJ528" s="943">
        <f>(AH528-MIN(IF(O528=0,2E+99,O528),IF(X528=0,2E+99,X528)))/MIN(IF(O528=0,2E+99,O528),IF(X528=0,2E+99,X528))</f>
        <v>-0.79581953388825577</v>
      </c>
      <c r="AK528" s="943">
        <v>0.138068</v>
      </c>
      <c r="AL528" s="943">
        <v>1.651401568627451</v>
      </c>
      <c r="AM528" s="941">
        <v>2.0021065727656673</v>
      </c>
      <c r="AN528" s="944">
        <v>45083.019965277781</v>
      </c>
      <c r="AO528" s="933"/>
    </row>
    <row r="529" spans="1:41" ht="13.5" thickBot="1" x14ac:dyDescent="0.25">
      <c r="A529" s="932" t="s">
        <v>1556</v>
      </c>
      <c r="B529" s="932" t="s">
        <v>1380</v>
      </c>
      <c r="C529" s="933"/>
      <c r="D529" s="934" t="s">
        <v>518</v>
      </c>
      <c r="E529" s="933" t="s">
        <v>960</v>
      </c>
      <c r="F529" s="933">
        <v>1</v>
      </c>
      <c r="G529" s="933">
        <v>1</v>
      </c>
      <c r="H529" s="935">
        <v>14</v>
      </c>
      <c r="I529" s="935">
        <v>384</v>
      </c>
      <c r="J529" s="935">
        <v>0.01</v>
      </c>
      <c r="K529" s="936">
        <v>3.1449999999999996</v>
      </c>
      <c r="L529" s="935">
        <v>2</v>
      </c>
      <c r="M529" s="935">
        <v>57</v>
      </c>
      <c r="N529" s="937">
        <v>115.8823456200567</v>
      </c>
      <c r="O529" s="936">
        <f>VLOOKUP(D529,'Залог и цена пипса'!$B$13:$E$44,3,0)*(N529+I529*$C$2*K529)</f>
        <v>2172.2439703153991</v>
      </c>
      <c r="P529" s="936">
        <f>K529*VLOOKUP(D529,'Залог и цена пипса'!$B$13:$E$44,2,0)</f>
        <v>421.49289999999996</v>
      </c>
      <c r="Q529" s="938"/>
      <c r="R529" s="938"/>
      <c r="S529" s="938"/>
      <c r="T529" s="938"/>
      <c r="U529" s="938"/>
      <c r="V529" s="938"/>
      <c r="W529" s="939"/>
      <c r="X529" s="940"/>
      <c r="Y529" s="940"/>
      <c r="Z529" s="941">
        <f>MAX(O529,X529)+MAX(Y529,P529)</f>
        <v>2593.7368703153988</v>
      </c>
      <c r="AA529" s="932" t="s">
        <v>1381</v>
      </c>
      <c r="AB529" s="933" t="s">
        <v>518</v>
      </c>
      <c r="AC529" s="933">
        <v>2280</v>
      </c>
      <c r="AD529" s="933" t="s">
        <v>380</v>
      </c>
      <c r="AE529" s="942">
        <v>42039</v>
      </c>
      <c r="AF529" s="942">
        <v>43833</v>
      </c>
      <c r="AG529" s="933">
        <v>10546.21</v>
      </c>
      <c r="AH529" s="933">
        <v>1915.15</v>
      </c>
      <c r="AI529" s="943">
        <v>0.2432</v>
      </c>
      <c r="AJ529" s="943">
        <f>(AH529-MIN(IF(O529=0,2E+99,O529),IF(X529=0,2E+99,X529)))/MIN(IF(O529=0,2E+99,O529),IF(X529=0,2E+99,X529))</f>
        <v>-0.1183540955015611</v>
      </c>
      <c r="AK529" s="943">
        <v>7.839882545346416E-2</v>
      </c>
      <c r="AL529" s="943">
        <v>0.94398585750089503</v>
      </c>
      <c r="AM529" s="941">
        <v>1.1238220270485553</v>
      </c>
      <c r="AN529" s="944">
        <v>45083.020462962966</v>
      </c>
      <c r="AO529" s="933"/>
    </row>
    <row r="530" spans="1:41" x14ac:dyDescent="0.2">
      <c r="A530" s="988" t="s">
        <v>1557</v>
      </c>
      <c r="B530" s="988" t="s">
        <v>1356</v>
      </c>
      <c r="C530" s="991"/>
      <c r="D530" s="994" t="s">
        <v>521</v>
      </c>
      <c r="E530" s="991" t="s">
        <v>960</v>
      </c>
      <c r="F530" s="991">
        <v>1</v>
      </c>
      <c r="G530" s="991">
        <v>1</v>
      </c>
      <c r="H530" s="997">
        <v>9</v>
      </c>
      <c r="I530" s="997">
        <v>247</v>
      </c>
      <c r="J530" s="997">
        <v>0.01</v>
      </c>
      <c r="K530" s="985">
        <v>2.036</v>
      </c>
      <c r="L530" s="997">
        <v>1.7</v>
      </c>
      <c r="M530" s="997">
        <v>52</v>
      </c>
      <c r="N530" s="1000">
        <v>85.613070586479608</v>
      </c>
      <c r="O530" s="985">
        <f>VLOOKUP(D530,'Залог и цена пипса'!$B$13:$E$44,3,0)*(N530+I530*$C$2*K530)</f>
        <v>1227.8701556491069</v>
      </c>
      <c r="P530" s="985">
        <f>K530*VLOOKUP(D530,'Залог и цена пипса'!$B$13:$E$44,2,0)</f>
        <v>272.86472000000003</v>
      </c>
      <c r="Q530" s="976"/>
      <c r="R530" s="976"/>
      <c r="S530" s="976"/>
      <c r="T530" s="976"/>
      <c r="U530" s="976"/>
      <c r="V530" s="976"/>
      <c r="W530" s="979"/>
      <c r="X530" s="982"/>
      <c r="Y530" s="982"/>
      <c r="Z530" s="973">
        <f>MAX(O530,X530)+MAX(Y530,P530)</f>
        <v>1500.7348756491069</v>
      </c>
      <c r="AA530" s="945" t="s">
        <v>1357</v>
      </c>
      <c r="AB530" s="946" t="s">
        <v>521</v>
      </c>
      <c r="AC530" s="946">
        <v>1340</v>
      </c>
      <c r="AD530" s="946" t="s">
        <v>380</v>
      </c>
      <c r="AE530" s="947">
        <v>42037</v>
      </c>
      <c r="AF530" s="947">
        <v>43836</v>
      </c>
      <c r="AG530" s="946">
        <v>6805.03</v>
      </c>
      <c r="AH530" s="946">
        <v>1061.1099999999999</v>
      </c>
      <c r="AI530" s="948">
        <v>0.25629999999999997</v>
      </c>
      <c r="AJ530" s="948">
        <f>(AH530-MIN(IF(O530=0,2E+99,O530),IF(X530=0,2E+99,X530)))/MIN(IF(O530=0,2E+99,O530),IF(X530=0,2E+99,X530))</f>
        <v>-0.13581253268669125</v>
      </c>
      <c r="AK530" s="948">
        <v>8.5928605702452199E-2</v>
      </c>
      <c r="AL530" s="948">
        <v>1.0364042034724337</v>
      </c>
      <c r="AM530" s="949">
        <v>1.3088008148571413</v>
      </c>
      <c r="AN530" s="950">
        <v>45083.020694444444</v>
      </c>
      <c r="AO530" s="946"/>
    </row>
    <row r="531" spans="1:41" ht="13.5" thickBot="1" x14ac:dyDescent="0.25">
      <c r="A531" s="990"/>
      <c r="B531" s="990"/>
      <c r="C531" s="993"/>
      <c r="D531" s="996"/>
      <c r="E531" s="993"/>
      <c r="F531" s="993"/>
      <c r="G531" s="993"/>
      <c r="H531" s="999"/>
      <c r="I531" s="999"/>
      <c r="J531" s="999"/>
      <c r="K531" s="987"/>
      <c r="L531" s="999"/>
      <c r="M531" s="999"/>
      <c r="N531" s="1002"/>
      <c r="O531" s="987"/>
      <c r="P531" s="987"/>
      <c r="Q531" s="978"/>
      <c r="R531" s="978"/>
      <c r="S531" s="978"/>
      <c r="T531" s="978"/>
      <c r="U531" s="978"/>
      <c r="V531" s="978"/>
      <c r="W531" s="981"/>
      <c r="X531" s="984"/>
      <c r="Y531" s="984"/>
      <c r="Z531" s="975"/>
      <c r="AA531" s="957" t="s">
        <v>1558</v>
      </c>
      <c r="AB531" s="958" t="s">
        <v>521</v>
      </c>
      <c r="AC531" s="958">
        <v>3500</v>
      </c>
      <c r="AD531" s="958" t="s">
        <v>380</v>
      </c>
      <c r="AE531" s="959">
        <v>41640</v>
      </c>
      <c r="AF531" s="959">
        <v>44561</v>
      </c>
      <c r="AG531" s="958">
        <v>8229.9500000000007</v>
      </c>
      <c r="AH531" s="958">
        <v>1639.17</v>
      </c>
      <c r="AI531" s="960">
        <v>0.36959999999999998</v>
      </c>
      <c r="AJ531" s="960">
        <f>(AH531-MIN(IF(O530=0,2E+99,O530),IF(X530=0,2E+99,X530)))/MIN(IF(O530=0,2E+99,O530),IF(X530=0,2E+99,X530))</f>
        <v>0.33497014522147234</v>
      </c>
      <c r="AK531" s="960">
        <v>2.4493898809523813E-2</v>
      </c>
      <c r="AL531" s="960">
        <v>0.29392678571428577</v>
      </c>
      <c r="AM531" s="961">
        <v>0.62760040142267126</v>
      </c>
      <c r="AN531" s="962">
        <v>45083.021655092591</v>
      </c>
      <c r="AO531" s="958"/>
    </row>
    <row r="532" spans="1:41" x14ac:dyDescent="0.2">
      <c r="A532" s="988" t="s">
        <v>1559</v>
      </c>
      <c r="B532" s="988" t="s">
        <v>1560</v>
      </c>
      <c r="C532" s="991"/>
      <c r="D532" s="994" t="s">
        <v>500</v>
      </c>
      <c r="E532" s="991" t="s">
        <v>960</v>
      </c>
      <c r="F532" s="991">
        <v>1</v>
      </c>
      <c r="G532" s="991">
        <v>0</v>
      </c>
      <c r="H532" s="997">
        <v>13</v>
      </c>
      <c r="I532" s="997">
        <v>318</v>
      </c>
      <c r="J532" s="997">
        <v>0.01</v>
      </c>
      <c r="K532" s="985">
        <v>8.86</v>
      </c>
      <c r="L532" s="997">
        <v>1.5</v>
      </c>
      <c r="M532" s="997">
        <v>64</v>
      </c>
      <c r="N532" s="1000">
        <v>467.80499999999995</v>
      </c>
      <c r="O532" s="985">
        <f>VLOOKUP(D532,'Залог и цена пипса'!$B$13:$E$44,3,0)*(N532+I532*$C$2*K532)</f>
        <v>8904.27</v>
      </c>
      <c r="P532" s="985">
        <f>K532*VLOOKUP(D532,'Залог и цена пипса'!$B$13:$E$44,2,0)</f>
        <v>1900.1155999999999</v>
      </c>
      <c r="Q532" s="976">
        <v>13</v>
      </c>
      <c r="R532" s="976">
        <v>380</v>
      </c>
      <c r="S532" s="976">
        <v>0.01</v>
      </c>
      <c r="T532" s="976">
        <v>7.3369999999999997</v>
      </c>
      <c r="U532" s="976">
        <v>1.5</v>
      </c>
      <c r="V532" s="976">
        <v>67</v>
      </c>
      <c r="W532" s="979">
        <v>393.88299999999992</v>
      </c>
      <c r="X532" s="982">
        <f>VLOOKUP(D532,'Залог и цена пипса'!$B$13:$E$44,3,0)*(W532+R532*$C$2*T532)</f>
        <v>8120.92</v>
      </c>
      <c r="Y532" s="982">
        <f>T532*VLOOKUP(D532,'Залог и цена пипса'!$B$13:$E$44,2,0)</f>
        <v>1573.4930200000001</v>
      </c>
      <c r="Z532" s="973">
        <f>MAX(O532,X532)+MAX(Y532,P532)</f>
        <v>10804.3856</v>
      </c>
      <c r="AA532" s="945" t="s">
        <v>1434</v>
      </c>
      <c r="AB532" s="946" t="s">
        <v>500</v>
      </c>
      <c r="AC532" s="946">
        <v>10000</v>
      </c>
      <c r="AD532" s="946" t="s">
        <v>380</v>
      </c>
      <c r="AE532" s="947">
        <v>42384</v>
      </c>
      <c r="AF532" s="947">
        <v>43928</v>
      </c>
      <c r="AG532" s="946">
        <v>49359.55</v>
      </c>
      <c r="AH532" s="946">
        <v>10648.2</v>
      </c>
      <c r="AI532" s="948">
        <v>0.19520000000000001</v>
      </c>
      <c r="AJ532" s="948">
        <f>(AH532-MIN(IF(O532=0,2E+99,O532),IF(X532=0,2E+99,X532)))/MIN(IF(O532=0,2E+99,O532),IF(X532=0,2E+99,X532))</f>
        <v>0.31120611950370164</v>
      </c>
      <c r="AK532" s="948">
        <v>9.7356114398422094E-2</v>
      </c>
      <c r="AL532" s="948">
        <v>1.175227380952381</v>
      </c>
      <c r="AM532" s="949">
        <v>1.1036864267692013</v>
      </c>
      <c r="AN532" s="950">
        <v>45083.02238425926</v>
      </c>
      <c r="AO532" s="946"/>
    </row>
    <row r="533" spans="1:41" x14ac:dyDescent="0.2">
      <c r="A533" s="989"/>
      <c r="B533" s="989"/>
      <c r="C533" s="992"/>
      <c r="D533" s="995"/>
      <c r="E533" s="992"/>
      <c r="F533" s="992"/>
      <c r="G533" s="992"/>
      <c r="H533" s="998"/>
      <c r="I533" s="998"/>
      <c r="J533" s="998"/>
      <c r="K533" s="986"/>
      <c r="L533" s="998"/>
      <c r="M533" s="998"/>
      <c r="N533" s="1001"/>
      <c r="O533" s="986"/>
      <c r="P533" s="986"/>
      <c r="Q533" s="977"/>
      <c r="R533" s="977"/>
      <c r="S533" s="977"/>
      <c r="T533" s="977"/>
      <c r="U533" s="977"/>
      <c r="V533" s="977"/>
      <c r="W533" s="980"/>
      <c r="X533" s="983"/>
      <c r="Y533" s="983"/>
      <c r="Z533" s="974"/>
      <c r="AA533" s="951" t="s">
        <v>1435</v>
      </c>
      <c r="AB533" s="952" t="s">
        <v>500</v>
      </c>
      <c r="AC533" s="952">
        <v>10000</v>
      </c>
      <c r="AD533" s="952" t="s">
        <v>380</v>
      </c>
      <c r="AE533" s="953">
        <v>42384</v>
      </c>
      <c r="AF533" s="953">
        <v>43929</v>
      </c>
      <c r="AG533" s="952">
        <v>51077.08</v>
      </c>
      <c r="AH533" s="952">
        <v>10838.08</v>
      </c>
      <c r="AI533" s="954">
        <v>0.1933</v>
      </c>
      <c r="AJ533" s="954">
        <f>(AH533-MIN(IF(O532=0,2E+99,O532),IF(X532=0,2E+99,X532)))/MIN(IF(O532=0,2E+99,O532),IF(X532=0,2E+99,X532))</f>
        <v>0.33458770681154348</v>
      </c>
      <c r="AK533" s="954">
        <v>0.10054543307086615</v>
      </c>
      <c r="AL533" s="954">
        <v>1.2161209523809524</v>
      </c>
      <c r="AM533" s="955">
        <v>1.1220815424696555</v>
      </c>
      <c r="AN533" s="956">
        <v>45083.023240740738</v>
      </c>
      <c r="AO533" s="952"/>
    </row>
    <row r="534" spans="1:41" x14ac:dyDescent="0.2">
      <c r="A534" s="989"/>
      <c r="B534" s="989"/>
      <c r="C534" s="992"/>
      <c r="D534" s="995"/>
      <c r="E534" s="992"/>
      <c r="F534" s="992"/>
      <c r="G534" s="992"/>
      <c r="H534" s="998"/>
      <c r="I534" s="998"/>
      <c r="J534" s="998"/>
      <c r="K534" s="986"/>
      <c r="L534" s="998"/>
      <c r="M534" s="998"/>
      <c r="N534" s="1001"/>
      <c r="O534" s="986"/>
      <c r="P534" s="986"/>
      <c r="Q534" s="977"/>
      <c r="R534" s="977"/>
      <c r="S534" s="977"/>
      <c r="T534" s="977"/>
      <c r="U534" s="977"/>
      <c r="V534" s="977"/>
      <c r="W534" s="980"/>
      <c r="X534" s="983"/>
      <c r="Y534" s="983"/>
      <c r="Z534" s="974"/>
      <c r="AA534" s="951" t="s">
        <v>1436</v>
      </c>
      <c r="AB534" s="952" t="s">
        <v>500</v>
      </c>
      <c r="AC534" s="952">
        <v>10000</v>
      </c>
      <c r="AD534" s="952" t="s">
        <v>380</v>
      </c>
      <c r="AE534" s="953">
        <v>43115</v>
      </c>
      <c r="AF534" s="953">
        <v>43613</v>
      </c>
      <c r="AG534" s="952">
        <v>14422.85</v>
      </c>
      <c r="AH534" s="952">
        <v>3201.24</v>
      </c>
      <c r="AI534" s="954">
        <v>0.30840000000000001</v>
      </c>
      <c r="AJ534" s="954">
        <f>(AH534-MIN(IF(O532=0,2E+99,O532),IF(X532=0,2E+99,X532)))/MIN(IF(O532=0,2E+99,O532),IF(X532=0,2E+99,X532))</f>
        <v>-0.60580328337183476</v>
      </c>
      <c r="AK534" s="954">
        <v>8.794420731707317E-2</v>
      </c>
      <c r="AL534" s="954">
        <v>1.0302035714285716</v>
      </c>
      <c r="AM534" s="955">
        <v>3.2181391318007138</v>
      </c>
      <c r="AN534" s="956">
        <v>45083.023368055554</v>
      </c>
      <c r="AO534" s="952"/>
    </row>
    <row r="535" spans="1:41" x14ac:dyDescent="0.2">
      <c r="A535" s="989"/>
      <c r="B535" s="989"/>
      <c r="C535" s="992"/>
      <c r="D535" s="995"/>
      <c r="E535" s="992"/>
      <c r="F535" s="992"/>
      <c r="G535" s="992"/>
      <c r="H535" s="998"/>
      <c r="I535" s="998"/>
      <c r="J535" s="998"/>
      <c r="K535" s="986"/>
      <c r="L535" s="998"/>
      <c r="M535" s="998"/>
      <c r="N535" s="1001"/>
      <c r="O535" s="986"/>
      <c r="P535" s="986"/>
      <c r="Q535" s="977"/>
      <c r="R535" s="977"/>
      <c r="S535" s="977"/>
      <c r="T535" s="977"/>
      <c r="U535" s="977"/>
      <c r="V535" s="977"/>
      <c r="W535" s="980"/>
      <c r="X535" s="983"/>
      <c r="Y535" s="983"/>
      <c r="Z535" s="974"/>
      <c r="AA535" s="951" t="s">
        <v>1437</v>
      </c>
      <c r="AB535" s="952" t="s">
        <v>500</v>
      </c>
      <c r="AC535" s="952">
        <v>10000</v>
      </c>
      <c r="AD535" s="952" t="s">
        <v>380</v>
      </c>
      <c r="AE535" s="953">
        <v>43845</v>
      </c>
      <c r="AF535" s="953">
        <v>43929</v>
      </c>
      <c r="AG535" s="952">
        <v>6563.32</v>
      </c>
      <c r="AH535" s="952">
        <v>10237.59</v>
      </c>
      <c r="AI535" s="954">
        <v>0.86760000000000004</v>
      </c>
      <c r="AJ535" s="954">
        <f>(AH535-MIN(IF(O532=0,2E+99,O532),IF(X532=0,2E+99,X532)))/MIN(IF(O532=0,2E+99,O532),IF(X532=0,2E+99,X532))</f>
        <v>0.26064411421366052</v>
      </c>
      <c r="AK535" s="954">
        <v>0.2344042857142857</v>
      </c>
      <c r="AL535" s="954">
        <v>3.28166</v>
      </c>
      <c r="AM535" s="955">
        <v>3.2055005133044006</v>
      </c>
      <c r="AN535" s="956">
        <v>45083.0233912037</v>
      </c>
      <c r="AO535" s="952"/>
    </row>
    <row r="536" spans="1:41" ht="13.5" thickBot="1" x14ac:dyDescent="0.25">
      <c r="A536" s="990"/>
      <c r="B536" s="990"/>
      <c r="C536" s="993"/>
      <c r="D536" s="996"/>
      <c r="E536" s="993"/>
      <c r="F536" s="993"/>
      <c r="G536" s="993"/>
      <c r="H536" s="999"/>
      <c r="I536" s="999"/>
      <c r="J536" s="999"/>
      <c r="K536" s="987"/>
      <c r="L536" s="999"/>
      <c r="M536" s="999"/>
      <c r="N536" s="1002"/>
      <c r="O536" s="987"/>
      <c r="P536" s="987"/>
      <c r="Q536" s="978"/>
      <c r="R536" s="978"/>
      <c r="S536" s="978"/>
      <c r="T536" s="978"/>
      <c r="U536" s="978"/>
      <c r="V536" s="978"/>
      <c r="W536" s="981"/>
      <c r="X536" s="984"/>
      <c r="Y536" s="984"/>
      <c r="Z536" s="975"/>
      <c r="AA536" s="957" t="s">
        <v>1438</v>
      </c>
      <c r="AB536" s="958" t="s">
        <v>500</v>
      </c>
      <c r="AC536" s="958">
        <v>10000</v>
      </c>
      <c r="AD536" s="958" t="s">
        <v>380</v>
      </c>
      <c r="AE536" s="959">
        <v>43115</v>
      </c>
      <c r="AF536" s="959">
        <v>43613</v>
      </c>
      <c r="AG536" s="958">
        <v>15677</v>
      </c>
      <c r="AH536" s="958">
        <v>3144.52</v>
      </c>
      <c r="AI536" s="960">
        <v>0.3</v>
      </c>
      <c r="AJ536" s="960">
        <f>(AH536-MIN(IF(O532=0,2E+99,O532),IF(X532=0,2E+99,X532)))/MIN(IF(O532=0,2E+99,O532),IF(X532=0,2E+99,X532))</f>
        <v>-0.61278771370731389</v>
      </c>
      <c r="AK536" s="960">
        <v>9.5591463414634148E-2</v>
      </c>
      <c r="AL536" s="960">
        <v>1.1197857142857144</v>
      </c>
      <c r="AM536" s="961">
        <v>3.5610704154710873</v>
      </c>
      <c r="AN536" s="962">
        <v>45083.023495370369</v>
      </c>
      <c r="AO536" s="958"/>
    </row>
    <row r="537" spans="1:41" x14ac:dyDescent="0.2">
      <c r="A537" s="988" t="s">
        <v>1559</v>
      </c>
      <c r="B537" s="988" t="s">
        <v>1433</v>
      </c>
      <c r="C537" s="991"/>
      <c r="D537" s="994" t="s">
        <v>500</v>
      </c>
      <c r="E537" s="991" t="s">
        <v>960</v>
      </c>
      <c r="F537" s="991">
        <v>1</v>
      </c>
      <c r="G537" s="991">
        <v>0</v>
      </c>
      <c r="H537" s="997">
        <v>12</v>
      </c>
      <c r="I537" s="997">
        <v>272</v>
      </c>
      <c r="J537" s="997">
        <v>0.02</v>
      </c>
      <c r="K537" s="985">
        <v>9.34</v>
      </c>
      <c r="L537" s="997">
        <v>1.5</v>
      </c>
      <c r="M537" s="997">
        <v>66</v>
      </c>
      <c r="N537" s="1000">
        <v>478.47399999999988</v>
      </c>
      <c r="O537" s="985">
        <f>VLOOKUP(D537,'Залог и цена пипса'!$B$13:$E$44,3,0)*(N537+I537*$C$2*K537)</f>
        <v>8595.4599999999991</v>
      </c>
      <c r="P537" s="985">
        <f>K537*VLOOKUP(D537,'Залог и цена пипса'!$B$13:$E$44,2,0)</f>
        <v>2003.0563999999999</v>
      </c>
      <c r="Q537" s="976">
        <v>12</v>
      </c>
      <c r="R537" s="976">
        <v>328</v>
      </c>
      <c r="S537" s="976">
        <v>0.03</v>
      </c>
      <c r="T537" s="976">
        <v>10.998000000000001</v>
      </c>
      <c r="U537" s="976">
        <v>1.5</v>
      </c>
      <c r="V537" s="976">
        <v>67</v>
      </c>
      <c r="W537" s="979">
        <v>593.81899999999985</v>
      </c>
      <c r="X537" s="982">
        <f>VLOOKUP(D537,'Залог и цена пипса'!$B$13:$E$44,3,0)*(W537+R537*$C$2*T537)</f>
        <v>11349.206000000002</v>
      </c>
      <c r="Y537" s="982">
        <f>T537*VLOOKUP(D537,'Залог и цена пипса'!$B$13:$E$44,2,0)</f>
        <v>2358.6310800000001</v>
      </c>
      <c r="Z537" s="973">
        <f>MAX(O537,X537)+MAX(Y537,P537)</f>
        <v>13707.837080000001</v>
      </c>
      <c r="AA537" s="945" t="s">
        <v>1434</v>
      </c>
      <c r="AB537" s="946" t="s">
        <v>500</v>
      </c>
      <c r="AC537" s="946">
        <v>10000</v>
      </c>
      <c r="AD537" s="946" t="s">
        <v>380</v>
      </c>
      <c r="AE537" s="947">
        <v>42384</v>
      </c>
      <c r="AF537" s="947">
        <v>43928</v>
      </c>
      <c r="AG537" s="946">
        <v>49359.55</v>
      </c>
      <c r="AH537" s="946">
        <v>10648.2</v>
      </c>
      <c r="AI537" s="948">
        <v>0.19520000000000001</v>
      </c>
      <c r="AJ537" s="948">
        <f>(AH537-MIN(IF(O537=0,2E+99,O537),IF(X537=0,2E+99,X537)))/MIN(IF(O537=0,2E+99,O537),IF(X537=0,2E+99,X537))</f>
        <v>0.23881677071384216</v>
      </c>
      <c r="AK537" s="948">
        <v>9.7356114398422094E-2</v>
      </c>
      <c r="AL537" s="948">
        <v>1.175227380952381</v>
      </c>
      <c r="AM537" s="949">
        <v>1.1036864267692013</v>
      </c>
      <c r="AN537" s="950">
        <v>45083.02416666667</v>
      </c>
      <c r="AO537" s="946"/>
    </row>
    <row r="538" spans="1:41" x14ac:dyDescent="0.2">
      <c r="A538" s="989"/>
      <c r="B538" s="989"/>
      <c r="C538" s="992"/>
      <c r="D538" s="995"/>
      <c r="E538" s="992"/>
      <c r="F538" s="992"/>
      <c r="G538" s="992"/>
      <c r="H538" s="998"/>
      <c r="I538" s="998"/>
      <c r="J538" s="998"/>
      <c r="K538" s="986"/>
      <c r="L538" s="998"/>
      <c r="M538" s="998"/>
      <c r="N538" s="1001"/>
      <c r="O538" s="986"/>
      <c r="P538" s="986"/>
      <c r="Q538" s="977"/>
      <c r="R538" s="977"/>
      <c r="S538" s="977"/>
      <c r="T538" s="977"/>
      <c r="U538" s="977"/>
      <c r="V538" s="977"/>
      <c r="W538" s="980"/>
      <c r="X538" s="983"/>
      <c r="Y538" s="983"/>
      <c r="Z538" s="974"/>
      <c r="AA538" s="951" t="s">
        <v>1435</v>
      </c>
      <c r="AB538" s="952" t="s">
        <v>500</v>
      </c>
      <c r="AC538" s="952">
        <v>10000</v>
      </c>
      <c r="AD538" s="952" t="s">
        <v>380</v>
      </c>
      <c r="AE538" s="953">
        <v>42384</v>
      </c>
      <c r="AF538" s="953">
        <v>43929</v>
      </c>
      <c r="AG538" s="952">
        <v>51077.08</v>
      </c>
      <c r="AH538" s="952">
        <v>10838.08</v>
      </c>
      <c r="AI538" s="954">
        <v>0.1933</v>
      </c>
      <c r="AJ538" s="954">
        <f>(AH538-MIN(IF(O537=0,2E+99,O537),IF(X537=0,2E+99,X537)))/MIN(IF(O537=0,2E+99,O537),IF(X537=0,2E+99,X537))</f>
        <v>0.26090750233262688</v>
      </c>
      <c r="AK538" s="954">
        <v>0.10054543307086615</v>
      </c>
      <c r="AL538" s="954">
        <v>1.2161209523809524</v>
      </c>
      <c r="AM538" s="955">
        <v>1.1220815424696555</v>
      </c>
      <c r="AN538" s="956">
        <v>45083.024895833332</v>
      </c>
      <c r="AO538" s="952"/>
    </row>
    <row r="539" spans="1:41" x14ac:dyDescent="0.2">
      <c r="A539" s="989"/>
      <c r="B539" s="989"/>
      <c r="C539" s="992"/>
      <c r="D539" s="995"/>
      <c r="E539" s="992"/>
      <c r="F539" s="992"/>
      <c r="G539" s="992"/>
      <c r="H539" s="998"/>
      <c r="I539" s="998"/>
      <c r="J539" s="998"/>
      <c r="K539" s="986"/>
      <c r="L539" s="998"/>
      <c r="M539" s="998"/>
      <c r="N539" s="1001"/>
      <c r="O539" s="986"/>
      <c r="P539" s="986"/>
      <c r="Q539" s="977"/>
      <c r="R539" s="977"/>
      <c r="S539" s="977"/>
      <c r="T539" s="977"/>
      <c r="U539" s="977"/>
      <c r="V539" s="977"/>
      <c r="W539" s="980"/>
      <c r="X539" s="983"/>
      <c r="Y539" s="983"/>
      <c r="Z539" s="974"/>
      <c r="AA539" s="951" t="s">
        <v>1436</v>
      </c>
      <c r="AB539" s="952" t="s">
        <v>500</v>
      </c>
      <c r="AC539" s="952">
        <v>10000</v>
      </c>
      <c r="AD539" s="952" t="s">
        <v>380</v>
      </c>
      <c r="AE539" s="953">
        <v>43115</v>
      </c>
      <c r="AF539" s="953">
        <v>43613</v>
      </c>
      <c r="AG539" s="952">
        <v>14422.85</v>
      </c>
      <c r="AH539" s="952">
        <v>3201.24</v>
      </c>
      <c r="AI539" s="954">
        <v>0.30840000000000001</v>
      </c>
      <c r="AJ539" s="954">
        <f>(AH539-MIN(IF(O537=0,2E+99,O537),IF(X537=0,2E+99,X537)))/MIN(IF(O537=0,2E+99,O537),IF(X537=0,2E+99,X537))</f>
        <v>-0.62756618028587186</v>
      </c>
      <c r="AK539" s="954">
        <v>8.794420731707317E-2</v>
      </c>
      <c r="AL539" s="954">
        <v>1.0302035714285716</v>
      </c>
      <c r="AM539" s="955">
        <v>3.2181391318007138</v>
      </c>
      <c r="AN539" s="956">
        <v>45083.025000000001</v>
      </c>
      <c r="AO539" s="952"/>
    </row>
    <row r="540" spans="1:41" x14ac:dyDescent="0.2">
      <c r="A540" s="989"/>
      <c r="B540" s="989"/>
      <c r="C540" s="992"/>
      <c r="D540" s="995"/>
      <c r="E540" s="992"/>
      <c r="F540" s="992"/>
      <c r="G540" s="992"/>
      <c r="H540" s="998"/>
      <c r="I540" s="998"/>
      <c r="J540" s="998"/>
      <c r="K540" s="986"/>
      <c r="L540" s="998"/>
      <c r="M540" s="998"/>
      <c r="N540" s="1001"/>
      <c r="O540" s="986"/>
      <c r="P540" s="986"/>
      <c r="Q540" s="977"/>
      <c r="R540" s="977"/>
      <c r="S540" s="977"/>
      <c r="T540" s="977"/>
      <c r="U540" s="977"/>
      <c r="V540" s="977"/>
      <c r="W540" s="980"/>
      <c r="X540" s="983"/>
      <c r="Y540" s="983"/>
      <c r="Z540" s="974"/>
      <c r="AA540" s="951" t="s">
        <v>1437</v>
      </c>
      <c r="AB540" s="952" t="s">
        <v>500</v>
      </c>
      <c r="AC540" s="952">
        <v>10000</v>
      </c>
      <c r="AD540" s="952" t="s">
        <v>380</v>
      </c>
      <c r="AE540" s="953">
        <v>43845</v>
      </c>
      <c r="AF540" s="953">
        <v>43929</v>
      </c>
      <c r="AG540" s="952">
        <v>6563.32</v>
      </c>
      <c r="AH540" s="952">
        <v>10237.59</v>
      </c>
      <c r="AI540" s="954">
        <v>0.86760000000000004</v>
      </c>
      <c r="AJ540" s="954">
        <f>(AH540-MIN(IF(O537=0,2E+99,O537),IF(X537=0,2E+99,X537)))/MIN(IF(O537=0,2E+99,O537),IF(X537=0,2E+99,X537))</f>
        <v>0.19104620346089693</v>
      </c>
      <c r="AK540" s="954">
        <v>0.2344042857142857</v>
      </c>
      <c r="AL540" s="954">
        <v>3.28166</v>
      </c>
      <c r="AM540" s="955">
        <v>3.2055005133044006</v>
      </c>
      <c r="AN540" s="956">
        <v>45083.025011574071</v>
      </c>
      <c r="AO540" s="952"/>
    </row>
    <row r="541" spans="1:41" ht="13.5" thickBot="1" x14ac:dyDescent="0.25">
      <c r="A541" s="990"/>
      <c r="B541" s="990"/>
      <c r="C541" s="993"/>
      <c r="D541" s="996"/>
      <c r="E541" s="993"/>
      <c r="F541" s="993"/>
      <c r="G541" s="993"/>
      <c r="H541" s="999"/>
      <c r="I541" s="999"/>
      <c r="J541" s="999"/>
      <c r="K541" s="987"/>
      <c r="L541" s="999"/>
      <c r="M541" s="999"/>
      <c r="N541" s="1002"/>
      <c r="O541" s="987"/>
      <c r="P541" s="987"/>
      <c r="Q541" s="978"/>
      <c r="R541" s="978"/>
      <c r="S541" s="978"/>
      <c r="T541" s="978"/>
      <c r="U541" s="978"/>
      <c r="V541" s="978"/>
      <c r="W541" s="981"/>
      <c r="X541" s="984"/>
      <c r="Y541" s="984"/>
      <c r="Z541" s="975"/>
      <c r="AA541" s="957" t="s">
        <v>1438</v>
      </c>
      <c r="AB541" s="958" t="s">
        <v>500</v>
      </c>
      <c r="AC541" s="958">
        <v>10000</v>
      </c>
      <c r="AD541" s="958" t="s">
        <v>380</v>
      </c>
      <c r="AE541" s="959">
        <v>43115</v>
      </c>
      <c r="AF541" s="959">
        <v>43613</v>
      </c>
      <c r="AG541" s="958">
        <v>15677</v>
      </c>
      <c r="AH541" s="958">
        <v>3144.52</v>
      </c>
      <c r="AI541" s="960">
        <v>0.3</v>
      </c>
      <c r="AJ541" s="960">
        <f>(AH541-MIN(IF(O537=0,2E+99,O537),IF(X537=0,2E+99,X537)))/MIN(IF(O537=0,2E+99,O537),IF(X537=0,2E+99,X537))</f>
        <v>-0.63416501269274705</v>
      </c>
      <c r="AK541" s="960">
        <v>9.5591463414634148E-2</v>
      </c>
      <c r="AL541" s="960">
        <v>1.1197857142857144</v>
      </c>
      <c r="AM541" s="961">
        <v>3.5610704154710873</v>
      </c>
      <c r="AN541" s="962">
        <v>45083.025104166663</v>
      </c>
      <c r="AO541" s="958"/>
    </row>
    <row r="542" spans="1:41" x14ac:dyDescent="0.2">
      <c r="A542" s="988" t="s">
        <v>1561</v>
      </c>
      <c r="B542" s="988" t="s">
        <v>1562</v>
      </c>
      <c r="C542" s="991"/>
      <c r="D542" s="994" t="s">
        <v>500</v>
      </c>
      <c r="E542" s="991" t="s">
        <v>960</v>
      </c>
      <c r="F542" s="991">
        <v>1</v>
      </c>
      <c r="G542" s="991">
        <v>0</v>
      </c>
      <c r="H542" s="997">
        <v>14</v>
      </c>
      <c r="I542" s="997">
        <v>368</v>
      </c>
      <c r="J542" s="997">
        <v>0.01</v>
      </c>
      <c r="K542" s="985">
        <v>17.262999999999998</v>
      </c>
      <c r="L542" s="997">
        <v>1.5</v>
      </c>
      <c r="M542" s="997">
        <v>63</v>
      </c>
      <c r="N542" s="1000">
        <v>915.84699999999975</v>
      </c>
      <c r="O542" s="985">
        <f>VLOOKUP(D542,'Залог и цена пипса'!$B$13:$E$44,3,0)*(N542+I542*$C$2*K542)</f>
        <v>18687.645999999997</v>
      </c>
      <c r="P542" s="985">
        <f>K542*VLOOKUP(D542,'Залог и цена пипса'!$B$13:$E$44,2,0)</f>
        <v>3702.2229799999996</v>
      </c>
      <c r="Q542" s="976">
        <v>15</v>
      </c>
      <c r="R542" s="976">
        <v>496</v>
      </c>
      <c r="S542" s="976">
        <v>0.01</v>
      </c>
      <c r="T542" s="976">
        <v>33.805999999999997</v>
      </c>
      <c r="U542" s="976">
        <v>1.5</v>
      </c>
      <c r="V542" s="976">
        <v>63</v>
      </c>
      <c r="W542" s="979">
        <v>1742.4049999999995</v>
      </c>
      <c r="X542" s="982">
        <f>VLOOKUP(D542,'Залог и цена пипса'!$B$13:$E$44,3,0)*(W542+R542*$C$2*T542)</f>
        <v>42575.714</v>
      </c>
      <c r="Y542" s="982">
        <f>T542*VLOOKUP(D542,'Залог и цена пипса'!$B$13:$E$44,2,0)</f>
        <v>7250.0347599999996</v>
      </c>
      <c r="Z542" s="973">
        <f>MAX(O542,X542)+MAX(Y542,P542)</f>
        <v>49825.748760000002</v>
      </c>
      <c r="AA542" s="945" t="s">
        <v>1563</v>
      </c>
      <c r="AB542" s="946" t="s">
        <v>500</v>
      </c>
      <c r="AC542" s="946">
        <v>15000</v>
      </c>
      <c r="AD542" s="946" t="s">
        <v>380</v>
      </c>
      <c r="AE542" s="947">
        <v>42384</v>
      </c>
      <c r="AF542" s="947">
        <v>43577</v>
      </c>
      <c r="AG542" s="946">
        <v>40287.94</v>
      </c>
      <c r="AH542" s="946">
        <v>5855.07</v>
      </c>
      <c r="AI542" s="948">
        <v>0.33729999999999999</v>
      </c>
      <c r="AJ542" s="948">
        <f>(AH542-MIN(IF(O542=0,2E+99,O542),IF(X542=0,2E+99,X542)))/MIN(IF(O542=0,2E+99,O542),IF(X542=0,2E+99,X542))</f>
        <v>-0.6866876652094116</v>
      </c>
      <c r="AK542" s="948">
        <v>6.8516904761904765E-2</v>
      </c>
      <c r="AL542" s="948">
        <v>0.81389777777777783</v>
      </c>
      <c r="AM542" s="949">
        <v>2.0851102833384858</v>
      </c>
      <c r="AN542" s="950">
        <v>45083.025983796295</v>
      </c>
      <c r="AO542" s="946"/>
    </row>
    <row r="543" spans="1:41" ht="13.5" thickBot="1" x14ac:dyDescent="0.25">
      <c r="A543" s="990"/>
      <c r="B543" s="990"/>
      <c r="C543" s="993"/>
      <c r="D543" s="996"/>
      <c r="E543" s="993"/>
      <c r="F543" s="993"/>
      <c r="G543" s="993"/>
      <c r="H543" s="999"/>
      <c r="I543" s="999"/>
      <c r="J543" s="999"/>
      <c r="K543" s="987"/>
      <c r="L543" s="999"/>
      <c r="M543" s="999"/>
      <c r="N543" s="1002"/>
      <c r="O543" s="987"/>
      <c r="P543" s="987"/>
      <c r="Q543" s="978"/>
      <c r="R543" s="978"/>
      <c r="S543" s="978"/>
      <c r="T543" s="978"/>
      <c r="U543" s="978"/>
      <c r="V543" s="978"/>
      <c r="W543" s="981"/>
      <c r="X543" s="984"/>
      <c r="Y543" s="984"/>
      <c r="Z543" s="975"/>
      <c r="AA543" s="957" t="s">
        <v>1564</v>
      </c>
      <c r="AB543" s="958" t="s">
        <v>500</v>
      </c>
      <c r="AC543" s="958">
        <v>9000</v>
      </c>
      <c r="AD543" s="958" t="s">
        <v>380</v>
      </c>
      <c r="AE543" s="959">
        <v>42384</v>
      </c>
      <c r="AF543" s="959">
        <v>43577</v>
      </c>
      <c r="AG543" s="958">
        <v>666026.25</v>
      </c>
      <c r="AH543" s="958">
        <v>121735.38</v>
      </c>
      <c r="AI543" s="960">
        <v>0.19639999999999999</v>
      </c>
      <c r="AJ543" s="960">
        <f>(AH543-MIN(IF(O542=0,2E+99,O542),IF(X542=0,2E+99,X542)))/MIN(IF(O542=0,2E+99,O542),IF(X542=0,2E+99,X542))</f>
        <v>5.5142169324055059</v>
      </c>
      <c r="AK543" s="960">
        <v>1.8878295068027211</v>
      </c>
      <c r="AL543" s="960">
        <v>22.425126262626264</v>
      </c>
      <c r="AM543" s="961">
        <v>1.6579086241291263</v>
      </c>
      <c r="AN543" s="962">
        <v>45083.026562500003</v>
      </c>
      <c r="AO543" s="958"/>
    </row>
    <row r="544" spans="1:41" ht="13.5" thickBot="1" x14ac:dyDescent="0.25">
      <c r="A544" s="932" t="s">
        <v>1565</v>
      </c>
      <c r="B544" s="932" t="s">
        <v>1566</v>
      </c>
      <c r="C544" s="933"/>
      <c r="D544" s="934" t="s">
        <v>500</v>
      </c>
      <c r="E544" s="933" t="s">
        <v>960</v>
      </c>
      <c r="F544" s="933">
        <v>1</v>
      </c>
      <c r="G544" s="933">
        <v>0</v>
      </c>
      <c r="H544" s="935">
        <v>8</v>
      </c>
      <c r="I544" s="935">
        <v>259</v>
      </c>
      <c r="J544" s="935">
        <v>0.01</v>
      </c>
      <c r="K544" s="936">
        <v>1.6259999999999999</v>
      </c>
      <c r="L544" s="935">
        <v>2.1</v>
      </c>
      <c r="M544" s="935">
        <v>55</v>
      </c>
      <c r="N544" s="937">
        <v>56.105999999999987</v>
      </c>
      <c r="O544" s="936">
        <f>VLOOKUP(D544,'Залог и цена пипса'!$B$13:$E$44,3,0)*(N544+I544*$C$2*K544)</f>
        <v>1192.761</v>
      </c>
      <c r="P544" s="936">
        <f>K544*VLOOKUP(D544,'Залог и цена пипса'!$B$13:$E$44,2,0)</f>
        <v>348.71195999999998</v>
      </c>
      <c r="Q544" s="938">
        <v>8</v>
      </c>
      <c r="R544" s="938">
        <v>280</v>
      </c>
      <c r="S544" s="938">
        <v>0.01</v>
      </c>
      <c r="T544" s="938">
        <v>2.0710000000000002</v>
      </c>
      <c r="U544" s="938">
        <v>2.2000000000000002</v>
      </c>
      <c r="V544" s="938">
        <v>53</v>
      </c>
      <c r="W544" s="939">
        <v>70.442999999999984</v>
      </c>
      <c r="X544" s="940">
        <f>VLOOKUP(D544,'Залог и цена пипса'!$B$13:$E$44,3,0)*(W544+R544*$C$2*T544)</f>
        <v>1574.2500000000005</v>
      </c>
      <c r="Y544" s="940">
        <f>T544*VLOOKUP(D544,'Залог и цена пипса'!$B$13:$E$44,2,0)</f>
        <v>444.14666000000005</v>
      </c>
      <c r="Z544" s="941">
        <f t="shared" ref="Z544:Z549" si="9">MAX(O544,X544)+MAX(Y544,P544)</f>
        <v>2018.3966600000006</v>
      </c>
      <c r="AA544" s="932" t="s">
        <v>1567</v>
      </c>
      <c r="AB544" s="933" t="s">
        <v>500</v>
      </c>
      <c r="AC544" s="933">
        <v>1050</v>
      </c>
      <c r="AD544" s="933" t="s">
        <v>380</v>
      </c>
      <c r="AE544" s="942">
        <v>41641</v>
      </c>
      <c r="AF544" s="942">
        <v>43994</v>
      </c>
      <c r="AG544" s="933">
        <v>7716.13</v>
      </c>
      <c r="AH544" s="933">
        <v>664.01</v>
      </c>
      <c r="AI544" s="943">
        <v>9.7299999999999998E-2</v>
      </c>
      <c r="AJ544" s="943">
        <f t="shared" ref="AJ544:AJ549" si="10">(AH544-MIN(IF(O544=0,2E+99,O544),IF(X544=0,2E+99,X544)))/MIN(IF(O544=0,2E+99,O544),IF(X544=0,2E+99,X544))</f>
        <v>-0.44330004082963814</v>
      </c>
      <c r="AK544" s="943">
        <v>9.5067208772254067E-2</v>
      </c>
      <c r="AL544" s="943">
        <v>1.1482336309523811</v>
      </c>
      <c r="AM544" s="941">
        <v>1.8157035473863345</v>
      </c>
      <c r="AN544" s="944">
        <v>45083.026712962965</v>
      </c>
      <c r="AO544" s="933"/>
    </row>
    <row r="545" spans="1:41" ht="13.5" thickBot="1" x14ac:dyDescent="0.25">
      <c r="A545" s="932" t="s">
        <v>1568</v>
      </c>
      <c r="B545" s="932" t="s">
        <v>1569</v>
      </c>
      <c r="C545" s="933"/>
      <c r="D545" s="934" t="s">
        <v>500</v>
      </c>
      <c r="E545" s="933" t="s">
        <v>960</v>
      </c>
      <c r="F545" s="933">
        <v>1</v>
      </c>
      <c r="G545" s="933">
        <v>0</v>
      </c>
      <c r="H545" s="935">
        <v>20</v>
      </c>
      <c r="I545" s="935">
        <v>2081</v>
      </c>
      <c r="J545" s="935">
        <v>0.01</v>
      </c>
      <c r="K545" s="936">
        <v>11950.419</v>
      </c>
      <c r="L545" s="935">
        <v>2.1</v>
      </c>
      <c r="M545" s="935">
        <v>221</v>
      </c>
      <c r="N545" s="937">
        <v>2312323.5529999998</v>
      </c>
      <c r="O545" s="936">
        <f>VLOOKUP(D545,'Залог и цена пипса'!$B$13:$E$44,3,0)*(N545+I545*$C$2*K545)</f>
        <v>60426468.438500009</v>
      </c>
      <c r="P545" s="936">
        <f>K545*VLOOKUP(D545,'Залог и цена пипса'!$B$13:$E$44,2,0)</f>
        <v>2562886.8587400001</v>
      </c>
      <c r="Q545" s="938">
        <v>8</v>
      </c>
      <c r="R545" s="938">
        <v>280</v>
      </c>
      <c r="S545" s="938">
        <v>0.01</v>
      </c>
      <c r="T545" s="938">
        <v>2.6310000000000002</v>
      </c>
      <c r="U545" s="938">
        <v>2.2999999999999998</v>
      </c>
      <c r="V545" s="938">
        <v>49</v>
      </c>
      <c r="W545" s="939">
        <v>83.179999999999978</v>
      </c>
      <c r="X545" s="940">
        <f>VLOOKUP(D545,'Залог и цена пипса'!$B$13:$E$44,3,0)*(W545+R545*$C$2*T545)</f>
        <v>1936.8200000000002</v>
      </c>
      <c r="Y545" s="940">
        <f>T545*VLOOKUP(D545,'Залог и цена пипса'!$B$13:$E$44,2,0)</f>
        <v>564.24426000000005</v>
      </c>
      <c r="Z545" s="941">
        <f t="shared" si="9"/>
        <v>62989355.297240011</v>
      </c>
      <c r="AA545" s="932" t="s">
        <v>1570</v>
      </c>
      <c r="AB545" s="933" t="s">
        <v>500</v>
      </c>
      <c r="AC545" s="933">
        <v>950</v>
      </c>
      <c r="AD545" s="933" t="s">
        <v>380</v>
      </c>
      <c r="AE545" s="942">
        <v>41641</v>
      </c>
      <c r="AF545" s="942">
        <v>44036</v>
      </c>
      <c r="AG545" s="933">
        <v>9563.39</v>
      </c>
      <c r="AH545" s="933">
        <v>695.96</v>
      </c>
      <c r="AI545" s="943">
        <v>0.2873</v>
      </c>
      <c r="AJ545" s="943">
        <f t="shared" si="10"/>
        <v>-0.64066872502349215</v>
      </c>
      <c r="AK545" s="943">
        <v>0.12791265966695645</v>
      </c>
      <c r="AL545" s="943">
        <v>1.5252615629984052</v>
      </c>
      <c r="AM545" s="941">
        <v>2.0820140307610853</v>
      </c>
      <c r="AN545" s="944">
        <v>45083.027222222219</v>
      </c>
      <c r="AO545" s="933"/>
    </row>
    <row r="546" spans="1:41" ht="13.5" thickBot="1" x14ac:dyDescent="0.25">
      <c r="A546" s="932" t="s">
        <v>1571</v>
      </c>
      <c r="B546" s="932" t="s">
        <v>1572</v>
      </c>
      <c r="C546" s="933"/>
      <c r="D546" s="934" t="s">
        <v>511</v>
      </c>
      <c r="E546" s="933" t="s">
        <v>1004</v>
      </c>
      <c r="F546" s="933">
        <v>2</v>
      </c>
      <c r="G546" s="933">
        <v>1</v>
      </c>
      <c r="H546" s="935">
        <v>10</v>
      </c>
      <c r="I546" s="935">
        <v>258</v>
      </c>
      <c r="J546" s="935">
        <v>0.01</v>
      </c>
      <c r="K546" s="936">
        <v>0.53600000000000003</v>
      </c>
      <c r="L546" s="935">
        <v>1.5</v>
      </c>
      <c r="M546" s="935">
        <v>82</v>
      </c>
      <c r="N546" s="937">
        <v>39.110379371444552</v>
      </c>
      <c r="O546" s="936">
        <f>VLOOKUP(D546,'Залог и цена пипса'!$B$13:$E$44,3,0)*(N546+I546*$C$2*K546)</f>
        <v>437.28959024323774</v>
      </c>
      <c r="P546" s="936">
        <f>K546*VLOOKUP(D546,'Залог и цена пипса'!$B$13:$E$44,2,0)</f>
        <v>114.95056000000001</v>
      </c>
      <c r="Q546" s="938"/>
      <c r="R546" s="938"/>
      <c r="S546" s="938"/>
      <c r="T546" s="938"/>
      <c r="U546" s="938"/>
      <c r="V546" s="938"/>
      <c r="W546" s="939"/>
      <c r="X546" s="940"/>
      <c r="Y546" s="940"/>
      <c r="Z546" s="941">
        <f t="shared" si="9"/>
        <v>552.24015024323774</v>
      </c>
      <c r="AA546" s="932" t="s">
        <v>1573</v>
      </c>
      <c r="AB546" s="933" t="s">
        <v>511</v>
      </c>
      <c r="AC546" s="933">
        <v>10000</v>
      </c>
      <c r="AD546" s="933" t="s">
        <v>380</v>
      </c>
      <c r="AE546" s="942">
        <v>40924</v>
      </c>
      <c r="AF546" s="942">
        <v>44091</v>
      </c>
      <c r="AG546" s="933">
        <v>4406.9799999999996</v>
      </c>
      <c r="AH546" s="933">
        <v>367.44</v>
      </c>
      <c r="AI546" s="943">
        <v>3.0300000000000001E-2</v>
      </c>
      <c r="AJ546" s="943">
        <f t="shared" si="10"/>
        <v>-0.15973302772742576</v>
      </c>
      <c r="AK546" s="943">
        <v>4.2334101825168106E-3</v>
      </c>
      <c r="AL546" s="943">
        <v>5.0654942528735633E-2</v>
      </c>
      <c r="AM546" s="941">
        <v>1.3785908591534843</v>
      </c>
      <c r="AN546" s="944">
        <v>45083.027743055558</v>
      </c>
      <c r="AO546" s="933"/>
    </row>
    <row r="547" spans="1:41" ht="13.5" thickBot="1" x14ac:dyDescent="0.25">
      <c r="A547" s="932" t="s">
        <v>1574</v>
      </c>
      <c r="B547" s="932" t="s">
        <v>1575</v>
      </c>
      <c r="C547" s="933"/>
      <c r="D547" s="934" t="s">
        <v>508</v>
      </c>
      <c r="E547" s="933" t="s">
        <v>1004</v>
      </c>
      <c r="F547" s="933">
        <v>2</v>
      </c>
      <c r="G547" s="933">
        <v>1</v>
      </c>
      <c r="H547" s="935">
        <v>8</v>
      </c>
      <c r="I547" s="935">
        <v>212</v>
      </c>
      <c r="J547" s="935">
        <v>0.01</v>
      </c>
      <c r="K547" s="936">
        <v>0.28799999999999998</v>
      </c>
      <c r="L547" s="935">
        <v>1.6</v>
      </c>
      <c r="M547" s="935">
        <v>82</v>
      </c>
      <c r="N547" s="937">
        <v>19.516361839037579</v>
      </c>
      <c r="O547" s="936">
        <f>VLOOKUP(D547,'Залог и цена пипса'!$B$13:$E$44,3,0)*(N547+I547*$C$2*K547)</f>
        <v>218.59766187970996</v>
      </c>
      <c r="P547" s="936">
        <f>K547*VLOOKUP(D547,'Залог и цена пипса'!$B$13:$E$44,2,0)</f>
        <v>61.764479999999999</v>
      </c>
      <c r="Q547" s="938"/>
      <c r="R547" s="938"/>
      <c r="S547" s="938"/>
      <c r="T547" s="938"/>
      <c r="U547" s="938"/>
      <c r="V547" s="938"/>
      <c r="W547" s="939"/>
      <c r="X547" s="940"/>
      <c r="Y547" s="940"/>
      <c r="Z547" s="941">
        <f t="shared" si="9"/>
        <v>280.36214187970995</v>
      </c>
      <c r="AA547" s="932" t="s">
        <v>1576</v>
      </c>
      <c r="AB547" s="933" t="s">
        <v>508</v>
      </c>
      <c r="AC547" s="933">
        <v>10000</v>
      </c>
      <c r="AD547" s="933" t="s">
        <v>380</v>
      </c>
      <c r="AE547" s="942">
        <v>42019</v>
      </c>
      <c r="AF547" s="942">
        <v>44039</v>
      </c>
      <c r="AG547" s="933">
        <v>3095.13</v>
      </c>
      <c r="AH547" s="933">
        <v>397.99</v>
      </c>
      <c r="AI547" s="943">
        <v>3.2199999999999999E-2</v>
      </c>
      <c r="AJ547" s="943">
        <f t="shared" si="10"/>
        <v>0.82065076349721511</v>
      </c>
      <c r="AK547" s="943">
        <v>4.6683710407239825E-3</v>
      </c>
      <c r="AL547" s="943">
        <v>5.6275090909090907E-2</v>
      </c>
      <c r="AM547" s="941">
        <v>1.4139825349654742</v>
      </c>
      <c r="AN547" s="944">
        <v>45083.027858796297</v>
      </c>
      <c r="AO547" s="933"/>
    </row>
    <row r="548" spans="1:41" ht="13.5" thickBot="1" x14ac:dyDescent="0.25">
      <c r="A548" s="932" t="s">
        <v>1577</v>
      </c>
      <c r="B548" s="932" t="s">
        <v>1363</v>
      </c>
      <c r="C548" s="933"/>
      <c r="D548" s="934" t="s">
        <v>517</v>
      </c>
      <c r="E548" s="933" t="s">
        <v>960</v>
      </c>
      <c r="F548" s="933">
        <v>1</v>
      </c>
      <c r="G548" s="933">
        <v>1</v>
      </c>
      <c r="H548" s="935">
        <v>10</v>
      </c>
      <c r="I548" s="935">
        <v>345</v>
      </c>
      <c r="J548" s="935">
        <v>0.01</v>
      </c>
      <c r="K548" s="936">
        <v>0.59899999999999998</v>
      </c>
      <c r="L548" s="935">
        <v>1.7</v>
      </c>
      <c r="M548" s="935">
        <v>89</v>
      </c>
      <c r="N548" s="937">
        <v>46.042374999999986</v>
      </c>
      <c r="O548" s="936">
        <f>VLOOKUP(D548,'Залог и цена пипса'!$B$13:$E$44,3,0)*(N548+I548*$C$2*K548)</f>
        <v>563.10043804755935</v>
      </c>
      <c r="P548" s="936">
        <f>K548*VLOOKUP(D548,'Залог и цена пипса'!$B$13:$E$44,2,0)</f>
        <v>146.92272</v>
      </c>
      <c r="Q548" s="938"/>
      <c r="R548" s="938"/>
      <c r="S548" s="938"/>
      <c r="T548" s="938"/>
      <c r="U548" s="938"/>
      <c r="V548" s="938"/>
      <c r="W548" s="939"/>
      <c r="X548" s="940"/>
      <c r="Y548" s="940"/>
      <c r="Z548" s="941">
        <f t="shared" si="9"/>
        <v>710.02315804755938</v>
      </c>
      <c r="AA548" s="932" t="s">
        <v>1578</v>
      </c>
      <c r="AB548" s="933" t="s">
        <v>517</v>
      </c>
      <c r="AC548" s="933">
        <v>10000</v>
      </c>
      <c r="AD548" s="933" t="s">
        <v>380</v>
      </c>
      <c r="AE548" s="942">
        <v>40924</v>
      </c>
      <c r="AF548" s="942">
        <v>44091</v>
      </c>
      <c r="AG548" s="933">
        <v>3527.46</v>
      </c>
      <c r="AH548" s="933">
        <v>396.6</v>
      </c>
      <c r="AI548" s="943">
        <v>3.2899999999999999E-2</v>
      </c>
      <c r="AJ548" s="943">
        <f t="shared" si="10"/>
        <v>-0.29568515099165443</v>
      </c>
      <c r="AK548" s="943">
        <v>3.3885302593659942E-3</v>
      </c>
      <c r="AL548" s="943">
        <v>4.0545517241379316E-2</v>
      </c>
      <c r="AM548" s="941">
        <v>1.0223277166258022</v>
      </c>
      <c r="AN548" s="944">
        <v>45083.028136574074</v>
      </c>
      <c r="AO548" s="933"/>
    </row>
    <row r="549" spans="1:41" x14ac:dyDescent="0.2">
      <c r="A549" s="988" t="s">
        <v>1579</v>
      </c>
      <c r="B549" s="988" t="s">
        <v>1580</v>
      </c>
      <c r="C549" s="991"/>
      <c r="D549" s="994" t="s">
        <v>505</v>
      </c>
      <c r="E549" s="991" t="s">
        <v>1004</v>
      </c>
      <c r="F549" s="991">
        <v>2</v>
      </c>
      <c r="G549" s="991">
        <v>0</v>
      </c>
      <c r="H549" s="997">
        <v>7</v>
      </c>
      <c r="I549" s="997">
        <v>135</v>
      </c>
      <c r="J549" s="997">
        <v>0.01</v>
      </c>
      <c r="K549" s="985">
        <v>0.51700000000000002</v>
      </c>
      <c r="L549" s="997">
        <v>1.9</v>
      </c>
      <c r="M549" s="997">
        <v>36</v>
      </c>
      <c r="N549" s="1000">
        <v>13.856346599999997</v>
      </c>
      <c r="O549" s="985">
        <f>VLOOKUP(D549,'Залог и цена пипса'!$B$13:$E$44,3,0)*(N549+I549*$C$2*K549)</f>
        <v>185.28141214106182</v>
      </c>
      <c r="P549" s="985">
        <f>K549*VLOOKUP(D549,'Залог и цена пипса'!$B$13:$E$44,2,0)</f>
        <v>103.4</v>
      </c>
      <c r="Q549" s="976">
        <v>7</v>
      </c>
      <c r="R549" s="976">
        <v>69</v>
      </c>
      <c r="S549" s="976">
        <v>0.01</v>
      </c>
      <c r="T549" s="976">
        <v>0.97300000000000009</v>
      </c>
      <c r="U549" s="976">
        <v>1.9</v>
      </c>
      <c r="V549" s="976">
        <v>20</v>
      </c>
      <c r="W549" s="979">
        <v>17.258070499999992</v>
      </c>
      <c r="X549" s="982">
        <f>VLOOKUP(D549,'Залог и цена пипса'!$B$13:$E$44,3,0)*(W549+R549*$C$2*T549)</f>
        <v>208.15462335288294</v>
      </c>
      <c r="Y549" s="982">
        <f>T549*VLOOKUP(D549,'Залог и цена пипса'!$B$13:$E$44,2,0)</f>
        <v>194.60000000000002</v>
      </c>
      <c r="Z549" s="973">
        <f t="shared" si="9"/>
        <v>402.75462335288296</v>
      </c>
      <c r="AA549" s="945" t="s">
        <v>1581</v>
      </c>
      <c r="AB549" s="946" t="s">
        <v>505</v>
      </c>
      <c r="AC549" s="946">
        <v>10000</v>
      </c>
      <c r="AD549" s="946" t="s">
        <v>380</v>
      </c>
      <c r="AE549" s="947">
        <v>40179</v>
      </c>
      <c r="AF549" s="947">
        <v>44105</v>
      </c>
      <c r="AG549" s="946">
        <v>2663.88</v>
      </c>
      <c r="AH549" s="946">
        <v>494.85</v>
      </c>
      <c r="AI549" s="948">
        <v>4.4699999999999997E-2</v>
      </c>
      <c r="AJ549" s="948">
        <f t="shared" si="10"/>
        <v>1.6708021829154227</v>
      </c>
      <c r="AK549" s="948">
        <v>2.0650232558139534E-3</v>
      </c>
      <c r="AL549" s="948">
        <v>2.4896074766355143E-2</v>
      </c>
      <c r="AM549" s="949">
        <v>0.5031034609751468</v>
      </c>
      <c r="AN549" s="950">
        <v>45083.02857638889</v>
      </c>
      <c r="AO549" s="946"/>
    </row>
    <row r="550" spans="1:41" x14ac:dyDescent="0.2">
      <c r="A550" s="989"/>
      <c r="B550" s="989"/>
      <c r="C550" s="992"/>
      <c r="D550" s="995"/>
      <c r="E550" s="992"/>
      <c r="F550" s="992"/>
      <c r="G550" s="992"/>
      <c r="H550" s="998"/>
      <c r="I550" s="998"/>
      <c r="J550" s="998"/>
      <c r="K550" s="986"/>
      <c r="L550" s="998"/>
      <c r="M550" s="998"/>
      <c r="N550" s="1001"/>
      <c r="O550" s="986"/>
      <c r="P550" s="986"/>
      <c r="Q550" s="977"/>
      <c r="R550" s="977"/>
      <c r="S550" s="977"/>
      <c r="T550" s="977"/>
      <c r="U550" s="977"/>
      <c r="V550" s="977"/>
      <c r="W550" s="980"/>
      <c r="X550" s="983"/>
      <c r="Y550" s="983"/>
      <c r="Z550" s="974"/>
      <c r="AA550" s="951" t="s">
        <v>1582</v>
      </c>
      <c r="AB550" s="952" t="s">
        <v>505</v>
      </c>
      <c r="AC550" s="952">
        <v>800</v>
      </c>
      <c r="AD550" s="952" t="s">
        <v>380</v>
      </c>
      <c r="AE550" s="953">
        <v>41640</v>
      </c>
      <c r="AF550" s="953">
        <v>44105</v>
      </c>
      <c r="AG550" s="952">
        <v>3698.47</v>
      </c>
      <c r="AH550" s="952">
        <v>978.4</v>
      </c>
      <c r="AI550" s="954">
        <v>0.2213</v>
      </c>
      <c r="AJ550" s="954">
        <f>(AH550-MIN(IF(O549=0,2E+99,O549),IF(X549=0,2E+99,X549)))/MIN(IF(O549=0,2E+99,O549),IF(X549=0,2E+99,X549))</f>
        <v>4.2806160569151244</v>
      </c>
      <c r="AK550" s="954">
        <v>5.7075154320987656E-2</v>
      </c>
      <c r="AL550" s="954">
        <v>0.67986580882352943</v>
      </c>
      <c r="AM550" s="955">
        <v>0.555900088980809</v>
      </c>
      <c r="AN550" s="956">
        <v>45083.02884259259</v>
      </c>
      <c r="AO550" s="952"/>
    </row>
    <row r="551" spans="1:41" ht="13.5" thickBot="1" x14ac:dyDescent="0.25">
      <c r="A551" s="990"/>
      <c r="B551" s="990"/>
      <c r="C551" s="993"/>
      <c r="D551" s="996"/>
      <c r="E551" s="993"/>
      <c r="F551" s="993"/>
      <c r="G551" s="993"/>
      <c r="H551" s="999"/>
      <c r="I551" s="999"/>
      <c r="J551" s="999"/>
      <c r="K551" s="987"/>
      <c r="L551" s="999"/>
      <c r="M551" s="999"/>
      <c r="N551" s="1002"/>
      <c r="O551" s="987"/>
      <c r="P551" s="987"/>
      <c r="Q551" s="978"/>
      <c r="R551" s="978"/>
      <c r="S551" s="978"/>
      <c r="T551" s="978"/>
      <c r="U551" s="978"/>
      <c r="V551" s="978"/>
      <c r="W551" s="981"/>
      <c r="X551" s="984"/>
      <c r="Y551" s="984"/>
      <c r="Z551" s="975"/>
      <c r="AA551" s="957" t="s">
        <v>1583</v>
      </c>
      <c r="AB551" s="958" t="s">
        <v>505</v>
      </c>
      <c r="AC551" s="958">
        <v>10000</v>
      </c>
      <c r="AD551" s="958" t="s">
        <v>380</v>
      </c>
      <c r="AE551" s="959">
        <v>42019</v>
      </c>
      <c r="AF551" s="959">
        <v>44039</v>
      </c>
      <c r="AG551" s="958">
        <v>1755</v>
      </c>
      <c r="AH551" s="958">
        <v>241.03</v>
      </c>
      <c r="AI551" s="960">
        <v>2.3199999999999998E-2</v>
      </c>
      <c r="AJ551" s="960">
        <f>(AH551-MIN(IF(O549=0,2E+99,O549),IF(X549=0,2E+99,X549)))/MIN(IF(O549=0,2E+99,O549),IF(X549=0,2E+99,X549))</f>
        <v>0.30088602636779693</v>
      </c>
      <c r="AK551" s="960">
        <v>2.6470588235294121E-3</v>
      </c>
      <c r="AL551" s="960">
        <v>3.1909090909090908E-2</v>
      </c>
      <c r="AM551" s="961">
        <v>1.3238638720943827</v>
      </c>
      <c r="AN551" s="962">
        <v>45083.028969907406</v>
      </c>
      <c r="AO551" s="958"/>
    </row>
    <row r="552" spans="1:41" ht="13.5" thickBot="1" x14ac:dyDescent="0.25">
      <c r="A552" s="932" t="s">
        <v>1584</v>
      </c>
      <c r="B552" s="932" t="s">
        <v>1585</v>
      </c>
      <c r="C552" s="933"/>
      <c r="D552" s="934" t="s">
        <v>511</v>
      </c>
      <c r="E552" s="933" t="s">
        <v>1004</v>
      </c>
      <c r="F552" s="933">
        <v>2</v>
      </c>
      <c r="G552" s="933">
        <v>1</v>
      </c>
      <c r="H552" s="935">
        <v>10</v>
      </c>
      <c r="I552" s="935">
        <v>258</v>
      </c>
      <c r="J552" s="935">
        <v>0.01</v>
      </c>
      <c r="K552" s="936">
        <v>0.53600000000000003</v>
      </c>
      <c r="L552" s="935">
        <v>1.5</v>
      </c>
      <c r="M552" s="935">
        <v>82</v>
      </c>
      <c r="N552" s="937">
        <v>39.110379371444552</v>
      </c>
      <c r="O552" s="936">
        <f>VLOOKUP(D552,'Залог и цена пипса'!$B$13:$E$44,3,0)*(N552+I552*$C$2*K552)</f>
        <v>437.28959024323774</v>
      </c>
      <c r="P552" s="936">
        <f>K552*VLOOKUP(D552,'Залог и цена пипса'!$B$13:$E$44,2,0)</f>
        <v>114.95056000000001</v>
      </c>
      <c r="Q552" s="938"/>
      <c r="R552" s="938"/>
      <c r="S552" s="938"/>
      <c r="T552" s="938"/>
      <c r="U552" s="938"/>
      <c r="V552" s="938"/>
      <c r="W552" s="939"/>
      <c r="X552" s="940"/>
      <c r="Y552" s="940"/>
      <c r="Z552" s="941">
        <f t="shared" ref="Z552:Z565" si="11">MAX(O552,X552)+MAX(Y552,P552)</f>
        <v>552.24015024323774</v>
      </c>
      <c r="AA552" s="932" t="s">
        <v>1586</v>
      </c>
      <c r="AB552" s="933" t="s">
        <v>511</v>
      </c>
      <c r="AC552" s="933">
        <v>500</v>
      </c>
      <c r="AD552" s="933" t="s">
        <v>380</v>
      </c>
      <c r="AE552" s="942">
        <v>40910</v>
      </c>
      <c r="AF552" s="942">
        <v>44092</v>
      </c>
      <c r="AG552" s="933">
        <v>4459.12</v>
      </c>
      <c r="AH552" s="933">
        <v>364.38</v>
      </c>
      <c r="AI552" s="943">
        <v>0.13469999999999999</v>
      </c>
      <c r="AJ552" s="943">
        <f t="shared" ref="AJ552:AJ565" si="12">(AH552-MIN(IF(O552=0,2E+99,O552),IF(X552=0,2E+99,X552)))/MIN(IF(O552=0,2E+99,O552),IF(X552=0,2E+99,X552))</f>
        <v>-0.16673067886816731</v>
      </c>
      <c r="AK552" s="943">
        <v>8.5260420650095606E-2</v>
      </c>
      <c r="AL552" s="943">
        <v>1.0250850574712644</v>
      </c>
      <c r="AM552" s="941">
        <v>1.4066154254778864</v>
      </c>
      <c r="AN552" s="944">
        <v>45083.029513888891</v>
      </c>
      <c r="AO552" s="933"/>
    </row>
    <row r="553" spans="1:41" ht="13.5" thickBot="1" x14ac:dyDescent="0.25">
      <c r="A553" s="932" t="s">
        <v>1584</v>
      </c>
      <c r="B553" s="932" t="s">
        <v>1587</v>
      </c>
      <c r="C553" s="933"/>
      <c r="D553" s="934" t="s">
        <v>511</v>
      </c>
      <c r="E553" s="933" t="s">
        <v>1004</v>
      </c>
      <c r="F553" s="933">
        <v>2</v>
      </c>
      <c r="G553" s="933">
        <v>1</v>
      </c>
      <c r="H553" s="935">
        <v>10</v>
      </c>
      <c r="I553" s="935">
        <v>258</v>
      </c>
      <c r="J553" s="935">
        <v>0.01</v>
      </c>
      <c r="K553" s="936">
        <v>0.53600000000000003</v>
      </c>
      <c r="L553" s="935">
        <v>1.5</v>
      </c>
      <c r="M553" s="935">
        <v>82</v>
      </c>
      <c r="N553" s="937">
        <v>39.110379371444552</v>
      </c>
      <c r="O553" s="936">
        <f>VLOOKUP(D553,'Залог и цена пипса'!$B$13:$E$44,3,0)*(N553+I553*$C$2*K553)</f>
        <v>437.28959024323774</v>
      </c>
      <c r="P553" s="936">
        <f>K553*VLOOKUP(D553,'Залог и цена пипса'!$B$13:$E$44,2,0)</f>
        <v>114.95056000000001</v>
      </c>
      <c r="Q553" s="938"/>
      <c r="R553" s="938"/>
      <c r="S553" s="938"/>
      <c r="T553" s="938"/>
      <c r="U553" s="938"/>
      <c r="V553" s="938"/>
      <c r="W553" s="939"/>
      <c r="X553" s="940"/>
      <c r="Y553" s="940"/>
      <c r="Z553" s="941">
        <f t="shared" si="11"/>
        <v>552.24015024323774</v>
      </c>
      <c r="AA553" s="932" t="s">
        <v>1586</v>
      </c>
      <c r="AB553" s="933" t="s">
        <v>511</v>
      </c>
      <c r="AC553" s="933">
        <v>500</v>
      </c>
      <c r="AD553" s="933" t="s">
        <v>380</v>
      </c>
      <c r="AE553" s="942">
        <v>40910</v>
      </c>
      <c r="AF553" s="942">
        <v>44092</v>
      </c>
      <c r="AG553" s="933">
        <v>4459.12</v>
      </c>
      <c r="AH553" s="933">
        <v>364.38</v>
      </c>
      <c r="AI553" s="943">
        <v>0.13469999999999999</v>
      </c>
      <c r="AJ553" s="943">
        <f t="shared" si="12"/>
        <v>-0.16673067886816731</v>
      </c>
      <c r="AK553" s="943">
        <v>8.5260420650095606E-2</v>
      </c>
      <c r="AL553" s="943">
        <v>1.0250850574712644</v>
      </c>
      <c r="AM553" s="941">
        <v>1.4066154254778864</v>
      </c>
      <c r="AN553" s="944">
        <v>45083.029953703706</v>
      </c>
      <c r="AO553" s="933"/>
    </row>
    <row r="554" spans="1:41" ht="13.5" thickBot="1" x14ac:dyDescent="0.25">
      <c r="A554" s="932" t="s">
        <v>1588</v>
      </c>
      <c r="B554" s="932" t="s">
        <v>1589</v>
      </c>
      <c r="C554" s="933"/>
      <c r="D554" s="934" t="s">
        <v>506</v>
      </c>
      <c r="E554" s="933" t="s">
        <v>960</v>
      </c>
      <c r="F554" s="933">
        <v>1</v>
      </c>
      <c r="G554" s="933">
        <v>1</v>
      </c>
      <c r="H554" s="935">
        <v>15</v>
      </c>
      <c r="I554" s="935">
        <v>888</v>
      </c>
      <c r="J554" s="935">
        <v>0.2</v>
      </c>
      <c r="K554" s="936">
        <v>10189.778</v>
      </c>
      <c r="L554" s="935">
        <v>1.8</v>
      </c>
      <c r="M554" s="935">
        <v>121</v>
      </c>
      <c r="N554" s="937">
        <v>587125.53007199999</v>
      </c>
      <c r="O554" s="936">
        <f>VLOOKUP(D554,'Залог и цена пипса'!$B$13:$E$44,3,0)*(N554+I554*$C$2*K554)</f>
        <v>14213479.237368422</v>
      </c>
      <c r="P554" s="936">
        <f>K554*VLOOKUP(D554,'Залог и цена пипса'!$B$13:$E$44,2,0)</f>
        <v>2037955.6</v>
      </c>
      <c r="Q554" s="938"/>
      <c r="R554" s="938"/>
      <c r="S554" s="938"/>
      <c r="T554" s="938"/>
      <c r="U554" s="938"/>
      <c r="V554" s="938"/>
      <c r="W554" s="939"/>
      <c r="X554" s="940"/>
      <c r="Y554" s="940"/>
      <c r="Z554" s="941">
        <f t="shared" si="11"/>
        <v>16251434.837368421</v>
      </c>
      <c r="AA554" s="932" t="s">
        <v>1590</v>
      </c>
      <c r="AB554" s="933" t="s">
        <v>506</v>
      </c>
      <c r="AC554" s="933">
        <v>550</v>
      </c>
      <c r="AD554" s="933" t="s">
        <v>380</v>
      </c>
      <c r="AE554" s="942">
        <v>42006</v>
      </c>
      <c r="AF554" s="942">
        <v>44001</v>
      </c>
      <c r="AG554" s="933">
        <v>5801.76</v>
      </c>
      <c r="AH554" s="933">
        <v>716.81</v>
      </c>
      <c r="AI554" s="943">
        <v>0.48780000000000001</v>
      </c>
      <c r="AJ554" s="943">
        <f t="shared" si="12"/>
        <v>-0.99994956829443171</v>
      </c>
      <c r="AK554" s="943">
        <v>0.16080266075388028</v>
      </c>
      <c r="AL554" s="943">
        <v>1.917937190082645</v>
      </c>
      <c r="AM554" s="941">
        <v>1.4716109632196186</v>
      </c>
      <c r="AN554" s="944">
        <v>45083.030173611114</v>
      </c>
      <c r="AO554" s="933"/>
    </row>
    <row r="555" spans="1:41" ht="13.5" thickBot="1" x14ac:dyDescent="0.25">
      <c r="A555" s="932" t="s">
        <v>1588</v>
      </c>
      <c r="B555" s="932" t="s">
        <v>1591</v>
      </c>
      <c r="C555" s="933"/>
      <c r="D555" s="934" t="s">
        <v>506</v>
      </c>
      <c r="E555" s="933" t="s">
        <v>960</v>
      </c>
      <c r="F555" s="933">
        <v>1</v>
      </c>
      <c r="G555" s="933">
        <v>1</v>
      </c>
      <c r="H555" s="935">
        <v>9</v>
      </c>
      <c r="I555" s="935">
        <v>327</v>
      </c>
      <c r="J555" s="935">
        <v>0.01</v>
      </c>
      <c r="K555" s="936">
        <v>1.387</v>
      </c>
      <c r="L555" s="935">
        <v>1.8</v>
      </c>
      <c r="M555" s="935">
        <v>86</v>
      </c>
      <c r="N555" s="937">
        <v>73.417823999999982</v>
      </c>
      <c r="O555" s="936">
        <f>VLOOKUP(D555,'Залог и цена пипса'!$B$13:$E$44,3,0)*(N555+I555*$C$2*K555)</f>
        <v>1033.9924999999998</v>
      </c>
      <c r="P555" s="936">
        <f>K555*VLOOKUP(D555,'Залог и цена пипса'!$B$13:$E$44,2,0)</f>
        <v>277.39999999999998</v>
      </c>
      <c r="Q555" s="938"/>
      <c r="R555" s="938"/>
      <c r="S555" s="938"/>
      <c r="T555" s="938"/>
      <c r="U555" s="938"/>
      <c r="V555" s="938"/>
      <c r="W555" s="939"/>
      <c r="X555" s="940"/>
      <c r="Y555" s="940"/>
      <c r="Z555" s="941">
        <f t="shared" si="11"/>
        <v>1311.3924999999999</v>
      </c>
      <c r="AA555" s="932" t="s">
        <v>1590</v>
      </c>
      <c r="AB555" s="933" t="s">
        <v>506</v>
      </c>
      <c r="AC555" s="933">
        <v>550</v>
      </c>
      <c r="AD555" s="933" t="s">
        <v>380</v>
      </c>
      <c r="AE555" s="942">
        <v>42006</v>
      </c>
      <c r="AF555" s="942">
        <v>44001</v>
      </c>
      <c r="AG555" s="933">
        <v>5801.76</v>
      </c>
      <c r="AH555" s="933">
        <v>716.81</v>
      </c>
      <c r="AI555" s="943">
        <v>0.48780000000000001</v>
      </c>
      <c r="AJ555" s="943">
        <f t="shared" si="12"/>
        <v>-0.30675512636697067</v>
      </c>
      <c r="AK555" s="943">
        <v>0.16080266075388028</v>
      </c>
      <c r="AL555" s="943">
        <v>1.917937190082645</v>
      </c>
      <c r="AM555" s="941">
        <v>1.4716109632196186</v>
      </c>
      <c r="AN555" s="944">
        <v>45083.030243055553</v>
      </c>
      <c r="AO555" s="933"/>
    </row>
    <row r="556" spans="1:41" ht="13.5" thickBot="1" x14ac:dyDescent="0.25">
      <c r="A556" s="932" t="s">
        <v>1592</v>
      </c>
      <c r="B556" s="932" t="s">
        <v>1593</v>
      </c>
      <c r="C556" s="933"/>
      <c r="D556" s="934" t="s">
        <v>500</v>
      </c>
      <c r="E556" s="933" t="s">
        <v>960</v>
      </c>
      <c r="F556" s="933">
        <v>1</v>
      </c>
      <c r="G556" s="933">
        <v>1</v>
      </c>
      <c r="H556" s="935">
        <v>16</v>
      </c>
      <c r="I556" s="935">
        <v>552</v>
      </c>
      <c r="J556" s="935">
        <v>0.01</v>
      </c>
      <c r="K556" s="936">
        <v>150.53399999999999</v>
      </c>
      <c r="L556" s="935">
        <v>1.8</v>
      </c>
      <c r="M556" s="935">
        <v>66</v>
      </c>
      <c r="N556" s="937">
        <v>8398.0199999999986</v>
      </c>
      <c r="O556" s="936">
        <f>VLOOKUP(D556,'Залог и цена пипса'!$B$13:$E$44,3,0)*(N556+I556*$C$2*K556)</f>
        <v>208622.35199999998</v>
      </c>
      <c r="P556" s="936">
        <f>K556*VLOOKUP(D556,'Залог и цена пипса'!$B$13:$E$44,2,0)</f>
        <v>32283.521639999999</v>
      </c>
      <c r="Q556" s="938"/>
      <c r="R556" s="938"/>
      <c r="S556" s="938"/>
      <c r="T556" s="938"/>
      <c r="U556" s="938"/>
      <c r="V556" s="938"/>
      <c r="W556" s="939"/>
      <c r="X556" s="940"/>
      <c r="Y556" s="940"/>
      <c r="Z556" s="941">
        <f t="shared" si="11"/>
        <v>240905.87363999998</v>
      </c>
      <c r="AA556" s="932" t="s">
        <v>1594</v>
      </c>
      <c r="AB556" s="933" t="s">
        <v>500</v>
      </c>
      <c r="AC556" s="933">
        <v>2000</v>
      </c>
      <c r="AD556" s="933" t="s">
        <v>380</v>
      </c>
      <c r="AE556" s="942">
        <v>41275</v>
      </c>
      <c r="AF556" s="942">
        <v>44098</v>
      </c>
      <c r="AG556" s="933">
        <v>5930.84</v>
      </c>
      <c r="AH556" s="933">
        <v>1585.76</v>
      </c>
      <c r="AI556" s="943">
        <v>0.435</v>
      </c>
      <c r="AJ556" s="943">
        <f t="shared" si="12"/>
        <v>-0.99239889693123573</v>
      </c>
      <c r="AK556" s="943">
        <v>3.1954956896551721E-2</v>
      </c>
      <c r="AL556" s="943">
        <v>0.38511948051948053</v>
      </c>
      <c r="AM556" s="941">
        <v>0.48572227893184405</v>
      </c>
      <c r="AN556" s="944">
        <v>45083.033750000002</v>
      </c>
      <c r="AO556" s="933"/>
    </row>
    <row r="557" spans="1:41" ht="13.5" thickBot="1" x14ac:dyDescent="0.25">
      <c r="A557" s="932" t="s">
        <v>1595</v>
      </c>
      <c r="B557" s="932" t="s">
        <v>1596</v>
      </c>
      <c r="C557" s="933"/>
      <c r="D557" s="934" t="s">
        <v>500</v>
      </c>
      <c r="E557" s="933" t="s">
        <v>1004</v>
      </c>
      <c r="F557" s="933">
        <v>2</v>
      </c>
      <c r="G557" s="933">
        <v>1</v>
      </c>
      <c r="H557" s="935">
        <v>10</v>
      </c>
      <c r="I557" s="935">
        <v>259</v>
      </c>
      <c r="J557" s="935">
        <v>0.01</v>
      </c>
      <c r="K557" s="936">
        <v>2.5700000000000003</v>
      </c>
      <c r="L557" s="935">
        <v>2</v>
      </c>
      <c r="M557" s="935">
        <v>56</v>
      </c>
      <c r="N557" s="937">
        <v>119.41199999999996</v>
      </c>
      <c r="O557" s="936">
        <f>VLOOKUP(D557,'Залог и цена пипса'!$B$13:$E$44,3,0)*(N557+I557*$C$2*K557)</f>
        <v>2192.5650000000001</v>
      </c>
      <c r="P557" s="936">
        <f>K557*VLOOKUP(D557,'Залог и цена пипса'!$B$13:$E$44,2,0)</f>
        <v>551.1622000000001</v>
      </c>
      <c r="Q557" s="938"/>
      <c r="R557" s="938"/>
      <c r="S557" s="938"/>
      <c r="T557" s="938"/>
      <c r="U557" s="938"/>
      <c r="V557" s="938"/>
      <c r="W557" s="939"/>
      <c r="X557" s="940"/>
      <c r="Y557" s="940"/>
      <c r="Z557" s="941">
        <f t="shared" si="11"/>
        <v>2743.7272000000003</v>
      </c>
      <c r="AA557" s="932" t="s">
        <v>1597</v>
      </c>
      <c r="AB557" s="933" t="s">
        <v>500</v>
      </c>
      <c r="AC557" s="933">
        <v>550</v>
      </c>
      <c r="AD557" s="933" t="s">
        <v>380</v>
      </c>
      <c r="AE557" s="942">
        <v>41275</v>
      </c>
      <c r="AF557" s="942">
        <v>44064</v>
      </c>
      <c r="AG557" s="933">
        <v>7147.54</v>
      </c>
      <c r="AH557" s="933">
        <v>558.76</v>
      </c>
      <c r="AI557" s="943">
        <v>0.113</v>
      </c>
      <c r="AJ557" s="943">
        <f t="shared" si="12"/>
        <v>-0.74515692807282796</v>
      </c>
      <c r="AK557" s="943">
        <v>0.14171785466441955</v>
      </c>
      <c r="AL557" s="943">
        <v>1.7099377990430622</v>
      </c>
      <c r="AM557" s="941">
        <v>1.6831301264830774</v>
      </c>
      <c r="AN557" s="944">
        <v>45083.034189814818</v>
      </c>
      <c r="AO557" s="933"/>
    </row>
    <row r="558" spans="1:41" ht="13.5" thickBot="1" x14ac:dyDescent="0.25">
      <c r="A558" s="932" t="s">
        <v>1595</v>
      </c>
      <c r="B558" s="932" t="s">
        <v>1598</v>
      </c>
      <c r="C558" s="933"/>
      <c r="D558" s="934" t="s">
        <v>500</v>
      </c>
      <c r="E558" s="933" t="s">
        <v>1004</v>
      </c>
      <c r="F558" s="933">
        <v>2</v>
      </c>
      <c r="G558" s="933">
        <v>1</v>
      </c>
      <c r="H558" s="935">
        <v>10</v>
      </c>
      <c r="I558" s="935">
        <v>259</v>
      </c>
      <c r="J558" s="935">
        <v>0.01</v>
      </c>
      <c r="K558" s="936">
        <v>2.5700000000000003</v>
      </c>
      <c r="L558" s="935">
        <v>2</v>
      </c>
      <c r="M558" s="935">
        <v>56</v>
      </c>
      <c r="N558" s="937">
        <v>119.41199999999996</v>
      </c>
      <c r="O558" s="936">
        <f>VLOOKUP(D558,'Залог и цена пипса'!$B$13:$E$44,3,0)*(N558+I558*$C$2*K558)</f>
        <v>2192.5650000000001</v>
      </c>
      <c r="P558" s="936">
        <f>K558*VLOOKUP(D558,'Залог и цена пипса'!$B$13:$E$44,2,0)</f>
        <v>551.1622000000001</v>
      </c>
      <c r="Q558" s="938"/>
      <c r="R558" s="938"/>
      <c r="S558" s="938"/>
      <c r="T558" s="938"/>
      <c r="U558" s="938"/>
      <c r="V558" s="938"/>
      <c r="W558" s="939"/>
      <c r="X558" s="940"/>
      <c r="Y558" s="940"/>
      <c r="Z558" s="941">
        <f t="shared" si="11"/>
        <v>2743.7272000000003</v>
      </c>
      <c r="AA558" s="932" t="s">
        <v>1597</v>
      </c>
      <c r="AB558" s="933" t="s">
        <v>500</v>
      </c>
      <c r="AC558" s="933">
        <v>550</v>
      </c>
      <c r="AD558" s="933" t="s">
        <v>380</v>
      </c>
      <c r="AE558" s="942">
        <v>41275</v>
      </c>
      <c r="AF558" s="942">
        <v>44064</v>
      </c>
      <c r="AG558" s="933">
        <v>7147.54</v>
      </c>
      <c r="AH558" s="933">
        <v>558.76</v>
      </c>
      <c r="AI558" s="943">
        <v>0.113</v>
      </c>
      <c r="AJ558" s="943">
        <f t="shared" si="12"/>
        <v>-0.74515692807282796</v>
      </c>
      <c r="AK558" s="943">
        <v>0.14171785466441955</v>
      </c>
      <c r="AL558" s="943">
        <v>1.7099377990430622</v>
      </c>
      <c r="AM558" s="941">
        <v>1.6831301264830774</v>
      </c>
      <c r="AN558" s="944">
        <v>45083.034537037034</v>
      </c>
      <c r="AO558" s="933"/>
    </row>
    <row r="559" spans="1:41" ht="13.5" thickBot="1" x14ac:dyDescent="0.25">
      <c r="A559" s="932" t="s">
        <v>1599</v>
      </c>
      <c r="B559" s="932" t="s">
        <v>1600</v>
      </c>
      <c r="C559" s="933"/>
      <c r="D559" s="934" t="s">
        <v>521</v>
      </c>
      <c r="E559" s="933" t="s">
        <v>1004</v>
      </c>
      <c r="F559" s="933">
        <v>2</v>
      </c>
      <c r="G559" s="933">
        <v>1</v>
      </c>
      <c r="H559" s="935">
        <v>10</v>
      </c>
      <c r="I559" s="935">
        <v>261</v>
      </c>
      <c r="J559" s="935">
        <v>0.01</v>
      </c>
      <c r="K559" s="936">
        <v>0.13200000000000001</v>
      </c>
      <c r="L559" s="935">
        <v>1.4</v>
      </c>
      <c r="M559" s="935">
        <v>132</v>
      </c>
      <c r="N559" s="937">
        <v>15.365338755409637</v>
      </c>
      <c r="O559" s="936">
        <f>VLOOKUP(D559,'Залог и цена пипса'!$B$13:$E$44,3,0)*(N559+I559*$C$2*K559)</f>
        <v>156.55087359199001</v>
      </c>
      <c r="P559" s="936">
        <f>K559*VLOOKUP(D559,'Залог и цена пипса'!$B$13:$E$44,2,0)</f>
        <v>17.690640000000002</v>
      </c>
      <c r="Q559" s="938"/>
      <c r="R559" s="938"/>
      <c r="S559" s="938"/>
      <c r="T559" s="938"/>
      <c r="U559" s="938"/>
      <c r="V559" s="938"/>
      <c r="W559" s="939"/>
      <c r="X559" s="940"/>
      <c r="Y559" s="940"/>
      <c r="Z559" s="941">
        <f t="shared" si="11"/>
        <v>174.24151359199001</v>
      </c>
      <c r="AA559" s="932" t="s">
        <v>1601</v>
      </c>
      <c r="AB559" s="933" t="s">
        <v>521</v>
      </c>
      <c r="AC559" s="933">
        <v>120</v>
      </c>
      <c r="AD559" s="933" t="s">
        <v>380</v>
      </c>
      <c r="AE559" s="942">
        <v>40910</v>
      </c>
      <c r="AF559" s="942">
        <v>44078</v>
      </c>
      <c r="AG559" s="933">
        <v>817.6</v>
      </c>
      <c r="AH559" s="933">
        <v>133.05000000000001</v>
      </c>
      <c r="AI559" s="943">
        <v>0.59150000000000003</v>
      </c>
      <c r="AJ559" s="943">
        <f t="shared" si="12"/>
        <v>-0.15011652795524505</v>
      </c>
      <c r="AK559" s="943">
        <v>6.5449887928274095E-2</v>
      </c>
      <c r="AL559" s="943">
        <v>0.78314176245210732</v>
      </c>
      <c r="AM559" s="941">
        <v>0.70632853434237408</v>
      </c>
      <c r="AN559" s="944">
        <v>45083.034675925926</v>
      </c>
      <c r="AO559" s="933"/>
    </row>
    <row r="560" spans="1:41" ht="13.5" thickBot="1" x14ac:dyDescent="0.25">
      <c r="A560" s="932" t="s">
        <v>1599</v>
      </c>
      <c r="B560" s="932" t="s">
        <v>1602</v>
      </c>
      <c r="C560" s="933"/>
      <c r="D560" s="934" t="s">
        <v>521</v>
      </c>
      <c r="E560" s="933" t="s">
        <v>1004</v>
      </c>
      <c r="F560" s="933">
        <v>2</v>
      </c>
      <c r="G560" s="933">
        <v>1</v>
      </c>
      <c r="H560" s="935">
        <v>10</v>
      </c>
      <c r="I560" s="935">
        <v>261</v>
      </c>
      <c r="J560" s="935">
        <v>0.01</v>
      </c>
      <c r="K560" s="936">
        <v>0.13200000000000001</v>
      </c>
      <c r="L560" s="935">
        <v>1.4</v>
      </c>
      <c r="M560" s="935">
        <v>132</v>
      </c>
      <c r="N560" s="937">
        <v>15.365338755409637</v>
      </c>
      <c r="O560" s="936">
        <f>VLOOKUP(D560,'Залог и цена пипса'!$B$13:$E$44,3,0)*(N560+I560*$C$2*K560)</f>
        <v>156.55087359199001</v>
      </c>
      <c r="P560" s="936">
        <f>K560*VLOOKUP(D560,'Залог и цена пипса'!$B$13:$E$44,2,0)</f>
        <v>17.690640000000002</v>
      </c>
      <c r="Q560" s="938"/>
      <c r="R560" s="938"/>
      <c r="S560" s="938"/>
      <c r="T560" s="938"/>
      <c r="U560" s="938"/>
      <c r="V560" s="938"/>
      <c r="W560" s="939"/>
      <c r="X560" s="940"/>
      <c r="Y560" s="940"/>
      <c r="Z560" s="941">
        <f t="shared" si="11"/>
        <v>174.24151359199001</v>
      </c>
      <c r="AA560" s="932" t="s">
        <v>1601</v>
      </c>
      <c r="AB560" s="933" t="s">
        <v>521</v>
      </c>
      <c r="AC560" s="933">
        <v>120</v>
      </c>
      <c r="AD560" s="933" t="s">
        <v>380</v>
      </c>
      <c r="AE560" s="942">
        <v>40910</v>
      </c>
      <c r="AF560" s="942">
        <v>44078</v>
      </c>
      <c r="AG560" s="933">
        <v>817.6</v>
      </c>
      <c r="AH560" s="933">
        <v>133.05000000000001</v>
      </c>
      <c r="AI560" s="943">
        <v>0.59150000000000003</v>
      </c>
      <c r="AJ560" s="943">
        <f t="shared" si="12"/>
        <v>-0.15011652795524505</v>
      </c>
      <c r="AK560" s="943">
        <v>6.5449887928274095E-2</v>
      </c>
      <c r="AL560" s="943">
        <v>0.78314176245210732</v>
      </c>
      <c r="AM560" s="941">
        <v>0.70632853434237408</v>
      </c>
      <c r="AN560" s="944">
        <v>45083.034710648149</v>
      </c>
      <c r="AO560" s="933"/>
    </row>
    <row r="561" spans="1:41" ht="13.5" thickBot="1" x14ac:dyDescent="0.25">
      <c r="A561" s="932" t="s">
        <v>1603</v>
      </c>
      <c r="B561" s="932" t="s">
        <v>1604</v>
      </c>
      <c r="C561" s="933"/>
      <c r="D561" s="934" t="s">
        <v>500</v>
      </c>
      <c r="E561" s="933" t="s">
        <v>1004</v>
      </c>
      <c r="F561" s="933">
        <v>2</v>
      </c>
      <c r="G561" s="933">
        <v>1</v>
      </c>
      <c r="H561" s="935">
        <v>10</v>
      </c>
      <c r="I561" s="935">
        <v>271</v>
      </c>
      <c r="J561" s="935">
        <v>0.01</v>
      </c>
      <c r="K561" s="936">
        <v>1.161</v>
      </c>
      <c r="L561" s="935">
        <v>1.6</v>
      </c>
      <c r="M561" s="935">
        <v>91</v>
      </c>
      <c r="N561" s="937">
        <v>79.786999999999992</v>
      </c>
      <c r="O561" s="936">
        <f>VLOOKUP(D561,'Залог и цена пипса'!$B$13:$E$44,3,0)*(N561+I561*$C$2*K561)</f>
        <v>1269.8165000000001</v>
      </c>
      <c r="P561" s="936">
        <f>K561*VLOOKUP(D561,'Залог и цена пипса'!$B$13:$E$44,2,0)</f>
        <v>248.98806000000002</v>
      </c>
      <c r="Q561" s="938"/>
      <c r="R561" s="938"/>
      <c r="S561" s="938"/>
      <c r="T561" s="938"/>
      <c r="U561" s="938"/>
      <c r="V561" s="938"/>
      <c r="W561" s="939"/>
      <c r="X561" s="940"/>
      <c r="Y561" s="940"/>
      <c r="Z561" s="941">
        <f t="shared" si="11"/>
        <v>1518.80456</v>
      </c>
      <c r="AA561" s="932" t="s">
        <v>1605</v>
      </c>
      <c r="AB561" s="933" t="s">
        <v>500</v>
      </c>
      <c r="AC561" s="933">
        <v>350</v>
      </c>
      <c r="AD561" s="933" t="s">
        <v>380</v>
      </c>
      <c r="AE561" s="942">
        <v>41641</v>
      </c>
      <c r="AF561" s="942">
        <v>44064</v>
      </c>
      <c r="AG561" s="933">
        <v>2203.15</v>
      </c>
      <c r="AH561" s="933">
        <v>320.57</v>
      </c>
      <c r="AI561" s="943">
        <v>0.78790000000000004</v>
      </c>
      <c r="AJ561" s="943">
        <f t="shared" si="12"/>
        <v>-0.74754620057307497</v>
      </c>
      <c r="AK561" s="943">
        <v>7.9079325197415659E-2</v>
      </c>
      <c r="AL561" s="943">
        <v>0.95374458874458889</v>
      </c>
      <c r="AM561" s="941">
        <v>1.0413033223963757</v>
      </c>
      <c r="AN561" s="944">
        <v>45083.035081018519</v>
      </c>
      <c r="AO561" s="933"/>
    </row>
    <row r="562" spans="1:41" ht="13.5" thickBot="1" x14ac:dyDescent="0.25">
      <c r="A562" s="932" t="s">
        <v>1603</v>
      </c>
      <c r="B562" s="932" t="s">
        <v>1606</v>
      </c>
      <c r="C562" s="933"/>
      <c r="D562" s="934" t="s">
        <v>500</v>
      </c>
      <c r="E562" s="933" t="s">
        <v>1004</v>
      </c>
      <c r="F562" s="933">
        <v>2</v>
      </c>
      <c r="G562" s="933">
        <v>1</v>
      </c>
      <c r="H562" s="935">
        <v>10</v>
      </c>
      <c r="I562" s="935">
        <v>271</v>
      </c>
      <c r="J562" s="935">
        <v>0.01</v>
      </c>
      <c r="K562" s="936">
        <v>1.161</v>
      </c>
      <c r="L562" s="935">
        <v>1.6</v>
      </c>
      <c r="M562" s="935">
        <v>91</v>
      </c>
      <c r="N562" s="937">
        <v>79.786999999999992</v>
      </c>
      <c r="O562" s="936">
        <f>VLOOKUP(D562,'Залог и цена пипса'!$B$13:$E$44,3,0)*(N562+I562*$C$2*K562)</f>
        <v>1269.8165000000001</v>
      </c>
      <c r="P562" s="936">
        <f>K562*VLOOKUP(D562,'Залог и цена пипса'!$B$13:$E$44,2,0)</f>
        <v>248.98806000000002</v>
      </c>
      <c r="Q562" s="938"/>
      <c r="R562" s="938"/>
      <c r="S562" s="938"/>
      <c r="T562" s="938"/>
      <c r="U562" s="938"/>
      <c r="V562" s="938"/>
      <c r="W562" s="939"/>
      <c r="X562" s="940"/>
      <c r="Y562" s="940"/>
      <c r="Z562" s="941">
        <f t="shared" si="11"/>
        <v>1518.80456</v>
      </c>
      <c r="AA562" s="932" t="s">
        <v>1605</v>
      </c>
      <c r="AB562" s="933" t="s">
        <v>500</v>
      </c>
      <c r="AC562" s="933">
        <v>350</v>
      </c>
      <c r="AD562" s="933" t="s">
        <v>380</v>
      </c>
      <c r="AE562" s="942">
        <v>41641</v>
      </c>
      <c r="AF562" s="942">
        <v>44064</v>
      </c>
      <c r="AG562" s="933">
        <v>2203.15</v>
      </c>
      <c r="AH562" s="933">
        <v>320.57</v>
      </c>
      <c r="AI562" s="943">
        <v>0.78790000000000004</v>
      </c>
      <c r="AJ562" s="943">
        <f t="shared" si="12"/>
        <v>-0.74754620057307497</v>
      </c>
      <c r="AK562" s="943">
        <v>7.9079325197415659E-2</v>
      </c>
      <c r="AL562" s="943">
        <v>0.95374458874458889</v>
      </c>
      <c r="AM562" s="941">
        <v>1.0413033223963757</v>
      </c>
      <c r="AN562" s="944">
        <v>45083.035173611112</v>
      </c>
      <c r="AO562" s="933"/>
    </row>
    <row r="563" spans="1:41" ht="13.5" thickBot="1" x14ac:dyDescent="0.25">
      <c r="A563" s="932" t="s">
        <v>1607</v>
      </c>
      <c r="B563" s="932" t="s">
        <v>1596</v>
      </c>
      <c r="C563" s="933"/>
      <c r="D563" s="934" t="s">
        <v>500</v>
      </c>
      <c r="E563" s="933" t="s">
        <v>1004</v>
      </c>
      <c r="F563" s="933">
        <v>2</v>
      </c>
      <c r="G563" s="933">
        <v>1</v>
      </c>
      <c r="H563" s="935">
        <v>10</v>
      </c>
      <c r="I563" s="935">
        <v>259</v>
      </c>
      <c r="J563" s="935">
        <v>0.01</v>
      </c>
      <c r="K563" s="936">
        <v>2.5700000000000003</v>
      </c>
      <c r="L563" s="935">
        <v>2</v>
      </c>
      <c r="M563" s="935">
        <v>56</v>
      </c>
      <c r="N563" s="937">
        <v>119.41199999999996</v>
      </c>
      <c r="O563" s="936">
        <f>VLOOKUP(D563,'Залог и цена пипса'!$B$13:$E$44,3,0)*(N563+I563*$C$2*K563)</f>
        <v>2192.5650000000001</v>
      </c>
      <c r="P563" s="936">
        <f>K563*VLOOKUP(D563,'Залог и цена пипса'!$B$13:$E$44,2,0)</f>
        <v>551.1622000000001</v>
      </c>
      <c r="Q563" s="938"/>
      <c r="R563" s="938"/>
      <c r="S563" s="938"/>
      <c r="T563" s="938"/>
      <c r="U563" s="938"/>
      <c r="V563" s="938"/>
      <c r="W563" s="939"/>
      <c r="X563" s="940"/>
      <c r="Y563" s="940"/>
      <c r="Z563" s="941">
        <f t="shared" si="11"/>
        <v>2743.7272000000003</v>
      </c>
      <c r="AA563" s="932" t="s">
        <v>1597</v>
      </c>
      <c r="AB563" s="933" t="s">
        <v>500</v>
      </c>
      <c r="AC563" s="933">
        <v>550</v>
      </c>
      <c r="AD563" s="933" t="s">
        <v>380</v>
      </c>
      <c r="AE563" s="942">
        <v>41275</v>
      </c>
      <c r="AF563" s="942">
        <v>44064</v>
      </c>
      <c r="AG563" s="933">
        <v>7147.54</v>
      </c>
      <c r="AH563" s="933">
        <v>558.76</v>
      </c>
      <c r="AI563" s="943">
        <v>0.113</v>
      </c>
      <c r="AJ563" s="943">
        <f t="shared" si="12"/>
        <v>-0.74515692807282796</v>
      </c>
      <c r="AK563" s="943">
        <v>0.14171785466441955</v>
      </c>
      <c r="AL563" s="943">
        <v>1.7099377990430622</v>
      </c>
      <c r="AM563" s="941">
        <v>1.6831301264830774</v>
      </c>
      <c r="AN563" s="944">
        <v>45083.035729166666</v>
      </c>
      <c r="AO563" s="933"/>
    </row>
    <row r="564" spans="1:41" ht="13.5" thickBot="1" x14ac:dyDescent="0.25">
      <c r="A564" s="932" t="s">
        <v>1607</v>
      </c>
      <c r="B564" s="932" t="s">
        <v>1598</v>
      </c>
      <c r="C564" s="933"/>
      <c r="D564" s="934" t="s">
        <v>500</v>
      </c>
      <c r="E564" s="933" t="s">
        <v>1004</v>
      </c>
      <c r="F564" s="933">
        <v>2</v>
      </c>
      <c r="G564" s="933">
        <v>1</v>
      </c>
      <c r="H564" s="935">
        <v>10</v>
      </c>
      <c r="I564" s="935">
        <v>259</v>
      </c>
      <c r="J564" s="935">
        <v>0.01</v>
      </c>
      <c r="K564" s="936">
        <v>2.5700000000000003</v>
      </c>
      <c r="L564" s="935">
        <v>2</v>
      </c>
      <c r="M564" s="935">
        <v>56</v>
      </c>
      <c r="N564" s="937">
        <v>119.41199999999996</v>
      </c>
      <c r="O564" s="936">
        <f>VLOOKUP(D564,'Залог и цена пипса'!$B$13:$E$44,3,0)*(N564+I564*$C$2*K564)</f>
        <v>2192.5650000000001</v>
      </c>
      <c r="P564" s="936">
        <f>K564*VLOOKUP(D564,'Залог и цена пипса'!$B$13:$E$44,2,0)</f>
        <v>551.1622000000001</v>
      </c>
      <c r="Q564" s="938"/>
      <c r="R564" s="938"/>
      <c r="S564" s="938"/>
      <c r="T564" s="938"/>
      <c r="U564" s="938"/>
      <c r="V564" s="938"/>
      <c r="W564" s="939"/>
      <c r="X564" s="940"/>
      <c r="Y564" s="940"/>
      <c r="Z564" s="941">
        <f t="shared" si="11"/>
        <v>2743.7272000000003</v>
      </c>
      <c r="AA564" s="932" t="s">
        <v>1597</v>
      </c>
      <c r="AB564" s="933" t="s">
        <v>500</v>
      </c>
      <c r="AC564" s="933">
        <v>550</v>
      </c>
      <c r="AD564" s="933" t="s">
        <v>380</v>
      </c>
      <c r="AE564" s="942">
        <v>41275</v>
      </c>
      <c r="AF564" s="942">
        <v>44064</v>
      </c>
      <c r="AG564" s="933">
        <v>7147.54</v>
      </c>
      <c r="AH564" s="933">
        <v>558.76</v>
      </c>
      <c r="AI564" s="943">
        <v>0.113</v>
      </c>
      <c r="AJ564" s="943">
        <f t="shared" si="12"/>
        <v>-0.74515692807282796</v>
      </c>
      <c r="AK564" s="943">
        <v>0.14171785466441955</v>
      </c>
      <c r="AL564" s="943">
        <v>1.7099377990430622</v>
      </c>
      <c r="AM564" s="941">
        <v>1.6831301264830774</v>
      </c>
      <c r="AN564" s="944">
        <v>45083.036064814813</v>
      </c>
      <c r="AO564" s="933"/>
    </row>
    <row r="565" spans="1:41" x14ac:dyDescent="0.2">
      <c r="A565" s="988" t="s">
        <v>1608</v>
      </c>
      <c r="B565" s="988" t="s">
        <v>1609</v>
      </c>
      <c r="C565" s="991"/>
      <c r="D565" s="994" t="s">
        <v>502</v>
      </c>
      <c r="E565" s="991" t="s">
        <v>1004</v>
      </c>
      <c r="F565" s="991">
        <v>2</v>
      </c>
      <c r="G565" s="991">
        <v>1</v>
      </c>
      <c r="H565" s="997">
        <v>10</v>
      </c>
      <c r="I565" s="997">
        <v>135</v>
      </c>
      <c r="J565" s="997">
        <v>0.01</v>
      </c>
      <c r="K565" s="985">
        <v>0.23800000000000004</v>
      </c>
      <c r="L565" s="997">
        <v>1.7</v>
      </c>
      <c r="M565" s="997">
        <v>70</v>
      </c>
      <c r="N565" s="1000">
        <v>12.291999999999998</v>
      </c>
      <c r="O565" s="985">
        <f>VLOOKUP(D565,'Залог и цена пипса'!$B$13:$E$44,3,0)*(N565+I565*$C$2*K565)</f>
        <v>171.11500000000004</v>
      </c>
      <c r="P565" s="985">
        <f>K565*VLOOKUP(D565,'Залог и цена пипса'!$B$13:$E$44,2,0)</f>
        <v>31.896760000000008</v>
      </c>
      <c r="Q565" s="976"/>
      <c r="R565" s="976"/>
      <c r="S565" s="976"/>
      <c r="T565" s="976"/>
      <c r="U565" s="976"/>
      <c r="V565" s="976"/>
      <c r="W565" s="979"/>
      <c r="X565" s="982"/>
      <c r="Y565" s="982"/>
      <c r="Z565" s="973">
        <f t="shared" si="11"/>
        <v>203.01176000000004</v>
      </c>
      <c r="AA565" s="945" t="s">
        <v>1610</v>
      </c>
      <c r="AB565" s="946" t="s">
        <v>502</v>
      </c>
      <c r="AC565" s="946">
        <v>10000</v>
      </c>
      <c r="AD565" s="946" t="s">
        <v>380</v>
      </c>
      <c r="AE565" s="947">
        <v>41640</v>
      </c>
      <c r="AF565" s="947">
        <v>44105</v>
      </c>
      <c r="AG565" s="946">
        <v>1651.19</v>
      </c>
      <c r="AH565" s="946">
        <v>253.72</v>
      </c>
      <c r="AI565" s="948">
        <v>2.1299999999999999E-2</v>
      </c>
      <c r="AJ565" s="948">
        <f t="shared" si="12"/>
        <v>0.48274552201735643</v>
      </c>
      <c r="AK565" s="948">
        <v>2.038506172839506E-3</v>
      </c>
      <c r="AL565" s="948">
        <v>2.4282205882352942E-2</v>
      </c>
      <c r="AM565" s="949">
        <v>0.95704737042223487</v>
      </c>
      <c r="AN565" s="950">
        <v>45083.036157407405</v>
      </c>
      <c r="AO565" s="946"/>
    </row>
    <row r="566" spans="1:41" ht="13.5" thickBot="1" x14ac:dyDescent="0.25">
      <c r="A566" s="990"/>
      <c r="B566" s="990"/>
      <c r="C566" s="993"/>
      <c r="D566" s="996"/>
      <c r="E566" s="993"/>
      <c r="F566" s="993"/>
      <c r="G566" s="993"/>
      <c r="H566" s="999"/>
      <c r="I566" s="999"/>
      <c r="J566" s="999"/>
      <c r="K566" s="987"/>
      <c r="L566" s="999"/>
      <c r="M566" s="999"/>
      <c r="N566" s="1002"/>
      <c r="O566" s="987"/>
      <c r="P566" s="987"/>
      <c r="Q566" s="978"/>
      <c r="R566" s="978"/>
      <c r="S566" s="978"/>
      <c r="T566" s="978"/>
      <c r="U566" s="978"/>
      <c r="V566" s="978"/>
      <c r="W566" s="981"/>
      <c r="X566" s="984"/>
      <c r="Y566" s="984"/>
      <c r="Z566" s="975"/>
      <c r="AA566" s="957" t="s">
        <v>1611</v>
      </c>
      <c r="AB566" s="958" t="s">
        <v>502</v>
      </c>
      <c r="AC566" s="958">
        <v>100000</v>
      </c>
      <c r="AD566" s="958" t="s">
        <v>380</v>
      </c>
      <c r="AE566" s="959">
        <v>41641</v>
      </c>
      <c r="AF566" s="959">
        <v>44104</v>
      </c>
      <c r="AG566" s="958">
        <v>1767.06</v>
      </c>
      <c r="AH566" s="958">
        <v>216.29</v>
      </c>
      <c r="AI566" s="960">
        <v>2.0999999999999999E-3</v>
      </c>
      <c r="AJ566" s="960">
        <f>(AH566-MIN(IF(O565=0,2E+99,O565),IF(X565=0,2E+99,X565)))/MIN(IF(O565=0,2E+99,O565),IF(X565=0,2E+99,X565))</f>
        <v>0.26400374017473599</v>
      </c>
      <c r="AK566" s="960">
        <v>2.1842521631644003E-4</v>
      </c>
      <c r="AL566" s="960">
        <v>2.637402985074627E-3</v>
      </c>
      <c r="AM566" s="961">
        <v>1.2193827662280396</v>
      </c>
      <c r="AN566" s="962">
        <v>45083.036203703705</v>
      </c>
      <c r="AO566" s="958"/>
    </row>
    <row r="567" spans="1:41" x14ac:dyDescent="0.2">
      <c r="A567" s="988" t="s">
        <v>1608</v>
      </c>
      <c r="B567" s="988" t="s">
        <v>1612</v>
      </c>
      <c r="C567" s="991"/>
      <c r="D567" s="994" t="s">
        <v>502</v>
      </c>
      <c r="E567" s="991" t="s">
        <v>1004</v>
      </c>
      <c r="F567" s="991">
        <v>2</v>
      </c>
      <c r="G567" s="991">
        <v>1</v>
      </c>
      <c r="H567" s="997">
        <v>10</v>
      </c>
      <c r="I567" s="997">
        <v>135</v>
      </c>
      <c r="J567" s="997">
        <v>0.01</v>
      </c>
      <c r="K567" s="985">
        <v>0.23800000000000004</v>
      </c>
      <c r="L567" s="997">
        <v>1.7</v>
      </c>
      <c r="M567" s="997">
        <v>70</v>
      </c>
      <c r="N567" s="1000">
        <v>12.291999999999998</v>
      </c>
      <c r="O567" s="985">
        <f>VLOOKUP(D567,'Залог и цена пипса'!$B$13:$E$44,3,0)*(N567+I567*$C$2*K567)</f>
        <v>171.11500000000004</v>
      </c>
      <c r="P567" s="985">
        <f>K567*VLOOKUP(D567,'Залог и цена пипса'!$B$13:$E$44,2,0)</f>
        <v>31.896760000000008</v>
      </c>
      <c r="Q567" s="976"/>
      <c r="R567" s="976"/>
      <c r="S567" s="976"/>
      <c r="T567" s="976"/>
      <c r="U567" s="976"/>
      <c r="V567" s="976"/>
      <c r="W567" s="979"/>
      <c r="X567" s="982"/>
      <c r="Y567" s="982"/>
      <c r="Z567" s="973">
        <f>MAX(O567,X567)+MAX(Y567,P567)</f>
        <v>203.01176000000004</v>
      </c>
      <c r="AA567" s="945" t="s">
        <v>1610</v>
      </c>
      <c r="AB567" s="946" t="s">
        <v>502</v>
      </c>
      <c r="AC567" s="946">
        <v>10000</v>
      </c>
      <c r="AD567" s="946" t="s">
        <v>380</v>
      </c>
      <c r="AE567" s="947">
        <v>41640</v>
      </c>
      <c r="AF567" s="947">
        <v>44105</v>
      </c>
      <c r="AG567" s="946">
        <v>1651.19</v>
      </c>
      <c r="AH567" s="946">
        <v>253.72</v>
      </c>
      <c r="AI567" s="948">
        <v>2.1299999999999999E-2</v>
      </c>
      <c r="AJ567" s="948">
        <f>(AH567-MIN(IF(O567=0,2E+99,O567),IF(X567=0,2E+99,X567)))/MIN(IF(O567=0,2E+99,O567),IF(X567=0,2E+99,X567))</f>
        <v>0.48274552201735643</v>
      </c>
      <c r="AK567" s="948">
        <v>2.038506172839506E-3</v>
      </c>
      <c r="AL567" s="948">
        <v>2.4282205882352942E-2</v>
      </c>
      <c r="AM567" s="949">
        <v>0.95704737042223487</v>
      </c>
      <c r="AN567" s="950">
        <v>45083.036249999997</v>
      </c>
      <c r="AO567" s="946"/>
    </row>
    <row r="568" spans="1:41" ht="13.5" thickBot="1" x14ac:dyDescent="0.25">
      <c r="A568" s="990"/>
      <c r="B568" s="990"/>
      <c r="C568" s="993"/>
      <c r="D568" s="996"/>
      <c r="E568" s="993"/>
      <c r="F568" s="993"/>
      <c r="G568" s="993"/>
      <c r="H568" s="999"/>
      <c r="I568" s="999"/>
      <c r="J568" s="999"/>
      <c r="K568" s="987"/>
      <c r="L568" s="999"/>
      <c r="M568" s="999"/>
      <c r="N568" s="1002"/>
      <c r="O568" s="987"/>
      <c r="P568" s="987"/>
      <c r="Q568" s="978"/>
      <c r="R568" s="978"/>
      <c r="S568" s="978"/>
      <c r="T568" s="978"/>
      <c r="U568" s="978"/>
      <c r="V568" s="978"/>
      <c r="W568" s="981"/>
      <c r="X568" s="984"/>
      <c r="Y568" s="984"/>
      <c r="Z568" s="975"/>
      <c r="AA568" s="957" t="s">
        <v>1611</v>
      </c>
      <c r="AB568" s="958" t="s">
        <v>502</v>
      </c>
      <c r="AC568" s="958">
        <v>100000</v>
      </c>
      <c r="AD568" s="958" t="s">
        <v>380</v>
      </c>
      <c r="AE568" s="959">
        <v>41641</v>
      </c>
      <c r="AF568" s="959">
        <v>44104</v>
      </c>
      <c r="AG568" s="958">
        <v>1767.06</v>
      </c>
      <c r="AH568" s="958">
        <v>216.29</v>
      </c>
      <c r="AI568" s="960">
        <v>2.0999999999999999E-3</v>
      </c>
      <c r="AJ568" s="960">
        <f>(AH568-MIN(IF(O567=0,2E+99,O567),IF(X567=0,2E+99,X567)))/MIN(IF(O567=0,2E+99,O567),IF(X567=0,2E+99,X567))</f>
        <v>0.26400374017473599</v>
      </c>
      <c r="AK568" s="960">
        <v>2.1842521631644003E-4</v>
      </c>
      <c r="AL568" s="960">
        <v>2.637402985074627E-3</v>
      </c>
      <c r="AM568" s="961">
        <v>1.2193827662280396</v>
      </c>
      <c r="AN568" s="962">
        <v>45083.036261574074</v>
      </c>
      <c r="AO568" s="958"/>
    </row>
    <row r="569" spans="1:41" x14ac:dyDescent="0.2">
      <c r="A569" s="988" t="s">
        <v>1613</v>
      </c>
      <c r="B569" s="988" t="s">
        <v>1614</v>
      </c>
      <c r="C569" s="991"/>
      <c r="D569" s="994" t="s">
        <v>505</v>
      </c>
      <c r="E569" s="991" t="s">
        <v>1004</v>
      </c>
      <c r="F569" s="991">
        <v>2</v>
      </c>
      <c r="G569" s="991">
        <v>0</v>
      </c>
      <c r="H569" s="997">
        <v>7</v>
      </c>
      <c r="I569" s="997">
        <v>135</v>
      </c>
      <c r="J569" s="997">
        <v>0.01</v>
      </c>
      <c r="K569" s="985">
        <v>0.51700000000000002</v>
      </c>
      <c r="L569" s="997">
        <v>1.9</v>
      </c>
      <c r="M569" s="997">
        <v>36</v>
      </c>
      <c r="N569" s="1000">
        <v>13.856346599999997</v>
      </c>
      <c r="O569" s="985">
        <f>VLOOKUP(D569,'Залог и цена пипса'!$B$13:$E$44,3,0)*(N569+I569*$C$2*K569)</f>
        <v>185.28141214106182</v>
      </c>
      <c r="P569" s="985">
        <f>K569*VLOOKUP(D569,'Залог и цена пипса'!$B$13:$E$44,2,0)</f>
        <v>103.4</v>
      </c>
      <c r="Q569" s="976">
        <v>7</v>
      </c>
      <c r="R569" s="976">
        <v>69</v>
      </c>
      <c r="S569" s="976">
        <v>0.01</v>
      </c>
      <c r="T569" s="976">
        <v>0.97300000000000009</v>
      </c>
      <c r="U569" s="976">
        <v>1.9</v>
      </c>
      <c r="V569" s="976">
        <v>20</v>
      </c>
      <c r="W569" s="979">
        <v>17.258070499999992</v>
      </c>
      <c r="X569" s="982">
        <f>VLOOKUP(D569,'Залог и цена пипса'!$B$13:$E$44,3,0)*(W569+R569*$C$2*T569)</f>
        <v>208.15462335288294</v>
      </c>
      <c r="Y569" s="982">
        <f>T569*VLOOKUP(D569,'Залог и цена пипса'!$B$13:$E$44,2,0)</f>
        <v>194.60000000000002</v>
      </c>
      <c r="Z569" s="973">
        <f>MAX(O569,X569)+MAX(Y569,P569)</f>
        <v>402.75462335288296</v>
      </c>
      <c r="AA569" s="945" t="s">
        <v>1615</v>
      </c>
      <c r="AB569" s="946" t="s">
        <v>505</v>
      </c>
      <c r="AC569" s="946">
        <v>350</v>
      </c>
      <c r="AD569" s="946" t="s">
        <v>380</v>
      </c>
      <c r="AE569" s="947">
        <v>41641</v>
      </c>
      <c r="AF569" s="947">
        <v>44110</v>
      </c>
      <c r="AG569" s="946">
        <v>1859.03</v>
      </c>
      <c r="AH569" s="946">
        <v>240.61</v>
      </c>
      <c r="AI569" s="948">
        <v>0.25850000000000001</v>
      </c>
      <c r="AJ569" s="948">
        <f>(AH569-MIN(IF(O569=0,2E+99,O569),IF(X569=0,2E+99,X569)))/MIN(IF(O569=0,2E+99,O569),IF(X569=0,2E+99,X569))</f>
        <v>0.29861920426650473</v>
      </c>
      <c r="AK569" s="948">
        <v>6.5493394398449895E-2</v>
      </c>
      <c r="AL569" s="948">
        <v>0.78110504201680664</v>
      </c>
      <c r="AM569" s="949">
        <v>1.136223617912316</v>
      </c>
      <c r="AN569" s="950">
        <v>45083.036516203705</v>
      </c>
      <c r="AO569" s="946"/>
    </row>
    <row r="570" spans="1:41" x14ac:dyDescent="0.2">
      <c r="A570" s="989"/>
      <c r="B570" s="989"/>
      <c r="C570" s="992"/>
      <c r="D570" s="995"/>
      <c r="E570" s="992"/>
      <c r="F570" s="992"/>
      <c r="G570" s="992"/>
      <c r="H570" s="998"/>
      <c r="I570" s="998"/>
      <c r="J570" s="998"/>
      <c r="K570" s="986"/>
      <c r="L570" s="998"/>
      <c r="M570" s="998"/>
      <c r="N570" s="1001"/>
      <c r="O570" s="986"/>
      <c r="P570" s="986"/>
      <c r="Q570" s="977"/>
      <c r="R570" s="977"/>
      <c r="S570" s="977"/>
      <c r="T570" s="977"/>
      <c r="U570" s="977"/>
      <c r="V570" s="977"/>
      <c r="W570" s="980"/>
      <c r="X570" s="983"/>
      <c r="Y570" s="983"/>
      <c r="Z570" s="974"/>
      <c r="AA570" s="951" t="s">
        <v>1616</v>
      </c>
      <c r="AB570" s="952" t="s">
        <v>505</v>
      </c>
      <c r="AC570" s="952">
        <v>350</v>
      </c>
      <c r="AD570" s="952" t="s">
        <v>380</v>
      </c>
      <c r="AE570" s="953">
        <v>40179</v>
      </c>
      <c r="AF570" s="953">
        <v>44301</v>
      </c>
      <c r="AG570" s="952">
        <v>2338.66</v>
      </c>
      <c r="AH570" s="952">
        <v>461.77</v>
      </c>
      <c r="AI570" s="954">
        <v>0.46439999999999998</v>
      </c>
      <c r="AJ570" s="954">
        <f>(AH570-MIN(IF(O569=0,2E+99,O569),IF(X569=0,2E+99,X569)))/MIN(IF(O569=0,2E+99,O569),IF(X569=0,2E+99,X569))</f>
        <v>1.4922629564612604</v>
      </c>
      <c r="AK570" s="954">
        <v>4.9349229795315461E-2</v>
      </c>
      <c r="AL570" s="954">
        <v>0.59131731984829317</v>
      </c>
      <c r="AM570" s="955">
        <v>0.4481907918377171</v>
      </c>
      <c r="AN570" s="956">
        <v>45083.036863425928</v>
      </c>
      <c r="AO570" s="952"/>
    </row>
    <row r="571" spans="1:41" x14ac:dyDescent="0.2">
      <c r="A571" s="989"/>
      <c r="B571" s="989"/>
      <c r="C571" s="992"/>
      <c r="D571" s="995"/>
      <c r="E571" s="992"/>
      <c r="F571" s="992"/>
      <c r="G571" s="992"/>
      <c r="H571" s="998"/>
      <c r="I571" s="998"/>
      <c r="J571" s="998"/>
      <c r="K571" s="986"/>
      <c r="L571" s="998"/>
      <c r="M571" s="998"/>
      <c r="N571" s="1001"/>
      <c r="O571" s="986"/>
      <c r="P571" s="986"/>
      <c r="Q571" s="977"/>
      <c r="R571" s="977"/>
      <c r="S571" s="977"/>
      <c r="T571" s="977"/>
      <c r="U571" s="977"/>
      <c r="V571" s="977"/>
      <c r="W571" s="980"/>
      <c r="X571" s="983"/>
      <c r="Y571" s="983"/>
      <c r="Z571" s="974"/>
      <c r="AA571" s="951" t="s">
        <v>1617</v>
      </c>
      <c r="AB571" s="952" t="s">
        <v>505</v>
      </c>
      <c r="AC571" s="952">
        <v>190</v>
      </c>
      <c r="AD571" s="952" t="s">
        <v>380</v>
      </c>
      <c r="AE571" s="953">
        <v>40179</v>
      </c>
      <c r="AF571" s="953">
        <v>44301</v>
      </c>
      <c r="AG571" s="952">
        <v>2418.1799999999998</v>
      </c>
      <c r="AH571" s="952">
        <v>489.7</v>
      </c>
      <c r="AI571" s="954">
        <v>0.49049999999999999</v>
      </c>
      <c r="AJ571" s="954">
        <f>(AH571-MIN(IF(O569=0,2E+99,O569),IF(X569=0,2E+99,X569)))/MIN(IF(O569=0,2E+99,O569),IF(X569=0,2E+99,X569))</f>
        <v>1.6430066261971961</v>
      </c>
      <c r="AK571" s="954">
        <v>9.3997512244421974E-2</v>
      </c>
      <c r="AL571" s="954">
        <v>1.1263064741499766</v>
      </c>
      <c r="AM571" s="955">
        <v>0.436998631996111</v>
      </c>
      <c r="AN571" s="956">
        <v>45083.03707175926</v>
      </c>
      <c r="AO571" s="952"/>
    </row>
    <row r="572" spans="1:41" x14ac:dyDescent="0.2">
      <c r="A572" s="989"/>
      <c r="B572" s="989"/>
      <c r="C572" s="992"/>
      <c r="D572" s="995"/>
      <c r="E572" s="992"/>
      <c r="F572" s="992"/>
      <c r="G572" s="992"/>
      <c r="H572" s="998"/>
      <c r="I572" s="998"/>
      <c r="J572" s="998"/>
      <c r="K572" s="986"/>
      <c r="L572" s="998"/>
      <c r="M572" s="998"/>
      <c r="N572" s="1001"/>
      <c r="O572" s="986"/>
      <c r="P572" s="986"/>
      <c r="Q572" s="977"/>
      <c r="R572" s="977"/>
      <c r="S572" s="977"/>
      <c r="T572" s="977"/>
      <c r="U572" s="977"/>
      <c r="V572" s="977"/>
      <c r="W572" s="980"/>
      <c r="X572" s="983"/>
      <c r="Y572" s="983"/>
      <c r="Z572" s="974"/>
      <c r="AA572" s="951" t="s">
        <v>1618</v>
      </c>
      <c r="AB572" s="952" t="s">
        <v>505</v>
      </c>
      <c r="AC572" s="952">
        <v>190</v>
      </c>
      <c r="AD572" s="952" t="s">
        <v>380</v>
      </c>
      <c r="AE572" s="953">
        <v>41641</v>
      </c>
      <c r="AF572" s="953">
        <v>44301</v>
      </c>
      <c r="AG572" s="952">
        <v>1952.66</v>
      </c>
      <c r="AH572" s="952">
        <v>279.37</v>
      </c>
      <c r="AI572" s="954">
        <v>0.15670000000000001</v>
      </c>
      <c r="AJ572" s="954">
        <f>(AH572-MIN(IF(O569=0,2E+99,O569),IF(X569=0,2E+99,X569)))/MIN(IF(O569=0,2E+99,O569),IF(X569=0,2E+99,X569))</f>
        <v>0.50781450104290515</v>
      </c>
      <c r="AK572" s="954">
        <v>0.11758761893291581</v>
      </c>
      <c r="AL572" s="954">
        <v>1.4078298485940881</v>
      </c>
      <c r="AM572" s="955">
        <v>0.95746741322574624</v>
      </c>
      <c r="AN572" s="956">
        <v>45083.037407407406</v>
      </c>
      <c r="AO572" s="952"/>
    </row>
    <row r="573" spans="1:41" x14ac:dyDescent="0.2">
      <c r="A573" s="989"/>
      <c r="B573" s="989"/>
      <c r="C573" s="992"/>
      <c r="D573" s="995"/>
      <c r="E573" s="992"/>
      <c r="F573" s="992"/>
      <c r="G573" s="992"/>
      <c r="H573" s="998"/>
      <c r="I573" s="998"/>
      <c r="J573" s="998"/>
      <c r="K573" s="986"/>
      <c r="L573" s="998"/>
      <c r="M573" s="998"/>
      <c r="N573" s="1001"/>
      <c r="O573" s="986"/>
      <c r="P573" s="986"/>
      <c r="Q573" s="977"/>
      <c r="R573" s="977"/>
      <c r="S573" s="977"/>
      <c r="T573" s="977"/>
      <c r="U573" s="977"/>
      <c r="V573" s="977"/>
      <c r="W573" s="980"/>
      <c r="X573" s="983"/>
      <c r="Y573" s="983"/>
      <c r="Z573" s="974"/>
      <c r="AA573" s="951" t="s">
        <v>1619</v>
      </c>
      <c r="AB573" s="952" t="s">
        <v>505</v>
      </c>
      <c r="AC573" s="952">
        <v>190</v>
      </c>
      <c r="AD573" s="952" t="s">
        <v>380</v>
      </c>
      <c r="AE573" s="953">
        <v>41641</v>
      </c>
      <c r="AF573" s="953">
        <v>44110</v>
      </c>
      <c r="AG573" s="952">
        <v>1913.4</v>
      </c>
      <c r="AH573" s="952">
        <v>279.37</v>
      </c>
      <c r="AI573" s="954">
        <v>0.15670000000000001</v>
      </c>
      <c r="AJ573" s="954">
        <f>(AH573-MIN(IF(O569=0,2E+99,O569),IF(X569=0,2E+99,X569)))/MIN(IF(O569=0,2E+99,O569),IF(X569=0,2E+99,X569))</f>
        <v>0.50781450104290515</v>
      </c>
      <c r="AK573" s="954">
        <v>0.12417418391848921</v>
      </c>
      <c r="AL573" s="954">
        <v>1.4809597523219813</v>
      </c>
      <c r="AM573" s="955">
        <v>1.0072031819493019</v>
      </c>
      <c r="AN573" s="956">
        <v>45083.037824074076</v>
      </c>
      <c r="AO573" s="952"/>
    </row>
    <row r="574" spans="1:41" x14ac:dyDescent="0.2">
      <c r="A574" s="989"/>
      <c r="B574" s="989"/>
      <c r="C574" s="992"/>
      <c r="D574" s="995"/>
      <c r="E574" s="992"/>
      <c r="F574" s="992"/>
      <c r="G574" s="992"/>
      <c r="H574" s="998"/>
      <c r="I574" s="998"/>
      <c r="J574" s="998"/>
      <c r="K574" s="986"/>
      <c r="L574" s="998"/>
      <c r="M574" s="998"/>
      <c r="N574" s="1001"/>
      <c r="O574" s="986"/>
      <c r="P574" s="986"/>
      <c r="Q574" s="977"/>
      <c r="R574" s="977"/>
      <c r="S574" s="977"/>
      <c r="T574" s="977"/>
      <c r="U574" s="977"/>
      <c r="V574" s="977"/>
      <c r="W574" s="980"/>
      <c r="X574" s="983"/>
      <c r="Y574" s="983"/>
      <c r="Z574" s="974"/>
      <c r="AA574" s="951" t="s">
        <v>1620</v>
      </c>
      <c r="AB574" s="952" t="s">
        <v>505</v>
      </c>
      <c r="AC574" s="952">
        <v>190</v>
      </c>
      <c r="AD574" s="952" t="s">
        <v>380</v>
      </c>
      <c r="AE574" s="953">
        <v>41641</v>
      </c>
      <c r="AF574" s="953">
        <v>44110</v>
      </c>
      <c r="AG574" s="952">
        <v>1404.32</v>
      </c>
      <c r="AH574" s="952">
        <v>279.37</v>
      </c>
      <c r="AI574" s="954">
        <v>0.20899999999999999</v>
      </c>
      <c r="AJ574" s="954">
        <f>(AH574-MIN(IF(O569=0,2E+99,O569),IF(X569=0,2E+99,X569)))/MIN(IF(O569=0,2E+99,O569),IF(X569=0,2E+99,X569))</f>
        <v>0.50781450104290515</v>
      </c>
      <c r="AK574" s="954">
        <v>9.1136348887014093E-2</v>
      </c>
      <c r="AL574" s="954">
        <v>1.0869349845201237</v>
      </c>
      <c r="AM574" s="955">
        <v>0.73922628434987114</v>
      </c>
      <c r="AN574" s="956">
        <v>45083.037916666668</v>
      </c>
      <c r="AO574" s="952"/>
    </row>
    <row r="575" spans="1:41" ht="13.5" thickBot="1" x14ac:dyDescent="0.25">
      <c r="A575" s="990"/>
      <c r="B575" s="990"/>
      <c r="C575" s="993"/>
      <c r="D575" s="996"/>
      <c r="E575" s="993"/>
      <c r="F575" s="993"/>
      <c r="G575" s="993"/>
      <c r="H575" s="999"/>
      <c r="I575" s="999"/>
      <c r="J575" s="999"/>
      <c r="K575" s="987"/>
      <c r="L575" s="999"/>
      <c r="M575" s="999"/>
      <c r="N575" s="1002"/>
      <c r="O575" s="987"/>
      <c r="P575" s="987"/>
      <c r="Q575" s="978"/>
      <c r="R575" s="978"/>
      <c r="S575" s="978"/>
      <c r="T575" s="978"/>
      <c r="U575" s="978"/>
      <c r="V575" s="978"/>
      <c r="W575" s="981"/>
      <c r="X575" s="984"/>
      <c r="Y575" s="984"/>
      <c r="Z575" s="975"/>
      <c r="AA575" s="957" t="s">
        <v>1621</v>
      </c>
      <c r="AB575" s="958" t="s">
        <v>505</v>
      </c>
      <c r="AC575" s="958">
        <v>350</v>
      </c>
      <c r="AD575" s="958" t="s">
        <v>380</v>
      </c>
      <c r="AE575" s="959">
        <v>41641</v>
      </c>
      <c r="AF575" s="959">
        <v>44110</v>
      </c>
      <c r="AG575" s="958">
        <v>1919.24</v>
      </c>
      <c r="AH575" s="958">
        <v>440.1</v>
      </c>
      <c r="AI575" s="960">
        <v>0.2026</v>
      </c>
      <c r="AJ575" s="960">
        <f>(AH575-MIN(IF(O569=0,2E+99,O569),IF(X569=0,2E+99,X569)))/MIN(IF(O569=0,2E+99,O569),IF(X569=0,2E+99,X569))</f>
        <v>1.3753057304255381</v>
      </c>
      <c r="AK575" s="960">
        <v>6.7614585168222663E-2</v>
      </c>
      <c r="AL575" s="960">
        <v>0.80640336134453783</v>
      </c>
      <c r="AM575" s="961">
        <v>0.64131146664528116</v>
      </c>
      <c r="AN575" s="962">
        <v>45083.038043981483</v>
      </c>
      <c r="AO575" s="958"/>
    </row>
    <row r="576" spans="1:41" x14ac:dyDescent="0.2">
      <c r="A576" s="988" t="s">
        <v>1622</v>
      </c>
      <c r="B576" s="988" t="s">
        <v>1623</v>
      </c>
      <c r="C576" s="991"/>
      <c r="D576" s="994" t="s">
        <v>502</v>
      </c>
      <c r="E576" s="991" t="s">
        <v>1004</v>
      </c>
      <c r="F576" s="991">
        <v>2</v>
      </c>
      <c r="G576" s="991">
        <v>1</v>
      </c>
      <c r="H576" s="997">
        <v>10</v>
      </c>
      <c r="I576" s="997">
        <v>236</v>
      </c>
      <c r="J576" s="997">
        <v>0.01</v>
      </c>
      <c r="K576" s="985">
        <v>0.59899999999999998</v>
      </c>
      <c r="L576" s="997">
        <v>1.7</v>
      </c>
      <c r="M576" s="997">
        <v>66</v>
      </c>
      <c r="N576" s="1000">
        <v>35.388999999999996</v>
      </c>
      <c r="O576" s="985">
        <f>VLOOKUP(D576,'Залог и цена пипса'!$B$13:$E$44,3,0)*(N576+I576*$C$2*K576)</f>
        <v>565.93600000000004</v>
      </c>
      <c r="P576" s="985">
        <f>K576*VLOOKUP(D576,'Залог и цена пипса'!$B$13:$E$44,2,0)</f>
        <v>80.277979999999999</v>
      </c>
      <c r="Q576" s="976"/>
      <c r="R576" s="976"/>
      <c r="S576" s="976"/>
      <c r="T576" s="976"/>
      <c r="U576" s="976"/>
      <c r="V576" s="976"/>
      <c r="W576" s="979"/>
      <c r="X576" s="982"/>
      <c r="Y576" s="982"/>
      <c r="Z576" s="973">
        <f>MAX(O576,X576)+MAX(Y576,P576)</f>
        <v>646.21397999999999</v>
      </c>
      <c r="AA576" s="945" t="s">
        <v>1624</v>
      </c>
      <c r="AB576" s="946" t="s">
        <v>502</v>
      </c>
      <c r="AC576" s="946">
        <v>550</v>
      </c>
      <c r="AD576" s="946" t="s">
        <v>380</v>
      </c>
      <c r="AE576" s="947">
        <v>41640</v>
      </c>
      <c r="AF576" s="947">
        <v>44105</v>
      </c>
      <c r="AG576" s="946">
        <v>4176.78</v>
      </c>
      <c r="AH576" s="946">
        <v>478.98</v>
      </c>
      <c r="AI576" s="948">
        <v>0.1183</v>
      </c>
      <c r="AJ576" s="948">
        <f>(AH576-MIN(IF(O576=0,2E+99,O576),IF(X576=0,2E+99,X576)))/MIN(IF(O576=0,2E+99,O576),IF(X576=0,2E+99,X576))</f>
        <v>-0.15364988267224564</v>
      </c>
      <c r="AK576" s="948">
        <v>9.3754882154882146E-2</v>
      </c>
      <c r="AL576" s="948">
        <v>1.1167860962566845</v>
      </c>
      <c r="AM576" s="949">
        <v>1.2823757838347665</v>
      </c>
      <c r="AN576" s="950">
        <v>45083.038240740738</v>
      </c>
      <c r="AO576" s="946"/>
    </row>
    <row r="577" spans="1:41" x14ac:dyDescent="0.2">
      <c r="A577" s="989"/>
      <c r="B577" s="989"/>
      <c r="C577" s="992"/>
      <c r="D577" s="995"/>
      <c r="E577" s="992"/>
      <c r="F577" s="992"/>
      <c r="G577" s="992"/>
      <c r="H577" s="998"/>
      <c r="I577" s="998"/>
      <c r="J577" s="998"/>
      <c r="K577" s="986"/>
      <c r="L577" s="998"/>
      <c r="M577" s="998"/>
      <c r="N577" s="1001"/>
      <c r="O577" s="986"/>
      <c r="P577" s="986"/>
      <c r="Q577" s="977"/>
      <c r="R577" s="977"/>
      <c r="S577" s="977"/>
      <c r="T577" s="977"/>
      <c r="U577" s="977"/>
      <c r="V577" s="977"/>
      <c r="W577" s="980"/>
      <c r="X577" s="983"/>
      <c r="Y577" s="983"/>
      <c r="Z577" s="974"/>
      <c r="AA577" s="951" t="s">
        <v>1610</v>
      </c>
      <c r="AB577" s="952" t="s">
        <v>502</v>
      </c>
      <c r="AC577" s="952">
        <v>10000</v>
      </c>
      <c r="AD577" s="952" t="s">
        <v>380</v>
      </c>
      <c r="AE577" s="953">
        <v>41640</v>
      </c>
      <c r="AF577" s="953">
        <v>44105</v>
      </c>
      <c r="AG577" s="952">
        <v>3898.08</v>
      </c>
      <c r="AH577" s="952">
        <v>478.98</v>
      </c>
      <c r="AI577" s="954">
        <v>3.61E-2</v>
      </c>
      <c r="AJ577" s="954">
        <f>(AH577-MIN(IF(O576=0,2E+99,O576),IF(X576=0,2E+99,X576)))/MIN(IF(O576=0,2E+99,O576),IF(X576=0,2E+99,X576))</f>
        <v>-0.15364988267224564</v>
      </c>
      <c r="AK577" s="954">
        <v>4.8124444444444438E-3</v>
      </c>
      <c r="AL577" s="954">
        <v>5.7324705882352944E-2</v>
      </c>
      <c r="AM577" s="955">
        <v>1.196807922718129</v>
      </c>
      <c r="AN577" s="956">
        <v>45083.038425925923</v>
      </c>
      <c r="AO577" s="952"/>
    </row>
    <row r="578" spans="1:41" ht="13.5" thickBot="1" x14ac:dyDescent="0.25">
      <c r="A578" s="990"/>
      <c r="B578" s="990"/>
      <c r="C578" s="993"/>
      <c r="D578" s="996"/>
      <c r="E578" s="993"/>
      <c r="F578" s="993"/>
      <c r="G578" s="993"/>
      <c r="H578" s="999"/>
      <c r="I578" s="999"/>
      <c r="J578" s="999"/>
      <c r="K578" s="987"/>
      <c r="L578" s="999"/>
      <c r="M578" s="999"/>
      <c r="N578" s="1002"/>
      <c r="O578" s="987"/>
      <c r="P578" s="987"/>
      <c r="Q578" s="978"/>
      <c r="R578" s="978"/>
      <c r="S578" s="978"/>
      <c r="T578" s="978"/>
      <c r="U578" s="978"/>
      <c r="V578" s="978"/>
      <c r="W578" s="981"/>
      <c r="X578" s="984"/>
      <c r="Y578" s="984"/>
      <c r="Z578" s="975"/>
      <c r="AA578" s="957" t="s">
        <v>1625</v>
      </c>
      <c r="AB578" s="958" t="s">
        <v>502</v>
      </c>
      <c r="AC578" s="958">
        <v>100000</v>
      </c>
      <c r="AD578" s="958" t="s">
        <v>380</v>
      </c>
      <c r="AE578" s="959">
        <v>41641</v>
      </c>
      <c r="AF578" s="959">
        <v>44104</v>
      </c>
      <c r="AG578" s="958">
        <v>3478.6</v>
      </c>
      <c r="AH578" s="958">
        <v>538.01</v>
      </c>
      <c r="AI578" s="960">
        <v>5.1999999999999998E-3</v>
      </c>
      <c r="AJ578" s="960">
        <f>(AH578-MIN(IF(O576=0,2E+99,O576),IF(X576=0,2E+99,X576)))/MIN(IF(O576=0,2E+99,O576),IF(X576=0,2E+99,X576))</f>
        <v>-4.9344802239122521E-2</v>
      </c>
      <c r="AK578" s="960">
        <v>4.2998763906056857E-4</v>
      </c>
      <c r="AL578" s="960">
        <v>5.1919402985074626E-3</v>
      </c>
      <c r="AM578" s="961">
        <v>0.96502672785031174</v>
      </c>
      <c r="AN578" s="962">
        <v>45083.038680555554</v>
      </c>
      <c r="AO578" s="958"/>
    </row>
    <row r="579" spans="1:41" x14ac:dyDescent="0.2">
      <c r="A579" s="988" t="s">
        <v>1622</v>
      </c>
      <c r="B579" s="988" t="s">
        <v>1626</v>
      </c>
      <c r="C579" s="991"/>
      <c r="D579" s="994" t="s">
        <v>502</v>
      </c>
      <c r="E579" s="991" t="s">
        <v>1004</v>
      </c>
      <c r="F579" s="991">
        <v>2</v>
      </c>
      <c r="G579" s="991">
        <v>1</v>
      </c>
      <c r="H579" s="997">
        <v>10</v>
      </c>
      <c r="I579" s="997">
        <v>236</v>
      </c>
      <c r="J579" s="997">
        <v>0.01</v>
      </c>
      <c r="K579" s="985">
        <v>0.59899999999999998</v>
      </c>
      <c r="L579" s="997">
        <v>1.7</v>
      </c>
      <c r="M579" s="997">
        <v>66</v>
      </c>
      <c r="N579" s="1000">
        <v>35.388999999999996</v>
      </c>
      <c r="O579" s="985">
        <f>VLOOKUP(D579,'Залог и цена пипса'!$B$13:$E$44,3,0)*(N579+I579*$C$2*K579)</f>
        <v>565.93600000000004</v>
      </c>
      <c r="P579" s="985">
        <f>K579*VLOOKUP(D579,'Залог и цена пипса'!$B$13:$E$44,2,0)</f>
        <v>80.277979999999999</v>
      </c>
      <c r="Q579" s="976"/>
      <c r="R579" s="976"/>
      <c r="S579" s="976"/>
      <c r="T579" s="976"/>
      <c r="U579" s="976"/>
      <c r="V579" s="976"/>
      <c r="W579" s="979"/>
      <c r="X579" s="982"/>
      <c r="Y579" s="982"/>
      <c r="Z579" s="973">
        <f>MAX(O579,X579)+MAX(Y579,P579)</f>
        <v>646.21397999999999</v>
      </c>
      <c r="AA579" s="945" t="s">
        <v>1624</v>
      </c>
      <c r="AB579" s="946" t="s">
        <v>502</v>
      </c>
      <c r="AC579" s="946">
        <v>550</v>
      </c>
      <c r="AD579" s="946" t="s">
        <v>380</v>
      </c>
      <c r="AE579" s="947">
        <v>41640</v>
      </c>
      <c r="AF579" s="947">
        <v>44105</v>
      </c>
      <c r="AG579" s="946">
        <v>4176.78</v>
      </c>
      <c r="AH579" s="946">
        <v>478.98</v>
      </c>
      <c r="AI579" s="948">
        <v>0.1183</v>
      </c>
      <c r="AJ579" s="948">
        <f>(AH579-MIN(IF(O579=0,2E+99,O579),IF(X579=0,2E+99,X579)))/MIN(IF(O579=0,2E+99,O579),IF(X579=0,2E+99,X579))</f>
        <v>-0.15364988267224564</v>
      </c>
      <c r="AK579" s="948">
        <v>9.3754882154882146E-2</v>
      </c>
      <c r="AL579" s="948">
        <v>1.1167860962566845</v>
      </c>
      <c r="AM579" s="949">
        <v>1.2823757838347665</v>
      </c>
      <c r="AN579" s="950">
        <v>45083.038784722223</v>
      </c>
      <c r="AO579" s="946"/>
    </row>
    <row r="580" spans="1:41" x14ac:dyDescent="0.2">
      <c r="A580" s="989"/>
      <c r="B580" s="989"/>
      <c r="C580" s="992"/>
      <c r="D580" s="995"/>
      <c r="E580" s="992"/>
      <c r="F580" s="992"/>
      <c r="G580" s="992"/>
      <c r="H580" s="998"/>
      <c r="I580" s="998"/>
      <c r="J580" s="998"/>
      <c r="K580" s="986"/>
      <c r="L580" s="998"/>
      <c r="M580" s="998"/>
      <c r="N580" s="1001"/>
      <c r="O580" s="986"/>
      <c r="P580" s="986"/>
      <c r="Q580" s="977"/>
      <c r="R580" s="977"/>
      <c r="S580" s="977"/>
      <c r="T580" s="977"/>
      <c r="U580" s="977"/>
      <c r="V580" s="977"/>
      <c r="W580" s="980"/>
      <c r="X580" s="983"/>
      <c r="Y580" s="983"/>
      <c r="Z580" s="974"/>
      <c r="AA580" s="951" t="s">
        <v>1610</v>
      </c>
      <c r="AB580" s="952" t="s">
        <v>502</v>
      </c>
      <c r="AC580" s="952">
        <v>10000</v>
      </c>
      <c r="AD580" s="952" t="s">
        <v>380</v>
      </c>
      <c r="AE580" s="953">
        <v>41640</v>
      </c>
      <c r="AF580" s="953">
        <v>44105</v>
      </c>
      <c r="AG580" s="952">
        <v>3898.08</v>
      </c>
      <c r="AH580" s="952">
        <v>478.98</v>
      </c>
      <c r="AI580" s="954">
        <v>3.61E-2</v>
      </c>
      <c r="AJ580" s="954">
        <f>(AH580-MIN(IF(O579=0,2E+99,O579),IF(X579=0,2E+99,X579)))/MIN(IF(O579=0,2E+99,O579),IF(X579=0,2E+99,X579))</f>
        <v>-0.15364988267224564</v>
      </c>
      <c r="AK580" s="954">
        <v>4.8124444444444438E-3</v>
      </c>
      <c r="AL580" s="954">
        <v>5.7324705882352944E-2</v>
      </c>
      <c r="AM580" s="955">
        <v>1.196807922718129</v>
      </c>
      <c r="AN580" s="956">
        <v>45083.038865740738</v>
      </c>
      <c r="AO580" s="952"/>
    </row>
    <row r="581" spans="1:41" ht="13.5" thickBot="1" x14ac:dyDescent="0.25">
      <c r="A581" s="990"/>
      <c r="B581" s="990"/>
      <c r="C581" s="993"/>
      <c r="D581" s="996"/>
      <c r="E581" s="993"/>
      <c r="F581" s="993"/>
      <c r="G581" s="993"/>
      <c r="H581" s="999"/>
      <c r="I581" s="999"/>
      <c r="J581" s="999"/>
      <c r="K581" s="987"/>
      <c r="L581" s="999"/>
      <c r="M581" s="999"/>
      <c r="N581" s="1002"/>
      <c r="O581" s="987"/>
      <c r="P581" s="987"/>
      <c r="Q581" s="978"/>
      <c r="R581" s="978"/>
      <c r="S581" s="978"/>
      <c r="T581" s="978"/>
      <c r="U581" s="978"/>
      <c r="V581" s="978"/>
      <c r="W581" s="981"/>
      <c r="X581" s="984"/>
      <c r="Y581" s="984"/>
      <c r="Z581" s="975"/>
      <c r="AA581" s="957" t="s">
        <v>1625</v>
      </c>
      <c r="AB581" s="958" t="s">
        <v>502</v>
      </c>
      <c r="AC581" s="958">
        <v>100000</v>
      </c>
      <c r="AD581" s="958" t="s">
        <v>380</v>
      </c>
      <c r="AE581" s="959">
        <v>41641</v>
      </c>
      <c r="AF581" s="959">
        <v>44104</v>
      </c>
      <c r="AG581" s="958">
        <v>3478.6</v>
      </c>
      <c r="AH581" s="958">
        <v>538.01</v>
      </c>
      <c r="AI581" s="960">
        <v>5.1999999999999998E-3</v>
      </c>
      <c r="AJ581" s="960">
        <f>(AH581-MIN(IF(O579=0,2E+99,O579),IF(X579=0,2E+99,X579)))/MIN(IF(O579=0,2E+99,O579),IF(X579=0,2E+99,X579))</f>
        <v>-4.9344802239122521E-2</v>
      </c>
      <c r="AK581" s="960">
        <v>4.2998763906056857E-4</v>
      </c>
      <c r="AL581" s="960">
        <v>5.1919402985074626E-3</v>
      </c>
      <c r="AM581" s="961">
        <v>0.96502672785031174</v>
      </c>
      <c r="AN581" s="962">
        <v>45083.039004629631</v>
      </c>
      <c r="AO581" s="958"/>
    </row>
    <row r="582" spans="1:41" x14ac:dyDescent="0.2">
      <c r="A582" s="988" t="s">
        <v>1627</v>
      </c>
      <c r="B582" s="988" t="s">
        <v>1628</v>
      </c>
      <c r="C582" s="991"/>
      <c r="D582" s="994" t="s">
        <v>500</v>
      </c>
      <c r="E582" s="991" t="s">
        <v>1004</v>
      </c>
      <c r="F582" s="991">
        <v>2</v>
      </c>
      <c r="G582" s="991">
        <v>1</v>
      </c>
      <c r="H582" s="997">
        <v>9</v>
      </c>
      <c r="I582" s="997">
        <v>208</v>
      </c>
      <c r="J582" s="997">
        <v>0.01</v>
      </c>
      <c r="K582" s="985">
        <v>1.29</v>
      </c>
      <c r="L582" s="997">
        <v>2</v>
      </c>
      <c r="M582" s="997">
        <v>50</v>
      </c>
      <c r="N582" s="1000">
        <v>52.853999999999985</v>
      </c>
      <c r="O582" s="985">
        <f>VLOOKUP(D582,'Залог и цена пипса'!$B$13:$E$44,3,0)*(N582+I582*$C$2*K582)</f>
        <v>931.01999999999987</v>
      </c>
      <c r="P582" s="985">
        <f>K582*VLOOKUP(D582,'Залог и цена пипса'!$B$13:$E$44,2,0)</f>
        <v>276.65340000000003</v>
      </c>
      <c r="Q582" s="976"/>
      <c r="R582" s="976"/>
      <c r="S582" s="976"/>
      <c r="T582" s="976"/>
      <c r="U582" s="976"/>
      <c r="V582" s="976"/>
      <c r="W582" s="979"/>
      <c r="X582" s="982"/>
      <c r="Y582" s="982"/>
      <c r="Z582" s="973">
        <f>MAX(O582,X582)+MAX(Y582,P582)</f>
        <v>1207.6733999999999</v>
      </c>
      <c r="AA582" s="945" t="s">
        <v>1629</v>
      </c>
      <c r="AB582" s="946" t="s">
        <v>500</v>
      </c>
      <c r="AC582" s="946">
        <v>15000</v>
      </c>
      <c r="AD582" s="946" t="s">
        <v>380</v>
      </c>
      <c r="AE582" s="947">
        <v>41275</v>
      </c>
      <c r="AF582" s="947">
        <v>44211</v>
      </c>
      <c r="AG582" s="946">
        <v>5196.72</v>
      </c>
      <c r="AH582" s="946">
        <v>548.89</v>
      </c>
      <c r="AI582" s="948">
        <v>3.04E-2</v>
      </c>
      <c r="AJ582" s="948">
        <f>(AH582-MIN(IF(O582=0,2E+99,O582),IF(X582=0,2E+99,X582)))/MIN(IF(O582=0,2E+99,O582),IF(X582=0,2E+99,X582))</f>
        <v>-0.41044231058409048</v>
      </c>
      <c r="AK582" s="948">
        <v>3.590134715025907E-3</v>
      </c>
      <c r="AL582" s="948">
        <v>4.3306000000000004E-2</v>
      </c>
      <c r="AM582" s="949">
        <v>1.1834611670826578</v>
      </c>
      <c r="AN582" s="950">
        <v>45083.039131944446</v>
      </c>
      <c r="AO582" s="946"/>
    </row>
    <row r="583" spans="1:41" x14ac:dyDescent="0.2">
      <c r="A583" s="989"/>
      <c r="B583" s="989"/>
      <c r="C583" s="992"/>
      <c r="D583" s="995"/>
      <c r="E583" s="992"/>
      <c r="F583" s="992"/>
      <c r="G583" s="992"/>
      <c r="H583" s="998"/>
      <c r="I583" s="998"/>
      <c r="J583" s="998"/>
      <c r="K583" s="986"/>
      <c r="L583" s="998"/>
      <c r="M583" s="998"/>
      <c r="N583" s="1001"/>
      <c r="O583" s="986"/>
      <c r="P583" s="986"/>
      <c r="Q583" s="977"/>
      <c r="R583" s="977"/>
      <c r="S583" s="977"/>
      <c r="T583" s="977"/>
      <c r="U583" s="977"/>
      <c r="V583" s="977"/>
      <c r="W583" s="980"/>
      <c r="X583" s="983"/>
      <c r="Y583" s="983"/>
      <c r="Z583" s="974"/>
      <c r="AA583" s="951" t="s">
        <v>1630</v>
      </c>
      <c r="AB583" s="952" t="s">
        <v>500</v>
      </c>
      <c r="AC583" s="952">
        <v>10000</v>
      </c>
      <c r="AD583" s="952" t="s">
        <v>380</v>
      </c>
      <c r="AE583" s="953">
        <v>41275</v>
      </c>
      <c r="AF583" s="953">
        <v>44098</v>
      </c>
      <c r="AG583" s="952">
        <v>5101.24</v>
      </c>
      <c r="AH583" s="952">
        <v>548.89</v>
      </c>
      <c r="AI583" s="954">
        <v>4.2000000000000003E-2</v>
      </c>
      <c r="AJ583" s="954">
        <f>(AH583-MIN(IF(O582=0,2E+99,O582),IF(X582=0,2E+99,X582)))/MIN(IF(O582=0,2E+99,O582),IF(X582=0,2E+99,X582))</f>
        <v>-0.41044231058409048</v>
      </c>
      <c r="AK583" s="954">
        <v>5.4970258620689657E-3</v>
      </c>
      <c r="AL583" s="954">
        <v>6.6249870129870117E-2</v>
      </c>
      <c r="AM583" s="955">
        <v>1.2069789963356981</v>
      </c>
      <c r="AN583" s="956">
        <v>45083.039317129631</v>
      </c>
      <c r="AO583" s="952"/>
    </row>
    <row r="584" spans="1:41" x14ac:dyDescent="0.2">
      <c r="A584" s="989"/>
      <c r="B584" s="989"/>
      <c r="C584" s="992"/>
      <c r="D584" s="995"/>
      <c r="E584" s="992"/>
      <c r="F584" s="992"/>
      <c r="G584" s="992"/>
      <c r="H584" s="998"/>
      <c r="I584" s="998"/>
      <c r="J584" s="998"/>
      <c r="K584" s="986"/>
      <c r="L584" s="998"/>
      <c r="M584" s="998"/>
      <c r="N584" s="1001"/>
      <c r="O584" s="986"/>
      <c r="P584" s="986"/>
      <c r="Q584" s="977"/>
      <c r="R584" s="977"/>
      <c r="S584" s="977"/>
      <c r="T584" s="977"/>
      <c r="U584" s="977"/>
      <c r="V584" s="977"/>
      <c r="W584" s="980"/>
      <c r="X584" s="983"/>
      <c r="Y584" s="983"/>
      <c r="Z584" s="974"/>
      <c r="AA584" s="951" t="s">
        <v>1631</v>
      </c>
      <c r="AB584" s="952" t="s">
        <v>500</v>
      </c>
      <c r="AC584" s="952">
        <v>10000</v>
      </c>
      <c r="AD584" s="952" t="s">
        <v>380</v>
      </c>
      <c r="AE584" s="953">
        <v>41275</v>
      </c>
      <c r="AF584" s="953">
        <v>44098</v>
      </c>
      <c r="AG584" s="952">
        <v>4817.45</v>
      </c>
      <c r="AH584" s="952">
        <v>599.63</v>
      </c>
      <c r="AI584" s="954">
        <v>4.6699999999999998E-2</v>
      </c>
      <c r="AJ584" s="954">
        <f>(AH584-MIN(IF(O582=0,2E+99,O582),IF(X582=0,2E+99,X582)))/MIN(IF(O582=0,2E+99,O582),IF(X582=0,2E+99,X582))</f>
        <v>-0.35594294429765194</v>
      </c>
      <c r="AK584" s="954">
        <v>5.1912176724137928E-3</v>
      </c>
      <c r="AL584" s="954">
        <v>6.2564285714285711E-2</v>
      </c>
      <c r="AM584" s="955">
        <v>1.0433815138382956</v>
      </c>
      <c r="AN584" s="956">
        <v>45083.039780092593</v>
      </c>
      <c r="AO584" s="952"/>
    </row>
    <row r="585" spans="1:41" x14ac:dyDescent="0.2">
      <c r="A585" s="989"/>
      <c r="B585" s="989"/>
      <c r="C585" s="992"/>
      <c r="D585" s="995"/>
      <c r="E585" s="992"/>
      <c r="F585" s="992"/>
      <c r="G585" s="992"/>
      <c r="H585" s="998"/>
      <c r="I585" s="998"/>
      <c r="J585" s="998"/>
      <c r="K585" s="986"/>
      <c r="L585" s="998"/>
      <c r="M585" s="998"/>
      <c r="N585" s="1001"/>
      <c r="O585" s="986"/>
      <c r="P585" s="986"/>
      <c r="Q585" s="977"/>
      <c r="R585" s="977"/>
      <c r="S585" s="977"/>
      <c r="T585" s="977"/>
      <c r="U585" s="977"/>
      <c r="V585" s="977"/>
      <c r="W585" s="980"/>
      <c r="X585" s="983"/>
      <c r="Y585" s="983"/>
      <c r="Z585" s="974"/>
      <c r="AA585" s="951" t="s">
        <v>1632</v>
      </c>
      <c r="AB585" s="952" t="s">
        <v>500</v>
      </c>
      <c r="AC585" s="952">
        <v>10000</v>
      </c>
      <c r="AD585" s="952" t="s">
        <v>380</v>
      </c>
      <c r="AE585" s="953">
        <v>41275</v>
      </c>
      <c r="AF585" s="953">
        <v>44098</v>
      </c>
      <c r="AG585" s="952">
        <v>4791.17</v>
      </c>
      <c r="AH585" s="952">
        <v>605.04999999999995</v>
      </c>
      <c r="AI585" s="954">
        <v>4.7199999999999999E-2</v>
      </c>
      <c r="AJ585" s="954">
        <f>(AH585-MIN(IF(O582=0,2E+99,O582),IF(X582=0,2E+99,X582)))/MIN(IF(O582=0,2E+99,O582),IF(X582=0,2E+99,X582))</f>
        <v>-0.35012137225838325</v>
      </c>
      <c r="AK585" s="954">
        <v>5.1628987068965525E-3</v>
      </c>
      <c r="AL585" s="954">
        <v>6.2222987012987015E-2</v>
      </c>
      <c r="AM585" s="955">
        <v>1.0283941329309483</v>
      </c>
      <c r="AN585" s="956">
        <v>45083.040046296293</v>
      </c>
      <c r="AO585" s="952"/>
    </row>
    <row r="586" spans="1:41" x14ac:dyDescent="0.2">
      <c r="A586" s="989"/>
      <c r="B586" s="989"/>
      <c r="C586" s="992"/>
      <c r="D586" s="995"/>
      <c r="E586" s="992"/>
      <c r="F586" s="992"/>
      <c r="G586" s="992"/>
      <c r="H586" s="998"/>
      <c r="I586" s="998"/>
      <c r="J586" s="998"/>
      <c r="K586" s="986"/>
      <c r="L586" s="998"/>
      <c r="M586" s="998"/>
      <c r="N586" s="1001"/>
      <c r="O586" s="986"/>
      <c r="P586" s="986"/>
      <c r="Q586" s="977"/>
      <c r="R586" s="977"/>
      <c r="S586" s="977"/>
      <c r="T586" s="977"/>
      <c r="U586" s="977"/>
      <c r="V586" s="977"/>
      <c r="W586" s="980"/>
      <c r="X586" s="983"/>
      <c r="Y586" s="983"/>
      <c r="Z586" s="974"/>
      <c r="AA586" s="951" t="s">
        <v>1633</v>
      </c>
      <c r="AB586" s="952" t="s">
        <v>500</v>
      </c>
      <c r="AC586" s="952">
        <v>10000</v>
      </c>
      <c r="AD586" s="952" t="s">
        <v>380</v>
      </c>
      <c r="AE586" s="953">
        <v>41275</v>
      </c>
      <c r="AF586" s="953">
        <v>44109</v>
      </c>
      <c r="AG586" s="952">
        <v>4929.8999999999996</v>
      </c>
      <c r="AH586" s="952">
        <v>587.96</v>
      </c>
      <c r="AI586" s="954">
        <v>4.5499999999999999E-2</v>
      </c>
      <c r="AJ586" s="954">
        <f>(AH586-MIN(IF(O582=0,2E+99,O582),IF(X582=0,2E+99,X582)))/MIN(IF(O582=0,2E+99,O582),IF(X582=0,2E+99,X582))</f>
        <v>-0.36847758372537637</v>
      </c>
      <c r="AK586" s="954">
        <v>5.2952738990332971E-3</v>
      </c>
      <c r="AL586" s="954">
        <v>6.3203846153846152E-2</v>
      </c>
      <c r="AM586" s="955">
        <v>1.0749684698592787</v>
      </c>
      <c r="AN586" s="956">
        <v>45083.040347222224</v>
      </c>
      <c r="AO586" s="952"/>
    </row>
    <row r="587" spans="1:41" ht="13.5" thickBot="1" x14ac:dyDescent="0.25">
      <c r="A587" s="990"/>
      <c r="B587" s="990"/>
      <c r="C587" s="993"/>
      <c r="D587" s="996"/>
      <c r="E587" s="993"/>
      <c r="F587" s="993"/>
      <c r="G587" s="993"/>
      <c r="H587" s="999"/>
      <c r="I587" s="999"/>
      <c r="J587" s="999"/>
      <c r="K587" s="987"/>
      <c r="L587" s="999"/>
      <c r="M587" s="999"/>
      <c r="N587" s="1002"/>
      <c r="O587" s="987"/>
      <c r="P587" s="987"/>
      <c r="Q587" s="978"/>
      <c r="R587" s="978"/>
      <c r="S587" s="978"/>
      <c r="T587" s="978"/>
      <c r="U587" s="978"/>
      <c r="V587" s="978"/>
      <c r="W587" s="981"/>
      <c r="X587" s="984"/>
      <c r="Y587" s="984"/>
      <c r="Z587" s="975"/>
      <c r="AA587" s="957" t="s">
        <v>1634</v>
      </c>
      <c r="AB587" s="958" t="s">
        <v>500</v>
      </c>
      <c r="AC587" s="958">
        <v>10000</v>
      </c>
      <c r="AD587" s="958" t="s">
        <v>380</v>
      </c>
      <c r="AE587" s="959">
        <v>41275</v>
      </c>
      <c r="AF587" s="959">
        <v>44109</v>
      </c>
      <c r="AG587" s="958">
        <v>4969.62</v>
      </c>
      <c r="AH587" s="958">
        <v>562.84</v>
      </c>
      <c r="AI587" s="960">
        <v>4.3299999999999998E-2</v>
      </c>
      <c r="AJ587" s="960">
        <f>(AH587-MIN(IF(O582=0,2E+99,O582),IF(X582=0,2E+99,X582)))/MIN(IF(O582=0,2E+99,O582),IF(X582=0,2E+99,X582))</f>
        <v>-0.39545874417305737</v>
      </c>
      <c r="AK587" s="960">
        <v>5.3379377013963482E-3</v>
      </c>
      <c r="AL587" s="960">
        <v>6.3713076923076928E-2</v>
      </c>
      <c r="AM587" s="961">
        <v>1.1319926963804443</v>
      </c>
      <c r="AN587" s="962">
        <v>45083.040532407409</v>
      </c>
      <c r="AO587" s="958"/>
    </row>
    <row r="588" spans="1:41" ht="13.5" thickBot="1" x14ac:dyDescent="0.25">
      <c r="A588" s="932" t="s">
        <v>1635</v>
      </c>
      <c r="B588" s="932" t="s">
        <v>1636</v>
      </c>
      <c r="C588" s="933"/>
      <c r="D588" s="934" t="s">
        <v>500</v>
      </c>
      <c r="E588" s="933" t="s">
        <v>1004</v>
      </c>
      <c r="F588" s="933">
        <v>2</v>
      </c>
      <c r="G588" s="933">
        <v>1</v>
      </c>
      <c r="H588" s="935">
        <v>10</v>
      </c>
      <c r="I588" s="935">
        <v>337</v>
      </c>
      <c r="J588" s="935">
        <v>0.01</v>
      </c>
      <c r="K588" s="936">
        <v>4.4130000000000003</v>
      </c>
      <c r="L588" s="935">
        <v>1.8</v>
      </c>
      <c r="M588" s="935">
        <v>101</v>
      </c>
      <c r="N588" s="937">
        <v>304.96699999999993</v>
      </c>
      <c r="O588" s="936">
        <f>VLOOKUP(D588,'Залог и цена пипса'!$B$13:$E$44,3,0)*(N588+I588*$C$2*K588)</f>
        <v>5280.4415000000008</v>
      </c>
      <c r="P588" s="936">
        <f>K588*VLOOKUP(D588,'Залог и цена пипса'!$B$13:$E$44,2,0)</f>
        <v>946.41198000000009</v>
      </c>
      <c r="Q588" s="938"/>
      <c r="R588" s="938"/>
      <c r="S588" s="938"/>
      <c r="T588" s="938"/>
      <c r="U588" s="938"/>
      <c r="V588" s="938"/>
      <c r="W588" s="939"/>
      <c r="X588" s="940"/>
      <c r="Y588" s="940"/>
      <c r="Z588" s="941">
        <f>MAX(O588,X588)+MAX(Y588,P588)</f>
        <v>6226.8534800000007</v>
      </c>
      <c r="AA588" s="932" t="s">
        <v>1637</v>
      </c>
      <c r="AB588" s="933" t="s">
        <v>500</v>
      </c>
      <c r="AC588" s="933">
        <v>200</v>
      </c>
      <c r="AD588" s="933" t="s">
        <v>380</v>
      </c>
      <c r="AE588" s="942">
        <v>41641</v>
      </c>
      <c r="AF588" s="942">
        <v>44064</v>
      </c>
      <c r="AG588" s="933">
        <v>1796.47</v>
      </c>
      <c r="AH588" s="933">
        <v>192.53</v>
      </c>
      <c r="AI588" s="943">
        <v>0.29070000000000001</v>
      </c>
      <c r="AJ588" s="943">
        <f>(AH588-MIN(IF(O588=0,2E+99,O588),IF(X588=0,2E+99,X588)))/MIN(IF(O588=0,2E+99,O588),IF(X588=0,2E+99,X588))</f>
        <v>-0.96353903362057891</v>
      </c>
      <c r="AK588" s="943">
        <v>0.11284359296482412</v>
      </c>
      <c r="AL588" s="943">
        <v>1.3609621212121212</v>
      </c>
      <c r="AM588" s="941">
        <v>1.413766292226792</v>
      </c>
      <c r="AN588" s="944">
        <v>45083.040625000001</v>
      </c>
      <c r="AO588" s="933"/>
    </row>
    <row r="589" spans="1:41" ht="13.5" thickBot="1" x14ac:dyDescent="0.25">
      <c r="A589" s="932" t="s">
        <v>1635</v>
      </c>
      <c r="B589" s="932" t="s">
        <v>1638</v>
      </c>
      <c r="C589" s="933"/>
      <c r="D589" s="934" t="s">
        <v>500</v>
      </c>
      <c r="E589" s="933" t="s">
        <v>1004</v>
      </c>
      <c r="F589" s="933">
        <v>2</v>
      </c>
      <c r="G589" s="933">
        <v>1</v>
      </c>
      <c r="H589" s="935">
        <v>10</v>
      </c>
      <c r="I589" s="935">
        <v>337</v>
      </c>
      <c r="J589" s="935">
        <v>0.01</v>
      </c>
      <c r="K589" s="936">
        <v>4.4130000000000003</v>
      </c>
      <c r="L589" s="935">
        <v>1.8</v>
      </c>
      <c r="M589" s="935">
        <v>101</v>
      </c>
      <c r="N589" s="937">
        <v>304.96699999999993</v>
      </c>
      <c r="O589" s="936">
        <f>VLOOKUP(D589,'Залог и цена пипса'!$B$13:$E$44,3,0)*(N589+I589*$C$2*K589)</f>
        <v>5280.4415000000008</v>
      </c>
      <c r="P589" s="936">
        <f>K589*VLOOKUP(D589,'Залог и цена пипса'!$B$13:$E$44,2,0)</f>
        <v>946.41198000000009</v>
      </c>
      <c r="Q589" s="938"/>
      <c r="R589" s="938"/>
      <c r="S589" s="938"/>
      <c r="T589" s="938"/>
      <c r="U589" s="938"/>
      <c r="V589" s="938"/>
      <c r="W589" s="939"/>
      <c r="X589" s="940"/>
      <c r="Y589" s="940"/>
      <c r="Z589" s="941">
        <f>MAX(O589,X589)+MAX(Y589,P589)</f>
        <v>6226.8534800000007</v>
      </c>
      <c r="AA589" s="932" t="s">
        <v>1637</v>
      </c>
      <c r="AB589" s="933" t="s">
        <v>500</v>
      </c>
      <c r="AC589" s="933">
        <v>200</v>
      </c>
      <c r="AD589" s="933" t="s">
        <v>380</v>
      </c>
      <c r="AE589" s="942">
        <v>41641</v>
      </c>
      <c r="AF589" s="942">
        <v>44064</v>
      </c>
      <c r="AG589" s="933">
        <v>1796.47</v>
      </c>
      <c r="AH589" s="933">
        <v>192.53</v>
      </c>
      <c r="AI589" s="943">
        <v>0.29070000000000001</v>
      </c>
      <c r="AJ589" s="943">
        <f>(AH589-MIN(IF(O589=0,2E+99,O589),IF(X589=0,2E+99,X589)))/MIN(IF(O589=0,2E+99,O589),IF(X589=0,2E+99,X589))</f>
        <v>-0.96353903362057891</v>
      </c>
      <c r="AK589" s="943">
        <v>0.11284359296482412</v>
      </c>
      <c r="AL589" s="943">
        <v>1.3609621212121212</v>
      </c>
      <c r="AM589" s="941">
        <v>1.413766292226792</v>
      </c>
      <c r="AN589" s="944">
        <v>45083.040694444448</v>
      </c>
      <c r="AO589" s="933"/>
    </row>
    <row r="590" spans="1:41" x14ac:dyDescent="0.2">
      <c r="A590" s="988" t="s">
        <v>1639</v>
      </c>
      <c r="B590" s="988" t="s">
        <v>1640</v>
      </c>
      <c r="C590" s="991"/>
      <c r="D590" s="994" t="s">
        <v>524</v>
      </c>
      <c r="E590" s="991" t="s">
        <v>1004</v>
      </c>
      <c r="F590" s="991">
        <v>2</v>
      </c>
      <c r="G590" s="991">
        <v>1</v>
      </c>
      <c r="H590" s="997">
        <v>10</v>
      </c>
      <c r="I590" s="997">
        <v>439</v>
      </c>
      <c r="J590" s="997">
        <v>0.01</v>
      </c>
      <c r="K590" s="985">
        <v>6.7360000000000007</v>
      </c>
      <c r="L590" s="997">
        <v>1.9</v>
      </c>
      <c r="M590" s="997">
        <v>91</v>
      </c>
      <c r="N590" s="1000">
        <v>528.58213238159988</v>
      </c>
      <c r="O590" s="985">
        <f>VLOOKUP(D590,'Залог и цена пипса'!$B$13:$E$44,3,0)*(N590+I590*$C$2*K590)</f>
        <v>7408.9872019410432</v>
      </c>
      <c r="P590" s="985">
        <f>K590*VLOOKUP(D590,'Залог и цена пипса'!$B$13:$E$44,2,0)</f>
        <v>1450.1614639397201</v>
      </c>
      <c r="Q590" s="976"/>
      <c r="R590" s="976"/>
      <c r="S590" s="976"/>
      <c r="T590" s="976"/>
      <c r="U590" s="976"/>
      <c r="V590" s="976"/>
      <c r="W590" s="979"/>
      <c r="X590" s="982"/>
      <c r="Y590" s="982"/>
      <c r="Z590" s="973">
        <f>MAX(O590,X590)+MAX(Y590,P590)</f>
        <v>8859.1486658807626</v>
      </c>
      <c r="AA590" s="945" t="s">
        <v>1641</v>
      </c>
      <c r="AB590" s="946" t="s">
        <v>524</v>
      </c>
      <c r="AC590" s="946">
        <v>10000</v>
      </c>
      <c r="AD590" s="946" t="s">
        <v>380</v>
      </c>
      <c r="AE590" s="947">
        <v>41641</v>
      </c>
      <c r="AF590" s="947">
        <v>44090</v>
      </c>
      <c r="AG590" s="946">
        <v>3624.42</v>
      </c>
      <c r="AH590" s="946">
        <v>399.85</v>
      </c>
      <c r="AI590" s="948">
        <v>3.6900000000000002E-2</v>
      </c>
      <c r="AJ590" s="948">
        <f>(AH590-MIN(IF(O590=0,2E+99,O590),IF(X590=0,2E+99,X590)))/MIN(IF(O590=0,2E+99,O590),IF(X590=0,2E+99,X590))</f>
        <v>-0.94603175992863831</v>
      </c>
      <c r="AK590" s="948">
        <v>4.5023850931677021E-3</v>
      </c>
      <c r="AL590" s="948">
        <v>5.4095820895522388E-2</v>
      </c>
      <c r="AM590" s="949">
        <v>1.3529028609609199</v>
      </c>
      <c r="AN590" s="950">
        <v>45083.040856481479</v>
      </c>
      <c r="AO590" s="946"/>
    </row>
    <row r="591" spans="1:41" ht="13.5" thickBot="1" x14ac:dyDescent="0.25">
      <c r="A591" s="990"/>
      <c r="B591" s="990"/>
      <c r="C591" s="993"/>
      <c r="D591" s="996"/>
      <c r="E591" s="993"/>
      <c r="F591" s="993"/>
      <c r="G591" s="993"/>
      <c r="H591" s="999"/>
      <c r="I591" s="999"/>
      <c r="J591" s="999"/>
      <c r="K591" s="987"/>
      <c r="L591" s="999"/>
      <c r="M591" s="999"/>
      <c r="N591" s="1002"/>
      <c r="O591" s="987"/>
      <c r="P591" s="987"/>
      <c r="Q591" s="978"/>
      <c r="R591" s="978"/>
      <c r="S591" s="978"/>
      <c r="T591" s="978"/>
      <c r="U591" s="978"/>
      <c r="V591" s="978"/>
      <c r="W591" s="981"/>
      <c r="X591" s="984"/>
      <c r="Y591" s="984"/>
      <c r="Z591" s="975"/>
      <c r="AA591" s="957" t="s">
        <v>1642</v>
      </c>
      <c r="AB591" s="958" t="s">
        <v>524</v>
      </c>
      <c r="AC591" s="958">
        <v>10000</v>
      </c>
      <c r="AD591" s="958" t="s">
        <v>380</v>
      </c>
      <c r="AE591" s="959">
        <v>41641</v>
      </c>
      <c r="AF591" s="959">
        <v>44090</v>
      </c>
      <c r="AG591" s="958">
        <v>3477.38</v>
      </c>
      <c r="AH591" s="958">
        <v>400.62</v>
      </c>
      <c r="AI591" s="960">
        <v>3.7199999999999997E-2</v>
      </c>
      <c r="AJ591" s="960">
        <f>(AH591-MIN(IF(O590=0,2E+99,O590),IF(X590=0,2E+99,X590)))/MIN(IF(O590=0,2E+99,O590),IF(X590=0,2E+99,X590))</f>
        <v>-0.9459278320935629</v>
      </c>
      <c r="AK591" s="960">
        <v>4.3197267080745342E-3</v>
      </c>
      <c r="AL591" s="960">
        <v>5.1901194029850752E-2</v>
      </c>
      <c r="AM591" s="961">
        <v>1.2955217919687172</v>
      </c>
      <c r="AN591" s="962">
        <v>45083.040949074071</v>
      </c>
      <c r="AO591" s="958"/>
    </row>
    <row r="592" spans="1:41" x14ac:dyDescent="0.2">
      <c r="A592" s="988" t="s">
        <v>1639</v>
      </c>
      <c r="B592" s="988" t="s">
        <v>1643</v>
      </c>
      <c r="C592" s="991"/>
      <c r="D592" s="994" t="s">
        <v>524</v>
      </c>
      <c r="E592" s="991" t="s">
        <v>1004</v>
      </c>
      <c r="F592" s="991">
        <v>2</v>
      </c>
      <c r="G592" s="991">
        <v>1</v>
      </c>
      <c r="H592" s="997">
        <v>10</v>
      </c>
      <c r="I592" s="997">
        <v>439</v>
      </c>
      <c r="J592" s="997">
        <v>0.01</v>
      </c>
      <c r="K592" s="985">
        <v>6.7360000000000007</v>
      </c>
      <c r="L592" s="997">
        <v>1.9</v>
      </c>
      <c r="M592" s="997">
        <v>91</v>
      </c>
      <c r="N592" s="1000">
        <v>528.58213238159988</v>
      </c>
      <c r="O592" s="985">
        <f>VLOOKUP(D592,'Залог и цена пипса'!$B$13:$E$44,3,0)*(N592+I592*$C$2*K592)</f>
        <v>7408.9872019410432</v>
      </c>
      <c r="P592" s="985">
        <f>K592*VLOOKUP(D592,'Залог и цена пипса'!$B$13:$E$44,2,0)</f>
        <v>1450.1614639397201</v>
      </c>
      <c r="Q592" s="976"/>
      <c r="R592" s="976"/>
      <c r="S592" s="976"/>
      <c r="T592" s="976"/>
      <c r="U592" s="976"/>
      <c r="V592" s="976"/>
      <c r="W592" s="979"/>
      <c r="X592" s="982"/>
      <c r="Y592" s="982"/>
      <c r="Z592" s="973">
        <f>MAX(O592,X592)+MAX(Y592,P592)</f>
        <v>8859.1486658807626</v>
      </c>
      <c r="AA592" s="945" t="s">
        <v>1641</v>
      </c>
      <c r="AB592" s="946" t="s">
        <v>524</v>
      </c>
      <c r="AC592" s="946">
        <v>10000</v>
      </c>
      <c r="AD592" s="946" t="s">
        <v>380</v>
      </c>
      <c r="AE592" s="947">
        <v>41641</v>
      </c>
      <c r="AF592" s="947">
        <v>44090</v>
      </c>
      <c r="AG592" s="946">
        <v>3624.42</v>
      </c>
      <c r="AH592" s="946">
        <v>399.85</v>
      </c>
      <c r="AI592" s="948">
        <v>3.6900000000000002E-2</v>
      </c>
      <c r="AJ592" s="948">
        <f>(AH592-MIN(IF(O592=0,2E+99,O592),IF(X592=0,2E+99,X592)))/MIN(IF(O592=0,2E+99,O592),IF(X592=0,2E+99,X592))</f>
        <v>-0.94603175992863831</v>
      </c>
      <c r="AK592" s="948">
        <v>4.5023850931677021E-3</v>
      </c>
      <c r="AL592" s="948">
        <v>5.4095820895522388E-2</v>
      </c>
      <c r="AM592" s="949">
        <v>1.3529028609609199</v>
      </c>
      <c r="AN592" s="950">
        <v>45083.041018518517</v>
      </c>
      <c r="AO592" s="946"/>
    </row>
    <row r="593" spans="1:41" ht="13.5" thickBot="1" x14ac:dyDescent="0.25">
      <c r="A593" s="990"/>
      <c r="B593" s="990"/>
      <c r="C593" s="993"/>
      <c r="D593" s="996"/>
      <c r="E593" s="993"/>
      <c r="F593" s="993"/>
      <c r="G593" s="993"/>
      <c r="H593" s="999"/>
      <c r="I593" s="999"/>
      <c r="J593" s="999"/>
      <c r="K593" s="987"/>
      <c r="L593" s="999"/>
      <c r="M593" s="999"/>
      <c r="N593" s="1002"/>
      <c r="O593" s="987"/>
      <c r="P593" s="987"/>
      <c r="Q593" s="978"/>
      <c r="R593" s="978"/>
      <c r="S593" s="978"/>
      <c r="T593" s="978"/>
      <c r="U593" s="978"/>
      <c r="V593" s="978"/>
      <c r="W593" s="981"/>
      <c r="X593" s="984"/>
      <c r="Y593" s="984"/>
      <c r="Z593" s="975"/>
      <c r="AA593" s="957" t="s">
        <v>1642</v>
      </c>
      <c r="AB593" s="958" t="s">
        <v>524</v>
      </c>
      <c r="AC593" s="958">
        <v>10000</v>
      </c>
      <c r="AD593" s="958" t="s">
        <v>380</v>
      </c>
      <c r="AE593" s="959">
        <v>41641</v>
      </c>
      <c r="AF593" s="959">
        <v>44090</v>
      </c>
      <c r="AG593" s="958">
        <v>3477.38</v>
      </c>
      <c r="AH593" s="958">
        <v>400.62</v>
      </c>
      <c r="AI593" s="960">
        <v>3.7199999999999997E-2</v>
      </c>
      <c r="AJ593" s="960">
        <f>(AH593-MIN(IF(O592=0,2E+99,O592),IF(X592=0,2E+99,X592)))/MIN(IF(O592=0,2E+99,O592),IF(X592=0,2E+99,X592))</f>
        <v>-0.9459278320935629</v>
      </c>
      <c r="AK593" s="960">
        <v>4.3197267080745342E-3</v>
      </c>
      <c r="AL593" s="960">
        <v>5.1901194029850752E-2</v>
      </c>
      <c r="AM593" s="961">
        <v>1.2955217919687172</v>
      </c>
      <c r="AN593" s="962">
        <v>45083.04105324074</v>
      </c>
      <c r="AO593" s="958"/>
    </row>
    <row r="594" spans="1:41" x14ac:dyDescent="0.2">
      <c r="A594" s="988" t="s">
        <v>1644</v>
      </c>
      <c r="B594" s="988" t="s">
        <v>1645</v>
      </c>
      <c r="C594" s="991"/>
      <c r="D594" s="994" t="s">
        <v>500</v>
      </c>
      <c r="E594" s="991" t="s">
        <v>960</v>
      </c>
      <c r="F594" s="991">
        <v>1</v>
      </c>
      <c r="G594" s="991">
        <v>1</v>
      </c>
      <c r="H594" s="997">
        <v>13</v>
      </c>
      <c r="I594" s="997">
        <v>237</v>
      </c>
      <c r="J594" s="997">
        <v>0.02</v>
      </c>
      <c r="K594" s="985">
        <v>24.898</v>
      </c>
      <c r="L594" s="997">
        <v>1.7</v>
      </c>
      <c r="M594" s="997">
        <v>32</v>
      </c>
      <c r="N594" s="1000">
        <v>724.4989999999998</v>
      </c>
      <c r="O594" s="985">
        <f>VLOOKUP(D594,'Залог и цена пипса'!$B$13:$E$44,3,0)*(N594+I594*$C$2*K594)</f>
        <v>16096.229000000001</v>
      </c>
      <c r="P594" s="985">
        <f>K594*VLOOKUP(D594,'Залог и цена пипса'!$B$13:$E$44,2,0)</f>
        <v>5339.6250799999998</v>
      </c>
      <c r="Q594" s="976"/>
      <c r="R594" s="976"/>
      <c r="S594" s="976"/>
      <c r="T594" s="976"/>
      <c r="U594" s="976"/>
      <c r="V594" s="976"/>
      <c r="W594" s="979"/>
      <c r="X594" s="982"/>
      <c r="Y594" s="982"/>
      <c r="Z594" s="973">
        <f>MAX(O594,X594)+MAX(Y594,P594)</f>
        <v>21435.854080000001</v>
      </c>
      <c r="AA594" s="945" t="s">
        <v>1646</v>
      </c>
      <c r="AB594" s="946" t="s">
        <v>500</v>
      </c>
      <c r="AC594" s="946">
        <v>100000</v>
      </c>
      <c r="AD594" s="946" t="s">
        <v>380</v>
      </c>
      <c r="AE594" s="947">
        <v>41640</v>
      </c>
      <c r="AF594" s="947">
        <v>42785</v>
      </c>
      <c r="AG594" s="946">
        <v>680049.7</v>
      </c>
      <c r="AH594" s="946">
        <v>98237.92</v>
      </c>
      <c r="AI594" s="948">
        <v>0.314</v>
      </c>
      <c r="AJ594" s="948">
        <f>(AH594-MIN(IF(O594=0,2E+99,O594),IF(X594=0,2E+99,X594)))/MIN(IF(O594=0,2E+99,O594),IF(X594=0,2E+99,X594))</f>
        <v>5.1031636664711959</v>
      </c>
      <c r="AK594" s="948">
        <v>0.18086428191489359</v>
      </c>
      <c r="AL594" s="948">
        <v>2.193708709677419</v>
      </c>
      <c r="AM594" s="949">
        <v>2.2330569597538497</v>
      </c>
      <c r="AN594" s="950">
        <v>45083.041562500002</v>
      </c>
      <c r="AO594" s="946"/>
    </row>
    <row r="595" spans="1:41" ht="13.5" thickBot="1" x14ac:dyDescent="0.25">
      <c r="A595" s="990"/>
      <c r="B595" s="990"/>
      <c r="C595" s="993"/>
      <c r="D595" s="996"/>
      <c r="E595" s="993"/>
      <c r="F595" s="993"/>
      <c r="G595" s="993"/>
      <c r="H595" s="999"/>
      <c r="I595" s="999"/>
      <c r="J595" s="999"/>
      <c r="K595" s="987"/>
      <c r="L595" s="999"/>
      <c r="M595" s="999"/>
      <c r="N595" s="1002"/>
      <c r="O595" s="987"/>
      <c r="P595" s="987"/>
      <c r="Q595" s="978"/>
      <c r="R595" s="978"/>
      <c r="S595" s="978"/>
      <c r="T595" s="978"/>
      <c r="U595" s="978"/>
      <c r="V595" s="978"/>
      <c r="W595" s="981"/>
      <c r="X595" s="984"/>
      <c r="Y595" s="984"/>
      <c r="Z595" s="975"/>
      <c r="AA595" s="957" t="s">
        <v>1061</v>
      </c>
      <c r="AB595" s="958" t="s">
        <v>500</v>
      </c>
      <c r="AC595" s="958">
        <v>20000</v>
      </c>
      <c r="AD595" s="958" t="s">
        <v>380</v>
      </c>
      <c r="AE595" s="959">
        <v>41275</v>
      </c>
      <c r="AF595" s="959">
        <v>42736</v>
      </c>
      <c r="AG595" s="958">
        <v>64873.86</v>
      </c>
      <c r="AH595" s="958">
        <v>33083.71</v>
      </c>
      <c r="AI595" s="960">
        <v>0.93369999999999997</v>
      </c>
      <c r="AJ595" s="960">
        <f>(AH595-MIN(IF(O594=0,2E+99,O594),IF(X594=0,2E+99,X594)))/MIN(IF(O594=0,2E+99,O594),IF(X594=0,2E+99,X594))</f>
        <v>1.0553702360969144</v>
      </c>
      <c r="AK595" s="960">
        <v>6.7576937500000003E-2</v>
      </c>
      <c r="AL595" s="960">
        <v>0.81092324999999998</v>
      </c>
      <c r="AM595" s="961">
        <v>0.4902250986966093</v>
      </c>
      <c r="AN595" s="962">
        <v>45083.042303240742</v>
      </c>
      <c r="AO595" s="958"/>
    </row>
    <row r="596" spans="1:41" x14ac:dyDescent="0.2">
      <c r="A596" s="988" t="s">
        <v>1644</v>
      </c>
      <c r="B596" s="988" t="s">
        <v>1647</v>
      </c>
      <c r="C596" s="991"/>
      <c r="D596" s="994" t="s">
        <v>500</v>
      </c>
      <c r="E596" s="991" t="s">
        <v>960</v>
      </c>
      <c r="F596" s="991">
        <v>1</v>
      </c>
      <c r="G596" s="991">
        <v>1</v>
      </c>
      <c r="H596" s="997">
        <v>11</v>
      </c>
      <c r="I596" s="997">
        <v>280</v>
      </c>
      <c r="J596" s="997">
        <v>0.14000000000000001</v>
      </c>
      <c r="K596" s="985">
        <v>178.119</v>
      </c>
      <c r="L596" s="997">
        <v>2</v>
      </c>
      <c r="M596" s="997">
        <v>36</v>
      </c>
      <c r="N596" s="1000">
        <v>4623.5519999999988</v>
      </c>
      <c r="O596" s="985">
        <f>VLOOKUP(D596,'Залог и цена пипса'!$B$13:$E$44,3,0)*(N596+I596*$C$2*K596)</f>
        <v>121045.50000000001</v>
      </c>
      <c r="P596" s="985">
        <f>K596*VLOOKUP(D596,'Залог и цена пипса'!$B$13:$E$44,2,0)</f>
        <v>38199.400740000005</v>
      </c>
      <c r="Q596" s="976"/>
      <c r="R596" s="976"/>
      <c r="S596" s="976"/>
      <c r="T596" s="976"/>
      <c r="U596" s="976"/>
      <c r="V596" s="976"/>
      <c r="W596" s="979"/>
      <c r="X596" s="982"/>
      <c r="Y596" s="982"/>
      <c r="Z596" s="973">
        <f>MAX(O596,X596)+MAX(Y596,P596)</f>
        <v>159244.90074000001</v>
      </c>
      <c r="AA596" s="945" t="s">
        <v>1646</v>
      </c>
      <c r="AB596" s="946" t="s">
        <v>500</v>
      </c>
      <c r="AC596" s="946">
        <v>100000</v>
      </c>
      <c r="AD596" s="946" t="s">
        <v>380</v>
      </c>
      <c r="AE596" s="947">
        <v>41640</v>
      </c>
      <c r="AF596" s="947">
        <v>42785</v>
      </c>
      <c r="AG596" s="946">
        <v>680049.7</v>
      </c>
      <c r="AH596" s="946">
        <v>98237.92</v>
      </c>
      <c r="AI596" s="948">
        <v>0.314</v>
      </c>
      <c r="AJ596" s="948">
        <f>(AH596-MIN(IF(O596=0,2E+99,O596),IF(X596=0,2E+99,X596)))/MIN(IF(O596=0,2E+99,O596),IF(X596=0,2E+99,X596))</f>
        <v>-0.18842154396487282</v>
      </c>
      <c r="AK596" s="948">
        <v>0.18086428191489359</v>
      </c>
      <c r="AL596" s="948">
        <v>2.193708709677419</v>
      </c>
      <c r="AM596" s="949">
        <v>2.2330569597538497</v>
      </c>
      <c r="AN596" s="950">
        <v>45083.04278935185</v>
      </c>
      <c r="AO596" s="946"/>
    </row>
    <row r="597" spans="1:41" ht="13.5" thickBot="1" x14ac:dyDescent="0.25">
      <c r="A597" s="990"/>
      <c r="B597" s="990"/>
      <c r="C597" s="993"/>
      <c r="D597" s="996"/>
      <c r="E597" s="993"/>
      <c r="F597" s="993"/>
      <c r="G597" s="993"/>
      <c r="H597" s="999"/>
      <c r="I597" s="999"/>
      <c r="J597" s="999"/>
      <c r="K597" s="987"/>
      <c r="L597" s="999"/>
      <c r="M597" s="999"/>
      <c r="N597" s="1002"/>
      <c r="O597" s="987"/>
      <c r="P597" s="987"/>
      <c r="Q597" s="978"/>
      <c r="R597" s="978"/>
      <c r="S597" s="978"/>
      <c r="T597" s="978"/>
      <c r="U597" s="978"/>
      <c r="V597" s="978"/>
      <c r="W597" s="981"/>
      <c r="X597" s="984"/>
      <c r="Y597" s="984"/>
      <c r="Z597" s="975"/>
      <c r="AA597" s="957" t="s">
        <v>1061</v>
      </c>
      <c r="AB597" s="958" t="s">
        <v>500</v>
      </c>
      <c r="AC597" s="958">
        <v>20000</v>
      </c>
      <c r="AD597" s="958" t="s">
        <v>380</v>
      </c>
      <c r="AE597" s="959">
        <v>41275</v>
      </c>
      <c r="AF597" s="959">
        <v>42736</v>
      </c>
      <c r="AG597" s="958">
        <v>64873.86</v>
      </c>
      <c r="AH597" s="958">
        <v>33083.71</v>
      </c>
      <c r="AI597" s="960">
        <v>0.93369999999999997</v>
      </c>
      <c r="AJ597" s="960">
        <f>(AH597-MIN(IF(O596=0,2E+99,O596),IF(X596=0,2E+99,X596)))/MIN(IF(O596=0,2E+99,O596),IF(X596=0,2E+99,X596))</f>
        <v>-0.72668368506057635</v>
      </c>
      <c r="AK597" s="960">
        <v>6.7576937500000003E-2</v>
      </c>
      <c r="AL597" s="960">
        <v>0.81092324999999998</v>
      </c>
      <c r="AM597" s="961">
        <v>0.4902250986966093</v>
      </c>
      <c r="AN597" s="962">
        <v>45083.04347222222</v>
      </c>
      <c r="AO597" s="958"/>
    </row>
    <row r="598" spans="1:41" ht="13.5" thickBot="1" x14ac:dyDescent="0.25">
      <c r="A598" s="932" t="s">
        <v>1648</v>
      </c>
      <c r="B598" s="932" t="s">
        <v>1650</v>
      </c>
      <c r="C598" s="933"/>
      <c r="D598" s="934" t="s">
        <v>518</v>
      </c>
      <c r="E598" s="933" t="s">
        <v>1649</v>
      </c>
      <c r="F598" s="933">
        <v>2</v>
      </c>
      <c r="G598" s="933">
        <v>0</v>
      </c>
      <c r="H598" s="935">
        <v>10</v>
      </c>
      <c r="I598" s="935">
        <v>162</v>
      </c>
      <c r="J598" s="935">
        <v>0.01</v>
      </c>
      <c r="K598" s="936">
        <v>1.036</v>
      </c>
      <c r="L598" s="935">
        <v>1.5</v>
      </c>
      <c r="M598" s="935">
        <v>61</v>
      </c>
      <c r="N598" s="937">
        <v>39.911900313386056</v>
      </c>
      <c r="O598" s="936">
        <f>VLOOKUP(D598,'Залог и цена пипса'!$B$13:$E$44,3,0)*(N598+I598*$C$2*K598)</f>
        <v>475.98600763941948</v>
      </c>
      <c r="P598" s="936">
        <f>K598*VLOOKUP(D598,'Залог и цена пипса'!$B$13:$E$44,2,0)</f>
        <v>138.84472000000002</v>
      </c>
      <c r="Q598" s="938">
        <v>10</v>
      </c>
      <c r="R598" s="938">
        <v>180</v>
      </c>
      <c r="S598" s="938">
        <v>0.01</v>
      </c>
      <c r="T598" s="938">
        <v>1.036</v>
      </c>
      <c r="U598" s="938">
        <v>1.5</v>
      </c>
      <c r="V598" s="938">
        <v>69</v>
      </c>
      <c r="W598" s="939">
        <v>44.250685420086548</v>
      </c>
      <c r="X598" s="940">
        <f>VLOOKUP(D598,'Залог и цена пипса'!$B$13:$E$44,3,0)*(W598+R598*$C$2*T598)</f>
        <v>528.17223071046601</v>
      </c>
      <c r="Y598" s="940">
        <f>T598*VLOOKUP(D598,'Залог и цена пипса'!$B$13:$E$44,2,0)</f>
        <v>138.84472000000002</v>
      </c>
      <c r="Z598" s="941">
        <f t="shared" ref="Z598:Z608" si="13">MAX(O598,X598)+MAX(Y598,P598)</f>
        <v>667.01695071046606</v>
      </c>
      <c r="AA598" s="933"/>
      <c r="AB598" s="933"/>
      <c r="AC598" s="933"/>
      <c r="AD598" s="933"/>
      <c r="AE598" s="933"/>
      <c r="AF598" s="933"/>
      <c r="AG598" s="933"/>
      <c r="AH598" s="933"/>
      <c r="AI598" s="943"/>
      <c r="AJ598" s="943"/>
      <c r="AK598" s="943"/>
      <c r="AL598" s="943"/>
      <c r="AM598" s="941"/>
      <c r="AN598" s="944">
        <v>45083.043564814812</v>
      </c>
      <c r="AO598" s="933"/>
    </row>
    <row r="599" spans="1:41" ht="13.5" thickBot="1" x14ac:dyDescent="0.25">
      <c r="A599" s="932" t="s">
        <v>1648</v>
      </c>
      <c r="B599" s="932" t="s">
        <v>1651</v>
      </c>
      <c r="C599" s="933"/>
      <c r="D599" s="934" t="s">
        <v>520</v>
      </c>
      <c r="E599" s="933" t="s">
        <v>1649</v>
      </c>
      <c r="F599" s="933">
        <v>2</v>
      </c>
      <c r="G599" s="933">
        <v>0</v>
      </c>
      <c r="H599" s="935">
        <v>10</v>
      </c>
      <c r="I599" s="935">
        <v>405</v>
      </c>
      <c r="J599" s="935">
        <v>0.01</v>
      </c>
      <c r="K599" s="936">
        <v>1.1910000000000001</v>
      </c>
      <c r="L599" s="935">
        <v>1.5</v>
      </c>
      <c r="M599" s="935">
        <v>115</v>
      </c>
      <c r="N599" s="937">
        <v>99.247706909416493</v>
      </c>
      <c r="O599" s="936">
        <f>VLOOKUP(D599,'Залог и цена пипса'!$B$13:$E$44,3,0)*(N599+I599*$C$2*K599)</f>
        <v>1068.0828648058703</v>
      </c>
      <c r="P599" s="936">
        <f>K599*VLOOKUP(D599,'Залог и цена пипса'!$B$13:$E$44,2,0)</f>
        <v>159.61782000000002</v>
      </c>
      <c r="Q599" s="938">
        <v>10</v>
      </c>
      <c r="R599" s="938">
        <v>198</v>
      </c>
      <c r="S599" s="938">
        <v>0.01</v>
      </c>
      <c r="T599" s="938">
        <v>1.1910000000000001</v>
      </c>
      <c r="U599" s="938">
        <v>1.5</v>
      </c>
      <c r="V599" s="938">
        <v>61</v>
      </c>
      <c r="W599" s="939">
        <v>49.111339800029839</v>
      </c>
      <c r="X599" s="940">
        <f>VLOOKUP(D599,'Залог и цена пипса'!$B$13:$E$44,3,0)*(W599+R599*$C$2*T599)</f>
        <v>525.84762279398115</v>
      </c>
      <c r="Y599" s="940">
        <f>T599*VLOOKUP(D599,'Залог и цена пипса'!$B$13:$E$44,2,0)</f>
        <v>159.61782000000002</v>
      </c>
      <c r="Z599" s="941">
        <f t="shared" si="13"/>
        <v>1227.7006848058702</v>
      </c>
      <c r="AA599" s="933"/>
      <c r="AB599" s="933"/>
      <c r="AC599" s="933"/>
      <c r="AD599" s="933"/>
      <c r="AE599" s="933"/>
      <c r="AF599" s="933"/>
      <c r="AG599" s="933"/>
      <c r="AH599" s="933"/>
      <c r="AI599" s="943"/>
      <c r="AJ599" s="943"/>
      <c r="AK599" s="943"/>
      <c r="AL599" s="943"/>
      <c r="AM599" s="941"/>
      <c r="AN599" s="944">
        <v>45083.043611111112</v>
      </c>
      <c r="AO599" s="933"/>
    </row>
    <row r="600" spans="1:41" ht="13.5" thickBot="1" x14ac:dyDescent="0.25">
      <c r="A600" s="932" t="s">
        <v>1648</v>
      </c>
      <c r="B600" s="932" t="s">
        <v>1652</v>
      </c>
      <c r="C600" s="933"/>
      <c r="D600" s="934" t="s">
        <v>520</v>
      </c>
      <c r="E600" s="933" t="s">
        <v>1649</v>
      </c>
      <c r="F600" s="933">
        <v>2</v>
      </c>
      <c r="G600" s="933">
        <v>0</v>
      </c>
      <c r="H600" s="935">
        <v>10</v>
      </c>
      <c r="I600" s="935">
        <v>405</v>
      </c>
      <c r="J600" s="935">
        <v>0.01</v>
      </c>
      <c r="K600" s="936">
        <v>1.1910000000000001</v>
      </c>
      <c r="L600" s="935">
        <v>1.5</v>
      </c>
      <c r="M600" s="935">
        <v>115</v>
      </c>
      <c r="N600" s="937">
        <v>99.247706909416493</v>
      </c>
      <c r="O600" s="936">
        <f>VLOOKUP(D600,'Залог и цена пипса'!$B$13:$E$44,3,0)*(N600+I600*$C$2*K600)</f>
        <v>1068.0828648058703</v>
      </c>
      <c r="P600" s="936">
        <f>K600*VLOOKUP(D600,'Залог и цена пипса'!$B$13:$E$44,2,0)</f>
        <v>159.61782000000002</v>
      </c>
      <c r="Q600" s="938">
        <v>10</v>
      </c>
      <c r="R600" s="938">
        <v>198</v>
      </c>
      <c r="S600" s="938">
        <v>0.01</v>
      </c>
      <c r="T600" s="938">
        <v>1.1910000000000001</v>
      </c>
      <c r="U600" s="938">
        <v>1.5</v>
      </c>
      <c r="V600" s="938">
        <v>61</v>
      </c>
      <c r="W600" s="939">
        <v>49.111339800029839</v>
      </c>
      <c r="X600" s="940">
        <f>VLOOKUP(D600,'Залог и цена пипса'!$B$13:$E$44,3,0)*(W600+R600*$C$2*T600)</f>
        <v>525.84762279398115</v>
      </c>
      <c r="Y600" s="940">
        <f>T600*VLOOKUP(D600,'Залог и цена пипса'!$B$13:$E$44,2,0)</f>
        <v>159.61782000000002</v>
      </c>
      <c r="Z600" s="941">
        <f t="shared" si="13"/>
        <v>1227.7006848058702</v>
      </c>
      <c r="AA600" s="933"/>
      <c r="AB600" s="933"/>
      <c r="AC600" s="933"/>
      <c r="AD600" s="933"/>
      <c r="AE600" s="933"/>
      <c r="AF600" s="933"/>
      <c r="AG600" s="933"/>
      <c r="AH600" s="933"/>
      <c r="AI600" s="943"/>
      <c r="AJ600" s="943"/>
      <c r="AK600" s="943"/>
      <c r="AL600" s="943"/>
      <c r="AM600" s="941"/>
      <c r="AN600" s="944">
        <v>45083.043668981481</v>
      </c>
      <c r="AO600" s="933"/>
    </row>
    <row r="601" spans="1:41" ht="13.5" thickBot="1" x14ac:dyDescent="0.25">
      <c r="A601" s="932" t="s">
        <v>1648</v>
      </c>
      <c r="B601" s="932" t="s">
        <v>1653</v>
      </c>
      <c r="C601" s="933"/>
      <c r="D601" s="934" t="s">
        <v>517</v>
      </c>
      <c r="E601" s="933" t="s">
        <v>1649</v>
      </c>
      <c r="F601" s="933">
        <v>2</v>
      </c>
      <c r="G601" s="933">
        <v>0</v>
      </c>
      <c r="H601" s="935">
        <v>10</v>
      </c>
      <c r="I601" s="935">
        <v>540</v>
      </c>
      <c r="J601" s="935">
        <v>0.01</v>
      </c>
      <c r="K601" s="936">
        <v>1.036</v>
      </c>
      <c r="L601" s="935">
        <v>1.5</v>
      </c>
      <c r="M601" s="935">
        <v>163</v>
      </c>
      <c r="N601" s="937">
        <v>131.05241780821916</v>
      </c>
      <c r="O601" s="936">
        <f>VLOOKUP(D601,'Залог и цена пипса'!$B$13:$E$44,3,0)*(N601+I601*$C$2*K601)</f>
        <v>1571.2334918648312</v>
      </c>
      <c r="P601" s="936">
        <f>K601*VLOOKUP(D601,'Залог и цена пипса'!$B$13:$E$44,2,0)</f>
        <v>254.11008000000001</v>
      </c>
      <c r="Q601" s="938">
        <v>10</v>
      </c>
      <c r="R601" s="938">
        <v>270</v>
      </c>
      <c r="S601" s="938">
        <v>0.01</v>
      </c>
      <c r="T601" s="938">
        <v>1.036</v>
      </c>
      <c r="U601" s="938">
        <v>1.5</v>
      </c>
      <c r="V601" s="938">
        <v>86</v>
      </c>
      <c r="W601" s="939">
        <v>65.948967465753412</v>
      </c>
      <c r="X601" s="940">
        <f>VLOOKUP(D601,'Залог и цена пипса'!$B$13:$E$44,3,0)*(W601+R601*$C$2*T601)</f>
        <v>788.70674593241552</v>
      </c>
      <c r="Y601" s="940">
        <f>T601*VLOOKUP(D601,'Залог и цена пипса'!$B$13:$E$44,2,0)</f>
        <v>254.11008000000001</v>
      </c>
      <c r="Z601" s="941">
        <f t="shared" si="13"/>
        <v>1825.3435718648311</v>
      </c>
      <c r="AA601" s="933"/>
      <c r="AB601" s="933"/>
      <c r="AC601" s="933"/>
      <c r="AD601" s="933"/>
      <c r="AE601" s="933"/>
      <c r="AF601" s="933"/>
      <c r="AG601" s="933"/>
      <c r="AH601" s="933"/>
      <c r="AI601" s="943"/>
      <c r="AJ601" s="943"/>
      <c r="AK601" s="943"/>
      <c r="AL601" s="943"/>
      <c r="AM601" s="941"/>
      <c r="AN601" s="944">
        <v>45083.043703703705</v>
      </c>
      <c r="AO601" s="933"/>
    </row>
    <row r="602" spans="1:41" ht="13.5" thickBot="1" x14ac:dyDescent="0.25">
      <c r="A602" s="932" t="s">
        <v>1648</v>
      </c>
      <c r="B602" s="932" t="s">
        <v>1654</v>
      </c>
      <c r="C602" s="933"/>
      <c r="D602" s="934" t="s">
        <v>517</v>
      </c>
      <c r="E602" s="933" t="s">
        <v>1649</v>
      </c>
      <c r="F602" s="933">
        <v>2</v>
      </c>
      <c r="G602" s="933">
        <v>0</v>
      </c>
      <c r="H602" s="935">
        <v>10</v>
      </c>
      <c r="I602" s="935">
        <v>540</v>
      </c>
      <c r="J602" s="935">
        <v>0.01</v>
      </c>
      <c r="K602" s="936">
        <v>1.036</v>
      </c>
      <c r="L602" s="935">
        <v>1.5</v>
      </c>
      <c r="M602" s="935">
        <v>163</v>
      </c>
      <c r="N602" s="937">
        <v>131.05241780821916</v>
      </c>
      <c r="O602" s="936">
        <f>VLOOKUP(D602,'Залог и цена пипса'!$B$13:$E$44,3,0)*(N602+I602*$C$2*K602)</f>
        <v>1571.2334918648312</v>
      </c>
      <c r="P602" s="936">
        <f>K602*VLOOKUP(D602,'Залог и цена пипса'!$B$13:$E$44,2,0)</f>
        <v>254.11008000000001</v>
      </c>
      <c r="Q602" s="938">
        <v>10</v>
      </c>
      <c r="R602" s="938">
        <v>270</v>
      </c>
      <c r="S602" s="938">
        <v>0.01</v>
      </c>
      <c r="T602" s="938">
        <v>1.036</v>
      </c>
      <c r="U602" s="938">
        <v>1.5</v>
      </c>
      <c r="V602" s="938">
        <v>86</v>
      </c>
      <c r="W602" s="939">
        <v>65.948967465753412</v>
      </c>
      <c r="X602" s="940">
        <f>VLOOKUP(D602,'Залог и цена пипса'!$B$13:$E$44,3,0)*(W602+R602*$C$2*T602)</f>
        <v>788.70674593241552</v>
      </c>
      <c r="Y602" s="940">
        <f>T602*VLOOKUP(D602,'Залог и цена пипса'!$B$13:$E$44,2,0)</f>
        <v>254.11008000000001</v>
      </c>
      <c r="Z602" s="941">
        <f t="shared" si="13"/>
        <v>1825.3435718648311</v>
      </c>
      <c r="AA602" s="933"/>
      <c r="AB602" s="933"/>
      <c r="AC602" s="933"/>
      <c r="AD602" s="933"/>
      <c r="AE602" s="933"/>
      <c r="AF602" s="933"/>
      <c r="AG602" s="933"/>
      <c r="AH602" s="933"/>
      <c r="AI602" s="943"/>
      <c r="AJ602" s="943"/>
      <c r="AK602" s="943"/>
      <c r="AL602" s="943"/>
      <c r="AM602" s="941"/>
      <c r="AN602" s="944">
        <v>45083.043738425928</v>
      </c>
      <c r="AO602" s="933"/>
    </row>
    <row r="603" spans="1:41" ht="13.5" thickBot="1" x14ac:dyDescent="0.25">
      <c r="A603" s="932" t="s">
        <v>1648</v>
      </c>
      <c r="B603" s="932" t="s">
        <v>1655</v>
      </c>
      <c r="C603" s="933"/>
      <c r="D603" s="934" t="s">
        <v>525</v>
      </c>
      <c r="E603" s="933" t="s">
        <v>1649</v>
      </c>
      <c r="F603" s="933">
        <v>2</v>
      </c>
      <c r="G603" s="933">
        <v>0</v>
      </c>
      <c r="H603" s="935">
        <v>10</v>
      </c>
      <c r="I603" s="935">
        <v>207</v>
      </c>
      <c r="J603" s="935">
        <v>0.01</v>
      </c>
      <c r="K603" s="936">
        <v>1.036</v>
      </c>
      <c r="L603" s="935">
        <v>1.5</v>
      </c>
      <c r="M603" s="935">
        <v>69</v>
      </c>
      <c r="N603" s="937">
        <v>50.763109359922787</v>
      </c>
      <c r="O603" s="936">
        <f>VLOOKUP(D603,'Залог и цена пипса'!$B$13:$E$44,3,0)*(N603+I603*$C$2*K603)</f>
        <v>605.73757124397991</v>
      </c>
      <c r="P603" s="936">
        <f>K603*VLOOKUP(D603,'Залог и цена пипса'!$B$13:$E$44,2,0)</f>
        <v>128.83696</v>
      </c>
      <c r="Q603" s="938">
        <v>10</v>
      </c>
      <c r="R603" s="938">
        <v>279</v>
      </c>
      <c r="S603" s="938">
        <v>0.01</v>
      </c>
      <c r="T603" s="938">
        <v>1.036</v>
      </c>
      <c r="U603" s="938">
        <v>1.5</v>
      </c>
      <c r="V603" s="938">
        <v>93</v>
      </c>
      <c r="W603" s="939">
        <v>68.119059987134108</v>
      </c>
      <c r="X603" s="940">
        <f>VLOOKUP(D603,'Залог и цена пипса'!$B$13:$E$44,3,0)*(W603+R603*$C$2*T603)</f>
        <v>814.2319438505815</v>
      </c>
      <c r="Y603" s="940">
        <f>T603*VLOOKUP(D603,'Залог и цена пипса'!$B$13:$E$44,2,0)</f>
        <v>128.83696</v>
      </c>
      <c r="Z603" s="941">
        <f t="shared" si="13"/>
        <v>943.06890385058148</v>
      </c>
      <c r="AA603" s="933"/>
      <c r="AB603" s="933"/>
      <c r="AC603" s="933"/>
      <c r="AD603" s="933"/>
      <c r="AE603" s="933"/>
      <c r="AF603" s="933"/>
      <c r="AG603" s="933"/>
      <c r="AH603" s="933"/>
      <c r="AI603" s="943"/>
      <c r="AJ603" s="943"/>
      <c r="AK603" s="943"/>
      <c r="AL603" s="943"/>
      <c r="AM603" s="941"/>
      <c r="AN603" s="944">
        <v>45083.043773148151</v>
      </c>
      <c r="AO603" s="933"/>
    </row>
    <row r="604" spans="1:41" ht="13.5" thickBot="1" x14ac:dyDescent="0.25">
      <c r="A604" s="932" t="s">
        <v>1648</v>
      </c>
      <c r="B604" s="932" t="s">
        <v>1656</v>
      </c>
      <c r="C604" s="933"/>
      <c r="D604" s="934" t="s">
        <v>525</v>
      </c>
      <c r="E604" s="933" t="s">
        <v>1649</v>
      </c>
      <c r="F604" s="933">
        <v>2</v>
      </c>
      <c r="G604" s="933">
        <v>0</v>
      </c>
      <c r="H604" s="935">
        <v>10</v>
      </c>
      <c r="I604" s="935">
        <v>207</v>
      </c>
      <c r="J604" s="935">
        <v>0.01</v>
      </c>
      <c r="K604" s="936">
        <v>1.036</v>
      </c>
      <c r="L604" s="935">
        <v>1.5</v>
      </c>
      <c r="M604" s="935">
        <v>69</v>
      </c>
      <c r="N604" s="937">
        <v>50.763109359922787</v>
      </c>
      <c r="O604" s="936">
        <f>VLOOKUP(D604,'Залог и цена пипса'!$B$13:$E$44,3,0)*(N604+I604*$C$2*K604)</f>
        <v>605.73757124397991</v>
      </c>
      <c r="P604" s="936">
        <f>K604*VLOOKUP(D604,'Залог и цена пипса'!$B$13:$E$44,2,0)</f>
        <v>128.83696</v>
      </c>
      <c r="Q604" s="938">
        <v>10</v>
      </c>
      <c r="R604" s="938">
        <v>279</v>
      </c>
      <c r="S604" s="938">
        <v>0.01</v>
      </c>
      <c r="T604" s="938">
        <v>1.036</v>
      </c>
      <c r="U604" s="938">
        <v>1.5</v>
      </c>
      <c r="V604" s="938">
        <v>93</v>
      </c>
      <c r="W604" s="939">
        <v>68.119059987134108</v>
      </c>
      <c r="X604" s="940">
        <f>VLOOKUP(D604,'Залог и цена пипса'!$B$13:$E$44,3,0)*(W604+R604*$C$2*T604)</f>
        <v>814.2319438505815</v>
      </c>
      <c r="Y604" s="940">
        <f>T604*VLOOKUP(D604,'Залог и цена пипса'!$B$13:$E$44,2,0)</f>
        <v>128.83696</v>
      </c>
      <c r="Z604" s="941">
        <f t="shared" si="13"/>
        <v>943.06890385058148</v>
      </c>
      <c r="AA604" s="933"/>
      <c r="AB604" s="933"/>
      <c r="AC604" s="933"/>
      <c r="AD604" s="933"/>
      <c r="AE604" s="933"/>
      <c r="AF604" s="933"/>
      <c r="AG604" s="933"/>
      <c r="AH604" s="933"/>
      <c r="AI604" s="943"/>
      <c r="AJ604" s="943"/>
      <c r="AK604" s="943"/>
      <c r="AL604" s="943"/>
      <c r="AM604" s="941"/>
      <c r="AN604" s="944">
        <v>45083.043796296297</v>
      </c>
      <c r="AO604" s="933"/>
    </row>
    <row r="605" spans="1:41" ht="13.5" thickBot="1" x14ac:dyDescent="0.25">
      <c r="A605" s="932" t="s">
        <v>1648</v>
      </c>
      <c r="B605" s="932" t="s">
        <v>1657</v>
      </c>
      <c r="C605" s="933"/>
      <c r="D605" s="934" t="s">
        <v>502</v>
      </c>
      <c r="E605" s="933" t="s">
        <v>1649</v>
      </c>
      <c r="F605" s="933">
        <v>2</v>
      </c>
      <c r="G605" s="933">
        <v>0</v>
      </c>
      <c r="H605" s="935">
        <v>10</v>
      </c>
      <c r="I605" s="935">
        <v>135</v>
      </c>
      <c r="J605" s="935">
        <v>0.01</v>
      </c>
      <c r="K605" s="936">
        <v>1.1910000000000001</v>
      </c>
      <c r="L605" s="935">
        <v>1.5</v>
      </c>
      <c r="M605" s="935">
        <v>43</v>
      </c>
      <c r="N605" s="937">
        <v>33.414999999999992</v>
      </c>
      <c r="O605" s="936">
        <f>VLOOKUP(D605,'Залог и цена пипса'!$B$13:$E$44,3,0)*(N605+I605*$C$2*K605)</f>
        <v>575.32749999999999</v>
      </c>
      <c r="P605" s="936">
        <f>K605*VLOOKUP(D605,'Залог и цена пипса'!$B$13:$E$44,2,0)</f>
        <v>159.61782000000002</v>
      </c>
      <c r="Q605" s="938">
        <v>10</v>
      </c>
      <c r="R605" s="938">
        <v>333</v>
      </c>
      <c r="S605" s="938">
        <v>0.01</v>
      </c>
      <c r="T605" s="938">
        <v>1.1910000000000001</v>
      </c>
      <c r="U605" s="938">
        <v>1.5</v>
      </c>
      <c r="V605" s="938">
        <v>89</v>
      </c>
      <c r="W605" s="939">
        <v>81.374999999999986</v>
      </c>
      <c r="X605" s="940">
        <f>VLOOKUP(D605,'Залог и цена пипса'!$B$13:$E$44,3,0)*(W605+R605*$C$2*T605)</f>
        <v>1408.6545000000001</v>
      </c>
      <c r="Y605" s="940">
        <f>T605*VLOOKUP(D605,'Залог и цена пипса'!$B$13:$E$44,2,0)</f>
        <v>159.61782000000002</v>
      </c>
      <c r="Z605" s="941">
        <f t="shared" si="13"/>
        <v>1568.27232</v>
      </c>
      <c r="AA605" s="933"/>
      <c r="AB605" s="933"/>
      <c r="AC605" s="933"/>
      <c r="AD605" s="933"/>
      <c r="AE605" s="933"/>
      <c r="AF605" s="933"/>
      <c r="AG605" s="933"/>
      <c r="AH605" s="933"/>
      <c r="AI605" s="943"/>
      <c r="AJ605" s="943"/>
      <c r="AK605" s="943"/>
      <c r="AL605" s="943"/>
      <c r="AM605" s="941"/>
      <c r="AN605" s="944">
        <v>45083.04383101852</v>
      </c>
      <c r="AO605" s="933"/>
    </row>
    <row r="606" spans="1:41" ht="13.5" thickBot="1" x14ac:dyDescent="0.25">
      <c r="A606" s="932" t="s">
        <v>1648</v>
      </c>
      <c r="B606" s="932" t="s">
        <v>1658</v>
      </c>
      <c r="C606" s="933"/>
      <c r="D606" s="934" t="s">
        <v>509</v>
      </c>
      <c r="E606" s="933" t="s">
        <v>1649</v>
      </c>
      <c r="F606" s="933">
        <v>2</v>
      </c>
      <c r="G606" s="933">
        <v>0</v>
      </c>
      <c r="H606" s="935">
        <v>10</v>
      </c>
      <c r="I606" s="935">
        <v>117</v>
      </c>
      <c r="J606" s="935">
        <v>0.01</v>
      </c>
      <c r="K606" s="936">
        <v>1.036</v>
      </c>
      <c r="L606" s="935">
        <v>1.5</v>
      </c>
      <c r="M606" s="935">
        <v>46</v>
      </c>
      <c r="N606" s="937">
        <v>28.715818054648878</v>
      </c>
      <c r="O606" s="936">
        <f>VLOOKUP(D606,'Залог и цена пипса'!$B$13:$E$44,3,0)*(N606+I606*$C$2*K606)</f>
        <v>575.18375660528432</v>
      </c>
      <c r="P606" s="936">
        <f>K606*VLOOKUP(D606,'Залог и цена пипса'!$B$13:$E$44,2,0)</f>
        <v>222.18056000000001</v>
      </c>
      <c r="Q606" s="938">
        <v>10</v>
      </c>
      <c r="R606" s="938">
        <v>144</v>
      </c>
      <c r="S606" s="938">
        <v>0.01</v>
      </c>
      <c r="T606" s="938">
        <v>1.036</v>
      </c>
      <c r="U606" s="938">
        <v>1.5</v>
      </c>
      <c r="V606" s="938">
        <v>58</v>
      </c>
      <c r="W606" s="939">
        <v>35.226389256737846</v>
      </c>
      <c r="X606" s="940">
        <f>VLOOKUP(D606,'Залог и цена пипса'!$B$13:$E$44,3,0)*(W606+R606*$C$2*T606)</f>
        <v>706.4938542834268</v>
      </c>
      <c r="Y606" s="940">
        <f>T606*VLOOKUP(D606,'Залог и цена пипса'!$B$13:$E$44,2,0)</f>
        <v>222.18056000000001</v>
      </c>
      <c r="Z606" s="941">
        <f t="shared" si="13"/>
        <v>928.67441428342681</v>
      </c>
      <c r="AA606" s="933"/>
      <c r="AB606" s="933"/>
      <c r="AC606" s="933"/>
      <c r="AD606" s="933"/>
      <c r="AE606" s="933"/>
      <c r="AF606" s="933"/>
      <c r="AG606" s="933"/>
      <c r="AH606" s="933"/>
      <c r="AI606" s="943"/>
      <c r="AJ606" s="943"/>
      <c r="AK606" s="943"/>
      <c r="AL606" s="943"/>
      <c r="AM606" s="941"/>
      <c r="AN606" s="944">
        <v>45083.043854166666</v>
      </c>
      <c r="AO606" s="933"/>
    </row>
    <row r="607" spans="1:41" ht="13.5" thickBot="1" x14ac:dyDescent="0.25">
      <c r="A607" s="932" t="s">
        <v>1648</v>
      </c>
      <c r="B607" s="932" t="s">
        <v>1659</v>
      </c>
      <c r="C607" s="933"/>
      <c r="D607" s="934" t="s">
        <v>509</v>
      </c>
      <c r="E607" s="933" t="s">
        <v>1649</v>
      </c>
      <c r="F607" s="933">
        <v>2</v>
      </c>
      <c r="G607" s="933">
        <v>0</v>
      </c>
      <c r="H607" s="935">
        <v>10</v>
      </c>
      <c r="I607" s="935">
        <v>117</v>
      </c>
      <c r="J607" s="935">
        <v>0.01</v>
      </c>
      <c r="K607" s="936">
        <v>1.036</v>
      </c>
      <c r="L607" s="935">
        <v>1.5</v>
      </c>
      <c r="M607" s="935">
        <v>46</v>
      </c>
      <c r="N607" s="937">
        <v>28.715818054648878</v>
      </c>
      <c r="O607" s="936">
        <f>VLOOKUP(D607,'Залог и цена пипса'!$B$13:$E$44,3,0)*(N607+I607*$C$2*K607)</f>
        <v>575.18375660528432</v>
      </c>
      <c r="P607" s="936">
        <f>K607*VLOOKUP(D607,'Залог и цена пипса'!$B$13:$E$44,2,0)</f>
        <v>222.18056000000001</v>
      </c>
      <c r="Q607" s="938">
        <v>10</v>
      </c>
      <c r="R607" s="938">
        <v>144</v>
      </c>
      <c r="S607" s="938">
        <v>0.01</v>
      </c>
      <c r="T607" s="938">
        <v>1.036</v>
      </c>
      <c r="U607" s="938">
        <v>1.5</v>
      </c>
      <c r="V607" s="938">
        <v>58</v>
      </c>
      <c r="W607" s="939">
        <v>35.226389256737846</v>
      </c>
      <c r="X607" s="940">
        <f>VLOOKUP(D607,'Залог и цена пипса'!$B$13:$E$44,3,0)*(W607+R607*$C$2*T607)</f>
        <v>706.4938542834268</v>
      </c>
      <c r="Y607" s="940">
        <f>T607*VLOOKUP(D607,'Залог и цена пипса'!$B$13:$E$44,2,0)</f>
        <v>222.18056000000001</v>
      </c>
      <c r="Z607" s="941">
        <f t="shared" si="13"/>
        <v>928.67441428342681</v>
      </c>
      <c r="AA607" s="933"/>
      <c r="AB607" s="933"/>
      <c r="AC607" s="933"/>
      <c r="AD607" s="933"/>
      <c r="AE607" s="933"/>
      <c r="AF607" s="933"/>
      <c r="AG607" s="933"/>
      <c r="AH607" s="933"/>
      <c r="AI607" s="943"/>
      <c r="AJ607" s="943"/>
      <c r="AK607" s="943"/>
      <c r="AL607" s="943"/>
      <c r="AM607" s="941"/>
      <c r="AN607" s="944">
        <v>45083.043923611112</v>
      </c>
      <c r="AO607" s="933"/>
    </row>
    <row r="608" spans="1:41" x14ac:dyDescent="0.2">
      <c r="A608" s="988" t="s">
        <v>1660</v>
      </c>
      <c r="B608" s="988" t="s">
        <v>1661</v>
      </c>
      <c r="C608" s="991"/>
      <c r="D608" s="994" t="s">
        <v>525</v>
      </c>
      <c r="E608" s="991" t="s">
        <v>960</v>
      </c>
      <c r="F608" s="991">
        <v>1</v>
      </c>
      <c r="G608" s="991">
        <v>0</v>
      </c>
      <c r="H608" s="997">
        <v>12</v>
      </c>
      <c r="I608" s="997">
        <v>509</v>
      </c>
      <c r="J608" s="997">
        <v>0.01</v>
      </c>
      <c r="K608" s="985">
        <v>6.9529999999999994</v>
      </c>
      <c r="L608" s="997">
        <v>1.8</v>
      </c>
      <c r="M608" s="997">
        <v>86</v>
      </c>
      <c r="N608" s="1000">
        <v>502.6612978449661</v>
      </c>
      <c r="O608" s="985">
        <f>VLOOKUP(D608,'Залог и цена пипса'!$B$13:$E$44,3,0)*(N608+I608*$C$2*K608)</f>
        <v>7548.9781133560437</v>
      </c>
      <c r="P608" s="985">
        <f>K608*VLOOKUP(D608,'Залог и цена пипса'!$B$13:$E$44,2,0)</f>
        <v>864.67507999999987</v>
      </c>
      <c r="Q608" s="976">
        <v>12</v>
      </c>
      <c r="R608" s="976">
        <v>353</v>
      </c>
      <c r="S608" s="976">
        <v>0.01</v>
      </c>
      <c r="T608" s="976">
        <v>5.5419999999999998</v>
      </c>
      <c r="U608" s="976">
        <v>1.8</v>
      </c>
      <c r="V608" s="976">
        <v>81</v>
      </c>
      <c r="W608" s="979">
        <v>299.13378626568021</v>
      </c>
      <c r="X608" s="982">
        <f>VLOOKUP(D608,'Залог и цена пипса'!$B$13:$E$44,3,0)*(W608+R608*$C$2*T608)</f>
        <v>4328.2968908727835</v>
      </c>
      <c r="Y608" s="982">
        <f>T608*VLOOKUP(D608,'Залог и цена пипса'!$B$13:$E$44,2,0)</f>
        <v>689.20312000000001</v>
      </c>
      <c r="Z608" s="973">
        <f t="shared" si="13"/>
        <v>8413.6531933560436</v>
      </c>
      <c r="AA608" s="945" t="s">
        <v>1662</v>
      </c>
      <c r="AB608" s="946" t="s">
        <v>525</v>
      </c>
      <c r="AC608" s="946">
        <v>10000</v>
      </c>
      <c r="AD608" s="946" t="s">
        <v>380</v>
      </c>
      <c r="AE608" s="947">
        <v>40179</v>
      </c>
      <c r="AF608" s="947">
        <v>44125</v>
      </c>
      <c r="AG608" s="946">
        <v>36302.660000000003</v>
      </c>
      <c r="AH608" s="946">
        <v>20467.16</v>
      </c>
      <c r="AI608" s="948">
        <v>0.4854</v>
      </c>
      <c r="AJ608" s="948">
        <f>(AH608-MIN(IF(O608=0,2E+99,O608),IF(X608=0,2E+99,X608)))/MIN(IF(O608=0,2E+99,O608),IF(X608=0,2E+99,X608))</f>
        <v>3.7286867135107453</v>
      </c>
      <c r="AK608" s="948">
        <v>2.8011311728395067E-2</v>
      </c>
      <c r="AL608" s="948">
        <v>0.33613574074074076</v>
      </c>
      <c r="AM608" s="949">
        <v>0.16423174526448259</v>
      </c>
      <c r="AN608" s="950">
        <v>45083.044212962966</v>
      </c>
      <c r="AO608" s="946"/>
    </row>
    <row r="609" spans="1:41" ht="13.5" thickBot="1" x14ac:dyDescent="0.25">
      <c r="A609" s="990"/>
      <c r="B609" s="990"/>
      <c r="C609" s="993"/>
      <c r="D609" s="996"/>
      <c r="E609" s="993"/>
      <c r="F609" s="993"/>
      <c r="G609" s="993"/>
      <c r="H609" s="999"/>
      <c r="I609" s="999"/>
      <c r="J609" s="999"/>
      <c r="K609" s="987"/>
      <c r="L609" s="999"/>
      <c r="M609" s="999"/>
      <c r="N609" s="1002"/>
      <c r="O609" s="987"/>
      <c r="P609" s="987"/>
      <c r="Q609" s="978"/>
      <c r="R609" s="978"/>
      <c r="S609" s="978"/>
      <c r="T609" s="978"/>
      <c r="U609" s="978"/>
      <c r="V609" s="978"/>
      <c r="W609" s="981"/>
      <c r="X609" s="984"/>
      <c r="Y609" s="984"/>
      <c r="Z609" s="975"/>
      <c r="AA609" s="957" t="s">
        <v>1061</v>
      </c>
      <c r="AB609" s="958" t="s">
        <v>525</v>
      </c>
      <c r="AC609" s="958">
        <v>3100</v>
      </c>
      <c r="AD609" s="958" t="s">
        <v>380</v>
      </c>
      <c r="AE609" s="959">
        <v>41641</v>
      </c>
      <c r="AF609" s="959">
        <v>44092</v>
      </c>
      <c r="AG609" s="958">
        <v>25908.14</v>
      </c>
      <c r="AH609" s="958">
        <v>2598.67</v>
      </c>
      <c r="AI609" s="960">
        <v>0.184</v>
      </c>
      <c r="AJ609" s="960">
        <f>(AH609-MIN(IF(O608=0,2E+99,O608),IF(X608=0,2E+99,X608)))/MIN(IF(O608=0,2E+99,O608),IF(X608=0,2E+99,X608))</f>
        <v>-0.3996091151972736</v>
      </c>
      <c r="AK609" s="960">
        <v>0.10369062675098055</v>
      </c>
      <c r="AL609" s="960">
        <v>1.2473827636013479</v>
      </c>
      <c r="AM609" s="961">
        <v>1.4880252464392087</v>
      </c>
      <c r="AN609" s="962">
        <v>45083.044849537036</v>
      </c>
      <c r="AO609" s="958"/>
    </row>
    <row r="610" spans="1:41" ht="13.5" thickBot="1" x14ac:dyDescent="0.25">
      <c r="A610" s="932" t="s">
        <v>1663</v>
      </c>
      <c r="B610" s="932" t="s">
        <v>1319</v>
      </c>
      <c r="C610" s="933"/>
      <c r="D610" s="934" t="s">
        <v>519</v>
      </c>
      <c r="E610" s="933" t="s">
        <v>960</v>
      </c>
      <c r="F610" s="933">
        <v>1</v>
      </c>
      <c r="G610" s="933">
        <v>1</v>
      </c>
      <c r="H610" s="935">
        <v>11</v>
      </c>
      <c r="I610" s="935">
        <v>255</v>
      </c>
      <c r="J610" s="935">
        <v>0.01</v>
      </c>
      <c r="K610" s="936">
        <v>0.90399999999999991</v>
      </c>
      <c r="L610" s="935">
        <v>1.4</v>
      </c>
      <c r="M610" s="935">
        <v>85</v>
      </c>
      <c r="N610" s="937">
        <v>56.713183106998947</v>
      </c>
      <c r="O610" s="936">
        <f>VLOOKUP(D610,'Залог и цена пипса'!$B$13:$E$44,3,0)*(N610+I610*$C$2*K610)</f>
        <v>982.5605814327015</v>
      </c>
      <c r="P610" s="936">
        <f>K610*VLOOKUP(D610,'Залог и цена пипса'!$B$13:$E$44,2,0)</f>
        <v>121.15407999999999</v>
      </c>
      <c r="Q610" s="938"/>
      <c r="R610" s="938"/>
      <c r="S610" s="938"/>
      <c r="T610" s="938"/>
      <c r="U610" s="938"/>
      <c r="V610" s="938"/>
      <c r="W610" s="939"/>
      <c r="X610" s="940"/>
      <c r="Y610" s="940"/>
      <c r="Z610" s="941">
        <f>MAX(O610,X610)+MAX(Y610,P610)</f>
        <v>1103.7146614327014</v>
      </c>
      <c r="AA610" s="932" t="s">
        <v>1664</v>
      </c>
      <c r="AB610" s="933" t="s">
        <v>519</v>
      </c>
      <c r="AC610" s="933">
        <v>4000</v>
      </c>
      <c r="AD610" s="933" t="s">
        <v>380</v>
      </c>
      <c r="AE610" s="942">
        <v>41645</v>
      </c>
      <c r="AF610" s="942">
        <v>44125</v>
      </c>
      <c r="AG610" s="933">
        <v>7968.56</v>
      </c>
      <c r="AH610" s="933">
        <v>2976.72</v>
      </c>
      <c r="AI610" s="943">
        <v>0.2792</v>
      </c>
      <c r="AJ610" s="943">
        <f>(AH610-MIN(IF(O610=0,2E+99,O610),IF(X610=0,2E+99,X610)))/MIN(IF(O610=0,2E+99,O610),IF(X610=0,2E+99,X610))</f>
        <v>2.0295536542485286</v>
      </c>
      <c r="AK610" s="943">
        <v>2.4443435582822085E-2</v>
      </c>
      <c r="AL610" s="943">
        <v>0.29296176470588237</v>
      </c>
      <c r="AM610" s="941">
        <v>0.39367056989690991</v>
      </c>
      <c r="AN610" s="944">
        <v>45083.045081018521</v>
      </c>
      <c r="AO610" s="933"/>
    </row>
    <row r="611" spans="1:41" x14ac:dyDescent="0.2">
      <c r="A611" s="988" t="s">
        <v>1665</v>
      </c>
      <c r="B611" s="988" t="s">
        <v>1666</v>
      </c>
      <c r="C611" s="991"/>
      <c r="D611" s="994" t="s">
        <v>505</v>
      </c>
      <c r="E611" s="991" t="s">
        <v>960</v>
      </c>
      <c r="F611" s="991">
        <v>1</v>
      </c>
      <c r="G611" s="991">
        <v>1</v>
      </c>
      <c r="H611" s="997">
        <v>9</v>
      </c>
      <c r="I611" s="997">
        <v>210</v>
      </c>
      <c r="J611" s="997">
        <v>0.01</v>
      </c>
      <c r="K611" s="985">
        <v>1.29</v>
      </c>
      <c r="L611" s="997">
        <v>2</v>
      </c>
      <c r="M611" s="997">
        <v>43</v>
      </c>
      <c r="N611" s="1000">
        <v>38.785691799999988</v>
      </c>
      <c r="O611" s="985">
        <f>VLOOKUP(D611,'Залог и цена пипса'!$B$13:$E$44,3,0)*(N611+I611*$C$2*K611)</f>
        <v>604.92567446111673</v>
      </c>
      <c r="P611" s="985">
        <f>K611*VLOOKUP(D611,'Залог и цена пипса'!$B$13:$E$44,2,0)</f>
        <v>258</v>
      </c>
      <c r="Q611" s="976"/>
      <c r="R611" s="976"/>
      <c r="S611" s="976"/>
      <c r="T611" s="976"/>
      <c r="U611" s="976"/>
      <c r="V611" s="976"/>
      <c r="W611" s="979"/>
      <c r="X611" s="982"/>
      <c r="Y611" s="982"/>
      <c r="Z611" s="973">
        <f>MAX(O611,X611)+MAX(Y611,P611)</f>
        <v>862.92567446111673</v>
      </c>
      <c r="AA611" s="945" t="s">
        <v>1667</v>
      </c>
      <c r="AB611" s="946" t="s">
        <v>505</v>
      </c>
      <c r="AC611" s="946">
        <v>950</v>
      </c>
      <c r="AD611" s="946" t="s">
        <v>380</v>
      </c>
      <c r="AE611" s="947">
        <v>42019</v>
      </c>
      <c r="AF611" s="947">
        <v>44127</v>
      </c>
      <c r="AG611" s="946">
        <v>4574.45</v>
      </c>
      <c r="AH611" s="946">
        <v>695.6</v>
      </c>
      <c r="AI611" s="948">
        <v>0.13089999999999999</v>
      </c>
      <c r="AJ611" s="948">
        <f>(AH611-MIN(IF(O611=0,2E+99,O611),IF(X611=0,2E+99,X611)))/MIN(IF(O611=0,2E+99,O611),IF(X611=0,2E+99,X611))</f>
        <v>0.149893332961373</v>
      </c>
      <c r="AK611" s="948">
        <v>6.9483557378294231E-2</v>
      </c>
      <c r="AL611" s="948">
        <v>0.83020871143375674</v>
      </c>
      <c r="AM611" s="949">
        <v>1.1338388094624339</v>
      </c>
      <c r="AN611" s="950">
        <v>45083.045254629629</v>
      </c>
      <c r="AO611" s="946"/>
    </row>
    <row r="612" spans="1:41" x14ac:dyDescent="0.2">
      <c r="A612" s="989"/>
      <c r="B612" s="989"/>
      <c r="C612" s="992"/>
      <c r="D612" s="995"/>
      <c r="E612" s="992"/>
      <c r="F612" s="992"/>
      <c r="G612" s="992"/>
      <c r="H612" s="998"/>
      <c r="I612" s="998"/>
      <c r="J612" s="998"/>
      <c r="K612" s="986"/>
      <c r="L612" s="998"/>
      <c r="M612" s="998"/>
      <c r="N612" s="1001"/>
      <c r="O612" s="986"/>
      <c r="P612" s="986"/>
      <c r="Q612" s="977"/>
      <c r="R612" s="977"/>
      <c r="S612" s="977"/>
      <c r="T612" s="977"/>
      <c r="U612" s="977"/>
      <c r="V612" s="977"/>
      <c r="W612" s="980"/>
      <c r="X612" s="983"/>
      <c r="Y612" s="983"/>
      <c r="Z612" s="974"/>
      <c r="AA612" s="951" t="s">
        <v>1668</v>
      </c>
      <c r="AB612" s="952" t="s">
        <v>505</v>
      </c>
      <c r="AC612" s="952">
        <v>1900</v>
      </c>
      <c r="AD612" s="952" t="s">
        <v>380</v>
      </c>
      <c r="AE612" s="953">
        <v>42019</v>
      </c>
      <c r="AF612" s="953">
        <v>44127</v>
      </c>
      <c r="AG612" s="952">
        <v>9151.33</v>
      </c>
      <c r="AH612" s="952">
        <v>1391.22</v>
      </c>
      <c r="AI612" s="954">
        <v>0.13089999999999999</v>
      </c>
      <c r="AJ612" s="954">
        <f>(AH612-MIN(IF(O611=0,2E+99,O611),IF(X611=0,2E+99,X611)))/MIN(IF(O611=0,2E+99,O611),IF(X611=0,2E+99,X611))</f>
        <v>1.299819727835712</v>
      </c>
      <c r="AK612" s="954">
        <v>6.9502012607275759E-2</v>
      </c>
      <c r="AL612" s="954">
        <v>0.83042921960072602</v>
      </c>
      <c r="AM612" s="955">
        <v>1.1341236592640844</v>
      </c>
      <c r="AN612" s="956">
        <v>45083.045358796298</v>
      </c>
      <c r="AO612" s="952"/>
    </row>
    <row r="613" spans="1:41" x14ac:dyDescent="0.2">
      <c r="A613" s="989"/>
      <c r="B613" s="989"/>
      <c r="C613" s="992"/>
      <c r="D613" s="995"/>
      <c r="E613" s="992"/>
      <c r="F613" s="992"/>
      <c r="G613" s="992"/>
      <c r="H613" s="998"/>
      <c r="I613" s="998"/>
      <c r="J613" s="998"/>
      <c r="K613" s="986"/>
      <c r="L613" s="998"/>
      <c r="M613" s="998"/>
      <c r="N613" s="1001"/>
      <c r="O613" s="986"/>
      <c r="P613" s="986"/>
      <c r="Q613" s="977"/>
      <c r="R613" s="977"/>
      <c r="S613" s="977"/>
      <c r="T613" s="977"/>
      <c r="U613" s="977"/>
      <c r="V613" s="977"/>
      <c r="W613" s="980"/>
      <c r="X613" s="983"/>
      <c r="Y613" s="983"/>
      <c r="Z613" s="974"/>
      <c r="AA613" s="951" t="s">
        <v>1669</v>
      </c>
      <c r="AB613" s="952" t="s">
        <v>505</v>
      </c>
      <c r="AC613" s="952">
        <v>4750</v>
      </c>
      <c r="AD613" s="952" t="s">
        <v>380</v>
      </c>
      <c r="AE613" s="953">
        <v>42019</v>
      </c>
      <c r="AF613" s="953">
        <v>44127</v>
      </c>
      <c r="AG613" s="952">
        <v>22883.61</v>
      </c>
      <c r="AH613" s="952">
        <v>3478.04</v>
      </c>
      <c r="AI613" s="954">
        <v>0.13089999999999999</v>
      </c>
      <c r="AJ613" s="954">
        <f>(AH613-MIN(IF(O611=0,2E+99,O611),IF(X611=0,2E+99,X611)))/MIN(IF(O611=0,2E+99,O611),IF(X611=0,2E+99,X611))</f>
        <v>4.7495327886327967</v>
      </c>
      <c r="AK613" s="954">
        <v>6.951806789701527E-2</v>
      </c>
      <c r="AL613" s="954">
        <v>0.83062105263157904</v>
      </c>
      <c r="AM613" s="955">
        <v>1.1343889086957022</v>
      </c>
      <c r="AN613" s="956">
        <v>45083.045428240737</v>
      </c>
      <c r="AO613" s="952"/>
    </row>
    <row r="614" spans="1:41" x14ac:dyDescent="0.2">
      <c r="A614" s="989"/>
      <c r="B614" s="989"/>
      <c r="C614" s="992"/>
      <c r="D614" s="995"/>
      <c r="E614" s="992"/>
      <c r="F614" s="992"/>
      <c r="G614" s="992"/>
      <c r="H614" s="998"/>
      <c r="I614" s="998"/>
      <c r="J614" s="998"/>
      <c r="K614" s="986"/>
      <c r="L614" s="998"/>
      <c r="M614" s="998"/>
      <c r="N614" s="1001"/>
      <c r="O614" s="986"/>
      <c r="P614" s="986"/>
      <c r="Q614" s="977"/>
      <c r="R614" s="977"/>
      <c r="S614" s="977"/>
      <c r="T614" s="977"/>
      <c r="U614" s="977"/>
      <c r="V614" s="977"/>
      <c r="W614" s="980"/>
      <c r="X614" s="983"/>
      <c r="Y614" s="983"/>
      <c r="Z614" s="974"/>
      <c r="AA614" s="951" t="s">
        <v>1670</v>
      </c>
      <c r="AB614" s="952" t="s">
        <v>505</v>
      </c>
      <c r="AC614" s="952">
        <v>950</v>
      </c>
      <c r="AD614" s="952" t="s">
        <v>380</v>
      </c>
      <c r="AE614" s="953">
        <v>42019</v>
      </c>
      <c r="AF614" s="953">
        <v>44127</v>
      </c>
      <c r="AG614" s="952">
        <v>61822.720000000001</v>
      </c>
      <c r="AH614" s="952">
        <v>36867.31</v>
      </c>
      <c r="AI614" s="954">
        <v>0.72219999999999995</v>
      </c>
      <c r="AJ614" s="954">
        <f>(AH614-MIN(IF(O611=0,2E+99,O611),IF(X611=0,2E+99,X611)))/MIN(IF(O611=0,2E+99,O611),IF(X611=0,2E+99,X611))</f>
        <v>59.945189725733393</v>
      </c>
      <c r="AK614" s="954">
        <v>0.93905551758183348</v>
      </c>
      <c r="AL614" s="954">
        <v>11.220094373865699</v>
      </c>
      <c r="AM614" s="955">
        <v>0.28912035228966843</v>
      </c>
      <c r="AN614" s="956">
        <v>45083.045543981483</v>
      </c>
      <c r="AO614" s="952"/>
    </row>
    <row r="615" spans="1:41" ht="13.5" thickBot="1" x14ac:dyDescent="0.25">
      <c r="A615" s="990"/>
      <c r="B615" s="990"/>
      <c r="C615" s="993"/>
      <c r="D615" s="996"/>
      <c r="E615" s="993"/>
      <c r="F615" s="993"/>
      <c r="G615" s="993"/>
      <c r="H615" s="999"/>
      <c r="I615" s="999"/>
      <c r="J615" s="999"/>
      <c r="K615" s="987"/>
      <c r="L615" s="999"/>
      <c r="M615" s="999"/>
      <c r="N615" s="1002"/>
      <c r="O615" s="987"/>
      <c r="P615" s="987"/>
      <c r="Q615" s="978"/>
      <c r="R615" s="978"/>
      <c r="S615" s="978"/>
      <c r="T615" s="978"/>
      <c r="U615" s="978"/>
      <c r="V615" s="978"/>
      <c r="W615" s="981"/>
      <c r="X615" s="984"/>
      <c r="Y615" s="984"/>
      <c r="Z615" s="975"/>
      <c r="AA615" s="957" t="s">
        <v>1671</v>
      </c>
      <c r="AB615" s="958" t="s">
        <v>505</v>
      </c>
      <c r="AC615" s="958">
        <v>950</v>
      </c>
      <c r="AD615" s="958" t="s">
        <v>380</v>
      </c>
      <c r="AE615" s="959">
        <v>42019</v>
      </c>
      <c r="AF615" s="959">
        <v>44127</v>
      </c>
      <c r="AG615" s="958">
        <v>3770.15</v>
      </c>
      <c r="AH615" s="958">
        <v>695.7</v>
      </c>
      <c r="AI615" s="960">
        <v>0.1535</v>
      </c>
      <c r="AJ615" s="960">
        <f>(AH615-MIN(IF(O611=0,2E+99,O611),IF(X611=0,2E+99,X611)))/MIN(IF(O611=0,2E+99,O611),IF(X611=0,2E+99,X611))</f>
        <v>0.1500586425262036</v>
      </c>
      <c r="AK615" s="960">
        <v>5.7266651477177792E-2</v>
      </c>
      <c r="AL615" s="960">
        <v>0.68423774954627958</v>
      </c>
      <c r="AM615" s="961">
        <v>0.93434794030324209</v>
      </c>
      <c r="AN615" s="962">
        <v>45083.045729166668</v>
      </c>
      <c r="AO615" s="958"/>
    </row>
    <row r="616" spans="1:41" x14ac:dyDescent="0.2">
      <c r="A616" s="988" t="s">
        <v>1672</v>
      </c>
      <c r="B616" s="988" t="s">
        <v>1673</v>
      </c>
      <c r="C616" s="991"/>
      <c r="D616" s="994" t="s">
        <v>500</v>
      </c>
      <c r="E616" s="991" t="s">
        <v>960</v>
      </c>
      <c r="F616" s="991">
        <v>1</v>
      </c>
      <c r="G616" s="991">
        <v>1</v>
      </c>
      <c r="H616" s="997">
        <v>10</v>
      </c>
      <c r="I616" s="997">
        <v>339</v>
      </c>
      <c r="J616" s="997">
        <v>0.01</v>
      </c>
      <c r="K616" s="985">
        <v>2.9550000000000001</v>
      </c>
      <c r="L616" s="997">
        <v>1.8</v>
      </c>
      <c r="M616" s="997">
        <v>55</v>
      </c>
      <c r="N616" s="1000">
        <v>132.27499999999998</v>
      </c>
      <c r="O616" s="985">
        <f>VLOOKUP(D616,'Залог и цена пипса'!$B$13:$E$44,3,0)*(N616+I616*$C$2*K616)</f>
        <v>2825.3675000000003</v>
      </c>
      <c r="P616" s="985">
        <f>K616*VLOOKUP(D616,'Залог и цена пипса'!$B$13:$E$44,2,0)</f>
        <v>633.72930000000008</v>
      </c>
      <c r="Q616" s="976"/>
      <c r="R616" s="976"/>
      <c r="S616" s="976"/>
      <c r="T616" s="976"/>
      <c r="U616" s="976"/>
      <c r="V616" s="976"/>
      <c r="W616" s="979"/>
      <c r="X616" s="982"/>
      <c r="Y616" s="982"/>
      <c r="Z616" s="973">
        <f>MAX(O616,X616)+MAX(Y616,P616)</f>
        <v>3459.0968000000003</v>
      </c>
      <c r="AA616" s="945" t="s">
        <v>1674</v>
      </c>
      <c r="AB616" s="946" t="s">
        <v>500</v>
      </c>
      <c r="AC616" s="946">
        <v>2450</v>
      </c>
      <c r="AD616" s="946" t="s">
        <v>380</v>
      </c>
      <c r="AE616" s="947">
        <v>41654</v>
      </c>
      <c r="AF616" s="947">
        <v>44127</v>
      </c>
      <c r="AG616" s="946">
        <v>14294.35</v>
      </c>
      <c r="AH616" s="946">
        <v>1752.09</v>
      </c>
      <c r="AI616" s="948">
        <v>0.10879999999999999</v>
      </c>
      <c r="AJ616" s="948">
        <f>(AH616-MIN(IF(O616=0,2E+99,O616),IF(X616=0,2E+99,X616)))/MIN(IF(O616=0,2E+99,O616),IF(X616=0,2E+99,X616))</f>
        <v>-0.37987182198421987</v>
      </c>
      <c r="AK616" s="948">
        <v>7.1764189070462142E-2</v>
      </c>
      <c r="AL616" s="948">
        <v>0.85800420168067237</v>
      </c>
      <c r="AM616" s="949">
        <v>1.1997730105860129</v>
      </c>
      <c r="AN616" s="950">
        <v>45083.045960648145</v>
      </c>
      <c r="AO616" s="946"/>
    </row>
    <row r="617" spans="1:41" x14ac:dyDescent="0.2">
      <c r="A617" s="989"/>
      <c r="B617" s="989"/>
      <c r="C617" s="992"/>
      <c r="D617" s="995"/>
      <c r="E617" s="992"/>
      <c r="F617" s="992"/>
      <c r="G617" s="992"/>
      <c r="H617" s="998"/>
      <c r="I617" s="998"/>
      <c r="J617" s="998"/>
      <c r="K617" s="986"/>
      <c r="L617" s="998"/>
      <c r="M617" s="998"/>
      <c r="N617" s="1001"/>
      <c r="O617" s="986"/>
      <c r="P617" s="986"/>
      <c r="Q617" s="977"/>
      <c r="R617" s="977"/>
      <c r="S617" s="977"/>
      <c r="T617" s="977"/>
      <c r="U617" s="977"/>
      <c r="V617" s="977"/>
      <c r="W617" s="980"/>
      <c r="X617" s="983"/>
      <c r="Y617" s="983"/>
      <c r="Z617" s="974"/>
      <c r="AA617" s="951" t="s">
        <v>1675</v>
      </c>
      <c r="AB617" s="952" t="s">
        <v>500</v>
      </c>
      <c r="AC617" s="952">
        <v>12250</v>
      </c>
      <c r="AD617" s="952" t="s">
        <v>380</v>
      </c>
      <c r="AE617" s="953">
        <v>41654</v>
      </c>
      <c r="AF617" s="953">
        <v>44127</v>
      </c>
      <c r="AG617" s="952">
        <v>70756.210000000006</v>
      </c>
      <c r="AH617" s="952">
        <v>8740.2800000000007</v>
      </c>
      <c r="AI617" s="954">
        <v>0.1095</v>
      </c>
      <c r="AJ617" s="954">
        <f>(AH617-MIN(IF(O616=0,2E+99,O616),IF(X616=0,2E+99,X616)))/MIN(IF(O616=0,2E+99,O616),IF(X616=0,2E+99,X616))</f>
        <v>2.0935019957580741</v>
      </c>
      <c r="AK617" s="954">
        <v>7.1045721314356006E-2</v>
      </c>
      <c r="AL617" s="954">
        <v>0.84941428571428579</v>
      </c>
      <c r="AM617" s="955">
        <v>1.190502478181477</v>
      </c>
      <c r="AN617" s="956">
        <v>45083.04614583333</v>
      </c>
      <c r="AO617" s="952"/>
    </row>
    <row r="618" spans="1:41" x14ac:dyDescent="0.2">
      <c r="A618" s="989"/>
      <c r="B618" s="989"/>
      <c r="C618" s="992"/>
      <c r="D618" s="995"/>
      <c r="E618" s="992"/>
      <c r="F618" s="992"/>
      <c r="G618" s="992"/>
      <c r="H618" s="998"/>
      <c r="I618" s="998"/>
      <c r="J618" s="998"/>
      <c r="K618" s="986"/>
      <c r="L618" s="998"/>
      <c r="M618" s="998"/>
      <c r="N618" s="1001"/>
      <c r="O618" s="986"/>
      <c r="P618" s="986"/>
      <c r="Q618" s="977"/>
      <c r="R618" s="977"/>
      <c r="S618" s="977"/>
      <c r="T618" s="977"/>
      <c r="U618" s="977"/>
      <c r="V618" s="977"/>
      <c r="W618" s="980"/>
      <c r="X618" s="983"/>
      <c r="Y618" s="983"/>
      <c r="Z618" s="974"/>
      <c r="AA618" s="951" t="s">
        <v>1676</v>
      </c>
      <c r="AB618" s="952" t="s">
        <v>500</v>
      </c>
      <c r="AC618" s="952">
        <v>2450</v>
      </c>
      <c r="AD618" s="952" t="s">
        <v>380</v>
      </c>
      <c r="AE618" s="953">
        <v>41654</v>
      </c>
      <c r="AF618" s="953">
        <v>44127</v>
      </c>
      <c r="AG618" s="952">
        <v>405899.07</v>
      </c>
      <c r="AH618" s="952">
        <v>225581</v>
      </c>
      <c r="AI618" s="954">
        <v>0.71230000000000004</v>
      </c>
      <c r="AJ618" s="954">
        <f>(AH618-MIN(IF(O616=0,2E+99,O616),IF(X616=0,2E+99,X616)))/MIN(IF(O616=0,2E+99,O616),IF(X616=0,2E+99,X616))</f>
        <v>78.841294981980212</v>
      </c>
      <c r="AK618" s="954">
        <v>2.0377993824836209</v>
      </c>
      <c r="AL618" s="954">
        <v>24.363689675870351</v>
      </c>
      <c r="AM618" s="955">
        <v>0.26461022739451617</v>
      </c>
      <c r="AN618" s="956">
        <v>45083.046331018515</v>
      </c>
      <c r="AO618" s="952"/>
    </row>
    <row r="619" spans="1:41" ht="13.5" thickBot="1" x14ac:dyDescent="0.25">
      <c r="A619" s="990"/>
      <c r="B619" s="990"/>
      <c r="C619" s="993"/>
      <c r="D619" s="996"/>
      <c r="E619" s="993"/>
      <c r="F619" s="993"/>
      <c r="G619" s="993"/>
      <c r="H619" s="999"/>
      <c r="I619" s="999"/>
      <c r="J619" s="999"/>
      <c r="K619" s="987"/>
      <c r="L619" s="999"/>
      <c r="M619" s="999"/>
      <c r="N619" s="1002"/>
      <c r="O619" s="987"/>
      <c r="P619" s="987"/>
      <c r="Q619" s="978"/>
      <c r="R619" s="978"/>
      <c r="S619" s="978"/>
      <c r="T619" s="978"/>
      <c r="U619" s="978"/>
      <c r="V619" s="978"/>
      <c r="W619" s="981"/>
      <c r="X619" s="984"/>
      <c r="Y619" s="984"/>
      <c r="Z619" s="975"/>
      <c r="AA619" s="957" t="s">
        <v>1677</v>
      </c>
      <c r="AB619" s="958" t="s">
        <v>500</v>
      </c>
      <c r="AC619" s="958">
        <v>2450</v>
      </c>
      <c r="AD619" s="958" t="s">
        <v>380</v>
      </c>
      <c r="AE619" s="959">
        <v>41654</v>
      </c>
      <c r="AF619" s="959">
        <v>44127</v>
      </c>
      <c r="AG619" s="958">
        <v>15731.14</v>
      </c>
      <c r="AH619" s="958">
        <v>1751.19</v>
      </c>
      <c r="AI619" s="960">
        <v>0.1002</v>
      </c>
      <c r="AJ619" s="960">
        <f>(AH619-MIN(IF(O616=0,2E+99,O616),IF(X616=0,2E+99,X616)))/MIN(IF(O616=0,2E+99,O616),IF(X616=0,2E+99,X616))</f>
        <v>-0.38019036461628447</v>
      </c>
      <c r="AK619" s="960">
        <v>7.8977533448803872E-2</v>
      </c>
      <c r="AL619" s="960">
        <v>0.94424609843937568</v>
      </c>
      <c r="AM619" s="961">
        <v>1.3210462263811866</v>
      </c>
      <c r="AN619" s="962">
        <v>45083.046539351853</v>
      </c>
      <c r="AO619" s="958"/>
    </row>
    <row r="620" spans="1:41" x14ac:dyDescent="0.2">
      <c r="A620" s="988" t="s">
        <v>1678</v>
      </c>
      <c r="B620" s="988" t="s">
        <v>1679</v>
      </c>
      <c r="C620" s="991"/>
      <c r="D620" s="994" t="s">
        <v>508</v>
      </c>
      <c r="E620" s="991" t="s">
        <v>960</v>
      </c>
      <c r="F620" s="991">
        <v>1</v>
      </c>
      <c r="G620" s="991">
        <v>1</v>
      </c>
      <c r="H620" s="997">
        <v>9</v>
      </c>
      <c r="I620" s="997">
        <v>295</v>
      </c>
      <c r="J620" s="997">
        <v>0.01</v>
      </c>
      <c r="K620" s="985">
        <v>0.98699999999999988</v>
      </c>
      <c r="L620" s="997">
        <v>1.7</v>
      </c>
      <c r="M620" s="997">
        <v>82</v>
      </c>
      <c r="N620" s="1000">
        <v>76.156836892660635</v>
      </c>
      <c r="O620" s="985">
        <f>VLOOKUP(D620,'Залог и цена пипса'!$B$13:$E$44,3,0)*(N620+I620*$C$2*K620)</f>
        <v>913.51777779752604</v>
      </c>
      <c r="P620" s="985">
        <f>K620*VLOOKUP(D620,'Залог и цена пипса'!$B$13:$E$44,2,0)</f>
        <v>211.67201999999997</v>
      </c>
      <c r="Q620" s="976"/>
      <c r="R620" s="976"/>
      <c r="S620" s="976"/>
      <c r="T620" s="976"/>
      <c r="U620" s="976"/>
      <c r="V620" s="976"/>
      <c r="W620" s="979"/>
      <c r="X620" s="982"/>
      <c r="Y620" s="982"/>
      <c r="Z620" s="973">
        <f>MAX(O620,X620)+MAX(Y620,P620)</f>
        <v>1125.1897977975259</v>
      </c>
      <c r="AA620" s="945" t="s">
        <v>1680</v>
      </c>
      <c r="AB620" s="946" t="s">
        <v>508</v>
      </c>
      <c r="AC620" s="946">
        <v>1200</v>
      </c>
      <c r="AD620" s="946" t="s">
        <v>380</v>
      </c>
      <c r="AE620" s="947">
        <v>42019</v>
      </c>
      <c r="AF620" s="947">
        <v>44130</v>
      </c>
      <c r="AG620" s="946">
        <v>11375.64</v>
      </c>
      <c r="AH620" s="946">
        <v>4738.66</v>
      </c>
      <c r="AI620" s="948">
        <v>0.76559999999999995</v>
      </c>
      <c r="AJ620" s="948">
        <f>(AH620-MIN(IF(O620=0,2E+99,O620),IF(X620=0,2E+99,X620)))/MIN(IF(O620=0,2E+99,O620),IF(X620=0,2E+99,X620))</f>
        <v>4.1872663183685583</v>
      </c>
      <c r="AK620" s="948">
        <v>0.1367922077922078</v>
      </c>
      <c r="AL620" s="948">
        <v>1.6344310344827586</v>
      </c>
      <c r="AM620" s="949">
        <v>0.41389701759132552</v>
      </c>
      <c r="AN620" s="950">
        <v>45083.046886574077</v>
      </c>
      <c r="AO620" s="946"/>
    </row>
    <row r="621" spans="1:41" x14ac:dyDescent="0.2">
      <c r="A621" s="989"/>
      <c r="B621" s="989"/>
      <c r="C621" s="992"/>
      <c r="D621" s="995"/>
      <c r="E621" s="992"/>
      <c r="F621" s="992"/>
      <c r="G621" s="992"/>
      <c r="H621" s="998"/>
      <c r="I621" s="998"/>
      <c r="J621" s="998"/>
      <c r="K621" s="986"/>
      <c r="L621" s="998"/>
      <c r="M621" s="998"/>
      <c r="N621" s="1001"/>
      <c r="O621" s="986"/>
      <c r="P621" s="986"/>
      <c r="Q621" s="977"/>
      <c r="R621" s="977"/>
      <c r="S621" s="977"/>
      <c r="T621" s="977"/>
      <c r="U621" s="977"/>
      <c r="V621" s="977"/>
      <c r="W621" s="980"/>
      <c r="X621" s="983"/>
      <c r="Y621" s="983"/>
      <c r="Z621" s="974"/>
      <c r="AA621" s="951" t="s">
        <v>1681</v>
      </c>
      <c r="AB621" s="952" t="s">
        <v>508</v>
      </c>
      <c r="AC621" s="952">
        <v>1200</v>
      </c>
      <c r="AD621" s="952" t="s">
        <v>380</v>
      </c>
      <c r="AE621" s="953">
        <v>42019</v>
      </c>
      <c r="AF621" s="953">
        <v>44130</v>
      </c>
      <c r="AG621" s="952">
        <v>10030.73</v>
      </c>
      <c r="AH621" s="952">
        <v>983.56</v>
      </c>
      <c r="AI621" s="954">
        <v>0.15210000000000001</v>
      </c>
      <c r="AJ621" s="954">
        <f>(AH621-MIN(IF(O620=0,2E+99,O620),IF(X620=0,2E+99,X620)))/MIN(IF(O620=0,2E+99,O620),IF(X620=0,2E+99,X620))</f>
        <v>7.6673080595480447E-2</v>
      </c>
      <c r="AK621" s="954">
        <v>0.12061964886964888</v>
      </c>
      <c r="AL621" s="954">
        <v>1.4411968390804597</v>
      </c>
      <c r="AM621" s="955">
        <v>1.7583433719310992</v>
      </c>
      <c r="AN621" s="956">
        <v>45083.047337962962</v>
      </c>
      <c r="AO621" s="952"/>
    </row>
    <row r="622" spans="1:41" x14ac:dyDescent="0.2">
      <c r="A622" s="989"/>
      <c r="B622" s="989"/>
      <c r="C622" s="992"/>
      <c r="D622" s="995"/>
      <c r="E622" s="992"/>
      <c r="F622" s="992"/>
      <c r="G622" s="992"/>
      <c r="H622" s="998"/>
      <c r="I622" s="998"/>
      <c r="J622" s="998"/>
      <c r="K622" s="986"/>
      <c r="L622" s="998"/>
      <c r="M622" s="998"/>
      <c r="N622" s="1001"/>
      <c r="O622" s="986"/>
      <c r="P622" s="986"/>
      <c r="Q622" s="977"/>
      <c r="R622" s="977"/>
      <c r="S622" s="977"/>
      <c r="T622" s="977"/>
      <c r="U622" s="977"/>
      <c r="V622" s="977"/>
      <c r="W622" s="980"/>
      <c r="X622" s="983"/>
      <c r="Y622" s="983"/>
      <c r="Z622" s="974"/>
      <c r="AA622" s="951" t="s">
        <v>1682</v>
      </c>
      <c r="AB622" s="952" t="s">
        <v>508</v>
      </c>
      <c r="AC622" s="952">
        <v>6000</v>
      </c>
      <c r="AD622" s="952" t="s">
        <v>380</v>
      </c>
      <c r="AE622" s="953">
        <v>42019</v>
      </c>
      <c r="AF622" s="953">
        <v>44130</v>
      </c>
      <c r="AG622" s="952">
        <v>49220.63</v>
      </c>
      <c r="AH622" s="952">
        <v>4926.96</v>
      </c>
      <c r="AI622" s="954">
        <v>0.155</v>
      </c>
      <c r="AJ622" s="954">
        <f>(AH622-MIN(IF(O620=0,2E+99,O620),IF(X620=0,2E+99,X620)))/MIN(IF(O620=0,2E+99,O620),IF(X620=0,2E+99,X620))</f>
        <v>4.3933925751054419</v>
      </c>
      <c r="AK622" s="954">
        <v>0.11837573352573354</v>
      </c>
      <c r="AL622" s="954">
        <v>1.4143859195402297</v>
      </c>
      <c r="AM622" s="955">
        <v>1.7224242772909419</v>
      </c>
      <c r="AN622" s="956">
        <v>45083.047662037039</v>
      </c>
      <c r="AO622" s="952"/>
    </row>
    <row r="623" spans="1:41" ht="13.5" thickBot="1" x14ac:dyDescent="0.25">
      <c r="A623" s="990"/>
      <c r="B623" s="990"/>
      <c r="C623" s="993"/>
      <c r="D623" s="996"/>
      <c r="E623" s="993"/>
      <c r="F623" s="993"/>
      <c r="G623" s="993"/>
      <c r="H623" s="999"/>
      <c r="I623" s="999"/>
      <c r="J623" s="999"/>
      <c r="K623" s="987"/>
      <c r="L623" s="999"/>
      <c r="M623" s="999"/>
      <c r="N623" s="1002"/>
      <c r="O623" s="987"/>
      <c r="P623" s="987"/>
      <c r="Q623" s="978"/>
      <c r="R623" s="978"/>
      <c r="S623" s="978"/>
      <c r="T623" s="978"/>
      <c r="U623" s="978"/>
      <c r="V623" s="978"/>
      <c r="W623" s="981"/>
      <c r="X623" s="984"/>
      <c r="Y623" s="984"/>
      <c r="Z623" s="975"/>
      <c r="AA623" s="957" t="s">
        <v>1683</v>
      </c>
      <c r="AB623" s="958" t="s">
        <v>508</v>
      </c>
      <c r="AC623" s="958">
        <v>1200</v>
      </c>
      <c r="AD623" s="958" t="s">
        <v>380</v>
      </c>
      <c r="AE623" s="959">
        <v>42019</v>
      </c>
      <c r="AF623" s="959">
        <v>44130</v>
      </c>
      <c r="AG623" s="958">
        <v>2331095.69</v>
      </c>
      <c r="AH623" s="958">
        <v>1124577.42</v>
      </c>
      <c r="AI623" s="960">
        <v>0.77470000000000006</v>
      </c>
      <c r="AJ623" s="960">
        <f>(AH623-MIN(IF(O620=0,2E+99,O620),IF(X620=0,2E+99,X620)))/MIN(IF(O620=0,2E+99,O620),IF(X620=0,2E+99,X620))</f>
        <v>1230.0405416644815</v>
      </c>
      <c r="AK623" s="960">
        <v>28.031453703703708</v>
      </c>
      <c r="AL623" s="960">
        <v>334.92754166666668</v>
      </c>
      <c r="AM623" s="961">
        <v>0.35739028976768894</v>
      </c>
      <c r="AN623" s="962">
        <v>45083.048078703701</v>
      </c>
      <c r="AO623" s="958"/>
    </row>
    <row r="624" spans="1:41" x14ac:dyDescent="0.2">
      <c r="A624" s="988" t="s">
        <v>1684</v>
      </c>
      <c r="B624" s="988" t="s">
        <v>1685</v>
      </c>
      <c r="C624" s="991"/>
      <c r="D624" s="994" t="s">
        <v>507</v>
      </c>
      <c r="E624" s="991" t="s">
        <v>960</v>
      </c>
      <c r="F624" s="991">
        <v>1</v>
      </c>
      <c r="G624" s="991">
        <v>1</v>
      </c>
      <c r="H624" s="997">
        <v>8</v>
      </c>
      <c r="I624" s="997">
        <v>120</v>
      </c>
      <c r="J624" s="997">
        <v>0.01</v>
      </c>
      <c r="K624" s="985">
        <v>0.64999999999999991</v>
      </c>
      <c r="L624" s="997">
        <v>2</v>
      </c>
      <c r="M624" s="997">
        <v>32</v>
      </c>
      <c r="N624" s="1000">
        <v>17.662146973794645</v>
      </c>
      <c r="O624" s="985">
        <f>VLOOKUP(D624,'Залог и цена пипса'!$B$13:$E$44,3,0)*(N624+I624*$C$2*K624)</f>
        <v>316.17825065274155</v>
      </c>
      <c r="P624" s="985">
        <f>K624*VLOOKUP(D624,'Залог и цена пипса'!$B$13:$E$44,2,0)</f>
        <v>139.39899999999997</v>
      </c>
      <c r="Q624" s="976"/>
      <c r="R624" s="976"/>
      <c r="S624" s="976"/>
      <c r="T624" s="976"/>
      <c r="U624" s="976"/>
      <c r="V624" s="976"/>
      <c r="W624" s="979"/>
      <c r="X624" s="982"/>
      <c r="Y624" s="982"/>
      <c r="Z624" s="973">
        <f>MAX(O624,X624)+MAX(Y624,P624)</f>
        <v>455.57725065274155</v>
      </c>
      <c r="AA624" s="945" t="s">
        <v>1686</v>
      </c>
      <c r="AB624" s="946" t="s">
        <v>507</v>
      </c>
      <c r="AC624" s="946">
        <v>711</v>
      </c>
      <c r="AD624" s="946" t="s">
        <v>380</v>
      </c>
      <c r="AE624" s="947">
        <v>43115</v>
      </c>
      <c r="AF624" s="947">
        <v>44130</v>
      </c>
      <c r="AG624" s="946">
        <v>2234.41</v>
      </c>
      <c r="AH624" s="946">
        <v>571.79999999999995</v>
      </c>
      <c r="AI624" s="948">
        <v>0.27189999999999998</v>
      </c>
      <c r="AJ624" s="948">
        <f>(AH624-MIN(IF(O624=0,2E+99,O624),IF(X624=0,2E+99,X624)))/MIN(IF(O624=0,2E+99,O624),IF(X624=0,2E+99,X624))</f>
        <v>0.80847353927581711</v>
      </c>
      <c r="AK624" s="948">
        <v>9.409072151056537E-2</v>
      </c>
      <c r="AL624" s="948">
        <v>1.122367892304601</v>
      </c>
      <c r="AM624" s="949">
        <v>1.3955991105781242</v>
      </c>
      <c r="AN624" s="950">
        <v>45083.04824074074</v>
      </c>
      <c r="AO624" s="946"/>
    </row>
    <row r="625" spans="1:41" x14ac:dyDescent="0.2">
      <c r="A625" s="989"/>
      <c r="B625" s="989"/>
      <c r="C625" s="992"/>
      <c r="D625" s="995"/>
      <c r="E625" s="992"/>
      <c r="F625" s="992"/>
      <c r="G625" s="992"/>
      <c r="H625" s="998"/>
      <c r="I625" s="998"/>
      <c r="J625" s="998"/>
      <c r="K625" s="986"/>
      <c r="L625" s="998"/>
      <c r="M625" s="998"/>
      <c r="N625" s="1001"/>
      <c r="O625" s="986"/>
      <c r="P625" s="986"/>
      <c r="Q625" s="977"/>
      <c r="R625" s="977"/>
      <c r="S625" s="977"/>
      <c r="T625" s="977"/>
      <c r="U625" s="977"/>
      <c r="V625" s="977"/>
      <c r="W625" s="980"/>
      <c r="X625" s="983"/>
      <c r="Y625" s="983"/>
      <c r="Z625" s="974"/>
      <c r="AA625" s="951" t="s">
        <v>1687</v>
      </c>
      <c r="AB625" s="952" t="s">
        <v>507</v>
      </c>
      <c r="AC625" s="952">
        <v>7011</v>
      </c>
      <c r="AD625" s="952" t="s">
        <v>380</v>
      </c>
      <c r="AE625" s="953">
        <v>43115</v>
      </c>
      <c r="AF625" s="953">
        <v>44130</v>
      </c>
      <c r="AG625" s="952">
        <v>22335.93</v>
      </c>
      <c r="AH625" s="952">
        <v>5716.79</v>
      </c>
      <c r="AI625" s="954">
        <v>0.27329999999999999</v>
      </c>
      <c r="AJ625" s="954">
        <f>(AH625-MIN(IF(O624=0,2E+99,O624),IF(X624=0,2E+99,X624)))/MIN(IF(O624=0,2E+99,O624),IF(X624=0,2E+99,X624))</f>
        <v>17.080908437559636</v>
      </c>
      <c r="AK625" s="954">
        <v>9.5384455735512283E-2</v>
      </c>
      <c r="AL625" s="954">
        <v>1.1378002934164682</v>
      </c>
      <c r="AM625" s="955">
        <v>1.3953840979190872</v>
      </c>
      <c r="AN625" s="956">
        <v>45083.048344907409</v>
      </c>
      <c r="AO625" s="952"/>
    </row>
    <row r="626" spans="1:41" x14ac:dyDescent="0.2">
      <c r="A626" s="989"/>
      <c r="B626" s="989"/>
      <c r="C626" s="992"/>
      <c r="D626" s="995"/>
      <c r="E626" s="992"/>
      <c r="F626" s="992"/>
      <c r="G626" s="992"/>
      <c r="H626" s="998"/>
      <c r="I626" s="998"/>
      <c r="J626" s="998"/>
      <c r="K626" s="986"/>
      <c r="L626" s="998"/>
      <c r="M626" s="998"/>
      <c r="N626" s="1001"/>
      <c r="O626" s="986"/>
      <c r="P626" s="986"/>
      <c r="Q626" s="977"/>
      <c r="R626" s="977"/>
      <c r="S626" s="977"/>
      <c r="T626" s="977"/>
      <c r="U626" s="977"/>
      <c r="V626" s="977"/>
      <c r="W626" s="980"/>
      <c r="X626" s="983"/>
      <c r="Y626" s="983"/>
      <c r="Z626" s="974"/>
      <c r="AA626" s="951" t="s">
        <v>1688</v>
      </c>
      <c r="AB626" s="952" t="s">
        <v>507</v>
      </c>
      <c r="AC626" s="952">
        <v>711</v>
      </c>
      <c r="AD626" s="952" t="s">
        <v>380</v>
      </c>
      <c r="AE626" s="953">
        <v>43115</v>
      </c>
      <c r="AF626" s="953">
        <v>44130</v>
      </c>
      <c r="AG626" s="952">
        <v>8863.32</v>
      </c>
      <c r="AH626" s="952">
        <v>3464.14</v>
      </c>
      <c r="AI626" s="954">
        <v>0.46820000000000001</v>
      </c>
      <c r="AJ626" s="954">
        <f>(AH626-MIN(IF(O624=0,2E+99,O624),IF(X624=0,2E+99,X624)))/MIN(IF(O624=0,2E+99,O624),IF(X624=0,2E+99,X624))</f>
        <v>9.9562880838526215</v>
      </c>
      <c r="AK626" s="954">
        <v>0.37323328027489322</v>
      </c>
      <c r="AL626" s="954">
        <v>4.4521398432790837</v>
      </c>
      <c r="AM626" s="955">
        <v>0.91378276529569491</v>
      </c>
      <c r="AN626" s="956">
        <v>45083.048437500001</v>
      </c>
      <c r="AO626" s="952"/>
    </row>
    <row r="627" spans="1:41" x14ac:dyDescent="0.2">
      <c r="A627" s="989"/>
      <c r="B627" s="989"/>
      <c r="C627" s="992"/>
      <c r="D627" s="995"/>
      <c r="E627" s="992"/>
      <c r="F627" s="992"/>
      <c r="G627" s="992"/>
      <c r="H627" s="998"/>
      <c r="I627" s="998"/>
      <c r="J627" s="998"/>
      <c r="K627" s="986"/>
      <c r="L627" s="998"/>
      <c r="M627" s="998"/>
      <c r="N627" s="1001"/>
      <c r="O627" s="986"/>
      <c r="P627" s="986"/>
      <c r="Q627" s="977"/>
      <c r="R627" s="977"/>
      <c r="S627" s="977"/>
      <c r="T627" s="977"/>
      <c r="U627" s="977"/>
      <c r="V627" s="977"/>
      <c r="W627" s="980"/>
      <c r="X627" s="983"/>
      <c r="Y627" s="983"/>
      <c r="Z627" s="974"/>
      <c r="AA627" s="951" t="s">
        <v>1689</v>
      </c>
      <c r="AB627" s="952" t="s">
        <v>507</v>
      </c>
      <c r="AC627" s="952">
        <v>711</v>
      </c>
      <c r="AD627" s="952" t="s">
        <v>380</v>
      </c>
      <c r="AE627" s="953">
        <v>43115</v>
      </c>
      <c r="AF627" s="953">
        <v>44130</v>
      </c>
      <c r="AG627" s="952">
        <v>2854.12</v>
      </c>
      <c r="AH627" s="952">
        <v>711.88</v>
      </c>
      <c r="AI627" s="954">
        <v>0.43309999999999998</v>
      </c>
      <c r="AJ627" s="954">
        <f>(AH627-MIN(IF(O624=0,2E+99,O624),IF(X624=0,2E+99,X624)))/MIN(IF(O624=0,2E+99,O624),IF(X624=0,2E+99,X624))</f>
        <v>1.2515147658965875</v>
      </c>
      <c r="AK627" s="954">
        <v>0.12018663095749428</v>
      </c>
      <c r="AL627" s="954">
        <v>1.4336548121358248</v>
      </c>
      <c r="AM627" s="955">
        <v>1.4318825805312292</v>
      </c>
      <c r="AN627" s="956">
        <v>45083.048530092594</v>
      </c>
      <c r="AO627" s="952"/>
    </row>
    <row r="628" spans="1:41" x14ac:dyDescent="0.2">
      <c r="A628" s="989"/>
      <c r="B628" s="989"/>
      <c r="C628" s="992"/>
      <c r="D628" s="995"/>
      <c r="E628" s="992"/>
      <c r="F628" s="992"/>
      <c r="G628" s="992"/>
      <c r="H628" s="998"/>
      <c r="I628" s="998"/>
      <c r="J628" s="998"/>
      <c r="K628" s="986"/>
      <c r="L628" s="998"/>
      <c r="M628" s="998"/>
      <c r="N628" s="1001"/>
      <c r="O628" s="986"/>
      <c r="P628" s="986"/>
      <c r="Q628" s="977"/>
      <c r="R628" s="977"/>
      <c r="S628" s="977"/>
      <c r="T628" s="977"/>
      <c r="U628" s="977"/>
      <c r="V628" s="977"/>
      <c r="W628" s="980"/>
      <c r="X628" s="983"/>
      <c r="Y628" s="983"/>
      <c r="Z628" s="974"/>
      <c r="AA628" s="951" t="s">
        <v>1690</v>
      </c>
      <c r="AB628" s="952" t="s">
        <v>507</v>
      </c>
      <c r="AC628" s="952">
        <v>800</v>
      </c>
      <c r="AD628" s="952" t="s">
        <v>380</v>
      </c>
      <c r="AE628" s="953">
        <v>40909</v>
      </c>
      <c r="AF628" s="953">
        <v>44125</v>
      </c>
      <c r="AG628" s="952">
        <v>8473.7099999999991</v>
      </c>
      <c r="AH628" s="952">
        <v>1339.76</v>
      </c>
      <c r="AI628" s="954">
        <v>0.2278</v>
      </c>
      <c r="AJ628" s="954">
        <f>(AH628-MIN(IF(O624=0,2E+99,O624),IF(X624=0,2E+99,X624)))/MIN(IF(O624=0,2E+99,O624),IF(X624=0,2E+99,X624))</f>
        <v>3.2373566089194981</v>
      </c>
      <c r="AK628" s="954">
        <v>0.1002094370860927</v>
      </c>
      <c r="AL628" s="954">
        <v>1.2036519886363635</v>
      </c>
      <c r="AM628" s="955">
        <v>0.71872692938219584</v>
      </c>
      <c r="AN628" s="956">
        <v>45083.048958333333</v>
      </c>
      <c r="AO628" s="952"/>
    </row>
    <row r="629" spans="1:41" x14ac:dyDescent="0.2">
      <c r="A629" s="989"/>
      <c r="B629" s="989"/>
      <c r="C629" s="992"/>
      <c r="D629" s="995"/>
      <c r="E629" s="992"/>
      <c r="F629" s="992"/>
      <c r="G629" s="992"/>
      <c r="H629" s="998"/>
      <c r="I629" s="998"/>
      <c r="J629" s="998"/>
      <c r="K629" s="986"/>
      <c r="L629" s="998"/>
      <c r="M629" s="998"/>
      <c r="N629" s="1001"/>
      <c r="O629" s="986"/>
      <c r="P629" s="986"/>
      <c r="Q629" s="977"/>
      <c r="R629" s="977"/>
      <c r="S629" s="977"/>
      <c r="T629" s="977"/>
      <c r="U629" s="977"/>
      <c r="V629" s="977"/>
      <c r="W629" s="980"/>
      <c r="X629" s="983"/>
      <c r="Y629" s="983"/>
      <c r="Z629" s="974"/>
      <c r="AA629" s="951" t="s">
        <v>1691</v>
      </c>
      <c r="AB629" s="952" t="s">
        <v>507</v>
      </c>
      <c r="AC629" s="952">
        <v>800</v>
      </c>
      <c r="AD629" s="952" t="s">
        <v>380</v>
      </c>
      <c r="AE629" s="953">
        <v>41640</v>
      </c>
      <c r="AF629" s="953">
        <v>44125</v>
      </c>
      <c r="AG629" s="952">
        <v>6792.64</v>
      </c>
      <c r="AH629" s="952">
        <v>1339.76</v>
      </c>
      <c r="AI629" s="954">
        <v>0.31900000000000001</v>
      </c>
      <c r="AJ629" s="954">
        <f>(AH629-MIN(IF(O624=0,2E+99,O624),IF(X624=0,2E+99,X624)))/MIN(IF(O624=0,2E+99,O624),IF(X624=0,2E+99,X624))</f>
        <v>3.2373566089194981</v>
      </c>
      <c r="AK629" s="954">
        <v>0.1039265605875153</v>
      </c>
      <c r="AL629" s="954">
        <v>1.2486470588235294</v>
      </c>
      <c r="AM629" s="955">
        <v>0.74559446994896372</v>
      </c>
      <c r="AN629" s="956">
        <v>45083.049120370371</v>
      </c>
      <c r="AO629" s="952"/>
    </row>
    <row r="630" spans="1:41" ht="13.5" thickBot="1" x14ac:dyDescent="0.25">
      <c r="A630" s="990"/>
      <c r="B630" s="990"/>
      <c r="C630" s="993"/>
      <c r="D630" s="996"/>
      <c r="E630" s="993"/>
      <c r="F630" s="993"/>
      <c r="G630" s="993"/>
      <c r="H630" s="999"/>
      <c r="I630" s="999"/>
      <c r="J630" s="999"/>
      <c r="K630" s="987"/>
      <c r="L630" s="999"/>
      <c r="M630" s="999"/>
      <c r="N630" s="1002"/>
      <c r="O630" s="987"/>
      <c r="P630" s="987"/>
      <c r="Q630" s="978"/>
      <c r="R630" s="978"/>
      <c r="S630" s="978"/>
      <c r="T630" s="978"/>
      <c r="U630" s="978"/>
      <c r="V630" s="978"/>
      <c r="W630" s="981"/>
      <c r="X630" s="984"/>
      <c r="Y630" s="984"/>
      <c r="Z630" s="975"/>
      <c r="AA630" s="957" t="s">
        <v>1610</v>
      </c>
      <c r="AB630" s="958" t="s">
        <v>507</v>
      </c>
      <c r="AC630" s="958">
        <v>1000</v>
      </c>
      <c r="AD630" s="958" t="s">
        <v>380</v>
      </c>
      <c r="AE630" s="959">
        <v>41640</v>
      </c>
      <c r="AF630" s="959">
        <v>44125</v>
      </c>
      <c r="AG630" s="958">
        <v>6413.22</v>
      </c>
      <c r="AH630" s="958">
        <v>1605.07</v>
      </c>
      <c r="AI630" s="960">
        <v>0.37119999999999997</v>
      </c>
      <c r="AJ630" s="960">
        <f>(AH630-MIN(IF(O624=0,2E+99,O624),IF(X624=0,2E+99,X624)))/MIN(IF(O624=0,2E+99,O624),IF(X624=0,2E+99,X624))</f>
        <v>4.0764718847244419</v>
      </c>
      <c r="AK630" s="960">
        <v>7.8497184822521424E-2</v>
      </c>
      <c r="AL630" s="960">
        <v>0.94312058823529421</v>
      </c>
      <c r="AM630" s="961">
        <v>0.58758844675639954</v>
      </c>
      <c r="AN630" s="962">
        <v>45083.049386574072</v>
      </c>
      <c r="AO630" s="958"/>
    </row>
    <row r="631" spans="1:41" x14ac:dyDescent="0.2">
      <c r="A631" s="988" t="s">
        <v>1692</v>
      </c>
      <c r="B631" s="988" t="s">
        <v>1693</v>
      </c>
      <c r="C631" s="991"/>
      <c r="D631" s="994" t="s">
        <v>509</v>
      </c>
      <c r="E631" s="991" t="s">
        <v>1004</v>
      </c>
      <c r="F631" s="991">
        <v>3</v>
      </c>
      <c r="G631" s="991">
        <v>1</v>
      </c>
      <c r="H631" s="997">
        <v>8</v>
      </c>
      <c r="I631" s="997">
        <v>146</v>
      </c>
      <c r="J631" s="997">
        <v>0.01</v>
      </c>
      <c r="K631" s="985">
        <v>2.1340000000000003</v>
      </c>
      <c r="L631" s="997">
        <v>2.2999999999999998</v>
      </c>
      <c r="M631" s="997">
        <v>25</v>
      </c>
      <c r="N631" s="1000">
        <v>37.563998228107792</v>
      </c>
      <c r="O631" s="985">
        <f>VLOOKUP(D631,'Залог и цена пипса'!$B$13:$E$44,3,0)*(N631+I631*$C$2*K631)</f>
        <v>1033.8943941438868</v>
      </c>
      <c r="P631" s="985">
        <f>K631*VLOOKUP(D631,'Залог и цена пипса'!$B$13:$E$44,2,0)</f>
        <v>457.65764000000007</v>
      </c>
      <c r="Q631" s="976"/>
      <c r="R631" s="976"/>
      <c r="S631" s="976"/>
      <c r="T631" s="976"/>
      <c r="U631" s="976"/>
      <c r="V631" s="976"/>
      <c r="W631" s="979"/>
      <c r="X631" s="982"/>
      <c r="Y631" s="982"/>
      <c r="Z631" s="973">
        <f>MAX(O631,X631)+MAX(Y631,P631)</f>
        <v>1491.5520341438869</v>
      </c>
      <c r="AA631" s="945" t="s">
        <v>1694</v>
      </c>
      <c r="AB631" s="946" t="s">
        <v>509</v>
      </c>
      <c r="AC631" s="946">
        <v>2200</v>
      </c>
      <c r="AD631" s="946" t="s">
        <v>380</v>
      </c>
      <c r="AE631" s="947">
        <v>41641</v>
      </c>
      <c r="AF631" s="947">
        <v>44127</v>
      </c>
      <c r="AG631" s="946">
        <v>18838.439999999999</v>
      </c>
      <c r="AH631" s="946">
        <v>1738.25</v>
      </c>
      <c r="AI631" s="948">
        <v>0.108</v>
      </c>
      <c r="AJ631" s="948">
        <f>(AH631-MIN(IF(O631=0,2E+99,O631),IF(X631=0,2E+99,X631)))/MIN(IF(O631=0,2E+99,O631),IF(X631=0,2E+99,X631))</f>
        <v>0.68126455646309303</v>
      </c>
      <c r="AK631" s="948">
        <v>0.10480939134305106</v>
      </c>
      <c r="AL631" s="948">
        <v>1.2592540106951871</v>
      </c>
      <c r="AM631" s="949">
        <v>1.593763166132266</v>
      </c>
      <c r="AN631" s="950">
        <v>45083.050706018519</v>
      </c>
      <c r="AO631" s="946"/>
    </row>
    <row r="632" spans="1:41" x14ac:dyDescent="0.2">
      <c r="A632" s="989"/>
      <c r="B632" s="989"/>
      <c r="C632" s="992"/>
      <c r="D632" s="995"/>
      <c r="E632" s="992"/>
      <c r="F632" s="992"/>
      <c r="G632" s="992"/>
      <c r="H632" s="998"/>
      <c r="I632" s="998"/>
      <c r="J632" s="998"/>
      <c r="K632" s="986"/>
      <c r="L632" s="998"/>
      <c r="M632" s="998"/>
      <c r="N632" s="1001"/>
      <c r="O632" s="986"/>
      <c r="P632" s="986"/>
      <c r="Q632" s="977"/>
      <c r="R632" s="977"/>
      <c r="S632" s="977"/>
      <c r="T632" s="977"/>
      <c r="U632" s="977"/>
      <c r="V632" s="977"/>
      <c r="W632" s="980"/>
      <c r="X632" s="983"/>
      <c r="Y632" s="983"/>
      <c r="Z632" s="974"/>
      <c r="AA632" s="951" t="s">
        <v>1695</v>
      </c>
      <c r="AB632" s="952" t="s">
        <v>509</v>
      </c>
      <c r="AC632" s="952">
        <v>100000</v>
      </c>
      <c r="AD632" s="952" t="s">
        <v>380</v>
      </c>
      <c r="AE632" s="953">
        <v>41647</v>
      </c>
      <c r="AF632" s="953">
        <v>44252</v>
      </c>
      <c r="AG632" s="952">
        <v>44118.98</v>
      </c>
      <c r="AH632" s="952">
        <v>3728.45</v>
      </c>
      <c r="AI632" s="954">
        <v>2.8500000000000001E-2</v>
      </c>
      <c r="AJ632" s="954">
        <f>(AH632-MIN(IF(O631=0,2E+99,O631),IF(X631=0,2E+99,X631)))/MIN(IF(O631=0,2E+99,O631),IF(X631=0,2E+99,X631))</f>
        <v>2.606219378998889</v>
      </c>
      <c r="AK632" s="954">
        <v>5.1540864485981322E-3</v>
      </c>
      <c r="AL632" s="954">
        <v>6.2139408450704231E-2</v>
      </c>
      <c r="AM632" s="955">
        <v>1.6666284501791424</v>
      </c>
      <c r="AN632" s="956">
        <v>45083.05133101852</v>
      </c>
      <c r="AO632" s="952"/>
    </row>
    <row r="633" spans="1:41" x14ac:dyDescent="0.2">
      <c r="A633" s="989"/>
      <c r="B633" s="989"/>
      <c r="C633" s="992"/>
      <c r="D633" s="995"/>
      <c r="E633" s="992"/>
      <c r="F633" s="992"/>
      <c r="G633" s="992"/>
      <c r="H633" s="998"/>
      <c r="I633" s="998"/>
      <c r="J633" s="998"/>
      <c r="K633" s="986"/>
      <c r="L633" s="998"/>
      <c r="M633" s="998"/>
      <c r="N633" s="1001"/>
      <c r="O633" s="986"/>
      <c r="P633" s="986"/>
      <c r="Q633" s="977"/>
      <c r="R633" s="977"/>
      <c r="S633" s="977"/>
      <c r="T633" s="977"/>
      <c r="U633" s="977"/>
      <c r="V633" s="977"/>
      <c r="W633" s="980"/>
      <c r="X633" s="983"/>
      <c r="Y633" s="983"/>
      <c r="Z633" s="974"/>
      <c r="AA633" s="951" t="s">
        <v>1696</v>
      </c>
      <c r="AB633" s="952" t="s">
        <v>509</v>
      </c>
      <c r="AC633" s="952">
        <v>4000</v>
      </c>
      <c r="AD633" s="952" t="s">
        <v>380</v>
      </c>
      <c r="AE633" s="953">
        <v>40179</v>
      </c>
      <c r="AF633" s="953">
        <v>44125</v>
      </c>
      <c r="AG633" s="952">
        <v>12451.02</v>
      </c>
      <c r="AH633" s="952">
        <v>4253.25</v>
      </c>
      <c r="AI633" s="954">
        <v>0.25030000000000002</v>
      </c>
      <c r="AJ633" s="954">
        <f>(AH633-MIN(IF(O631=0,2E+99,O631),IF(X631=0,2E+99,X631)))/MIN(IF(O631=0,2E+99,O631),IF(X631=0,2E+99,X631))</f>
        <v>3.1138147417095645</v>
      </c>
      <c r="AK633" s="954">
        <v>2.4018171296296298E-2</v>
      </c>
      <c r="AL633" s="954">
        <v>0.28821805555555557</v>
      </c>
      <c r="AM633" s="955">
        <v>0.27105677357837471</v>
      </c>
      <c r="AN633" s="956">
        <v>45083.051655092589</v>
      </c>
      <c r="AO633" s="952"/>
    </row>
    <row r="634" spans="1:41" x14ac:dyDescent="0.2">
      <c r="A634" s="989"/>
      <c r="B634" s="989"/>
      <c r="C634" s="992"/>
      <c r="D634" s="995"/>
      <c r="E634" s="992"/>
      <c r="F634" s="992"/>
      <c r="G634" s="992"/>
      <c r="H634" s="998"/>
      <c r="I634" s="998"/>
      <c r="J634" s="998"/>
      <c r="K634" s="986"/>
      <c r="L634" s="998"/>
      <c r="M634" s="998"/>
      <c r="N634" s="1001"/>
      <c r="O634" s="986"/>
      <c r="P634" s="986"/>
      <c r="Q634" s="977"/>
      <c r="R634" s="977"/>
      <c r="S634" s="977"/>
      <c r="T634" s="977"/>
      <c r="U634" s="977"/>
      <c r="V634" s="977"/>
      <c r="W634" s="980"/>
      <c r="X634" s="983"/>
      <c r="Y634" s="983"/>
      <c r="Z634" s="974"/>
      <c r="AA634" s="951" t="s">
        <v>1697</v>
      </c>
      <c r="AB634" s="952" t="s">
        <v>509</v>
      </c>
      <c r="AC634" s="952">
        <v>2000</v>
      </c>
      <c r="AD634" s="952" t="s">
        <v>380</v>
      </c>
      <c r="AE634" s="953">
        <v>40179</v>
      </c>
      <c r="AF634" s="953">
        <v>44125</v>
      </c>
      <c r="AG634" s="952">
        <v>21173.279999999999</v>
      </c>
      <c r="AH634" s="952">
        <v>2577.04</v>
      </c>
      <c r="AI634" s="954">
        <v>0.27329999999999999</v>
      </c>
      <c r="AJ634" s="954">
        <f>(AH634-MIN(IF(O631=0,2E+99,O631),IF(X631=0,2E+99,X631)))/MIN(IF(O631=0,2E+99,O631),IF(X631=0,2E+99,X631))</f>
        <v>1.4925563138717959</v>
      </c>
      <c r="AK634" s="954">
        <v>8.168703703703703E-2</v>
      </c>
      <c r="AL634" s="954">
        <v>0.98024444444444425</v>
      </c>
      <c r="AM634" s="955">
        <v>0.76075221528920334</v>
      </c>
      <c r="AN634" s="956">
        <v>45083.051979166667</v>
      </c>
      <c r="AO634" s="952"/>
    </row>
    <row r="635" spans="1:41" x14ac:dyDescent="0.2">
      <c r="A635" s="989"/>
      <c r="B635" s="989"/>
      <c r="C635" s="992"/>
      <c r="D635" s="995"/>
      <c r="E635" s="992"/>
      <c r="F635" s="992"/>
      <c r="G635" s="992"/>
      <c r="H635" s="998"/>
      <c r="I635" s="998"/>
      <c r="J635" s="998"/>
      <c r="K635" s="986"/>
      <c r="L635" s="998"/>
      <c r="M635" s="998"/>
      <c r="N635" s="1001"/>
      <c r="O635" s="986"/>
      <c r="P635" s="986"/>
      <c r="Q635" s="977"/>
      <c r="R635" s="977"/>
      <c r="S635" s="977"/>
      <c r="T635" s="977"/>
      <c r="U635" s="977"/>
      <c r="V635" s="977"/>
      <c r="W635" s="980"/>
      <c r="X635" s="983"/>
      <c r="Y635" s="983"/>
      <c r="Z635" s="974"/>
      <c r="AA635" s="951" t="s">
        <v>1698</v>
      </c>
      <c r="AB635" s="952" t="s">
        <v>509</v>
      </c>
      <c r="AC635" s="952">
        <v>4000</v>
      </c>
      <c r="AD635" s="952" t="s">
        <v>380</v>
      </c>
      <c r="AE635" s="953">
        <v>40179</v>
      </c>
      <c r="AF635" s="953">
        <v>44125</v>
      </c>
      <c r="AG635" s="952">
        <v>24255.18</v>
      </c>
      <c r="AH635" s="952">
        <v>2953.05</v>
      </c>
      <c r="AI635" s="954">
        <v>0.22600000000000001</v>
      </c>
      <c r="AJ635" s="954">
        <f>(AH635-MIN(IF(O631=0,2E+99,O631),IF(X631=0,2E+99,X631)))/MIN(IF(O631=0,2E+99,O631),IF(X631=0,2E+99,X631))</f>
        <v>1.856239492859679</v>
      </c>
      <c r="AK635" s="954">
        <v>4.6788541666666669E-2</v>
      </c>
      <c r="AL635" s="954">
        <v>0.56146249999999998</v>
      </c>
      <c r="AM635" s="955">
        <v>0.76051878566228126</v>
      </c>
      <c r="AN635" s="956">
        <v>45083.052291666667</v>
      </c>
      <c r="AO635" s="952"/>
    </row>
    <row r="636" spans="1:41" x14ac:dyDescent="0.2">
      <c r="A636" s="989"/>
      <c r="B636" s="989"/>
      <c r="C636" s="992"/>
      <c r="D636" s="995"/>
      <c r="E636" s="992"/>
      <c r="F636" s="992"/>
      <c r="G636" s="992"/>
      <c r="H636" s="998"/>
      <c r="I636" s="998"/>
      <c r="J636" s="998"/>
      <c r="K636" s="986"/>
      <c r="L636" s="998"/>
      <c r="M636" s="998"/>
      <c r="N636" s="1001"/>
      <c r="O636" s="986"/>
      <c r="P636" s="986"/>
      <c r="Q636" s="977"/>
      <c r="R636" s="977"/>
      <c r="S636" s="977"/>
      <c r="T636" s="977"/>
      <c r="U636" s="977"/>
      <c r="V636" s="977"/>
      <c r="W636" s="980"/>
      <c r="X636" s="983"/>
      <c r="Y636" s="983"/>
      <c r="Z636" s="974"/>
      <c r="AA636" s="951" t="s">
        <v>1699</v>
      </c>
      <c r="AB636" s="952" t="s">
        <v>509</v>
      </c>
      <c r="AC636" s="952">
        <v>4000</v>
      </c>
      <c r="AD636" s="952" t="s">
        <v>380</v>
      </c>
      <c r="AE636" s="953">
        <v>40179</v>
      </c>
      <c r="AF636" s="953">
        <v>44125</v>
      </c>
      <c r="AG636" s="952">
        <v>23477.95</v>
      </c>
      <c r="AH636" s="952">
        <v>3193.33</v>
      </c>
      <c r="AI636" s="954">
        <v>0.25480000000000003</v>
      </c>
      <c r="AJ636" s="954">
        <f>(AH636-MIN(IF(O631=0,2E+99,O631),IF(X631=0,2E+99,X631)))/MIN(IF(O631=0,2E+99,O631),IF(X631=0,2E+99,X631))</f>
        <v>2.0886423391861291</v>
      </c>
      <c r="AK636" s="954">
        <v>4.5289255401234567E-2</v>
      </c>
      <c r="AL636" s="954">
        <v>0.54347106481481477</v>
      </c>
      <c r="AM636" s="955">
        <v>0.68075778552772781</v>
      </c>
      <c r="AN636" s="956">
        <v>45083.052627314813</v>
      </c>
      <c r="AO636" s="952"/>
    </row>
    <row r="637" spans="1:41" x14ac:dyDescent="0.2">
      <c r="A637" s="989"/>
      <c r="B637" s="989"/>
      <c r="C637" s="992"/>
      <c r="D637" s="995"/>
      <c r="E637" s="992"/>
      <c r="F637" s="992"/>
      <c r="G637" s="992"/>
      <c r="H637" s="998"/>
      <c r="I637" s="998"/>
      <c r="J637" s="998"/>
      <c r="K637" s="986"/>
      <c r="L637" s="998"/>
      <c r="M637" s="998"/>
      <c r="N637" s="1001"/>
      <c r="O637" s="986"/>
      <c r="P637" s="986"/>
      <c r="Q637" s="977"/>
      <c r="R637" s="977"/>
      <c r="S637" s="977"/>
      <c r="T637" s="977"/>
      <c r="U637" s="977"/>
      <c r="V637" s="977"/>
      <c r="W637" s="980"/>
      <c r="X637" s="983"/>
      <c r="Y637" s="983"/>
      <c r="Z637" s="974"/>
      <c r="AA637" s="951" t="s">
        <v>1700</v>
      </c>
      <c r="AB637" s="952" t="s">
        <v>509</v>
      </c>
      <c r="AC637" s="952">
        <v>4000</v>
      </c>
      <c r="AD637" s="952" t="s">
        <v>380</v>
      </c>
      <c r="AE637" s="953">
        <v>40179</v>
      </c>
      <c r="AF637" s="953">
        <v>44125</v>
      </c>
      <c r="AG637" s="952">
        <v>22603.06</v>
      </c>
      <c r="AH637" s="952">
        <v>3361.81</v>
      </c>
      <c r="AI637" s="954">
        <v>0.27889999999999998</v>
      </c>
      <c r="AJ637" s="954">
        <f>(AH637-MIN(IF(O631=0,2E+99,O631),IF(X631=0,2E+99,X631)))/MIN(IF(O631=0,2E+99,O631),IF(X631=0,2E+99,X631))</f>
        <v>2.2515990211783059</v>
      </c>
      <c r="AK637" s="954">
        <v>4.360158179012346E-2</v>
      </c>
      <c r="AL637" s="954">
        <v>0.52321898148148149</v>
      </c>
      <c r="AM637" s="955">
        <v>0.62254438112978605</v>
      </c>
      <c r="AN637" s="956">
        <v>45083.052916666667</v>
      </c>
      <c r="AO637" s="952"/>
    </row>
    <row r="638" spans="1:41" ht="13.5" thickBot="1" x14ac:dyDescent="0.25">
      <c r="A638" s="990"/>
      <c r="B638" s="990"/>
      <c r="C638" s="993"/>
      <c r="D638" s="996"/>
      <c r="E638" s="993"/>
      <c r="F638" s="993"/>
      <c r="G638" s="993"/>
      <c r="H638" s="999"/>
      <c r="I638" s="999"/>
      <c r="J638" s="999"/>
      <c r="K638" s="987"/>
      <c r="L638" s="999"/>
      <c r="M638" s="999"/>
      <c r="N638" s="1002"/>
      <c r="O638" s="987"/>
      <c r="P638" s="987"/>
      <c r="Q638" s="978"/>
      <c r="R638" s="978"/>
      <c r="S638" s="978"/>
      <c r="T638" s="978"/>
      <c r="U638" s="978"/>
      <c r="V638" s="978"/>
      <c r="W638" s="981"/>
      <c r="X638" s="984"/>
      <c r="Y638" s="984"/>
      <c r="Z638" s="975"/>
      <c r="AA638" s="957" t="s">
        <v>1610</v>
      </c>
      <c r="AB638" s="958" t="s">
        <v>509</v>
      </c>
      <c r="AC638" s="958">
        <v>2200</v>
      </c>
      <c r="AD638" s="958" t="s">
        <v>380</v>
      </c>
      <c r="AE638" s="959">
        <v>41640</v>
      </c>
      <c r="AF638" s="959">
        <v>44125</v>
      </c>
      <c r="AG638" s="958">
        <v>16757.63</v>
      </c>
      <c r="AH638" s="958">
        <v>3361.81</v>
      </c>
      <c r="AI638" s="960">
        <v>0.76270000000000004</v>
      </c>
      <c r="AJ638" s="960">
        <f>(AH638-MIN(IF(O631=0,2E+99,O631),IF(X631=0,2E+99,X631)))/MIN(IF(O631=0,2E+99,O631),IF(X631=0,2E+99,X631))</f>
        <v>2.2515990211783059</v>
      </c>
      <c r="AK638" s="960">
        <v>9.3232613775453443E-2</v>
      </c>
      <c r="AL638" s="960">
        <v>1.1201624331550801</v>
      </c>
      <c r="AM638" s="961">
        <v>0.73304480412074935</v>
      </c>
      <c r="AN638" s="962">
        <v>45083.053078703706</v>
      </c>
      <c r="AO638" s="958"/>
    </row>
    <row r="639" spans="1:41" x14ac:dyDescent="0.2">
      <c r="A639" s="988" t="s">
        <v>1701</v>
      </c>
      <c r="B639" s="988" t="s">
        <v>1011</v>
      </c>
      <c r="C639" s="991"/>
      <c r="D639" s="994" t="s">
        <v>508</v>
      </c>
      <c r="E639" s="991" t="s">
        <v>1004</v>
      </c>
      <c r="F639" s="991">
        <v>1</v>
      </c>
      <c r="G639" s="991">
        <v>1</v>
      </c>
      <c r="H639" s="997" t="e">
        <v>#N/A</v>
      </c>
      <c r="I639" s="997"/>
      <c r="J639" s="997"/>
      <c r="K639" s="985"/>
      <c r="L639" s="997"/>
      <c r="M639" s="997"/>
      <c r="N639" s="1000"/>
      <c r="O639" s="985"/>
      <c r="P639" s="985"/>
      <c r="Q639" s="976"/>
      <c r="R639" s="976"/>
      <c r="S639" s="976"/>
      <c r="T639" s="976"/>
      <c r="U639" s="976"/>
      <c r="V639" s="976"/>
      <c r="W639" s="979"/>
      <c r="X639" s="982"/>
      <c r="Y639" s="982"/>
      <c r="Z639" s="973">
        <f>MAX(O639,X639)+MAX(Y639,P639)</f>
        <v>0</v>
      </c>
      <c r="AA639" s="945" t="s">
        <v>1012</v>
      </c>
      <c r="AB639" s="946" t="s">
        <v>508</v>
      </c>
      <c r="AC639" s="946">
        <v>1500</v>
      </c>
      <c r="AD639" s="946" t="s">
        <v>380</v>
      </c>
      <c r="AE639" s="947">
        <v>42188</v>
      </c>
      <c r="AF639" s="947">
        <v>44158</v>
      </c>
      <c r="AG639" s="946">
        <v>9207.41</v>
      </c>
      <c r="AH639" s="946">
        <v>1128.8499999999999</v>
      </c>
      <c r="AI639" s="948">
        <v>0.68269999999999997</v>
      </c>
      <c r="AJ639" s="948">
        <f>(AH639-MIN(IF(O639=0,2E+99,O639),IF(X639=0,2E+99,X639)))/MIN(IF(O639=0,2E+99,O639),IF(X639=0,2E+99,X639))</f>
        <v>-1</v>
      </c>
      <c r="AK639" s="948">
        <v>9.4872849046883048E-2</v>
      </c>
      <c r="AL639" s="948">
        <v>1.1367172839506172</v>
      </c>
      <c r="AM639" s="949">
        <v>1.5104539362412419</v>
      </c>
      <c r="AN639" s="950">
        <v>45083.053402777776</v>
      </c>
      <c r="AO639" s="946"/>
    </row>
    <row r="640" spans="1:41" ht="13.5" thickBot="1" x14ac:dyDescent="0.25">
      <c r="A640" s="990"/>
      <c r="B640" s="990"/>
      <c r="C640" s="993"/>
      <c r="D640" s="996"/>
      <c r="E640" s="993"/>
      <c r="F640" s="993"/>
      <c r="G640" s="993"/>
      <c r="H640" s="999"/>
      <c r="I640" s="999"/>
      <c r="J640" s="999"/>
      <c r="K640" s="987"/>
      <c r="L640" s="999"/>
      <c r="M640" s="999"/>
      <c r="N640" s="1002"/>
      <c r="O640" s="987"/>
      <c r="P640" s="987"/>
      <c r="Q640" s="978"/>
      <c r="R640" s="978"/>
      <c r="S640" s="978"/>
      <c r="T640" s="978"/>
      <c r="U640" s="978"/>
      <c r="V640" s="978"/>
      <c r="W640" s="981"/>
      <c r="X640" s="984"/>
      <c r="Y640" s="984"/>
      <c r="Z640" s="975"/>
      <c r="AA640" s="957" t="s">
        <v>1013</v>
      </c>
      <c r="AB640" s="958" t="s">
        <v>508</v>
      </c>
      <c r="AC640" s="958">
        <v>1000</v>
      </c>
      <c r="AD640" s="958" t="s">
        <v>380</v>
      </c>
      <c r="AE640" s="959">
        <v>42006</v>
      </c>
      <c r="AF640" s="959">
        <v>44158</v>
      </c>
      <c r="AG640" s="958">
        <v>11579.09</v>
      </c>
      <c r="AH640" s="958">
        <v>973.78</v>
      </c>
      <c r="AI640" s="960">
        <v>0.19919999999999999</v>
      </c>
      <c r="AJ640" s="960">
        <f>(AH640-MIN(IF(O639=0,2E+99,O639),IF(X639=0,2E+99,X639)))/MIN(IF(O639=0,2E+99,O639),IF(X639=0,2E+99,X639))</f>
        <v>-1</v>
      </c>
      <c r="AK640" s="960">
        <v>0.16377779349363508</v>
      </c>
      <c r="AL640" s="960">
        <v>1.962557627118644</v>
      </c>
      <c r="AM640" s="961">
        <v>2.015401453222128</v>
      </c>
      <c r="AN640" s="962">
        <v>45083.053842592592</v>
      </c>
      <c r="AO640" s="958"/>
    </row>
    <row r="641" spans="1:41" ht="13.5" thickBot="1" x14ac:dyDescent="0.25">
      <c r="A641" s="932" t="s">
        <v>1702</v>
      </c>
      <c r="B641" s="932" t="s">
        <v>1703</v>
      </c>
      <c r="C641" s="933"/>
      <c r="D641" s="934" t="s">
        <v>500</v>
      </c>
      <c r="E641" s="933" t="s">
        <v>960</v>
      </c>
      <c r="F641" s="933">
        <v>1</v>
      </c>
      <c r="G641" s="933">
        <v>1</v>
      </c>
      <c r="H641" s="935" t="e">
        <v>#N/A</v>
      </c>
      <c r="I641" s="935"/>
      <c r="J641" s="935"/>
      <c r="K641" s="936"/>
      <c r="L641" s="935"/>
      <c r="M641" s="935"/>
      <c r="N641" s="937"/>
      <c r="O641" s="936"/>
      <c r="P641" s="936"/>
      <c r="Q641" s="938"/>
      <c r="R641" s="938"/>
      <c r="S641" s="938"/>
      <c r="T641" s="938"/>
      <c r="U641" s="938"/>
      <c r="V641" s="938"/>
      <c r="W641" s="939"/>
      <c r="X641" s="940"/>
      <c r="Y641" s="940"/>
      <c r="Z641" s="941">
        <f>MAX(O641,X641)+MAX(Y641,P641)</f>
        <v>0</v>
      </c>
      <c r="AA641" s="932" t="s">
        <v>1704</v>
      </c>
      <c r="AB641" s="933" t="s">
        <v>500</v>
      </c>
      <c r="AC641" s="933">
        <v>10000</v>
      </c>
      <c r="AD641" s="933" t="s">
        <v>380</v>
      </c>
      <c r="AE641" s="942">
        <v>41641</v>
      </c>
      <c r="AF641" s="942">
        <v>44159</v>
      </c>
      <c r="AG641" s="933">
        <v>15027.5</v>
      </c>
      <c r="AH641" s="933">
        <v>1734.37</v>
      </c>
      <c r="AI641" s="943">
        <v>7.1499999999999994E-2</v>
      </c>
      <c r="AJ641" s="943">
        <f>(AH641-MIN(IF(O641=0,2E+99,O641),IF(X641=0,2E+99,X641)))/MIN(IF(O641=0,2E+99,O641),IF(X641=0,2E+99,X641))</f>
        <v>-1</v>
      </c>
      <c r="AK641" s="943">
        <v>1.8171100362756952E-2</v>
      </c>
      <c r="AL641" s="943">
        <v>0.21778985507246376</v>
      </c>
      <c r="AM641" s="941">
        <v>1.2557289106272811</v>
      </c>
      <c r="AN641" s="944">
        <v>45083.054108796299</v>
      </c>
      <c r="AO641" s="933"/>
    </row>
    <row r="642" spans="1:41" x14ac:dyDescent="0.2">
      <c r="A642" s="988" t="s">
        <v>1705</v>
      </c>
      <c r="B642" s="988" t="s">
        <v>1706</v>
      </c>
      <c r="C642" s="991"/>
      <c r="D642" s="994" t="s">
        <v>510</v>
      </c>
      <c r="E642" s="991" t="s">
        <v>960</v>
      </c>
      <c r="F642" s="991">
        <v>1</v>
      </c>
      <c r="G642" s="991">
        <v>1</v>
      </c>
      <c r="H642" s="997">
        <v>7</v>
      </c>
      <c r="I642" s="997">
        <v>273</v>
      </c>
      <c r="J642" s="997">
        <v>0.01</v>
      </c>
      <c r="K642" s="985">
        <v>0.45</v>
      </c>
      <c r="L642" s="997">
        <v>2</v>
      </c>
      <c r="M642" s="997">
        <v>83</v>
      </c>
      <c r="N642" s="1000">
        <v>20.63476079455376</v>
      </c>
      <c r="O642" s="985">
        <f>VLOOKUP(D642,'Залог и цена пипса'!$B$13:$E$44,3,0)*(N642+I642*$C$2*K642)</f>
        <v>261.33305621412529</v>
      </c>
      <c r="P642" s="985">
        <f>K642*VLOOKUP(D642,'Залог и цена пипса'!$B$13:$E$44,2,0)</f>
        <v>96.507000000000005</v>
      </c>
      <c r="Q642" s="976"/>
      <c r="R642" s="976"/>
      <c r="S642" s="976"/>
      <c r="T642" s="976"/>
      <c r="U642" s="976"/>
      <c r="V642" s="976"/>
      <c r="W642" s="979"/>
      <c r="X642" s="982"/>
      <c r="Y642" s="982"/>
      <c r="Z642" s="973">
        <f>MAX(O642,X642)+MAX(Y642,P642)</f>
        <v>357.8400562141253</v>
      </c>
      <c r="AA642" s="945" t="s">
        <v>1707</v>
      </c>
      <c r="AB642" s="946" t="s">
        <v>510</v>
      </c>
      <c r="AC642" s="946">
        <v>810</v>
      </c>
      <c r="AD642" s="946" t="s">
        <v>380</v>
      </c>
      <c r="AE642" s="947">
        <v>42019</v>
      </c>
      <c r="AF642" s="947">
        <v>44161</v>
      </c>
      <c r="AG642" s="946">
        <v>5213.29</v>
      </c>
      <c r="AH642" s="946">
        <v>709.03</v>
      </c>
      <c r="AI642" s="948">
        <v>0.121</v>
      </c>
      <c r="AJ642" s="948">
        <f>(AH642-MIN(IF(O642=0,2E+99,O642),IF(X642=0,2E+99,X642)))/MIN(IF(O642=0,2E+99,O642),IF(X642=0,2E+99,X642))</f>
        <v>1.7131278770147267</v>
      </c>
      <c r="AK642" s="948">
        <v>9.1422734287317606E-2</v>
      </c>
      <c r="AL642" s="948">
        <v>1.0908746599707051</v>
      </c>
      <c r="AM642" s="949">
        <v>1.2462215626648676</v>
      </c>
      <c r="AN642" s="950">
        <v>45083.054166666669</v>
      </c>
      <c r="AO642" s="946"/>
    </row>
    <row r="643" spans="1:41" x14ac:dyDescent="0.2">
      <c r="A643" s="989"/>
      <c r="B643" s="989"/>
      <c r="C643" s="992"/>
      <c r="D643" s="995"/>
      <c r="E643" s="992"/>
      <c r="F643" s="992"/>
      <c r="G643" s="992"/>
      <c r="H643" s="998"/>
      <c r="I643" s="998"/>
      <c r="J643" s="998"/>
      <c r="K643" s="986"/>
      <c r="L643" s="998"/>
      <c r="M643" s="998"/>
      <c r="N643" s="1001"/>
      <c r="O643" s="986"/>
      <c r="P643" s="986"/>
      <c r="Q643" s="977"/>
      <c r="R643" s="977"/>
      <c r="S643" s="977"/>
      <c r="T643" s="977"/>
      <c r="U643" s="977"/>
      <c r="V643" s="977"/>
      <c r="W643" s="980"/>
      <c r="X643" s="983"/>
      <c r="Y643" s="983"/>
      <c r="Z643" s="974"/>
      <c r="AA643" s="951" t="s">
        <v>1708</v>
      </c>
      <c r="AB643" s="952" t="s">
        <v>510</v>
      </c>
      <c r="AC643" s="952">
        <v>810</v>
      </c>
      <c r="AD643" s="952" t="s">
        <v>380</v>
      </c>
      <c r="AE643" s="953">
        <v>42019</v>
      </c>
      <c r="AF643" s="953">
        <v>44161</v>
      </c>
      <c r="AG643" s="952">
        <v>5070.78</v>
      </c>
      <c r="AH643" s="952">
        <v>710.93</v>
      </c>
      <c r="AI643" s="954">
        <v>0.1244</v>
      </c>
      <c r="AJ643" s="954">
        <f>(AH643-MIN(IF(O642=0,2E+99,O642),IF(X642=0,2E+99,X642)))/MIN(IF(O642=0,2E+99,O642),IF(X642=0,2E+99,X642))</f>
        <v>1.7203982928875783</v>
      </c>
      <c r="AK643" s="954">
        <v>8.8923611111111092E-2</v>
      </c>
      <c r="AL643" s="954">
        <v>1.0610546139359698</v>
      </c>
      <c r="AM643" s="955">
        <v>1.2089154168316649</v>
      </c>
      <c r="AN643" s="956">
        <v>45083.054201388892</v>
      </c>
      <c r="AO643" s="952"/>
    </row>
    <row r="644" spans="1:41" x14ac:dyDescent="0.2">
      <c r="A644" s="989"/>
      <c r="B644" s="989"/>
      <c r="C644" s="992"/>
      <c r="D644" s="995"/>
      <c r="E644" s="992"/>
      <c r="F644" s="992"/>
      <c r="G644" s="992"/>
      <c r="H644" s="998"/>
      <c r="I644" s="998"/>
      <c r="J644" s="998"/>
      <c r="K644" s="986"/>
      <c r="L644" s="998"/>
      <c r="M644" s="998"/>
      <c r="N644" s="1001"/>
      <c r="O644" s="986"/>
      <c r="P644" s="986"/>
      <c r="Q644" s="977"/>
      <c r="R644" s="977"/>
      <c r="S644" s="977"/>
      <c r="T644" s="977"/>
      <c r="U644" s="977"/>
      <c r="V644" s="977"/>
      <c r="W644" s="980"/>
      <c r="X644" s="983"/>
      <c r="Y644" s="983"/>
      <c r="Z644" s="974"/>
      <c r="AA644" s="951" t="s">
        <v>1709</v>
      </c>
      <c r="AB644" s="952" t="s">
        <v>510</v>
      </c>
      <c r="AC644" s="952">
        <v>1620</v>
      </c>
      <c r="AD644" s="952" t="s">
        <v>380</v>
      </c>
      <c r="AE644" s="953">
        <v>42019</v>
      </c>
      <c r="AF644" s="953">
        <v>44161</v>
      </c>
      <c r="AG644" s="952">
        <v>10140.219999999999</v>
      </c>
      <c r="AH644" s="952">
        <v>1421.48</v>
      </c>
      <c r="AI644" s="954">
        <v>0.1244</v>
      </c>
      <c r="AJ644" s="954">
        <f>(AH644-MIN(IF(O642=0,2E+99,O642),IF(X642=0,2E+99,X642)))/MIN(IF(O642=0,2E+99,O642),IF(X642=0,2E+99,X642))</f>
        <v>4.4393425026005868</v>
      </c>
      <c r="AK644" s="954">
        <v>8.8911861672278325E-2</v>
      </c>
      <c r="AL644" s="954">
        <v>1.0609144172421008</v>
      </c>
      <c r="AM644" s="955">
        <v>1.2090788163971375</v>
      </c>
      <c r="AN644" s="956">
        <v>45083.054224537038</v>
      </c>
      <c r="AO644" s="952"/>
    </row>
    <row r="645" spans="1:41" x14ac:dyDescent="0.2">
      <c r="A645" s="989"/>
      <c r="B645" s="989"/>
      <c r="C645" s="992"/>
      <c r="D645" s="995"/>
      <c r="E645" s="992"/>
      <c r="F645" s="992"/>
      <c r="G645" s="992"/>
      <c r="H645" s="998"/>
      <c r="I645" s="998"/>
      <c r="J645" s="998"/>
      <c r="K645" s="986"/>
      <c r="L645" s="998"/>
      <c r="M645" s="998"/>
      <c r="N645" s="1001"/>
      <c r="O645" s="986"/>
      <c r="P645" s="986"/>
      <c r="Q645" s="977"/>
      <c r="R645" s="977"/>
      <c r="S645" s="977"/>
      <c r="T645" s="977"/>
      <c r="U645" s="977"/>
      <c r="V645" s="977"/>
      <c r="W645" s="980"/>
      <c r="X645" s="983"/>
      <c r="Y645" s="983"/>
      <c r="Z645" s="974"/>
      <c r="AA645" s="951" t="s">
        <v>1710</v>
      </c>
      <c r="AB645" s="952" t="s">
        <v>510</v>
      </c>
      <c r="AC645" s="952">
        <v>4050</v>
      </c>
      <c r="AD645" s="952" t="s">
        <v>380</v>
      </c>
      <c r="AE645" s="953">
        <v>42019</v>
      </c>
      <c r="AF645" s="953">
        <v>44161</v>
      </c>
      <c r="AG645" s="952">
        <v>25324.83</v>
      </c>
      <c r="AH645" s="952">
        <v>3549.31</v>
      </c>
      <c r="AI645" s="954">
        <v>0.12429999999999999</v>
      </c>
      <c r="AJ645" s="954">
        <f>(AH645-MIN(IF(O642=0,2E+99,O642),IF(X642=0,2E+99,X642)))/MIN(IF(O642=0,2E+99,O642),IF(X642=0,2E+99,X642))</f>
        <v>12.581557769300508</v>
      </c>
      <c r="AK645" s="954">
        <v>8.8821654040404041E-2</v>
      </c>
      <c r="AL645" s="954">
        <v>1.0598380414312618</v>
      </c>
      <c r="AM645" s="955">
        <v>1.2093460610080862</v>
      </c>
      <c r="AN645" s="956">
        <v>45083.054247685184</v>
      </c>
      <c r="AO645" s="952"/>
    </row>
    <row r="646" spans="1:41" x14ac:dyDescent="0.2">
      <c r="A646" s="989"/>
      <c r="B646" s="989"/>
      <c r="C646" s="992"/>
      <c r="D646" s="995"/>
      <c r="E646" s="992"/>
      <c r="F646" s="992"/>
      <c r="G646" s="992"/>
      <c r="H646" s="998"/>
      <c r="I646" s="998"/>
      <c r="J646" s="998"/>
      <c r="K646" s="986"/>
      <c r="L646" s="998"/>
      <c r="M646" s="998"/>
      <c r="N646" s="1001"/>
      <c r="O646" s="986"/>
      <c r="P646" s="986"/>
      <c r="Q646" s="977"/>
      <c r="R646" s="977"/>
      <c r="S646" s="977"/>
      <c r="T646" s="977"/>
      <c r="U646" s="977"/>
      <c r="V646" s="977"/>
      <c r="W646" s="980"/>
      <c r="X646" s="983"/>
      <c r="Y646" s="983"/>
      <c r="Z646" s="974"/>
      <c r="AA646" s="951" t="s">
        <v>1711</v>
      </c>
      <c r="AB646" s="952" t="s">
        <v>510</v>
      </c>
      <c r="AC646" s="952">
        <v>810</v>
      </c>
      <c r="AD646" s="952" t="s">
        <v>380</v>
      </c>
      <c r="AE646" s="953">
        <v>42019</v>
      </c>
      <c r="AF646" s="953">
        <v>44161</v>
      </c>
      <c r="AG646" s="952">
        <v>188475.37</v>
      </c>
      <c r="AH646" s="952">
        <v>136321.85</v>
      </c>
      <c r="AI646" s="954">
        <v>0.873</v>
      </c>
      <c r="AJ646" s="954">
        <f>(AH646-MIN(IF(O642=0,2E+99,O642),IF(X642=0,2E+99,X642)))/MIN(IF(O642=0,2E+99,O642),IF(X642=0,2E+99,X642))</f>
        <v>520.64028529289317</v>
      </c>
      <c r="AK646" s="954">
        <v>3.3051937780583609</v>
      </c>
      <c r="AL646" s="954">
        <v>39.438244402594677</v>
      </c>
      <c r="AM646" s="955">
        <v>0.23433497980038923</v>
      </c>
      <c r="AN646" s="956">
        <v>45083.054282407407</v>
      </c>
      <c r="AO646" s="952"/>
    </row>
    <row r="647" spans="1:41" x14ac:dyDescent="0.2">
      <c r="A647" s="989"/>
      <c r="B647" s="989"/>
      <c r="C647" s="992"/>
      <c r="D647" s="995"/>
      <c r="E647" s="992"/>
      <c r="F647" s="992"/>
      <c r="G647" s="992"/>
      <c r="H647" s="998"/>
      <c r="I647" s="998"/>
      <c r="J647" s="998"/>
      <c r="K647" s="986"/>
      <c r="L647" s="998"/>
      <c r="M647" s="998"/>
      <c r="N647" s="1001"/>
      <c r="O647" s="986"/>
      <c r="P647" s="986"/>
      <c r="Q647" s="977"/>
      <c r="R647" s="977"/>
      <c r="S647" s="977"/>
      <c r="T647" s="977"/>
      <c r="U647" s="977"/>
      <c r="V647" s="977"/>
      <c r="W647" s="980"/>
      <c r="X647" s="983"/>
      <c r="Y647" s="983"/>
      <c r="Z647" s="974"/>
      <c r="AA647" s="951" t="s">
        <v>1712</v>
      </c>
      <c r="AB647" s="952" t="s">
        <v>510</v>
      </c>
      <c r="AC647" s="952">
        <v>810</v>
      </c>
      <c r="AD647" s="952" t="s">
        <v>380</v>
      </c>
      <c r="AE647" s="953">
        <v>43845</v>
      </c>
      <c r="AF647" s="953">
        <v>44161</v>
      </c>
      <c r="AG647" s="952">
        <v>725.88</v>
      </c>
      <c r="AH647" s="952">
        <v>709.81</v>
      </c>
      <c r="AI647" s="954">
        <v>0.51790000000000003</v>
      </c>
      <c r="AJ647" s="954">
        <f>(AH647-MIN(IF(O642=0,2E+99,O642),IF(X642=0,2E+99,X642)))/MIN(IF(O642=0,2E+99,O642),IF(X642=0,2E+99,X642))</f>
        <v>1.7161125740572656</v>
      </c>
      <c r="AK647" s="954">
        <v>8.6168091168091168E-2</v>
      </c>
      <c r="AL647" s="954">
        <v>0.99572016460905344</v>
      </c>
      <c r="AM647" s="955">
        <v>1.1362665126348366</v>
      </c>
      <c r="AN647" s="956">
        <v>45083.054282407407</v>
      </c>
      <c r="AO647" s="952"/>
    </row>
    <row r="648" spans="1:41" ht="13.5" thickBot="1" x14ac:dyDescent="0.25">
      <c r="A648" s="990"/>
      <c r="B648" s="990"/>
      <c r="C648" s="993"/>
      <c r="D648" s="996"/>
      <c r="E648" s="993"/>
      <c r="F648" s="993"/>
      <c r="G648" s="993"/>
      <c r="H648" s="999"/>
      <c r="I648" s="999"/>
      <c r="J648" s="999"/>
      <c r="K648" s="987"/>
      <c r="L648" s="999"/>
      <c r="M648" s="999"/>
      <c r="N648" s="1002"/>
      <c r="O648" s="987"/>
      <c r="P648" s="987"/>
      <c r="Q648" s="978"/>
      <c r="R648" s="978"/>
      <c r="S648" s="978"/>
      <c r="T648" s="978"/>
      <c r="U648" s="978"/>
      <c r="V648" s="978"/>
      <c r="W648" s="981"/>
      <c r="X648" s="984"/>
      <c r="Y648" s="984"/>
      <c r="Z648" s="975"/>
      <c r="AA648" s="957" t="s">
        <v>1662</v>
      </c>
      <c r="AB648" s="958" t="s">
        <v>510</v>
      </c>
      <c r="AC648" s="958">
        <v>10000</v>
      </c>
      <c r="AD648" s="958" t="s">
        <v>380</v>
      </c>
      <c r="AE648" s="959">
        <v>42005</v>
      </c>
      <c r="AF648" s="959">
        <v>44221</v>
      </c>
      <c r="AG648" s="958">
        <v>5316.77</v>
      </c>
      <c r="AH648" s="958">
        <v>1486.03</v>
      </c>
      <c r="AI648" s="960">
        <v>0.1041</v>
      </c>
      <c r="AJ648" s="960">
        <f>(AH648-MIN(IF(O642=0,2E+99,O642),IF(X642=0,2E+99,X642)))/MIN(IF(O642=0,2E+99,O642),IF(X642=0,2E+99,X642))</f>
        <v>4.6863453155440453</v>
      </c>
      <c r="AK648" s="960">
        <v>7.3032554945054954E-3</v>
      </c>
      <c r="AL648" s="960">
        <v>8.7160163934426244E-2</v>
      </c>
      <c r="AM648" s="961">
        <v>0.58653031186736637</v>
      </c>
      <c r="AN648" s="962">
        <v>45083.054305555554</v>
      </c>
      <c r="AO648" s="958"/>
    </row>
    <row r="649" spans="1:41" x14ac:dyDescent="0.2">
      <c r="A649" s="988" t="s">
        <v>1713</v>
      </c>
      <c r="B649" s="988" t="s">
        <v>1714</v>
      </c>
      <c r="C649" s="991"/>
      <c r="D649" s="994" t="s">
        <v>501</v>
      </c>
      <c r="E649" s="991" t="s">
        <v>960</v>
      </c>
      <c r="F649" s="991">
        <v>1</v>
      </c>
      <c r="G649" s="991">
        <v>1</v>
      </c>
      <c r="H649" s="997">
        <v>8</v>
      </c>
      <c r="I649" s="997">
        <v>343</v>
      </c>
      <c r="J649" s="997">
        <v>0.01</v>
      </c>
      <c r="K649" s="985">
        <v>1.0640000000000001</v>
      </c>
      <c r="L649" s="997">
        <v>2.85</v>
      </c>
      <c r="M649" s="997">
        <v>44</v>
      </c>
      <c r="N649" s="1000">
        <v>41.187999999999995</v>
      </c>
      <c r="O649" s="985">
        <f>VLOOKUP(D649,'Залог и цена пипса'!$B$13:$E$44,3,0)*(N649+I649*$C$2*K649)</f>
        <v>959.30800000000011</v>
      </c>
      <c r="P649" s="985">
        <f>K649*VLOOKUP(D649,'Залог и цена пипса'!$B$13:$E$44,2,0)</f>
        <v>260.97792000000004</v>
      </c>
      <c r="Q649" s="976"/>
      <c r="R649" s="976"/>
      <c r="S649" s="976"/>
      <c r="T649" s="976"/>
      <c r="U649" s="976"/>
      <c r="V649" s="976"/>
      <c r="W649" s="979"/>
      <c r="X649" s="982"/>
      <c r="Y649" s="982"/>
      <c r="Z649" s="973">
        <f>MAX(O649,X649)+MAX(Y649,P649)</f>
        <v>1220.2859200000003</v>
      </c>
      <c r="AA649" s="945" t="s">
        <v>1715</v>
      </c>
      <c r="AB649" s="946" t="s">
        <v>501</v>
      </c>
      <c r="AC649" s="946">
        <v>830</v>
      </c>
      <c r="AD649" s="946" t="s">
        <v>380</v>
      </c>
      <c r="AE649" s="947">
        <v>42019</v>
      </c>
      <c r="AF649" s="947">
        <v>44130</v>
      </c>
      <c r="AG649" s="946">
        <v>2294.4499999999998</v>
      </c>
      <c r="AH649" s="946">
        <v>574.84</v>
      </c>
      <c r="AI649" s="948">
        <v>0.26979999999999998</v>
      </c>
      <c r="AJ649" s="948">
        <f>(AH649-MIN(IF(O649=0,2E+99,O649),IF(X649=0,2E+99,X649)))/MIN(IF(O649=0,2E+99,O649),IF(X649=0,2E+99,X649))</f>
        <v>-0.4007763929832755</v>
      </c>
      <c r="AK649" s="948">
        <v>3.9890297119212784E-2</v>
      </c>
      <c r="AL649" s="948">
        <v>0.47662027420024922</v>
      </c>
      <c r="AM649" s="949">
        <v>0.68818249875827509</v>
      </c>
      <c r="AN649" s="950">
        <v>45083.054351851853</v>
      </c>
      <c r="AO649" s="946"/>
    </row>
    <row r="650" spans="1:41" ht="13.5" thickBot="1" x14ac:dyDescent="0.25">
      <c r="A650" s="990"/>
      <c r="B650" s="990"/>
      <c r="C650" s="993"/>
      <c r="D650" s="996"/>
      <c r="E650" s="993"/>
      <c r="F650" s="993"/>
      <c r="G650" s="993"/>
      <c r="H650" s="999"/>
      <c r="I650" s="999"/>
      <c r="J650" s="999"/>
      <c r="K650" s="987"/>
      <c r="L650" s="999"/>
      <c r="M650" s="999"/>
      <c r="N650" s="1002"/>
      <c r="O650" s="987"/>
      <c r="P650" s="987"/>
      <c r="Q650" s="978"/>
      <c r="R650" s="978"/>
      <c r="S650" s="978"/>
      <c r="T650" s="978"/>
      <c r="U650" s="978"/>
      <c r="V650" s="978"/>
      <c r="W650" s="981"/>
      <c r="X650" s="984"/>
      <c r="Y650" s="984"/>
      <c r="Z650" s="975"/>
      <c r="AA650" s="957" t="s">
        <v>1716</v>
      </c>
      <c r="AB650" s="958" t="s">
        <v>501</v>
      </c>
      <c r="AC650" s="958">
        <v>830</v>
      </c>
      <c r="AD650" s="958" t="s">
        <v>380</v>
      </c>
      <c r="AE650" s="959">
        <v>42019</v>
      </c>
      <c r="AF650" s="959">
        <v>44130</v>
      </c>
      <c r="AG650" s="958">
        <v>2424.13</v>
      </c>
      <c r="AH650" s="958">
        <v>564.78</v>
      </c>
      <c r="AI650" s="960">
        <v>0.19739999999999999</v>
      </c>
      <c r="AJ650" s="960">
        <f>(AH650-MIN(IF(O649=0,2E+99,O649),IF(X649=0,2E+99,X649)))/MIN(IF(O649=0,2E+99,O649),IF(X649=0,2E+99,X649))</f>
        <v>-0.41126311883149114</v>
      </c>
      <c r="AK650" s="960">
        <v>4.2144856482205888E-2</v>
      </c>
      <c r="AL650" s="960">
        <v>0.50355837141670134</v>
      </c>
      <c r="AM650" s="961">
        <v>0.74002876921254668</v>
      </c>
      <c r="AN650" s="962">
        <v>45083.054375</v>
      </c>
      <c r="AO650" s="958"/>
    </row>
    <row r="651" spans="1:41" x14ac:dyDescent="0.2">
      <c r="A651" s="988" t="s">
        <v>1717</v>
      </c>
      <c r="B651" s="988" t="s">
        <v>1718</v>
      </c>
      <c r="C651" s="991"/>
      <c r="D651" s="994" t="s">
        <v>507</v>
      </c>
      <c r="E651" s="991" t="s">
        <v>960</v>
      </c>
      <c r="F651" s="991">
        <v>1</v>
      </c>
      <c r="G651" s="991">
        <v>1</v>
      </c>
      <c r="H651" s="997">
        <v>11</v>
      </c>
      <c r="I651" s="997">
        <v>380</v>
      </c>
      <c r="J651" s="997">
        <v>0.01</v>
      </c>
      <c r="K651" s="985">
        <v>7.5969999999999995</v>
      </c>
      <c r="L651" s="997">
        <v>1.6</v>
      </c>
      <c r="M651" s="997">
        <v>48</v>
      </c>
      <c r="N651" s="1000">
        <v>345.43106817122066</v>
      </c>
      <c r="O651" s="985">
        <f>VLOOKUP(D651,'Залог и цена пипса'!$B$13:$E$44,3,0)*(N651+I651*$C$2*K651)</f>
        <v>8382.6343753765814</v>
      </c>
      <c r="P651" s="985">
        <f>K651*VLOOKUP(D651,'Залог и цена пипса'!$B$13:$E$44,2,0)</f>
        <v>1629.25262</v>
      </c>
      <c r="Q651" s="976"/>
      <c r="R651" s="976"/>
      <c r="S651" s="976"/>
      <c r="T651" s="976"/>
      <c r="U651" s="976"/>
      <c r="V651" s="976"/>
      <c r="W651" s="979"/>
      <c r="X651" s="982"/>
      <c r="Y651" s="982"/>
      <c r="Z651" s="973">
        <f>MAX(O651,X651)+MAX(Y651,P651)</f>
        <v>10011.886995376581</v>
      </c>
      <c r="AA651" s="945" t="s">
        <v>1719</v>
      </c>
      <c r="AB651" s="946" t="s">
        <v>507</v>
      </c>
      <c r="AC651" s="946">
        <v>2500</v>
      </c>
      <c r="AD651" s="946" t="s">
        <v>380</v>
      </c>
      <c r="AE651" s="947">
        <v>42039</v>
      </c>
      <c r="AF651" s="947">
        <v>44134</v>
      </c>
      <c r="AG651" s="946">
        <v>7725.48</v>
      </c>
      <c r="AH651" s="946">
        <v>2316.7399999999998</v>
      </c>
      <c r="AI651" s="948">
        <v>0.38790000000000002</v>
      </c>
      <c r="AJ651" s="948">
        <f>(AH651-MIN(IF(O651=0,2E+99,O651),IF(X651=0,2E+99,X651)))/MIN(IF(O651=0,2E+99,O651),IF(X651=0,2E+99,X651))</f>
        <v>-0.72362626159560695</v>
      </c>
      <c r="AK651" s="948">
        <v>4.4850391872278655E-2</v>
      </c>
      <c r="AL651" s="948">
        <v>0.54213894736842105</v>
      </c>
      <c r="AM651" s="949">
        <v>0.58502351080442894</v>
      </c>
      <c r="AN651" s="950">
        <v>45083.054942129631</v>
      </c>
      <c r="AO651" s="946"/>
    </row>
    <row r="652" spans="1:41" x14ac:dyDescent="0.2">
      <c r="A652" s="989"/>
      <c r="B652" s="989"/>
      <c r="C652" s="992"/>
      <c r="D652" s="995"/>
      <c r="E652" s="992"/>
      <c r="F652" s="992"/>
      <c r="G652" s="992"/>
      <c r="H652" s="998"/>
      <c r="I652" s="998"/>
      <c r="J652" s="998"/>
      <c r="K652" s="986"/>
      <c r="L652" s="998"/>
      <c r="M652" s="998"/>
      <c r="N652" s="1001"/>
      <c r="O652" s="986"/>
      <c r="P652" s="986"/>
      <c r="Q652" s="977"/>
      <c r="R652" s="977"/>
      <c r="S652" s="977"/>
      <c r="T652" s="977"/>
      <c r="U652" s="977"/>
      <c r="V652" s="977"/>
      <c r="W652" s="980"/>
      <c r="X652" s="983"/>
      <c r="Y652" s="983"/>
      <c r="Z652" s="974"/>
      <c r="AA652" s="951" t="s">
        <v>1720</v>
      </c>
      <c r="AB652" s="952" t="s">
        <v>507</v>
      </c>
      <c r="AC652" s="952">
        <v>5000</v>
      </c>
      <c r="AD652" s="952" t="s">
        <v>380</v>
      </c>
      <c r="AE652" s="953">
        <v>42039</v>
      </c>
      <c r="AF652" s="953">
        <v>44134</v>
      </c>
      <c r="AG652" s="952">
        <v>14517.05</v>
      </c>
      <c r="AH652" s="952">
        <v>4493.03</v>
      </c>
      <c r="AI652" s="954">
        <v>0.38700000000000001</v>
      </c>
      <c r="AJ652" s="954">
        <f>(AH652-MIN(IF(O651=0,2E+99,O651),IF(X651=0,2E+99,X651)))/MIN(IF(O651=0,2E+99,O651),IF(X651=0,2E+99,X651))</f>
        <v>-0.46400739924933743</v>
      </c>
      <c r="AK652" s="954">
        <v>4.2139477503628439E-2</v>
      </c>
      <c r="AL652" s="954">
        <v>0.50937017543859642</v>
      </c>
      <c r="AM652" s="955">
        <v>0.56684484127481505</v>
      </c>
      <c r="AN652" s="956">
        <v>45083.055497685185</v>
      </c>
      <c r="AO652" s="952"/>
    </row>
    <row r="653" spans="1:41" x14ac:dyDescent="0.2">
      <c r="A653" s="989"/>
      <c r="B653" s="989"/>
      <c r="C653" s="992"/>
      <c r="D653" s="995"/>
      <c r="E653" s="992"/>
      <c r="F653" s="992"/>
      <c r="G653" s="992"/>
      <c r="H653" s="998"/>
      <c r="I653" s="998"/>
      <c r="J653" s="998"/>
      <c r="K653" s="986"/>
      <c r="L653" s="998"/>
      <c r="M653" s="998"/>
      <c r="N653" s="1001"/>
      <c r="O653" s="986"/>
      <c r="P653" s="986"/>
      <c r="Q653" s="977"/>
      <c r="R653" s="977"/>
      <c r="S653" s="977"/>
      <c r="T653" s="977"/>
      <c r="U653" s="977"/>
      <c r="V653" s="977"/>
      <c r="W653" s="980"/>
      <c r="X653" s="983"/>
      <c r="Y653" s="983"/>
      <c r="Z653" s="974"/>
      <c r="AA653" s="951" t="s">
        <v>1721</v>
      </c>
      <c r="AB653" s="952" t="s">
        <v>507</v>
      </c>
      <c r="AC653" s="952">
        <v>12500</v>
      </c>
      <c r="AD653" s="952" t="s">
        <v>380</v>
      </c>
      <c r="AE653" s="953">
        <v>42039</v>
      </c>
      <c r="AF653" s="953">
        <v>44134</v>
      </c>
      <c r="AG653" s="952">
        <v>37006.61</v>
      </c>
      <c r="AH653" s="952">
        <v>11327.18</v>
      </c>
      <c r="AI653" s="954">
        <v>0.38800000000000001</v>
      </c>
      <c r="AJ653" s="954">
        <f>(AH653-MIN(IF(O651=0,2E+99,O651),IF(X651=0,2E+99,X651)))/MIN(IF(O651=0,2E+99,O651),IF(X651=0,2E+99,X651))</f>
        <v>0.35126733348561895</v>
      </c>
      <c r="AK653" s="954">
        <v>4.2968487663280111E-2</v>
      </c>
      <c r="AL653" s="954">
        <v>0.51939101754385963</v>
      </c>
      <c r="AM653" s="955">
        <v>0.57316893695502724</v>
      </c>
      <c r="AN653" s="956">
        <v>45083.056111111109</v>
      </c>
      <c r="AO653" s="952"/>
    </row>
    <row r="654" spans="1:41" ht="13.5" thickBot="1" x14ac:dyDescent="0.25">
      <c r="A654" s="990"/>
      <c r="B654" s="990"/>
      <c r="C654" s="993"/>
      <c r="D654" s="996"/>
      <c r="E654" s="993"/>
      <c r="F654" s="993"/>
      <c r="G654" s="993"/>
      <c r="H654" s="999"/>
      <c r="I654" s="999"/>
      <c r="J654" s="999"/>
      <c r="K654" s="987"/>
      <c r="L654" s="999"/>
      <c r="M654" s="999"/>
      <c r="N654" s="1002"/>
      <c r="O654" s="987"/>
      <c r="P654" s="987"/>
      <c r="Q654" s="978"/>
      <c r="R654" s="978"/>
      <c r="S654" s="978"/>
      <c r="T654" s="978"/>
      <c r="U654" s="978"/>
      <c r="V654" s="978"/>
      <c r="W654" s="981"/>
      <c r="X654" s="984"/>
      <c r="Y654" s="984"/>
      <c r="Z654" s="975"/>
      <c r="AA654" s="957" t="s">
        <v>1722</v>
      </c>
      <c r="AB654" s="958" t="s">
        <v>507</v>
      </c>
      <c r="AC654" s="958">
        <v>5500</v>
      </c>
      <c r="AD654" s="958" t="s">
        <v>380</v>
      </c>
      <c r="AE654" s="959">
        <v>42039</v>
      </c>
      <c r="AF654" s="959">
        <v>44134</v>
      </c>
      <c r="AG654" s="958">
        <v>76103.539999999994</v>
      </c>
      <c r="AH654" s="958">
        <v>42869.95</v>
      </c>
      <c r="AI654" s="960">
        <v>0.72850000000000004</v>
      </c>
      <c r="AJ654" s="960">
        <f>(AH654-MIN(IF(O651=0,2E+99,O651),IF(X651=0,2E+99,X651)))/MIN(IF(O651=0,2E+99,O651),IF(X651=0,2E+99,X651))</f>
        <v>4.1141381193873325</v>
      </c>
      <c r="AK654" s="960">
        <v>0.20082739147644804</v>
      </c>
      <c r="AL654" s="960">
        <v>2.4275451355661879</v>
      </c>
      <c r="AM654" s="961">
        <v>0.3114418898462451</v>
      </c>
      <c r="AN654" s="962">
        <v>45083.056655092594</v>
      </c>
      <c r="AO654" s="958"/>
    </row>
    <row r="655" spans="1:41" x14ac:dyDescent="0.2">
      <c r="A655" s="988" t="s">
        <v>1723</v>
      </c>
      <c r="B655" s="988" t="s">
        <v>1724</v>
      </c>
      <c r="C655" s="991"/>
      <c r="D655" s="994" t="s">
        <v>510</v>
      </c>
      <c r="E655" s="991" t="s">
        <v>960</v>
      </c>
      <c r="F655" s="991">
        <v>1</v>
      </c>
      <c r="G655" s="991">
        <v>1</v>
      </c>
      <c r="H655" s="997">
        <v>5</v>
      </c>
      <c r="I655" s="997">
        <v>175</v>
      </c>
      <c r="J655" s="997">
        <v>0.01</v>
      </c>
      <c r="K655" s="985">
        <v>0.16</v>
      </c>
      <c r="L655" s="997">
        <v>2</v>
      </c>
      <c r="M655" s="997">
        <v>55</v>
      </c>
      <c r="N655" s="1000">
        <v>8.0730418726102737</v>
      </c>
      <c r="O655" s="985">
        <f>VLOOKUP(D655,'Залог и цена пипса'!$B$13:$E$44,3,0)*(N655+I655*$C$2*K655)</f>
        <v>82.108702271025706</v>
      </c>
      <c r="P655" s="985">
        <f>K655*VLOOKUP(D655,'Залог и цена пипса'!$B$13:$E$44,2,0)</f>
        <v>34.313600000000001</v>
      </c>
      <c r="Q655" s="976"/>
      <c r="R655" s="976"/>
      <c r="S655" s="976"/>
      <c r="T655" s="976"/>
      <c r="U655" s="976"/>
      <c r="V655" s="976"/>
      <c r="W655" s="979"/>
      <c r="X655" s="982"/>
      <c r="Y655" s="982"/>
      <c r="Z655" s="973">
        <f>MAX(O655,X655)+MAX(Y655,P655)</f>
        <v>116.4223022710257</v>
      </c>
      <c r="AA655" s="945" t="s">
        <v>1725</v>
      </c>
      <c r="AB655" s="946" t="s">
        <v>510</v>
      </c>
      <c r="AC655" s="946">
        <v>165</v>
      </c>
      <c r="AD655" s="946" t="s">
        <v>380</v>
      </c>
      <c r="AE655" s="947">
        <v>42019</v>
      </c>
      <c r="AF655" s="947">
        <v>44189</v>
      </c>
      <c r="AG655" s="946">
        <v>591.6</v>
      </c>
      <c r="AH655" s="946">
        <v>127.49</v>
      </c>
      <c r="AI655" s="948">
        <v>0.37609999999999999</v>
      </c>
      <c r="AJ655" s="948">
        <f>(AH655-MIN(IF(O655=0,2E+99,O655),IF(X655=0,2E+99,X655)))/MIN(IF(O655=0,2E+99,O655),IF(X655=0,2E+99,X655))</f>
        <v>0.5526977832286154</v>
      </c>
      <c r="AK655" s="948">
        <v>5.0286880020400368E-2</v>
      </c>
      <c r="AL655" s="948">
        <v>0.60770416024653318</v>
      </c>
      <c r="AM655" s="949">
        <v>0.7865023644260567</v>
      </c>
      <c r="AN655" s="950">
        <v>45083.056701388887</v>
      </c>
      <c r="AO655" s="946"/>
    </row>
    <row r="656" spans="1:41" x14ac:dyDescent="0.2">
      <c r="A656" s="989"/>
      <c r="B656" s="989"/>
      <c r="C656" s="992"/>
      <c r="D656" s="995"/>
      <c r="E656" s="992"/>
      <c r="F656" s="992"/>
      <c r="G656" s="992"/>
      <c r="H656" s="998"/>
      <c r="I656" s="998"/>
      <c r="J656" s="998"/>
      <c r="K656" s="986"/>
      <c r="L656" s="998"/>
      <c r="M656" s="998"/>
      <c r="N656" s="1001"/>
      <c r="O656" s="986"/>
      <c r="P656" s="986"/>
      <c r="Q656" s="977"/>
      <c r="R656" s="977"/>
      <c r="S656" s="977"/>
      <c r="T656" s="977"/>
      <c r="U656" s="977"/>
      <c r="V656" s="977"/>
      <c r="W656" s="980"/>
      <c r="X656" s="983"/>
      <c r="Y656" s="983"/>
      <c r="Z656" s="974"/>
      <c r="AA656" s="951" t="s">
        <v>1726</v>
      </c>
      <c r="AB656" s="952" t="s">
        <v>510</v>
      </c>
      <c r="AC656" s="952">
        <v>330</v>
      </c>
      <c r="AD656" s="952" t="s">
        <v>380</v>
      </c>
      <c r="AE656" s="953">
        <v>42019</v>
      </c>
      <c r="AF656" s="953">
        <v>44189</v>
      </c>
      <c r="AG656" s="952">
        <v>1182.8</v>
      </c>
      <c r="AH656" s="952">
        <v>255.01</v>
      </c>
      <c r="AI656" s="954">
        <v>0.37630000000000002</v>
      </c>
      <c r="AJ656" s="954">
        <f>(AH656-MIN(IF(O655=0,2E+99,O655),IF(X655=0,2E+99,X655)))/MIN(IF(O655=0,2E+99,O655),IF(X655=0,2E+99,X655))</f>
        <v>2.1057609357685245</v>
      </c>
      <c r="AK656" s="954">
        <v>5.026987972289515E-2</v>
      </c>
      <c r="AL656" s="954">
        <v>0.60749871597329219</v>
      </c>
      <c r="AM656" s="955">
        <v>0.78614397973093764</v>
      </c>
      <c r="AN656" s="956">
        <v>45083.056712962964</v>
      </c>
      <c r="AO656" s="952"/>
    </row>
    <row r="657" spans="1:41" x14ac:dyDescent="0.2">
      <c r="A657" s="989"/>
      <c r="B657" s="989"/>
      <c r="C657" s="992"/>
      <c r="D657" s="995"/>
      <c r="E657" s="992"/>
      <c r="F657" s="992"/>
      <c r="G657" s="992"/>
      <c r="H657" s="998"/>
      <c r="I657" s="998"/>
      <c r="J657" s="998"/>
      <c r="K657" s="986"/>
      <c r="L657" s="998"/>
      <c r="M657" s="998"/>
      <c r="N657" s="1001"/>
      <c r="O657" s="986"/>
      <c r="P657" s="986"/>
      <c r="Q657" s="977"/>
      <c r="R657" s="977"/>
      <c r="S657" s="977"/>
      <c r="T657" s="977"/>
      <c r="U657" s="977"/>
      <c r="V657" s="977"/>
      <c r="W657" s="980"/>
      <c r="X657" s="983"/>
      <c r="Y657" s="983"/>
      <c r="Z657" s="974"/>
      <c r="AA657" s="951" t="s">
        <v>1727</v>
      </c>
      <c r="AB657" s="952" t="s">
        <v>510</v>
      </c>
      <c r="AC657" s="952">
        <v>825</v>
      </c>
      <c r="AD657" s="952" t="s">
        <v>380</v>
      </c>
      <c r="AE657" s="953">
        <v>42019</v>
      </c>
      <c r="AF657" s="953">
        <v>44189</v>
      </c>
      <c r="AG657" s="952">
        <v>2957.73</v>
      </c>
      <c r="AH657" s="952">
        <v>637.49</v>
      </c>
      <c r="AI657" s="954">
        <v>0.37619999999999998</v>
      </c>
      <c r="AJ657" s="954">
        <f>(AH657-MIN(IF(O655=0,2E+99,O655),IF(X655=0,2E+99,X655)))/MIN(IF(O655=0,2E+99,O655),IF(X655=0,2E+99,X655))</f>
        <v>6.7639760752248037</v>
      </c>
      <c r="AK657" s="954">
        <v>5.028228994007395E-2</v>
      </c>
      <c r="AL657" s="954">
        <v>0.60764869029275803</v>
      </c>
      <c r="AM657" s="955">
        <v>0.78638122871186278</v>
      </c>
      <c r="AN657" s="956">
        <v>45083.05673611111</v>
      </c>
      <c r="AO657" s="952"/>
    </row>
    <row r="658" spans="1:41" ht="13.5" thickBot="1" x14ac:dyDescent="0.25">
      <c r="A658" s="990"/>
      <c r="B658" s="990"/>
      <c r="C658" s="993"/>
      <c r="D658" s="996"/>
      <c r="E658" s="993"/>
      <c r="F658" s="993"/>
      <c r="G658" s="993"/>
      <c r="H658" s="999"/>
      <c r="I658" s="999"/>
      <c r="J658" s="999"/>
      <c r="K658" s="987"/>
      <c r="L658" s="999"/>
      <c r="M658" s="999"/>
      <c r="N658" s="1002"/>
      <c r="O658" s="987"/>
      <c r="P658" s="987"/>
      <c r="Q658" s="978"/>
      <c r="R658" s="978"/>
      <c r="S658" s="978"/>
      <c r="T658" s="978"/>
      <c r="U658" s="978"/>
      <c r="V658" s="978"/>
      <c r="W658" s="981"/>
      <c r="X658" s="984"/>
      <c r="Y658" s="984"/>
      <c r="Z658" s="975"/>
      <c r="AA658" s="957" t="s">
        <v>1728</v>
      </c>
      <c r="AB658" s="958" t="s">
        <v>510</v>
      </c>
      <c r="AC658" s="958">
        <v>165</v>
      </c>
      <c r="AD658" s="958" t="s">
        <v>380</v>
      </c>
      <c r="AE658" s="959">
        <v>42019</v>
      </c>
      <c r="AF658" s="959">
        <v>44189</v>
      </c>
      <c r="AG658" s="958">
        <v>3224.51</v>
      </c>
      <c r="AH658" s="958">
        <v>2048.2800000000002</v>
      </c>
      <c r="AI658" s="960">
        <v>0.65759999999999996</v>
      </c>
      <c r="AJ658" s="960">
        <f>(AH658-MIN(IF(O655=0,2E+99,O655),IF(X655=0,2E+99,X655)))/MIN(IF(O655=0,2E+99,O655),IF(X655=0,2E+99,X655))</f>
        <v>23.945955097901866</v>
      </c>
      <c r="AK658" s="960">
        <v>0.27408814654256453</v>
      </c>
      <c r="AL658" s="960">
        <v>3.3122855675398051</v>
      </c>
      <c r="AM658" s="961">
        <v>0.26682246501653473</v>
      </c>
      <c r="AN658" s="962">
        <v>45083.056747685187</v>
      </c>
      <c r="AO658" s="958"/>
    </row>
    <row r="659" spans="1:41" ht="13.5" thickBot="1" x14ac:dyDescent="0.25">
      <c r="A659" s="932" t="s">
        <v>1729</v>
      </c>
      <c r="B659" s="932" t="s">
        <v>1730</v>
      </c>
      <c r="C659" s="933"/>
      <c r="D659" s="934" t="s">
        <v>510</v>
      </c>
      <c r="E659" s="933" t="s">
        <v>960</v>
      </c>
      <c r="F659" s="933">
        <v>1</v>
      </c>
      <c r="G659" s="933">
        <v>1</v>
      </c>
      <c r="H659" s="935">
        <v>10</v>
      </c>
      <c r="I659" s="935">
        <v>19005</v>
      </c>
      <c r="J659" s="935">
        <v>0.01</v>
      </c>
      <c r="K659" s="936">
        <v>7.09</v>
      </c>
      <c r="L659" s="935">
        <v>1.3</v>
      </c>
      <c r="M659" s="935">
        <v>3880</v>
      </c>
      <c r="N659" s="937">
        <v>7481.4572563648208</v>
      </c>
      <c r="O659" s="936">
        <f>VLOOKUP(D659,'Залог и цена пипса'!$B$13:$E$44,3,0)*(N659+I659*$C$2*K659)</f>
        <v>185272.63864019222</v>
      </c>
      <c r="P659" s="936">
        <f>K659*VLOOKUP(D659,'Залог и цена пипса'!$B$13:$E$44,2,0)</f>
        <v>1520.5214000000001</v>
      </c>
      <c r="Q659" s="938"/>
      <c r="R659" s="938"/>
      <c r="S659" s="938"/>
      <c r="T659" s="938"/>
      <c r="U659" s="938"/>
      <c r="V659" s="938"/>
      <c r="W659" s="939"/>
      <c r="X659" s="940"/>
      <c r="Y659" s="940"/>
      <c r="Z659" s="941">
        <f>MAX(O659,X659)+MAX(Y659,P659)</f>
        <v>186793.16004019222</v>
      </c>
      <c r="AA659" s="932" t="s">
        <v>1731</v>
      </c>
      <c r="AB659" s="933" t="s">
        <v>529</v>
      </c>
      <c r="AC659" s="933">
        <v>5000</v>
      </c>
      <c r="AD659" s="933" t="s">
        <v>380</v>
      </c>
      <c r="AE659" s="942">
        <v>41641</v>
      </c>
      <c r="AF659" s="942">
        <v>44189</v>
      </c>
      <c r="AG659" s="933">
        <v>36171.81</v>
      </c>
      <c r="AH659" s="933">
        <v>4557.55</v>
      </c>
      <c r="AI659" s="943">
        <v>0.90669999999999995</v>
      </c>
      <c r="AJ659" s="943">
        <f>(AH659-MIN(IF(O659=0,2E+99,O659),IF(X659=0,2E+99,X659)))/MIN(IF(O659=0,2E+99,O659),IF(X659=0,2E+99,X659))</f>
        <v>-0.97540084691700779</v>
      </c>
      <c r="AK659" s="943">
        <v>8.6432043010752677E-2</v>
      </c>
      <c r="AL659" s="943">
        <v>1.0334802857142857</v>
      </c>
      <c r="AM659" s="941">
        <v>1.1338112425692375</v>
      </c>
      <c r="AN659" s="944">
        <v>45083.056793981479</v>
      </c>
      <c r="AO659" s="933"/>
    </row>
    <row r="660" spans="1:41" x14ac:dyDescent="0.2">
      <c r="A660" s="988" t="s">
        <v>1732</v>
      </c>
      <c r="B660" s="988" t="s">
        <v>1733</v>
      </c>
      <c r="C660" s="991"/>
      <c r="D660" s="994" t="s">
        <v>511</v>
      </c>
      <c r="E660" s="991" t="s">
        <v>960</v>
      </c>
      <c r="F660" s="991">
        <v>1</v>
      </c>
      <c r="G660" s="991">
        <v>1</v>
      </c>
      <c r="H660" s="997">
        <v>6</v>
      </c>
      <c r="I660" s="997">
        <v>120</v>
      </c>
      <c r="J660" s="997">
        <v>0.01</v>
      </c>
      <c r="K660" s="985">
        <v>0.32500000000000001</v>
      </c>
      <c r="L660" s="997">
        <v>2</v>
      </c>
      <c r="M660" s="997">
        <v>43</v>
      </c>
      <c r="N660" s="1000">
        <v>9.8590348782989814</v>
      </c>
      <c r="O660" s="985">
        <f>VLOOKUP(D660,'Залог и цена пипса'!$B$13:$E$44,3,0)*(N660+I660*$C$2*K660)</f>
        <v>114.77003542958371</v>
      </c>
      <c r="P660" s="985">
        <f>K660*VLOOKUP(D660,'Залог и цена пипса'!$B$13:$E$44,2,0)</f>
        <v>69.6995</v>
      </c>
      <c r="Q660" s="976"/>
      <c r="R660" s="976"/>
      <c r="S660" s="976"/>
      <c r="T660" s="976"/>
      <c r="U660" s="976"/>
      <c r="V660" s="976"/>
      <c r="W660" s="979"/>
      <c r="X660" s="982"/>
      <c r="Y660" s="982"/>
      <c r="Z660" s="973">
        <f>MAX(O660,X660)+MAX(Y660,P660)</f>
        <v>184.46953542958371</v>
      </c>
      <c r="AA660" s="945" t="s">
        <v>1734</v>
      </c>
      <c r="AB660" s="946" t="s">
        <v>511</v>
      </c>
      <c r="AC660" s="946">
        <v>254</v>
      </c>
      <c r="AD660" s="946" t="s">
        <v>380</v>
      </c>
      <c r="AE660" s="947">
        <v>42751</v>
      </c>
      <c r="AF660" s="947">
        <v>44189</v>
      </c>
      <c r="AG660" s="946">
        <v>1035.92</v>
      </c>
      <c r="AH660" s="946">
        <v>181.54</v>
      </c>
      <c r="AI660" s="948">
        <v>0.15859999999999999</v>
      </c>
      <c r="AJ660" s="948">
        <f>(AH660-MIN(IF(O660=0,2E+99,O660),IF(X660=0,2E+99,X660)))/MIN(IF(O660=0,2E+99,O660),IF(X660=0,2E+99,X660))</f>
        <v>0.58177175183833141</v>
      </c>
      <c r="AK660" s="948">
        <v>8.6224634182883605E-2</v>
      </c>
      <c r="AL660" s="948">
        <v>1.0457500504744599</v>
      </c>
      <c r="AM660" s="949">
        <v>1.4631514422194163</v>
      </c>
      <c r="AN660" s="950">
        <v>45083.056840277779</v>
      </c>
      <c r="AO660" s="946"/>
    </row>
    <row r="661" spans="1:41" x14ac:dyDescent="0.2">
      <c r="A661" s="989"/>
      <c r="B661" s="989"/>
      <c r="C661" s="992"/>
      <c r="D661" s="995"/>
      <c r="E661" s="992"/>
      <c r="F661" s="992"/>
      <c r="G661" s="992"/>
      <c r="H661" s="998"/>
      <c r="I661" s="998"/>
      <c r="J661" s="998"/>
      <c r="K661" s="986"/>
      <c r="L661" s="998"/>
      <c r="M661" s="998"/>
      <c r="N661" s="1001"/>
      <c r="O661" s="986"/>
      <c r="P661" s="986"/>
      <c r="Q661" s="977"/>
      <c r="R661" s="977"/>
      <c r="S661" s="977"/>
      <c r="T661" s="977"/>
      <c r="U661" s="977"/>
      <c r="V661" s="977"/>
      <c r="W661" s="980"/>
      <c r="X661" s="983"/>
      <c r="Y661" s="983"/>
      <c r="Z661" s="974"/>
      <c r="AA661" s="951" t="s">
        <v>1735</v>
      </c>
      <c r="AB661" s="952" t="s">
        <v>511</v>
      </c>
      <c r="AC661" s="952">
        <v>508</v>
      </c>
      <c r="AD661" s="952" t="s">
        <v>380</v>
      </c>
      <c r="AE661" s="953">
        <v>42751</v>
      </c>
      <c r="AF661" s="953">
        <v>44189</v>
      </c>
      <c r="AG661" s="952">
        <v>2075.9</v>
      </c>
      <c r="AH661" s="952">
        <v>368.72</v>
      </c>
      <c r="AI661" s="954">
        <v>0.16070000000000001</v>
      </c>
      <c r="AJ661" s="954">
        <f>(AH661-MIN(IF(O660=0,2E+99,O660),IF(X660=0,2E+99,X660)))/MIN(IF(O660=0,2E+99,O660),IF(X660=0,2E+99,X660))</f>
        <v>2.2126852502910079</v>
      </c>
      <c r="AK661" s="954">
        <v>8.6393600905595058E-2</v>
      </c>
      <c r="AL661" s="954">
        <v>1.0477993135473451</v>
      </c>
      <c r="AM661" s="955">
        <v>1.4435941941908528</v>
      </c>
      <c r="AN661" s="956">
        <v>45083.056851851848</v>
      </c>
      <c r="AO661" s="952"/>
    </row>
    <row r="662" spans="1:41" x14ac:dyDescent="0.2">
      <c r="A662" s="989"/>
      <c r="B662" s="989"/>
      <c r="C662" s="992"/>
      <c r="D662" s="995"/>
      <c r="E662" s="992"/>
      <c r="F662" s="992"/>
      <c r="G662" s="992"/>
      <c r="H662" s="998"/>
      <c r="I662" s="998"/>
      <c r="J662" s="998"/>
      <c r="K662" s="986"/>
      <c r="L662" s="998"/>
      <c r="M662" s="998"/>
      <c r="N662" s="1001"/>
      <c r="O662" s="986"/>
      <c r="P662" s="986"/>
      <c r="Q662" s="977"/>
      <c r="R662" s="977"/>
      <c r="S662" s="977"/>
      <c r="T662" s="977"/>
      <c r="U662" s="977"/>
      <c r="V662" s="977"/>
      <c r="W662" s="980"/>
      <c r="X662" s="983"/>
      <c r="Y662" s="983"/>
      <c r="Z662" s="974"/>
      <c r="AA662" s="951" t="s">
        <v>1736</v>
      </c>
      <c r="AB662" s="952" t="s">
        <v>511</v>
      </c>
      <c r="AC662" s="952">
        <v>1270</v>
      </c>
      <c r="AD662" s="952" t="s">
        <v>380</v>
      </c>
      <c r="AE662" s="953">
        <v>42751</v>
      </c>
      <c r="AF662" s="953">
        <v>44189</v>
      </c>
      <c r="AG662" s="952">
        <v>5189.3999999999996</v>
      </c>
      <c r="AH662" s="952">
        <v>919</v>
      </c>
      <c r="AI662" s="954">
        <v>0.1603</v>
      </c>
      <c r="AJ662" s="954">
        <f>(AH662-MIN(IF(O660=0,2E+99,O660),IF(X660=0,2E+99,X660)))/MIN(IF(O660=0,2E+99,O660),IF(X660=0,2E+99,X660))</f>
        <v>7.0073165139331639</v>
      </c>
      <c r="AK662" s="954">
        <v>8.6387774466880854E-2</v>
      </c>
      <c r="AL662" s="954">
        <v>1.0477286493034523</v>
      </c>
      <c r="AM662" s="955">
        <v>1.447894869004771</v>
      </c>
      <c r="AN662" s="956">
        <v>45083.056863425925</v>
      </c>
      <c r="AO662" s="952"/>
    </row>
    <row r="663" spans="1:41" x14ac:dyDescent="0.2">
      <c r="A663" s="989"/>
      <c r="B663" s="989"/>
      <c r="C663" s="992"/>
      <c r="D663" s="995"/>
      <c r="E663" s="992"/>
      <c r="F663" s="992"/>
      <c r="G663" s="992"/>
      <c r="H663" s="998"/>
      <c r="I663" s="998"/>
      <c r="J663" s="998"/>
      <c r="K663" s="986"/>
      <c r="L663" s="998"/>
      <c r="M663" s="998"/>
      <c r="N663" s="1001"/>
      <c r="O663" s="986"/>
      <c r="P663" s="986"/>
      <c r="Q663" s="977"/>
      <c r="R663" s="977"/>
      <c r="S663" s="977"/>
      <c r="T663" s="977"/>
      <c r="U663" s="977"/>
      <c r="V663" s="977"/>
      <c r="W663" s="980"/>
      <c r="X663" s="983"/>
      <c r="Y663" s="983"/>
      <c r="Z663" s="974"/>
      <c r="AA663" s="951" t="s">
        <v>1737</v>
      </c>
      <c r="AB663" s="952" t="s">
        <v>511</v>
      </c>
      <c r="AC663" s="952">
        <v>2540</v>
      </c>
      <c r="AD663" s="952" t="s">
        <v>380</v>
      </c>
      <c r="AE663" s="953">
        <v>42751</v>
      </c>
      <c r="AF663" s="953">
        <v>44189</v>
      </c>
      <c r="AG663" s="952">
        <v>10392.049999999999</v>
      </c>
      <c r="AH663" s="952">
        <v>1843.43</v>
      </c>
      <c r="AI663" s="954">
        <v>0.16059999999999999</v>
      </c>
      <c r="AJ663" s="954">
        <f>(AH663-MIN(IF(O660=0,2E+99,O660),IF(X660=0,2E+99,X660)))/MIN(IF(O660=0,2E+99,O660),IF(X660=0,2E+99,X660))</f>
        <v>15.061945028596098</v>
      </c>
      <c r="AK663" s="954">
        <v>8.649806062825656E-2</v>
      </c>
      <c r="AL663" s="954">
        <v>1.0490662224914193</v>
      </c>
      <c r="AM663" s="955">
        <v>1.4454729526633532</v>
      </c>
      <c r="AN663" s="956">
        <v>45083.056886574072</v>
      </c>
      <c r="AO663" s="952"/>
    </row>
    <row r="664" spans="1:41" ht="13.5" thickBot="1" x14ac:dyDescent="0.25">
      <c r="A664" s="990"/>
      <c r="B664" s="990"/>
      <c r="C664" s="993"/>
      <c r="D664" s="996"/>
      <c r="E664" s="993"/>
      <c r="F664" s="993"/>
      <c r="G664" s="993"/>
      <c r="H664" s="999"/>
      <c r="I664" s="999"/>
      <c r="J664" s="999"/>
      <c r="K664" s="987"/>
      <c r="L664" s="999"/>
      <c r="M664" s="999"/>
      <c r="N664" s="1002"/>
      <c r="O664" s="987"/>
      <c r="P664" s="987"/>
      <c r="Q664" s="978"/>
      <c r="R664" s="978"/>
      <c r="S664" s="978"/>
      <c r="T664" s="978"/>
      <c r="U664" s="978"/>
      <c r="V664" s="978"/>
      <c r="W664" s="981"/>
      <c r="X664" s="984"/>
      <c r="Y664" s="984"/>
      <c r="Z664" s="975"/>
      <c r="AA664" s="957" t="s">
        <v>1738</v>
      </c>
      <c r="AB664" s="958" t="s">
        <v>511</v>
      </c>
      <c r="AC664" s="958">
        <v>254</v>
      </c>
      <c r="AD664" s="958" t="s">
        <v>380</v>
      </c>
      <c r="AE664" s="959">
        <v>42751</v>
      </c>
      <c r="AF664" s="959">
        <v>44189</v>
      </c>
      <c r="AG664" s="958">
        <v>7867.25</v>
      </c>
      <c r="AH664" s="958">
        <v>3312.21</v>
      </c>
      <c r="AI664" s="960">
        <v>0.70169999999999999</v>
      </c>
      <c r="AJ664" s="960">
        <f>(AH664-MIN(IF(O660=0,2E+99,O660),IF(X660=0,2E+99,X660)))/MIN(IF(O660=0,2E+99,O660),IF(X660=0,2E+99,X660))</f>
        <v>27.859536268350993</v>
      </c>
      <c r="AK664" s="960">
        <v>0.65482928534567431</v>
      </c>
      <c r="AL664" s="960">
        <v>7.9419038966283066</v>
      </c>
      <c r="AM664" s="961">
        <v>0.60903251597682206</v>
      </c>
      <c r="AN664" s="962">
        <v>45083.056898148148</v>
      </c>
      <c r="AO664" s="958"/>
    </row>
    <row r="665" spans="1:41" x14ac:dyDescent="0.2">
      <c r="A665" s="988" t="s">
        <v>1739</v>
      </c>
      <c r="B665" s="988" t="s">
        <v>1740</v>
      </c>
      <c r="C665" s="991"/>
      <c r="D665" s="994" t="s">
        <v>508</v>
      </c>
      <c r="E665" s="991" t="s">
        <v>1004</v>
      </c>
      <c r="F665" s="991">
        <v>3</v>
      </c>
      <c r="G665" s="991">
        <v>1</v>
      </c>
      <c r="H665" s="997">
        <v>6</v>
      </c>
      <c r="I665" s="997">
        <v>157</v>
      </c>
      <c r="J665" s="997">
        <v>0.01</v>
      </c>
      <c r="K665" s="985">
        <v>0.32</v>
      </c>
      <c r="L665" s="997">
        <v>2</v>
      </c>
      <c r="M665" s="997">
        <v>32</v>
      </c>
      <c r="N665" s="1000">
        <v>9.0629482420964269</v>
      </c>
      <c r="O665" s="985">
        <f>VLOOKUP(D665,'Залог и цена пипса'!$B$13:$E$44,3,0)*(N665+I665*$C$2*K665)</f>
        <v>126.53954358026448</v>
      </c>
      <c r="P665" s="985">
        <f>K665*VLOOKUP(D665,'Залог и цена пипса'!$B$13:$E$44,2,0)</f>
        <v>68.627200000000002</v>
      </c>
      <c r="Q665" s="976"/>
      <c r="R665" s="976"/>
      <c r="S665" s="976"/>
      <c r="T665" s="976"/>
      <c r="U665" s="976"/>
      <c r="V665" s="976"/>
      <c r="W665" s="979"/>
      <c r="X665" s="982"/>
      <c r="Y665" s="982"/>
      <c r="Z665" s="973">
        <f>MAX(O665,X665)+MAX(Y665,P665)</f>
        <v>195.16674358026449</v>
      </c>
      <c r="AA665" s="945" t="s">
        <v>1741</v>
      </c>
      <c r="AB665" s="946" t="s">
        <v>508</v>
      </c>
      <c r="AC665" s="946">
        <v>315</v>
      </c>
      <c r="AD665" s="946" t="s">
        <v>380</v>
      </c>
      <c r="AE665" s="947">
        <v>42737</v>
      </c>
      <c r="AF665" s="947">
        <v>44174</v>
      </c>
      <c r="AG665" s="946">
        <v>2020.32</v>
      </c>
      <c r="AH665" s="946">
        <v>236.37</v>
      </c>
      <c r="AI665" s="948">
        <v>0.13500000000000001</v>
      </c>
      <c r="AJ665" s="948">
        <f>(AH665-MIN(IF(O665=0,2E+99,O665),IF(X665=0,2E+99,X665)))/MIN(IF(O665=0,2E+99,O665),IF(X665=0,2E+99,X665))</f>
        <v>0.86795363182315954</v>
      </c>
      <c r="AK665" s="948">
        <v>0.13559649652672909</v>
      </c>
      <c r="AL665" s="948">
        <v>1.6445421245421246</v>
      </c>
      <c r="AM665" s="949">
        <v>2.1916096341784881</v>
      </c>
      <c r="AN665" s="950">
        <v>45083.056956018518</v>
      </c>
      <c r="AO665" s="946"/>
    </row>
    <row r="666" spans="1:41" x14ac:dyDescent="0.2">
      <c r="A666" s="989"/>
      <c r="B666" s="989"/>
      <c r="C666" s="992"/>
      <c r="D666" s="995"/>
      <c r="E666" s="992"/>
      <c r="F666" s="992"/>
      <c r="G666" s="992"/>
      <c r="H666" s="998"/>
      <c r="I666" s="998"/>
      <c r="J666" s="998"/>
      <c r="K666" s="986"/>
      <c r="L666" s="998"/>
      <c r="M666" s="998"/>
      <c r="N666" s="1001"/>
      <c r="O666" s="986"/>
      <c r="P666" s="986"/>
      <c r="Q666" s="977"/>
      <c r="R666" s="977"/>
      <c r="S666" s="977"/>
      <c r="T666" s="977"/>
      <c r="U666" s="977"/>
      <c r="V666" s="977"/>
      <c r="W666" s="980"/>
      <c r="X666" s="983"/>
      <c r="Y666" s="983"/>
      <c r="Z666" s="974"/>
      <c r="AA666" s="951" t="s">
        <v>1742</v>
      </c>
      <c r="AB666" s="952" t="s">
        <v>508</v>
      </c>
      <c r="AC666" s="952">
        <v>1100</v>
      </c>
      <c r="AD666" s="952" t="s">
        <v>380</v>
      </c>
      <c r="AE666" s="953">
        <v>42736</v>
      </c>
      <c r="AF666" s="953">
        <v>44221</v>
      </c>
      <c r="AG666" s="952">
        <v>7617.86</v>
      </c>
      <c r="AH666" s="952">
        <v>1009.61</v>
      </c>
      <c r="AI666" s="954">
        <v>0.59289999999999998</v>
      </c>
      <c r="AJ666" s="954">
        <f>(AH666-MIN(IF(O665=0,2E+99,O665),IF(X665=0,2E+99,X665)))/MIN(IF(O665=0,2E+99,O665),IF(X665=0,2E+99,X665))</f>
        <v>6.9786126252273135</v>
      </c>
      <c r="AK666" s="954">
        <v>0.14191244411326379</v>
      </c>
      <c r="AL666" s="954">
        <v>1.6891042128603104</v>
      </c>
      <c r="AM666" s="955">
        <v>1.8403290717666638</v>
      </c>
      <c r="AN666" s="956">
        <v>45083.056979166664</v>
      </c>
      <c r="AO666" s="952"/>
    </row>
    <row r="667" spans="1:41" x14ac:dyDescent="0.2">
      <c r="A667" s="989"/>
      <c r="B667" s="989"/>
      <c r="C667" s="992"/>
      <c r="D667" s="995"/>
      <c r="E667" s="992"/>
      <c r="F667" s="992"/>
      <c r="G667" s="992"/>
      <c r="H667" s="998"/>
      <c r="I667" s="998"/>
      <c r="J667" s="998"/>
      <c r="K667" s="986"/>
      <c r="L667" s="998"/>
      <c r="M667" s="998"/>
      <c r="N667" s="1001"/>
      <c r="O667" s="986"/>
      <c r="P667" s="986"/>
      <c r="Q667" s="977"/>
      <c r="R667" s="977"/>
      <c r="S667" s="977"/>
      <c r="T667" s="977"/>
      <c r="U667" s="977"/>
      <c r="V667" s="977"/>
      <c r="W667" s="980"/>
      <c r="X667" s="983"/>
      <c r="Y667" s="983"/>
      <c r="Z667" s="974"/>
      <c r="AA667" s="951" t="s">
        <v>1743</v>
      </c>
      <c r="AB667" s="952" t="s">
        <v>508</v>
      </c>
      <c r="AC667" s="952">
        <v>750</v>
      </c>
      <c r="AD667" s="952" t="s">
        <v>380</v>
      </c>
      <c r="AE667" s="953">
        <v>42736</v>
      </c>
      <c r="AF667" s="953">
        <v>44221</v>
      </c>
      <c r="AG667" s="952">
        <v>1905.01</v>
      </c>
      <c r="AH667" s="952">
        <v>252.41</v>
      </c>
      <c r="AI667" s="954">
        <v>0.2802</v>
      </c>
      <c r="AJ667" s="954">
        <f>(AH667-MIN(IF(O665=0,2E+99,O665),IF(X665=0,2E+99,X665)))/MIN(IF(O665=0,2E+99,O665),IF(X665=0,2E+99,X665))</f>
        <v>0.99471242631672241</v>
      </c>
      <c r="AK667" s="954">
        <v>5.2049453551912574E-2</v>
      </c>
      <c r="AL667" s="954">
        <v>0.6195154471544716</v>
      </c>
      <c r="AM667" s="955">
        <v>1.8408010196341418</v>
      </c>
      <c r="AN667" s="956">
        <v>45083.057002314818</v>
      </c>
      <c r="AO667" s="952"/>
    </row>
    <row r="668" spans="1:41" x14ac:dyDescent="0.2">
      <c r="A668" s="989"/>
      <c r="B668" s="989"/>
      <c r="C668" s="992"/>
      <c r="D668" s="995"/>
      <c r="E668" s="992"/>
      <c r="F668" s="992"/>
      <c r="G668" s="992"/>
      <c r="H668" s="998"/>
      <c r="I668" s="998"/>
      <c r="J668" s="998"/>
      <c r="K668" s="986"/>
      <c r="L668" s="998"/>
      <c r="M668" s="998"/>
      <c r="N668" s="1001"/>
      <c r="O668" s="986"/>
      <c r="P668" s="986"/>
      <c r="Q668" s="977"/>
      <c r="R668" s="977"/>
      <c r="S668" s="977"/>
      <c r="T668" s="977"/>
      <c r="U668" s="977"/>
      <c r="V668" s="977"/>
      <c r="W668" s="980"/>
      <c r="X668" s="983"/>
      <c r="Y668" s="983"/>
      <c r="Z668" s="974"/>
      <c r="AA668" s="951" t="s">
        <v>1744</v>
      </c>
      <c r="AB668" s="952" t="s">
        <v>519</v>
      </c>
      <c r="AC668" s="952">
        <v>10000</v>
      </c>
      <c r="AD668" s="952" t="s">
        <v>380</v>
      </c>
      <c r="AE668" s="953">
        <v>42005</v>
      </c>
      <c r="AF668" s="953">
        <v>44221</v>
      </c>
      <c r="AG668" s="952">
        <v>2594.6799999999998</v>
      </c>
      <c r="AH668" s="952">
        <v>2841.73</v>
      </c>
      <c r="AI668" s="954">
        <v>0.23300000000000001</v>
      </c>
      <c r="AJ668" s="954">
        <f>(AH668-MIN(IF(O665=0,2E+99,O665),IF(X665=0,2E+99,X665)))/MIN(IF(O665=0,2E+99,O665),IF(X665=0,2E+99,X665))</f>
        <v>21.457248695523237</v>
      </c>
      <c r="AK668" s="954">
        <v>3.564120879120879E-3</v>
      </c>
      <c r="AL668" s="954">
        <v>4.2535737704918038E-2</v>
      </c>
      <c r="AM668" s="955">
        <v>0.14968254445326626</v>
      </c>
      <c r="AN668" s="956">
        <v>45083.057152777779</v>
      </c>
      <c r="AO668" s="952"/>
    </row>
    <row r="669" spans="1:41" x14ac:dyDescent="0.2">
      <c r="A669" s="989"/>
      <c r="B669" s="989"/>
      <c r="C669" s="992"/>
      <c r="D669" s="995"/>
      <c r="E669" s="992"/>
      <c r="F669" s="992"/>
      <c r="G669" s="992"/>
      <c r="H669" s="998"/>
      <c r="I669" s="998"/>
      <c r="J669" s="998"/>
      <c r="K669" s="986"/>
      <c r="L669" s="998"/>
      <c r="M669" s="998"/>
      <c r="N669" s="1001"/>
      <c r="O669" s="986"/>
      <c r="P669" s="986"/>
      <c r="Q669" s="977"/>
      <c r="R669" s="977"/>
      <c r="S669" s="977"/>
      <c r="T669" s="977"/>
      <c r="U669" s="977"/>
      <c r="V669" s="977"/>
      <c r="W669" s="980"/>
      <c r="X669" s="983"/>
      <c r="Y669" s="983"/>
      <c r="Z669" s="974"/>
      <c r="AA669" s="951" t="s">
        <v>1745</v>
      </c>
      <c r="AB669" s="952" t="s">
        <v>519</v>
      </c>
      <c r="AC669" s="952">
        <v>315</v>
      </c>
      <c r="AD669" s="952" t="s">
        <v>380</v>
      </c>
      <c r="AE669" s="953">
        <v>42005</v>
      </c>
      <c r="AF669" s="953">
        <v>44221</v>
      </c>
      <c r="AG669" s="952">
        <v>1357.53</v>
      </c>
      <c r="AH669" s="952">
        <v>626.86</v>
      </c>
      <c r="AI669" s="954">
        <v>0.91569999999999996</v>
      </c>
      <c r="AJ669" s="954">
        <f>(AH669-MIN(IF(O665=0,2E+99,O665),IF(X665=0,2E+99,X665)))/MIN(IF(O665=0,2E+99,O665),IF(X665=0,2E+99,X665))</f>
        <v>3.9538664536306038</v>
      </c>
      <c r="AK669" s="954">
        <v>5.9198063840920988E-2</v>
      </c>
      <c r="AL669" s="954">
        <v>0.70649492583918816</v>
      </c>
      <c r="AM669" s="955">
        <v>0.35501691229196991</v>
      </c>
      <c r="AN669" s="956">
        <v>45083.057326388887</v>
      </c>
      <c r="AO669" s="952"/>
    </row>
    <row r="670" spans="1:41" x14ac:dyDescent="0.2">
      <c r="A670" s="989"/>
      <c r="B670" s="989"/>
      <c r="C670" s="992"/>
      <c r="D670" s="995"/>
      <c r="E670" s="992"/>
      <c r="F670" s="992"/>
      <c r="G670" s="992"/>
      <c r="H670" s="998"/>
      <c r="I670" s="998"/>
      <c r="J670" s="998"/>
      <c r="K670" s="986"/>
      <c r="L670" s="998"/>
      <c r="M670" s="998"/>
      <c r="N670" s="1001"/>
      <c r="O670" s="986"/>
      <c r="P670" s="986"/>
      <c r="Q670" s="977"/>
      <c r="R670" s="977"/>
      <c r="S670" s="977"/>
      <c r="T670" s="977"/>
      <c r="U670" s="977"/>
      <c r="V670" s="977"/>
      <c r="W670" s="980"/>
      <c r="X670" s="983"/>
      <c r="Y670" s="983"/>
      <c r="Z670" s="974"/>
      <c r="AA670" s="951" t="s">
        <v>1746</v>
      </c>
      <c r="AB670" s="952" t="s">
        <v>519</v>
      </c>
      <c r="AC670" s="952">
        <v>315</v>
      </c>
      <c r="AD670" s="952" t="s">
        <v>380</v>
      </c>
      <c r="AE670" s="953">
        <v>42005</v>
      </c>
      <c r="AF670" s="953">
        <v>44221</v>
      </c>
      <c r="AG670" s="952">
        <v>1357.53</v>
      </c>
      <c r="AH670" s="952">
        <v>626.86</v>
      </c>
      <c r="AI670" s="954">
        <v>0.91569999999999996</v>
      </c>
      <c r="AJ670" s="954">
        <f>(AH670-MIN(IF(O665=0,2E+99,O665),IF(X665=0,2E+99,X665)))/MIN(IF(O665=0,2E+99,O665),IF(X665=0,2E+99,X665))</f>
        <v>3.9538664536306038</v>
      </c>
      <c r="AK670" s="954">
        <v>5.9198063840920988E-2</v>
      </c>
      <c r="AL670" s="954">
        <v>0.70649492583918816</v>
      </c>
      <c r="AM670" s="955">
        <v>0.35501691229196991</v>
      </c>
      <c r="AN670" s="956">
        <v>45083.057349537034</v>
      </c>
      <c r="AO670" s="952"/>
    </row>
    <row r="671" spans="1:41" x14ac:dyDescent="0.2">
      <c r="A671" s="989"/>
      <c r="B671" s="989"/>
      <c r="C671" s="992"/>
      <c r="D671" s="995"/>
      <c r="E671" s="992"/>
      <c r="F671" s="992"/>
      <c r="G671" s="992"/>
      <c r="H671" s="998"/>
      <c r="I671" s="998"/>
      <c r="J671" s="998"/>
      <c r="K671" s="986"/>
      <c r="L671" s="998"/>
      <c r="M671" s="998"/>
      <c r="N671" s="1001"/>
      <c r="O671" s="986"/>
      <c r="P671" s="986"/>
      <c r="Q671" s="977"/>
      <c r="R671" s="977"/>
      <c r="S671" s="977"/>
      <c r="T671" s="977"/>
      <c r="U671" s="977"/>
      <c r="V671" s="977"/>
      <c r="W671" s="980"/>
      <c r="X671" s="983"/>
      <c r="Y671" s="983"/>
      <c r="Z671" s="974"/>
      <c r="AA671" s="951" t="s">
        <v>1747</v>
      </c>
      <c r="AB671" s="952" t="s">
        <v>508</v>
      </c>
      <c r="AC671" s="952">
        <v>10000</v>
      </c>
      <c r="AD671" s="952" t="s">
        <v>380</v>
      </c>
      <c r="AE671" s="953">
        <v>42005</v>
      </c>
      <c r="AF671" s="953">
        <v>44221</v>
      </c>
      <c r="AG671" s="952">
        <v>2908.09</v>
      </c>
      <c r="AH671" s="952">
        <v>1045.54</v>
      </c>
      <c r="AI671" s="954">
        <v>9.69E-2</v>
      </c>
      <c r="AJ671" s="954">
        <f>(AH671-MIN(IF(O665=0,2E+99,O665),IF(X665=0,2E+99,X665)))/MIN(IF(O665=0,2E+99,O665),IF(X665=0,2E+99,X665))</f>
        <v>7.262555485960088</v>
      </c>
      <c r="AK671" s="954">
        <v>3.9946291208791214E-3</v>
      </c>
      <c r="AL671" s="954">
        <v>4.7673606557377055E-2</v>
      </c>
      <c r="AM671" s="955">
        <v>0.45597113986434812</v>
      </c>
      <c r="AN671" s="956">
        <v>45083.057615740741</v>
      </c>
      <c r="AO671" s="952"/>
    </row>
    <row r="672" spans="1:41" x14ac:dyDescent="0.2">
      <c r="A672" s="989"/>
      <c r="B672" s="989"/>
      <c r="C672" s="992"/>
      <c r="D672" s="995"/>
      <c r="E672" s="992"/>
      <c r="F672" s="992"/>
      <c r="G672" s="992"/>
      <c r="H672" s="998"/>
      <c r="I672" s="998"/>
      <c r="J672" s="998"/>
      <c r="K672" s="986"/>
      <c r="L672" s="998"/>
      <c r="M672" s="998"/>
      <c r="N672" s="1001"/>
      <c r="O672" s="986"/>
      <c r="P672" s="986"/>
      <c r="Q672" s="977"/>
      <c r="R672" s="977"/>
      <c r="S672" s="977"/>
      <c r="T672" s="977"/>
      <c r="U672" s="977"/>
      <c r="V672" s="977"/>
      <c r="W672" s="980"/>
      <c r="X672" s="983"/>
      <c r="Y672" s="983"/>
      <c r="Z672" s="974"/>
      <c r="AA672" s="951" t="s">
        <v>1748</v>
      </c>
      <c r="AB672" s="952" t="s">
        <v>512</v>
      </c>
      <c r="AC672" s="952">
        <v>300</v>
      </c>
      <c r="AD672" s="952" t="s">
        <v>380</v>
      </c>
      <c r="AE672" s="953">
        <v>41640</v>
      </c>
      <c r="AF672" s="953">
        <v>44211</v>
      </c>
      <c r="AG672" s="952">
        <v>2019.61</v>
      </c>
      <c r="AH672" s="952">
        <v>755.47</v>
      </c>
      <c r="AI672" s="954">
        <v>0.55989999999999995</v>
      </c>
      <c r="AJ672" s="954">
        <f>(AH672-MIN(IF(O665=0,2E+99,O665),IF(X665=0,2E+99,X665)))/MIN(IF(O665=0,2E+99,O665),IF(X665=0,2E+99,X665))</f>
        <v>4.9702285832950128</v>
      </c>
      <c r="AK672" s="954">
        <v>7.9669033530571989E-2</v>
      </c>
      <c r="AL672" s="954">
        <v>0.9617190476190477</v>
      </c>
      <c r="AM672" s="955">
        <v>0.38190227843026764</v>
      </c>
      <c r="AN672" s="956">
        <v>45083.057650462964</v>
      </c>
      <c r="AO672" s="952"/>
    </row>
    <row r="673" spans="1:41" x14ac:dyDescent="0.2">
      <c r="A673" s="989"/>
      <c r="B673" s="989"/>
      <c r="C673" s="992"/>
      <c r="D673" s="995"/>
      <c r="E673" s="992"/>
      <c r="F673" s="992"/>
      <c r="G673" s="992"/>
      <c r="H673" s="998"/>
      <c r="I673" s="998"/>
      <c r="J673" s="998"/>
      <c r="K673" s="986"/>
      <c r="L673" s="998"/>
      <c r="M673" s="998"/>
      <c r="N673" s="1001"/>
      <c r="O673" s="986"/>
      <c r="P673" s="986"/>
      <c r="Q673" s="977"/>
      <c r="R673" s="977"/>
      <c r="S673" s="977"/>
      <c r="T673" s="977"/>
      <c r="U673" s="977"/>
      <c r="V673" s="977"/>
      <c r="W673" s="980"/>
      <c r="X673" s="983"/>
      <c r="Y673" s="983"/>
      <c r="Z673" s="974"/>
      <c r="AA673" s="951" t="s">
        <v>1749</v>
      </c>
      <c r="AB673" s="952" t="s">
        <v>512</v>
      </c>
      <c r="AC673" s="952">
        <v>10000</v>
      </c>
      <c r="AD673" s="952" t="s">
        <v>380</v>
      </c>
      <c r="AE673" s="953">
        <v>42005</v>
      </c>
      <c r="AF673" s="953">
        <v>44221</v>
      </c>
      <c r="AG673" s="952">
        <v>2248.86</v>
      </c>
      <c r="AH673" s="952">
        <v>712.85</v>
      </c>
      <c r="AI673" s="954">
        <v>6.6900000000000001E-2</v>
      </c>
      <c r="AJ673" s="954">
        <f>(AH673-MIN(IF(O665=0,2E+99,O665),IF(X665=0,2E+99,X665)))/MIN(IF(O665=0,2E+99,O665),IF(X665=0,2E+99,X665))</f>
        <v>4.6334168737366817</v>
      </c>
      <c r="AK673" s="954">
        <v>3.0890934065934067E-3</v>
      </c>
      <c r="AL673" s="954">
        <v>3.6866557377049185E-2</v>
      </c>
      <c r="AM673" s="955">
        <v>0.5171713176271191</v>
      </c>
      <c r="AN673" s="956">
        <v>45083.057893518519</v>
      </c>
      <c r="AO673" s="952"/>
    </row>
    <row r="674" spans="1:41" x14ac:dyDescent="0.2">
      <c r="A674" s="989"/>
      <c r="B674" s="989"/>
      <c r="C674" s="992"/>
      <c r="D674" s="995"/>
      <c r="E674" s="992"/>
      <c r="F674" s="992"/>
      <c r="G674" s="992"/>
      <c r="H674" s="998"/>
      <c r="I674" s="998"/>
      <c r="J674" s="998"/>
      <c r="K674" s="986"/>
      <c r="L674" s="998"/>
      <c r="M674" s="998"/>
      <c r="N674" s="1001"/>
      <c r="O674" s="986"/>
      <c r="P674" s="986"/>
      <c r="Q674" s="977"/>
      <c r="R674" s="977"/>
      <c r="S674" s="977"/>
      <c r="T674" s="977"/>
      <c r="U674" s="977"/>
      <c r="V674" s="977"/>
      <c r="W674" s="980"/>
      <c r="X674" s="983"/>
      <c r="Y674" s="983"/>
      <c r="Z674" s="974"/>
      <c r="AA674" s="951" t="s">
        <v>1750</v>
      </c>
      <c r="AB674" s="952" t="s">
        <v>512</v>
      </c>
      <c r="AC674" s="952">
        <v>315</v>
      </c>
      <c r="AD674" s="952" t="s">
        <v>380</v>
      </c>
      <c r="AE674" s="953">
        <v>42005</v>
      </c>
      <c r="AF674" s="953">
        <v>44221</v>
      </c>
      <c r="AG674" s="952">
        <v>1511.2</v>
      </c>
      <c r="AH674" s="952">
        <v>791.81</v>
      </c>
      <c r="AI674" s="954">
        <v>0.90329999999999999</v>
      </c>
      <c r="AJ674" s="954">
        <f>(AH674-MIN(IF(O665=0,2E+99,O665),IF(X665=0,2E+99,X665)))/MIN(IF(O665=0,2E+99,O665),IF(X665=0,2E+99,X665))</f>
        <v>5.2574115379019997</v>
      </c>
      <c r="AK674" s="954">
        <v>6.5899180184894476E-2</v>
      </c>
      <c r="AL674" s="954">
        <v>0.78646890450169149</v>
      </c>
      <c r="AM674" s="955">
        <v>0.31287519091452853</v>
      </c>
      <c r="AN674" s="956">
        <v>45083.058148148149</v>
      </c>
      <c r="AO674" s="952"/>
    </row>
    <row r="675" spans="1:41" x14ac:dyDescent="0.2">
      <c r="A675" s="989"/>
      <c r="B675" s="989"/>
      <c r="C675" s="992"/>
      <c r="D675" s="995"/>
      <c r="E675" s="992"/>
      <c r="F675" s="992"/>
      <c r="G675" s="992"/>
      <c r="H675" s="998"/>
      <c r="I675" s="998"/>
      <c r="J675" s="998"/>
      <c r="K675" s="986"/>
      <c r="L675" s="998"/>
      <c r="M675" s="998"/>
      <c r="N675" s="1001"/>
      <c r="O675" s="986"/>
      <c r="P675" s="986"/>
      <c r="Q675" s="977"/>
      <c r="R675" s="977"/>
      <c r="S675" s="977"/>
      <c r="T675" s="977"/>
      <c r="U675" s="977"/>
      <c r="V675" s="977"/>
      <c r="W675" s="980"/>
      <c r="X675" s="983"/>
      <c r="Y675" s="983"/>
      <c r="Z675" s="974"/>
      <c r="AA675" s="951" t="s">
        <v>1751</v>
      </c>
      <c r="AB675" s="952" t="s">
        <v>512</v>
      </c>
      <c r="AC675" s="952">
        <v>315</v>
      </c>
      <c r="AD675" s="952" t="s">
        <v>380</v>
      </c>
      <c r="AE675" s="953">
        <v>42005</v>
      </c>
      <c r="AF675" s="953">
        <v>44221</v>
      </c>
      <c r="AG675" s="952">
        <v>1511.2</v>
      </c>
      <c r="AH675" s="952">
        <v>791.81</v>
      </c>
      <c r="AI675" s="954">
        <v>0.90329999999999999</v>
      </c>
      <c r="AJ675" s="954">
        <f>(AH675-MIN(IF(O665=0,2E+99,O665),IF(X665=0,2E+99,X665)))/MIN(IF(O665=0,2E+99,O665),IF(X665=0,2E+99,X665))</f>
        <v>5.2574115379019997</v>
      </c>
      <c r="AK675" s="954">
        <v>6.5899180184894476E-2</v>
      </c>
      <c r="AL675" s="954">
        <v>0.78646890450169149</v>
      </c>
      <c r="AM675" s="955">
        <v>0.31287519091452853</v>
      </c>
      <c r="AN675" s="956">
        <v>45083.058171296296</v>
      </c>
      <c r="AO675" s="952"/>
    </row>
    <row r="676" spans="1:41" ht="13.5" thickBot="1" x14ac:dyDescent="0.25">
      <c r="A676" s="990"/>
      <c r="B676" s="990"/>
      <c r="C676" s="993"/>
      <c r="D676" s="996"/>
      <c r="E676" s="993"/>
      <c r="F676" s="993"/>
      <c r="G676" s="993"/>
      <c r="H676" s="999"/>
      <c r="I676" s="999"/>
      <c r="J676" s="999"/>
      <c r="K676" s="987"/>
      <c r="L676" s="999"/>
      <c r="M676" s="999"/>
      <c r="N676" s="1002"/>
      <c r="O676" s="987"/>
      <c r="P676" s="987"/>
      <c r="Q676" s="978"/>
      <c r="R676" s="978"/>
      <c r="S676" s="978"/>
      <c r="T676" s="978"/>
      <c r="U676" s="978"/>
      <c r="V676" s="978"/>
      <c r="W676" s="981"/>
      <c r="X676" s="984"/>
      <c r="Y676" s="984"/>
      <c r="Z676" s="975"/>
      <c r="AA676" s="957" t="s">
        <v>1662</v>
      </c>
      <c r="AB676" s="958" t="s">
        <v>508</v>
      </c>
      <c r="AC676" s="958">
        <v>750</v>
      </c>
      <c r="AD676" s="958" t="s">
        <v>380</v>
      </c>
      <c r="AE676" s="959">
        <v>42736</v>
      </c>
      <c r="AF676" s="959">
        <v>44221</v>
      </c>
      <c r="AG676" s="958">
        <v>1905.01</v>
      </c>
      <c r="AH676" s="958">
        <v>252.41</v>
      </c>
      <c r="AI676" s="960">
        <v>0.2802</v>
      </c>
      <c r="AJ676" s="960">
        <f>(AH676-MIN(IF(O665=0,2E+99,O665),IF(X665=0,2E+99,X665)))/MIN(IF(O665=0,2E+99,O665),IF(X665=0,2E+99,X665))</f>
        <v>0.99471242631672241</v>
      </c>
      <c r="AK676" s="960">
        <v>5.2049453551912574E-2</v>
      </c>
      <c r="AL676" s="960">
        <v>0.6195154471544716</v>
      </c>
      <c r="AM676" s="961">
        <v>1.8408010196341418</v>
      </c>
      <c r="AN676" s="962">
        <v>45083.058194444442</v>
      </c>
      <c r="AO676" s="958"/>
    </row>
    <row r="677" spans="1:41" ht="13.5" thickBot="1" x14ac:dyDescent="0.25">
      <c r="A677" s="932" t="s">
        <v>1752</v>
      </c>
      <c r="B677" s="932" t="s">
        <v>1600</v>
      </c>
      <c r="C677" s="933"/>
      <c r="D677" s="934" t="s">
        <v>521</v>
      </c>
      <c r="E677" s="933" t="s">
        <v>1004</v>
      </c>
      <c r="F677" s="933">
        <v>2</v>
      </c>
      <c r="G677" s="933">
        <v>1</v>
      </c>
      <c r="H677" s="935">
        <v>10</v>
      </c>
      <c r="I677" s="935">
        <v>261</v>
      </c>
      <c r="J677" s="935">
        <v>0.01</v>
      </c>
      <c r="K677" s="936">
        <v>0.13200000000000001</v>
      </c>
      <c r="L677" s="935">
        <v>1.4</v>
      </c>
      <c r="M677" s="935">
        <v>132</v>
      </c>
      <c r="N677" s="937">
        <v>15.365338755409637</v>
      </c>
      <c r="O677" s="936">
        <f>VLOOKUP(D677,'Залог и цена пипса'!$B$13:$E$44,3,0)*(N677+I677*$C$2*K677)</f>
        <v>156.55087359199001</v>
      </c>
      <c r="P677" s="936">
        <f>K677*VLOOKUP(D677,'Залог и цена пипса'!$B$13:$E$44,2,0)</f>
        <v>17.690640000000002</v>
      </c>
      <c r="Q677" s="938"/>
      <c r="R677" s="938"/>
      <c r="S677" s="938"/>
      <c r="T677" s="938"/>
      <c r="U677" s="938"/>
      <c r="V677" s="938"/>
      <c r="W677" s="939"/>
      <c r="X677" s="940"/>
      <c r="Y677" s="940"/>
      <c r="Z677" s="941">
        <f>MAX(O677,X677)+MAX(Y677,P677)</f>
        <v>174.24151359199001</v>
      </c>
      <c r="AA677" s="932" t="s">
        <v>1601</v>
      </c>
      <c r="AB677" s="933" t="s">
        <v>521</v>
      </c>
      <c r="AC677" s="933">
        <v>120</v>
      </c>
      <c r="AD677" s="933" t="s">
        <v>380</v>
      </c>
      <c r="AE677" s="942">
        <v>40910</v>
      </c>
      <c r="AF677" s="942">
        <v>44078</v>
      </c>
      <c r="AG677" s="933">
        <v>817.6</v>
      </c>
      <c r="AH677" s="933">
        <v>133.05000000000001</v>
      </c>
      <c r="AI677" s="943">
        <v>0.59150000000000003</v>
      </c>
      <c r="AJ677" s="943">
        <f>(AH677-MIN(IF(O677=0,2E+99,O677),IF(X677=0,2E+99,X677)))/MIN(IF(O677=0,2E+99,O677),IF(X677=0,2E+99,X677))</f>
        <v>-0.15011652795524505</v>
      </c>
      <c r="AK677" s="943">
        <v>6.5449887928274095E-2</v>
      </c>
      <c r="AL677" s="943">
        <v>0.78314176245210732</v>
      </c>
      <c r="AM677" s="941">
        <v>0.70632853434237408</v>
      </c>
      <c r="AN677" s="944">
        <v>45083.058229166665</v>
      </c>
      <c r="AO677" s="933"/>
    </row>
    <row r="678" spans="1:41" ht="13.5" thickBot="1" x14ac:dyDescent="0.25">
      <c r="A678" s="932" t="s">
        <v>1752</v>
      </c>
      <c r="B678" s="932" t="s">
        <v>1602</v>
      </c>
      <c r="C678" s="933"/>
      <c r="D678" s="934" t="s">
        <v>521</v>
      </c>
      <c r="E678" s="933" t="s">
        <v>1004</v>
      </c>
      <c r="F678" s="933">
        <v>2</v>
      </c>
      <c r="G678" s="933">
        <v>1</v>
      </c>
      <c r="H678" s="935">
        <v>10</v>
      </c>
      <c r="I678" s="935">
        <v>261</v>
      </c>
      <c r="J678" s="935">
        <v>0.01</v>
      </c>
      <c r="K678" s="936">
        <v>0.13200000000000001</v>
      </c>
      <c r="L678" s="935">
        <v>1.4</v>
      </c>
      <c r="M678" s="935">
        <v>132</v>
      </c>
      <c r="N678" s="937">
        <v>15.365338755409637</v>
      </c>
      <c r="O678" s="936">
        <f>VLOOKUP(D678,'Залог и цена пипса'!$B$13:$E$44,3,0)*(N678+I678*$C$2*K678)</f>
        <v>156.55087359199001</v>
      </c>
      <c r="P678" s="936">
        <f>K678*VLOOKUP(D678,'Залог и цена пипса'!$B$13:$E$44,2,0)</f>
        <v>17.690640000000002</v>
      </c>
      <c r="Q678" s="938"/>
      <c r="R678" s="938"/>
      <c r="S678" s="938"/>
      <c r="T678" s="938"/>
      <c r="U678" s="938"/>
      <c r="V678" s="938"/>
      <c r="W678" s="939"/>
      <c r="X678" s="940"/>
      <c r="Y678" s="940"/>
      <c r="Z678" s="941">
        <f>MAX(O678,X678)+MAX(Y678,P678)</f>
        <v>174.24151359199001</v>
      </c>
      <c r="AA678" s="932" t="s">
        <v>1601</v>
      </c>
      <c r="AB678" s="933" t="s">
        <v>521</v>
      </c>
      <c r="AC678" s="933">
        <v>120</v>
      </c>
      <c r="AD678" s="933" t="s">
        <v>380</v>
      </c>
      <c r="AE678" s="942">
        <v>40910</v>
      </c>
      <c r="AF678" s="942">
        <v>44078</v>
      </c>
      <c r="AG678" s="933">
        <v>817.6</v>
      </c>
      <c r="AH678" s="933">
        <v>133.05000000000001</v>
      </c>
      <c r="AI678" s="943">
        <v>0.59150000000000003</v>
      </c>
      <c r="AJ678" s="943">
        <f>(AH678-MIN(IF(O678=0,2E+99,O678),IF(X678=0,2E+99,X678)))/MIN(IF(O678=0,2E+99,O678),IF(X678=0,2E+99,X678))</f>
        <v>-0.15011652795524505</v>
      </c>
      <c r="AK678" s="943">
        <v>6.5449887928274095E-2</v>
      </c>
      <c r="AL678" s="943">
        <v>0.78314176245210732</v>
      </c>
      <c r="AM678" s="941">
        <v>0.70632853434237408</v>
      </c>
      <c r="AN678" s="944">
        <v>45083.058275462965</v>
      </c>
      <c r="AO678" s="933"/>
    </row>
    <row r="679" spans="1:41" ht="13.5" thickBot="1" x14ac:dyDescent="0.25">
      <c r="A679" s="932" t="s">
        <v>1753</v>
      </c>
      <c r="B679" s="932" t="s">
        <v>1623</v>
      </c>
      <c r="C679" s="933"/>
      <c r="D679" s="934" t="s">
        <v>502</v>
      </c>
      <c r="E679" s="933" t="s">
        <v>1004</v>
      </c>
      <c r="F679" s="933">
        <v>2</v>
      </c>
      <c r="G679" s="933">
        <v>1</v>
      </c>
      <c r="H679" s="935">
        <v>10</v>
      </c>
      <c r="I679" s="935">
        <v>236</v>
      </c>
      <c r="J679" s="935">
        <v>0.01</v>
      </c>
      <c r="K679" s="936">
        <v>0.59899999999999998</v>
      </c>
      <c r="L679" s="935">
        <v>1.7</v>
      </c>
      <c r="M679" s="935">
        <v>66</v>
      </c>
      <c r="N679" s="937">
        <v>35.388999999999996</v>
      </c>
      <c r="O679" s="936">
        <f>VLOOKUP(D679,'Залог и цена пипса'!$B$13:$E$44,3,0)*(N679+I679*$C$2*K679)</f>
        <v>565.93600000000004</v>
      </c>
      <c r="P679" s="936">
        <f>K679*VLOOKUP(D679,'Залог и цена пипса'!$B$13:$E$44,2,0)</f>
        <v>80.277979999999999</v>
      </c>
      <c r="Q679" s="938"/>
      <c r="R679" s="938"/>
      <c r="S679" s="938"/>
      <c r="T679" s="938"/>
      <c r="U679" s="938"/>
      <c r="V679" s="938"/>
      <c r="W679" s="939"/>
      <c r="X679" s="940"/>
      <c r="Y679" s="940"/>
      <c r="Z679" s="941">
        <f>MAX(O679,X679)+MAX(Y679,P679)</f>
        <v>646.21397999999999</v>
      </c>
      <c r="AA679" s="932" t="s">
        <v>1625</v>
      </c>
      <c r="AB679" s="933" t="s">
        <v>502</v>
      </c>
      <c r="AC679" s="933">
        <v>100000</v>
      </c>
      <c r="AD679" s="933" t="s">
        <v>380</v>
      </c>
      <c r="AE679" s="942">
        <v>41641</v>
      </c>
      <c r="AF679" s="942">
        <v>44104</v>
      </c>
      <c r="AG679" s="933">
        <v>3478.6</v>
      </c>
      <c r="AH679" s="933">
        <v>538.01</v>
      </c>
      <c r="AI679" s="943">
        <v>5.1999999999999998E-3</v>
      </c>
      <c r="AJ679" s="943">
        <f>(AH679-MIN(IF(O679=0,2E+99,O679),IF(X679=0,2E+99,X679)))/MIN(IF(O679=0,2E+99,O679),IF(X679=0,2E+99,X679))</f>
        <v>-4.9344802239122521E-2</v>
      </c>
      <c r="AK679" s="943">
        <v>4.2998763906056857E-4</v>
      </c>
      <c r="AL679" s="943">
        <v>5.1919402985074626E-3</v>
      </c>
      <c r="AM679" s="941">
        <v>0.96502672785031174</v>
      </c>
      <c r="AN679" s="944">
        <v>45083.058483796296</v>
      </c>
      <c r="AO679" s="933"/>
    </row>
    <row r="680" spans="1:41" ht="13.5" thickBot="1" x14ac:dyDescent="0.25">
      <c r="A680" s="932" t="s">
        <v>1753</v>
      </c>
      <c r="B680" s="932" t="s">
        <v>1626</v>
      </c>
      <c r="C680" s="933"/>
      <c r="D680" s="934" t="s">
        <v>502</v>
      </c>
      <c r="E680" s="933" t="s">
        <v>1004</v>
      </c>
      <c r="F680" s="933">
        <v>2</v>
      </c>
      <c r="G680" s="933">
        <v>1</v>
      </c>
      <c r="H680" s="935">
        <v>10</v>
      </c>
      <c r="I680" s="935">
        <v>236</v>
      </c>
      <c r="J680" s="935">
        <v>0.01</v>
      </c>
      <c r="K680" s="936">
        <v>0.59899999999999998</v>
      </c>
      <c r="L680" s="935">
        <v>1.7</v>
      </c>
      <c r="M680" s="935">
        <v>66</v>
      </c>
      <c r="N680" s="937">
        <v>35.388999999999996</v>
      </c>
      <c r="O680" s="936">
        <f>VLOOKUP(D680,'Залог и цена пипса'!$B$13:$E$44,3,0)*(N680+I680*$C$2*K680)</f>
        <v>565.93600000000004</v>
      </c>
      <c r="P680" s="936">
        <f>K680*VLOOKUP(D680,'Залог и цена пипса'!$B$13:$E$44,2,0)</f>
        <v>80.277979999999999</v>
      </c>
      <c r="Q680" s="938"/>
      <c r="R680" s="938"/>
      <c r="S680" s="938"/>
      <c r="T680" s="938"/>
      <c r="U680" s="938"/>
      <c r="V680" s="938"/>
      <c r="W680" s="939"/>
      <c r="X680" s="940"/>
      <c r="Y680" s="940"/>
      <c r="Z680" s="941">
        <f>MAX(O680,X680)+MAX(Y680,P680)</f>
        <v>646.21397999999999</v>
      </c>
      <c r="AA680" s="932" t="s">
        <v>1625</v>
      </c>
      <c r="AB680" s="933" t="s">
        <v>502</v>
      </c>
      <c r="AC680" s="933">
        <v>100000</v>
      </c>
      <c r="AD680" s="933" t="s">
        <v>380</v>
      </c>
      <c r="AE680" s="942">
        <v>41641</v>
      </c>
      <c r="AF680" s="942">
        <v>44104</v>
      </c>
      <c r="AG680" s="933">
        <v>3478.6</v>
      </c>
      <c r="AH680" s="933">
        <v>538.01</v>
      </c>
      <c r="AI680" s="943">
        <v>5.1999999999999998E-3</v>
      </c>
      <c r="AJ680" s="943">
        <f>(AH680-MIN(IF(O680=0,2E+99,O680),IF(X680=0,2E+99,X680)))/MIN(IF(O680=0,2E+99,O680),IF(X680=0,2E+99,X680))</f>
        <v>-4.9344802239122521E-2</v>
      </c>
      <c r="AK680" s="943">
        <v>4.2998763906056857E-4</v>
      </c>
      <c r="AL680" s="943">
        <v>5.1919402985074626E-3</v>
      </c>
      <c r="AM680" s="941">
        <v>0.96502672785031174</v>
      </c>
      <c r="AN680" s="944">
        <v>45083.058680555558</v>
      </c>
      <c r="AO680" s="933"/>
    </row>
    <row r="681" spans="1:41" x14ac:dyDescent="0.2">
      <c r="A681" s="988" t="s">
        <v>1754</v>
      </c>
      <c r="B681" s="988" t="s">
        <v>1640</v>
      </c>
      <c r="C681" s="991"/>
      <c r="D681" s="994" t="s">
        <v>524</v>
      </c>
      <c r="E681" s="991" t="s">
        <v>1004</v>
      </c>
      <c r="F681" s="991">
        <v>2</v>
      </c>
      <c r="G681" s="991">
        <v>1</v>
      </c>
      <c r="H681" s="997">
        <v>10</v>
      </c>
      <c r="I681" s="997">
        <v>439</v>
      </c>
      <c r="J681" s="997">
        <v>0.01</v>
      </c>
      <c r="K681" s="985">
        <v>6.7360000000000007</v>
      </c>
      <c r="L681" s="997">
        <v>1.9</v>
      </c>
      <c r="M681" s="997">
        <v>91</v>
      </c>
      <c r="N681" s="1000">
        <v>528.58213238159988</v>
      </c>
      <c r="O681" s="985">
        <f>VLOOKUP(D681,'Залог и цена пипса'!$B$13:$E$44,3,0)*(N681+I681*$C$2*K681)</f>
        <v>7408.9872019410432</v>
      </c>
      <c r="P681" s="985">
        <f>K681*VLOOKUP(D681,'Залог и цена пипса'!$B$13:$E$44,2,0)</f>
        <v>1450.1614639397201</v>
      </c>
      <c r="Q681" s="976"/>
      <c r="R681" s="976"/>
      <c r="S681" s="976"/>
      <c r="T681" s="976"/>
      <c r="U681" s="976"/>
      <c r="V681" s="976"/>
      <c r="W681" s="979"/>
      <c r="X681" s="982"/>
      <c r="Y681" s="982"/>
      <c r="Z681" s="973">
        <f>MAX(O681,X681)+MAX(Y681,P681)</f>
        <v>8859.1486658807626</v>
      </c>
      <c r="AA681" s="945" t="s">
        <v>1641</v>
      </c>
      <c r="AB681" s="946" t="s">
        <v>524</v>
      </c>
      <c r="AC681" s="946">
        <v>10000</v>
      </c>
      <c r="AD681" s="946" t="s">
        <v>380</v>
      </c>
      <c r="AE681" s="947">
        <v>41641</v>
      </c>
      <c r="AF681" s="947">
        <v>44090</v>
      </c>
      <c r="AG681" s="946">
        <v>3624.42</v>
      </c>
      <c r="AH681" s="946">
        <v>399.85</v>
      </c>
      <c r="AI681" s="948">
        <v>3.6900000000000002E-2</v>
      </c>
      <c r="AJ681" s="948">
        <f>(AH681-MIN(IF(O681=0,2E+99,O681),IF(X681=0,2E+99,X681)))/MIN(IF(O681=0,2E+99,O681),IF(X681=0,2E+99,X681))</f>
        <v>-0.94603175992863831</v>
      </c>
      <c r="AK681" s="948">
        <v>4.5023850931677021E-3</v>
      </c>
      <c r="AL681" s="948">
        <v>5.4095820895522388E-2</v>
      </c>
      <c r="AM681" s="949">
        <v>1.3529028609609199</v>
      </c>
      <c r="AN681" s="950">
        <v>45083.058935185189</v>
      </c>
      <c r="AO681" s="946"/>
    </row>
    <row r="682" spans="1:41" ht="13.5" thickBot="1" x14ac:dyDescent="0.25">
      <c r="A682" s="990"/>
      <c r="B682" s="990"/>
      <c r="C682" s="993"/>
      <c r="D682" s="996"/>
      <c r="E682" s="993"/>
      <c r="F682" s="993"/>
      <c r="G682" s="993"/>
      <c r="H682" s="999"/>
      <c r="I682" s="999"/>
      <c r="J682" s="999"/>
      <c r="K682" s="987"/>
      <c r="L682" s="999"/>
      <c r="M682" s="999"/>
      <c r="N682" s="1002"/>
      <c r="O682" s="987"/>
      <c r="P682" s="987"/>
      <c r="Q682" s="978"/>
      <c r="R682" s="978"/>
      <c r="S682" s="978"/>
      <c r="T682" s="978"/>
      <c r="U682" s="978"/>
      <c r="V682" s="978"/>
      <c r="W682" s="981"/>
      <c r="X682" s="984"/>
      <c r="Y682" s="984"/>
      <c r="Z682" s="975"/>
      <c r="AA682" s="957" t="s">
        <v>1642</v>
      </c>
      <c r="AB682" s="958" t="s">
        <v>524</v>
      </c>
      <c r="AC682" s="958">
        <v>10000</v>
      </c>
      <c r="AD682" s="958" t="s">
        <v>380</v>
      </c>
      <c r="AE682" s="959">
        <v>41641</v>
      </c>
      <c r="AF682" s="959">
        <v>44090</v>
      </c>
      <c r="AG682" s="958">
        <v>3477.38</v>
      </c>
      <c r="AH682" s="958">
        <v>400.62</v>
      </c>
      <c r="AI682" s="960">
        <v>3.7199999999999997E-2</v>
      </c>
      <c r="AJ682" s="960">
        <f>(AH682-MIN(IF(O681=0,2E+99,O681),IF(X681=0,2E+99,X681)))/MIN(IF(O681=0,2E+99,O681),IF(X681=0,2E+99,X681))</f>
        <v>-0.9459278320935629</v>
      </c>
      <c r="AK682" s="960">
        <v>4.3197267080745342E-3</v>
      </c>
      <c r="AL682" s="960">
        <v>5.1901194029850752E-2</v>
      </c>
      <c r="AM682" s="961">
        <v>1.2955217919687172</v>
      </c>
      <c r="AN682" s="962">
        <v>45083.058969907404</v>
      </c>
      <c r="AO682" s="958"/>
    </row>
    <row r="683" spans="1:41" x14ac:dyDescent="0.2">
      <c r="A683" s="988" t="s">
        <v>1754</v>
      </c>
      <c r="B683" s="988" t="s">
        <v>1643</v>
      </c>
      <c r="C683" s="991"/>
      <c r="D683" s="994" t="s">
        <v>524</v>
      </c>
      <c r="E683" s="991" t="s">
        <v>1004</v>
      </c>
      <c r="F683" s="991">
        <v>2</v>
      </c>
      <c r="G683" s="991">
        <v>1</v>
      </c>
      <c r="H683" s="997">
        <v>10</v>
      </c>
      <c r="I683" s="997">
        <v>439</v>
      </c>
      <c r="J683" s="997">
        <v>0.01</v>
      </c>
      <c r="K683" s="985">
        <v>6.7360000000000007</v>
      </c>
      <c r="L683" s="997">
        <v>1.9</v>
      </c>
      <c r="M683" s="997">
        <v>91</v>
      </c>
      <c r="N683" s="1000">
        <v>528.58213238159988</v>
      </c>
      <c r="O683" s="985">
        <f>VLOOKUP(D683,'Залог и цена пипса'!$B$13:$E$44,3,0)*(N683+I683*$C$2*K683)</f>
        <v>7408.9872019410432</v>
      </c>
      <c r="P683" s="985">
        <f>K683*VLOOKUP(D683,'Залог и цена пипса'!$B$13:$E$44,2,0)</f>
        <v>1450.1614639397201</v>
      </c>
      <c r="Q683" s="976"/>
      <c r="R683" s="976"/>
      <c r="S683" s="976"/>
      <c r="T683" s="976"/>
      <c r="U683" s="976"/>
      <c r="V683" s="976"/>
      <c r="W683" s="979"/>
      <c r="X683" s="982"/>
      <c r="Y683" s="982"/>
      <c r="Z683" s="973">
        <f>MAX(O683,X683)+MAX(Y683,P683)</f>
        <v>8859.1486658807626</v>
      </c>
      <c r="AA683" s="945" t="s">
        <v>1641</v>
      </c>
      <c r="AB683" s="946" t="s">
        <v>524</v>
      </c>
      <c r="AC683" s="946">
        <v>10000</v>
      </c>
      <c r="AD683" s="946" t="s">
        <v>380</v>
      </c>
      <c r="AE683" s="947">
        <v>41641</v>
      </c>
      <c r="AF683" s="947">
        <v>44090</v>
      </c>
      <c r="AG683" s="946">
        <v>3624.42</v>
      </c>
      <c r="AH683" s="946">
        <v>399.85</v>
      </c>
      <c r="AI683" s="948">
        <v>3.6900000000000002E-2</v>
      </c>
      <c r="AJ683" s="948">
        <f>(AH683-MIN(IF(O683=0,2E+99,O683),IF(X683=0,2E+99,X683)))/MIN(IF(O683=0,2E+99,O683),IF(X683=0,2E+99,X683))</f>
        <v>-0.94603175992863831</v>
      </c>
      <c r="AK683" s="948">
        <v>4.5023850931677021E-3</v>
      </c>
      <c r="AL683" s="948">
        <v>5.4095820895522388E-2</v>
      </c>
      <c r="AM683" s="949">
        <v>1.3529028609609199</v>
      </c>
      <c r="AN683" s="950">
        <v>45083.059050925927</v>
      </c>
      <c r="AO683" s="946"/>
    </row>
    <row r="684" spans="1:41" ht="13.5" thickBot="1" x14ac:dyDescent="0.25">
      <c r="A684" s="990"/>
      <c r="B684" s="990"/>
      <c r="C684" s="993"/>
      <c r="D684" s="996"/>
      <c r="E684" s="993"/>
      <c r="F684" s="993"/>
      <c r="G684" s="993"/>
      <c r="H684" s="999"/>
      <c r="I684" s="999"/>
      <c r="J684" s="999"/>
      <c r="K684" s="987"/>
      <c r="L684" s="999"/>
      <c r="M684" s="999"/>
      <c r="N684" s="1002"/>
      <c r="O684" s="987"/>
      <c r="P684" s="987"/>
      <c r="Q684" s="978"/>
      <c r="R684" s="978"/>
      <c r="S684" s="978"/>
      <c r="T684" s="978"/>
      <c r="U684" s="978"/>
      <c r="V684" s="978"/>
      <c r="W684" s="981"/>
      <c r="X684" s="984"/>
      <c r="Y684" s="984"/>
      <c r="Z684" s="975"/>
      <c r="AA684" s="957" t="s">
        <v>1642</v>
      </c>
      <c r="AB684" s="958" t="s">
        <v>524</v>
      </c>
      <c r="AC684" s="958">
        <v>10000</v>
      </c>
      <c r="AD684" s="958" t="s">
        <v>380</v>
      </c>
      <c r="AE684" s="959">
        <v>41641</v>
      </c>
      <c r="AF684" s="959">
        <v>44090</v>
      </c>
      <c r="AG684" s="958">
        <v>3477.38</v>
      </c>
      <c r="AH684" s="958">
        <v>400.62</v>
      </c>
      <c r="AI684" s="960">
        <v>3.7199999999999997E-2</v>
      </c>
      <c r="AJ684" s="960">
        <f>(AH684-MIN(IF(O683=0,2E+99,O683),IF(X683=0,2E+99,X683)))/MIN(IF(O683=0,2E+99,O683),IF(X683=0,2E+99,X683))</f>
        <v>-0.9459278320935629</v>
      </c>
      <c r="AK684" s="960">
        <v>4.3197267080745342E-3</v>
      </c>
      <c r="AL684" s="960">
        <v>5.1901194029850752E-2</v>
      </c>
      <c r="AM684" s="961">
        <v>1.2955217919687172</v>
      </c>
      <c r="AN684" s="962">
        <v>45083.05908564815</v>
      </c>
      <c r="AO684" s="958"/>
    </row>
    <row r="685" spans="1:41" x14ac:dyDescent="0.2">
      <c r="A685" s="988" t="s">
        <v>1755</v>
      </c>
      <c r="B685" s="988" t="s">
        <v>1628</v>
      </c>
      <c r="C685" s="991"/>
      <c r="D685" s="994" t="s">
        <v>500</v>
      </c>
      <c r="E685" s="991" t="s">
        <v>1004</v>
      </c>
      <c r="F685" s="991">
        <v>2</v>
      </c>
      <c r="G685" s="991">
        <v>1</v>
      </c>
      <c r="H685" s="997">
        <v>9</v>
      </c>
      <c r="I685" s="997">
        <v>208</v>
      </c>
      <c r="J685" s="997">
        <v>0.01</v>
      </c>
      <c r="K685" s="985">
        <v>1.29</v>
      </c>
      <c r="L685" s="997">
        <v>2</v>
      </c>
      <c r="M685" s="997">
        <v>50</v>
      </c>
      <c r="N685" s="1000">
        <v>52.853999999999985</v>
      </c>
      <c r="O685" s="985">
        <f>VLOOKUP(D685,'Залог и цена пипса'!$B$13:$E$44,3,0)*(N685+I685*$C$2*K685)</f>
        <v>931.01999999999987</v>
      </c>
      <c r="P685" s="985">
        <f>K685*VLOOKUP(D685,'Залог и цена пипса'!$B$13:$E$44,2,0)</f>
        <v>276.65340000000003</v>
      </c>
      <c r="Q685" s="976"/>
      <c r="R685" s="976"/>
      <c r="S685" s="976"/>
      <c r="T685" s="976"/>
      <c r="U685" s="976"/>
      <c r="V685" s="976"/>
      <c r="W685" s="979"/>
      <c r="X685" s="982"/>
      <c r="Y685" s="982"/>
      <c r="Z685" s="973">
        <f>MAX(O685,X685)+MAX(Y685,P685)</f>
        <v>1207.6733999999999</v>
      </c>
      <c r="AA685" s="945" t="s">
        <v>1631</v>
      </c>
      <c r="AB685" s="946" t="s">
        <v>500</v>
      </c>
      <c r="AC685" s="946">
        <v>10000</v>
      </c>
      <c r="AD685" s="946" t="s">
        <v>380</v>
      </c>
      <c r="AE685" s="947">
        <v>41275</v>
      </c>
      <c r="AF685" s="947">
        <v>44098</v>
      </c>
      <c r="AG685" s="946">
        <v>4817.45</v>
      </c>
      <c r="AH685" s="946">
        <v>599.63</v>
      </c>
      <c r="AI685" s="948">
        <v>4.6699999999999998E-2</v>
      </c>
      <c r="AJ685" s="948">
        <f>(AH685-MIN(IF(O685=0,2E+99,O685),IF(X685=0,2E+99,X685)))/MIN(IF(O685=0,2E+99,O685),IF(X685=0,2E+99,X685))</f>
        <v>-0.35594294429765194</v>
      </c>
      <c r="AK685" s="948">
        <v>5.1912176724137928E-3</v>
      </c>
      <c r="AL685" s="948">
        <v>6.2564285714285711E-2</v>
      </c>
      <c r="AM685" s="949">
        <v>1.0433815138382956</v>
      </c>
      <c r="AN685" s="950">
        <v>45083.059328703705</v>
      </c>
      <c r="AO685" s="946"/>
    </row>
    <row r="686" spans="1:41" x14ac:dyDescent="0.2">
      <c r="A686" s="989"/>
      <c r="B686" s="989"/>
      <c r="C686" s="992"/>
      <c r="D686" s="995"/>
      <c r="E686" s="992"/>
      <c r="F686" s="992"/>
      <c r="G686" s="992"/>
      <c r="H686" s="998"/>
      <c r="I686" s="998"/>
      <c r="J686" s="998"/>
      <c r="K686" s="986"/>
      <c r="L686" s="998"/>
      <c r="M686" s="998"/>
      <c r="N686" s="1001"/>
      <c r="O686" s="986"/>
      <c r="P686" s="986"/>
      <c r="Q686" s="977"/>
      <c r="R686" s="977"/>
      <c r="S686" s="977"/>
      <c r="T686" s="977"/>
      <c r="U686" s="977"/>
      <c r="V686" s="977"/>
      <c r="W686" s="980"/>
      <c r="X686" s="983"/>
      <c r="Y686" s="983"/>
      <c r="Z686" s="974"/>
      <c r="AA686" s="951" t="s">
        <v>1632</v>
      </c>
      <c r="AB686" s="952" t="s">
        <v>500</v>
      </c>
      <c r="AC686" s="952">
        <v>10000</v>
      </c>
      <c r="AD686" s="952" t="s">
        <v>380</v>
      </c>
      <c r="AE686" s="953">
        <v>41275</v>
      </c>
      <c r="AF686" s="953">
        <v>44098</v>
      </c>
      <c r="AG686" s="952">
        <v>4791.17</v>
      </c>
      <c r="AH686" s="952">
        <v>605.04999999999995</v>
      </c>
      <c r="AI686" s="954">
        <v>4.7199999999999999E-2</v>
      </c>
      <c r="AJ686" s="954">
        <f>(AH686-MIN(IF(O685=0,2E+99,O685),IF(X685=0,2E+99,X685)))/MIN(IF(O685=0,2E+99,O685),IF(X685=0,2E+99,X685))</f>
        <v>-0.35012137225838325</v>
      </c>
      <c r="AK686" s="954">
        <v>5.1628987068965525E-3</v>
      </c>
      <c r="AL686" s="954">
        <v>6.2222987012987015E-2</v>
      </c>
      <c r="AM686" s="955">
        <v>1.0283941329309483</v>
      </c>
      <c r="AN686" s="956">
        <v>45083.059560185182</v>
      </c>
      <c r="AO686" s="952"/>
    </row>
    <row r="687" spans="1:41" x14ac:dyDescent="0.2">
      <c r="A687" s="989"/>
      <c r="B687" s="989"/>
      <c r="C687" s="992"/>
      <c r="D687" s="995"/>
      <c r="E687" s="992"/>
      <c r="F687" s="992"/>
      <c r="G687" s="992"/>
      <c r="H687" s="998"/>
      <c r="I687" s="998"/>
      <c r="J687" s="998"/>
      <c r="K687" s="986"/>
      <c r="L687" s="998"/>
      <c r="M687" s="998"/>
      <c r="N687" s="1001"/>
      <c r="O687" s="986"/>
      <c r="P687" s="986"/>
      <c r="Q687" s="977"/>
      <c r="R687" s="977"/>
      <c r="S687" s="977"/>
      <c r="T687" s="977"/>
      <c r="U687" s="977"/>
      <c r="V687" s="977"/>
      <c r="W687" s="980"/>
      <c r="X687" s="983"/>
      <c r="Y687" s="983"/>
      <c r="Z687" s="974"/>
      <c r="AA687" s="951" t="s">
        <v>1633</v>
      </c>
      <c r="AB687" s="952" t="s">
        <v>500</v>
      </c>
      <c r="AC687" s="952">
        <v>10000</v>
      </c>
      <c r="AD687" s="952" t="s">
        <v>380</v>
      </c>
      <c r="AE687" s="953">
        <v>41275</v>
      </c>
      <c r="AF687" s="953">
        <v>44109</v>
      </c>
      <c r="AG687" s="952">
        <v>4929.8999999999996</v>
      </c>
      <c r="AH687" s="952">
        <v>587.96</v>
      </c>
      <c r="AI687" s="954">
        <v>4.5499999999999999E-2</v>
      </c>
      <c r="AJ687" s="954">
        <f>(AH687-MIN(IF(O685=0,2E+99,O685),IF(X685=0,2E+99,X685)))/MIN(IF(O685=0,2E+99,O685),IF(X685=0,2E+99,X685))</f>
        <v>-0.36847758372537637</v>
      </c>
      <c r="AK687" s="954">
        <v>5.2952738990332971E-3</v>
      </c>
      <c r="AL687" s="954">
        <v>6.3203846153846152E-2</v>
      </c>
      <c r="AM687" s="955">
        <v>1.0749684698592787</v>
      </c>
      <c r="AN687" s="956">
        <v>45083.05976851852</v>
      </c>
      <c r="AO687" s="952"/>
    </row>
    <row r="688" spans="1:41" ht="13.5" thickBot="1" x14ac:dyDescent="0.25">
      <c r="A688" s="990"/>
      <c r="B688" s="990"/>
      <c r="C688" s="993"/>
      <c r="D688" s="996"/>
      <c r="E688" s="993"/>
      <c r="F688" s="993"/>
      <c r="G688" s="993"/>
      <c r="H688" s="999"/>
      <c r="I688" s="999"/>
      <c r="J688" s="999"/>
      <c r="K688" s="987"/>
      <c r="L688" s="999"/>
      <c r="M688" s="999"/>
      <c r="N688" s="1002"/>
      <c r="O688" s="987"/>
      <c r="P688" s="987"/>
      <c r="Q688" s="978"/>
      <c r="R688" s="978"/>
      <c r="S688" s="978"/>
      <c r="T688" s="978"/>
      <c r="U688" s="978"/>
      <c r="V688" s="978"/>
      <c r="W688" s="981"/>
      <c r="X688" s="984"/>
      <c r="Y688" s="984"/>
      <c r="Z688" s="975"/>
      <c r="AA688" s="957" t="s">
        <v>1634</v>
      </c>
      <c r="AB688" s="958" t="s">
        <v>500</v>
      </c>
      <c r="AC688" s="958">
        <v>10000</v>
      </c>
      <c r="AD688" s="958" t="s">
        <v>380</v>
      </c>
      <c r="AE688" s="959">
        <v>41275</v>
      </c>
      <c r="AF688" s="959">
        <v>44109</v>
      </c>
      <c r="AG688" s="958">
        <v>4969.62</v>
      </c>
      <c r="AH688" s="958">
        <v>562.84</v>
      </c>
      <c r="AI688" s="960">
        <v>4.3299999999999998E-2</v>
      </c>
      <c r="AJ688" s="960">
        <f>(AH688-MIN(IF(O685=0,2E+99,O685),IF(X685=0,2E+99,X685)))/MIN(IF(O685=0,2E+99,O685),IF(X685=0,2E+99,X685))</f>
        <v>-0.39545874417305737</v>
      </c>
      <c r="AK688" s="960">
        <v>5.3379377013963482E-3</v>
      </c>
      <c r="AL688" s="960">
        <v>6.3713076923076928E-2</v>
      </c>
      <c r="AM688" s="961">
        <v>1.1319926963804443</v>
      </c>
      <c r="AN688" s="962">
        <v>45083.059976851851</v>
      </c>
      <c r="AO688" s="958"/>
    </row>
    <row r="689" spans="1:41" x14ac:dyDescent="0.2">
      <c r="A689" s="988" t="s">
        <v>1755</v>
      </c>
      <c r="B689" s="988" t="s">
        <v>1756</v>
      </c>
      <c r="C689" s="991"/>
      <c r="D689" s="994" t="s">
        <v>500</v>
      </c>
      <c r="E689" s="991" t="s">
        <v>1004</v>
      </c>
      <c r="F689" s="991">
        <v>2</v>
      </c>
      <c r="G689" s="991">
        <v>1</v>
      </c>
      <c r="H689" s="997">
        <v>9</v>
      </c>
      <c r="I689" s="997">
        <v>208</v>
      </c>
      <c r="J689" s="997">
        <v>0.01</v>
      </c>
      <c r="K689" s="985">
        <v>1.29</v>
      </c>
      <c r="L689" s="997">
        <v>2</v>
      </c>
      <c r="M689" s="997">
        <v>50</v>
      </c>
      <c r="N689" s="1000">
        <v>52.853999999999985</v>
      </c>
      <c r="O689" s="985">
        <f>VLOOKUP(D689,'Залог и цена пипса'!$B$13:$E$44,3,0)*(N689+I689*$C$2*K689)</f>
        <v>931.01999999999987</v>
      </c>
      <c r="P689" s="985">
        <f>K689*VLOOKUP(D689,'Залог и цена пипса'!$B$13:$E$44,2,0)</f>
        <v>276.65340000000003</v>
      </c>
      <c r="Q689" s="976"/>
      <c r="R689" s="976"/>
      <c r="S689" s="976"/>
      <c r="T689" s="976"/>
      <c r="U689" s="976"/>
      <c r="V689" s="976"/>
      <c r="W689" s="979"/>
      <c r="X689" s="982"/>
      <c r="Y689" s="982"/>
      <c r="Z689" s="973">
        <f>MAX(O689,X689)+MAX(Y689,P689)</f>
        <v>1207.6733999999999</v>
      </c>
      <c r="AA689" s="945" t="s">
        <v>1631</v>
      </c>
      <c r="AB689" s="946" t="s">
        <v>500</v>
      </c>
      <c r="AC689" s="946">
        <v>10000</v>
      </c>
      <c r="AD689" s="946" t="s">
        <v>380</v>
      </c>
      <c r="AE689" s="947">
        <v>41275</v>
      </c>
      <c r="AF689" s="947">
        <v>44098</v>
      </c>
      <c r="AG689" s="946">
        <v>4817.45</v>
      </c>
      <c r="AH689" s="946">
        <v>599.63</v>
      </c>
      <c r="AI689" s="948">
        <v>4.6699999999999998E-2</v>
      </c>
      <c r="AJ689" s="948">
        <f>(AH689-MIN(IF(O689=0,2E+99,O689),IF(X689=0,2E+99,X689)))/MIN(IF(O689=0,2E+99,O689),IF(X689=0,2E+99,X689))</f>
        <v>-0.35594294429765194</v>
      </c>
      <c r="AK689" s="948">
        <v>5.1912176724137928E-3</v>
      </c>
      <c r="AL689" s="948">
        <v>6.2564285714285711E-2</v>
      </c>
      <c r="AM689" s="949">
        <v>1.0433815138382956</v>
      </c>
      <c r="AN689" s="950">
        <v>45083.060231481482</v>
      </c>
      <c r="AO689" s="946"/>
    </row>
    <row r="690" spans="1:41" x14ac:dyDescent="0.2">
      <c r="A690" s="989"/>
      <c r="B690" s="989"/>
      <c r="C690" s="992"/>
      <c r="D690" s="995"/>
      <c r="E690" s="992"/>
      <c r="F690" s="992"/>
      <c r="G690" s="992"/>
      <c r="H690" s="998"/>
      <c r="I690" s="998"/>
      <c r="J690" s="998"/>
      <c r="K690" s="986"/>
      <c r="L690" s="998"/>
      <c r="M690" s="998"/>
      <c r="N690" s="1001"/>
      <c r="O690" s="986"/>
      <c r="P690" s="986"/>
      <c r="Q690" s="977"/>
      <c r="R690" s="977"/>
      <c r="S690" s="977"/>
      <c r="T690" s="977"/>
      <c r="U690" s="977"/>
      <c r="V690" s="977"/>
      <c r="W690" s="980"/>
      <c r="X690" s="983"/>
      <c r="Y690" s="983"/>
      <c r="Z690" s="974"/>
      <c r="AA690" s="951" t="s">
        <v>1632</v>
      </c>
      <c r="AB690" s="952" t="s">
        <v>500</v>
      </c>
      <c r="AC690" s="952">
        <v>10000</v>
      </c>
      <c r="AD690" s="952" t="s">
        <v>380</v>
      </c>
      <c r="AE690" s="953">
        <v>41275</v>
      </c>
      <c r="AF690" s="953">
        <v>44098</v>
      </c>
      <c r="AG690" s="952">
        <v>4791.17</v>
      </c>
      <c r="AH690" s="952">
        <v>605.04999999999995</v>
      </c>
      <c r="AI690" s="954">
        <v>4.7199999999999999E-2</v>
      </c>
      <c r="AJ690" s="954">
        <f>(AH690-MIN(IF(O689=0,2E+99,O689),IF(X689=0,2E+99,X689)))/MIN(IF(O689=0,2E+99,O689),IF(X689=0,2E+99,X689))</f>
        <v>-0.35012137225838325</v>
      </c>
      <c r="AK690" s="954">
        <v>5.1628987068965525E-3</v>
      </c>
      <c r="AL690" s="954">
        <v>6.2222987012987015E-2</v>
      </c>
      <c r="AM690" s="955">
        <v>1.0283941329309483</v>
      </c>
      <c r="AN690" s="956">
        <v>45083.060439814813</v>
      </c>
      <c r="AO690" s="952"/>
    </row>
    <row r="691" spans="1:41" x14ac:dyDescent="0.2">
      <c r="A691" s="989"/>
      <c r="B691" s="989"/>
      <c r="C691" s="992"/>
      <c r="D691" s="995"/>
      <c r="E691" s="992"/>
      <c r="F691" s="992"/>
      <c r="G691" s="992"/>
      <c r="H691" s="998"/>
      <c r="I691" s="998"/>
      <c r="J691" s="998"/>
      <c r="K691" s="986"/>
      <c r="L691" s="998"/>
      <c r="M691" s="998"/>
      <c r="N691" s="1001"/>
      <c r="O691" s="986"/>
      <c r="P691" s="986"/>
      <c r="Q691" s="977"/>
      <c r="R691" s="977"/>
      <c r="S691" s="977"/>
      <c r="T691" s="977"/>
      <c r="U691" s="977"/>
      <c r="V691" s="977"/>
      <c r="W691" s="980"/>
      <c r="X691" s="983"/>
      <c r="Y691" s="983"/>
      <c r="Z691" s="974"/>
      <c r="AA691" s="951" t="s">
        <v>1633</v>
      </c>
      <c r="AB691" s="952" t="s">
        <v>500</v>
      </c>
      <c r="AC691" s="952">
        <v>10000</v>
      </c>
      <c r="AD691" s="952" t="s">
        <v>380</v>
      </c>
      <c r="AE691" s="953">
        <v>41275</v>
      </c>
      <c r="AF691" s="953">
        <v>44109</v>
      </c>
      <c r="AG691" s="952">
        <v>4929.8999999999996</v>
      </c>
      <c r="AH691" s="952">
        <v>587.96</v>
      </c>
      <c r="AI691" s="954">
        <v>4.5499999999999999E-2</v>
      </c>
      <c r="AJ691" s="954">
        <f>(AH691-MIN(IF(O689=0,2E+99,O689),IF(X689=0,2E+99,X689)))/MIN(IF(O689=0,2E+99,O689),IF(X689=0,2E+99,X689))</f>
        <v>-0.36847758372537637</v>
      </c>
      <c r="AK691" s="954">
        <v>5.2952738990332971E-3</v>
      </c>
      <c r="AL691" s="954">
        <v>6.3203846153846152E-2</v>
      </c>
      <c r="AM691" s="955">
        <v>1.0749684698592787</v>
      </c>
      <c r="AN691" s="956">
        <v>45083.060659722221</v>
      </c>
      <c r="AO691" s="952"/>
    </row>
    <row r="692" spans="1:41" ht="13.5" thickBot="1" x14ac:dyDescent="0.25">
      <c r="A692" s="990"/>
      <c r="B692" s="990"/>
      <c r="C692" s="993"/>
      <c r="D692" s="996"/>
      <c r="E692" s="993"/>
      <c r="F692" s="993"/>
      <c r="G692" s="993"/>
      <c r="H692" s="999"/>
      <c r="I692" s="999"/>
      <c r="J692" s="999"/>
      <c r="K692" s="987"/>
      <c r="L692" s="999"/>
      <c r="M692" s="999"/>
      <c r="N692" s="1002"/>
      <c r="O692" s="987"/>
      <c r="P692" s="987"/>
      <c r="Q692" s="978"/>
      <c r="R692" s="978"/>
      <c r="S692" s="978"/>
      <c r="T692" s="978"/>
      <c r="U692" s="978"/>
      <c r="V692" s="978"/>
      <c r="W692" s="981"/>
      <c r="X692" s="984"/>
      <c r="Y692" s="984"/>
      <c r="Z692" s="975"/>
      <c r="AA692" s="957" t="s">
        <v>1634</v>
      </c>
      <c r="AB692" s="958" t="s">
        <v>500</v>
      </c>
      <c r="AC692" s="958">
        <v>10000</v>
      </c>
      <c r="AD692" s="958" t="s">
        <v>380</v>
      </c>
      <c r="AE692" s="959">
        <v>41275</v>
      </c>
      <c r="AF692" s="959">
        <v>44109</v>
      </c>
      <c r="AG692" s="958">
        <v>4969.62</v>
      </c>
      <c r="AH692" s="958">
        <v>562.84</v>
      </c>
      <c r="AI692" s="960">
        <v>4.3299999999999998E-2</v>
      </c>
      <c r="AJ692" s="960">
        <f>(AH692-MIN(IF(O689=0,2E+99,O689),IF(X689=0,2E+99,X689)))/MIN(IF(O689=0,2E+99,O689),IF(X689=0,2E+99,X689))</f>
        <v>-0.39545874417305737</v>
      </c>
      <c r="AK692" s="960">
        <v>5.3379377013963482E-3</v>
      </c>
      <c r="AL692" s="960">
        <v>6.3713076923076928E-2</v>
      </c>
      <c r="AM692" s="961">
        <v>1.1319926963804443</v>
      </c>
      <c r="AN692" s="962">
        <v>45083.060868055552</v>
      </c>
      <c r="AO692" s="958"/>
    </row>
    <row r="693" spans="1:41" x14ac:dyDescent="0.2">
      <c r="A693" s="988" t="s">
        <v>1757</v>
      </c>
      <c r="B693" s="988" t="s">
        <v>1758</v>
      </c>
      <c r="C693" s="991"/>
      <c r="D693" s="994" t="s">
        <v>517</v>
      </c>
      <c r="E693" s="991" t="s">
        <v>960</v>
      </c>
      <c r="F693" s="991">
        <v>1</v>
      </c>
      <c r="G693" s="991">
        <v>1</v>
      </c>
      <c r="H693" s="997">
        <v>10</v>
      </c>
      <c r="I693" s="997">
        <v>345</v>
      </c>
      <c r="J693" s="997">
        <v>0.01</v>
      </c>
      <c r="K693" s="985">
        <v>0.59899999999999998</v>
      </c>
      <c r="L693" s="997">
        <v>1.7</v>
      </c>
      <c r="M693" s="997">
        <v>88</v>
      </c>
      <c r="N693" s="1000">
        <v>46.042374999999986</v>
      </c>
      <c r="O693" s="985">
        <f>VLOOKUP(D693,'Залог и цена пипса'!$B$13:$E$44,3,0)*(N693+I693*$C$2*K693)</f>
        <v>563.10043804755935</v>
      </c>
      <c r="P693" s="985">
        <f>K693*VLOOKUP(D693,'Залог и цена пипса'!$B$13:$E$44,2,0)</f>
        <v>146.92272</v>
      </c>
      <c r="Q693" s="976"/>
      <c r="R693" s="976"/>
      <c r="S693" s="976"/>
      <c r="T693" s="976"/>
      <c r="U693" s="976"/>
      <c r="V693" s="976"/>
      <c r="W693" s="979"/>
      <c r="X693" s="982"/>
      <c r="Y693" s="982"/>
      <c r="Z693" s="973">
        <f>MAX(O693,X693)+MAX(Y693,P693)</f>
        <v>710.02315804755938</v>
      </c>
      <c r="AA693" s="945" t="s">
        <v>1759</v>
      </c>
      <c r="AB693" s="946" t="s">
        <v>517</v>
      </c>
      <c r="AC693" s="946">
        <v>1000000</v>
      </c>
      <c r="AD693" s="946" t="s">
        <v>380</v>
      </c>
      <c r="AE693" s="947">
        <v>41640</v>
      </c>
      <c r="AF693" s="947">
        <v>44248</v>
      </c>
      <c r="AG693" s="946">
        <v>3643.41</v>
      </c>
      <c r="AH693" s="946">
        <v>380.94</v>
      </c>
      <c r="AI693" s="948">
        <v>4.0000000000000002E-4</v>
      </c>
      <c r="AJ693" s="948">
        <f>(AH693-MIN(IF(O693=0,2E+99,O693),IF(X693=0,2E+99,X693)))/MIN(IF(O693=0,2E+99,O693),IF(X693=0,2E+99,X693))</f>
        <v>-0.32349546499939702</v>
      </c>
      <c r="AK693" s="948">
        <v>4.2513535589264878E-5</v>
      </c>
      <c r="AL693" s="948">
        <v>5.13156338028169E-4</v>
      </c>
      <c r="AM693" s="949">
        <v>1.347079167396884</v>
      </c>
      <c r="AN693" s="950">
        <v>45083.061249999999</v>
      </c>
      <c r="AO693" s="946"/>
    </row>
    <row r="694" spans="1:41" x14ac:dyDescent="0.2">
      <c r="A694" s="989"/>
      <c r="B694" s="989"/>
      <c r="C694" s="992"/>
      <c r="D694" s="995"/>
      <c r="E694" s="992"/>
      <c r="F694" s="992"/>
      <c r="G694" s="992"/>
      <c r="H694" s="998"/>
      <c r="I694" s="998"/>
      <c r="J694" s="998"/>
      <c r="K694" s="986"/>
      <c r="L694" s="998"/>
      <c r="M694" s="998"/>
      <c r="N694" s="1001"/>
      <c r="O694" s="986"/>
      <c r="P694" s="986"/>
      <c r="Q694" s="977"/>
      <c r="R694" s="977"/>
      <c r="S694" s="977"/>
      <c r="T694" s="977"/>
      <c r="U694" s="977"/>
      <c r="V694" s="977"/>
      <c r="W694" s="980"/>
      <c r="X694" s="983"/>
      <c r="Y694" s="983"/>
      <c r="Z694" s="974"/>
      <c r="AA694" s="951" t="s">
        <v>1610</v>
      </c>
      <c r="AB694" s="952" t="s">
        <v>517</v>
      </c>
      <c r="AC694" s="952">
        <v>1000000</v>
      </c>
      <c r="AD694" s="952" t="s">
        <v>380</v>
      </c>
      <c r="AE694" s="953">
        <v>41640</v>
      </c>
      <c r="AF694" s="953">
        <v>44248</v>
      </c>
      <c r="AG694" s="952">
        <v>3163.94</v>
      </c>
      <c r="AH694" s="952">
        <v>362.11</v>
      </c>
      <c r="AI694" s="954">
        <v>4.0000000000000002E-4</v>
      </c>
      <c r="AJ694" s="954">
        <f>(AH694-MIN(IF(O693=0,2E+99,O693),IF(X693=0,2E+99,X693)))/MIN(IF(O693=0,2E+99,O693),IF(X693=0,2E+99,X693))</f>
        <v>-0.35693532532926875</v>
      </c>
      <c r="AK694" s="954">
        <v>3.6918786464410734E-5</v>
      </c>
      <c r="AL694" s="954">
        <v>4.4562535211267604E-4</v>
      </c>
      <c r="AM694" s="955">
        <v>1.2306353100236835</v>
      </c>
      <c r="AN694" s="956">
        <v>45083.061319444445</v>
      </c>
      <c r="AO694" s="952"/>
    </row>
    <row r="695" spans="1:41" ht="13.5" thickBot="1" x14ac:dyDescent="0.25">
      <c r="A695" s="990"/>
      <c r="B695" s="990"/>
      <c r="C695" s="993"/>
      <c r="D695" s="996"/>
      <c r="E695" s="993"/>
      <c r="F695" s="993"/>
      <c r="G695" s="993"/>
      <c r="H695" s="999"/>
      <c r="I695" s="999"/>
      <c r="J695" s="999"/>
      <c r="K695" s="987"/>
      <c r="L695" s="999"/>
      <c r="M695" s="999"/>
      <c r="N695" s="1002"/>
      <c r="O695" s="987"/>
      <c r="P695" s="987"/>
      <c r="Q695" s="978"/>
      <c r="R695" s="978"/>
      <c r="S695" s="978"/>
      <c r="T695" s="978"/>
      <c r="U695" s="978"/>
      <c r="V695" s="978"/>
      <c r="W695" s="981"/>
      <c r="X695" s="984"/>
      <c r="Y695" s="984"/>
      <c r="Z695" s="975"/>
      <c r="AA695" s="957" t="s">
        <v>1760</v>
      </c>
      <c r="AB695" s="958" t="s">
        <v>517</v>
      </c>
      <c r="AC695" s="958">
        <v>10000</v>
      </c>
      <c r="AD695" s="958" t="s">
        <v>380</v>
      </c>
      <c r="AE695" s="959">
        <v>40910</v>
      </c>
      <c r="AF695" s="959">
        <v>44098</v>
      </c>
      <c r="AG695" s="958">
        <v>2930.1</v>
      </c>
      <c r="AH695" s="958">
        <v>335.07</v>
      </c>
      <c r="AI695" s="960">
        <v>2.7199999999999998E-2</v>
      </c>
      <c r="AJ695" s="960">
        <f>(AH695-MIN(IF(O693=0,2E+99,O693),IF(X693=0,2E+99,X693)))/MIN(IF(O693=0,2E+99,O693),IF(X693=0,2E+99,X693))</f>
        <v>-0.40495517786881913</v>
      </c>
      <c r="AK695" s="960">
        <v>2.7958969465648855E-3</v>
      </c>
      <c r="AL695" s="960">
        <v>3.3679310344827587E-2</v>
      </c>
      <c r="AM695" s="961">
        <v>1.0051425178269493</v>
      </c>
      <c r="AN695" s="962">
        <v>45083.061527777776</v>
      </c>
      <c r="AO695" s="958"/>
    </row>
    <row r="696" spans="1:41" x14ac:dyDescent="0.2">
      <c r="A696" s="988" t="s">
        <v>1761</v>
      </c>
      <c r="B696" s="988" t="s">
        <v>1762</v>
      </c>
      <c r="C696" s="991"/>
      <c r="D696" s="994" t="s">
        <v>518</v>
      </c>
      <c r="E696" s="991" t="s">
        <v>960</v>
      </c>
      <c r="F696" s="991">
        <v>1</v>
      </c>
      <c r="G696" s="991">
        <v>1</v>
      </c>
      <c r="H696" s="997">
        <v>20</v>
      </c>
      <c r="I696" s="997">
        <v>1788</v>
      </c>
      <c r="J696" s="997">
        <v>0.01</v>
      </c>
      <c r="K696" s="985">
        <v>70.100999999999999</v>
      </c>
      <c r="L696" s="997">
        <v>1.5</v>
      </c>
      <c r="M696" s="997">
        <v>309</v>
      </c>
      <c r="N696" s="1000">
        <v>19931.133071631099</v>
      </c>
      <c r="O696" s="985">
        <f>VLOOKUP(D696,'Залог и цена пипса'!$B$13:$E$44,3,0)*(N696+I696*$C$2*K696)</f>
        <v>283252.88087002077</v>
      </c>
      <c r="P696" s="985">
        <f>K696*VLOOKUP(D696,'Залог и цена пипса'!$B$13:$E$44,2,0)</f>
        <v>9394.936020000001</v>
      </c>
      <c r="Q696" s="976"/>
      <c r="R696" s="976"/>
      <c r="S696" s="976"/>
      <c r="T696" s="976"/>
      <c r="U696" s="976"/>
      <c r="V696" s="976"/>
      <c r="W696" s="979"/>
      <c r="X696" s="982"/>
      <c r="Y696" s="982"/>
      <c r="Z696" s="973">
        <f>MAX(O696,X696)+MAX(Y696,P696)</f>
        <v>292647.8168900208</v>
      </c>
      <c r="AA696" s="945" t="s">
        <v>1763</v>
      </c>
      <c r="AB696" s="946" t="s">
        <v>518</v>
      </c>
      <c r="AC696" s="946">
        <v>20000</v>
      </c>
      <c r="AD696" s="946" t="s">
        <v>380</v>
      </c>
      <c r="AE696" s="947">
        <v>41445</v>
      </c>
      <c r="AF696" s="947">
        <v>44174</v>
      </c>
      <c r="AG696" s="946">
        <v>3296.53</v>
      </c>
      <c r="AH696" s="946">
        <v>555.45000000000005</v>
      </c>
      <c r="AI696" s="948">
        <v>2.6700000000000002E-2</v>
      </c>
      <c r="AJ696" s="948">
        <f>(AH696-MIN(IF(O696=0,2E+99,O696),IF(X696=0,2E+99,X696)))/MIN(IF(O696=0,2E+99,O696),IF(X696=0,2E+99,X696))</f>
        <v>-0.99803903141851924</v>
      </c>
      <c r="AK696" s="948">
        <v>1.8375306577480489E-3</v>
      </c>
      <c r="AL696" s="948">
        <v>2.1976866666666667E-2</v>
      </c>
      <c r="AM696" s="949">
        <v>0.79131755033456364</v>
      </c>
      <c r="AN696" s="950">
        <v>45083.061805555553</v>
      </c>
      <c r="AO696" s="946"/>
    </row>
    <row r="697" spans="1:41" x14ac:dyDescent="0.2">
      <c r="A697" s="989"/>
      <c r="B697" s="989"/>
      <c r="C697" s="992"/>
      <c r="D697" s="995"/>
      <c r="E697" s="992"/>
      <c r="F697" s="992"/>
      <c r="G697" s="992"/>
      <c r="H697" s="998"/>
      <c r="I697" s="998"/>
      <c r="J697" s="998"/>
      <c r="K697" s="986"/>
      <c r="L697" s="998"/>
      <c r="M697" s="998"/>
      <c r="N697" s="1001"/>
      <c r="O697" s="986"/>
      <c r="P697" s="986"/>
      <c r="Q697" s="977"/>
      <c r="R697" s="977"/>
      <c r="S697" s="977"/>
      <c r="T697" s="977"/>
      <c r="U697" s="977"/>
      <c r="V697" s="977"/>
      <c r="W697" s="980"/>
      <c r="X697" s="983"/>
      <c r="Y697" s="983"/>
      <c r="Z697" s="974"/>
      <c r="AA697" s="951" t="s">
        <v>1764</v>
      </c>
      <c r="AB697" s="952" t="s">
        <v>518</v>
      </c>
      <c r="AC697" s="952">
        <v>20000</v>
      </c>
      <c r="AD697" s="952" t="s">
        <v>380</v>
      </c>
      <c r="AE697" s="953">
        <v>42188</v>
      </c>
      <c r="AF697" s="953">
        <v>44174</v>
      </c>
      <c r="AG697" s="952">
        <v>2303.4299999999998</v>
      </c>
      <c r="AH697" s="952">
        <v>436.11</v>
      </c>
      <c r="AI697" s="954">
        <v>1.9699999999999999E-2</v>
      </c>
      <c r="AJ697" s="954">
        <f>(AH697-MIN(IF(O696=0,2E+99,O696),IF(X696=0,2E+99,X696)))/MIN(IF(O696=0,2E+99,O696),IF(X696=0,2E+99,X696))</f>
        <v>-0.99846035105217479</v>
      </c>
      <c r="AK697" s="954">
        <v>1.7664340490797543E-3</v>
      </c>
      <c r="AL697" s="954">
        <v>2.1328055555555555E-2</v>
      </c>
      <c r="AM697" s="955">
        <v>0.97810440281376498</v>
      </c>
      <c r="AN697" s="956">
        <v>45083.062152777777</v>
      </c>
      <c r="AO697" s="952"/>
    </row>
    <row r="698" spans="1:41" x14ac:dyDescent="0.2">
      <c r="A698" s="989"/>
      <c r="B698" s="989"/>
      <c r="C698" s="992"/>
      <c r="D698" s="995"/>
      <c r="E698" s="992"/>
      <c r="F698" s="992"/>
      <c r="G698" s="992"/>
      <c r="H698" s="998"/>
      <c r="I698" s="998"/>
      <c r="J698" s="998"/>
      <c r="K698" s="986"/>
      <c r="L698" s="998"/>
      <c r="M698" s="998"/>
      <c r="N698" s="1001"/>
      <c r="O698" s="986"/>
      <c r="P698" s="986"/>
      <c r="Q698" s="977"/>
      <c r="R698" s="977"/>
      <c r="S698" s="977"/>
      <c r="T698" s="977"/>
      <c r="U698" s="977"/>
      <c r="V698" s="977"/>
      <c r="W698" s="980"/>
      <c r="X698" s="983"/>
      <c r="Y698" s="983"/>
      <c r="Z698" s="974"/>
      <c r="AA698" s="951" t="s">
        <v>1765</v>
      </c>
      <c r="AB698" s="952" t="s">
        <v>518</v>
      </c>
      <c r="AC698" s="952">
        <v>10000</v>
      </c>
      <c r="AD698" s="952" t="s">
        <v>380</v>
      </c>
      <c r="AE698" s="953">
        <v>40910</v>
      </c>
      <c r="AF698" s="953">
        <v>44173</v>
      </c>
      <c r="AG698" s="952">
        <v>3670.07</v>
      </c>
      <c r="AH698" s="952">
        <v>371.78</v>
      </c>
      <c r="AI698" s="954">
        <v>2.9399999999999999E-2</v>
      </c>
      <c r="AJ698" s="954">
        <f>(AH698-MIN(IF(O696=0,2E+99,O696),IF(X696=0,2E+99,X696)))/MIN(IF(O696=0,2E+99,O696),IF(X696=0,2E+99,X696))</f>
        <v>-0.99868746259929253</v>
      </c>
      <c r="AK698" s="954">
        <v>3.4235727611940298E-3</v>
      </c>
      <c r="AL698" s="954">
        <v>4.1236741573033711E-2</v>
      </c>
      <c r="AM698" s="955">
        <v>1.1091705194747892</v>
      </c>
      <c r="AN698" s="956">
        <v>45083.062291666669</v>
      </c>
      <c r="AO698" s="952"/>
    </row>
    <row r="699" spans="1:41" x14ac:dyDescent="0.2">
      <c r="A699" s="989"/>
      <c r="B699" s="989"/>
      <c r="C699" s="992"/>
      <c r="D699" s="995"/>
      <c r="E699" s="992"/>
      <c r="F699" s="992"/>
      <c r="G699" s="992"/>
      <c r="H699" s="998"/>
      <c r="I699" s="998"/>
      <c r="J699" s="998"/>
      <c r="K699" s="986"/>
      <c r="L699" s="998"/>
      <c r="M699" s="998"/>
      <c r="N699" s="1001"/>
      <c r="O699" s="986"/>
      <c r="P699" s="986"/>
      <c r="Q699" s="977"/>
      <c r="R699" s="977"/>
      <c r="S699" s="977"/>
      <c r="T699" s="977"/>
      <c r="U699" s="977"/>
      <c r="V699" s="977"/>
      <c r="W699" s="980"/>
      <c r="X699" s="983"/>
      <c r="Y699" s="983"/>
      <c r="Z699" s="974"/>
      <c r="AA699" s="951" t="s">
        <v>1766</v>
      </c>
      <c r="AB699" s="952" t="s">
        <v>518</v>
      </c>
      <c r="AC699" s="952">
        <v>10000</v>
      </c>
      <c r="AD699" s="952" t="s">
        <v>380</v>
      </c>
      <c r="AE699" s="953">
        <v>40924</v>
      </c>
      <c r="AF699" s="953">
        <v>44167</v>
      </c>
      <c r="AG699" s="952">
        <v>3561.43</v>
      </c>
      <c r="AH699" s="952">
        <v>371.55</v>
      </c>
      <c r="AI699" s="954">
        <v>2.9600000000000001E-2</v>
      </c>
      <c r="AJ699" s="954">
        <f>(AH699-MIN(IF(O696=0,2E+99,O696),IF(X696=0,2E+99,X696)))/MIN(IF(O696=0,2E+99,O696),IF(X696=0,2E+99,X696))</f>
        <v>-0.99868827459456455</v>
      </c>
      <c r="AK699" s="954">
        <v>3.3409287054409005E-3</v>
      </c>
      <c r="AL699" s="954">
        <v>4.0016067415730334E-2</v>
      </c>
      <c r="AM699" s="955">
        <v>1.0770035638737809</v>
      </c>
      <c r="AN699" s="956">
        <v>45083.062442129631</v>
      </c>
      <c r="AO699" s="952"/>
    </row>
    <row r="700" spans="1:41" x14ac:dyDescent="0.2">
      <c r="A700" s="989"/>
      <c r="B700" s="989"/>
      <c r="C700" s="992"/>
      <c r="D700" s="995"/>
      <c r="E700" s="992"/>
      <c r="F700" s="992"/>
      <c r="G700" s="992"/>
      <c r="H700" s="998"/>
      <c r="I700" s="998"/>
      <c r="J700" s="998"/>
      <c r="K700" s="986"/>
      <c r="L700" s="998"/>
      <c r="M700" s="998"/>
      <c r="N700" s="1001"/>
      <c r="O700" s="986"/>
      <c r="P700" s="986"/>
      <c r="Q700" s="977"/>
      <c r="R700" s="977"/>
      <c r="S700" s="977"/>
      <c r="T700" s="977"/>
      <c r="U700" s="977"/>
      <c r="V700" s="977"/>
      <c r="W700" s="980"/>
      <c r="X700" s="983"/>
      <c r="Y700" s="983"/>
      <c r="Z700" s="974"/>
      <c r="AA700" s="951" t="s">
        <v>1767</v>
      </c>
      <c r="AB700" s="952" t="s">
        <v>518</v>
      </c>
      <c r="AC700" s="952">
        <v>10000</v>
      </c>
      <c r="AD700" s="952" t="s">
        <v>380</v>
      </c>
      <c r="AE700" s="953">
        <v>40924</v>
      </c>
      <c r="AF700" s="953">
        <v>44173</v>
      </c>
      <c r="AG700" s="952">
        <v>3494.52</v>
      </c>
      <c r="AH700" s="952">
        <v>372.72</v>
      </c>
      <c r="AI700" s="954">
        <v>2.98E-2</v>
      </c>
      <c r="AJ700" s="954">
        <f>(AH700-MIN(IF(O696=0,2E+99,O696),IF(X696=0,2E+99,X696)))/MIN(IF(O696=0,2E+99,O696),IF(X696=0,2E+99,X696))</f>
        <v>-0.99868414400992089</v>
      </c>
      <c r="AK700" s="954">
        <v>3.2720224719101124E-3</v>
      </c>
      <c r="AL700" s="954">
        <v>3.9264269662921347E-2</v>
      </c>
      <c r="AM700" s="955">
        <v>1.0534521802672607</v>
      </c>
      <c r="AN700" s="956">
        <v>45083.062581018516</v>
      </c>
      <c r="AO700" s="952"/>
    </row>
    <row r="701" spans="1:41" x14ac:dyDescent="0.2">
      <c r="A701" s="989"/>
      <c r="B701" s="989"/>
      <c r="C701" s="992"/>
      <c r="D701" s="995"/>
      <c r="E701" s="992"/>
      <c r="F701" s="992"/>
      <c r="G701" s="992"/>
      <c r="H701" s="998"/>
      <c r="I701" s="998"/>
      <c r="J701" s="998"/>
      <c r="K701" s="986"/>
      <c r="L701" s="998"/>
      <c r="M701" s="998"/>
      <c r="N701" s="1001"/>
      <c r="O701" s="986"/>
      <c r="P701" s="986"/>
      <c r="Q701" s="977"/>
      <c r="R701" s="977"/>
      <c r="S701" s="977"/>
      <c r="T701" s="977"/>
      <c r="U701" s="977"/>
      <c r="V701" s="977"/>
      <c r="W701" s="980"/>
      <c r="X701" s="983"/>
      <c r="Y701" s="983"/>
      <c r="Z701" s="974"/>
      <c r="AA701" s="951" t="s">
        <v>1768</v>
      </c>
      <c r="AB701" s="952" t="s">
        <v>518</v>
      </c>
      <c r="AC701" s="952">
        <v>10000</v>
      </c>
      <c r="AD701" s="952" t="s">
        <v>380</v>
      </c>
      <c r="AE701" s="953">
        <v>40924</v>
      </c>
      <c r="AF701" s="953">
        <v>44173</v>
      </c>
      <c r="AG701" s="952">
        <v>3481.87</v>
      </c>
      <c r="AH701" s="952">
        <v>796.88</v>
      </c>
      <c r="AI701" s="954">
        <v>7.7399999999999997E-2</v>
      </c>
      <c r="AJ701" s="954">
        <f>(AH701-MIN(IF(O696=0,2E+99,O696),IF(X696=0,2E+99,X696)))/MIN(IF(O696=0,2E+99,O696),IF(X696=0,2E+99,X696))</f>
        <v>-0.99718668351208872</v>
      </c>
      <c r="AK701" s="954">
        <v>3.260177902621723E-3</v>
      </c>
      <c r="AL701" s="954">
        <v>3.9122134831460667E-2</v>
      </c>
      <c r="AM701" s="955">
        <v>0.49094135668432726</v>
      </c>
      <c r="AN701" s="956">
        <v>45083.062719907408</v>
      </c>
      <c r="AO701" s="952"/>
    </row>
    <row r="702" spans="1:41" x14ac:dyDescent="0.2">
      <c r="A702" s="989"/>
      <c r="B702" s="989"/>
      <c r="C702" s="992"/>
      <c r="D702" s="995"/>
      <c r="E702" s="992"/>
      <c r="F702" s="992"/>
      <c r="G702" s="992"/>
      <c r="H702" s="998"/>
      <c r="I702" s="998"/>
      <c r="J702" s="998"/>
      <c r="K702" s="986"/>
      <c r="L702" s="998"/>
      <c r="M702" s="998"/>
      <c r="N702" s="1001"/>
      <c r="O702" s="986"/>
      <c r="P702" s="986"/>
      <c r="Q702" s="977"/>
      <c r="R702" s="977"/>
      <c r="S702" s="977"/>
      <c r="T702" s="977"/>
      <c r="U702" s="977"/>
      <c r="V702" s="977"/>
      <c r="W702" s="980"/>
      <c r="X702" s="983"/>
      <c r="Y702" s="983"/>
      <c r="Z702" s="974"/>
      <c r="AA702" s="951" t="s">
        <v>1769</v>
      </c>
      <c r="AB702" s="952" t="s">
        <v>518</v>
      </c>
      <c r="AC702" s="952">
        <v>10000</v>
      </c>
      <c r="AD702" s="952" t="s">
        <v>380</v>
      </c>
      <c r="AE702" s="953">
        <v>40924</v>
      </c>
      <c r="AF702" s="953">
        <v>44173</v>
      </c>
      <c r="AG702" s="952">
        <v>3691.5</v>
      </c>
      <c r="AH702" s="952">
        <v>371.05</v>
      </c>
      <c r="AI702" s="954">
        <v>2.93E-2</v>
      </c>
      <c r="AJ702" s="954">
        <f>(AH702-MIN(IF(O696=0,2E+99,O696),IF(X696=0,2E+99,X696)))/MIN(IF(O696=0,2E+99,O696),IF(X696=0,2E+99,X696))</f>
        <v>-0.99869003980167725</v>
      </c>
      <c r="AK702" s="954">
        <v>3.4564606741573035E-3</v>
      </c>
      <c r="AL702" s="954">
        <v>4.1477528089887639E-2</v>
      </c>
      <c r="AM702" s="955">
        <v>1.1178420183233428</v>
      </c>
      <c r="AN702" s="956">
        <v>45083.062881944446</v>
      </c>
      <c r="AO702" s="952"/>
    </row>
    <row r="703" spans="1:41" ht="13.5" thickBot="1" x14ac:dyDescent="0.25">
      <c r="A703" s="990"/>
      <c r="B703" s="990"/>
      <c r="C703" s="993"/>
      <c r="D703" s="996"/>
      <c r="E703" s="993"/>
      <c r="F703" s="993"/>
      <c r="G703" s="993"/>
      <c r="H703" s="999"/>
      <c r="I703" s="999"/>
      <c r="J703" s="999"/>
      <c r="K703" s="987"/>
      <c r="L703" s="999"/>
      <c r="M703" s="999"/>
      <c r="N703" s="1002"/>
      <c r="O703" s="987"/>
      <c r="P703" s="987"/>
      <c r="Q703" s="978"/>
      <c r="R703" s="978"/>
      <c r="S703" s="978"/>
      <c r="T703" s="978"/>
      <c r="U703" s="978"/>
      <c r="V703" s="978"/>
      <c r="W703" s="981"/>
      <c r="X703" s="984"/>
      <c r="Y703" s="984"/>
      <c r="Z703" s="975"/>
      <c r="AA703" s="957" t="s">
        <v>1770</v>
      </c>
      <c r="AB703" s="958" t="s">
        <v>518</v>
      </c>
      <c r="AC703" s="958">
        <v>10000</v>
      </c>
      <c r="AD703" s="958" t="s">
        <v>380</v>
      </c>
      <c r="AE703" s="959">
        <v>40924</v>
      </c>
      <c r="AF703" s="959">
        <v>44174</v>
      </c>
      <c r="AG703" s="958">
        <v>3451.25</v>
      </c>
      <c r="AH703" s="958">
        <v>374.26</v>
      </c>
      <c r="AI703" s="960">
        <v>0.03</v>
      </c>
      <c r="AJ703" s="960">
        <f>(AH703-MIN(IF(O696=0,2E+99,O696),IF(X696=0,2E+99,X696)))/MIN(IF(O696=0,2E+99,O696),IF(X696=0,2E+99,X696))</f>
        <v>-0.99867870717201368</v>
      </c>
      <c r="AK703" s="960">
        <v>3.2315074906367047E-3</v>
      </c>
      <c r="AL703" s="960">
        <v>3.8778089887640449E-2</v>
      </c>
      <c r="AM703" s="961">
        <v>1.0361270209918358</v>
      </c>
      <c r="AN703" s="962">
        <v>45083.063020833331</v>
      </c>
      <c r="AO703" s="958"/>
    </row>
    <row r="704" spans="1:41" x14ac:dyDescent="0.2">
      <c r="A704" s="988" t="s">
        <v>1761</v>
      </c>
      <c r="B704" s="988" t="s">
        <v>1771</v>
      </c>
      <c r="C704" s="991"/>
      <c r="D704" s="994" t="s">
        <v>518</v>
      </c>
      <c r="E704" s="991" t="s">
        <v>1004</v>
      </c>
      <c r="F704" s="991">
        <v>1</v>
      </c>
      <c r="G704" s="991">
        <v>1</v>
      </c>
      <c r="H704" s="997">
        <v>20</v>
      </c>
      <c r="I704" s="997">
        <v>1788</v>
      </c>
      <c r="J704" s="997">
        <v>0.01</v>
      </c>
      <c r="K704" s="985">
        <v>70.100999999999999</v>
      </c>
      <c r="L704" s="997">
        <v>1.5</v>
      </c>
      <c r="M704" s="997">
        <v>309</v>
      </c>
      <c r="N704" s="1000">
        <v>19931.133071631099</v>
      </c>
      <c r="O704" s="985">
        <f>VLOOKUP(D704,'Залог и цена пипса'!$B$13:$E$44,3,0)*(N704+I704*$C$2*K704)</f>
        <v>283252.88087002077</v>
      </c>
      <c r="P704" s="985">
        <f>K704*VLOOKUP(D704,'Залог и цена пипса'!$B$13:$E$44,2,0)</f>
        <v>9394.936020000001</v>
      </c>
      <c r="Q704" s="976"/>
      <c r="R704" s="976"/>
      <c r="S704" s="976"/>
      <c r="T704" s="976"/>
      <c r="U704" s="976"/>
      <c r="V704" s="976"/>
      <c r="W704" s="979"/>
      <c r="X704" s="982"/>
      <c r="Y704" s="982"/>
      <c r="Z704" s="973">
        <f>MAX(O704,X704)+MAX(Y704,P704)</f>
        <v>292647.8168900208</v>
      </c>
      <c r="AA704" s="945" t="s">
        <v>1763</v>
      </c>
      <c r="AB704" s="946" t="s">
        <v>518</v>
      </c>
      <c r="AC704" s="946">
        <v>20000</v>
      </c>
      <c r="AD704" s="946" t="s">
        <v>380</v>
      </c>
      <c r="AE704" s="947">
        <v>41445</v>
      </c>
      <c r="AF704" s="947">
        <v>44174</v>
      </c>
      <c r="AG704" s="946">
        <v>3296.53</v>
      </c>
      <c r="AH704" s="946">
        <v>555.45000000000005</v>
      </c>
      <c r="AI704" s="948">
        <v>2.6700000000000002E-2</v>
      </c>
      <c r="AJ704" s="948">
        <f>(AH704-MIN(IF(O704=0,2E+99,O704),IF(X704=0,2E+99,X704)))/MIN(IF(O704=0,2E+99,O704),IF(X704=0,2E+99,X704))</f>
        <v>-0.99803903141851924</v>
      </c>
      <c r="AK704" s="948">
        <v>1.8375306577480489E-3</v>
      </c>
      <c r="AL704" s="948">
        <v>2.1976866666666667E-2</v>
      </c>
      <c r="AM704" s="949">
        <v>0.79131755033456364</v>
      </c>
      <c r="AN704" s="950">
        <v>45083.063148148147</v>
      </c>
      <c r="AO704" s="946"/>
    </row>
    <row r="705" spans="1:41" x14ac:dyDescent="0.2">
      <c r="A705" s="989"/>
      <c r="B705" s="989"/>
      <c r="C705" s="992"/>
      <c r="D705" s="995"/>
      <c r="E705" s="992"/>
      <c r="F705" s="992"/>
      <c r="G705" s="992"/>
      <c r="H705" s="998"/>
      <c r="I705" s="998"/>
      <c r="J705" s="998"/>
      <c r="K705" s="986"/>
      <c r="L705" s="998"/>
      <c r="M705" s="998"/>
      <c r="N705" s="1001"/>
      <c r="O705" s="986"/>
      <c r="P705" s="986"/>
      <c r="Q705" s="977"/>
      <c r="R705" s="977"/>
      <c r="S705" s="977"/>
      <c r="T705" s="977"/>
      <c r="U705" s="977"/>
      <c r="V705" s="977"/>
      <c r="W705" s="980"/>
      <c r="X705" s="983"/>
      <c r="Y705" s="983"/>
      <c r="Z705" s="974"/>
      <c r="AA705" s="951" t="s">
        <v>1764</v>
      </c>
      <c r="AB705" s="952" t="s">
        <v>518</v>
      </c>
      <c r="AC705" s="952">
        <v>20000</v>
      </c>
      <c r="AD705" s="952" t="s">
        <v>380</v>
      </c>
      <c r="AE705" s="953">
        <v>42188</v>
      </c>
      <c r="AF705" s="953">
        <v>44174</v>
      </c>
      <c r="AG705" s="952">
        <v>2303.4299999999998</v>
      </c>
      <c r="AH705" s="952">
        <v>436.11</v>
      </c>
      <c r="AI705" s="954">
        <v>1.9699999999999999E-2</v>
      </c>
      <c r="AJ705" s="954">
        <f>(AH705-MIN(IF(O704=0,2E+99,O704),IF(X704=0,2E+99,X704)))/MIN(IF(O704=0,2E+99,O704),IF(X704=0,2E+99,X704))</f>
        <v>-0.99846035105217479</v>
      </c>
      <c r="AK705" s="954">
        <v>1.7664340490797543E-3</v>
      </c>
      <c r="AL705" s="954">
        <v>2.1328055555555555E-2</v>
      </c>
      <c r="AM705" s="955">
        <v>0.97810440281376498</v>
      </c>
      <c r="AN705" s="956">
        <v>45083.063206018516</v>
      </c>
      <c r="AO705" s="952"/>
    </row>
    <row r="706" spans="1:41" x14ac:dyDescent="0.2">
      <c r="A706" s="989"/>
      <c r="B706" s="989"/>
      <c r="C706" s="992"/>
      <c r="D706" s="995"/>
      <c r="E706" s="992"/>
      <c r="F706" s="992"/>
      <c r="G706" s="992"/>
      <c r="H706" s="998"/>
      <c r="I706" s="998"/>
      <c r="J706" s="998"/>
      <c r="K706" s="986"/>
      <c r="L706" s="998"/>
      <c r="M706" s="998"/>
      <c r="N706" s="1001"/>
      <c r="O706" s="986"/>
      <c r="P706" s="986"/>
      <c r="Q706" s="977"/>
      <c r="R706" s="977"/>
      <c r="S706" s="977"/>
      <c r="T706" s="977"/>
      <c r="U706" s="977"/>
      <c r="V706" s="977"/>
      <c r="W706" s="980"/>
      <c r="X706" s="983"/>
      <c r="Y706" s="983"/>
      <c r="Z706" s="974"/>
      <c r="AA706" s="951" t="s">
        <v>1765</v>
      </c>
      <c r="AB706" s="952" t="s">
        <v>518</v>
      </c>
      <c r="AC706" s="952">
        <v>10000</v>
      </c>
      <c r="AD706" s="952" t="s">
        <v>380</v>
      </c>
      <c r="AE706" s="953">
        <v>40910</v>
      </c>
      <c r="AF706" s="953">
        <v>44173</v>
      </c>
      <c r="AG706" s="952">
        <v>3670.07</v>
      </c>
      <c r="AH706" s="952">
        <v>371.78</v>
      </c>
      <c r="AI706" s="954">
        <v>2.9399999999999999E-2</v>
      </c>
      <c r="AJ706" s="954">
        <f>(AH706-MIN(IF(O704=0,2E+99,O704),IF(X704=0,2E+99,X704)))/MIN(IF(O704=0,2E+99,O704),IF(X704=0,2E+99,X704))</f>
        <v>-0.99868746259929253</v>
      </c>
      <c r="AK706" s="954">
        <v>3.4235727611940298E-3</v>
      </c>
      <c r="AL706" s="954">
        <v>4.1236741573033711E-2</v>
      </c>
      <c r="AM706" s="955">
        <v>1.1091705194747892</v>
      </c>
      <c r="AN706" s="956">
        <v>45083.063321759262</v>
      </c>
      <c r="AO706" s="952"/>
    </row>
    <row r="707" spans="1:41" x14ac:dyDescent="0.2">
      <c r="A707" s="989"/>
      <c r="B707" s="989"/>
      <c r="C707" s="992"/>
      <c r="D707" s="995"/>
      <c r="E707" s="992"/>
      <c r="F707" s="992"/>
      <c r="G707" s="992"/>
      <c r="H707" s="998"/>
      <c r="I707" s="998"/>
      <c r="J707" s="998"/>
      <c r="K707" s="986"/>
      <c r="L707" s="998"/>
      <c r="M707" s="998"/>
      <c r="N707" s="1001"/>
      <c r="O707" s="986"/>
      <c r="P707" s="986"/>
      <c r="Q707" s="977"/>
      <c r="R707" s="977"/>
      <c r="S707" s="977"/>
      <c r="T707" s="977"/>
      <c r="U707" s="977"/>
      <c r="V707" s="977"/>
      <c r="W707" s="980"/>
      <c r="X707" s="983"/>
      <c r="Y707" s="983"/>
      <c r="Z707" s="974"/>
      <c r="AA707" s="951" t="s">
        <v>1766</v>
      </c>
      <c r="AB707" s="952" t="s">
        <v>518</v>
      </c>
      <c r="AC707" s="952">
        <v>10000</v>
      </c>
      <c r="AD707" s="952" t="s">
        <v>380</v>
      </c>
      <c r="AE707" s="953">
        <v>40924</v>
      </c>
      <c r="AF707" s="953">
        <v>44167</v>
      </c>
      <c r="AG707" s="952">
        <v>3561.43</v>
      </c>
      <c r="AH707" s="952">
        <v>371.55</v>
      </c>
      <c r="AI707" s="954">
        <v>2.9600000000000001E-2</v>
      </c>
      <c r="AJ707" s="954">
        <f>(AH707-MIN(IF(O704=0,2E+99,O704),IF(X704=0,2E+99,X704)))/MIN(IF(O704=0,2E+99,O704),IF(X704=0,2E+99,X704))</f>
        <v>-0.99868827459456455</v>
      </c>
      <c r="AK707" s="954">
        <v>3.3409287054409005E-3</v>
      </c>
      <c r="AL707" s="954">
        <v>4.0016067415730334E-2</v>
      </c>
      <c r="AM707" s="955">
        <v>1.0770035638737809</v>
      </c>
      <c r="AN707" s="956">
        <v>45083.063449074078</v>
      </c>
      <c r="AO707" s="952"/>
    </row>
    <row r="708" spans="1:41" x14ac:dyDescent="0.2">
      <c r="A708" s="989"/>
      <c r="B708" s="989"/>
      <c r="C708" s="992"/>
      <c r="D708" s="995"/>
      <c r="E708" s="992"/>
      <c r="F708" s="992"/>
      <c r="G708" s="992"/>
      <c r="H708" s="998"/>
      <c r="I708" s="998"/>
      <c r="J708" s="998"/>
      <c r="K708" s="986"/>
      <c r="L708" s="998"/>
      <c r="M708" s="998"/>
      <c r="N708" s="1001"/>
      <c r="O708" s="986"/>
      <c r="P708" s="986"/>
      <c r="Q708" s="977"/>
      <c r="R708" s="977"/>
      <c r="S708" s="977"/>
      <c r="T708" s="977"/>
      <c r="U708" s="977"/>
      <c r="V708" s="977"/>
      <c r="W708" s="980"/>
      <c r="X708" s="983"/>
      <c r="Y708" s="983"/>
      <c r="Z708" s="974"/>
      <c r="AA708" s="951" t="s">
        <v>1767</v>
      </c>
      <c r="AB708" s="952" t="s">
        <v>518</v>
      </c>
      <c r="AC708" s="952">
        <v>10000</v>
      </c>
      <c r="AD708" s="952" t="s">
        <v>380</v>
      </c>
      <c r="AE708" s="953">
        <v>40924</v>
      </c>
      <c r="AF708" s="953">
        <v>44173</v>
      </c>
      <c r="AG708" s="952">
        <v>3494.52</v>
      </c>
      <c r="AH708" s="952">
        <v>372.72</v>
      </c>
      <c r="AI708" s="954">
        <v>2.98E-2</v>
      </c>
      <c r="AJ708" s="954">
        <f>(AH708-MIN(IF(O704=0,2E+99,O704),IF(X704=0,2E+99,X704)))/MIN(IF(O704=0,2E+99,O704),IF(X704=0,2E+99,X704))</f>
        <v>-0.99868414400992089</v>
      </c>
      <c r="AK708" s="954">
        <v>3.2720224719101124E-3</v>
      </c>
      <c r="AL708" s="954">
        <v>3.9264269662921347E-2</v>
      </c>
      <c r="AM708" s="955">
        <v>1.0534521802672607</v>
      </c>
      <c r="AN708" s="956">
        <v>45083.063576388886</v>
      </c>
      <c r="AO708" s="952"/>
    </row>
    <row r="709" spans="1:41" x14ac:dyDescent="0.2">
      <c r="A709" s="989"/>
      <c r="B709" s="989"/>
      <c r="C709" s="992"/>
      <c r="D709" s="995"/>
      <c r="E709" s="992"/>
      <c r="F709" s="992"/>
      <c r="G709" s="992"/>
      <c r="H709" s="998"/>
      <c r="I709" s="998"/>
      <c r="J709" s="998"/>
      <c r="K709" s="986"/>
      <c r="L709" s="998"/>
      <c r="M709" s="998"/>
      <c r="N709" s="1001"/>
      <c r="O709" s="986"/>
      <c r="P709" s="986"/>
      <c r="Q709" s="977"/>
      <c r="R709" s="977"/>
      <c r="S709" s="977"/>
      <c r="T709" s="977"/>
      <c r="U709" s="977"/>
      <c r="V709" s="977"/>
      <c r="W709" s="980"/>
      <c r="X709" s="983"/>
      <c r="Y709" s="983"/>
      <c r="Z709" s="974"/>
      <c r="AA709" s="951" t="s">
        <v>1768</v>
      </c>
      <c r="AB709" s="952" t="s">
        <v>518</v>
      </c>
      <c r="AC709" s="952">
        <v>10000</v>
      </c>
      <c r="AD709" s="952" t="s">
        <v>380</v>
      </c>
      <c r="AE709" s="953">
        <v>40924</v>
      </c>
      <c r="AF709" s="953">
        <v>44173</v>
      </c>
      <c r="AG709" s="952">
        <v>3481.87</v>
      </c>
      <c r="AH709" s="952">
        <v>796.88</v>
      </c>
      <c r="AI709" s="954">
        <v>7.7399999999999997E-2</v>
      </c>
      <c r="AJ709" s="954">
        <f>(AH709-MIN(IF(O704=0,2E+99,O704),IF(X704=0,2E+99,X704)))/MIN(IF(O704=0,2E+99,O704),IF(X704=0,2E+99,X704))</f>
        <v>-0.99718668351208872</v>
      </c>
      <c r="AK709" s="954">
        <v>3.260177902621723E-3</v>
      </c>
      <c r="AL709" s="954">
        <v>3.9122134831460667E-2</v>
      </c>
      <c r="AM709" s="955">
        <v>0.49094135668432726</v>
      </c>
      <c r="AN709" s="956">
        <v>45083.063703703701</v>
      </c>
      <c r="AO709" s="952"/>
    </row>
    <row r="710" spans="1:41" x14ac:dyDescent="0.2">
      <c r="A710" s="989"/>
      <c r="B710" s="989"/>
      <c r="C710" s="992"/>
      <c r="D710" s="995"/>
      <c r="E710" s="992"/>
      <c r="F710" s="992"/>
      <c r="G710" s="992"/>
      <c r="H710" s="998"/>
      <c r="I710" s="998"/>
      <c r="J710" s="998"/>
      <c r="K710" s="986"/>
      <c r="L710" s="998"/>
      <c r="M710" s="998"/>
      <c r="N710" s="1001"/>
      <c r="O710" s="986"/>
      <c r="P710" s="986"/>
      <c r="Q710" s="977"/>
      <c r="R710" s="977"/>
      <c r="S710" s="977"/>
      <c r="T710" s="977"/>
      <c r="U710" s="977"/>
      <c r="V710" s="977"/>
      <c r="W710" s="980"/>
      <c r="X710" s="983"/>
      <c r="Y710" s="983"/>
      <c r="Z710" s="974"/>
      <c r="AA710" s="951" t="s">
        <v>1769</v>
      </c>
      <c r="AB710" s="952" t="s">
        <v>518</v>
      </c>
      <c r="AC710" s="952">
        <v>10000</v>
      </c>
      <c r="AD710" s="952" t="s">
        <v>380</v>
      </c>
      <c r="AE710" s="953">
        <v>40924</v>
      </c>
      <c r="AF710" s="953">
        <v>44173</v>
      </c>
      <c r="AG710" s="952">
        <v>3691.5</v>
      </c>
      <c r="AH710" s="952">
        <v>371.05</v>
      </c>
      <c r="AI710" s="954">
        <v>2.93E-2</v>
      </c>
      <c r="AJ710" s="954">
        <f>(AH710-MIN(IF(O704=0,2E+99,O704),IF(X704=0,2E+99,X704)))/MIN(IF(O704=0,2E+99,O704),IF(X704=0,2E+99,X704))</f>
        <v>-0.99869003980167725</v>
      </c>
      <c r="AK710" s="954">
        <v>3.4564606741573035E-3</v>
      </c>
      <c r="AL710" s="954">
        <v>4.1477528089887639E-2</v>
      </c>
      <c r="AM710" s="955">
        <v>1.1178420183233428</v>
      </c>
      <c r="AN710" s="956">
        <v>45083.063831018517</v>
      </c>
      <c r="AO710" s="952"/>
    </row>
    <row r="711" spans="1:41" ht="13.5" thickBot="1" x14ac:dyDescent="0.25">
      <c r="A711" s="990"/>
      <c r="B711" s="990"/>
      <c r="C711" s="993"/>
      <c r="D711" s="996"/>
      <c r="E711" s="993"/>
      <c r="F711" s="993"/>
      <c r="G711" s="993"/>
      <c r="H711" s="999"/>
      <c r="I711" s="999"/>
      <c r="J711" s="999"/>
      <c r="K711" s="987"/>
      <c r="L711" s="999"/>
      <c r="M711" s="999"/>
      <c r="N711" s="1002"/>
      <c r="O711" s="987"/>
      <c r="P711" s="987"/>
      <c r="Q711" s="978"/>
      <c r="R711" s="978"/>
      <c r="S711" s="978"/>
      <c r="T711" s="978"/>
      <c r="U711" s="978"/>
      <c r="V711" s="978"/>
      <c r="W711" s="981"/>
      <c r="X711" s="984"/>
      <c r="Y711" s="984"/>
      <c r="Z711" s="975"/>
      <c r="AA711" s="957" t="s">
        <v>1770</v>
      </c>
      <c r="AB711" s="958" t="s">
        <v>518</v>
      </c>
      <c r="AC711" s="958">
        <v>10000</v>
      </c>
      <c r="AD711" s="958" t="s">
        <v>380</v>
      </c>
      <c r="AE711" s="959">
        <v>40924</v>
      </c>
      <c r="AF711" s="959">
        <v>44174</v>
      </c>
      <c r="AG711" s="958">
        <v>3451.25</v>
      </c>
      <c r="AH711" s="958">
        <v>374.26</v>
      </c>
      <c r="AI711" s="960">
        <v>0.03</v>
      </c>
      <c r="AJ711" s="960">
        <f>(AH711-MIN(IF(O704=0,2E+99,O704),IF(X704=0,2E+99,X704)))/MIN(IF(O704=0,2E+99,O704),IF(X704=0,2E+99,X704))</f>
        <v>-0.99867870717201368</v>
      </c>
      <c r="AK711" s="960">
        <v>3.2315074906367047E-3</v>
      </c>
      <c r="AL711" s="960">
        <v>3.8778089887640449E-2</v>
      </c>
      <c r="AM711" s="961">
        <v>1.0361270209918358</v>
      </c>
      <c r="AN711" s="962">
        <v>45083.063958333332</v>
      </c>
      <c r="AO711" s="958"/>
    </row>
    <row r="712" spans="1:41" x14ac:dyDescent="0.2">
      <c r="A712" s="988" t="s">
        <v>1772</v>
      </c>
      <c r="B712" s="988" t="s">
        <v>1773</v>
      </c>
      <c r="C712" s="991"/>
      <c r="D712" s="994" t="s">
        <v>508</v>
      </c>
      <c r="E712" s="991" t="s">
        <v>1004</v>
      </c>
      <c r="F712" s="991">
        <v>1</v>
      </c>
      <c r="G712" s="991">
        <v>1</v>
      </c>
      <c r="H712" s="997">
        <v>9</v>
      </c>
      <c r="I712" s="997">
        <v>295</v>
      </c>
      <c r="J712" s="997">
        <v>0.01</v>
      </c>
      <c r="K712" s="985">
        <v>0.98699999999999988</v>
      </c>
      <c r="L712" s="997">
        <v>1.7</v>
      </c>
      <c r="M712" s="997">
        <v>82</v>
      </c>
      <c r="N712" s="1000">
        <v>76.156836892660635</v>
      </c>
      <c r="O712" s="985">
        <f>VLOOKUP(D712,'Залог и цена пипса'!$B$13:$E$44,3,0)*(N712+I712*$C$2*K712)</f>
        <v>913.51777779752604</v>
      </c>
      <c r="P712" s="985">
        <f>K712*VLOOKUP(D712,'Залог и цена пипса'!$B$13:$E$44,2,0)</f>
        <v>211.67201999999997</v>
      </c>
      <c r="Q712" s="976"/>
      <c r="R712" s="976"/>
      <c r="S712" s="976"/>
      <c r="T712" s="976"/>
      <c r="U712" s="976"/>
      <c r="V712" s="976"/>
      <c r="W712" s="979"/>
      <c r="X712" s="982"/>
      <c r="Y712" s="982"/>
      <c r="Z712" s="973">
        <f>MAX(O712,X712)+MAX(Y712,P712)</f>
        <v>1125.1897977975259</v>
      </c>
      <c r="AA712" s="945" t="s">
        <v>1774</v>
      </c>
      <c r="AB712" s="946" t="s">
        <v>508</v>
      </c>
      <c r="AC712" s="946">
        <v>10000</v>
      </c>
      <c r="AD712" s="946" t="s">
        <v>380</v>
      </c>
      <c r="AE712" s="947">
        <v>42006</v>
      </c>
      <c r="AF712" s="947">
        <v>44141</v>
      </c>
      <c r="AG712" s="946">
        <v>11546.58</v>
      </c>
      <c r="AH712" s="946">
        <v>989.65</v>
      </c>
      <c r="AI712" s="948">
        <v>6.0900000000000003E-2</v>
      </c>
      <c r="AJ712" s="948">
        <f>(AH712-MIN(IF(O712=0,2E+99,O712),IF(X712=0,2E+99,X712)))/MIN(IF(O712=0,2E+99,O712),IF(X712=0,2E+99,X712))</f>
        <v>8.3339617523401979E-2</v>
      </c>
      <c r="AK712" s="948">
        <v>1.6448119658119657E-2</v>
      </c>
      <c r="AL712" s="948">
        <v>0.19907896551724139</v>
      </c>
      <c r="AM712" s="949">
        <v>2.0116098167760459</v>
      </c>
      <c r="AN712" s="950">
        <v>45083.06449074074</v>
      </c>
      <c r="AO712" s="946"/>
    </row>
    <row r="713" spans="1:41" x14ac:dyDescent="0.2">
      <c r="A713" s="989"/>
      <c r="B713" s="989"/>
      <c r="C713" s="992"/>
      <c r="D713" s="995"/>
      <c r="E713" s="992"/>
      <c r="F713" s="992"/>
      <c r="G713" s="992"/>
      <c r="H713" s="998"/>
      <c r="I713" s="998"/>
      <c r="J713" s="998"/>
      <c r="K713" s="986"/>
      <c r="L713" s="998"/>
      <c r="M713" s="998"/>
      <c r="N713" s="1001"/>
      <c r="O713" s="986"/>
      <c r="P713" s="986"/>
      <c r="Q713" s="977"/>
      <c r="R713" s="977"/>
      <c r="S713" s="977"/>
      <c r="T713" s="977"/>
      <c r="U713" s="977"/>
      <c r="V713" s="977"/>
      <c r="W713" s="980"/>
      <c r="X713" s="983"/>
      <c r="Y713" s="983"/>
      <c r="Z713" s="974"/>
      <c r="AA713" s="951" t="s">
        <v>1775</v>
      </c>
      <c r="AB713" s="952" t="s">
        <v>508</v>
      </c>
      <c r="AC713" s="952">
        <v>10000</v>
      </c>
      <c r="AD713" s="952" t="s">
        <v>380</v>
      </c>
      <c r="AE713" s="953">
        <v>42188</v>
      </c>
      <c r="AF713" s="953">
        <v>44141</v>
      </c>
      <c r="AG713" s="952">
        <v>9123.7000000000007</v>
      </c>
      <c r="AH713" s="952">
        <v>1130.26</v>
      </c>
      <c r="AI713" s="954">
        <v>0.1113</v>
      </c>
      <c r="AJ713" s="954">
        <f>(AH713-MIN(IF(O712=0,2E+99,O712),IF(X712=0,2E+99,X712)))/MIN(IF(O712=0,2E+99,O712),IF(X712=0,2E+99,X712))</f>
        <v>0.2372610883665946</v>
      </c>
      <c r="AK713" s="954">
        <v>1.4211370716510905E-2</v>
      </c>
      <c r="AL713" s="954">
        <v>0.17214528301886795</v>
      </c>
      <c r="AM713" s="955">
        <v>1.5230591458502287</v>
      </c>
      <c r="AN713" s="956">
        <v>45083.064745370371</v>
      </c>
      <c r="AO713" s="952"/>
    </row>
    <row r="714" spans="1:41" ht="13.5" thickBot="1" x14ac:dyDescent="0.25">
      <c r="A714" s="990"/>
      <c r="B714" s="990"/>
      <c r="C714" s="993"/>
      <c r="D714" s="996"/>
      <c r="E714" s="993"/>
      <c r="F714" s="993"/>
      <c r="G714" s="993"/>
      <c r="H714" s="999"/>
      <c r="I714" s="999"/>
      <c r="J714" s="999"/>
      <c r="K714" s="987"/>
      <c r="L714" s="999"/>
      <c r="M714" s="999"/>
      <c r="N714" s="1002"/>
      <c r="O714" s="987"/>
      <c r="P714" s="987"/>
      <c r="Q714" s="978"/>
      <c r="R714" s="978"/>
      <c r="S714" s="978"/>
      <c r="T714" s="978"/>
      <c r="U714" s="978"/>
      <c r="V714" s="978"/>
      <c r="W714" s="981"/>
      <c r="X714" s="984"/>
      <c r="Y714" s="984"/>
      <c r="Z714" s="975"/>
      <c r="AA714" s="957" t="s">
        <v>1776</v>
      </c>
      <c r="AB714" s="958" t="s">
        <v>508</v>
      </c>
      <c r="AC714" s="958">
        <v>10000</v>
      </c>
      <c r="AD714" s="958" t="s">
        <v>380</v>
      </c>
      <c r="AE714" s="959">
        <v>42006</v>
      </c>
      <c r="AF714" s="959">
        <v>44141</v>
      </c>
      <c r="AG714" s="958">
        <v>11624.31</v>
      </c>
      <c r="AH714" s="958">
        <v>987.57</v>
      </c>
      <c r="AI714" s="960">
        <v>6.0499999999999998E-2</v>
      </c>
      <c r="AJ714" s="960">
        <f>(AH714-MIN(IF(O712=0,2E+99,O712),IF(X712=0,2E+99,X712)))/MIN(IF(O712=0,2E+99,O712),IF(X712=0,2E+99,X712))</f>
        <v>8.1062705075113595E-2</v>
      </c>
      <c r="AK714" s="960">
        <v>1.6558846153846153E-2</v>
      </c>
      <c r="AL714" s="960">
        <v>0.20041913793103447</v>
      </c>
      <c r="AM714" s="961">
        <v>2.0294170330309189</v>
      </c>
      <c r="AN714" s="962">
        <v>45083.065185185187</v>
      </c>
      <c r="AO714" s="958"/>
    </row>
    <row r="715" spans="1:41" ht="13.5" thickBot="1" x14ac:dyDescent="0.25">
      <c r="A715" s="932" t="s">
        <v>1777</v>
      </c>
      <c r="B715" s="932" t="s">
        <v>1778</v>
      </c>
      <c r="C715" s="933"/>
      <c r="D715" s="934" t="s">
        <v>505</v>
      </c>
      <c r="E715" s="933" t="s">
        <v>960</v>
      </c>
      <c r="F715" s="933">
        <v>1</v>
      </c>
      <c r="G715" s="933">
        <v>1</v>
      </c>
      <c r="H715" s="935">
        <v>9</v>
      </c>
      <c r="I715" s="935">
        <v>210</v>
      </c>
      <c r="J715" s="935">
        <v>0.01</v>
      </c>
      <c r="K715" s="936">
        <v>1.29</v>
      </c>
      <c r="L715" s="935">
        <v>2</v>
      </c>
      <c r="M715" s="935">
        <v>43</v>
      </c>
      <c r="N715" s="937">
        <v>38.785691799999988</v>
      </c>
      <c r="O715" s="936">
        <f>VLOOKUP(D715,'Залог и цена пипса'!$B$13:$E$44,3,0)*(N715+I715*$C$2*K715)</f>
        <v>604.92567446111673</v>
      </c>
      <c r="P715" s="936">
        <f>K715*VLOOKUP(D715,'Залог и цена пипса'!$B$13:$E$44,2,0)</f>
        <v>258</v>
      </c>
      <c r="Q715" s="938"/>
      <c r="R715" s="938"/>
      <c r="S715" s="938"/>
      <c r="T715" s="938"/>
      <c r="U715" s="938"/>
      <c r="V715" s="938"/>
      <c r="W715" s="939"/>
      <c r="X715" s="940"/>
      <c r="Y715" s="940"/>
      <c r="Z715" s="941">
        <f>MAX(O715,X715)+MAX(Y715,P715)</f>
        <v>862.92567446111673</v>
      </c>
      <c r="AA715" s="932" t="s">
        <v>1779</v>
      </c>
      <c r="AB715" s="933" t="s">
        <v>505</v>
      </c>
      <c r="AC715" s="933">
        <v>10000</v>
      </c>
      <c r="AD715" s="933" t="s">
        <v>380</v>
      </c>
      <c r="AE715" s="942">
        <v>42006</v>
      </c>
      <c r="AF715" s="942">
        <v>44134</v>
      </c>
      <c r="AG715" s="933">
        <v>4603.47</v>
      </c>
      <c r="AH715" s="933">
        <v>694.52</v>
      </c>
      <c r="AI715" s="943">
        <v>4.8300000000000003E-2</v>
      </c>
      <c r="AJ715" s="943">
        <f>(AH715-MIN(IF(O715=0,2E+99,O715),IF(X715=0,2E+99,X715)))/MIN(IF(O715=0,2E+99,O715),IF(X715=0,2E+99,X715))</f>
        <v>0.14810798966120287</v>
      </c>
      <c r="AK715" s="943">
        <v>6.5857939914163079E-3</v>
      </c>
      <c r="AL715" s="943">
        <v>7.9370172413793114E-2</v>
      </c>
      <c r="AM715" s="941">
        <v>1.1428061454499958</v>
      </c>
      <c r="AN715" s="944">
        <v>45083.065312500003</v>
      </c>
      <c r="AO715" s="933"/>
    </row>
    <row r="716" spans="1:41" x14ac:dyDescent="0.2">
      <c r="A716" s="988" t="s">
        <v>1780</v>
      </c>
      <c r="B716" s="988" t="s">
        <v>1781</v>
      </c>
      <c r="C716" s="991"/>
      <c r="D716" s="994" t="s">
        <v>506</v>
      </c>
      <c r="E716" s="991" t="s">
        <v>960</v>
      </c>
      <c r="F716" s="991">
        <v>1</v>
      </c>
      <c r="G716" s="991">
        <v>1</v>
      </c>
      <c r="H716" s="997">
        <v>5</v>
      </c>
      <c r="I716" s="997">
        <v>120</v>
      </c>
      <c r="J716" s="997">
        <v>0.1</v>
      </c>
      <c r="K716" s="985">
        <v>0.5</v>
      </c>
      <c r="L716" s="997">
        <v>1</v>
      </c>
      <c r="M716" s="997">
        <v>91</v>
      </c>
      <c r="N716" s="1000">
        <v>30.410639999999997</v>
      </c>
      <c r="O716" s="985">
        <f>VLOOKUP(D716,'Залог и цена пипса'!$B$13:$E$44,3,0)*(N716+I716*$C$2*K716)</f>
        <v>288.08947368421059</v>
      </c>
      <c r="P716" s="985">
        <f>K716*VLOOKUP(D716,'Залог и цена пипса'!$B$13:$E$44,2,0)</f>
        <v>100</v>
      </c>
      <c r="Q716" s="976"/>
      <c r="R716" s="976"/>
      <c r="S716" s="976"/>
      <c r="T716" s="976"/>
      <c r="U716" s="976"/>
      <c r="V716" s="976"/>
      <c r="W716" s="979"/>
      <c r="X716" s="982"/>
      <c r="Y716" s="982"/>
      <c r="Z716" s="973">
        <f>MAX(O716,X716)+MAX(Y716,P716)</f>
        <v>388.08947368421059</v>
      </c>
      <c r="AA716" s="945" t="s">
        <v>1782</v>
      </c>
      <c r="AB716" s="946" t="s">
        <v>518</v>
      </c>
      <c r="AC716" s="946">
        <v>100000</v>
      </c>
      <c r="AD716" s="946" t="s">
        <v>380</v>
      </c>
      <c r="AE716" s="947">
        <v>40179</v>
      </c>
      <c r="AF716" s="947">
        <v>42789</v>
      </c>
      <c r="AG716" s="946">
        <v>2994.66</v>
      </c>
      <c r="AH716" s="946">
        <v>1497.09</v>
      </c>
      <c r="AI716" s="948">
        <v>1.49E-2</v>
      </c>
      <c r="AJ716" s="948">
        <f>(AH716-MIN(IF(O716=0,2E+99,O716),IF(X716=0,2E+99,X716)))/MIN(IF(O716=0,2E+99,O716),IF(X716=0,2E+99,X716))</f>
        <v>4.1966147213036873</v>
      </c>
      <c r="AK716" s="948">
        <v>3.494352392065344E-4</v>
      </c>
      <c r="AL716" s="948">
        <v>4.217830985915493E-3</v>
      </c>
      <c r="AM716" s="949">
        <v>0.28173529887418214</v>
      </c>
      <c r="AN716" s="950">
        <v>45083.065671296295</v>
      </c>
      <c r="AO716" s="946"/>
    </row>
    <row r="717" spans="1:41" x14ac:dyDescent="0.2">
      <c r="A717" s="989"/>
      <c r="B717" s="989"/>
      <c r="C717" s="992"/>
      <c r="D717" s="995"/>
      <c r="E717" s="992"/>
      <c r="F717" s="992"/>
      <c r="G717" s="992"/>
      <c r="H717" s="998"/>
      <c r="I717" s="998"/>
      <c r="J717" s="998"/>
      <c r="K717" s="986"/>
      <c r="L717" s="998"/>
      <c r="M717" s="998"/>
      <c r="N717" s="1001"/>
      <c r="O717" s="986"/>
      <c r="P717" s="986"/>
      <c r="Q717" s="977"/>
      <c r="R717" s="977"/>
      <c r="S717" s="977"/>
      <c r="T717" s="977"/>
      <c r="U717" s="977"/>
      <c r="V717" s="977"/>
      <c r="W717" s="980"/>
      <c r="X717" s="983"/>
      <c r="Y717" s="983"/>
      <c r="Z717" s="974"/>
      <c r="AA717" s="951" t="s">
        <v>1783</v>
      </c>
      <c r="AB717" s="952" t="s">
        <v>518</v>
      </c>
      <c r="AC717" s="952">
        <v>1000</v>
      </c>
      <c r="AD717" s="952" t="s">
        <v>380</v>
      </c>
      <c r="AE717" s="953">
        <v>40179</v>
      </c>
      <c r="AF717" s="953">
        <v>42789</v>
      </c>
      <c r="AG717" s="952">
        <v>2775.18</v>
      </c>
      <c r="AH717" s="952">
        <v>1042.52</v>
      </c>
      <c r="AI717" s="954">
        <v>0.629</v>
      </c>
      <c r="AJ717" s="954">
        <f>(AH717-MIN(IF(O716=0,2E+99,O716),IF(X716=0,2E+99,X716)))/MIN(IF(O716=0,2E+99,O716),IF(X716=0,2E+99,X716))</f>
        <v>2.6187368690282615</v>
      </c>
      <c r="AK717" s="954">
        <v>3.2382497082847135E-2</v>
      </c>
      <c r="AL717" s="954">
        <v>0.39087042253521126</v>
      </c>
      <c r="AM717" s="955">
        <v>0.37492846423590076</v>
      </c>
      <c r="AN717" s="956">
        <v>45083.065671296295</v>
      </c>
      <c r="AO717" s="952"/>
    </row>
    <row r="718" spans="1:41" x14ac:dyDescent="0.2">
      <c r="A718" s="989"/>
      <c r="B718" s="989"/>
      <c r="C718" s="992"/>
      <c r="D718" s="995"/>
      <c r="E718" s="992"/>
      <c r="F718" s="992"/>
      <c r="G718" s="992"/>
      <c r="H718" s="998"/>
      <c r="I718" s="998"/>
      <c r="J718" s="998"/>
      <c r="K718" s="986"/>
      <c r="L718" s="998"/>
      <c r="M718" s="998"/>
      <c r="N718" s="1001"/>
      <c r="O718" s="986"/>
      <c r="P718" s="986"/>
      <c r="Q718" s="977"/>
      <c r="R718" s="977"/>
      <c r="S718" s="977"/>
      <c r="T718" s="977"/>
      <c r="U718" s="977"/>
      <c r="V718" s="977"/>
      <c r="W718" s="980"/>
      <c r="X718" s="983"/>
      <c r="Y718" s="983"/>
      <c r="Z718" s="974"/>
      <c r="AA718" s="951" t="s">
        <v>1784</v>
      </c>
      <c r="AB718" s="952" t="s">
        <v>506</v>
      </c>
      <c r="AC718" s="952">
        <v>100000</v>
      </c>
      <c r="AD718" s="952" t="s">
        <v>380</v>
      </c>
      <c r="AE718" s="953">
        <v>40193</v>
      </c>
      <c r="AF718" s="953">
        <v>42706</v>
      </c>
      <c r="AG718" s="952">
        <v>43946.74</v>
      </c>
      <c r="AH718" s="952">
        <v>20539.68</v>
      </c>
      <c r="AI718" s="954">
        <v>0.1918</v>
      </c>
      <c r="AJ718" s="954">
        <f>(AH718-MIN(IF(O716=0,2E+99,O716),IF(X716=0,2E+99,X716)))/MIN(IF(O716=0,2E+99,O716),IF(X716=0,2E+99,X716))</f>
        <v>70.296183568701238</v>
      </c>
      <c r="AK718" s="954">
        <v>5.3204285714285723E-3</v>
      </c>
      <c r="AL718" s="954">
        <v>6.3690927536231873E-2</v>
      </c>
      <c r="AM718" s="955">
        <v>0.31008724350248823</v>
      </c>
      <c r="AN718" s="956">
        <v>45083.065682870372</v>
      </c>
      <c r="AO718" s="952"/>
    </row>
    <row r="719" spans="1:41" x14ac:dyDescent="0.2">
      <c r="A719" s="989"/>
      <c r="B719" s="989"/>
      <c r="C719" s="992"/>
      <c r="D719" s="995"/>
      <c r="E719" s="992"/>
      <c r="F719" s="992"/>
      <c r="G719" s="992"/>
      <c r="H719" s="998"/>
      <c r="I719" s="998"/>
      <c r="J719" s="998"/>
      <c r="K719" s="986"/>
      <c r="L719" s="998"/>
      <c r="M719" s="998"/>
      <c r="N719" s="1001"/>
      <c r="O719" s="986"/>
      <c r="P719" s="986"/>
      <c r="Q719" s="977"/>
      <c r="R719" s="977"/>
      <c r="S719" s="977"/>
      <c r="T719" s="977"/>
      <c r="U719" s="977"/>
      <c r="V719" s="977"/>
      <c r="W719" s="980"/>
      <c r="X719" s="983"/>
      <c r="Y719" s="983"/>
      <c r="Z719" s="974"/>
      <c r="AA719" s="951" t="s">
        <v>1785</v>
      </c>
      <c r="AB719" s="952" t="s">
        <v>506</v>
      </c>
      <c r="AC719" s="952">
        <v>100000</v>
      </c>
      <c r="AD719" s="952" t="s">
        <v>380</v>
      </c>
      <c r="AE719" s="953">
        <v>40193</v>
      </c>
      <c r="AF719" s="953">
        <v>42706</v>
      </c>
      <c r="AG719" s="952">
        <v>4281.5600000000004</v>
      </c>
      <c r="AH719" s="952">
        <v>1906.99</v>
      </c>
      <c r="AI719" s="954">
        <v>1.9E-2</v>
      </c>
      <c r="AJ719" s="954">
        <f>(AH719-MIN(IF(O716=0,2E+99,O716),IF(X716=0,2E+99,X716)))/MIN(IF(O716=0,2E+99,O716),IF(X716=0,2E+99,X716))</f>
        <v>5.6194365785483296</v>
      </c>
      <c r="AK719" s="954">
        <v>5.1834866828087169E-4</v>
      </c>
      <c r="AL719" s="954">
        <v>6.205159420289855E-3</v>
      </c>
      <c r="AM719" s="955">
        <v>0.32539024432691599</v>
      </c>
      <c r="AN719" s="956">
        <v>45083.065694444442</v>
      </c>
      <c r="AO719" s="952"/>
    </row>
    <row r="720" spans="1:41" ht="13.5" thickBot="1" x14ac:dyDescent="0.25">
      <c r="A720" s="990"/>
      <c r="B720" s="990"/>
      <c r="C720" s="993"/>
      <c r="D720" s="996"/>
      <c r="E720" s="993"/>
      <c r="F720" s="993"/>
      <c r="G720" s="993"/>
      <c r="H720" s="999"/>
      <c r="I720" s="999"/>
      <c r="J720" s="999"/>
      <c r="K720" s="987"/>
      <c r="L720" s="999"/>
      <c r="M720" s="999"/>
      <c r="N720" s="1002"/>
      <c r="O720" s="987"/>
      <c r="P720" s="987"/>
      <c r="Q720" s="978"/>
      <c r="R720" s="978"/>
      <c r="S720" s="978"/>
      <c r="T720" s="978"/>
      <c r="U720" s="978"/>
      <c r="V720" s="978"/>
      <c r="W720" s="981"/>
      <c r="X720" s="984"/>
      <c r="Y720" s="984"/>
      <c r="Z720" s="975"/>
      <c r="AA720" s="957" t="s">
        <v>1786</v>
      </c>
      <c r="AB720" s="958" t="s">
        <v>506</v>
      </c>
      <c r="AC720" s="958">
        <v>100000</v>
      </c>
      <c r="AD720" s="958" t="s">
        <v>380</v>
      </c>
      <c r="AE720" s="959">
        <v>40193</v>
      </c>
      <c r="AF720" s="959">
        <v>42706</v>
      </c>
      <c r="AG720" s="958">
        <v>1691.59</v>
      </c>
      <c r="AH720" s="958">
        <v>610.78</v>
      </c>
      <c r="AI720" s="960">
        <v>6.1000000000000004E-3</v>
      </c>
      <c r="AJ720" s="960">
        <f>(AH720-MIN(IF(O716=0,2E+99,O716),IF(X716=0,2E+99,X716)))/MIN(IF(O716=0,2E+99,O716),IF(X716=0,2E+99,X716))</f>
        <v>1.1201052304656809</v>
      </c>
      <c r="AK720" s="960">
        <v>2.0479297820823246E-4</v>
      </c>
      <c r="AL720" s="960">
        <v>2.451579710144927E-3</v>
      </c>
      <c r="AM720" s="961">
        <v>0.40138506665983287</v>
      </c>
      <c r="AN720" s="962">
        <v>45083.065694444442</v>
      </c>
      <c r="AO720" s="958"/>
    </row>
    <row r="721" spans="1:41" x14ac:dyDescent="0.2">
      <c r="A721" s="988" t="s">
        <v>1780</v>
      </c>
      <c r="B721" s="988" t="s">
        <v>1787</v>
      </c>
      <c r="C721" s="991"/>
      <c r="D721" s="994" t="s">
        <v>518</v>
      </c>
      <c r="E721" s="991" t="s">
        <v>960</v>
      </c>
      <c r="F721" s="991">
        <v>1</v>
      </c>
      <c r="G721" s="991">
        <v>1</v>
      </c>
      <c r="H721" s="997">
        <v>16</v>
      </c>
      <c r="I721" s="997">
        <v>450</v>
      </c>
      <c r="J721" s="997">
        <v>0.1</v>
      </c>
      <c r="K721" s="985">
        <v>1.6000000000000003</v>
      </c>
      <c r="L721" s="997">
        <v>1</v>
      </c>
      <c r="M721" s="997">
        <v>256</v>
      </c>
      <c r="N721" s="1000">
        <v>361.31291090881956</v>
      </c>
      <c r="O721" s="985">
        <f>VLOOKUP(D721,'Залог и цена пипса'!$B$13:$E$44,3,0)*(N721+I721*$C$2*K721)</f>
        <v>3432.1355625886722</v>
      </c>
      <c r="P721" s="985">
        <f>K721*VLOOKUP(D721,'Залог и цена пипса'!$B$13:$E$44,2,0)</f>
        <v>214.43200000000004</v>
      </c>
      <c r="Q721" s="976"/>
      <c r="R721" s="976"/>
      <c r="S721" s="976"/>
      <c r="T721" s="976"/>
      <c r="U721" s="976"/>
      <c r="V721" s="976"/>
      <c r="W721" s="979"/>
      <c r="X721" s="982"/>
      <c r="Y721" s="982"/>
      <c r="Z721" s="973">
        <f>MAX(O721,X721)+MAX(Y721,P721)</f>
        <v>3646.5675625886724</v>
      </c>
      <c r="AA721" s="945" t="s">
        <v>1782</v>
      </c>
      <c r="AB721" s="946" t="s">
        <v>518</v>
      </c>
      <c r="AC721" s="946">
        <v>100000</v>
      </c>
      <c r="AD721" s="946" t="s">
        <v>380</v>
      </c>
      <c r="AE721" s="947">
        <v>40179</v>
      </c>
      <c r="AF721" s="947">
        <v>42789</v>
      </c>
      <c r="AG721" s="946">
        <v>2994.66</v>
      </c>
      <c r="AH721" s="946">
        <v>1497.09</v>
      </c>
      <c r="AI721" s="948">
        <v>1.49E-2</v>
      </c>
      <c r="AJ721" s="948">
        <f>(AH721-MIN(IF(O721=0,2E+99,O721),IF(X721=0,2E+99,X721)))/MIN(IF(O721=0,2E+99,O721),IF(X721=0,2E+99,X721))</f>
        <v>-0.56380219466889969</v>
      </c>
      <c r="AK721" s="948">
        <v>3.494352392065344E-4</v>
      </c>
      <c r="AL721" s="948">
        <v>4.217830985915493E-3</v>
      </c>
      <c r="AM721" s="949">
        <v>0.28173529887418214</v>
      </c>
      <c r="AN721" s="950">
        <v>45083.065717592595</v>
      </c>
      <c r="AO721" s="946"/>
    </row>
    <row r="722" spans="1:41" x14ac:dyDescent="0.2">
      <c r="A722" s="989"/>
      <c r="B722" s="989"/>
      <c r="C722" s="992"/>
      <c r="D722" s="995"/>
      <c r="E722" s="992"/>
      <c r="F722" s="992"/>
      <c r="G722" s="992"/>
      <c r="H722" s="998"/>
      <c r="I722" s="998"/>
      <c r="J722" s="998"/>
      <c r="K722" s="986"/>
      <c r="L722" s="998"/>
      <c r="M722" s="998"/>
      <c r="N722" s="1001"/>
      <c r="O722" s="986"/>
      <c r="P722" s="986"/>
      <c r="Q722" s="977"/>
      <c r="R722" s="977"/>
      <c r="S722" s="977"/>
      <c r="T722" s="977"/>
      <c r="U722" s="977"/>
      <c r="V722" s="977"/>
      <c r="W722" s="980"/>
      <c r="X722" s="983"/>
      <c r="Y722" s="983"/>
      <c r="Z722" s="974"/>
      <c r="AA722" s="951" t="s">
        <v>1783</v>
      </c>
      <c r="AB722" s="952" t="s">
        <v>518</v>
      </c>
      <c r="AC722" s="952">
        <v>1000</v>
      </c>
      <c r="AD722" s="952" t="s">
        <v>380</v>
      </c>
      <c r="AE722" s="953">
        <v>40179</v>
      </c>
      <c r="AF722" s="953">
        <v>42789</v>
      </c>
      <c r="AG722" s="952">
        <v>2775.18</v>
      </c>
      <c r="AH722" s="952">
        <v>1042.52</v>
      </c>
      <c r="AI722" s="954">
        <v>0.629</v>
      </c>
      <c r="AJ722" s="954">
        <f>(AH722-MIN(IF(O721=0,2E+99,O721),IF(X721=0,2E+99,X721)))/MIN(IF(O721=0,2E+99,O721),IF(X721=0,2E+99,X721))</f>
        <v>-0.69624742933706141</v>
      </c>
      <c r="AK722" s="954">
        <v>3.2382497082847135E-2</v>
      </c>
      <c r="AL722" s="954">
        <v>0.39087042253521126</v>
      </c>
      <c r="AM722" s="955">
        <v>0.37492846423590076</v>
      </c>
      <c r="AN722" s="956">
        <v>45083.065729166665</v>
      </c>
      <c r="AO722" s="952"/>
    </row>
    <row r="723" spans="1:41" x14ac:dyDescent="0.2">
      <c r="A723" s="989"/>
      <c r="B723" s="989"/>
      <c r="C723" s="992"/>
      <c r="D723" s="995"/>
      <c r="E723" s="992"/>
      <c r="F723" s="992"/>
      <c r="G723" s="992"/>
      <c r="H723" s="998"/>
      <c r="I723" s="998"/>
      <c r="J723" s="998"/>
      <c r="K723" s="986"/>
      <c r="L723" s="998"/>
      <c r="M723" s="998"/>
      <c r="N723" s="1001"/>
      <c r="O723" s="986"/>
      <c r="P723" s="986"/>
      <c r="Q723" s="977"/>
      <c r="R723" s="977"/>
      <c r="S723" s="977"/>
      <c r="T723" s="977"/>
      <c r="U723" s="977"/>
      <c r="V723" s="977"/>
      <c r="W723" s="980"/>
      <c r="X723" s="983"/>
      <c r="Y723" s="983"/>
      <c r="Z723" s="974"/>
      <c r="AA723" s="951" t="s">
        <v>1784</v>
      </c>
      <c r="AB723" s="952" t="s">
        <v>506</v>
      </c>
      <c r="AC723" s="952">
        <v>100000</v>
      </c>
      <c r="AD723" s="952" t="s">
        <v>380</v>
      </c>
      <c r="AE723" s="953">
        <v>40193</v>
      </c>
      <c r="AF723" s="953">
        <v>42706</v>
      </c>
      <c r="AG723" s="952">
        <v>43946.74</v>
      </c>
      <c r="AH723" s="952">
        <v>20539.68</v>
      </c>
      <c r="AI723" s="954">
        <v>0.1918</v>
      </c>
      <c r="AJ723" s="954">
        <f>(AH723-MIN(IF(O721=0,2E+99,O721),IF(X721=0,2E+99,X721)))/MIN(IF(O721=0,2E+99,O721),IF(X721=0,2E+99,X721))</f>
        <v>4.9845188587213158</v>
      </c>
      <c r="AK723" s="954">
        <v>5.3204285714285723E-3</v>
      </c>
      <c r="AL723" s="954">
        <v>6.3690927536231873E-2</v>
      </c>
      <c r="AM723" s="955">
        <v>0.31008724350248823</v>
      </c>
      <c r="AN723" s="956">
        <v>45083.065729166665</v>
      </c>
      <c r="AO723" s="952"/>
    </row>
    <row r="724" spans="1:41" x14ac:dyDescent="0.2">
      <c r="A724" s="989"/>
      <c r="B724" s="989"/>
      <c r="C724" s="992"/>
      <c r="D724" s="995"/>
      <c r="E724" s="992"/>
      <c r="F724" s="992"/>
      <c r="G724" s="992"/>
      <c r="H724" s="998"/>
      <c r="I724" s="998"/>
      <c r="J724" s="998"/>
      <c r="K724" s="986"/>
      <c r="L724" s="998"/>
      <c r="M724" s="998"/>
      <c r="N724" s="1001"/>
      <c r="O724" s="986"/>
      <c r="P724" s="986"/>
      <c r="Q724" s="977"/>
      <c r="R724" s="977"/>
      <c r="S724" s="977"/>
      <c r="T724" s="977"/>
      <c r="U724" s="977"/>
      <c r="V724" s="977"/>
      <c r="W724" s="980"/>
      <c r="X724" s="983"/>
      <c r="Y724" s="983"/>
      <c r="Z724" s="974"/>
      <c r="AA724" s="951" t="s">
        <v>1785</v>
      </c>
      <c r="AB724" s="952" t="s">
        <v>506</v>
      </c>
      <c r="AC724" s="952">
        <v>100000</v>
      </c>
      <c r="AD724" s="952" t="s">
        <v>380</v>
      </c>
      <c r="AE724" s="953">
        <v>40193</v>
      </c>
      <c r="AF724" s="953">
        <v>42706</v>
      </c>
      <c r="AG724" s="952">
        <v>4281.5600000000004</v>
      </c>
      <c r="AH724" s="952">
        <v>1906.99</v>
      </c>
      <c r="AI724" s="954">
        <v>1.9E-2</v>
      </c>
      <c r="AJ724" s="954">
        <f>(AH724-MIN(IF(O721=0,2E+99,O721),IF(X721=0,2E+99,X721)))/MIN(IF(O721=0,2E+99,O721),IF(X721=0,2E+99,X721))</f>
        <v>-0.44437218017062774</v>
      </c>
      <c r="AK724" s="954">
        <v>5.1834866828087169E-4</v>
      </c>
      <c r="AL724" s="954">
        <v>6.205159420289855E-3</v>
      </c>
      <c r="AM724" s="955">
        <v>0.32539024432691599</v>
      </c>
      <c r="AN724" s="956">
        <v>45083.065740740742</v>
      </c>
      <c r="AO724" s="952"/>
    </row>
    <row r="725" spans="1:41" ht="13.5" thickBot="1" x14ac:dyDescent="0.25">
      <c r="A725" s="990"/>
      <c r="B725" s="990"/>
      <c r="C725" s="993"/>
      <c r="D725" s="996"/>
      <c r="E725" s="993"/>
      <c r="F725" s="993"/>
      <c r="G725" s="993"/>
      <c r="H725" s="999"/>
      <c r="I725" s="999"/>
      <c r="J725" s="999"/>
      <c r="K725" s="987"/>
      <c r="L725" s="999"/>
      <c r="M725" s="999"/>
      <c r="N725" s="1002"/>
      <c r="O725" s="987"/>
      <c r="P725" s="987"/>
      <c r="Q725" s="978"/>
      <c r="R725" s="978"/>
      <c r="S725" s="978"/>
      <c r="T725" s="978"/>
      <c r="U725" s="978"/>
      <c r="V725" s="978"/>
      <c r="W725" s="981"/>
      <c r="X725" s="984"/>
      <c r="Y725" s="984"/>
      <c r="Z725" s="975"/>
      <c r="AA725" s="957" t="s">
        <v>1786</v>
      </c>
      <c r="AB725" s="958" t="s">
        <v>506</v>
      </c>
      <c r="AC725" s="958">
        <v>100000</v>
      </c>
      <c r="AD725" s="958" t="s">
        <v>380</v>
      </c>
      <c r="AE725" s="959">
        <v>40193</v>
      </c>
      <c r="AF725" s="959">
        <v>42706</v>
      </c>
      <c r="AG725" s="958">
        <v>1691.59</v>
      </c>
      <c r="AH725" s="958">
        <v>610.78</v>
      </c>
      <c r="AI725" s="960">
        <v>6.1000000000000004E-3</v>
      </c>
      <c r="AJ725" s="960">
        <f>(AH725-MIN(IF(O721=0,2E+99,O721),IF(X721=0,2E+99,X721)))/MIN(IF(O721=0,2E+99,O721),IF(X721=0,2E+99,X721))</f>
        <v>-0.82204082884787855</v>
      </c>
      <c r="AK725" s="960">
        <v>2.0479297820823246E-4</v>
      </c>
      <c r="AL725" s="960">
        <v>2.451579710144927E-3</v>
      </c>
      <c r="AM725" s="961">
        <v>0.40138506665983287</v>
      </c>
      <c r="AN725" s="962">
        <v>45083.065740740742</v>
      </c>
      <c r="AO725" s="958"/>
    </row>
    <row r="726" spans="1:41" x14ac:dyDescent="0.2">
      <c r="A726" s="988" t="s">
        <v>1788</v>
      </c>
      <c r="B726" s="988" t="s">
        <v>1789</v>
      </c>
      <c r="C726" s="991"/>
      <c r="D726" s="994" t="s">
        <v>519</v>
      </c>
      <c r="E726" s="991" t="s">
        <v>960</v>
      </c>
      <c r="F726" s="991">
        <v>1</v>
      </c>
      <c r="G726" s="991">
        <v>1</v>
      </c>
      <c r="H726" s="997">
        <v>13</v>
      </c>
      <c r="I726" s="997">
        <v>414</v>
      </c>
      <c r="J726" s="997">
        <v>0.01</v>
      </c>
      <c r="K726" s="985">
        <v>1.964</v>
      </c>
      <c r="L726" s="997">
        <v>1.4</v>
      </c>
      <c r="M726" s="997">
        <v>106</v>
      </c>
      <c r="N726" s="1000">
        <v>176.36462020593942</v>
      </c>
      <c r="O726" s="985">
        <f>VLOOKUP(D726,'Залог и цена пипса'!$B$13:$E$44,3,0)*(N726+I726*$C$2*K726)</f>
        <v>3210.8942569868295</v>
      </c>
      <c r="P726" s="985">
        <f>K726*VLOOKUP(D726,'Залог и цена пипса'!$B$13:$E$44,2,0)</f>
        <v>263.21528000000001</v>
      </c>
      <c r="Q726" s="976"/>
      <c r="R726" s="976"/>
      <c r="S726" s="976"/>
      <c r="T726" s="976"/>
      <c r="U726" s="976"/>
      <c r="V726" s="976"/>
      <c r="W726" s="979"/>
      <c r="X726" s="982"/>
      <c r="Y726" s="982"/>
      <c r="Z726" s="973">
        <f>MAX(O726,X726)+MAX(Y726,P726)</f>
        <v>3474.1095369868294</v>
      </c>
      <c r="AA726" s="945" t="s">
        <v>1790</v>
      </c>
      <c r="AB726" s="946" t="s">
        <v>519</v>
      </c>
      <c r="AC726" s="946">
        <v>12250</v>
      </c>
      <c r="AD726" s="946" t="s">
        <v>380</v>
      </c>
      <c r="AE726" s="947">
        <v>42039</v>
      </c>
      <c r="AF726" s="947">
        <v>44194</v>
      </c>
      <c r="AG726" s="946">
        <v>79390.23</v>
      </c>
      <c r="AH726" s="946">
        <v>10733.82</v>
      </c>
      <c r="AI726" s="948">
        <v>0.14829999999999999</v>
      </c>
      <c r="AJ726" s="948">
        <f>(AH726-MIN(IF(O726=0,2E+99,O726),IF(X726=0,2E+99,X726)))/MIN(IF(O726=0,2E+99,O726),IF(X726=0,2E+99,X726))</f>
        <v>2.3429378674316235</v>
      </c>
      <c r="AK726" s="948">
        <v>9.1537218955378766E-2</v>
      </c>
      <c r="AL726" s="948">
        <v>1.098446627464545</v>
      </c>
      <c r="AM726" s="949">
        <v>1.253605071301799</v>
      </c>
      <c r="AN726" s="950">
        <v>45083.066400462965</v>
      </c>
      <c r="AO726" s="946"/>
    </row>
    <row r="727" spans="1:41" x14ac:dyDescent="0.2">
      <c r="A727" s="989"/>
      <c r="B727" s="989"/>
      <c r="C727" s="992"/>
      <c r="D727" s="995"/>
      <c r="E727" s="992"/>
      <c r="F727" s="992"/>
      <c r="G727" s="992"/>
      <c r="H727" s="998"/>
      <c r="I727" s="998"/>
      <c r="J727" s="998"/>
      <c r="K727" s="986"/>
      <c r="L727" s="998"/>
      <c r="M727" s="998"/>
      <c r="N727" s="1001"/>
      <c r="O727" s="986"/>
      <c r="P727" s="986"/>
      <c r="Q727" s="977"/>
      <c r="R727" s="977"/>
      <c r="S727" s="977"/>
      <c r="T727" s="977"/>
      <c r="U727" s="977"/>
      <c r="V727" s="977"/>
      <c r="W727" s="980"/>
      <c r="X727" s="983"/>
      <c r="Y727" s="983"/>
      <c r="Z727" s="974"/>
      <c r="AA727" s="951" t="s">
        <v>1791</v>
      </c>
      <c r="AB727" s="952" t="s">
        <v>519</v>
      </c>
      <c r="AC727" s="952">
        <v>4900</v>
      </c>
      <c r="AD727" s="952" t="s">
        <v>380</v>
      </c>
      <c r="AE727" s="953">
        <v>42039</v>
      </c>
      <c r="AF727" s="953">
        <v>44194</v>
      </c>
      <c r="AG727" s="952">
        <v>31884.29</v>
      </c>
      <c r="AH727" s="952">
        <v>4304.4799999999996</v>
      </c>
      <c r="AI727" s="954">
        <v>0.1482</v>
      </c>
      <c r="AJ727" s="954">
        <f>(AH727-MIN(IF(O726=0,2E+99,O726),IF(X726=0,2E+99,X726)))/MIN(IF(O726=0,2E+99,O726),IF(X726=0,2E+99,X726))</f>
        <v>0.3405860347576235</v>
      </c>
      <c r="AK727" s="954">
        <v>9.19067508359276E-2</v>
      </c>
      <c r="AL727" s="954">
        <v>1.102881010031131</v>
      </c>
      <c r="AM727" s="955">
        <v>1.2554633658775376</v>
      </c>
      <c r="AN727" s="956">
        <v>45083.066863425927</v>
      </c>
      <c r="AO727" s="952"/>
    </row>
    <row r="728" spans="1:41" x14ac:dyDescent="0.2">
      <c r="A728" s="989"/>
      <c r="B728" s="989"/>
      <c r="C728" s="992"/>
      <c r="D728" s="995"/>
      <c r="E728" s="992"/>
      <c r="F728" s="992"/>
      <c r="G728" s="992"/>
      <c r="H728" s="998"/>
      <c r="I728" s="998"/>
      <c r="J728" s="998"/>
      <c r="K728" s="986"/>
      <c r="L728" s="998"/>
      <c r="M728" s="998"/>
      <c r="N728" s="1001"/>
      <c r="O728" s="986"/>
      <c r="P728" s="986"/>
      <c r="Q728" s="977"/>
      <c r="R728" s="977"/>
      <c r="S728" s="977"/>
      <c r="T728" s="977"/>
      <c r="U728" s="977"/>
      <c r="V728" s="977"/>
      <c r="W728" s="980"/>
      <c r="X728" s="983"/>
      <c r="Y728" s="983"/>
      <c r="Z728" s="974"/>
      <c r="AA728" s="951" t="s">
        <v>1792</v>
      </c>
      <c r="AB728" s="952" t="s">
        <v>519</v>
      </c>
      <c r="AC728" s="952">
        <v>12250</v>
      </c>
      <c r="AD728" s="952" t="s">
        <v>380</v>
      </c>
      <c r="AE728" s="953">
        <v>42039</v>
      </c>
      <c r="AF728" s="953">
        <v>44194</v>
      </c>
      <c r="AG728" s="952">
        <v>79390.23</v>
      </c>
      <c r="AH728" s="952">
        <v>10733.82</v>
      </c>
      <c r="AI728" s="954">
        <v>0.14829999999999999</v>
      </c>
      <c r="AJ728" s="954">
        <f>(AH728-MIN(IF(O726=0,2E+99,O726),IF(X726=0,2E+99,X726)))/MIN(IF(O726=0,2E+99,O726),IF(X726=0,2E+99,X726))</f>
        <v>2.3429378674316235</v>
      </c>
      <c r="AK728" s="954">
        <v>9.1537218955378766E-2</v>
      </c>
      <c r="AL728" s="954">
        <v>1.098446627464545</v>
      </c>
      <c r="AM728" s="955">
        <v>1.253605071301799</v>
      </c>
      <c r="AN728" s="956">
        <v>45083.067337962966</v>
      </c>
      <c r="AO728" s="952"/>
    </row>
    <row r="729" spans="1:41" x14ac:dyDescent="0.2">
      <c r="A729" s="989"/>
      <c r="B729" s="989"/>
      <c r="C729" s="992"/>
      <c r="D729" s="995"/>
      <c r="E729" s="992"/>
      <c r="F729" s="992"/>
      <c r="G729" s="992"/>
      <c r="H729" s="998"/>
      <c r="I729" s="998"/>
      <c r="J729" s="998"/>
      <c r="K729" s="986"/>
      <c r="L729" s="998"/>
      <c r="M729" s="998"/>
      <c r="N729" s="1001"/>
      <c r="O729" s="986"/>
      <c r="P729" s="986"/>
      <c r="Q729" s="977"/>
      <c r="R729" s="977"/>
      <c r="S729" s="977"/>
      <c r="T729" s="977"/>
      <c r="U729" s="977"/>
      <c r="V729" s="977"/>
      <c r="W729" s="980"/>
      <c r="X729" s="983"/>
      <c r="Y729" s="983"/>
      <c r="Z729" s="974"/>
      <c r="AA729" s="951" t="s">
        <v>1793</v>
      </c>
      <c r="AB729" s="952" t="s">
        <v>519</v>
      </c>
      <c r="AC729" s="952">
        <v>3000</v>
      </c>
      <c r="AD729" s="952" t="s">
        <v>380</v>
      </c>
      <c r="AE729" s="953">
        <v>42039</v>
      </c>
      <c r="AF729" s="953">
        <v>44194</v>
      </c>
      <c r="AG729" s="952">
        <v>832912.18</v>
      </c>
      <c r="AH729" s="952">
        <v>239611.73</v>
      </c>
      <c r="AI729" s="954">
        <v>0.40400000000000003</v>
      </c>
      <c r="AJ729" s="954">
        <f>(AH729-MIN(IF(O726=0,2E+99,O726),IF(X726=0,2E+99,X726)))/MIN(IF(O726=0,2E+99,O726),IF(X726=0,2E+99,X726))</f>
        <v>73.624609477129496</v>
      </c>
      <c r="AK729" s="954">
        <v>3.9214321092278719</v>
      </c>
      <c r="AL729" s="954">
        <v>47.057185310734468</v>
      </c>
      <c r="AM729" s="955">
        <v>0.58916796741212707</v>
      </c>
      <c r="AN729" s="956">
        <v>45083.067789351851</v>
      </c>
      <c r="AO729" s="952"/>
    </row>
    <row r="730" spans="1:41" x14ac:dyDescent="0.2">
      <c r="A730" s="989"/>
      <c r="B730" s="989"/>
      <c r="C730" s="992"/>
      <c r="D730" s="995"/>
      <c r="E730" s="992"/>
      <c r="F730" s="992"/>
      <c r="G730" s="992"/>
      <c r="H730" s="998"/>
      <c r="I730" s="998"/>
      <c r="J730" s="998"/>
      <c r="K730" s="986"/>
      <c r="L730" s="998"/>
      <c r="M730" s="998"/>
      <c r="N730" s="1001"/>
      <c r="O730" s="986"/>
      <c r="P730" s="986"/>
      <c r="Q730" s="977"/>
      <c r="R730" s="977"/>
      <c r="S730" s="977"/>
      <c r="T730" s="977"/>
      <c r="U730" s="977"/>
      <c r="V730" s="977"/>
      <c r="W730" s="980"/>
      <c r="X730" s="983"/>
      <c r="Y730" s="983"/>
      <c r="Z730" s="974"/>
      <c r="AA730" s="951" t="s">
        <v>1794</v>
      </c>
      <c r="AB730" s="952" t="s">
        <v>519</v>
      </c>
      <c r="AC730" s="952">
        <v>2450</v>
      </c>
      <c r="AD730" s="952" t="s">
        <v>380</v>
      </c>
      <c r="AE730" s="953">
        <v>42039</v>
      </c>
      <c r="AF730" s="953">
        <v>44194</v>
      </c>
      <c r="AG730" s="952">
        <v>15701.26</v>
      </c>
      <c r="AH730" s="952">
        <v>2141.96</v>
      </c>
      <c r="AI730" s="954">
        <v>0.14960000000000001</v>
      </c>
      <c r="AJ730" s="954">
        <f>(AH730-MIN(IF(O726=0,2E+99,O726),IF(X726=0,2E+99,X726)))/MIN(IF(O726=0,2E+99,O726),IF(X726=0,2E+99,X726))</f>
        <v>-0.33290858291606895</v>
      </c>
      <c r="AK730" s="954">
        <v>9.0518044505937978E-2</v>
      </c>
      <c r="AL730" s="954">
        <v>1.0862165340712555</v>
      </c>
      <c r="AM730" s="955">
        <v>1.242427733699311</v>
      </c>
      <c r="AN730" s="956">
        <v>45083.068240740744</v>
      </c>
      <c r="AO730" s="952"/>
    </row>
    <row r="731" spans="1:41" ht="13.5" thickBot="1" x14ac:dyDescent="0.25">
      <c r="A731" s="990"/>
      <c r="B731" s="990"/>
      <c r="C731" s="993"/>
      <c r="D731" s="996"/>
      <c r="E731" s="993"/>
      <c r="F731" s="993"/>
      <c r="G731" s="993"/>
      <c r="H731" s="999"/>
      <c r="I731" s="999"/>
      <c r="J731" s="999"/>
      <c r="K731" s="987"/>
      <c r="L731" s="999"/>
      <c r="M731" s="999"/>
      <c r="N731" s="1002"/>
      <c r="O731" s="987"/>
      <c r="P731" s="987"/>
      <c r="Q731" s="978"/>
      <c r="R731" s="978"/>
      <c r="S731" s="978"/>
      <c r="T731" s="978"/>
      <c r="U731" s="978"/>
      <c r="V731" s="978"/>
      <c r="W731" s="981"/>
      <c r="X731" s="984"/>
      <c r="Y731" s="984"/>
      <c r="Z731" s="975"/>
      <c r="AA731" s="957" t="s">
        <v>1795</v>
      </c>
      <c r="AB731" s="958" t="s">
        <v>519</v>
      </c>
      <c r="AC731" s="958">
        <v>2450</v>
      </c>
      <c r="AD731" s="958" t="s">
        <v>380</v>
      </c>
      <c r="AE731" s="959">
        <v>42039</v>
      </c>
      <c r="AF731" s="959">
        <v>44194</v>
      </c>
      <c r="AG731" s="958">
        <v>15743.66</v>
      </c>
      <c r="AH731" s="958">
        <v>2141.96</v>
      </c>
      <c r="AI731" s="960">
        <v>0.14960000000000001</v>
      </c>
      <c r="AJ731" s="960">
        <f>(AH731-MIN(IF(O726=0,2E+99,O726),IF(X726=0,2E+99,X726)))/MIN(IF(O726=0,2E+99,O726),IF(X726=0,2E+99,X726))</f>
        <v>-0.33290858291606895</v>
      </c>
      <c r="AK731" s="960">
        <v>9.0762481263691921E-2</v>
      </c>
      <c r="AL731" s="960">
        <v>1.0891497751643029</v>
      </c>
      <c r="AM731" s="961">
        <v>1.2457828106745887</v>
      </c>
      <c r="AN731" s="962">
        <v>45083.068703703706</v>
      </c>
      <c r="AO731" s="958"/>
    </row>
    <row r="732" spans="1:41" x14ac:dyDescent="0.2">
      <c r="A732" s="988" t="s">
        <v>1796</v>
      </c>
      <c r="B732" s="988" t="s">
        <v>1797</v>
      </c>
      <c r="C732" s="991"/>
      <c r="D732" s="994" t="s">
        <v>521</v>
      </c>
      <c r="E732" s="991" t="s">
        <v>960</v>
      </c>
      <c r="F732" s="991">
        <v>1</v>
      </c>
      <c r="G732" s="991">
        <v>1</v>
      </c>
      <c r="H732" s="997">
        <v>10</v>
      </c>
      <c r="I732" s="997">
        <v>435</v>
      </c>
      <c r="J732" s="997">
        <v>0.01</v>
      </c>
      <c r="K732" s="985">
        <v>2.5590000000000002</v>
      </c>
      <c r="L732" s="997">
        <v>1.42</v>
      </c>
      <c r="M732" s="997">
        <v>67</v>
      </c>
      <c r="N732" s="1000">
        <v>158.70434099388146</v>
      </c>
      <c r="O732" s="985">
        <f>VLOOKUP(D732,'Залог и цена пипса'!$B$13:$E$44,3,0)*(N732+I732*$C$2*K732)</f>
        <v>2483.076105074525</v>
      </c>
      <c r="P732" s="985">
        <f>K732*VLOOKUP(D732,'Залог и цена пипса'!$B$13:$E$44,2,0)</f>
        <v>342.95718000000005</v>
      </c>
      <c r="Q732" s="976"/>
      <c r="R732" s="976"/>
      <c r="S732" s="976"/>
      <c r="T732" s="976"/>
      <c r="U732" s="976"/>
      <c r="V732" s="976"/>
      <c r="W732" s="979"/>
      <c r="X732" s="982"/>
      <c r="Y732" s="982"/>
      <c r="Z732" s="973">
        <f>MAX(O732,X732)+MAX(Y732,P732)</f>
        <v>2826.0332850745249</v>
      </c>
      <c r="AA732" s="945" t="s">
        <v>1798</v>
      </c>
      <c r="AB732" s="946" t="s">
        <v>521</v>
      </c>
      <c r="AC732" s="946">
        <v>5500</v>
      </c>
      <c r="AD732" s="946" t="s">
        <v>380</v>
      </c>
      <c r="AE732" s="947">
        <v>42373</v>
      </c>
      <c r="AF732" s="947">
        <v>44194</v>
      </c>
      <c r="AG732" s="946">
        <v>18312.740000000002</v>
      </c>
      <c r="AH732" s="946">
        <v>4786.68</v>
      </c>
      <c r="AI732" s="948">
        <v>0.25319999999999998</v>
      </c>
      <c r="AJ732" s="948">
        <f>(AH732-MIN(IF(O732=0,2E+99,O732),IF(X732=0,2E+99,X732)))/MIN(IF(O732=0,2E+99,O732),IF(X732=0,2E+99,X732))</f>
        <v>0.92772182464231667</v>
      </c>
      <c r="AK732" s="948">
        <v>5.5585794505994851E-2</v>
      </c>
      <c r="AL732" s="948">
        <v>0.66591781818181828</v>
      </c>
      <c r="AM732" s="949">
        <v>0.76515413606090232</v>
      </c>
      <c r="AN732" s="950">
        <v>45083.069097222222</v>
      </c>
      <c r="AO732" s="946"/>
    </row>
    <row r="733" spans="1:41" x14ac:dyDescent="0.2">
      <c r="A733" s="989"/>
      <c r="B733" s="989"/>
      <c r="C733" s="992"/>
      <c r="D733" s="995"/>
      <c r="E733" s="992"/>
      <c r="F733" s="992"/>
      <c r="G733" s="992"/>
      <c r="H733" s="998"/>
      <c r="I733" s="998"/>
      <c r="J733" s="998"/>
      <c r="K733" s="986"/>
      <c r="L733" s="998"/>
      <c r="M733" s="998"/>
      <c r="N733" s="1001"/>
      <c r="O733" s="986"/>
      <c r="P733" s="986"/>
      <c r="Q733" s="977"/>
      <c r="R733" s="977"/>
      <c r="S733" s="977"/>
      <c r="T733" s="977"/>
      <c r="U733" s="977"/>
      <c r="V733" s="977"/>
      <c r="W733" s="980"/>
      <c r="X733" s="983"/>
      <c r="Y733" s="983"/>
      <c r="Z733" s="974"/>
      <c r="AA733" s="951" t="s">
        <v>1799</v>
      </c>
      <c r="AB733" s="952" t="s">
        <v>521</v>
      </c>
      <c r="AC733" s="952">
        <v>15470</v>
      </c>
      <c r="AD733" s="952" t="s">
        <v>380</v>
      </c>
      <c r="AE733" s="953">
        <v>42373</v>
      </c>
      <c r="AF733" s="953">
        <v>44194</v>
      </c>
      <c r="AG733" s="952">
        <v>46208.05</v>
      </c>
      <c r="AH733" s="952">
        <v>11908.35</v>
      </c>
      <c r="AI733" s="954">
        <v>0.24149999999999999</v>
      </c>
      <c r="AJ733" s="954">
        <f>(AH733-MIN(IF(O732=0,2E+99,O732),IF(X732=0,2E+99,X732)))/MIN(IF(O732=0,2E+99,O732),IF(X732=0,2E+99,X732))</f>
        <v>3.7958054832324972</v>
      </c>
      <c r="AK733" s="954">
        <v>4.9865537585266545E-2</v>
      </c>
      <c r="AL733" s="954">
        <v>0.59738914027149326</v>
      </c>
      <c r="AM733" s="955">
        <v>0.77606133511359676</v>
      </c>
      <c r="AN733" s="956">
        <v>45083.069444444445</v>
      </c>
      <c r="AO733" s="952"/>
    </row>
    <row r="734" spans="1:41" x14ac:dyDescent="0.2">
      <c r="A734" s="989"/>
      <c r="B734" s="989"/>
      <c r="C734" s="992"/>
      <c r="D734" s="995"/>
      <c r="E734" s="992"/>
      <c r="F734" s="992"/>
      <c r="G734" s="992"/>
      <c r="H734" s="998"/>
      <c r="I734" s="998"/>
      <c r="J734" s="998"/>
      <c r="K734" s="986"/>
      <c r="L734" s="998"/>
      <c r="M734" s="998"/>
      <c r="N734" s="1001"/>
      <c r="O734" s="986"/>
      <c r="P734" s="986"/>
      <c r="Q734" s="977"/>
      <c r="R734" s="977"/>
      <c r="S734" s="977"/>
      <c r="T734" s="977"/>
      <c r="U734" s="977"/>
      <c r="V734" s="977"/>
      <c r="W734" s="980"/>
      <c r="X734" s="983"/>
      <c r="Y734" s="983"/>
      <c r="Z734" s="974"/>
      <c r="AA734" s="951" t="s">
        <v>1800</v>
      </c>
      <c r="AB734" s="952" t="s">
        <v>521</v>
      </c>
      <c r="AC734" s="952">
        <v>5500</v>
      </c>
      <c r="AD734" s="952" t="s">
        <v>380</v>
      </c>
      <c r="AE734" s="953">
        <v>42373</v>
      </c>
      <c r="AF734" s="953">
        <v>44194</v>
      </c>
      <c r="AG734" s="952">
        <v>109736.89</v>
      </c>
      <c r="AH734" s="952">
        <v>41440.080000000002</v>
      </c>
      <c r="AI734" s="954">
        <v>0.49459999999999998</v>
      </c>
      <c r="AJ734" s="954">
        <f>(AH734-MIN(IF(O732=0,2E+99,O732),IF(X732=0,2E+99,X732)))/MIN(IF(O732=0,2E+99,O732),IF(X732=0,2E+99,X732))</f>
        <v>15.689009215348335</v>
      </c>
      <c r="AK734" s="954">
        <v>0.33309118227348611</v>
      </c>
      <c r="AL734" s="954">
        <v>3.9904323636363639</v>
      </c>
      <c r="AM734" s="955">
        <v>0.52961717255372098</v>
      </c>
      <c r="AN734" s="956">
        <v>45083.069791666669</v>
      </c>
      <c r="AO734" s="952"/>
    </row>
    <row r="735" spans="1:41" ht="13.5" thickBot="1" x14ac:dyDescent="0.25">
      <c r="A735" s="990"/>
      <c r="B735" s="990"/>
      <c r="C735" s="993"/>
      <c r="D735" s="996"/>
      <c r="E735" s="993"/>
      <c r="F735" s="993"/>
      <c r="G735" s="993"/>
      <c r="H735" s="999"/>
      <c r="I735" s="999"/>
      <c r="J735" s="999"/>
      <c r="K735" s="987"/>
      <c r="L735" s="999"/>
      <c r="M735" s="999"/>
      <c r="N735" s="1002"/>
      <c r="O735" s="987"/>
      <c r="P735" s="987"/>
      <c r="Q735" s="978"/>
      <c r="R735" s="978"/>
      <c r="S735" s="978"/>
      <c r="T735" s="978"/>
      <c r="U735" s="978"/>
      <c r="V735" s="978"/>
      <c r="W735" s="981"/>
      <c r="X735" s="984"/>
      <c r="Y735" s="984"/>
      <c r="Z735" s="975"/>
      <c r="AA735" s="957" t="s">
        <v>1801</v>
      </c>
      <c r="AB735" s="958" t="s">
        <v>521</v>
      </c>
      <c r="AC735" s="958">
        <v>2750</v>
      </c>
      <c r="AD735" s="958" t="s">
        <v>380</v>
      </c>
      <c r="AE735" s="959">
        <v>42373</v>
      </c>
      <c r="AF735" s="959">
        <v>44194</v>
      </c>
      <c r="AG735" s="958">
        <v>8742.18</v>
      </c>
      <c r="AH735" s="958">
        <v>2367.1999999999998</v>
      </c>
      <c r="AI735" s="960">
        <v>0.25869999999999999</v>
      </c>
      <c r="AJ735" s="960">
        <f>(AH735-MIN(IF(O732=0,2E+99,O732),IF(X732=0,2E+99,X732)))/MIN(IF(O732=0,2E+99,O732),IF(X732=0,2E+99,X732))</f>
        <v>-4.6666352609054398E-2</v>
      </c>
      <c r="AK735" s="960">
        <v>5.307136135984216E-2</v>
      </c>
      <c r="AL735" s="960">
        <v>0.63579490909090919</v>
      </c>
      <c r="AM735" s="961">
        <v>0.73860932747549857</v>
      </c>
      <c r="AN735" s="962">
        <v>45083.070150462961</v>
      </c>
      <c r="AO735" s="958"/>
    </row>
    <row r="736" spans="1:41" x14ac:dyDescent="0.2">
      <c r="A736" s="988" t="s">
        <v>1802</v>
      </c>
      <c r="B736" s="988" t="s">
        <v>1069</v>
      </c>
      <c r="C736" s="991"/>
      <c r="D736" s="994" t="s">
        <v>520</v>
      </c>
      <c r="E736" s="991" t="s">
        <v>960</v>
      </c>
      <c r="F736" s="991">
        <v>1</v>
      </c>
      <c r="G736" s="991">
        <v>1</v>
      </c>
      <c r="H736" s="997">
        <v>11</v>
      </c>
      <c r="I736" s="997">
        <v>350</v>
      </c>
      <c r="J736" s="997">
        <v>0.01</v>
      </c>
      <c r="K736" s="985">
        <v>3.3940000000000001</v>
      </c>
      <c r="L736" s="997">
        <v>1.42</v>
      </c>
      <c r="M736" s="997">
        <v>68</v>
      </c>
      <c r="N736" s="1000">
        <v>193.64983017460077</v>
      </c>
      <c r="O736" s="985">
        <f>VLOOKUP(D736,'Залог и цена пипса'!$B$13:$E$44,3,0)*(N736+I736*$C$2*K736)</f>
        <v>2314.3834265279584</v>
      </c>
      <c r="P736" s="985">
        <f>K736*VLOOKUP(D736,'Залог и цена пипса'!$B$13:$E$44,2,0)</f>
        <v>454.86388000000005</v>
      </c>
      <c r="Q736" s="976"/>
      <c r="R736" s="976"/>
      <c r="S736" s="976"/>
      <c r="T736" s="976"/>
      <c r="U736" s="976"/>
      <c r="V736" s="976"/>
      <c r="W736" s="979"/>
      <c r="X736" s="982"/>
      <c r="Y736" s="982"/>
      <c r="Z736" s="973">
        <f>MAX(O736,X736)+MAX(Y736,P736)</f>
        <v>2769.2473065279582</v>
      </c>
      <c r="AA736" s="945" t="s">
        <v>1803</v>
      </c>
      <c r="AB736" s="946" t="s">
        <v>520</v>
      </c>
      <c r="AC736" s="946">
        <v>2350</v>
      </c>
      <c r="AD736" s="946" t="s">
        <v>380</v>
      </c>
      <c r="AE736" s="947">
        <v>42125</v>
      </c>
      <c r="AF736" s="947">
        <v>44194</v>
      </c>
      <c r="AG736" s="946">
        <v>10347.81</v>
      </c>
      <c r="AH736" s="946">
        <v>1832.72</v>
      </c>
      <c r="AI736" s="948">
        <v>0.69840000000000002</v>
      </c>
      <c r="AJ736" s="948">
        <f>(AH736-MIN(IF(O736=0,2E+99,O736),IF(X736=0,2E+99,X736)))/MIN(IF(O736=0,2E+99,O736),IF(X736=0,2E+99,X736))</f>
        <v>-0.20811738496181273</v>
      </c>
      <c r="AK736" s="948">
        <v>6.4754755944931158E-2</v>
      </c>
      <c r="AL736" s="948">
        <v>0.77251287793952961</v>
      </c>
      <c r="AM736" s="949">
        <v>0.9905524374470156</v>
      </c>
      <c r="AN736" s="950">
        <v>45083.072881944441</v>
      </c>
      <c r="AO736" s="946"/>
    </row>
    <row r="737" spans="1:41" x14ac:dyDescent="0.2">
      <c r="A737" s="989"/>
      <c r="B737" s="989"/>
      <c r="C737" s="992"/>
      <c r="D737" s="995"/>
      <c r="E737" s="992"/>
      <c r="F737" s="992"/>
      <c r="G737" s="992"/>
      <c r="H737" s="998"/>
      <c r="I737" s="998"/>
      <c r="J737" s="998"/>
      <c r="K737" s="986"/>
      <c r="L737" s="998"/>
      <c r="M737" s="998"/>
      <c r="N737" s="1001"/>
      <c r="O737" s="986"/>
      <c r="P737" s="986"/>
      <c r="Q737" s="977"/>
      <c r="R737" s="977"/>
      <c r="S737" s="977"/>
      <c r="T737" s="977"/>
      <c r="U737" s="977"/>
      <c r="V737" s="977"/>
      <c r="W737" s="980"/>
      <c r="X737" s="983"/>
      <c r="Y737" s="983"/>
      <c r="Z737" s="974"/>
      <c r="AA737" s="951" t="s">
        <v>1804</v>
      </c>
      <c r="AB737" s="952" t="s">
        <v>520</v>
      </c>
      <c r="AC737" s="952">
        <v>4700</v>
      </c>
      <c r="AD737" s="952" t="s">
        <v>380</v>
      </c>
      <c r="AE737" s="953">
        <v>42125</v>
      </c>
      <c r="AF737" s="953">
        <v>44194</v>
      </c>
      <c r="AG737" s="952">
        <v>21258.61</v>
      </c>
      <c r="AH737" s="952">
        <v>3672.63</v>
      </c>
      <c r="AI737" s="954">
        <v>0.69679999999999997</v>
      </c>
      <c r="AJ737" s="954">
        <f>(AH737-MIN(IF(O736=0,2E+99,O736),IF(X736=0,2E+99,X736)))/MIN(IF(O736=0,2E+99,O736),IF(X736=0,2E+99,X736))</f>
        <v>0.58687188903252963</v>
      </c>
      <c r="AK737" s="954">
        <v>6.6516301627033786E-2</v>
      </c>
      <c r="AL737" s="954">
        <v>0.79352780888391194</v>
      </c>
      <c r="AM737" s="955">
        <v>1.0155067898901839</v>
      </c>
      <c r="AN737" s="956">
        <v>45083.075381944444</v>
      </c>
      <c r="AO737" s="952"/>
    </row>
    <row r="738" spans="1:41" x14ac:dyDescent="0.2">
      <c r="A738" s="989"/>
      <c r="B738" s="989"/>
      <c r="C738" s="992"/>
      <c r="D738" s="995"/>
      <c r="E738" s="992"/>
      <c r="F738" s="992"/>
      <c r="G738" s="992"/>
      <c r="H738" s="998"/>
      <c r="I738" s="998"/>
      <c r="J738" s="998"/>
      <c r="K738" s="986"/>
      <c r="L738" s="998"/>
      <c r="M738" s="998"/>
      <c r="N738" s="1001"/>
      <c r="O738" s="986"/>
      <c r="P738" s="986"/>
      <c r="Q738" s="977"/>
      <c r="R738" s="977"/>
      <c r="S738" s="977"/>
      <c r="T738" s="977"/>
      <c r="U738" s="977"/>
      <c r="V738" s="977"/>
      <c r="W738" s="980"/>
      <c r="X738" s="983"/>
      <c r="Y738" s="983"/>
      <c r="Z738" s="974"/>
      <c r="AA738" s="951" t="s">
        <v>1805</v>
      </c>
      <c r="AB738" s="952" t="s">
        <v>520</v>
      </c>
      <c r="AC738" s="952">
        <v>11750</v>
      </c>
      <c r="AD738" s="952" t="s">
        <v>380</v>
      </c>
      <c r="AE738" s="953">
        <v>42125</v>
      </c>
      <c r="AF738" s="953">
        <v>44194</v>
      </c>
      <c r="AG738" s="952">
        <v>52523.86</v>
      </c>
      <c r="AH738" s="952">
        <v>9175.61</v>
      </c>
      <c r="AI738" s="954">
        <v>0.6966</v>
      </c>
      <c r="AJ738" s="954">
        <f>(AH738-MIN(IF(O736=0,2E+99,O736),IF(X736=0,2E+99,X736)))/MIN(IF(O736=0,2E+99,O736),IF(X736=0,2E+99,X736))</f>
        <v>2.9646023622651261</v>
      </c>
      <c r="AK738" s="954">
        <v>6.5736996245306628E-2</v>
      </c>
      <c r="AL738" s="954">
        <v>0.78423083240014935</v>
      </c>
      <c r="AM738" s="955">
        <v>1.0042615456304</v>
      </c>
      <c r="AN738" s="956">
        <v>45083.077881944446</v>
      </c>
      <c r="AO738" s="952"/>
    </row>
    <row r="739" spans="1:41" x14ac:dyDescent="0.2">
      <c r="A739" s="989"/>
      <c r="B739" s="989"/>
      <c r="C739" s="992"/>
      <c r="D739" s="995"/>
      <c r="E739" s="992"/>
      <c r="F739" s="992"/>
      <c r="G739" s="992"/>
      <c r="H739" s="998"/>
      <c r="I739" s="998"/>
      <c r="J739" s="998"/>
      <c r="K739" s="986"/>
      <c r="L739" s="998"/>
      <c r="M739" s="998"/>
      <c r="N739" s="1001"/>
      <c r="O739" s="986"/>
      <c r="P739" s="986"/>
      <c r="Q739" s="977"/>
      <c r="R739" s="977"/>
      <c r="S739" s="977"/>
      <c r="T739" s="977"/>
      <c r="U739" s="977"/>
      <c r="V739" s="977"/>
      <c r="W739" s="980"/>
      <c r="X739" s="983"/>
      <c r="Y739" s="983"/>
      <c r="Z739" s="974"/>
      <c r="AA739" s="951" t="s">
        <v>1806</v>
      </c>
      <c r="AB739" s="952" t="s">
        <v>520</v>
      </c>
      <c r="AC739" s="952">
        <v>4900</v>
      </c>
      <c r="AD739" s="952" t="s">
        <v>380</v>
      </c>
      <c r="AE739" s="953">
        <v>42125</v>
      </c>
      <c r="AF739" s="953">
        <v>44194</v>
      </c>
      <c r="AG739" s="952">
        <v>272619.59999999998</v>
      </c>
      <c r="AH739" s="952">
        <v>90125.45</v>
      </c>
      <c r="AI739" s="954">
        <v>0.62809999999999999</v>
      </c>
      <c r="AJ739" s="954">
        <f>(AH739-MIN(IF(O736=0,2E+99,O736),IF(X736=0,2E+99,X736)))/MIN(IF(O736=0,2E+99,O736),IF(X736=0,2E+99,X736))</f>
        <v>37.941451518777221</v>
      </c>
      <c r="AK739" s="954">
        <v>0.81818607442977176</v>
      </c>
      <c r="AL739" s="954">
        <v>9.7608163265306107</v>
      </c>
      <c r="AM739" s="955">
        <v>0.53068250976832843</v>
      </c>
      <c r="AN739" s="956">
        <v>45083.080405092594</v>
      </c>
      <c r="AO739" s="952"/>
    </row>
    <row r="740" spans="1:41" ht="13.5" thickBot="1" x14ac:dyDescent="0.25">
      <c r="A740" s="990"/>
      <c r="B740" s="990"/>
      <c r="C740" s="993"/>
      <c r="D740" s="996"/>
      <c r="E740" s="993"/>
      <c r="F740" s="993"/>
      <c r="G740" s="993"/>
      <c r="H740" s="999"/>
      <c r="I740" s="999"/>
      <c r="J740" s="999"/>
      <c r="K740" s="987"/>
      <c r="L740" s="999"/>
      <c r="M740" s="999"/>
      <c r="N740" s="1002"/>
      <c r="O740" s="987"/>
      <c r="P740" s="987"/>
      <c r="Q740" s="978"/>
      <c r="R740" s="978"/>
      <c r="S740" s="978"/>
      <c r="T740" s="978"/>
      <c r="U740" s="978"/>
      <c r="V740" s="978"/>
      <c r="W740" s="981"/>
      <c r="X740" s="984"/>
      <c r="Y740" s="984"/>
      <c r="Z740" s="975"/>
      <c r="AA740" s="957" t="s">
        <v>1807</v>
      </c>
      <c r="AB740" s="958" t="s">
        <v>520</v>
      </c>
      <c r="AC740" s="958">
        <v>2350</v>
      </c>
      <c r="AD740" s="958" t="s">
        <v>380</v>
      </c>
      <c r="AE740" s="959">
        <v>42125</v>
      </c>
      <c r="AF740" s="959">
        <v>44194</v>
      </c>
      <c r="AG740" s="958">
        <v>10494.15</v>
      </c>
      <c r="AH740" s="958">
        <v>1832.55</v>
      </c>
      <c r="AI740" s="960">
        <v>0.69830000000000003</v>
      </c>
      <c r="AJ740" s="960">
        <f>(AH740-MIN(IF(O736=0,2E+99,O736),IF(X736=0,2E+99,X736)))/MIN(IF(O736=0,2E+99,O736),IF(X736=0,2E+99,X736))</f>
        <v>-0.2081908386506231</v>
      </c>
      <c r="AK740" s="960">
        <v>6.5670525657071335E-2</v>
      </c>
      <c r="AL740" s="960">
        <v>0.783437849944009</v>
      </c>
      <c r="AM740" s="961">
        <v>1.0046541416978643</v>
      </c>
      <c r="AN740" s="962">
        <v>45083.082997685182</v>
      </c>
      <c r="AO740" s="958"/>
    </row>
    <row r="741" spans="1:41" x14ac:dyDescent="0.2">
      <c r="A741" s="988" t="s">
        <v>1808</v>
      </c>
      <c r="B741" s="988" t="s">
        <v>1809</v>
      </c>
      <c r="C741" s="991"/>
      <c r="D741" s="994" t="s">
        <v>522</v>
      </c>
      <c r="E741" s="991" t="s">
        <v>960</v>
      </c>
      <c r="F741" s="991">
        <v>1</v>
      </c>
      <c r="G741" s="991">
        <v>1</v>
      </c>
      <c r="H741" s="997">
        <v>10</v>
      </c>
      <c r="I741" s="997">
        <v>246</v>
      </c>
      <c r="J741" s="997">
        <v>0.01</v>
      </c>
      <c r="K741" s="985">
        <v>2.33</v>
      </c>
      <c r="L741" s="997">
        <v>1.7</v>
      </c>
      <c r="M741" s="997">
        <v>46</v>
      </c>
      <c r="N741" s="1000">
        <v>83.999048457599997</v>
      </c>
      <c r="O741" s="985">
        <f>VLOOKUP(D741,'Залог и цена пипса'!$B$13:$E$44,3,0)*(N741+I741*$C$2*K741)</f>
        <v>1828.8415868490772</v>
      </c>
      <c r="P741" s="985">
        <f>K741*VLOOKUP(D741,'Залог и цена пипса'!$B$13:$E$44,2,0)</f>
        <v>340.64327485380113</v>
      </c>
      <c r="Q741" s="976"/>
      <c r="R741" s="976"/>
      <c r="S741" s="976"/>
      <c r="T741" s="976"/>
      <c r="U741" s="976"/>
      <c r="V741" s="976"/>
      <c r="W741" s="979"/>
      <c r="X741" s="982"/>
      <c r="Y741" s="982"/>
      <c r="Z741" s="973">
        <f>MAX(O741,X741)+MAX(Y741,P741)</f>
        <v>2169.4848617028783</v>
      </c>
      <c r="AA741" s="945" t="s">
        <v>1810</v>
      </c>
      <c r="AB741" s="946" t="s">
        <v>522</v>
      </c>
      <c r="AC741" s="946">
        <v>2400</v>
      </c>
      <c r="AD741" s="946" t="s">
        <v>380</v>
      </c>
      <c r="AE741" s="947">
        <v>42039</v>
      </c>
      <c r="AF741" s="947">
        <v>44194</v>
      </c>
      <c r="AG741" s="946">
        <v>11744.77</v>
      </c>
      <c r="AH741" s="946">
        <v>1922.62</v>
      </c>
      <c r="AI741" s="948">
        <v>0.15720000000000001</v>
      </c>
      <c r="AJ741" s="948">
        <f>(AH741-MIN(IF(O741=0,2E+99,O741),IF(X741=0,2E+99,X741)))/MIN(IF(O741=0,2E+99,O741),IF(X741=0,2E+99,X741))</f>
        <v>5.1277493810983441E-2</v>
      </c>
      <c r="AK741" s="948">
        <v>6.9119409133709994E-2</v>
      </c>
      <c r="AL741" s="948">
        <v>0.82943290960451976</v>
      </c>
      <c r="AM741" s="949">
        <v>1.0353782770650715</v>
      </c>
      <c r="AN741" s="950">
        <v>45083.08326388889</v>
      </c>
      <c r="AO741" s="946"/>
    </row>
    <row r="742" spans="1:41" x14ac:dyDescent="0.2">
      <c r="A742" s="989"/>
      <c r="B742" s="989"/>
      <c r="C742" s="992"/>
      <c r="D742" s="995"/>
      <c r="E742" s="992"/>
      <c r="F742" s="992"/>
      <c r="G742" s="992"/>
      <c r="H742" s="998"/>
      <c r="I742" s="998"/>
      <c r="J742" s="998"/>
      <c r="K742" s="986"/>
      <c r="L742" s="998"/>
      <c r="M742" s="998"/>
      <c r="N742" s="1001"/>
      <c r="O742" s="986"/>
      <c r="P742" s="986"/>
      <c r="Q742" s="977"/>
      <c r="R742" s="977"/>
      <c r="S742" s="977"/>
      <c r="T742" s="977"/>
      <c r="U742" s="977"/>
      <c r="V742" s="977"/>
      <c r="W742" s="980"/>
      <c r="X742" s="983"/>
      <c r="Y742" s="983"/>
      <c r="Z742" s="974"/>
      <c r="AA742" s="951" t="s">
        <v>1811</v>
      </c>
      <c r="AB742" s="952" t="s">
        <v>522</v>
      </c>
      <c r="AC742" s="952">
        <v>4220</v>
      </c>
      <c r="AD742" s="952" t="s">
        <v>380</v>
      </c>
      <c r="AE742" s="953">
        <v>42039</v>
      </c>
      <c r="AF742" s="953">
        <v>44194</v>
      </c>
      <c r="AG742" s="952">
        <v>23122.93</v>
      </c>
      <c r="AH742" s="952">
        <v>3846.13</v>
      </c>
      <c r="AI742" s="954">
        <v>0.16250000000000001</v>
      </c>
      <c r="AJ742" s="954">
        <f>(AH742-MIN(IF(O741=0,2E+99,O741),IF(X741=0,2E+99,X741)))/MIN(IF(O741=0,2E+99,O741),IF(X741=0,2E+99,X741))</f>
        <v>1.1030416344733946</v>
      </c>
      <c r="AK742" s="954">
        <v>7.7392193482742927E-2</v>
      </c>
      <c r="AL742" s="954">
        <v>0.92870632179291501</v>
      </c>
      <c r="AM742" s="955">
        <v>1.0189828939651289</v>
      </c>
      <c r="AN742" s="956">
        <v>45083.083414351851</v>
      </c>
      <c r="AO742" s="952"/>
    </row>
    <row r="743" spans="1:41" x14ac:dyDescent="0.2">
      <c r="A743" s="989"/>
      <c r="B743" s="989"/>
      <c r="C743" s="992"/>
      <c r="D743" s="995"/>
      <c r="E743" s="992"/>
      <c r="F743" s="992"/>
      <c r="G743" s="992"/>
      <c r="H743" s="998"/>
      <c r="I743" s="998"/>
      <c r="J743" s="998"/>
      <c r="K743" s="986"/>
      <c r="L743" s="998"/>
      <c r="M743" s="998"/>
      <c r="N743" s="1001"/>
      <c r="O743" s="986"/>
      <c r="P743" s="986"/>
      <c r="Q743" s="977"/>
      <c r="R743" s="977"/>
      <c r="S743" s="977"/>
      <c r="T743" s="977"/>
      <c r="U743" s="977"/>
      <c r="V743" s="977"/>
      <c r="W743" s="980"/>
      <c r="X743" s="983"/>
      <c r="Y743" s="983"/>
      <c r="Z743" s="974"/>
      <c r="AA743" s="951" t="s">
        <v>1812</v>
      </c>
      <c r="AB743" s="952" t="s">
        <v>522</v>
      </c>
      <c r="AC743" s="952">
        <v>10550</v>
      </c>
      <c r="AD743" s="952" t="s">
        <v>380</v>
      </c>
      <c r="AE743" s="953">
        <v>42039</v>
      </c>
      <c r="AF743" s="953">
        <v>44194</v>
      </c>
      <c r="AG743" s="952">
        <v>58164.46</v>
      </c>
      <c r="AH743" s="952">
        <v>9644.8700000000008</v>
      </c>
      <c r="AI743" s="954">
        <v>0.16239999999999999</v>
      </c>
      <c r="AJ743" s="954">
        <f>(AH743-MIN(IF(O741=0,2E+99,O741),IF(X741=0,2E+99,X741)))/MIN(IF(O741=0,2E+99,O741),IF(X741=0,2E+99,X741))</f>
        <v>4.2737591212682391</v>
      </c>
      <c r="AK743" s="954">
        <v>7.7870324256299042E-2</v>
      </c>
      <c r="AL743" s="954">
        <v>0.93444389107558834</v>
      </c>
      <c r="AM743" s="955">
        <v>1.0221374731694108</v>
      </c>
      <c r="AN743" s="956">
        <v>45083.083622685182</v>
      </c>
      <c r="AO743" s="952"/>
    </row>
    <row r="744" spans="1:41" x14ac:dyDescent="0.2">
      <c r="A744" s="989"/>
      <c r="B744" s="989"/>
      <c r="C744" s="992"/>
      <c r="D744" s="995"/>
      <c r="E744" s="992"/>
      <c r="F744" s="992"/>
      <c r="G744" s="992"/>
      <c r="H744" s="998"/>
      <c r="I744" s="998"/>
      <c r="J744" s="998"/>
      <c r="K744" s="986"/>
      <c r="L744" s="998"/>
      <c r="M744" s="998"/>
      <c r="N744" s="1001"/>
      <c r="O744" s="986"/>
      <c r="P744" s="986"/>
      <c r="Q744" s="977"/>
      <c r="R744" s="977"/>
      <c r="S744" s="977"/>
      <c r="T744" s="977"/>
      <c r="U744" s="977"/>
      <c r="V744" s="977"/>
      <c r="W744" s="980"/>
      <c r="X744" s="983"/>
      <c r="Y744" s="983"/>
      <c r="Z744" s="974"/>
      <c r="AA744" s="951" t="s">
        <v>1813</v>
      </c>
      <c r="AB744" s="952" t="s">
        <v>522</v>
      </c>
      <c r="AC744" s="952">
        <v>2100</v>
      </c>
      <c r="AD744" s="952" t="s">
        <v>380</v>
      </c>
      <c r="AE744" s="953">
        <v>42039</v>
      </c>
      <c r="AF744" s="953">
        <v>44194</v>
      </c>
      <c r="AG744" s="952">
        <v>262980.09000000003</v>
      </c>
      <c r="AH744" s="952">
        <v>144068.23000000001</v>
      </c>
      <c r="AI744" s="954">
        <v>0.78920000000000001</v>
      </c>
      <c r="AJ744" s="954">
        <f>(AH744-MIN(IF(O741=0,2E+99,O741),IF(X741=0,2E+99,X741)))/MIN(IF(O741=0,2E+99,O741),IF(X741=0,2E+99,X741))</f>
        <v>77.77567474185453</v>
      </c>
      <c r="AK744" s="954">
        <v>1.7687657384987896</v>
      </c>
      <c r="AL744" s="954">
        <v>21.225188861985472</v>
      </c>
      <c r="AM744" s="955">
        <v>0.30938741046634283</v>
      </c>
      <c r="AN744" s="956">
        <v>45083.083773148152</v>
      </c>
      <c r="AO744" s="952"/>
    </row>
    <row r="745" spans="1:41" ht="13.5" thickBot="1" x14ac:dyDescent="0.25">
      <c r="A745" s="990"/>
      <c r="B745" s="990"/>
      <c r="C745" s="993"/>
      <c r="D745" s="996"/>
      <c r="E745" s="993"/>
      <c r="F745" s="993"/>
      <c r="G745" s="993"/>
      <c r="H745" s="999"/>
      <c r="I745" s="999"/>
      <c r="J745" s="999"/>
      <c r="K745" s="987"/>
      <c r="L745" s="999"/>
      <c r="M745" s="999"/>
      <c r="N745" s="1002"/>
      <c r="O745" s="987"/>
      <c r="P745" s="987"/>
      <c r="Q745" s="978"/>
      <c r="R745" s="978"/>
      <c r="S745" s="978"/>
      <c r="T745" s="978"/>
      <c r="U745" s="978"/>
      <c r="V745" s="978"/>
      <c r="W745" s="981"/>
      <c r="X745" s="984"/>
      <c r="Y745" s="984"/>
      <c r="Z745" s="975"/>
      <c r="AA745" s="957" t="s">
        <v>1814</v>
      </c>
      <c r="AB745" s="958" t="s">
        <v>522</v>
      </c>
      <c r="AC745" s="958">
        <v>2100</v>
      </c>
      <c r="AD745" s="958" t="s">
        <v>380</v>
      </c>
      <c r="AE745" s="959">
        <v>42039</v>
      </c>
      <c r="AF745" s="959">
        <v>44194</v>
      </c>
      <c r="AG745" s="958">
        <v>11692.68</v>
      </c>
      <c r="AH745" s="958">
        <v>1920.55</v>
      </c>
      <c r="AI745" s="960">
        <v>0.16109999999999999</v>
      </c>
      <c r="AJ745" s="960">
        <f>(AH745-MIN(IF(O741=0,2E+99,O741),IF(X741=0,2E+99,X741)))/MIN(IF(O741=0,2E+99,O741),IF(X741=0,2E+99,X741))</f>
        <v>5.0145629785752939E-2</v>
      </c>
      <c r="AK745" s="960">
        <v>7.8643260694108152E-2</v>
      </c>
      <c r="AL745" s="960">
        <v>0.94371912832929783</v>
      </c>
      <c r="AM745" s="961">
        <v>1.0318972010577832</v>
      </c>
      <c r="AN745" s="962">
        <v>45083.083923611113</v>
      </c>
      <c r="AO745" s="958"/>
    </row>
    <row r="746" spans="1:41" x14ac:dyDescent="0.2">
      <c r="A746" s="988" t="s">
        <v>1808</v>
      </c>
      <c r="B746" s="988" t="s">
        <v>1815</v>
      </c>
      <c r="C746" s="991"/>
      <c r="D746" s="994" t="s">
        <v>522</v>
      </c>
      <c r="E746" s="991" t="s">
        <v>960</v>
      </c>
      <c r="F746" s="991">
        <v>1</v>
      </c>
      <c r="G746" s="991">
        <v>1</v>
      </c>
      <c r="H746" s="997">
        <v>10</v>
      </c>
      <c r="I746" s="997">
        <v>246</v>
      </c>
      <c r="J746" s="997">
        <v>0.01</v>
      </c>
      <c r="K746" s="985">
        <v>2.33</v>
      </c>
      <c r="L746" s="997">
        <v>1.7</v>
      </c>
      <c r="M746" s="997">
        <v>46</v>
      </c>
      <c r="N746" s="1000">
        <v>83.999048457599997</v>
      </c>
      <c r="O746" s="985">
        <f>VLOOKUP(D746,'Залог и цена пипса'!$B$13:$E$44,3,0)*(N746+I746*$C$2*K746)</f>
        <v>1828.8415868490772</v>
      </c>
      <c r="P746" s="985">
        <f>K746*VLOOKUP(D746,'Залог и цена пипса'!$B$13:$E$44,2,0)</f>
        <v>340.64327485380113</v>
      </c>
      <c r="Q746" s="976"/>
      <c r="R746" s="976"/>
      <c r="S746" s="976"/>
      <c r="T746" s="976"/>
      <c r="U746" s="976"/>
      <c r="V746" s="976"/>
      <c r="W746" s="979"/>
      <c r="X746" s="982"/>
      <c r="Y746" s="982"/>
      <c r="Z746" s="973">
        <f>MAX(O746,X746)+MAX(Y746,P746)</f>
        <v>2169.4848617028783</v>
      </c>
      <c r="AA746" s="945" t="s">
        <v>1810</v>
      </c>
      <c r="AB746" s="946" t="s">
        <v>522</v>
      </c>
      <c r="AC746" s="946">
        <v>2400</v>
      </c>
      <c r="AD746" s="946" t="s">
        <v>380</v>
      </c>
      <c r="AE746" s="947">
        <v>42039</v>
      </c>
      <c r="AF746" s="947">
        <v>44194</v>
      </c>
      <c r="AG746" s="946">
        <v>11744.77</v>
      </c>
      <c r="AH746" s="946">
        <v>1922.62</v>
      </c>
      <c r="AI746" s="948">
        <v>0.15720000000000001</v>
      </c>
      <c r="AJ746" s="948">
        <f>(AH746-MIN(IF(O746=0,2E+99,O746),IF(X746=0,2E+99,X746)))/MIN(IF(O746=0,2E+99,O746),IF(X746=0,2E+99,X746))</f>
        <v>5.1277493810983441E-2</v>
      </c>
      <c r="AK746" s="948">
        <v>6.9119409133709994E-2</v>
      </c>
      <c r="AL746" s="948">
        <v>0.82943290960451976</v>
      </c>
      <c r="AM746" s="949">
        <v>1.0353782770650715</v>
      </c>
      <c r="AN746" s="950">
        <v>45083.084108796298</v>
      </c>
      <c r="AO746" s="946"/>
    </row>
    <row r="747" spans="1:41" x14ac:dyDescent="0.2">
      <c r="A747" s="989"/>
      <c r="B747" s="989"/>
      <c r="C747" s="992"/>
      <c r="D747" s="995"/>
      <c r="E747" s="992"/>
      <c r="F747" s="992"/>
      <c r="G747" s="992"/>
      <c r="H747" s="998"/>
      <c r="I747" s="998"/>
      <c r="J747" s="998"/>
      <c r="K747" s="986"/>
      <c r="L747" s="998"/>
      <c r="M747" s="998"/>
      <c r="N747" s="1001"/>
      <c r="O747" s="986"/>
      <c r="P747" s="986"/>
      <c r="Q747" s="977"/>
      <c r="R747" s="977"/>
      <c r="S747" s="977"/>
      <c r="T747" s="977"/>
      <c r="U747" s="977"/>
      <c r="V747" s="977"/>
      <c r="W747" s="980"/>
      <c r="X747" s="983"/>
      <c r="Y747" s="983"/>
      <c r="Z747" s="974"/>
      <c r="AA747" s="951" t="s">
        <v>1811</v>
      </c>
      <c r="AB747" s="952" t="s">
        <v>522</v>
      </c>
      <c r="AC747" s="952">
        <v>4220</v>
      </c>
      <c r="AD747" s="952" t="s">
        <v>380</v>
      </c>
      <c r="AE747" s="953">
        <v>42039</v>
      </c>
      <c r="AF747" s="953">
        <v>44194</v>
      </c>
      <c r="AG747" s="952">
        <v>23122.93</v>
      </c>
      <c r="AH747" s="952">
        <v>3846.13</v>
      </c>
      <c r="AI747" s="954">
        <v>0.16250000000000001</v>
      </c>
      <c r="AJ747" s="954">
        <f>(AH747-MIN(IF(O746=0,2E+99,O746),IF(X746=0,2E+99,X746)))/MIN(IF(O746=0,2E+99,O746),IF(X746=0,2E+99,X746))</f>
        <v>1.1030416344733946</v>
      </c>
      <c r="AK747" s="954">
        <v>7.7392193482742927E-2</v>
      </c>
      <c r="AL747" s="954">
        <v>0.92870632179291501</v>
      </c>
      <c r="AM747" s="955">
        <v>1.0189828939651289</v>
      </c>
      <c r="AN747" s="956">
        <v>45083.08425925926</v>
      </c>
      <c r="AO747" s="952"/>
    </row>
    <row r="748" spans="1:41" x14ac:dyDescent="0.2">
      <c r="A748" s="989"/>
      <c r="B748" s="989"/>
      <c r="C748" s="992"/>
      <c r="D748" s="995"/>
      <c r="E748" s="992"/>
      <c r="F748" s="992"/>
      <c r="G748" s="992"/>
      <c r="H748" s="998"/>
      <c r="I748" s="998"/>
      <c r="J748" s="998"/>
      <c r="K748" s="986"/>
      <c r="L748" s="998"/>
      <c r="M748" s="998"/>
      <c r="N748" s="1001"/>
      <c r="O748" s="986"/>
      <c r="P748" s="986"/>
      <c r="Q748" s="977"/>
      <c r="R748" s="977"/>
      <c r="S748" s="977"/>
      <c r="T748" s="977"/>
      <c r="U748" s="977"/>
      <c r="V748" s="977"/>
      <c r="W748" s="980"/>
      <c r="X748" s="983"/>
      <c r="Y748" s="983"/>
      <c r="Z748" s="974"/>
      <c r="AA748" s="951" t="s">
        <v>1812</v>
      </c>
      <c r="AB748" s="952" t="s">
        <v>522</v>
      </c>
      <c r="AC748" s="952">
        <v>10550</v>
      </c>
      <c r="AD748" s="952" t="s">
        <v>380</v>
      </c>
      <c r="AE748" s="953">
        <v>42039</v>
      </c>
      <c r="AF748" s="953">
        <v>44194</v>
      </c>
      <c r="AG748" s="952">
        <v>58164.46</v>
      </c>
      <c r="AH748" s="952">
        <v>9644.8700000000008</v>
      </c>
      <c r="AI748" s="954">
        <v>0.16239999999999999</v>
      </c>
      <c r="AJ748" s="954">
        <f>(AH748-MIN(IF(O746=0,2E+99,O746),IF(X746=0,2E+99,X746)))/MIN(IF(O746=0,2E+99,O746),IF(X746=0,2E+99,X746))</f>
        <v>4.2737591212682391</v>
      </c>
      <c r="AK748" s="954">
        <v>7.7870324256299042E-2</v>
      </c>
      <c r="AL748" s="954">
        <v>0.93444389107558834</v>
      </c>
      <c r="AM748" s="955">
        <v>1.0221374731694108</v>
      </c>
      <c r="AN748" s="956">
        <v>45083.084409722222</v>
      </c>
      <c r="AO748" s="952"/>
    </row>
    <row r="749" spans="1:41" x14ac:dyDescent="0.2">
      <c r="A749" s="989"/>
      <c r="B749" s="989"/>
      <c r="C749" s="992"/>
      <c r="D749" s="995"/>
      <c r="E749" s="992"/>
      <c r="F749" s="992"/>
      <c r="G749" s="992"/>
      <c r="H749" s="998"/>
      <c r="I749" s="998"/>
      <c r="J749" s="998"/>
      <c r="K749" s="986"/>
      <c r="L749" s="998"/>
      <c r="M749" s="998"/>
      <c r="N749" s="1001"/>
      <c r="O749" s="986"/>
      <c r="P749" s="986"/>
      <c r="Q749" s="977"/>
      <c r="R749" s="977"/>
      <c r="S749" s="977"/>
      <c r="T749" s="977"/>
      <c r="U749" s="977"/>
      <c r="V749" s="977"/>
      <c r="W749" s="980"/>
      <c r="X749" s="983"/>
      <c r="Y749" s="983"/>
      <c r="Z749" s="974"/>
      <c r="AA749" s="951" t="s">
        <v>1813</v>
      </c>
      <c r="AB749" s="952" t="s">
        <v>522</v>
      </c>
      <c r="AC749" s="952">
        <v>2100</v>
      </c>
      <c r="AD749" s="952" t="s">
        <v>380</v>
      </c>
      <c r="AE749" s="953">
        <v>42039</v>
      </c>
      <c r="AF749" s="953">
        <v>44194</v>
      </c>
      <c r="AG749" s="952">
        <v>262980.09000000003</v>
      </c>
      <c r="AH749" s="952">
        <v>144068.23000000001</v>
      </c>
      <c r="AI749" s="954">
        <v>0.78920000000000001</v>
      </c>
      <c r="AJ749" s="954">
        <f>(AH749-MIN(IF(O746=0,2E+99,O746),IF(X746=0,2E+99,X746)))/MIN(IF(O746=0,2E+99,O746),IF(X746=0,2E+99,X746))</f>
        <v>77.77567474185453</v>
      </c>
      <c r="AK749" s="954">
        <v>1.7687657384987896</v>
      </c>
      <c r="AL749" s="954">
        <v>21.225188861985472</v>
      </c>
      <c r="AM749" s="955">
        <v>0.30938741046634283</v>
      </c>
      <c r="AN749" s="956">
        <v>45083.084560185183</v>
      </c>
      <c r="AO749" s="952"/>
    </row>
    <row r="750" spans="1:41" ht="13.5" thickBot="1" x14ac:dyDescent="0.25">
      <c r="A750" s="990"/>
      <c r="B750" s="990"/>
      <c r="C750" s="993"/>
      <c r="D750" s="996"/>
      <c r="E750" s="993"/>
      <c r="F750" s="993"/>
      <c r="G750" s="993"/>
      <c r="H750" s="999"/>
      <c r="I750" s="999"/>
      <c r="J750" s="999"/>
      <c r="K750" s="987"/>
      <c r="L750" s="999"/>
      <c r="M750" s="999"/>
      <c r="N750" s="1002"/>
      <c r="O750" s="987"/>
      <c r="P750" s="987"/>
      <c r="Q750" s="978"/>
      <c r="R750" s="978"/>
      <c r="S750" s="978"/>
      <c r="T750" s="978"/>
      <c r="U750" s="978"/>
      <c r="V750" s="978"/>
      <c r="W750" s="981"/>
      <c r="X750" s="984"/>
      <c r="Y750" s="984"/>
      <c r="Z750" s="975"/>
      <c r="AA750" s="957" t="s">
        <v>1814</v>
      </c>
      <c r="AB750" s="958" t="s">
        <v>522</v>
      </c>
      <c r="AC750" s="958">
        <v>2100</v>
      </c>
      <c r="AD750" s="958" t="s">
        <v>380</v>
      </c>
      <c r="AE750" s="959">
        <v>42039</v>
      </c>
      <c r="AF750" s="959">
        <v>44194</v>
      </c>
      <c r="AG750" s="958">
        <v>11692.68</v>
      </c>
      <c r="AH750" s="958">
        <v>1920.55</v>
      </c>
      <c r="AI750" s="960">
        <v>0.16109999999999999</v>
      </c>
      <c r="AJ750" s="960">
        <f>(AH750-MIN(IF(O746=0,2E+99,O746),IF(X746=0,2E+99,X746)))/MIN(IF(O746=0,2E+99,O746),IF(X746=0,2E+99,X746))</f>
        <v>5.0145629785752939E-2</v>
      </c>
      <c r="AK750" s="960">
        <v>7.8643260694108152E-2</v>
      </c>
      <c r="AL750" s="960">
        <v>0.94371912832929783</v>
      </c>
      <c r="AM750" s="961">
        <v>1.0318972010577832</v>
      </c>
      <c r="AN750" s="962">
        <v>45083.084710648145</v>
      </c>
      <c r="AO750" s="958"/>
    </row>
    <row r="751" spans="1:41" x14ac:dyDescent="0.2">
      <c r="A751" s="988" t="s">
        <v>1816</v>
      </c>
      <c r="B751" s="988" t="s">
        <v>1817</v>
      </c>
      <c r="C751" s="991"/>
      <c r="D751" s="994" t="s">
        <v>523</v>
      </c>
      <c r="E751" s="991" t="s">
        <v>960</v>
      </c>
      <c r="F751" s="991">
        <v>1</v>
      </c>
      <c r="G751" s="991">
        <v>1</v>
      </c>
      <c r="H751" s="997">
        <v>10</v>
      </c>
      <c r="I751" s="997">
        <v>386</v>
      </c>
      <c r="J751" s="997">
        <v>0.01</v>
      </c>
      <c r="K751" s="985">
        <v>2.323</v>
      </c>
      <c r="L751" s="997">
        <v>1.4</v>
      </c>
      <c r="M751" s="997">
        <v>55</v>
      </c>
      <c r="N751" s="1000">
        <v>116.2032379632</v>
      </c>
      <c r="O751" s="985">
        <f>VLOOKUP(D751,'Залог и цена пипса'!$B$13:$E$44,3,0)*(N751+I751*$C$2*K751)</f>
        <v>1908.7995369268917</v>
      </c>
      <c r="P751" s="985">
        <f>K751*VLOOKUP(D751,'Залог и цена пипса'!$B$13:$E$44,2,0)</f>
        <v>339.61988304093563</v>
      </c>
      <c r="Q751" s="976"/>
      <c r="R751" s="976"/>
      <c r="S751" s="976"/>
      <c r="T751" s="976"/>
      <c r="U751" s="976"/>
      <c r="V751" s="976"/>
      <c r="W751" s="979"/>
      <c r="X751" s="982"/>
      <c r="Y751" s="982"/>
      <c r="Z751" s="973">
        <f>MAX(O751,X751)+MAX(Y751,P751)</f>
        <v>2248.4194199678273</v>
      </c>
      <c r="AA751" s="945" t="s">
        <v>1818</v>
      </c>
      <c r="AB751" s="946" t="s">
        <v>523</v>
      </c>
      <c r="AC751" s="946">
        <v>2675</v>
      </c>
      <c r="AD751" s="946" t="s">
        <v>380</v>
      </c>
      <c r="AE751" s="947">
        <v>42249</v>
      </c>
      <c r="AF751" s="947">
        <v>44194</v>
      </c>
      <c r="AG751" s="946">
        <v>12549.82</v>
      </c>
      <c r="AH751" s="946">
        <v>2312.92</v>
      </c>
      <c r="AI751" s="948">
        <v>0.66749999999999998</v>
      </c>
      <c r="AJ751" s="948">
        <f>(AH751-MIN(IF(O751=0,2E+99,O751),IF(X751=0,2E+99,X751)))/MIN(IF(O751=0,2E+99,O751),IF(X751=0,2E+99,X751))</f>
        <v>0.21171445992895083</v>
      </c>
      <c r="AK751" s="948">
        <v>7.3419741710909273E-2</v>
      </c>
      <c r="AL751" s="948">
        <v>0.88519273496737794</v>
      </c>
      <c r="AM751" s="949">
        <v>1.0237667390302023</v>
      </c>
      <c r="AN751" s="950">
        <v>45083.085104166668</v>
      </c>
      <c r="AO751" s="946"/>
    </row>
    <row r="752" spans="1:41" x14ac:dyDescent="0.2">
      <c r="A752" s="989"/>
      <c r="B752" s="989"/>
      <c r="C752" s="992"/>
      <c r="D752" s="995"/>
      <c r="E752" s="992"/>
      <c r="F752" s="992"/>
      <c r="G752" s="992"/>
      <c r="H752" s="998"/>
      <c r="I752" s="998"/>
      <c r="J752" s="998"/>
      <c r="K752" s="986"/>
      <c r="L752" s="998"/>
      <c r="M752" s="998"/>
      <c r="N752" s="1001"/>
      <c r="O752" s="986"/>
      <c r="P752" s="986"/>
      <c r="Q752" s="977"/>
      <c r="R752" s="977"/>
      <c r="S752" s="977"/>
      <c r="T752" s="977"/>
      <c r="U752" s="977"/>
      <c r="V752" s="977"/>
      <c r="W752" s="980"/>
      <c r="X752" s="983"/>
      <c r="Y752" s="983"/>
      <c r="Z752" s="974"/>
      <c r="AA752" s="951" t="s">
        <v>1819</v>
      </c>
      <c r="AB752" s="952" t="s">
        <v>523</v>
      </c>
      <c r="AC752" s="952">
        <v>5350</v>
      </c>
      <c r="AD752" s="952" t="s">
        <v>380</v>
      </c>
      <c r="AE752" s="953">
        <v>42249</v>
      </c>
      <c r="AF752" s="953">
        <v>44194</v>
      </c>
      <c r="AG752" s="952">
        <v>26086.79</v>
      </c>
      <c r="AH752" s="952">
        <v>4645.05</v>
      </c>
      <c r="AI752" s="954">
        <v>0.66500000000000004</v>
      </c>
      <c r="AJ752" s="954">
        <f>(AH752-MIN(IF(O751=0,2E+99,O751),IF(X751=0,2E+99,X751)))/MIN(IF(O751=0,2E+99,O751),IF(X751=0,2E+99,X751))</f>
        <v>1.4334928368006559</v>
      </c>
      <c r="AK752" s="954">
        <v>7.6307285039416153E-2</v>
      </c>
      <c r="AL752" s="954">
        <v>0.92000670075824376</v>
      </c>
      <c r="AM752" s="955">
        <v>1.0596303267040406</v>
      </c>
      <c r="AN752" s="956">
        <v>45083.085439814815</v>
      </c>
      <c r="AO752" s="952"/>
    </row>
    <row r="753" spans="1:41" x14ac:dyDescent="0.2">
      <c r="A753" s="989"/>
      <c r="B753" s="989"/>
      <c r="C753" s="992"/>
      <c r="D753" s="995"/>
      <c r="E753" s="992"/>
      <c r="F753" s="992"/>
      <c r="G753" s="992"/>
      <c r="H753" s="998"/>
      <c r="I753" s="998"/>
      <c r="J753" s="998"/>
      <c r="K753" s="986"/>
      <c r="L753" s="998"/>
      <c r="M753" s="998"/>
      <c r="N753" s="1001"/>
      <c r="O753" s="986"/>
      <c r="P753" s="986"/>
      <c r="Q753" s="977"/>
      <c r="R753" s="977"/>
      <c r="S753" s="977"/>
      <c r="T753" s="977"/>
      <c r="U753" s="977"/>
      <c r="V753" s="977"/>
      <c r="W753" s="980"/>
      <c r="X753" s="983"/>
      <c r="Y753" s="983"/>
      <c r="Z753" s="974"/>
      <c r="AA753" s="951" t="s">
        <v>1820</v>
      </c>
      <c r="AB753" s="952" t="s">
        <v>523</v>
      </c>
      <c r="AC753" s="952">
        <v>13375</v>
      </c>
      <c r="AD753" s="952" t="s">
        <v>380</v>
      </c>
      <c r="AE753" s="953">
        <v>42249</v>
      </c>
      <c r="AF753" s="953">
        <v>44194</v>
      </c>
      <c r="AG753" s="952">
        <v>64914.13</v>
      </c>
      <c r="AH753" s="952">
        <v>11591.31</v>
      </c>
      <c r="AI753" s="954">
        <v>0.66400000000000003</v>
      </c>
      <c r="AJ753" s="954">
        <f>(AH753-MIN(IF(O751=0,2E+99,O751),IF(X751=0,2E+99,X751)))/MIN(IF(O751=0,2E+99,O751),IF(X751=0,2E+99,X751))</f>
        <v>5.0725653876999832</v>
      </c>
      <c r="AK753" s="954">
        <v>7.5952940488204404E-2</v>
      </c>
      <c r="AL753" s="954">
        <v>0.915734508904955</v>
      </c>
      <c r="AM753" s="955">
        <v>1.0566492533288967</v>
      </c>
      <c r="AN753" s="956">
        <v>45083.085798611108</v>
      </c>
      <c r="AO753" s="952"/>
    </row>
    <row r="754" spans="1:41" x14ac:dyDescent="0.2">
      <c r="A754" s="989"/>
      <c r="B754" s="989"/>
      <c r="C754" s="992"/>
      <c r="D754" s="995"/>
      <c r="E754" s="992"/>
      <c r="F754" s="992"/>
      <c r="G754" s="992"/>
      <c r="H754" s="998"/>
      <c r="I754" s="998"/>
      <c r="J754" s="998"/>
      <c r="K754" s="986"/>
      <c r="L754" s="998"/>
      <c r="M754" s="998"/>
      <c r="N754" s="1001"/>
      <c r="O754" s="986"/>
      <c r="P754" s="986"/>
      <c r="Q754" s="977"/>
      <c r="R754" s="977"/>
      <c r="S754" s="977"/>
      <c r="T754" s="977"/>
      <c r="U754" s="977"/>
      <c r="V754" s="977"/>
      <c r="W754" s="980"/>
      <c r="X754" s="983"/>
      <c r="Y754" s="983"/>
      <c r="Z754" s="974"/>
      <c r="AA754" s="951" t="s">
        <v>1821</v>
      </c>
      <c r="AB754" s="952" t="s">
        <v>523</v>
      </c>
      <c r="AC754" s="952">
        <v>4000</v>
      </c>
      <c r="AD754" s="952" t="s">
        <v>380</v>
      </c>
      <c r="AE754" s="953">
        <v>42249</v>
      </c>
      <c r="AF754" s="953">
        <v>44194</v>
      </c>
      <c r="AG754" s="952">
        <v>293209.15999999997</v>
      </c>
      <c r="AH754" s="952">
        <v>116484.56</v>
      </c>
      <c r="AI754" s="954">
        <v>0.81659999999999999</v>
      </c>
      <c r="AJ754" s="954">
        <f>(AH754-MIN(IF(O751=0,2E+99,O751),IF(X751=0,2E+99,X751)))/MIN(IF(O751=0,2E+99,O751),IF(X751=0,2E+99,X751))</f>
        <v>60.025035760191216</v>
      </c>
      <c r="AK754" s="954">
        <v>1.1471406885758997</v>
      </c>
      <c r="AL754" s="954">
        <v>13.83062075471698</v>
      </c>
      <c r="AM754" s="955">
        <v>0.4749340429226665</v>
      </c>
      <c r="AN754" s="956">
        <v>45083.086168981485</v>
      </c>
      <c r="AO754" s="952"/>
    </row>
    <row r="755" spans="1:41" ht="13.5" thickBot="1" x14ac:dyDescent="0.25">
      <c r="A755" s="990"/>
      <c r="B755" s="990"/>
      <c r="C755" s="993"/>
      <c r="D755" s="996"/>
      <c r="E755" s="993"/>
      <c r="F755" s="993"/>
      <c r="G755" s="993"/>
      <c r="H755" s="999"/>
      <c r="I755" s="999"/>
      <c r="J755" s="999"/>
      <c r="K755" s="987"/>
      <c r="L755" s="999"/>
      <c r="M755" s="999"/>
      <c r="N755" s="1002"/>
      <c r="O755" s="987"/>
      <c r="P755" s="987"/>
      <c r="Q755" s="978"/>
      <c r="R755" s="978"/>
      <c r="S755" s="978"/>
      <c r="T755" s="978"/>
      <c r="U755" s="978"/>
      <c r="V755" s="978"/>
      <c r="W755" s="981"/>
      <c r="X755" s="984"/>
      <c r="Y755" s="984"/>
      <c r="Z755" s="975"/>
      <c r="AA755" s="957" t="s">
        <v>1822</v>
      </c>
      <c r="AB755" s="958" t="s">
        <v>523</v>
      </c>
      <c r="AC755" s="958">
        <v>2610</v>
      </c>
      <c r="AD755" s="958" t="s">
        <v>380</v>
      </c>
      <c r="AE755" s="959">
        <v>42249</v>
      </c>
      <c r="AF755" s="959">
        <v>44194</v>
      </c>
      <c r="AG755" s="958">
        <v>12522.15</v>
      </c>
      <c r="AH755" s="958">
        <v>2309.15</v>
      </c>
      <c r="AI755" s="960">
        <v>0.67930000000000001</v>
      </c>
      <c r="AJ755" s="960">
        <f>(AH755-MIN(IF(O751=0,2E+99,O751),IF(X751=0,2E+99,X751)))/MIN(IF(O751=0,2E+99,O751),IF(X751=0,2E+99,X751))</f>
        <v>0.20973939658307977</v>
      </c>
      <c r="AK755" s="960">
        <v>7.5082294533484431E-2</v>
      </c>
      <c r="AL755" s="960">
        <v>0.90523747560182177</v>
      </c>
      <c r="AM755" s="961">
        <v>1.0231772779251045</v>
      </c>
      <c r="AN755" s="962">
        <v>45083.086516203701</v>
      </c>
      <c r="AO755" s="958"/>
    </row>
    <row r="756" spans="1:41" x14ac:dyDescent="0.2">
      <c r="A756" s="988" t="s">
        <v>1823</v>
      </c>
      <c r="B756" s="988" t="s">
        <v>1072</v>
      </c>
      <c r="C756" s="991"/>
      <c r="D756" s="994" t="s">
        <v>524</v>
      </c>
      <c r="E756" s="991" t="s">
        <v>960</v>
      </c>
      <c r="F756" s="991">
        <v>1</v>
      </c>
      <c r="G756" s="991">
        <v>1</v>
      </c>
      <c r="H756" s="997">
        <v>10</v>
      </c>
      <c r="I756" s="997">
        <v>429</v>
      </c>
      <c r="J756" s="997">
        <v>0.01</v>
      </c>
      <c r="K756" s="985">
        <v>2.2720000000000002</v>
      </c>
      <c r="L756" s="997">
        <v>1.4</v>
      </c>
      <c r="M756" s="997">
        <v>68</v>
      </c>
      <c r="N756" s="1000">
        <v>140.48995769159998</v>
      </c>
      <c r="O756" s="985">
        <f>VLOOKUP(D756,'Залог и цена пипса'!$B$13:$E$44,3,0)*(N756+I756*$C$2*K756)</f>
        <v>2184.9620849471348</v>
      </c>
      <c r="P756" s="985">
        <f>K756*VLOOKUP(D756,'Залог и цена пипса'!$B$13:$E$44,2,0)</f>
        <v>489.12809472551135</v>
      </c>
      <c r="Q756" s="976"/>
      <c r="R756" s="976"/>
      <c r="S756" s="976"/>
      <c r="T756" s="976"/>
      <c r="U756" s="976"/>
      <c r="V756" s="976"/>
      <c r="W756" s="979"/>
      <c r="X756" s="982"/>
      <c r="Y756" s="982"/>
      <c r="Z756" s="973">
        <f>MAX(O756,X756)+MAX(Y756,P756)</f>
        <v>2674.0901796726462</v>
      </c>
      <c r="AA756" s="945" t="s">
        <v>1824</v>
      </c>
      <c r="AB756" s="946" t="s">
        <v>524</v>
      </c>
      <c r="AC756" s="946">
        <v>2250</v>
      </c>
      <c r="AD756" s="946" t="s">
        <v>380</v>
      </c>
      <c r="AE756" s="947">
        <v>42039</v>
      </c>
      <c r="AF756" s="947">
        <v>44194</v>
      </c>
      <c r="AG756" s="946">
        <v>12533.08</v>
      </c>
      <c r="AH756" s="946">
        <v>1950.41</v>
      </c>
      <c r="AI756" s="948">
        <v>0.2087</v>
      </c>
      <c r="AJ756" s="948">
        <f>(AH756-MIN(IF(O756=0,2E+99,O756),IF(X756=0,2E+99,X756)))/MIN(IF(O756=0,2E+99,O756),IF(X756=0,2E+99,X756))</f>
        <v>-0.10734835472113455</v>
      </c>
      <c r="AK756" s="948">
        <v>7.8675957313245448E-2</v>
      </c>
      <c r="AL756" s="948">
        <v>0.94411148775894538</v>
      </c>
      <c r="AM756" s="949">
        <v>1.0891304123018375</v>
      </c>
      <c r="AN756" s="950">
        <v>45083.087037037039</v>
      </c>
      <c r="AO756" s="946"/>
    </row>
    <row r="757" spans="1:41" x14ac:dyDescent="0.2">
      <c r="A757" s="989"/>
      <c r="B757" s="989"/>
      <c r="C757" s="992"/>
      <c r="D757" s="995"/>
      <c r="E757" s="992"/>
      <c r="F757" s="992"/>
      <c r="G757" s="992"/>
      <c r="H757" s="998"/>
      <c r="I757" s="998"/>
      <c r="J757" s="998"/>
      <c r="K757" s="986"/>
      <c r="L757" s="998"/>
      <c r="M757" s="998"/>
      <c r="N757" s="1001"/>
      <c r="O757" s="986"/>
      <c r="P757" s="986"/>
      <c r="Q757" s="977"/>
      <c r="R757" s="977"/>
      <c r="S757" s="977"/>
      <c r="T757" s="977"/>
      <c r="U757" s="977"/>
      <c r="V757" s="977"/>
      <c r="W757" s="980"/>
      <c r="X757" s="983"/>
      <c r="Y757" s="983"/>
      <c r="Z757" s="974"/>
      <c r="AA757" s="951" t="s">
        <v>1825</v>
      </c>
      <c r="AB757" s="952" t="s">
        <v>524</v>
      </c>
      <c r="AC757" s="952">
        <v>4500</v>
      </c>
      <c r="AD757" s="952" t="s">
        <v>380</v>
      </c>
      <c r="AE757" s="953">
        <v>42039</v>
      </c>
      <c r="AF757" s="953">
        <v>44194</v>
      </c>
      <c r="AG757" s="952">
        <v>26463.75</v>
      </c>
      <c r="AH757" s="952">
        <v>3948.34</v>
      </c>
      <c r="AI757" s="954">
        <v>0.19769999999999999</v>
      </c>
      <c r="AJ757" s="954">
        <f>(AH757-MIN(IF(O756=0,2E+99,O756),IF(X756=0,2E+99,X756)))/MIN(IF(O756=0,2E+99,O756),IF(X756=0,2E+99,X756))</f>
        <v>0.80705195170264488</v>
      </c>
      <c r="AK757" s="954">
        <v>8.3062617702448216E-2</v>
      </c>
      <c r="AL757" s="954">
        <v>0.99675141242937848</v>
      </c>
      <c r="AM757" s="955">
        <v>1.1360169985189228</v>
      </c>
      <c r="AN757" s="956">
        <v>45083.087557870371</v>
      </c>
      <c r="AO757" s="952"/>
    </row>
    <row r="758" spans="1:41" x14ac:dyDescent="0.2">
      <c r="A758" s="989"/>
      <c r="B758" s="989"/>
      <c r="C758" s="992"/>
      <c r="D758" s="995"/>
      <c r="E758" s="992"/>
      <c r="F758" s="992"/>
      <c r="G758" s="992"/>
      <c r="H758" s="998"/>
      <c r="I758" s="998"/>
      <c r="J758" s="998"/>
      <c r="K758" s="986"/>
      <c r="L758" s="998"/>
      <c r="M758" s="998"/>
      <c r="N758" s="1001"/>
      <c r="O758" s="986"/>
      <c r="P758" s="986"/>
      <c r="Q758" s="977"/>
      <c r="R758" s="977"/>
      <c r="S758" s="977"/>
      <c r="T758" s="977"/>
      <c r="U758" s="977"/>
      <c r="V758" s="977"/>
      <c r="W758" s="980"/>
      <c r="X758" s="983"/>
      <c r="Y758" s="983"/>
      <c r="Z758" s="974"/>
      <c r="AA758" s="951" t="s">
        <v>1826</v>
      </c>
      <c r="AB758" s="952" t="s">
        <v>524</v>
      </c>
      <c r="AC758" s="952">
        <v>4900</v>
      </c>
      <c r="AD758" s="952" t="s">
        <v>380</v>
      </c>
      <c r="AE758" s="953">
        <v>42039</v>
      </c>
      <c r="AF758" s="953">
        <v>44194</v>
      </c>
      <c r="AG758" s="952">
        <v>765373.63</v>
      </c>
      <c r="AH758" s="952">
        <v>137861.71</v>
      </c>
      <c r="AI758" s="954">
        <v>0.50190000000000001</v>
      </c>
      <c r="AJ758" s="954">
        <f>(AH758-MIN(IF(O756=0,2E+99,O756),IF(X756=0,2E+99,X756)))/MIN(IF(O756=0,2E+99,O756),IF(X756=0,2E+99,X756))</f>
        <v>62.095698982499997</v>
      </c>
      <c r="AK758" s="954">
        <v>2.2061963276836161</v>
      </c>
      <c r="AL758" s="954">
        <v>26.474355932203387</v>
      </c>
      <c r="AM758" s="955">
        <v>0.94097443059277741</v>
      </c>
      <c r="AN758" s="956">
        <v>45083.088101851848</v>
      </c>
      <c r="AO758" s="952"/>
    </row>
    <row r="759" spans="1:41" ht="13.5" thickBot="1" x14ac:dyDescent="0.25">
      <c r="A759" s="990"/>
      <c r="B759" s="990"/>
      <c r="C759" s="993"/>
      <c r="D759" s="996"/>
      <c r="E759" s="993"/>
      <c r="F759" s="993"/>
      <c r="G759" s="993"/>
      <c r="H759" s="999"/>
      <c r="I759" s="999"/>
      <c r="J759" s="999"/>
      <c r="K759" s="987"/>
      <c r="L759" s="999"/>
      <c r="M759" s="999"/>
      <c r="N759" s="1002"/>
      <c r="O759" s="987"/>
      <c r="P759" s="987"/>
      <c r="Q759" s="978"/>
      <c r="R759" s="978"/>
      <c r="S759" s="978"/>
      <c r="T759" s="978"/>
      <c r="U759" s="978"/>
      <c r="V759" s="978"/>
      <c r="W759" s="981"/>
      <c r="X759" s="984"/>
      <c r="Y759" s="984"/>
      <c r="Z759" s="975"/>
      <c r="AA759" s="957" t="s">
        <v>1827</v>
      </c>
      <c r="AB759" s="958" t="s">
        <v>524</v>
      </c>
      <c r="AC759" s="958">
        <v>2450</v>
      </c>
      <c r="AD759" s="958" t="s">
        <v>380</v>
      </c>
      <c r="AE759" s="959">
        <v>42039</v>
      </c>
      <c r="AF759" s="959">
        <v>44194</v>
      </c>
      <c r="AG759" s="958">
        <v>12652.89</v>
      </c>
      <c r="AH759" s="958">
        <v>1958.76</v>
      </c>
      <c r="AI759" s="960">
        <v>0.2046</v>
      </c>
      <c r="AJ759" s="960">
        <f>(AH759-MIN(IF(O756=0,2E+99,O756),IF(X756=0,2E+99,X756)))/MIN(IF(O756=0,2E+99,O756),IF(X756=0,2E+99,X756))</f>
        <v>-0.10352677811002281</v>
      </c>
      <c r="AK759" s="960">
        <v>7.2944136976824628E-2</v>
      </c>
      <c r="AL759" s="960">
        <v>0.87532964372189537</v>
      </c>
      <c r="AM759" s="961">
        <v>1.0948547178412076</v>
      </c>
      <c r="AN759" s="962">
        <v>45083.088726851849</v>
      </c>
      <c r="AO759" s="958"/>
    </row>
    <row r="760" spans="1:41" x14ac:dyDescent="0.2">
      <c r="A760" s="988" t="s">
        <v>1828</v>
      </c>
      <c r="B760" s="988" t="s">
        <v>1829</v>
      </c>
      <c r="C760" s="991"/>
      <c r="D760" s="994" t="s">
        <v>510</v>
      </c>
      <c r="E760" s="991" t="s">
        <v>960</v>
      </c>
      <c r="F760" s="991">
        <v>1</v>
      </c>
      <c r="G760" s="991">
        <v>1</v>
      </c>
      <c r="H760" s="997">
        <v>9</v>
      </c>
      <c r="I760" s="997">
        <v>397</v>
      </c>
      <c r="J760" s="997">
        <v>0.01</v>
      </c>
      <c r="K760" s="985">
        <v>1.827</v>
      </c>
      <c r="L760" s="997">
        <v>1.33</v>
      </c>
      <c r="M760" s="997">
        <v>68</v>
      </c>
      <c r="N760" s="1000">
        <v>118.43799645621559</v>
      </c>
      <c r="O760" s="985">
        <f>VLOOKUP(D760,'Залог и цена пипса'!$B$13:$E$44,3,0)*(N760+I760*$C$2*K760)</f>
        <v>1520.2458083042179</v>
      </c>
      <c r="P760" s="985">
        <f>K760*VLOOKUP(D760,'Залог и цена пипса'!$B$13:$E$44,2,0)</f>
        <v>391.81842</v>
      </c>
      <c r="Q760" s="976"/>
      <c r="R760" s="976"/>
      <c r="S760" s="976"/>
      <c r="T760" s="976"/>
      <c r="U760" s="976"/>
      <c r="V760" s="976"/>
      <c r="W760" s="979"/>
      <c r="X760" s="982"/>
      <c r="Y760" s="982"/>
      <c r="Z760" s="973">
        <f>MAX(O760,X760)+MAX(Y760,P760)</f>
        <v>1912.064228304218</v>
      </c>
      <c r="AA760" s="945" t="s">
        <v>1830</v>
      </c>
      <c r="AB760" s="946" t="s">
        <v>510</v>
      </c>
      <c r="AC760" s="946">
        <v>2100</v>
      </c>
      <c r="AD760" s="946" t="s">
        <v>380</v>
      </c>
      <c r="AE760" s="947">
        <v>42128</v>
      </c>
      <c r="AF760" s="947">
        <v>44194</v>
      </c>
      <c r="AG760" s="946">
        <v>9818.5300000000007</v>
      </c>
      <c r="AH760" s="946">
        <v>1571.99</v>
      </c>
      <c r="AI760" s="948">
        <v>0.21790000000000001</v>
      </c>
      <c r="AJ760" s="948">
        <f>(AH760-MIN(IF(O760=0,2E+99,O760),IF(X760=0,2E+99,X760)))/MIN(IF(O760=0,2E+99,O760),IF(X760=0,2E+99,X760))</f>
        <v>3.4036727095798386E-2</v>
      </c>
      <c r="AK760" s="948">
        <v>6.8858475348902451E-2</v>
      </c>
      <c r="AL760" s="948">
        <v>0.82026148705096069</v>
      </c>
      <c r="AM760" s="949">
        <v>1.0957761326770639</v>
      </c>
      <c r="AN760" s="950">
        <v>45083.090300925927</v>
      </c>
      <c r="AO760" s="946"/>
    </row>
    <row r="761" spans="1:41" x14ac:dyDescent="0.2">
      <c r="A761" s="989"/>
      <c r="B761" s="989"/>
      <c r="C761" s="992"/>
      <c r="D761" s="995"/>
      <c r="E761" s="992"/>
      <c r="F761" s="992"/>
      <c r="G761" s="992"/>
      <c r="H761" s="998"/>
      <c r="I761" s="998"/>
      <c r="J761" s="998"/>
      <c r="K761" s="986"/>
      <c r="L761" s="998"/>
      <c r="M761" s="998"/>
      <c r="N761" s="1001"/>
      <c r="O761" s="986"/>
      <c r="P761" s="986"/>
      <c r="Q761" s="977"/>
      <c r="R761" s="977"/>
      <c r="S761" s="977"/>
      <c r="T761" s="977"/>
      <c r="U761" s="977"/>
      <c r="V761" s="977"/>
      <c r="W761" s="980"/>
      <c r="X761" s="983"/>
      <c r="Y761" s="983"/>
      <c r="Z761" s="974"/>
      <c r="AA761" s="951" t="s">
        <v>1831</v>
      </c>
      <c r="AB761" s="952" t="s">
        <v>510</v>
      </c>
      <c r="AC761" s="952">
        <v>2050</v>
      </c>
      <c r="AD761" s="952" t="s">
        <v>380</v>
      </c>
      <c r="AE761" s="953">
        <v>42128</v>
      </c>
      <c r="AF761" s="953">
        <v>44194</v>
      </c>
      <c r="AG761" s="952">
        <v>9682.7099999999991</v>
      </c>
      <c r="AH761" s="952">
        <v>1647.79</v>
      </c>
      <c r="AI761" s="954">
        <v>0.16239999999999999</v>
      </c>
      <c r="AJ761" s="954">
        <f>(AH761-MIN(IF(O760=0,2E+99,O760),IF(X760=0,2E+99,X760)))/MIN(IF(O760=0,2E+99,O760),IF(X760=0,2E+99,X760))</f>
        <v>8.3897084931319907E-2</v>
      </c>
      <c r="AK761" s="954">
        <v>6.956219691799273E-2</v>
      </c>
      <c r="AL761" s="954">
        <v>0.82864441591784321</v>
      </c>
      <c r="AM761" s="955">
        <v>1.0309087035554159</v>
      </c>
      <c r="AN761" s="956">
        <v>45083.091805555552</v>
      </c>
      <c r="AO761" s="952"/>
    </row>
    <row r="762" spans="1:41" x14ac:dyDescent="0.2">
      <c r="A762" s="989"/>
      <c r="B762" s="989"/>
      <c r="C762" s="992"/>
      <c r="D762" s="995"/>
      <c r="E762" s="992"/>
      <c r="F762" s="992"/>
      <c r="G762" s="992"/>
      <c r="H762" s="998"/>
      <c r="I762" s="998"/>
      <c r="J762" s="998"/>
      <c r="K762" s="986"/>
      <c r="L762" s="998"/>
      <c r="M762" s="998"/>
      <c r="N762" s="1001"/>
      <c r="O762" s="986"/>
      <c r="P762" s="986"/>
      <c r="Q762" s="977"/>
      <c r="R762" s="977"/>
      <c r="S762" s="977"/>
      <c r="T762" s="977"/>
      <c r="U762" s="977"/>
      <c r="V762" s="977"/>
      <c r="W762" s="980"/>
      <c r="X762" s="983"/>
      <c r="Y762" s="983"/>
      <c r="Z762" s="974"/>
      <c r="AA762" s="951" t="s">
        <v>1832</v>
      </c>
      <c r="AB762" s="952" t="s">
        <v>510</v>
      </c>
      <c r="AC762" s="952">
        <v>4100</v>
      </c>
      <c r="AD762" s="952" t="s">
        <v>380</v>
      </c>
      <c r="AE762" s="953">
        <v>42128</v>
      </c>
      <c r="AF762" s="953">
        <v>44194</v>
      </c>
      <c r="AG762" s="952">
        <v>20907.060000000001</v>
      </c>
      <c r="AH762" s="952">
        <v>3306.64</v>
      </c>
      <c r="AI762" s="954">
        <v>0.153</v>
      </c>
      <c r="AJ762" s="954">
        <f>(AH762-MIN(IF(O760=0,2E+99,O760),IF(X760=0,2E+99,X760)))/MIN(IF(O760=0,2E+99,O760),IF(X760=0,2E+99,X760))</f>
        <v>1.1750693091457647</v>
      </c>
      <c r="AK762" s="954">
        <v>7.5099895829591576E-2</v>
      </c>
      <c r="AL762" s="954">
        <v>0.89461103979460843</v>
      </c>
      <c r="AM762" s="955">
        <v>1.1092544888944351</v>
      </c>
      <c r="AN762" s="956">
        <v>45083.093310185184</v>
      </c>
      <c r="AO762" s="952"/>
    </row>
    <row r="763" spans="1:41" x14ac:dyDescent="0.2">
      <c r="A763" s="989"/>
      <c r="B763" s="989"/>
      <c r="C763" s="992"/>
      <c r="D763" s="995"/>
      <c r="E763" s="992"/>
      <c r="F763" s="992"/>
      <c r="G763" s="992"/>
      <c r="H763" s="998"/>
      <c r="I763" s="998"/>
      <c r="J763" s="998"/>
      <c r="K763" s="986"/>
      <c r="L763" s="998"/>
      <c r="M763" s="998"/>
      <c r="N763" s="1001"/>
      <c r="O763" s="986"/>
      <c r="P763" s="986"/>
      <c r="Q763" s="977"/>
      <c r="R763" s="977"/>
      <c r="S763" s="977"/>
      <c r="T763" s="977"/>
      <c r="U763" s="977"/>
      <c r="V763" s="977"/>
      <c r="W763" s="980"/>
      <c r="X763" s="983"/>
      <c r="Y763" s="983"/>
      <c r="Z763" s="974"/>
      <c r="AA763" s="951" t="s">
        <v>1833</v>
      </c>
      <c r="AB763" s="952" t="s">
        <v>510</v>
      </c>
      <c r="AC763" s="952">
        <v>4100</v>
      </c>
      <c r="AD763" s="952" t="s">
        <v>380</v>
      </c>
      <c r="AE763" s="953">
        <v>42128</v>
      </c>
      <c r="AF763" s="953">
        <v>44194</v>
      </c>
      <c r="AG763" s="952">
        <v>9651.51</v>
      </c>
      <c r="AH763" s="952">
        <v>1642.3</v>
      </c>
      <c r="AI763" s="954">
        <v>0.13489999999999999</v>
      </c>
      <c r="AJ763" s="954">
        <f>(AH763-MIN(IF(O760=0,2E+99,O760),IF(X760=0,2E+99,X760)))/MIN(IF(O760=0,2E+99,O760),IF(X760=0,2E+99,X760))</f>
        <v>8.0285826824235296E-2</v>
      </c>
      <c r="AK763" s="954">
        <v>3.4669025467868812E-2</v>
      </c>
      <c r="AL763" s="954">
        <v>0.41298716302952504</v>
      </c>
      <c r="AM763" s="955">
        <v>1.0310219621391052</v>
      </c>
      <c r="AN763" s="956">
        <v>45083.094849537039</v>
      </c>
      <c r="AO763" s="952"/>
    </row>
    <row r="764" spans="1:41" x14ac:dyDescent="0.2">
      <c r="A764" s="989"/>
      <c r="B764" s="989"/>
      <c r="C764" s="992"/>
      <c r="D764" s="995"/>
      <c r="E764" s="992"/>
      <c r="F764" s="992"/>
      <c r="G764" s="992"/>
      <c r="H764" s="998"/>
      <c r="I764" s="998"/>
      <c r="J764" s="998"/>
      <c r="K764" s="986"/>
      <c r="L764" s="998"/>
      <c r="M764" s="998"/>
      <c r="N764" s="1001"/>
      <c r="O764" s="986"/>
      <c r="P764" s="986"/>
      <c r="Q764" s="977"/>
      <c r="R764" s="977"/>
      <c r="S764" s="977"/>
      <c r="T764" s="977"/>
      <c r="U764" s="977"/>
      <c r="V764" s="977"/>
      <c r="W764" s="980"/>
      <c r="X764" s="983"/>
      <c r="Y764" s="983"/>
      <c r="Z764" s="974"/>
      <c r="AA764" s="951" t="s">
        <v>1834</v>
      </c>
      <c r="AB764" s="952" t="s">
        <v>510</v>
      </c>
      <c r="AC764" s="952">
        <v>10250</v>
      </c>
      <c r="AD764" s="952" t="s">
        <v>380</v>
      </c>
      <c r="AE764" s="953">
        <v>42125</v>
      </c>
      <c r="AF764" s="953">
        <v>44194</v>
      </c>
      <c r="AG764" s="952">
        <v>46905.63</v>
      </c>
      <c r="AH764" s="952">
        <v>7295.22</v>
      </c>
      <c r="AI764" s="954">
        <v>0.15490000000000001</v>
      </c>
      <c r="AJ764" s="954">
        <f>(AH764-MIN(IF(O760=0,2E+99,O760),IF(X760=0,2E+99,X760)))/MIN(IF(O760=0,2E+99,O760),IF(X760=0,2E+99,X760))</f>
        <v>3.7987108138371179</v>
      </c>
      <c r="AK764" s="954">
        <v>6.729645624103299E-2</v>
      </c>
      <c r="AL764" s="954">
        <v>0.80283491655969186</v>
      </c>
      <c r="AM764" s="955">
        <v>1.1280068174416729</v>
      </c>
      <c r="AN764" s="956">
        <v>45083.096331018518</v>
      </c>
      <c r="AO764" s="952"/>
    </row>
    <row r="765" spans="1:41" x14ac:dyDescent="0.2">
      <c r="A765" s="989"/>
      <c r="B765" s="989"/>
      <c r="C765" s="992"/>
      <c r="D765" s="995"/>
      <c r="E765" s="992"/>
      <c r="F765" s="992"/>
      <c r="G765" s="992"/>
      <c r="H765" s="998"/>
      <c r="I765" s="998"/>
      <c r="J765" s="998"/>
      <c r="K765" s="986"/>
      <c r="L765" s="998"/>
      <c r="M765" s="998"/>
      <c r="N765" s="1001"/>
      <c r="O765" s="986"/>
      <c r="P765" s="986"/>
      <c r="Q765" s="977"/>
      <c r="R765" s="977"/>
      <c r="S765" s="977"/>
      <c r="T765" s="977"/>
      <c r="U765" s="977"/>
      <c r="V765" s="977"/>
      <c r="W765" s="980"/>
      <c r="X765" s="983"/>
      <c r="Y765" s="983"/>
      <c r="Z765" s="974"/>
      <c r="AA765" s="951" t="s">
        <v>1835</v>
      </c>
      <c r="AB765" s="952" t="s">
        <v>510</v>
      </c>
      <c r="AC765" s="952">
        <v>4100</v>
      </c>
      <c r="AD765" s="952" t="s">
        <v>380</v>
      </c>
      <c r="AE765" s="953">
        <v>42125</v>
      </c>
      <c r="AF765" s="953">
        <v>44194</v>
      </c>
      <c r="AG765" s="952">
        <v>289281.03999999998</v>
      </c>
      <c r="AH765" s="952">
        <v>78329.06</v>
      </c>
      <c r="AI765" s="954">
        <v>0.69979999999999998</v>
      </c>
      <c r="AJ765" s="954">
        <f>(AH765-MIN(IF(O760=0,2E+99,O760),IF(X760=0,2E+99,X760)))/MIN(IF(O760=0,2E+99,O760),IF(X760=0,2E+99,X760))</f>
        <v>50.523944070185188</v>
      </c>
      <c r="AK765" s="954">
        <v>1.0375934002869438</v>
      </c>
      <c r="AL765" s="954">
        <v>12.378307231493366</v>
      </c>
      <c r="AM765" s="955">
        <v>0.64792121403120118</v>
      </c>
      <c r="AN765" s="956">
        <v>45083.09784722222</v>
      </c>
      <c r="AO765" s="952"/>
    </row>
    <row r="766" spans="1:41" ht="13.5" thickBot="1" x14ac:dyDescent="0.25">
      <c r="A766" s="990"/>
      <c r="B766" s="990"/>
      <c r="C766" s="993"/>
      <c r="D766" s="996"/>
      <c r="E766" s="993"/>
      <c r="F766" s="993"/>
      <c r="G766" s="993"/>
      <c r="H766" s="999"/>
      <c r="I766" s="999"/>
      <c r="J766" s="999"/>
      <c r="K766" s="987"/>
      <c r="L766" s="999"/>
      <c r="M766" s="999"/>
      <c r="N766" s="1002"/>
      <c r="O766" s="987"/>
      <c r="P766" s="987"/>
      <c r="Q766" s="978"/>
      <c r="R766" s="978"/>
      <c r="S766" s="978"/>
      <c r="T766" s="978"/>
      <c r="U766" s="978"/>
      <c r="V766" s="978"/>
      <c r="W766" s="981"/>
      <c r="X766" s="984"/>
      <c r="Y766" s="984"/>
      <c r="Z766" s="975"/>
      <c r="AA766" s="957" t="s">
        <v>1836</v>
      </c>
      <c r="AB766" s="958" t="s">
        <v>510</v>
      </c>
      <c r="AC766" s="958">
        <v>2050</v>
      </c>
      <c r="AD766" s="958" t="s">
        <v>380</v>
      </c>
      <c r="AE766" s="959">
        <v>42125</v>
      </c>
      <c r="AF766" s="959">
        <v>44194</v>
      </c>
      <c r="AG766" s="958">
        <v>8993.1299999999992</v>
      </c>
      <c r="AH766" s="958">
        <v>1441.26</v>
      </c>
      <c r="AI766" s="960">
        <v>0.15970000000000001</v>
      </c>
      <c r="AJ766" s="960">
        <f>(AH766-MIN(IF(O760=0,2E+99,O760),IF(X760=0,2E+99,X760)))/MIN(IF(O760=0,2E+99,O760),IF(X760=0,2E+99,X760))</f>
        <v>-5.1955945461427643E-2</v>
      </c>
      <c r="AK766" s="960">
        <v>6.4513127690100425E-2</v>
      </c>
      <c r="AL766" s="960">
        <v>0.76963029525032089</v>
      </c>
      <c r="AM766" s="961">
        <v>1.0946963804332028</v>
      </c>
      <c r="AN766" s="962">
        <v>45083.099421296298</v>
      </c>
      <c r="AO766" s="958"/>
    </row>
    <row r="767" spans="1:41" x14ac:dyDescent="0.2">
      <c r="A767" s="988" t="s">
        <v>1837</v>
      </c>
      <c r="B767" s="988" t="s">
        <v>1074</v>
      </c>
      <c r="C767" s="991"/>
      <c r="D767" s="994" t="s">
        <v>511</v>
      </c>
      <c r="E767" s="991" t="s">
        <v>960</v>
      </c>
      <c r="F767" s="991">
        <v>1</v>
      </c>
      <c r="G767" s="991">
        <v>1</v>
      </c>
      <c r="H767" s="997">
        <v>10</v>
      </c>
      <c r="I767" s="997">
        <v>480</v>
      </c>
      <c r="J767" s="997">
        <v>0.01</v>
      </c>
      <c r="K767" s="985">
        <v>1.9430000000000001</v>
      </c>
      <c r="L767" s="997">
        <v>1.4</v>
      </c>
      <c r="M767" s="997">
        <v>96</v>
      </c>
      <c r="N767" s="1000">
        <v>174.85380919518789</v>
      </c>
      <c r="O767" s="985">
        <f>VLOOKUP(D767,'Залог и цена пипса'!$B$13:$E$44,3,0)*(N767+I767*$C$2*K767)</f>
        <v>2299.5586318729993</v>
      </c>
      <c r="P767" s="985">
        <f>K767*VLOOKUP(D767,'Залог и цена пипса'!$B$13:$E$44,2,0)</f>
        <v>416.69578000000001</v>
      </c>
      <c r="Q767" s="976"/>
      <c r="R767" s="976"/>
      <c r="S767" s="976"/>
      <c r="T767" s="976"/>
      <c r="U767" s="976"/>
      <c r="V767" s="976"/>
      <c r="W767" s="979"/>
      <c r="X767" s="982"/>
      <c r="Y767" s="982"/>
      <c r="Z767" s="973">
        <f>MAX(O767,X767)+MAX(Y767,P767)</f>
        <v>2716.2544118729993</v>
      </c>
      <c r="AA767" s="945" t="s">
        <v>1838</v>
      </c>
      <c r="AB767" s="946" t="s">
        <v>511</v>
      </c>
      <c r="AC767" s="946">
        <v>2500</v>
      </c>
      <c r="AD767" s="946" t="s">
        <v>380</v>
      </c>
      <c r="AE767" s="947">
        <v>42039</v>
      </c>
      <c r="AF767" s="947">
        <v>44194</v>
      </c>
      <c r="AG767" s="946">
        <v>10253.39</v>
      </c>
      <c r="AH767" s="946">
        <v>2008.63</v>
      </c>
      <c r="AI767" s="948">
        <v>0.1759</v>
      </c>
      <c r="AJ767" s="948">
        <f>(AH767-MIN(IF(O767=0,2E+99,O767),IF(X767=0,2E+99,X767)))/MIN(IF(O767=0,2E+99,O767),IF(X767=0,2E+99,X767))</f>
        <v>-0.12651498763309926</v>
      </c>
      <c r="AK767" s="948">
        <v>5.7928757062146896E-2</v>
      </c>
      <c r="AL767" s="948">
        <v>0.69514508474576264</v>
      </c>
      <c r="AM767" s="949">
        <v>0.86519802644807975</v>
      </c>
      <c r="AN767" s="950">
        <v>45083.100555555553</v>
      </c>
      <c r="AO767" s="946"/>
    </row>
    <row r="768" spans="1:41" x14ac:dyDescent="0.2">
      <c r="A768" s="989"/>
      <c r="B768" s="989"/>
      <c r="C768" s="992"/>
      <c r="D768" s="995"/>
      <c r="E768" s="992"/>
      <c r="F768" s="992"/>
      <c r="G768" s="992"/>
      <c r="H768" s="998"/>
      <c r="I768" s="998"/>
      <c r="J768" s="998"/>
      <c r="K768" s="986"/>
      <c r="L768" s="998"/>
      <c r="M768" s="998"/>
      <c r="N768" s="1001"/>
      <c r="O768" s="986"/>
      <c r="P768" s="986"/>
      <c r="Q768" s="977"/>
      <c r="R768" s="977"/>
      <c r="S768" s="977"/>
      <c r="T768" s="977"/>
      <c r="U768" s="977"/>
      <c r="V768" s="977"/>
      <c r="W768" s="980"/>
      <c r="X768" s="983"/>
      <c r="Y768" s="983"/>
      <c r="Z768" s="974"/>
      <c r="AA768" s="951" t="s">
        <v>1839</v>
      </c>
      <c r="AB768" s="952" t="s">
        <v>511</v>
      </c>
      <c r="AC768" s="952">
        <v>4700</v>
      </c>
      <c r="AD768" s="952" t="s">
        <v>380</v>
      </c>
      <c r="AE768" s="953">
        <v>42039</v>
      </c>
      <c r="AF768" s="953">
        <v>44194</v>
      </c>
      <c r="AG768" s="952">
        <v>21143.29</v>
      </c>
      <c r="AH768" s="952">
        <v>4010.09</v>
      </c>
      <c r="AI768" s="954">
        <v>0.17330000000000001</v>
      </c>
      <c r="AJ768" s="954">
        <f>(AH768-MIN(IF(O767=0,2E+99,O767),IF(X767=0,2E+99,X767)))/MIN(IF(O767=0,2E+99,O767),IF(X767=0,2E+99,X767))</f>
        <v>0.74385203508978004</v>
      </c>
      <c r="AK768" s="954">
        <v>6.3539157350643111E-2</v>
      </c>
      <c r="AL768" s="954">
        <v>0.76246988820771722</v>
      </c>
      <c r="AM768" s="955">
        <v>0.89364789183690907</v>
      </c>
      <c r="AN768" s="956">
        <v>45083.101759259262</v>
      </c>
      <c r="AO768" s="952"/>
    </row>
    <row r="769" spans="1:41" x14ac:dyDescent="0.2">
      <c r="A769" s="989"/>
      <c r="B769" s="989"/>
      <c r="C769" s="992"/>
      <c r="D769" s="995"/>
      <c r="E769" s="992"/>
      <c r="F769" s="992"/>
      <c r="G769" s="992"/>
      <c r="H769" s="998"/>
      <c r="I769" s="998"/>
      <c r="J769" s="998"/>
      <c r="K769" s="986"/>
      <c r="L769" s="998"/>
      <c r="M769" s="998"/>
      <c r="N769" s="1001"/>
      <c r="O769" s="986"/>
      <c r="P769" s="986"/>
      <c r="Q769" s="977"/>
      <c r="R769" s="977"/>
      <c r="S769" s="977"/>
      <c r="T769" s="977"/>
      <c r="U769" s="977"/>
      <c r="V769" s="977"/>
      <c r="W769" s="980"/>
      <c r="X769" s="983"/>
      <c r="Y769" s="983"/>
      <c r="Z769" s="974"/>
      <c r="AA769" s="951" t="s">
        <v>1840</v>
      </c>
      <c r="AB769" s="952" t="s">
        <v>511</v>
      </c>
      <c r="AC769" s="952">
        <v>11750</v>
      </c>
      <c r="AD769" s="952" t="s">
        <v>380</v>
      </c>
      <c r="AE769" s="953">
        <v>42039</v>
      </c>
      <c r="AF769" s="953">
        <v>44194</v>
      </c>
      <c r="AG769" s="952">
        <v>52657.69</v>
      </c>
      <c r="AH769" s="952">
        <v>10022.86</v>
      </c>
      <c r="AI769" s="954">
        <v>0.17380000000000001</v>
      </c>
      <c r="AJ769" s="954">
        <f>(AH769-MIN(IF(O767=0,2E+99,O767),IF(X767=0,2E+99,X767)))/MIN(IF(O767=0,2E+99,O767),IF(X767=0,2E+99,X767))</f>
        <v>3.3586016294945882</v>
      </c>
      <c r="AK769" s="954">
        <v>6.3298100733261212E-2</v>
      </c>
      <c r="AL769" s="954">
        <v>0.75957720879913448</v>
      </c>
      <c r="AM769" s="955">
        <v>0.89046761137936969</v>
      </c>
      <c r="AN769" s="956">
        <v>45083.102951388886</v>
      </c>
      <c r="AO769" s="952"/>
    </row>
    <row r="770" spans="1:41" x14ac:dyDescent="0.2">
      <c r="A770" s="989"/>
      <c r="B770" s="989"/>
      <c r="C770" s="992"/>
      <c r="D770" s="995"/>
      <c r="E770" s="992"/>
      <c r="F770" s="992"/>
      <c r="G770" s="992"/>
      <c r="H770" s="998"/>
      <c r="I770" s="998"/>
      <c r="J770" s="998"/>
      <c r="K770" s="986"/>
      <c r="L770" s="998"/>
      <c r="M770" s="998"/>
      <c r="N770" s="1001"/>
      <c r="O770" s="986"/>
      <c r="P770" s="986"/>
      <c r="Q770" s="977"/>
      <c r="R770" s="977"/>
      <c r="S770" s="977"/>
      <c r="T770" s="977"/>
      <c r="U770" s="977"/>
      <c r="V770" s="977"/>
      <c r="W770" s="980"/>
      <c r="X770" s="983"/>
      <c r="Y770" s="983"/>
      <c r="Z770" s="974"/>
      <c r="AA770" s="951" t="s">
        <v>1841</v>
      </c>
      <c r="AB770" s="952" t="s">
        <v>511</v>
      </c>
      <c r="AC770" s="952">
        <v>4700</v>
      </c>
      <c r="AD770" s="952" t="s">
        <v>380</v>
      </c>
      <c r="AE770" s="953">
        <v>42039</v>
      </c>
      <c r="AF770" s="953">
        <v>44194</v>
      </c>
      <c r="AG770" s="952">
        <v>305762.48</v>
      </c>
      <c r="AH770" s="952">
        <v>146171.13</v>
      </c>
      <c r="AI770" s="954">
        <v>0.8306</v>
      </c>
      <c r="AJ770" s="954">
        <f>(AH770-MIN(IF(O767=0,2E+99,O767),IF(X767=0,2E+99,X767)))/MIN(IF(O767=0,2E+99,O767),IF(X767=0,2E+99,X767))</f>
        <v>62.56486326288757</v>
      </c>
      <c r="AK770" s="954">
        <v>0.91886789277557401</v>
      </c>
      <c r="AL770" s="954">
        <v>11.026414713306886</v>
      </c>
      <c r="AM770" s="955">
        <v>0.35454435600615775</v>
      </c>
      <c r="AN770" s="956">
        <v>45083.104409722226</v>
      </c>
      <c r="AO770" s="952"/>
    </row>
    <row r="771" spans="1:41" ht="13.5" thickBot="1" x14ac:dyDescent="0.25">
      <c r="A771" s="990"/>
      <c r="B771" s="990"/>
      <c r="C771" s="993"/>
      <c r="D771" s="996"/>
      <c r="E771" s="993"/>
      <c r="F771" s="993"/>
      <c r="G771" s="993"/>
      <c r="H771" s="999"/>
      <c r="I771" s="999"/>
      <c r="J771" s="999"/>
      <c r="K771" s="987"/>
      <c r="L771" s="999"/>
      <c r="M771" s="999"/>
      <c r="N771" s="1002"/>
      <c r="O771" s="987"/>
      <c r="P771" s="987"/>
      <c r="Q771" s="978"/>
      <c r="R771" s="978"/>
      <c r="S771" s="978"/>
      <c r="T771" s="978"/>
      <c r="U771" s="978"/>
      <c r="V771" s="978"/>
      <c r="W771" s="981"/>
      <c r="X771" s="984"/>
      <c r="Y771" s="984"/>
      <c r="Z771" s="975"/>
      <c r="AA771" s="957" t="s">
        <v>1842</v>
      </c>
      <c r="AB771" s="958" t="s">
        <v>511</v>
      </c>
      <c r="AC771" s="958">
        <v>2350</v>
      </c>
      <c r="AD771" s="958" t="s">
        <v>380</v>
      </c>
      <c r="AE771" s="959">
        <v>42039</v>
      </c>
      <c r="AF771" s="959">
        <v>44194</v>
      </c>
      <c r="AG771" s="958">
        <v>10196.42</v>
      </c>
      <c r="AH771" s="958">
        <v>1996.43</v>
      </c>
      <c r="AI771" s="960">
        <v>0.1779</v>
      </c>
      <c r="AJ771" s="960">
        <f>(AH771-MIN(IF(O767=0,2E+99,O767),IF(X767=0,2E+99,X767)))/MIN(IF(O767=0,2E+99,O767),IF(X767=0,2E+99,X767))</f>
        <v>-0.13182035355458616</v>
      </c>
      <c r="AK771" s="960">
        <v>6.1283928356773654E-2</v>
      </c>
      <c r="AL771" s="960">
        <v>0.73540714028128373</v>
      </c>
      <c r="AM771" s="961">
        <v>0.86564857253247884</v>
      </c>
      <c r="AN771" s="962">
        <v>45083.105543981481</v>
      </c>
      <c r="AO771" s="958"/>
    </row>
    <row r="772" spans="1:41" x14ac:dyDescent="0.2">
      <c r="A772" s="988" t="s">
        <v>1843</v>
      </c>
      <c r="B772" s="988" t="s">
        <v>1075</v>
      </c>
      <c r="C772" s="991"/>
      <c r="D772" s="994" t="s">
        <v>507</v>
      </c>
      <c r="E772" s="991" t="s">
        <v>960</v>
      </c>
      <c r="F772" s="991">
        <v>1</v>
      </c>
      <c r="G772" s="991">
        <v>1</v>
      </c>
      <c r="H772" s="997">
        <v>10</v>
      </c>
      <c r="I772" s="997">
        <v>312</v>
      </c>
      <c r="J772" s="997">
        <v>0.01</v>
      </c>
      <c r="K772" s="985">
        <v>3.2759999999999998</v>
      </c>
      <c r="L772" s="997">
        <v>1.6</v>
      </c>
      <c r="M772" s="997">
        <v>46</v>
      </c>
      <c r="N772" s="1000">
        <v>142.02338636575581</v>
      </c>
      <c r="O772" s="985">
        <f>VLOOKUP(D772,'Залог и цена пипса'!$B$13:$E$44,3,0)*(N772+I772*$C$2*K772)</f>
        <v>3180.2900365535247</v>
      </c>
      <c r="P772" s="985">
        <f>K772*VLOOKUP(D772,'Залог и цена пипса'!$B$13:$E$44,2,0)</f>
        <v>702.57096000000001</v>
      </c>
      <c r="Q772" s="976"/>
      <c r="R772" s="976"/>
      <c r="S772" s="976"/>
      <c r="T772" s="976"/>
      <c r="U772" s="976"/>
      <c r="V772" s="976"/>
      <c r="W772" s="979"/>
      <c r="X772" s="982"/>
      <c r="Y772" s="982"/>
      <c r="Z772" s="973">
        <f>MAX(O772,X772)+MAX(Y772,P772)</f>
        <v>3882.8609965535247</v>
      </c>
      <c r="AA772" s="945" t="s">
        <v>1844</v>
      </c>
      <c r="AB772" s="946" t="s">
        <v>507</v>
      </c>
      <c r="AC772" s="946">
        <v>2750</v>
      </c>
      <c r="AD772" s="946" t="s">
        <v>380</v>
      </c>
      <c r="AE772" s="947">
        <v>42039</v>
      </c>
      <c r="AF772" s="947">
        <v>44194</v>
      </c>
      <c r="AG772" s="946">
        <v>8333.9</v>
      </c>
      <c r="AH772" s="946">
        <v>2359</v>
      </c>
      <c r="AI772" s="948">
        <v>0.36570000000000003</v>
      </c>
      <c r="AJ772" s="948">
        <f>(AH772-MIN(IF(O772=0,2E+99,O772),IF(X772=0,2E+99,X772)))/MIN(IF(O772=0,2E+99,O772),IF(X772=0,2E+99,X772))</f>
        <v>-0.25824375359285012</v>
      </c>
      <c r="AK772" s="948">
        <v>4.2803800719054957E-2</v>
      </c>
      <c r="AL772" s="948">
        <v>0.51364560862865938</v>
      </c>
      <c r="AM772" s="949">
        <v>0.59878144286935708</v>
      </c>
      <c r="AN772" s="950">
        <v>45083.106076388889</v>
      </c>
      <c r="AO772" s="946"/>
    </row>
    <row r="773" spans="1:41" x14ac:dyDescent="0.2">
      <c r="A773" s="989"/>
      <c r="B773" s="989"/>
      <c r="C773" s="992"/>
      <c r="D773" s="995"/>
      <c r="E773" s="992"/>
      <c r="F773" s="992"/>
      <c r="G773" s="992"/>
      <c r="H773" s="998"/>
      <c r="I773" s="998"/>
      <c r="J773" s="998"/>
      <c r="K773" s="986"/>
      <c r="L773" s="998"/>
      <c r="M773" s="998"/>
      <c r="N773" s="1001"/>
      <c r="O773" s="986"/>
      <c r="P773" s="986"/>
      <c r="Q773" s="977"/>
      <c r="R773" s="977"/>
      <c r="S773" s="977"/>
      <c r="T773" s="977"/>
      <c r="U773" s="977"/>
      <c r="V773" s="977"/>
      <c r="W773" s="980"/>
      <c r="X773" s="983"/>
      <c r="Y773" s="983"/>
      <c r="Z773" s="974"/>
      <c r="AA773" s="951" t="s">
        <v>1845</v>
      </c>
      <c r="AB773" s="952" t="s">
        <v>507</v>
      </c>
      <c r="AC773" s="952">
        <v>5500</v>
      </c>
      <c r="AD773" s="952" t="s">
        <v>380</v>
      </c>
      <c r="AE773" s="953">
        <v>42039</v>
      </c>
      <c r="AF773" s="953">
        <v>44194</v>
      </c>
      <c r="AG773" s="952">
        <v>15777.89</v>
      </c>
      <c r="AH773" s="952">
        <v>4644.3900000000003</v>
      </c>
      <c r="AI773" s="954">
        <v>0.37069999999999997</v>
      </c>
      <c r="AJ773" s="954">
        <f>(AH773-MIN(IF(O772=0,2E+99,O772),IF(X772=0,2E+99,X772)))/MIN(IF(O772=0,2E+99,O772),IF(X772=0,2E+99,X772))</f>
        <v>0.46036680510847949</v>
      </c>
      <c r="AK773" s="954">
        <v>4.0518464304057526E-2</v>
      </c>
      <c r="AL773" s="954">
        <v>0.48622157164869029</v>
      </c>
      <c r="AM773" s="955">
        <v>0.57579545302349633</v>
      </c>
      <c r="AN773" s="956">
        <v>45083.106504629628</v>
      </c>
      <c r="AO773" s="952"/>
    </row>
    <row r="774" spans="1:41" x14ac:dyDescent="0.2">
      <c r="A774" s="989"/>
      <c r="B774" s="989"/>
      <c r="C774" s="992"/>
      <c r="D774" s="995"/>
      <c r="E774" s="992"/>
      <c r="F774" s="992"/>
      <c r="G774" s="992"/>
      <c r="H774" s="998"/>
      <c r="I774" s="998"/>
      <c r="J774" s="998"/>
      <c r="K774" s="986"/>
      <c r="L774" s="998"/>
      <c r="M774" s="998"/>
      <c r="N774" s="1001"/>
      <c r="O774" s="986"/>
      <c r="P774" s="986"/>
      <c r="Q774" s="977"/>
      <c r="R774" s="977"/>
      <c r="S774" s="977"/>
      <c r="T774" s="977"/>
      <c r="U774" s="977"/>
      <c r="V774" s="977"/>
      <c r="W774" s="980"/>
      <c r="X774" s="983"/>
      <c r="Y774" s="983"/>
      <c r="Z774" s="974"/>
      <c r="AA774" s="951" t="s">
        <v>1846</v>
      </c>
      <c r="AB774" s="952" t="s">
        <v>507</v>
      </c>
      <c r="AC774" s="952">
        <v>13750</v>
      </c>
      <c r="AD774" s="952" t="s">
        <v>380</v>
      </c>
      <c r="AE774" s="953">
        <v>42039</v>
      </c>
      <c r="AF774" s="953">
        <v>44194</v>
      </c>
      <c r="AG774" s="952">
        <v>39838.07</v>
      </c>
      <c r="AH774" s="952">
        <v>11621.81</v>
      </c>
      <c r="AI774" s="954">
        <v>0.36909999999999998</v>
      </c>
      <c r="AJ774" s="954">
        <f>(AH774-MIN(IF(O772=0,2E+99,O772),IF(X772=0,2E+99,X772)))/MIN(IF(O772=0,2E+99,O772),IF(X772=0,2E+99,X772))</f>
        <v>2.6543239347422971</v>
      </c>
      <c r="AK774" s="954">
        <v>4.0922516692347199E-2</v>
      </c>
      <c r="AL774" s="954">
        <v>0.49107020030816639</v>
      </c>
      <c r="AM774" s="955">
        <v>0.58099515086180964</v>
      </c>
      <c r="AN774" s="956">
        <v>45083.106944444444</v>
      </c>
      <c r="AO774" s="952"/>
    </row>
    <row r="775" spans="1:41" x14ac:dyDescent="0.2">
      <c r="A775" s="989"/>
      <c r="B775" s="989"/>
      <c r="C775" s="992"/>
      <c r="D775" s="995"/>
      <c r="E775" s="992"/>
      <c r="F775" s="992"/>
      <c r="G775" s="992"/>
      <c r="H775" s="998"/>
      <c r="I775" s="998"/>
      <c r="J775" s="998"/>
      <c r="K775" s="986"/>
      <c r="L775" s="998"/>
      <c r="M775" s="998"/>
      <c r="N775" s="1001"/>
      <c r="O775" s="986"/>
      <c r="P775" s="986"/>
      <c r="Q775" s="977"/>
      <c r="R775" s="977"/>
      <c r="S775" s="977"/>
      <c r="T775" s="977"/>
      <c r="U775" s="977"/>
      <c r="V775" s="977"/>
      <c r="W775" s="980"/>
      <c r="X775" s="983"/>
      <c r="Y775" s="983"/>
      <c r="Z775" s="974"/>
      <c r="AA775" s="951" t="s">
        <v>1847</v>
      </c>
      <c r="AB775" s="952" t="s">
        <v>507</v>
      </c>
      <c r="AC775" s="952">
        <v>5000</v>
      </c>
      <c r="AD775" s="952" t="s">
        <v>380</v>
      </c>
      <c r="AE775" s="953">
        <v>42039</v>
      </c>
      <c r="AF775" s="953">
        <v>44194</v>
      </c>
      <c r="AG775" s="952">
        <v>87774.35</v>
      </c>
      <c r="AH775" s="952">
        <v>23002.66</v>
      </c>
      <c r="AI775" s="954">
        <v>0.51070000000000004</v>
      </c>
      <c r="AJ775" s="954">
        <f>(AH775-MIN(IF(O772=0,2E+99,O772),IF(X772=0,2E+99,X772)))/MIN(IF(O772=0,2E+99,O772),IF(X772=0,2E+99,X772))</f>
        <v>6.2328811949893561</v>
      </c>
      <c r="AK775" s="954">
        <v>0.24795014124293788</v>
      </c>
      <c r="AL775" s="954">
        <v>2.975401694915254</v>
      </c>
      <c r="AM775" s="955">
        <v>0.64675165718122474</v>
      </c>
      <c r="AN775" s="956">
        <v>45083.107418981483</v>
      </c>
      <c r="AO775" s="952"/>
    </row>
    <row r="776" spans="1:41" ht="13.5" thickBot="1" x14ac:dyDescent="0.25">
      <c r="A776" s="990"/>
      <c r="B776" s="990"/>
      <c r="C776" s="993"/>
      <c r="D776" s="996"/>
      <c r="E776" s="993"/>
      <c r="F776" s="993"/>
      <c r="G776" s="993"/>
      <c r="H776" s="999"/>
      <c r="I776" s="999"/>
      <c r="J776" s="999"/>
      <c r="K776" s="987"/>
      <c r="L776" s="999"/>
      <c r="M776" s="999"/>
      <c r="N776" s="1002"/>
      <c r="O776" s="987"/>
      <c r="P776" s="987"/>
      <c r="Q776" s="978"/>
      <c r="R776" s="978"/>
      <c r="S776" s="978"/>
      <c r="T776" s="978"/>
      <c r="U776" s="978"/>
      <c r="V776" s="978"/>
      <c r="W776" s="981"/>
      <c r="X776" s="984"/>
      <c r="Y776" s="984"/>
      <c r="Z776" s="975"/>
      <c r="AA776" s="957" t="s">
        <v>1848</v>
      </c>
      <c r="AB776" s="958" t="s">
        <v>507</v>
      </c>
      <c r="AC776" s="958">
        <v>2500</v>
      </c>
      <c r="AD776" s="958" t="s">
        <v>380</v>
      </c>
      <c r="AE776" s="959">
        <v>42039</v>
      </c>
      <c r="AF776" s="959">
        <v>44194</v>
      </c>
      <c r="AG776" s="958">
        <v>8355.2999999999993</v>
      </c>
      <c r="AH776" s="958">
        <v>2363.0700000000002</v>
      </c>
      <c r="AI776" s="960">
        <v>0.38059999999999999</v>
      </c>
      <c r="AJ776" s="960">
        <f>(AH776-MIN(IF(O772=0,2E+99,O772),IF(X772=0,2E+99,X772)))/MIN(IF(O772=0,2E+99,O772),IF(X772=0,2E+99,X772))</f>
        <v>-0.25696399610116838</v>
      </c>
      <c r="AK776" s="960">
        <v>4.720508474576271E-2</v>
      </c>
      <c r="AL776" s="960">
        <v>0.56646101694915241</v>
      </c>
      <c r="AM776" s="961">
        <v>0.59928505815438426</v>
      </c>
      <c r="AN776" s="962">
        <v>45083.107928240737</v>
      </c>
      <c r="AO776" s="958"/>
    </row>
    <row r="777" spans="1:41" x14ac:dyDescent="0.2">
      <c r="A777" s="988" t="s">
        <v>1849</v>
      </c>
      <c r="B777" s="988" t="s">
        <v>1076</v>
      </c>
      <c r="C777" s="991"/>
      <c r="D777" s="994" t="s">
        <v>508</v>
      </c>
      <c r="E777" s="991" t="s">
        <v>960</v>
      </c>
      <c r="F777" s="991">
        <v>1</v>
      </c>
      <c r="G777" s="991">
        <v>1</v>
      </c>
      <c r="H777" s="997">
        <v>11</v>
      </c>
      <c r="I777" s="997">
        <v>347</v>
      </c>
      <c r="J777" s="997">
        <v>0.01</v>
      </c>
      <c r="K777" s="985">
        <v>4.5110000000000001</v>
      </c>
      <c r="L777" s="997">
        <v>1.42</v>
      </c>
      <c r="M777" s="997">
        <v>59</v>
      </c>
      <c r="N777" s="1000">
        <v>253.91077963256546</v>
      </c>
      <c r="O777" s="985">
        <f>VLOOKUP(D777,'Залог и цена пипса'!$B$13:$E$44,3,0)*(N777+I777*$C$2*K777)</f>
        <v>3725.5932167282813</v>
      </c>
      <c r="P777" s="985">
        <f>K777*VLOOKUP(D777,'Залог и цена пипса'!$B$13:$E$44,2,0)</f>
        <v>967.42906000000005</v>
      </c>
      <c r="Q777" s="976"/>
      <c r="R777" s="976"/>
      <c r="S777" s="976"/>
      <c r="T777" s="976"/>
      <c r="U777" s="976"/>
      <c r="V777" s="976"/>
      <c r="W777" s="979"/>
      <c r="X777" s="982"/>
      <c r="Y777" s="982"/>
      <c r="Z777" s="973">
        <f>MAX(O777,X777)+MAX(Y777,P777)</f>
        <v>4693.0222767282812</v>
      </c>
      <c r="AA777" s="945" t="s">
        <v>1850</v>
      </c>
      <c r="AB777" s="946" t="s">
        <v>508</v>
      </c>
      <c r="AC777" s="946">
        <v>3000</v>
      </c>
      <c r="AD777" s="946" t="s">
        <v>380</v>
      </c>
      <c r="AE777" s="947">
        <v>42037</v>
      </c>
      <c r="AF777" s="947">
        <v>44194</v>
      </c>
      <c r="AG777" s="946">
        <v>17769.66</v>
      </c>
      <c r="AH777" s="946">
        <v>2707.67</v>
      </c>
      <c r="AI777" s="948">
        <v>0.18029999999999999</v>
      </c>
      <c r="AJ777" s="948">
        <f>(AH777-MIN(IF(O777=0,2E+99,O777),IF(X777=0,2E+99,X777)))/MIN(IF(O777=0,2E+99,O777),IF(X777=0,2E+99,X777))</f>
        <v>-0.27322446588041482</v>
      </c>
      <c r="AK777" s="948">
        <v>8.3543300423131156E-2</v>
      </c>
      <c r="AL777" s="948">
        <v>1.0039355932203389</v>
      </c>
      <c r="AM777" s="949">
        <v>1.1123241678864177</v>
      </c>
      <c r="AN777" s="950">
        <v>45083.109155092592</v>
      </c>
      <c r="AO777" s="946"/>
    </row>
    <row r="778" spans="1:41" x14ac:dyDescent="0.2">
      <c r="A778" s="989"/>
      <c r="B778" s="989"/>
      <c r="C778" s="992"/>
      <c r="D778" s="995"/>
      <c r="E778" s="992"/>
      <c r="F778" s="992"/>
      <c r="G778" s="992"/>
      <c r="H778" s="998"/>
      <c r="I778" s="998"/>
      <c r="J778" s="998"/>
      <c r="K778" s="986"/>
      <c r="L778" s="998"/>
      <c r="M778" s="998"/>
      <c r="N778" s="1001"/>
      <c r="O778" s="986"/>
      <c r="P778" s="986"/>
      <c r="Q778" s="977"/>
      <c r="R778" s="977"/>
      <c r="S778" s="977"/>
      <c r="T778" s="977"/>
      <c r="U778" s="977"/>
      <c r="V778" s="977"/>
      <c r="W778" s="980"/>
      <c r="X778" s="983"/>
      <c r="Y778" s="983"/>
      <c r="Z778" s="974"/>
      <c r="AA778" s="951" t="s">
        <v>1851</v>
      </c>
      <c r="AB778" s="952" t="s">
        <v>508</v>
      </c>
      <c r="AC778" s="952">
        <v>6000</v>
      </c>
      <c r="AD778" s="952" t="s">
        <v>380</v>
      </c>
      <c r="AE778" s="953">
        <v>42037</v>
      </c>
      <c r="AF778" s="953">
        <v>44194</v>
      </c>
      <c r="AG778" s="952">
        <v>36486.199999999997</v>
      </c>
      <c r="AH778" s="952">
        <v>5330.55</v>
      </c>
      <c r="AI778" s="954">
        <v>0.1323</v>
      </c>
      <c r="AJ778" s="954">
        <f>(AH778-MIN(IF(O777=0,2E+99,O777),IF(X777=0,2E+99,X777)))/MIN(IF(O777=0,2E+99,O777),IF(X777=0,2E+99,X777))</f>
        <v>0.43079227653338653</v>
      </c>
      <c r="AK778" s="954">
        <v>8.5769158439116117E-2</v>
      </c>
      <c r="AL778" s="954">
        <v>1.030683615819209</v>
      </c>
      <c r="AM778" s="955">
        <v>1.1601245077741047</v>
      </c>
      <c r="AN778" s="956">
        <v>45083.110312500001</v>
      </c>
      <c r="AO778" s="952"/>
    </row>
    <row r="779" spans="1:41" x14ac:dyDescent="0.2">
      <c r="A779" s="989"/>
      <c r="B779" s="989"/>
      <c r="C779" s="992"/>
      <c r="D779" s="995"/>
      <c r="E779" s="992"/>
      <c r="F779" s="992"/>
      <c r="G779" s="992"/>
      <c r="H779" s="998"/>
      <c r="I779" s="998"/>
      <c r="J779" s="998"/>
      <c r="K779" s="986"/>
      <c r="L779" s="998"/>
      <c r="M779" s="998"/>
      <c r="N779" s="1001"/>
      <c r="O779" s="986"/>
      <c r="P779" s="986"/>
      <c r="Q779" s="977"/>
      <c r="R779" s="977"/>
      <c r="S779" s="977"/>
      <c r="T779" s="977"/>
      <c r="U779" s="977"/>
      <c r="V779" s="977"/>
      <c r="W779" s="980"/>
      <c r="X779" s="983"/>
      <c r="Y779" s="983"/>
      <c r="Z779" s="974"/>
      <c r="AA779" s="951" t="s">
        <v>1852</v>
      </c>
      <c r="AB779" s="952" t="s">
        <v>508</v>
      </c>
      <c r="AC779" s="952">
        <v>15000</v>
      </c>
      <c r="AD779" s="952" t="s">
        <v>380</v>
      </c>
      <c r="AE779" s="953">
        <v>42037</v>
      </c>
      <c r="AF779" s="953">
        <v>44194</v>
      </c>
      <c r="AG779" s="952">
        <v>90669.89</v>
      </c>
      <c r="AH779" s="952">
        <v>13361.51</v>
      </c>
      <c r="AI779" s="954">
        <v>0.1333</v>
      </c>
      <c r="AJ779" s="954">
        <f>(AH779-MIN(IF(O777=0,2E+99,O777),IF(X777=0,2E+99,X777)))/MIN(IF(O777=0,2E+99,O777),IF(X777=0,2E+99,X777))</f>
        <v>2.58641140423101</v>
      </c>
      <c r="AK779" s="954">
        <v>8.5256125999059698E-2</v>
      </c>
      <c r="AL779" s="954">
        <v>1.0245185310734464</v>
      </c>
      <c r="AM779" s="955">
        <v>1.1501527870803294</v>
      </c>
      <c r="AN779" s="956">
        <v>45083.111539351848</v>
      </c>
      <c r="AO779" s="952"/>
    </row>
    <row r="780" spans="1:41" ht="13.5" thickBot="1" x14ac:dyDescent="0.25">
      <c r="A780" s="990"/>
      <c r="B780" s="990"/>
      <c r="C780" s="993"/>
      <c r="D780" s="996"/>
      <c r="E780" s="993"/>
      <c r="F780" s="993"/>
      <c r="G780" s="993"/>
      <c r="H780" s="999"/>
      <c r="I780" s="999"/>
      <c r="J780" s="999"/>
      <c r="K780" s="987"/>
      <c r="L780" s="999"/>
      <c r="M780" s="999"/>
      <c r="N780" s="1002"/>
      <c r="O780" s="987"/>
      <c r="P780" s="987"/>
      <c r="Q780" s="978"/>
      <c r="R780" s="978"/>
      <c r="S780" s="978"/>
      <c r="T780" s="978"/>
      <c r="U780" s="978"/>
      <c r="V780" s="978"/>
      <c r="W780" s="981"/>
      <c r="X780" s="984"/>
      <c r="Y780" s="984"/>
      <c r="Z780" s="975"/>
      <c r="AA780" s="957" t="s">
        <v>1853</v>
      </c>
      <c r="AB780" s="958" t="s">
        <v>508</v>
      </c>
      <c r="AC780" s="958">
        <v>6000</v>
      </c>
      <c r="AD780" s="958" t="s">
        <v>380</v>
      </c>
      <c r="AE780" s="959">
        <v>42037</v>
      </c>
      <c r="AF780" s="959">
        <v>44194</v>
      </c>
      <c r="AG780" s="958">
        <v>1083146.32</v>
      </c>
      <c r="AH780" s="958">
        <v>656385.65</v>
      </c>
      <c r="AI780" s="960">
        <v>0.9385</v>
      </c>
      <c r="AJ780" s="960">
        <f>(AH780-MIN(IF(O777=0,2E+99,O777),IF(X777=0,2E+99,X777)))/MIN(IF(O777=0,2E+99,O777),IF(X777=0,2E+99,X777))</f>
        <v>175.1828551364018</v>
      </c>
      <c r="AK780" s="960">
        <v>2.5461831687823224</v>
      </c>
      <c r="AL780" s="960">
        <v>30.597353672316384</v>
      </c>
      <c r="AM780" s="961">
        <v>0.27968942044040468</v>
      </c>
      <c r="AN780" s="962">
        <v>45083.112719907411</v>
      </c>
      <c r="AO780" s="958"/>
    </row>
    <row r="781" spans="1:41" x14ac:dyDescent="0.2">
      <c r="A781" s="988" t="s">
        <v>1849</v>
      </c>
      <c r="B781" s="988" t="s">
        <v>1854</v>
      </c>
      <c r="C781" s="991"/>
      <c r="D781" s="994" t="s">
        <v>508</v>
      </c>
      <c r="E781" s="991" t="s">
        <v>960</v>
      </c>
      <c r="F781" s="991">
        <v>1</v>
      </c>
      <c r="G781" s="991">
        <v>1</v>
      </c>
      <c r="H781" s="997">
        <v>11</v>
      </c>
      <c r="I781" s="997">
        <v>347</v>
      </c>
      <c r="J781" s="997">
        <v>0.01</v>
      </c>
      <c r="K781" s="985">
        <v>4.5110000000000001</v>
      </c>
      <c r="L781" s="997">
        <v>1.42</v>
      </c>
      <c r="M781" s="997">
        <v>59</v>
      </c>
      <c r="N781" s="1000">
        <v>253.91077963256546</v>
      </c>
      <c r="O781" s="985">
        <f>VLOOKUP(D781,'Залог и цена пипса'!$B$13:$E$44,3,0)*(N781+I781*$C$2*K781)</f>
        <v>3725.5932167282813</v>
      </c>
      <c r="P781" s="985">
        <f>K781*VLOOKUP(D781,'Залог и цена пипса'!$B$13:$E$44,2,0)</f>
        <v>967.42906000000005</v>
      </c>
      <c r="Q781" s="976"/>
      <c r="R781" s="976"/>
      <c r="S781" s="976"/>
      <c r="T781" s="976"/>
      <c r="U781" s="976"/>
      <c r="V781" s="976"/>
      <c r="W781" s="979"/>
      <c r="X781" s="982"/>
      <c r="Y781" s="982"/>
      <c r="Z781" s="973">
        <f>MAX(O781,X781)+MAX(Y781,P781)</f>
        <v>4693.0222767282812</v>
      </c>
      <c r="AA781" s="945" t="s">
        <v>1850</v>
      </c>
      <c r="AB781" s="946" t="s">
        <v>508</v>
      </c>
      <c r="AC781" s="946">
        <v>3000</v>
      </c>
      <c r="AD781" s="946" t="s">
        <v>380</v>
      </c>
      <c r="AE781" s="947">
        <v>42037</v>
      </c>
      <c r="AF781" s="947">
        <v>44194</v>
      </c>
      <c r="AG781" s="946">
        <v>17769.66</v>
      </c>
      <c r="AH781" s="946">
        <v>2707.67</v>
      </c>
      <c r="AI781" s="948">
        <v>0.18029999999999999</v>
      </c>
      <c r="AJ781" s="948">
        <f>(AH781-MIN(IF(O781=0,2E+99,O781),IF(X781=0,2E+99,X781)))/MIN(IF(O781=0,2E+99,O781),IF(X781=0,2E+99,X781))</f>
        <v>-0.27322446588041482</v>
      </c>
      <c r="AK781" s="948">
        <v>8.3543300423131156E-2</v>
      </c>
      <c r="AL781" s="948">
        <v>1.0039355932203389</v>
      </c>
      <c r="AM781" s="949">
        <v>1.1123241678864177</v>
      </c>
      <c r="AN781" s="950">
        <v>45083.114016203705</v>
      </c>
      <c r="AO781" s="946"/>
    </row>
    <row r="782" spans="1:41" x14ac:dyDescent="0.2">
      <c r="A782" s="989"/>
      <c r="B782" s="989"/>
      <c r="C782" s="992"/>
      <c r="D782" s="995"/>
      <c r="E782" s="992"/>
      <c r="F782" s="992"/>
      <c r="G782" s="992"/>
      <c r="H782" s="998"/>
      <c r="I782" s="998"/>
      <c r="J782" s="998"/>
      <c r="K782" s="986"/>
      <c r="L782" s="998"/>
      <c r="M782" s="998"/>
      <c r="N782" s="1001"/>
      <c r="O782" s="986"/>
      <c r="P782" s="986"/>
      <c r="Q782" s="977"/>
      <c r="R782" s="977"/>
      <c r="S782" s="977"/>
      <c r="T782" s="977"/>
      <c r="U782" s="977"/>
      <c r="V782" s="977"/>
      <c r="W782" s="980"/>
      <c r="X782" s="983"/>
      <c r="Y782" s="983"/>
      <c r="Z782" s="974"/>
      <c r="AA782" s="951" t="s">
        <v>1851</v>
      </c>
      <c r="AB782" s="952" t="s">
        <v>508</v>
      </c>
      <c r="AC782" s="952">
        <v>6000</v>
      </c>
      <c r="AD782" s="952" t="s">
        <v>380</v>
      </c>
      <c r="AE782" s="953">
        <v>42037</v>
      </c>
      <c r="AF782" s="953">
        <v>44194</v>
      </c>
      <c r="AG782" s="952">
        <v>36486.199999999997</v>
      </c>
      <c r="AH782" s="952">
        <v>5330.55</v>
      </c>
      <c r="AI782" s="954">
        <v>0.1323</v>
      </c>
      <c r="AJ782" s="954">
        <f>(AH782-MIN(IF(O781=0,2E+99,O781),IF(X781=0,2E+99,X781)))/MIN(IF(O781=0,2E+99,O781),IF(X781=0,2E+99,X781))</f>
        <v>0.43079227653338653</v>
      </c>
      <c r="AK782" s="954">
        <v>8.5769158439116117E-2</v>
      </c>
      <c r="AL782" s="954">
        <v>1.030683615819209</v>
      </c>
      <c r="AM782" s="955">
        <v>1.1601245077741047</v>
      </c>
      <c r="AN782" s="956">
        <v>45083.115162037036</v>
      </c>
      <c r="AO782" s="952"/>
    </row>
    <row r="783" spans="1:41" x14ac:dyDescent="0.2">
      <c r="A783" s="989"/>
      <c r="B783" s="989"/>
      <c r="C783" s="992"/>
      <c r="D783" s="995"/>
      <c r="E783" s="992"/>
      <c r="F783" s="992"/>
      <c r="G783" s="992"/>
      <c r="H783" s="998"/>
      <c r="I783" s="998"/>
      <c r="J783" s="998"/>
      <c r="K783" s="986"/>
      <c r="L783" s="998"/>
      <c r="M783" s="998"/>
      <c r="N783" s="1001"/>
      <c r="O783" s="986"/>
      <c r="P783" s="986"/>
      <c r="Q783" s="977"/>
      <c r="R783" s="977"/>
      <c r="S783" s="977"/>
      <c r="T783" s="977"/>
      <c r="U783" s="977"/>
      <c r="V783" s="977"/>
      <c r="W783" s="980"/>
      <c r="X783" s="983"/>
      <c r="Y783" s="983"/>
      <c r="Z783" s="974"/>
      <c r="AA783" s="951" t="s">
        <v>1852</v>
      </c>
      <c r="AB783" s="952" t="s">
        <v>508</v>
      </c>
      <c r="AC783" s="952">
        <v>15000</v>
      </c>
      <c r="AD783" s="952" t="s">
        <v>380</v>
      </c>
      <c r="AE783" s="953">
        <v>42037</v>
      </c>
      <c r="AF783" s="953">
        <v>44194</v>
      </c>
      <c r="AG783" s="952">
        <v>90669.89</v>
      </c>
      <c r="AH783" s="952">
        <v>13361.51</v>
      </c>
      <c r="AI783" s="954">
        <v>0.1333</v>
      </c>
      <c r="AJ783" s="954">
        <f>(AH783-MIN(IF(O781=0,2E+99,O781),IF(X781=0,2E+99,X781)))/MIN(IF(O781=0,2E+99,O781),IF(X781=0,2E+99,X781))</f>
        <v>2.58641140423101</v>
      </c>
      <c r="AK783" s="954">
        <v>8.5256125999059698E-2</v>
      </c>
      <c r="AL783" s="954">
        <v>1.0245185310734464</v>
      </c>
      <c r="AM783" s="955">
        <v>1.1501527870803294</v>
      </c>
      <c r="AN783" s="956">
        <v>45083.116284722222</v>
      </c>
      <c r="AO783" s="952"/>
    </row>
    <row r="784" spans="1:41" ht="13.5" thickBot="1" x14ac:dyDescent="0.25">
      <c r="A784" s="990"/>
      <c r="B784" s="990"/>
      <c r="C784" s="993"/>
      <c r="D784" s="996"/>
      <c r="E784" s="993"/>
      <c r="F784" s="993"/>
      <c r="G784" s="993"/>
      <c r="H784" s="999"/>
      <c r="I784" s="999"/>
      <c r="J784" s="999"/>
      <c r="K784" s="987"/>
      <c r="L784" s="999"/>
      <c r="M784" s="999"/>
      <c r="N784" s="1002"/>
      <c r="O784" s="987"/>
      <c r="P784" s="987"/>
      <c r="Q784" s="978"/>
      <c r="R784" s="978"/>
      <c r="S784" s="978"/>
      <c r="T784" s="978"/>
      <c r="U784" s="978"/>
      <c r="V784" s="978"/>
      <c r="W784" s="981"/>
      <c r="X784" s="984"/>
      <c r="Y784" s="984"/>
      <c r="Z784" s="975"/>
      <c r="AA784" s="957" t="s">
        <v>1853</v>
      </c>
      <c r="AB784" s="958" t="s">
        <v>508</v>
      </c>
      <c r="AC784" s="958">
        <v>6000</v>
      </c>
      <c r="AD784" s="958" t="s">
        <v>380</v>
      </c>
      <c r="AE784" s="959">
        <v>42037</v>
      </c>
      <c r="AF784" s="959">
        <v>44194</v>
      </c>
      <c r="AG784" s="958">
        <v>1083146.32</v>
      </c>
      <c r="AH784" s="958">
        <v>656385.65</v>
      </c>
      <c r="AI784" s="960">
        <v>0.9385</v>
      </c>
      <c r="AJ784" s="960">
        <f>(AH784-MIN(IF(O781=0,2E+99,O781),IF(X781=0,2E+99,X781)))/MIN(IF(O781=0,2E+99,O781),IF(X781=0,2E+99,X781))</f>
        <v>175.1828551364018</v>
      </c>
      <c r="AK784" s="960">
        <v>2.5461831687823224</v>
      </c>
      <c r="AL784" s="960">
        <v>30.597353672316384</v>
      </c>
      <c r="AM784" s="961">
        <v>0.27968942044040468</v>
      </c>
      <c r="AN784" s="962">
        <v>45083.117291666669</v>
      </c>
      <c r="AO784" s="958"/>
    </row>
    <row r="785" spans="1:41" x14ac:dyDescent="0.2">
      <c r="A785" s="988" t="s">
        <v>1855</v>
      </c>
      <c r="B785" s="988" t="s">
        <v>1077</v>
      </c>
      <c r="C785" s="991"/>
      <c r="D785" s="994" t="s">
        <v>525</v>
      </c>
      <c r="E785" s="991" t="s">
        <v>960</v>
      </c>
      <c r="F785" s="991">
        <v>1</v>
      </c>
      <c r="G785" s="991">
        <v>1</v>
      </c>
      <c r="H785" s="997">
        <v>11</v>
      </c>
      <c r="I785" s="997">
        <v>308</v>
      </c>
      <c r="J785" s="997">
        <v>0.01</v>
      </c>
      <c r="K785" s="985">
        <v>2.2039999999999997</v>
      </c>
      <c r="L785" s="997">
        <v>1.7</v>
      </c>
      <c r="M785" s="997">
        <v>61</v>
      </c>
      <c r="N785" s="1000">
        <v>104.93251399163717</v>
      </c>
      <c r="O785" s="985">
        <f>VLOOKUP(D785,'Залог и цена пипса'!$B$13:$E$44,3,0)*(N785+I785*$C$2*K785)</f>
        <v>1510.1808744273465</v>
      </c>
      <c r="P785" s="985">
        <f>K785*VLOOKUP(D785,'Залог и цена пипса'!$B$13:$E$44,2,0)</f>
        <v>274.08943999999997</v>
      </c>
      <c r="Q785" s="976"/>
      <c r="R785" s="976"/>
      <c r="S785" s="976"/>
      <c r="T785" s="976"/>
      <c r="U785" s="976"/>
      <c r="V785" s="976"/>
      <c r="W785" s="979"/>
      <c r="X785" s="982"/>
      <c r="Y785" s="982"/>
      <c r="Z785" s="973">
        <f>MAX(O785,X785)+MAX(Y785,P785)</f>
        <v>1784.2703144273464</v>
      </c>
      <c r="AA785" s="945" t="s">
        <v>1856</v>
      </c>
      <c r="AB785" s="946" t="s">
        <v>525</v>
      </c>
      <c r="AC785" s="946">
        <v>3520</v>
      </c>
      <c r="AD785" s="946" t="s">
        <v>380</v>
      </c>
      <c r="AE785" s="947">
        <v>42037</v>
      </c>
      <c r="AF785" s="947">
        <v>44194</v>
      </c>
      <c r="AG785" s="946">
        <v>21826.34</v>
      </c>
      <c r="AH785" s="946">
        <v>2873.58</v>
      </c>
      <c r="AI785" s="948">
        <v>0.24279999999999999</v>
      </c>
      <c r="AJ785" s="948">
        <f>(AH785-MIN(IF(O785=0,2E+99,O785),IF(X785=0,2E+99,X785)))/MIN(IF(O785=0,2E+99,O785),IF(X785=0,2E+99,X785))</f>
        <v>0.90280518622621819</v>
      </c>
      <c r="AK785" s="948">
        <v>8.7456484805744319E-2</v>
      </c>
      <c r="AL785" s="948">
        <v>1.0509601309707242</v>
      </c>
      <c r="AM785" s="949">
        <v>1.2873766037545322</v>
      </c>
      <c r="AN785" s="950">
        <v>45083.117731481485</v>
      </c>
      <c r="AO785" s="946"/>
    </row>
    <row r="786" spans="1:41" x14ac:dyDescent="0.2">
      <c r="A786" s="989"/>
      <c r="B786" s="989"/>
      <c r="C786" s="992"/>
      <c r="D786" s="995"/>
      <c r="E786" s="992"/>
      <c r="F786" s="992"/>
      <c r="G786" s="992"/>
      <c r="H786" s="998"/>
      <c r="I786" s="998"/>
      <c r="J786" s="998"/>
      <c r="K786" s="986"/>
      <c r="L786" s="998"/>
      <c r="M786" s="998"/>
      <c r="N786" s="1001"/>
      <c r="O786" s="986"/>
      <c r="P786" s="986"/>
      <c r="Q786" s="977"/>
      <c r="R786" s="977"/>
      <c r="S786" s="977"/>
      <c r="T786" s="977"/>
      <c r="U786" s="977"/>
      <c r="V786" s="977"/>
      <c r="W786" s="980"/>
      <c r="X786" s="983"/>
      <c r="Y786" s="983"/>
      <c r="Z786" s="974"/>
      <c r="AA786" s="951" t="s">
        <v>1857</v>
      </c>
      <c r="AB786" s="952" t="s">
        <v>525</v>
      </c>
      <c r="AC786" s="952">
        <v>8800</v>
      </c>
      <c r="AD786" s="952" t="s">
        <v>380</v>
      </c>
      <c r="AE786" s="953">
        <v>42037</v>
      </c>
      <c r="AF786" s="953">
        <v>44194</v>
      </c>
      <c r="AG786" s="952">
        <v>55041.17</v>
      </c>
      <c r="AH786" s="952">
        <v>7202.94</v>
      </c>
      <c r="AI786" s="954">
        <v>0.2424</v>
      </c>
      <c r="AJ786" s="954">
        <f>(AH786-MIN(IF(O785=0,2E+99,O785),IF(X785=0,2E+99,X785)))/MIN(IF(O785=0,2E+99,O785),IF(X785=0,2E+99,X785))</f>
        <v>3.769587618258853</v>
      </c>
      <c r="AK786" s="954">
        <v>8.8218313245287852E-2</v>
      </c>
      <c r="AL786" s="954">
        <v>1.0601149845916795</v>
      </c>
      <c r="AM786" s="955">
        <v>1.2951672323255197</v>
      </c>
      <c r="AN786" s="956">
        <v>45083.118159722224</v>
      </c>
      <c r="AO786" s="952"/>
    </row>
    <row r="787" spans="1:41" x14ac:dyDescent="0.2">
      <c r="A787" s="989"/>
      <c r="B787" s="989"/>
      <c r="C787" s="992"/>
      <c r="D787" s="995"/>
      <c r="E787" s="992"/>
      <c r="F787" s="992"/>
      <c r="G787" s="992"/>
      <c r="H787" s="998"/>
      <c r="I787" s="998"/>
      <c r="J787" s="998"/>
      <c r="K787" s="986"/>
      <c r="L787" s="998"/>
      <c r="M787" s="998"/>
      <c r="N787" s="1001"/>
      <c r="O787" s="986"/>
      <c r="P787" s="986"/>
      <c r="Q787" s="977"/>
      <c r="R787" s="977"/>
      <c r="S787" s="977"/>
      <c r="T787" s="977"/>
      <c r="U787" s="977"/>
      <c r="V787" s="977"/>
      <c r="W787" s="980"/>
      <c r="X787" s="983"/>
      <c r="Y787" s="983"/>
      <c r="Z787" s="974"/>
      <c r="AA787" s="951" t="s">
        <v>1858</v>
      </c>
      <c r="AB787" s="952" t="s">
        <v>525</v>
      </c>
      <c r="AC787" s="952">
        <v>1760</v>
      </c>
      <c r="AD787" s="952" t="s">
        <v>380</v>
      </c>
      <c r="AE787" s="953">
        <v>42037</v>
      </c>
      <c r="AF787" s="953">
        <v>44194</v>
      </c>
      <c r="AG787" s="952">
        <v>494904.53</v>
      </c>
      <c r="AH787" s="952">
        <v>193296.28</v>
      </c>
      <c r="AI787" s="954">
        <v>0.28170000000000001</v>
      </c>
      <c r="AJ787" s="954">
        <f>(AH787-MIN(IF(O785=0,2E+99,O785),IF(X785=0,2E+99,X785)))/MIN(IF(O785=0,2E+99,O785),IF(X785=0,2E+99,X785))</f>
        <v>126.99544960023219</v>
      </c>
      <c r="AK787" s="954">
        <v>3.9660896429029364</v>
      </c>
      <c r="AL787" s="954">
        <v>47.660297573189524</v>
      </c>
      <c r="AM787" s="955">
        <v>0.4339562237246033</v>
      </c>
      <c r="AN787" s="956">
        <v>45083.118564814817</v>
      </c>
      <c r="AO787" s="952"/>
    </row>
    <row r="788" spans="1:41" ht="13.5" thickBot="1" x14ac:dyDescent="0.25">
      <c r="A788" s="990"/>
      <c r="B788" s="990"/>
      <c r="C788" s="993"/>
      <c r="D788" s="996"/>
      <c r="E788" s="993"/>
      <c r="F788" s="993"/>
      <c r="G788" s="993"/>
      <c r="H788" s="999"/>
      <c r="I788" s="999"/>
      <c r="J788" s="999"/>
      <c r="K788" s="987"/>
      <c r="L788" s="999"/>
      <c r="M788" s="999"/>
      <c r="N788" s="1002"/>
      <c r="O788" s="987"/>
      <c r="P788" s="987"/>
      <c r="Q788" s="978"/>
      <c r="R788" s="978"/>
      <c r="S788" s="978"/>
      <c r="T788" s="978"/>
      <c r="U788" s="978"/>
      <c r="V788" s="978"/>
      <c r="W788" s="981"/>
      <c r="X788" s="984"/>
      <c r="Y788" s="984"/>
      <c r="Z788" s="975"/>
      <c r="AA788" s="957" t="s">
        <v>1859</v>
      </c>
      <c r="AB788" s="958" t="s">
        <v>525</v>
      </c>
      <c r="AC788" s="958">
        <v>1720</v>
      </c>
      <c r="AD788" s="958" t="s">
        <v>380</v>
      </c>
      <c r="AE788" s="959">
        <v>42037</v>
      </c>
      <c r="AF788" s="959">
        <v>44194</v>
      </c>
      <c r="AG788" s="958">
        <v>11119.57</v>
      </c>
      <c r="AH788" s="958">
        <v>1442.09</v>
      </c>
      <c r="AI788" s="960">
        <v>0.2432</v>
      </c>
      <c r="AJ788" s="960">
        <f>(AH788-MIN(IF(O785=0,2E+99,O785),IF(X785=0,2E+99,X785)))/MIN(IF(O785=0,2E+99,O785),IF(X785=0,2E+99,X785))</f>
        <v>-4.5087893496973515E-2</v>
      </c>
      <c r="AK788" s="960">
        <v>9.1182881228064422E-2</v>
      </c>
      <c r="AL788" s="960">
        <v>1.0957400472999606</v>
      </c>
      <c r="AM788" s="961">
        <v>1.3069037864182764</v>
      </c>
      <c r="AN788" s="962">
        <v>45083.118981481479</v>
      </c>
      <c r="AO788" s="958"/>
    </row>
    <row r="789" spans="1:41" x14ac:dyDescent="0.2">
      <c r="A789" s="988" t="s">
        <v>1860</v>
      </c>
      <c r="B789" s="988" t="s">
        <v>1078</v>
      </c>
      <c r="C789" s="991"/>
      <c r="D789" s="994" t="s">
        <v>526</v>
      </c>
      <c r="E789" s="991" t="s">
        <v>960</v>
      </c>
      <c r="F789" s="991">
        <v>1</v>
      </c>
      <c r="G789" s="991">
        <v>1</v>
      </c>
      <c r="H789" s="997">
        <v>12</v>
      </c>
      <c r="I789" s="997">
        <v>376</v>
      </c>
      <c r="J789" s="997">
        <v>0.01</v>
      </c>
      <c r="K789" s="985">
        <v>1.76</v>
      </c>
      <c r="L789" s="997">
        <v>1.5</v>
      </c>
      <c r="M789" s="997">
        <v>69</v>
      </c>
      <c r="N789" s="1000">
        <v>89.98179382438083</v>
      </c>
      <c r="O789" s="985">
        <f>VLOOKUP(D789,'Залог и цена пипса'!$B$13:$E$44,3,0)*(N789+I789*$C$2*K789)</f>
        <v>2035.1614424074714</v>
      </c>
      <c r="P789" s="985">
        <f>K789*VLOOKUP(D789,'Залог и цена пипса'!$B$13:$E$44,2,0)</f>
        <v>218.87360000000001</v>
      </c>
      <c r="Q789" s="976"/>
      <c r="R789" s="976"/>
      <c r="S789" s="976"/>
      <c r="T789" s="976"/>
      <c r="U789" s="976"/>
      <c r="V789" s="976"/>
      <c r="W789" s="979"/>
      <c r="X789" s="982"/>
      <c r="Y789" s="982"/>
      <c r="Z789" s="973">
        <f>MAX(O789,X789)+MAX(Y789,P789)</f>
        <v>2254.0350424074713</v>
      </c>
      <c r="AA789" s="945" t="s">
        <v>1861</v>
      </c>
      <c r="AB789" s="946" t="s">
        <v>526</v>
      </c>
      <c r="AC789" s="946">
        <v>5450</v>
      </c>
      <c r="AD789" s="946" t="s">
        <v>380</v>
      </c>
      <c r="AE789" s="947">
        <v>42156</v>
      </c>
      <c r="AF789" s="947">
        <v>44194</v>
      </c>
      <c r="AG789" s="946">
        <v>23003.61</v>
      </c>
      <c r="AH789" s="946">
        <v>4875.8100000000004</v>
      </c>
      <c r="AI789" s="948">
        <v>0.75939999999999996</v>
      </c>
      <c r="AJ789" s="948">
        <f>(AH789-MIN(IF(O789=0,2E+99,O789),IF(X789=0,2E+99,X789)))/MIN(IF(O789=0,2E+99,O789),IF(X789=0,2E+99,X789))</f>
        <v>1.3957853654264478</v>
      </c>
      <c r="AK789" s="948">
        <v>6.2997699575516916E-2</v>
      </c>
      <c r="AL789" s="948">
        <v>0.75372247706422024</v>
      </c>
      <c r="AM789" s="949">
        <v>0.84248309511650377</v>
      </c>
      <c r="AN789" s="950">
        <v>45083.119317129633</v>
      </c>
      <c r="AO789" s="946"/>
    </row>
    <row r="790" spans="1:41" x14ac:dyDescent="0.2">
      <c r="A790" s="989"/>
      <c r="B790" s="989"/>
      <c r="C790" s="992"/>
      <c r="D790" s="995"/>
      <c r="E790" s="992"/>
      <c r="F790" s="992"/>
      <c r="G790" s="992"/>
      <c r="H790" s="998"/>
      <c r="I790" s="998"/>
      <c r="J790" s="998"/>
      <c r="K790" s="986"/>
      <c r="L790" s="998"/>
      <c r="M790" s="998"/>
      <c r="N790" s="1001"/>
      <c r="O790" s="986"/>
      <c r="P790" s="986"/>
      <c r="Q790" s="977"/>
      <c r="R790" s="977"/>
      <c r="S790" s="977"/>
      <c r="T790" s="977"/>
      <c r="U790" s="977"/>
      <c r="V790" s="977"/>
      <c r="W790" s="980"/>
      <c r="X790" s="983"/>
      <c r="Y790" s="983"/>
      <c r="Z790" s="974"/>
      <c r="AA790" s="951" t="s">
        <v>1862</v>
      </c>
      <c r="AB790" s="952" t="s">
        <v>526</v>
      </c>
      <c r="AC790" s="952">
        <v>13625</v>
      </c>
      <c r="AD790" s="952" t="s">
        <v>380</v>
      </c>
      <c r="AE790" s="953">
        <v>42156</v>
      </c>
      <c r="AF790" s="953">
        <v>44194</v>
      </c>
      <c r="AG790" s="952">
        <v>57647.1</v>
      </c>
      <c r="AH790" s="952">
        <v>12230.05</v>
      </c>
      <c r="AI790" s="954">
        <v>0.76149999999999995</v>
      </c>
      <c r="AJ790" s="954">
        <f>(AH790-MIN(IF(O789=0,2E+99,O789),IF(X789=0,2E+99,X789)))/MIN(IF(O789=0,2E+99,O789),IF(X789=0,2E+99,X789))</f>
        <v>5.0093758387701159</v>
      </c>
      <c r="AK790" s="954">
        <v>6.3148952485280019E-2</v>
      </c>
      <c r="AL790" s="954">
        <v>0.75553211009174315</v>
      </c>
      <c r="AM790" s="955">
        <v>0.84170751550484268</v>
      </c>
      <c r="AN790" s="956">
        <v>45083.119618055556</v>
      </c>
      <c r="AO790" s="952"/>
    </row>
    <row r="791" spans="1:41" x14ac:dyDescent="0.2">
      <c r="A791" s="989"/>
      <c r="B791" s="989"/>
      <c r="C791" s="992"/>
      <c r="D791" s="995"/>
      <c r="E791" s="992"/>
      <c r="F791" s="992"/>
      <c r="G791" s="992"/>
      <c r="H791" s="998"/>
      <c r="I791" s="998"/>
      <c r="J791" s="998"/>
      <c r="K791" s="986"/>
      <c r="L791" s="998"/>
      <c r="M791" s="998"/>
      <c r="N791" s="1001"/>
      <c r="O791" s="986"/>
      <c r="P791" s="986"/>
      <c r="Q791" s="977"/>
      <c r="R791" s="977"/>
      <c r="S791" s="977"/>
      <c r="T791" s="977"/>
      <c r="U791" s="977"/>
      <c r="V791" s="977"/>
      <c r="W791" s="980"/>
      <c r="X791" s="983"/>
      <c r="Y791" s="983"/>
      <c r="Z791" s="974"/>
      <c r="AA791" s="951" t="s">
        <v>1863</v>
      </c>
      <c r="AB791" s="952" t="s">
        <v>526</v>
      </c>
      <c r="AC791" s="952">
        <v>5450</v>
      </c>
      <c r="AD791" s="952" t="s">
        <v>380</v>
      </c>
      <c r="AE791" s="953">
        <v>42156</v>
      </c>
      <c r="AF791" s="953">
        <v>44194</v>
      </c>
      <c r="AG791" s="952">
        <v>250728.89</v>
      </c>
      <c r="AH791" s="952">
        <v>56053.95</v>
      </c>
      <c r="AI791" s="954">
        <v>0.2445</v>
      </c>
      <c r="AJ791" s="954">
        <f>(AH791-MIN(IF(O789=0,2E+99,O789),IF(X789=0,2E+99,X789)))/MIN(IF(O789=0,2E+99,O789),IF(X789=0,2E+99,X789))</f>
        <v>26.542753529023035</v>
      </c>
      <c r="AK791" s="954">
        <v>0.68664628234971936</v>
      </c>
      <c r="AL791" s="954">
        <v>8.2152323066841415</v>
      </c>
      <c r="AM791" s="955">
        <v>0.79874863540265362</v>
      </c>
      <c r="AN791" s="956">
        <v>45083.119895833333</v>
      </c>
      <c r="AO791" s="952"/>
    </row>
    <row r="792" spans="1:41" x14ac:dyDescent="0.2">
      <c r="A792" s="989"/>
      <c r="B792" s="989"/>
      <c r="C792" s="992"/>
      <c r="D792" s="995"/>
      <c r="E792" s="992"/>
      <c r="F792" s="992"/>
      <c r="G792" s="992"/>
      <c r="H792" s="998"/>
      <c r="I792" s="998"/>
      <c r="J792" s="998"/>
      <c r="K792" s="986"/>
      <c r="L792" s="998"/>
      <c r="M792" s="998"/>
      <c r="N792" s="1001"/>
      <c r="O792" s="986"/>
      <c r="P792" s="986"/>
      <c r="Q792" s="977"/>
      <c r="R792" s="977"/>
      <c r="S792" s="977"/>
      <c r="T792" s="977"/>
      <c r="U792" s="977"/>
      <c r="V792" s="977"/>
      <c r="W792" s="980"/>
      <c r="X792" s="983"/>
      <c r="Y792" s="983"/>
      <c r="Z792" s="974"/>
      <c r="AA792" s="951" t="s">
        <v>1864</v>
      </c>
      <c r="AB792" s="952" t="s">
        <v>526</v>
      </c>
      <c r="AC792" s="952">
        <v>2750</v>
      </c>
      <c r="AD792" s="952" t="s">
        <v>380</v>
      </c>
      <c r="AE792" s="953">
        <v>42156</v>
      </c>
      <c r="AF792" s="953">
        <v>44194</v>
      </c>
      <c r="AG792" s="952">
        <v>11358.04</v>
      </c>
      <c r="AH792" s="952">
        <v>2471.1999999999998</v>
      </c>
      <c r="AI792" s="954">
        <v>0.76070000000000004</v>
      </c>
      <c r="AJ792" s="954">
        <f>(AH792-MIN(IF(O789=0,2E+99,O789),IF(X789=0,2E+99,X789)))/MIN(IF(O789=0,2E+99,O789),IF(X789=0,2E+99,X789))</f>
        <v>0.21425256419791516</v>
      </c>
      <c r="AK792" s="954">
        <v>6.164472184531887E-2</v>
      </c>
      <c r="AL792" s="954">
        <v>0.73753506493506504</v>
      </c>
      <c r="AM792" s="955">
        <v>0.82074353697451796</v>
      </c>
      <c r="AN792" s="956">
        <v>45083.120173611111</v>
      </c>
      <c r="AO792" s="952"/>
    </row>
    <row r="793" spans="1:41" ht="13.5" thickBot="1" x14ac:dyDescent="0.25">
      <c r="A793" s="990"/>
      <c r="B793" s="990"/>
      <c r="C793" s="993"/>
      <c r="D793" s="996"/>
      <c r="E793" s="993"/>
      <c r="F793" s="993"/>
      <c r="G793" s="993"/>
      <c r="H793" s="999"/>
      <c r="I793" s="999"/>
      <c r="J793" s="999"/>
      <c r="K793" s="987"/>
      <c r="L793" s="999"/>
      <c r="M793" s="999"/>
      <c r="N793" s="1002"/>
      <c r="O793" s="987"/>
      <c r="P793" s="987"/>
      <c r="Q793" s="978"/>
      <c r="R793" s="978"/>
      <c r="S793" s="978"/>
      <c r="T793" s="978"/>
      <c r="U793" s="978"/>
      <c r="V793" s="978"/>
      <c r="W793" s="981"/>
      <c r="X793" s="984"/>
      <c r="Y793" s="984"/>
      <c r="Z793" s="975"/>
      <c r="AA793" s="957" t="s">
        <v>1865</v>
      </c>
      <c r="AB793" s="958" t="s">
        <v>526</v>
      </c>
      <c r="AC793" s="958">
        <v>2725</v>
      </c>
      <c r="AD793" s="958" t="s">
        <v>380</v>
      </c>
      <c r="AE793" s="959">
        <v>42156</v>
      </c>
      <c r="AF793" s="959">
        <v>44194</v>
      </c>
      <c r="AG793" s="958">
        <v>11312.36</v>
      </c>
      <c r="AH793" s="958">
        <v>2471.65</v>
      </c>
      <c r="AI793" s="960">
        <v>0.76680000000000004</v>
      </c>
      <c r="AJ793" s="960">
        <f>(AH793-MIN(IF(O789=0,2E+99,O789),IF(X789=0,2E+99,X789)))/MIN(IF(O789=0,2E+99,O789),IF(X789=0,2E+99,X789))</f>
        <v>0.21447367687754018</v>
      </c>
      <c r="AK793" s="960">
        <v>6.1960071203614957E-2</v>
      </c>
      <c r="AL793" s="960">
        <v>0.74130799475753617</v>
      </c>
      <c r="AM793" s="961">
        <v>0.81729382627568059</v>
      </c>
      <c r="AN793" s="962">
        <v>45083.120439814818</v>
      </c>
      <c r="AO793" s="958"/>
    </row>
    <row r="794" spans="1:41" x14ac:dyDescent="0.2">
      <c r="A794" s="988" t="s">
        <v>1866</v>
      </c>
      <c r="B794" s="988" t="s">
        <v>1079</v>
      </c>
      <c r="C794" s="991"/>
      <c r="D794" s="994" t="s">
        <v>527</v>
      </c>
      <c r="E794" s="991" t="s">
        <v>960</v>
      </c>
      <c r="F794" s="991">
        <v>1</v>
      </c>
      <c r="G794" s="991">
        <v>1</v>
      </c>
      <c r="H794" s="997">
        <v>11</v>
      </c>
      <c r="I794" s="997">
        <v>396</v>
      </c>
      <c r="J794" s="997">
        <v>0.01</v>
      </c>
      <c r="K794" s="985">
        <v>2.9550000000000001</v>
      </c>
      <c r="L794" s="997">
        <v>1.4</v>
      </c>
      <c r="M794" s="997">
        <v>60</v>
      </c>
      <c r="N794" s="1000">
        <v>161.66938951431325</v>
      </c>
      <c r="O794" s="985">
        <f>VLOOKUP(D794,'Залог и цена пипса'!$B$13:$E$44,3,0)*(N794+I794*$C$2*K794)</f>
        <v>2566.9529260528893</v>
      </c>
      <c r="P794" s="985">
        <f>K794*VLOOKUP(D794,'Залог и цена пипса'!$B$13:$E$44,2,0)</f>
        <v>367.48380000000003</v>
      </c>
      <c r="Q794" s="976"/>
      <c r="R794" s="976"/>
      <c r="S794" s="976"/>
      <c r="T794" s="976"/>
      <c r="U794" s="976"/>
      <c r="V794" s="976"/>
      <c r="W794" s="979"/>
      <c r="X794" s="982"/>
      <c r="Y794" s="982"/>
      <c r="Z794" s="973">
        <f>MAX(O794,X794)+MAX(Y794,P794)</f>
        <v>2934.4367260528893</v>
      </c>
      <c r="AA794" s="945" t="s">
        <v>1867</v>
      </c>
      <c r="AB794" s="946" t="s">
        <v>527</v>
      </c>
      <c r="AC794" s="946">
        <v>2750</v>
      </c>
      <c r="AD794" s="946" t="s">
        <v>380</v>
      </c>
      <c r="AE794" s="947">
        <v>42039</v>
      </c>
      <c r="AF794" s="947">
        <v>44194</v>
      </c>
      <c r="AG794" s="946">
        <v>10822.13</v>
      </c>
      <c r="AH794" s="946">
        <v>2489.37</v>
      </c>
      <c r="AI794" s="948">
        <v>0.22789999999999999</v>
      </c>
      <c r="AJ794" s="948">
        <f>(AH794-MIN(IF(O794=0,2E+99,O794),IF(X794=0,2E+99,X794)))/MIN(IF(O794=0,2E+99,O794),IF(X794=0,2E+99,X794))</f>
        <v>-3.0223743203653484E-2</v>
      </c>
      <c r="AK794" s="948">
        <v>5.5583615819209037E-2</v>
      </c>
      <c r="AL794" s="948">
        <v>0.66700338983050844</v>
      </c>
      <c r="AM794" s="949">
        <v>0.73683675871160104</v>
      </c>
      <c r="AN794" s="950">
        <v>45083.120937500003</v>
      </c>
      <c r="AO794" s="946"/>
    </row>
    <row r="795" spans="1:41" x14ac:dyDescent="0.2">
      <c r="A795" s="989"/>
      <c r="B795" s="989"/>
      <c r="C795" s="992"/>
      <c r="D795" s="995"/>
      <c r="E795" s="992"/>
      <c r="F795" s="992"/>
      <c r="G795" s="992"/>
      <c r="H795" s="998"/>
      <c r="I795" s="998"/>
      <c r="J795" s="998"/>
      <c r="K795" s="986"/>
      <c r="L795" s="998"/>
      <c r="M795" s="998"/>
      <c r="N795" s="1001"/>
      <c r="O795" s="986"/>
      <c r="P795" s="986"/>
      <c r="Q795" s="977"/>
      <c r="R795" s="977"/>
      <c r="S795" s="977"/>
      <c r="T795" s="977"/>
      <c r="U795" s="977"/>
      <c r="V795" s="977"/>
      <c r="W795" s="980"/>
      <c r="X795" s="983"/>
      <c r="Y795" s="983"/>
      <c r="Z795" s="974"/>
      <c r="AA795" s="951" t="s">
        <v>1868</v>
      </c>
      <c r="AB795" s="952" t="s">
        <v>527</v>
      </c>
      <c r="AC795" s="952">
        <v>5500</v>
      </c>
      <c r="AD795" s="952" t="s">
        <v>380</v>
      </c>
      <c r="AE795" s="953">
        <v>42039</v>
      </c>
      <c r="AF795" s="953">
        <v>44194</v>
      </c>
      <c r="AG795" s="952">
        <v>22683.06</v>
      </c>
      <c r="AH795" s="952">
        <v>5009.26</v>
      </c>
      <c r="AI795" s="954">
        <v>0.22120000000000001</v>
      </c>
      <c r="AJ795" s="954">
        <f>(AH795-MIN(IF(O794=0,2E+99,O794),IF(X794=0,2E+99,X794)))/MIN(IF(O794=0,2E+99,O794),IF(X794=0,2E+99,X794))</f>
        <v>0.951442096642792</v>
      </c>
      <c r="AK795" s="954">
        <v>5.8251309707241912E-2</v>
      </c>
      <c r="AL795" s="954">
        <v>0.69901571648690297</v>
      </c>
      <c r="AM795" s="955">
        <v>0.76749588575517458</v>
      </c>
      <c r="AN795" s="956">
        <v>45083.121412037035</v>
      </c>
      <c r="AO795" s="952"/>
    </row>
    <row r="796" spans="1:41" x14ac:dyDescent="0.2">
      <c r="A796" s="989"/>
      <c r="B796" s="989"/>
      <c r="C796" s="992"/>
      <c r="D796" s="995"/>
      <c r="E796" s="992"/>
      <c r="F796" s="992"/>
      <c r="G796" s="992"/>
      <c r="H796" s="998"/>
      <c r="I796" s="998"/>
      <c r="J796" s="998"/>
      <c r="K796" s="986"/>
      <c r="L796" s="998"/>
      <c r="M796" s="998"/>
      <c r="N796" s="1001"/>
      <c r="O796" s="986"/>
      <c r="P796" s="986"/>
      <c r="Q796" s="977"/>
      <c r="R796" s="977"/>
      <c r="S796" s="977"/>
      <c r="T796" s="977"/>
      <c r="U796" s="977"/>
      <c r="V796" s="977"/>
      <c r="W796" s="980"/>
      <c r="X796" s="983"/>
      <c r="Y796" s="983"/>
      <c r="Z796" s="974"/>
      <c r="AA796" s="951" t="s">
        <v>1869</v>
      </c>
      <c r="AB796" s="952" t="s">
        <v>527</v>
      </c>
      <c r="AC796" s="952">
        <v>5900</v>
      </c>
      <c r="AD796" s="952" t="s">
        <v>380</v>
      </c>
      <c r="AE796" s="953">
        <v>42039</v>
      </c>
      <c r="AF796" s="953">
        <v>44194</v>
      </c>
      <c r="AG796" s="952">
        <v>196175.33</v>
      </c>
      <c r="AH796" s="952">
        <v>86265.68</v>
      </c>
      <c r="AI796" s="954">
        <v>0.59909999999999997</v>
      </c>
      <c r="AJ796" s="954">
        <f>(AH796-MIN(IF(O794=0,2E+99,O794),IF(X794=0,2E+99,X794)))/MIN(IF(O794=0,2E+99,O794),IF(X794=0,2E+99,X794))</f>
        <v>32.606257101351524</v>
      </c>
      <c r="AK796" s="954">
        <v>0.46963355836445464</v>
      </c>
      <c r="AL796" s="954">
        <v>5.6356027003734557</v>
      </c>
      <c r="AM796" s="955">
        <v>0.38543782338704557</v>
      </c>
      <c r="AN796" s="956">
        <v>45083.121886574074</v>
      </c>
      <c r="AO796" s="952"/>
    </row>
    <row r="797" spans="1:41" ht="13.5" thickBot="1" x14ac:dyDescent="0.25">
      <c r="A797" s="990"/>
      <c r="B797" s="990"/>
      <c r="C797" s="993"/>
      <c r="D797" s="996"/>
      <c r="E797" s="993"/>
      <c r="F797" s="993"/>
      <c r="G797" s="993"/>
      <c r="H797" s="999"/>
      <c r="I797" s="999"/>
      <c r="J797" s="999"/>
      <c r="K797" s="987"/>
      <c r="L797" s="999"/>
      <c r="M797" s="999"/>
      <c r="N797" s="1002"/>
      <c r="O797" s="987"/>
      <c r="P797" s="987"/>
      <c r="Q797" s="978"/>
      <c r="R797" s="978"/>
      <c r="S797" s="978"/>
      <c r="T797" s="978"/>
      <c r="U797" s="978"/>
      <c r="V797" s="978"/>
      <c r="W797" s="981"/>
      <c r="X797" s="984"/>
      <c r="Y797" s="984"/>
      <c r="Z797" s="975"/>
      <c r="AA797" s="957" t="s">
        <v>1870</v>
      </c>
      <c r="AB797" s="958" t="s">
        <v>527</v>
      </c>
      <c r="AC797" s="958">
        <v>2750</v>
      </c>
      <c r="AD797" s="958" t="s">
        <v>380</v>
      </c>
      <c r="AE797" s="959">
        <v>42039</v>
      </c>
      <c r="AF797" s="959">
        <v>44194</v>
      </c>
      <c r="AG797" s="958">
        <v>10827.61</v>
      </c>
      <c r="AH797" s="958">
        <v>2490.06</v>
      </c>
      <c r="AI797" s="960">
        <v>0.2278</v>
      </c>
      <c r="AJ797" s="960">
        <f>(AH797-MIN(IF(O794=0,2E+99,O794),IF(X794=0,2E+99,X794)))/MIN(IF(O794=0,2E+99,O794),IF(X794=0,2E+99,X794))</f>
        <v>-2.9954942014119773E-2</v>
      </c>
      <c r="AK797" s="960">
        <v>5.5611761684643046E-2</v>
      </c>
      <c r="AL797" s="960">
        <v>0.66734114021571644</v>
      </c>
      <c r="AM797" s="961">
        <v>0.73700558845699315</v>
      </c>
      <c r="AN797" s="962">
        <v>45083.122361111113</v>
      </c>
      <c r="AO797" s="958"/>
    </row>
    <row r="798" spans="1:41" x14ac:dyDescent="0.2">
      <c r="A798" s="988" t="s">
        <v>1871</v>
      </c>
      <c r="B798" s="988" t="s">
        <v>1080</v>
      </c>
      <c r="C798" s="991"/>
      <c r="D798" s="994" t="s">
        <v>506</v>
      </c>
      <c r="E798" s="991" t="s">
        <v>960</v>
      </c>
      <c r="F798" s="991">
        <v>1</v>
      </c>
      <c r="G798" s="991">
        <v>1</v>
      </c>
      <c r="H798" s="997">
        <v>10</v>
      </c>
      <c r="I798" s="997">
        <v>400</v>
      </c>
      <c r="J798" s="997">
        <v>0.01</v>
      </c>
      <c r="K798" s="985">
        <v>2.2089999999999996</v>
      </c>
      <c r="L798" s="997">
        <v>1.6</v>
      </c>
      <c r="M798" s="997">
        <v>57</v>
      </c>
      <c r="N798" s="1000">
        <v>106.17321599999998</v>
      </c>
      <c r="O798" s="985">
        <f>VLOOKUP(D798,'Залог и цена пипса'!$B$13:$E$44,3,0)*(N798+I798*$C$2*K798)</f>
        <v>1744.9796491228067</v>
      </c>
      <c r="P798" s="985">
        <f>K798*VLOOKUP(D798,'Залог и цена пипса'!$B$13:$E$44,2,0)</f>
        <v>441.79999999999995</v>
      </c>
      <c r="Q798" s="976"/>
      <c r="R798" s="976"/>
      <c r="S798" s="976"/>
      <c r="T798" s="976"/>
      <c r="U798" s="976"/>
      <c r="V798" s="976"/>
      <c r="W798" s="979"/>
      <c r="X798" s="982"/>
      <c r="Y798" s="982"/>
      <c r="Z798" s="973">
        <f>MAX(O798,X798)+MAX(Y798,P798)</f>
        <v>2186.7796491228064</v>
      </c>
      <c r="AA798" s="945" t="s">
        <v>1872</v>
      </c>
      <c r="AB798" s="946" t="s">
        <v>506</v>
      </c>
      <c r="AC798" s="946">
        <v>1780</v>
      </c>
      <c r="AD798" s="946" t="s">
        <v>380</v>
      </c>
      <c r="AE798" s="947">
        <v>42037</v>
      </c>
      <c r="AF798" s="947">
        <v>44194</v>
      </c>
      <c r="AG798" s="946">
        <v>10238.16</v>
      </c>
      <c r="AH798" s="946">
        <v>1373.53</v>
      </c>
      <c r="AI798" s="948">
        <v>0.1439</v>
      </c>
      <c r="AJ798" s="948">
        <f>(AH798-MIN(IF(O798=0,2E+99,O798),IF(X798=0,2E+99,X798)))/MIN(IF(O798=0,2E+99,O798),IF(X798=0,2E+99,X798))</f>
        <v>-0.21286761098304657</v>
      </c>
      <c r="AK798" s="948">
        <v>8.1125180266556782E-2</v>
      </c>
      <c r="AL798" s="948">
        <v>0.97487716625404675</v>
      </c>
      <c r="AM798" s="949">
        <v>1.2633734654009765</v>
      </c>
      <c r="AN798" s="950">
        <v>45083.12300925926</v>
      </c>
      <c r="AO798" s="946"/>
    </row>
    <row r="799" spans="1:41" x14ac:dyDescent="0.2">
      <c r="A799" s="989"/>
      <c r="B799" s="989"/>
      <c r="C799" s="992"/>
      <c r="D799" s="995"/>
      <c r="E799" s="992"/>
      <c r="F799" s="992"/>
      <c r="G799" s="992"/>
      <c r="H799" s="998"/>
      <c r="I799" s="998"/>
      <c r="J799" s="998"/>
      <c r="K799" s="986"/>
      <c r="L799" s="998"/>
      <c r="M799" s="998"/>
      <c r="N799" s="1001"/>
      <c r="O799" s="986"/>
      <c r="P799" s="986"/>
      <c r="Q799" s="977"/>
      <c r="R799" s="977"/>
      <c r="S799" s="977"/>
      <c r="T799" s="977"/>
      <c r="U799" s="977"/>
      <c r="V799" s="977"/>
      <c r="W799" s="980"/>
      <c r="X799" s="983"/>
      <c r="Y799" s="983"/>
      <c r="Z799" s="974"/>
      <c r="AA799" s="951" t="s">
        <v>1873</v>
      </c>
      <c r="AB799" s="952" t="s">
        <v>506</v>
      </c>
      <c r="AC799" s="952">
        <v>3560</v>
      </c>
      <c r="AD799" s="952" t="s">
        <v>380</v>
      </c>
      <c r="AE799" s="953">
        <v>42037</v>
      </c>
      <c r="AF799" s="953">
        <v>44194</v>
      </c>
      <c r="AG799" s="952">
        <v>19431.68</v>
      </c>
      <c r="AH799" s="952">
        <v>2690.21</v>
      </c>
      <c r="AI799" s="954">
        <v>0.14699999999999999</v>
      </c>
      <c r="AJ799" s="954">
        <f>(AH799-MIN(IF(O798=0,2E+99,O798),IF(X798=0,2E+99,X798)))/MIN(IF(O798=0,2E+99,O798),IF(X798=0,2E+99,X798))</f>
        <v>0.54168560152111589</v>
      </c>
      <c r="AK799" s="954">
        <v>7.6986418598754366E-2</v>
      </c>
      <c r="AL799" s="954">
        <v>0.92514187773757373</v>
      </c>
      <c r="AM799" s="955">
        <v>1.2242557587496004</v>
      </c>
      <c r="AN799" s="956">
        <v>45083.123576388891</v>
      </c>
      <c r="AO799" s="952"/>
    </row>
    <row r="800" spans="1:41" x14ac:dyDescent="0.2">
      <c r="A800" s="989"/>
      <c r="B800" s="989"/>
      <c r="C800" s="992"/>
      <c r="D800" s="995"/>
      <c r="E800" s="992"/>
      <c r="F800" s="992"/>
      <c r="G800" s="992"/>
      <c r="H800" s="998"/>
      <c r="I800" s="998"/>
      <c r="J800" s="998"/>
      <c r="K800" s="986"/>
      <c r="L800" s="998"/>
      <c r="M800" s="998"/>
      <c r="N800" s="1001"/>
      <c r="O800" s="986"/>
      <c r="P800" s="986"/>
      <c r="Q800" s="977"/>
      <c r="R800" s="977"/>
      <c r="S800" s="977"/>
      <c r="T800" s="977"/>
      <c r="U800" s="977"/>
      <c r="V800" s="977"/>
      <c r="W800" s="980"/>
      <c r="X800" s="983"/>
      <c r="Y800" s="983"/>
      <c r="Z800" s="974"/>
      <c r="AA800" s="951" t="s">
        <v>1874</v>
      </c>
      <c r="AB800" s="952" t="s">
        <v>506</v>
      </c>
      <c r="AC800" s="952">
        <v>8900</v>
      </c>
      <c r="AD800" s="952" t="s">
        <v>380</v>
      </c>
      <c r="AE800" s="953">
        <v>42037</v>
      </c>
      <c r="AF800" s="953">
        <v>44194</v>
      </c>
      <c r="AG800" s="952">
        <v>49178.02</v>
      </c>
      <c r="AH800" s="952">
        <v>6760.41</v>
      </c>
      <c r="AI800" s="954">
        <v>0.1462</v>
      </c>
      <c r="AJ800" s="954">
        <f>(AH800-MIN(IF(O798=0,2E+99,O798),IF(X798=0,2E+99,X798)))/MIN(IF(O798=0,2E+99,O798),IF(X798=0,2E+99,X798))</f>
        <v>2.8742056409645969</v>
      </c>
      <c r="AK800" s="954">
        <v>7.7935405144133996E-2</v>
      </c>
      <c r="AL800" s="954">
        <v>0.93654580079984751</v>
      </c>
      <c r="AM800" s="955">
        <v>1.2329514965983783</v>
      </c>
      <c r="AN800" s="956">
        <v>45083.124155092592</v>
      </c>
      <c r="AO800" s="952"/>
    </row>
    <row r="801" spans="1:41" x14ac:dyDescent="0.2">
      <c r="A801" s="989"/>
      <c r="B801" s="989"/>
      <c r="C801" s="992"/>
      <c r="D801" s="995"/>
      <c r="E801" s="992"/>
      <c r="F801" s="992"/>
      <c r="G801" s="992"/>
      <c r="H801" s="998"/>
      <c r="I801" s="998"/>
      <c r="J801" s="998"/>
      <c r="K801" s="986"/>
      <c r="L801" s="998"/>
      <c r="M801" s="998"/>
      <c r="N801" s="1001"/>
      <c r="O801" s="986"/>
      <c r="P801" s="986"/>
      <c r="Q801" s="977"/>
      <c r="R801" s="977"/>
      <c r="S801" s="977"/>
      <c r="T801" s="977"/>
      <c r="U801" s="977"/>
      <c r="V801" s="977"/>
      <c r="W801" s="980"/>
      <c r="X801" s="983"/>
      <c r="Y801" s="983"/>
      <c r="Z801" s="974"/>
      <c r="AA801" s="951" t="s">
        <v>1875</v>
      </c>
      <c r="AB801" s="952" t="s">
        <v>506</v>
      </c>
      <c r="AC801" s="952">
        <v>3560</v>
      </c>
      <c r="AD801" s="952" t="s">
        <v>380</v>
      </c>
      <c r="AE801" s="953">
        <v>42037</v>
      </c>
      <c r="AF801" s="953">
        <v>44194</v>
      </c>
      <c r="AG801" s="952">
        <v>642873.51</v>
      </c>
      <c r="AH801" s="952">
        <v>128588.6</v>
      </c>
      <c r="AI801" s="954">
        <v>0.4224</v>
      </c>
      <c r="AJ801" s="954">
        <f>(AH801-MIN(IF(O798=0,2E+99,O798),IF(X798=0,2E+99,X798)))/MIN(IF(O798=0,2E+99,O798),IF(X798=0,2E+99,X798))</f>
        <v>72.690601529158755</v>
      </c>
      <c r="AK801" s="954">
        <v>2.547002068113025</v>
      </c>
      <c r="AL801" s="954">
        <v>30.607194343934488</v>
      </c>
      <c r="AM801" s="955">
        <v>0.84736603294854107</v>
      </c>
      <c r="AN801" s="956">
        <v>45083.1247337963</v>
      </c>
      <c r="AO801" s="952"/>
    </row>
    <row r="802" spans="1:41" ht="13.5" thickBot="1" x14ac:dyDescent="0.25">
      <c r="A802" s="990"/>
      <c r="B802" s="990"/>
      <c r="C802" s="993"/>
      <c r="D802" s="996"/>
      <c r="E802" s="993"/>
      <c r="F802" s="993"/>
      <c r="G802" s="993"/>
      <c r="H802" s="999"/>
      <c r="I802" s="999"/>
      <c r="J802" s="999"/>
      <c r="K802" s="987"/>
      <c r="L802" s="999"/>
      <c r="M802" s="999"/>
      <c r="N802" s="1002"/>
      <c r="O802" s="987"/>
      <c r="P802" s="987"/>
      <c r="Q802" s="978"/>
      <c r="R802" s="978"/>
      <c r="S802" s="978"/>
      <c r="T802" s="978"/>
      <c r="U802" s="978"/>
      <c r="V802" s="978"/>
      <c r="W802" s="981"/>
      <c r="X802" s="984"/>
      <c r="Y802" s="984"/>
      <c r="Z802" s="975"/>
      <c r="AA802" s="957" t="s">
        <v>1876</v>
      </c>
      <c r="AB802" s="958" t="s">
        <v>506</v>
      </c>
      <c r="AC802" s="958">
        <v>1780</v>
      </c>
      <c r="AD802" s="958" t="s">
        <v>380</v>
      </c>
      <c r="AE802" s="959">
        <v>42037</v>
      </c>
      <c r="AF802" s="959">
        <v>44194</v>
      </c>
      <c r="AG802" s="958">
        <v>10239.1</v>
      </c>
      <c r="AH802" s="958">
        <v>1373.53</v>
      </c>
      <c r="AI802" s="960">
        <v>0.1439</v>
      </c>
      <c r="AJ802" s="960">
        <f>(AH802-MIN(IF(O798=0,2E+99,O798),IF(X798=0,2E+99,X798)))/MIN(IF(O798=0,2E+99,O798),IF(X798=0,2E+99,X798))</f>
        <v>-0.21286761098304657</v>
      </c>
      <c r="AK802" s="960">
        <v>8.1132628642969204E-2</v>
      </c>
      <c r="AL802" s="960">
        <v>0.97496667301466389</v>
      </c>
      <c r="AM802" s="961">
        <v>1.2634894599798343</v>
      </c>
      <c r="AN802" s="962">
        <v>45083.125335648147</v>
      </c>
      <c r="AO802" s="958"/>
    </row>
    <row r="803" spans="1:41" x14ac:dyDescent="0.2">
      <c r="A803" s="988" t="s">
        <v>1877</v>
      </c>
      <c r="B803" s="988" t="s">
        <v>1878</v>
      </c>
      <c r="C803" s="991"/>
      <c r="D803" s="994" t="s">
        <v>504</v>
      </c>
      <c r="E803" s="991" t="s">
        <v>960</v>
      </c>
      <c r="F803" s="991">
        <v>1</v>
      </c>
      <c r="G803" s="991">
        <v>1</v>
      </c>
      <c r="H803" s="997">
        <v>9</v>
      </c>
      <c r="I803" s="997">
        <v>395</v>
      </c>
      <c r="J803" s="997">
        <v>0.01</v>
      </c>
      <c r="K803" s="985">
        <v>1.2890000000000001</v>
      </c>
      <c r="L803" s="997">
        <v>1.6</v>
      </c>
      <c r="M803" s="997">
        <v>69</v>
      </c>
      <c r="N803" s="1000">
        <v>77.798175999999998</v>
      </c>
      <c r="O803" s="985">
        <f>VLOOKUP(D803,'Залог и цена пипса'!$B$13:$E$44,3,0)*(N803+I803*$C$2*K803)</f>
        <v>1659.5417222820238</v>
      </c>
      <c r="P803" s="985">
        <f>K803*VLOOKUP(D803,'Залог и цена пипса'!$B$13:$E$44,2,0)</f>
        <v>257.8</v>
      </c>
      <c r="Q803" s="976"/>
      <c r="R803" s="976"/>
      <c r="S803" s="976"/>
      <c r="T803" s="976"/>
      <c r="U803" s="976"/>
      <c r="V803" s="976"/>
      <c r="W803" s="979"/>
      <c r="X803" s="982"/>
      <c r="Y803" s="982"/>
      <c r="Z803" s="973">
        <f>MAX(O803,X803)+MAX(Y803,P803)</f>
        <v>1917.3417222820237</v>
      </c>
      <c r="AA803" s="945" t="s">
        <v>1879</v>
      </c>
      <c r="AB803" s="946" t="s">
        <v>504</v>
      </c>
      <c r="AC803" s="946">
        <v>2410</v>
      </c>
      <c r="AD803" s="946" t="s">
        <v>380</v>
      </c>
      <c r="AE803" s="947">
        <v>42128</v>
      </c>
      <c r="AF803" s="947">
        <v>44193</v>
      </c>
      <c r="AG803" s="946">
        <v>7934.14</v>
      </c>
      <c r="AH803" s="946">
        <v>2150.06</v>
      </c>
      <c r="AI803" s="948">
        <v>0.23280000000000001</v>
      </c>
      <c r="AJ803" s="948">
        <f>(AH803-MIN(IF(O803=0,2E+99,O803),IF(X803=0,2E+99,X803)))/MIN(IF(O803=0,2E+99,O803),IF(X803=0,2E+99,X803))</f>
        <v>0.29557453791729205</v>
      </c>
      <c r="AK803" s="948">
        <v>4.8485629953739631E-2</v>
      </c>
      <c r="AL803" s="948">
        <v>0.57757443401033703</v>
      </c>
      <c r="AM803" s="949">
        <v>0.64740257758616615</v>
      </c>
      <c r="AN803" s="950">
        <v>45083.125694444447</v>
      </c>
      <c r="AO803" s="946"/>
    </row>
    <row r="804" spans="1:41" x14ac:dyDescent="0.2">
      <c r="A804" s="989"/>
      <c r="B804" s="989"/>
      <c r="C804" s="992"/>
      <c r="D804" s="995"/>
      <c r="E804" s="992"/>
      <c r="F804" s="992"/>
      <c r="G804" s="992"/>
      <c r="H804" s="998"/>
      <c r="I804" s="998"/>
      <c r="J804" s="998"/>
      <c r="K804" s="986"/>
      <c r="L804" s="998"/>
      <c r="M804" s="998"/>
      <c r="N804" s="1001"/>
      <c r="O804" s="986"/>
      <c r="P804" s="986"/>
      <c r="Q804" s="977"/>
      <c r="R804" s="977"/>
      <c r="S804" s="977"/>
      <c r="T804" s="977"/>
      <c r="U804" s="977"/>
      <c r="V804" s="977"/>
      <c r="W804" s="980"/>
      <c r="X804" s="983"/>
      <c r="Y804" s="983"/>
      <c r="Z804" s="974"/>
      <c r="AA804" s="951" t="s">
        <v>1880</v>
      </c>
      <c r="AB804" s="952" t="s">
        <v>504</v>
      </c>
      <c r="AC804" s="952">
        <v>4820</v>
      </c>
      <c r="AD804" s="952" t="s">
        <v>380</v>
      </c>
      <c r="AE804" s="953">
        <v>42128</v>
      </c>
      <c r="AF804" s="953">
        <v>44193</v>
      </c>
      <c r="AG804" s="952">
        <v>15243.76</v>
      </c>
      <c r="AH804" s="952">
        <v>4203.91</v>
      </c>
      <c r="AI804" s="954">
        <v>0.23430000000000001</v>
      </c>
      <c r="AJ804" s="954">
        <f>(AH804-MIN(IF(O803=0,2E+99,O803),IF(X803=0,2E+99,X803)))/MIN(IF(O803=0,2E+99,O803),IF(X803=0,2E+99,X803))</f>
        <v>1.533175239619305</v>
      </c>
      <c r="AK804" s="954">
        <v>4.6577405141806048E-2</v>
      </c>
      <c r="AL804" s="954">
        <v>0.55484312440853167</v>
      </c>
      <c r="AM804" s="955">
        <v>0.6361563067832382</v>
      </c>
      <c r="AN804" s="956">
        <v>45083.125925925924</v>
      </c>
      <c r="AO804" s="952"/>
    </row>
    <row r="805" spans="1:41" x14ac:dyDescent="0.2">
      <c r="A805" s="989"/>
      <c r="B805" s="989"/>
      <c r="C805" s="992"/>
      <c r="D805" s="995"/>
      <c r="E805" s="992"/>
      <c r="F805" s="992"/>
      <c r="G805" s="992"/>
      <c r="H805" s="998"/>
      <c r="I805" s="998"/>
      <c r="J805" s="998"/>
      <c r="K805" s="986"/>
      <c r="L805" s="998"/>
      <c r="M805" s="998"/>
      <c r="N805" s="1001"/>
      <c r="O805" s="986"/>
      <c r="P805" s="986"/>
      <c r="Q805" s="977"/>
      <c r="R805" s="977"/>
      <c r="S805" s="977"/>
      <c r="T805" s="977"/>
      <c r="U805" s="977"/>
      <c r="V805" s="977"/>
      <c r="W805" s="980"/>
      <c r="X805" s="983"/>
      <c r="Y805" s="983"/>
      <c r="Z805" s="974"/>
      <c r="AA805" s="951" t="s">
        <v>1881</v>
      </c>
      <c r="AB805" s="952" t="s">
        <v>504</v>
      </c>
      <c r="AC805" s="952">
        <v>12050</v>
      </c>
      <c r="AD805" s="952" t="s">
        <v>380</v>
      </c>
      <c r="AE805" s="953">
        <v>42128</v>
      </c>
      <c r="AF805" s="953">
        <v>44193</v>
      </c>
      <c r="AG805" s="952">
        <v>38543.449999999997</v>
      </c>
      <c r="AH805" s="952">
        <v>10557.89</v>
      </c>
      <c r="AI805" s="954">
        <v>0.23330000000000001</v>
      </c>
      <c r="AJ805" s="954">
        <f>(AH805-MIN(IF(O803=0,2E+99,O803),IF(X803=0,2E+99,X803)))/MIN(IF(O803=0,2E+99,O803),IF(X803=0,2E+99,X803))</f>
        <v>5.3619310429158249</v>
      </c>
      <c r="AK805" s="954">
        <v>4.7107902150465349E-2</v>
      </c>
      <c r="AL805" s="954">
        <v>0.56116255368712231</v>
      </c>
      <c r="AM805" s="955">
        <v>0.64046971240748141</v>
      </c>
      <c r="AN805" s="956">
        <v>45083.126168981478</v>
      </c>
      <c r="AO805" s="952"/>
    </row>
    <row r="806" spans="1:41" x14ac:dyDescent="0.2">
      <c r="A806" s="989"/>
      <c r="B806" s="989"/>
      <c r="C806" s="992"/>
      <c r="D806" s="995"/>
      <c r="E806" s="992"/>
      <c r="F806" s="992"/>
      <c r="G806" s="992"/>
      <c r="H806" s="998"/>
      <c r="I806" s="998"/>
      <c r="J806" s="998"/>
      <c r="K806" s="986"/>
      <c r="L806" s="998"/>
      <c r="M806" s="998"/>
      <c r="N806" s="1001"/>
      <c r="O806" s="986"/>
      <c r="P806" s="986"/>
      <c r="Q806" s="977"/>
      <c r="R806" s="977"/>
      <c r="S806" s="977"/>
      <c r="T806" s="977"/>
      <c r="U806" s="977"/>
      <c r="V806" s="977"/>
      <c r="W806" s="980"/>
      <c r="X806" s="983"/>
      <c r="Y806" s="983"/>
      <c r="Z806" s="974"/>
      <c r="AA806" s="951" t="s">
        <v>1882</v>
      </c>
      <c r="AB806" s="952" t="s">
        <v>504</v>
      </c>
      <c r="AC806" s="952">
        <v>4820</v>
      </c>
      <c r="AD806" s="952" t="s">
        <v>380</v>
      </c>
      <c r="AE806" s="953">
        <v>42128</v>
      </c>
      <c r="AF806" s="953">
        <v>44193</v>
      </c>
      <c r="AG806" s="952">
        <v>82218.42</v>
      </c>
      <c r="AH806" s="952">
        <v>48536.37</v>
      </c>
      <c r="AI806" s="954">
        <v>0.85570000000000002</v>
      </c>
      <c r="AJ806" s="954">
        <f>(AH806-MIN(IF(O803=0,2E+99,O803),IF(X803=0,2E+99,X803)))/MIN(IF(O803=0,2E+99,O803),IF(X803=0,2E+99,X803))</f>
        <v>28.246851313420425</v>
      </c>
      <c r="AK806" s="954">
        <v>0.2512189025843472</v>
      </c>
      <c r="AL806" s="954">
        <v>2.9925900851714347</v>
      </c>
      <c r="AM806" s="955">
        <v>0.29718506370637759</v>
      </c>
      <c r="AN806" s="956">
        <v>45083.126423611109</v>
      </c>
      <c r="AO806" s="952"/>
    </row>
    <row r="807" spans="1:41" ht="13.5" thickBot="1" x14ac:dyDescent="0.25">
      <c r="A807" s="990"/>
      <c r="B807" s="990"/>
      <c r="C807" s="993"/>
      <c r="D807" s="996"/>
      <c r="E807" s="993"/>
      <c r="F807" s="993"/>
      <c r="G807" s="993"/>
      <c r="H807" s="999"/>
      <c r="I807" s="999"/>
      <c r="J807" s="999"/>
      <c r="K807" s="987"/>
      <c r="L807" s="999"/>
      <c r="M807" s="999"/>
      <c r="N807" s="1002"/>
      <c r="O807" s="987"/>
      <c r="P807" s="987"/>
      <c r="Q807" s="978"/>
      <c r="R807" s="978"/>
      <c r="S807" s="978"/>
      <c r="T807" s="978"/>
      <c r="U807" s="978"/>
      <c r="V807" s="978"/>
      <c r="W807" s="981"/>
      <c r="X807" s="984"/>
      <c r="Y807" s="984"/>
      <c r="Z807" s="975"/>
      <c r="AA807" s="957" t="s">
        <v>1883</v>
      </c>
      <c r="AB807" s="958" t="s">
        <v>504</v>
      </c>
      <c r="AC807" s="958">
        <v>2410</v>
      </c>
      <c r="AD807" s="958" t="s">
        <v>380</v>
      </c>
      <c r="AE807" s="959">
        <v>42128</v>
      </c>
      <c r="AF807" s="959">
        <v>44193</v>
      </c>
      <c r="AG807" s="958">
        <v>7963.35</v>
      </c>
      <c r="AH807" s="958">
        <v>2150.06</v>
      </c>
      <c r="AI807" s="960">
        <v>0.23280000000000001</v>
      </c>
      <c r="AJ807" s="960">
        <f>(AH807-MIN(IF(O803=0,2E+99,O803),IF(X803=0,2E+99,X803)))/MIN(IF(O803=0,2E+99,O803),IF(X803=0,2E+99,X803))</f>
        <v>0.29557453791729205</v>
      </c>
      <c r="AK807" s="960">
        <v>4.8664132633418677E-2</v>
      </c>
      <c r="AL807" s="960">
        <v>0.57970080803668922</v>
      </c>
      <c r="AM807" s="961">
        <v>0.64978602800313534</v>
      </c>
      <c r="AN807" s="962">
        <v>45083.12667824074</v>
      </c>
      <c r="AO807" s="958"/>
    </row>
    <row r="808" spans="1:41" x14ac:dyDescent="0.2">
      <c r="A808" s="988" t="s">
        <v>1884</v>
      </c>
      <c r="B808" s="988" t="s">
        <v>1082</v>
      </c>
      <c r="C808" s="991"/>
      <c r="D808" s="994" t="s">
        <v>518</v>
      </c>
      <c r="E808" s="991" t="s">
        <v>960</v>
      </c>
      <c r="F808" s="991">
        <v>1</v>
      </c>
      <c r="G808" s="991">
        <v>0</v>
      </c>
      <c r="H808" s="997">
        <v>14</v>
      </c>
      <c r="I808" s="997">
        <v>506</v>
      </c>
      <c r="J808" s="997">
        <v>0.01</v>
      </c>
      <c r="K808" s="985">
        <v>20.5</v>
      </c>
      <c r="L808" s="997">
        <v>2</v>
      </c>
      <c r="M808" s="997">
        <v>69</v>
      </c>
      <c r="N808" s="1000">
        <v>1214.418157140725</v>
      </c>
      <c r="O808" s="985">
        <f>VLOOKUP(D808,'Залог и цена пипса'!$B$13:$E$44,3,0)*(N808+I808*$C$2*K808)</f>
        <v>20259.998931572631</v>
      </c>
      <c r="P808" s="985">
        <f>K808*VLOOKUP(D808,'Залог и цена пипса'!$B$13:$E$44,2,0)</f>
        <v>2747.4100000000003</v>
      </c>
      <c r="Q808" s="976">
        <v>14</v>
      </c>
      <c r="R808" s="976">
        <v>564</v>
      </c>
      <c r="S808" s="976">
        <v>0.01</v>
      </c>
      <c r="T808" s="976">
        <v>2.891</v>
      </c>
      <c r="U808" s="976">
        <v>1.7</v>
      </c>
      <c r="V808" s="976">
        <v>112</v>
      </c>
      <c r="W808" s="979">
        <v>301.52983972541404</v>
      </c>
      <c r="X808" s="982">
        <f>VLOOKUP(D808,'Залог и цена пипса'!$B$13:$E$44,3,0)*(W808+R808*$C$2*T808)</f>
        <v>3993.7494866310158</v>
      </c>
      <c r="Y808" s="982">
        <f>T808*VLOOKUP(D808,'Залог и цена пипса'!$B$13:$E$44,2,0)</f>
        <v>387.45182000000005</v>
      </c>
      <c r="Z808" s="973">
        <f>MAX(O808,X808)+MAX(Y808,P808)</f>
        <v>23007.408931572631</v>
      </c>
      <c r="AA808" s="945" t="s">
        <v>1885</v>
      </c>
      <c r="AB808" s="946" t="s">
        <v>518</v>
      </c>
      <c r="AC808" s="946">
        <v>7850</v>
      </c>
      <c r="AD808" s="946" t="s">
        <v>380</v>
      </c>
      <c r="AE808" s="947">
        <v>42039</v>
      </c>
      <c r="AF808" s="947">
        <v>44194</v>
      </c>
      <c r="AG808" s="946">
        <v>64838.42</v>
      </c>
      <c r="AH808" s="946">
        <v>7144.92</v>
      </c>
      <c r="AI808" s="948">
        <v>0.1547</v>
      </c>
      <c r="AJ808" s="948">
        <f>(AH808-MIN(IF(O808=0,2E+99,O808),IF(X808=0,2E+99,X808)))/MIN(IF(O808=0,2E+99,O808),IF(X808=0,2E+99,X808))</f>
        <v>0.78902558207956075</v>
      </c>
      <c r="AK808" s="948">
        <v>0.116662024542085</v>
      </c>
      <c r="AL808" s="948">
        <v>1.3999442945050198</v>
      </c>
      <c r="AM808" s="949">
        <v>1.5380945779469057</v>
      </c>
      <c r="AN808" s="950">
        <v>45083.127152777779</v>
      </c>
      <c r="AO808" s="946"/>
    </row>
    <row r="809" spans="1:41" x14ac:dyDescent="0.2">
      <c r="A809" s="989"/>
      <c r="B809" s="989"/>
      <c r="C809" s="992"/>
      <c r="D809" s="995"/>
      <c r="E809" s="992"/>
      <c r="F809" s="992"/>
      <c r="G809" s="992"/>
      <c r="H809" s="998"/>
      <c r="I809" s="998"/>
      <c r="J809" s="998"/>
      <c r="K809" s="986"/>
      <c r="L809" s="998"/>
      <c r="M809" s="998"/>
      <c r="N809" s="1001"/>
      <c r="O809" s="986"/>
      <c r="P809" s="986"/>
      <c r="Q809" s="977"/>
      <c r="R809" s="977"/>
      <c r="S809" s="977"/>
      <c r="T809" s="977"/>
      <c r="U809" s="977"/>
      <c r="V809" s="977"/>
      <c r="W809" s="980"/>
      <c r="X809" s="983"/>
      <c r="Y809" s="983"/>
      <c r="Z809" s="974"/>
      <c r="AA809" s="951" t="s">
        <v>1886</v>
      </c>
      <c r="AB809" s="952" t="s">
        <v>518</v>
      </c>
      <c r="AC809" s="952">
        <v>3140</v>
      </c>
      <c r="AD809" s="952" t="s">
        <v>380</v>
      </c>
      <c r="AE809" s="953">
        <v>42039</v>
      </c>
      <c r="AF809" s="953">
        <v>44194</v>
      </c>
      <c r="AG809" s="952">
        <v>25692.1</v>
      </c>
      <c r="AH809" s="952">
        <v>2825.19</v>
      </c>
      <c r="AI809" s="954">
        <v>0.154</v>
      </c>
      <c r="AJ809" s="954">
        <f>(AH809-MIN(IF(O808=0,2E+99,O808),IF(X808=0,2E+99,X808)))/MIN(IF(O808=0,2E+99,O808),IF(X808=0,2E+99,X808))</f>
        <v>-0.29259709216683261</v>
      </c>
      <c r="AK809" s="954">
        <v>0.11556776062470761</v>
      </c>
      <c r="AL809" s="954">
        <v>1.3868131274964914</v>
      </c>
      <c r="AM809" s="955">
        <v>1.5413452618545949</v>
      </c>
      <c r="AN809" s="956">
        <v>45083.127581018518</v>
      </c>
      <c r="AO809" s="952"/>
    </row>
    <row r="810" spans="1:41" x14ac:dyDescent="0.2">
      <c r="A810" s="989"/>
      <c r="B810" s="989"/>
      <c r="C810" s="992"/>
      <c r="D810" s="995"/>
      <c r="E810" s="992"/>
      <c r="F810" s="992"/>
      <c r="G810" s="992"/>
      <c r="H810" s="998"/>
      <c r="I810" s="998"/>
      <c r="J810" s="998"/>
      <c r="K810" s="986"/>
      <c r="L810" s="998"/>
      <c r="M810" s="998"/>
      <c r="N810" s="1001"/>
      <c r="O810" s="986"/>
      <c r="P810" s="986"/>
      <c r="Q810" s="977"/>
      <c r="R810" s="977"/>
      <c r="S810" s="977"/>
      <c r="T810" s="977"/>
      <c r="U810" s="977"/>
      <c r="V810" s="977"/>
      <c r="W810" s="980"/>
      <c r="X810" s="983"/>
      <c r="Y810" s="983"/>
      <c r="Z810" s="974"/>
      <c r="AA810" s="951" t="s">
        <v>1887</v>
      </c>
      <c r="AB810" s="952" t="s">
        <v>518</v>
      </c>
      <c r="AC810" s="952">
        <v>1570</v>
      </c>
      <c r="AD810" s="952" t="s">
        <v>380</v>
      </c>
      <c r="AE810" s="953">
        <v>42039</v>
      </c>
      <c r="AF810" s="953">
        <v>44193</v>
      </c>
      <c r="AG810" s="952">
        <v>12567.6</v>
      </c>
      <c r="AH810" s="952">
        <v>1310.0899999999999</v>
      </c>
      <c r="AI810" s="954">
        <v>0.14269999999999999</v>
      </c>
      <c r="AJ810" s="954">
        <f>(AH810-MIN(IF(O808=0,2E+99,O808),IF(X808=0,2E+99,X808)))/MIN(IF(O808=0,2E+99,O808),IF(X808=0,2E+99,X808))</f>
        <v>-0.67196490306027057</v>
      </c>
      <c r="AK810" s="954">
        <v>0.11306272266004534</v>
      </c>
      <c r="AL810" s="954">
        <v>1.3567526719205441</v>
      </c>
      <c r="AM810" s="955">
        <v>1.625920123743601</v>
      </c>
      <c r="AN810" s="956">
        <v>45083.128009259257</v>
      </c>
      <c r="AO810" s="952"/>
    </row>
    <row r="811" spans="1:41" x14ac:dyDescent="0.2">
      <c r="A811" s="989"/>
      <c r="B811" s="989"/>
      <c r="C811" s="992"/>
      <c r="D811" s="995"/>
      <c r="E811" s="992"/>
      <c r="F811" s="992"/>
      <c r="G811" s="992"/>
      <c r="H811" s="998"/>
      <c r="I811" s="998"/>
      <c r="J811" s="998"/>
      <c r="K811" s="986"/>
      <c r="L811" s="998"/>
      <c r="M811" s="998"/>
      <c r="N811" s="1001"/>
      <c r="O811" s="986"/>
      <c r="P811" s="986"/>
      <c r="Q811" s="977"/>
      <c r="R811" s="977"/>
      <c r="S811" s="977"/>
      <c r="T811" s="977"/>
      <c r="U811" s="977"/>
      <c r="V811" s="977"/>
      <c r="W811" s="980"/>
      <c r="X811" s="983"/>
      <c r="Y811" s="983"/>
      <c r="Z811" s="974"/>
      <c r="AA811" s="951" t="s">
        <v>1888</v>
      </c>
      <c r="AB811" s="952" t="s">
        <v>518</v>
      </c>
      <c r="AC811" s="952">
        <v>6000</v>
      </c>
      <c r="AD811" s="952" t="s">
        <v>380</v>
      </c>
      <c r="AE811" s="953">
        <v>41640</v>
      </c>
      <c r="AF811" s="953">
        <v>44211</v>
      </c>
      <c r="AG811" s="952">
        <v>15712.11</v>
      </c>
      <c r="AH811" s="952">
        <v>3980.92</v>
      </c>
      <c r="AI811" s="954">
        <v>0.17419999999999999</v>
      </c>
      <c r="AJ811" s="954">
        <f>(AH811-MIN(IF(O808=0,2E+99,O808),IF(X808=0,2E+99,X808)))/MIN(IF(O808=0,2E+99,O808),IF(X808=0,2E+99,X808))</f>
        <v>-3.2123914316514114E-3</v>
      </c>
      <c r="AK811" s="954">
        <v>3.09903550295858E-2</v>
      </c>
      <c r="AL811" s="954">
        <v>0.3740978571428572</v>
      </c>
      <c r="AM811" s="955">
        <v>0.56383628479274717</v>
      </c>
      <c r="AN811" s="956">
        <v>45083.12903935185</v>
      </c>
      <c r="AO811" s="952"/>
    </row>
    <row r="812" spans="1:41" ht="13.5" thickBot="1" x14ac:dyDescent="0.25">
      <c r="A812" s="990"/>
      <c r="B812" s="990"/>
      <c r="C812" s="993"/>
      <c r="D812" s="996"/>
      <c r="E812" s="993"/>
      <c r="F812" s="993"/>
      <c r="G812" s="993"/>
      <c r="H812" s="999"/>
      <c r="I812" s="999"/>
      <c r="J812" s="999"/>
      <c r="K812" s="987"/>
      <c r="L812" s="999"/>
      <c r="M812" s="999"/>
      <c r="N812" s="1002"/>
      <c r="O812" s="987"/>
      <c r="P812" s="987"/>
      <c r="Q812" s="978"/>
      <c r="R812" s="978"/>
      <c r="S812" s="978"/>
      <c r="T812" s="978"/>
      <c r="U812" s="978"/>
      <c r="V812" s="978"/>
      <c r="W812" s="981"/>
      <c r="X812" s="984"/>
      <c r="Y812" s="984"/>
      <c r="Z812" s="975"/>
      <c r="AA812" s="957" t="s">
        <v>1889</v>
      </c>
      <c r="AB812" s="958" t="s">
        <v>518</v>
      </c>
      <c r="AC812" s="958">
        <v>6000</v>
      </c>
      <c r="AD812" s="958" t="s">
        <v>380</v>
      </c>
      <c r="AE812" s="959">
        <v>43466</v>
      </c>
      <c r="AF812" s="959">
        <v>44255</v>
      </c>
      <c r="AG812" s="958">
        <v>3791.54</v>
      </c>
      <c r="AH812" s="958">
        <v>1742.26</v>
      </c>
      <c r="AI812" s="960">
        <v>0.23050000000000001</v>
      </c>
      <c r="AJ812" s="960">
        <f>(AH812-MIN(IF(O808=0,2E+99,O808),IF(X808=0,2E+99,X808)))/MIN(IF(O808=0,2E+99,O808),IF(X808=0,2E+99,X808))</f>
        <v>-0.56375330855573813</v>
      </c>
      <c r="AK812" s="960">
        <v>2.4398584298584301E-2</v>
      </c>
      <c r="AL812" s="960">
        <v>0.28723787878787876</v>
      </c>
      <c r="AM812" s="961">
        <v>0.9891906332736059</v>
      </c>
      <c r="AN812" s="962">
        <v>45083.129317129627</v>
      </c>
      <c r="AO812" s="958"/>
    </row>
    <row r="813" spans="1:41" ht="13.5" thickBot="1" x14ac:dyDescent="0.25">
      <c r="A813" s="932" t="s">
        <v>1890</v>
      </c>
      <c r="B813" s="932" t="s">
        <v>1891</v>
      </c>
      <c r="C813" s="933"/>
      <c r="D813" s="934" t="s">
        <v>521</v>
      </c>
      <c r="E813" s="933" t="s">
        <v>960</v>
      </c>
      <c r="F813" s="933">
        <v>1</v>
      </c>
      <c r="G813" s="933">
        <v>0</v>
      </c>
      <c r="H813" s="935">
        <v>10</v>
      </c>
      <c r="I813" s="935">
        <v>405</v>
      </c>
      <c r="J813" s="935">
        <v>0.01</v>
      </c>
      <c r="K813" s="936">
        <v>2.319</v>
      </c>
      <c r="L813" s="935">
        <v>1.42</v>
      </c>
      <c r="M813" s="935">
        <v>64</v>
      </c>
      <c r="N813" s="937">
        <v>137.8447295925981</v>
      </c>
      <c r="O813" s="936">
        <f>VLOOKUP(D813,'Залог и цена пипса'!$B$13:$E$44,3,0)*(N813+I813*$C$2*K813)</f>
        <v>2125.0761033678464</v>
      </c>
      <c r="P813" s="936">
        <f>K813*VLOOKUP(D813,'Залог и цена пипса'!$B$13:$E$44,2,0)</f>
        <v>310.79238000000004</v>
      </c>
      <c r="Q813" s="938">
        <v>9</v>
      </c>
      <c r="R813" s="938">
        <v>308</v>
      </c>
      <c r="S813" s="938">
        <v>0.01</v>
      </c>
      <c r="T813" s="938">
        <v>1.931</v>
      </c>
      <c r="U813" s="938">
        <v>1.42</v>
      </c>
      <c r="V813" s="938">
        <v>59</v>
      </c>
      <c r="W813" s="939">
        <v>104.50004268019696</v>
      </c>
      <c r="X813" s="940">
        <f>VLOOKUP(D813,'Залог и цена пипса'!$B$13:$E$44,3,0)*(W813+R813*$C$2*T813)</f>
        <v>1476.9208535669586</v>
      </c>
      <c r="Y813" s="940">
        <f>T813*VLOOKUP(D813,'Залог и цена пипса'!$B$13:$E$44,2,0)</f>
        <v>258.79262</v>
      </c>
      <c r="Z813" s="941">
        <f>MAX(O813,X813)+MAX(Y813,P813)</f>
        <v>2435.8684833678462</v>
      </c>
      <c r="AA813" s="932" t="s">
        <v>1892</v>
      </c>
      <c r="AB813" s="933" t="s">
        <v>521</v>
      </c>
      <c r="AC813" s="933">
        <v>1950</v>
      </c>
      <c r="AD813" s="933" t="s">
        <v>380</v>
      </c>
      <c r="AE813" s="942">
        <v>42249</v>
      </c>
      <c r="AF813" s="942">
        <v>44194</v>
      </c>
      <c r="AG813" s="933">
        <v>10050.82</v>
      </c>
      <c r="AH813" s="933">
        <v>1592.34</v>
      </c>
      <c r="AI813" s="943">
        <v>0.1454</v>
      </c>
      <c r="AJ813" s="943">
        <f>(AH813-MIN(IF(O813=0,2E+99,O813),IF(X813=0,2E+99,X813)))/MIN(IF(O813=0,2E+99,O813),IF(X813=0,2E+99,X813))</f>
        <v>7.8148498041915274E-2</v>
      </c>
      <c r="AK813" s="943">
        <v>8.0661450182576935E-2</v>
      </c>
      <c r="AL813" s="943">
        <v>0.97250314465408805</v>
      </c>
      <c r="AM813" s="941">
        <v>1.1909398319928355</v>
      </c>
      <c r="AN813" s="944">
        <v>45083.129745370374</v>
      </c>
      <c r="AO813" s="933"/>
    </row>
    <row r="814" spans="1:41" x14ac:dyDescent="0.2">
      <c r="A814" s="988" t="s">
        <v>1893</v>
      </c>
      <c r="B814" s="988" t="s">
        <v>1894</v>
      </c>
      <c r="C814" s="991"/>
      <c r="D814" s="994" t="s">
        <v>500</v>
      </c>
      <c r="E814" s="991" t="s">
        <v>960</v>
      </c>
      <c r="F814" s="991">
        <v>1</v>
      </c>
      <c r="G814" s="991">
        <v>1</v>
      </c>
      <c r="H814" s="997">
        <v>12</v>
      </c>
      <c r="I814" s="997">
        <v>219</v>
      </c>
      <c r="J814" s="997">
        <v>0.01</v>
      </c>
      <c r="K814" s="985">
        <v>29.179000000000002</v>
      </c>
      <c r="L814" s="997">
        <v>2</v>
      </c>
      <c r="M814" s="997">
        <v>40</v>
      </c>
      <c r="N814" s="1000">
        <v>601.29799999999989</v>
      </c>
      <c r="O814" s="985">
        <f>VLOOKUP(D814,'Залог и цена пипса'!$B$13:$E$44,3,0)*(N814+I814*$C$2*K814)</f>
        <v>15598.281500000003</v>
      </c>
      <c r="P814" s="985">
        <f>K814*VLOOKUP(D814,'Залог и цена пипса'!$B$13:$E$44,2,0)</f>
        <v>6257.7283400000006</v>
      </c>
      <c r="Q814" s="976"/>
      <c r="R814" s="976"/>
      <c r="S814" s="976"/>
      <c r="T814" s="976"/>
      <c r="U814" s="976"/>
      <c r="V814" s="976"/>
      <c r="W814" s="979"/>
      <c r="X814" s="982"/>
      <c r="Y814" s="982"/>
      <c r="Z814" s="973">
        <f>MAX(O814,X814)+MAX(Y814,P814)</f>
        <v>21856.009840000002</v>
      </c>
      <c r="AA814" s="945" t="s">
        <v>1895</v>
      </c>
      <c r="AB814" s="946" t="s">
        <v>500</v>
      </c>
      <c r="AC814" s="946">
        <v>6000</v>
      </c>
      <c r="AD814" s="946" t="s">
        <v>380</v>
      </c>
      <c r="AE814" s="947">
        <v>42005</v>
      </c>
      <c r="AF814" s="947">
        <v>42736</v>
      </c>
      <c r="AG814" s="946">
        <v>105600.53</v>
      </c>
      <c r="AH814" s="946">
        <v>36387.5</v>
      </c>
      <c r="AI814" s="948">
        <v>0.4229</v>
      </c>
      <c r="AJ814" s="948">
        <f>(AH814-MIN(IF(O814=0,2E+99,O814),IF(X814=0,2E+99,X814)))/MIN(IF(O814=0,2E+99,O814),IF(X814=0,2E+99,X814))</f>
        <v>1.332789031919958</v>
      </c>
      <c r="AK814" s="948">
        <v>0.73333701388888883</v>
      </c>
      <c r="AL814" s="948">
        <v>8.800044166666666</v>
      </c>
      <c r="AM814" s="949">
        <v>1.4510550326348333</v>
      </c>
      <c r="AN814" s="950">
        <v>45083.129965277774</v>
      </c>
      <c r="AO814" s="946"/>
    </row>
    <row r="815" spans="1:41" ht="13.5" thickBot="1" x14ac:dyDescent="0.25">
      <c r="A815" s="990"/>
      <c r="B815" s="990"/>
      <c r="C815" s="993"/>
      <c r="D815" s="996"/>
      <c r="E815" s="993"/>
      <c r="F815" s="993"/>
      <c r="G815" s="993"/>
      <c r="H815" s="999"/>
      <c r="I815" s="999"/>
      <c r="J815" s="999"/>
      <c r="K815" s="987"/>
      <c r="L815" s="999"/>
      <c r="M815" s="999"/>
      <c r="N815" s="1002"/>
      <c r="O815" s="987"/>
      <c r="P815" s="987"/>
      <c r="Q815" s="978"/>
      <c r="R815" s="978"/>
      <c r="S815" s="978"/>
      <c r="T815" s="978"/>
      <c r="U815" s="978"/>
      <c r="V815" s="978"/>
      <c r="W815" s="981"/>
      <c r="X815" s="984"/>
      <c r="Y815" s="984"/>
      <c r="Z815" s="975"/>
      <c r="AA815" s="957" t="s">
        <v>1896</v>
      </c>
      <c r="AB815" s="958" t="s">
        <v>500</v>
      </c>
      <c r="AC815" s="958">
        <v>5000</v>
      </c>
      <c r="AD815" s="958" t="s">
        <v>380</v>
      </c>
      <c r="AE815" s="959">
        <v>42005</v>
      </c>
      <c r="AF815" s="959">
        <v>42736</v>
      </c>
      <c r="AG815" s="958">
        <v>88698.240000000005</v>
      </c>
      <c r="AH815" s="958">
        <v>38372.199999999997</v>
      </c>
      <c r="AI815" s="960">
        <v>0.74780000000000002</v>
      </c>
      <c r="AJ815" s="960">
        <f>(AH815-MIN(IF(O814=0,2E+99,O814),IF(X814=0,2E+99,X814)))/MIN(IF(O814=0,2E+99,O814),IF(X814=0,2E+99,X814))</f>
        <v>1.4600274075063966</v>
      </c>
      <c r="AK815" s="960">
        <v>0.73915200000000003</v>
      </c>
      <c r="AL815" s="960">
        <v>8.8698240000000013</v>
      </c>
      <c r="AM815" s="961">
        <v>1.1557617233309534</v>
      </c>
      <c r="AN815" s="962">
        <v>45083.13008101852</v>
      </c>
      <c r="AO815" s="958"/>
    </row>
    <row r="816" spans="1:41" ht="13.5" thickBot="1" x14ac:dyDescent="0.25">
      <c r="A816" s="932" t="s">
        <v>1897</v>
      </c>
      <c r="B816" s="932" t="s">
        <v>1898</v>
      </c>
      <c r="C816" s="933"/>
      <c r="D816" s="934" t="s">
        <v>500</v>
      </c>
      <c r="E816" s="933" t="s">
        <v>1004</v>
      </c>
      <c r="F816" s="933">
        <v>2</v>
      </c>
      <c r="G816" s="933">
        <v>1</v>
      </c>
      <c r="H816" s="935">
        <v>10</v>
      </c>
      <c r="I816" s="935">
        <v>315</v>
      </c>
      <c r="J816" s="935">
        <v>0.01</v>
      </c>
      <c r="K816" s="936">
        <v>4.4130000000000003</v>
      </c>
      <c r="L816" s="935">
        <v>1.8</v>
      </c>
      <c r="M816" s="935">
        <v>65</v>
      </c>
      <c r="N816" s="937">
        <v>191.64699999999996</v>
      </c>
      <c r="O816" s="936">
        <f>VLOOKUP(D816,'Залог и цена пипса'!$B$13:$E$44,3,0)*(N816+I816*$C$2*K816)</f>
        <v>4001.6125000000006</v>
      </c>
      <c r="P816" s="936">
        <f>K816*VLOOKUP(D816,'Залог и цена пипса'!$B$13:$E$44,2,0)</f>
        <v>946.41198000000009</v>
      </c>
      <c r="Q816" s="938"/>
      <c r="R816" s="938"/>
      <c r="S816" s="938"/>
      <c r="T816" s="938"/>
      <c r="U816" s="938"/>
      <c r="V816" s="938"/>
      <c r="W816" s="939"/>
      <c r="X816" s="940"/>
      <c r="Y816" s="940"/>
      <c r="Z816" s="941">
        <f>MAX(O816,X816)+MAX(Y816,P816)</f>
        <v>4948.0244800000009</v>
      </c>
      <c r="AA816" s="932" t="s">
        <v>1899</v>
      </c>
      <c r="AB816" s="933" t="s">
        <v>500</v>
      </c>
      <c r="AC816" s="933">
        <v>3500</v>
      </c>
      <c r="AD816" s="933" t="s">
        <v>380</v>
      </c>
      <c r="AE816" s="942">
        <v>41275</v>
      </c>
      <c r="AF816" s="942">
        <v>44269</v>
      </c>
      <c r="AG816" s="933">
        <v>35183.480000000003</v>
      </c>
      <c r="AH816" s="933">
        <v>3851.25</v>
      </c>
      <c r="AI816" s="943">
        <v>0.62729999999999997</v>
      </c>
      <c r="AJ816" s="943">
        <f>(AH816-MIN(IF(O816=0,2E+99,O816),IF(X816=0,2E+99,X816)))/MIN(IF(O816=0,2E+99,O816),IF(X816=0,2E+99,X816))</f>
        <v>-3.7575477385679054E-2</v>
      </c>
      <c r="AK816" s="943">
        <v>0.10226269437581748</v>
      </c>
      <c r="AL816" s="943">
        <v>1.2259052264808366</v>
      </c>
      <c r="AM816" s="941">
        <v>1.1140975768082904</v>
      </c>
      <c r="AN816" s="944">
        <v>45083.131388888891</v>
      </c>
      <c r="AO816" s="933"/>
    </row>
    <row r="817" spans="1:41" ht="13.5" thickBot="1" x14ac:dyDescent="0.25">
      <c r="A817" s="932" t="s">
        <v>1900</v>
      </c>
      <c r="B817" s="932" t="s">
        <v>1901</v>
      </c>
      <c r="C817" s="933"/>
      <c r="D817" s="934" t="s">
        <v>500</v>
      </c>
      <c r="E817" s="933" t="s">
        <v>1004</v>
      </c>
      <c r="F817" s="933">
        <v>2</v>
      </c>
      <c r="G817" s="933">
        <v>1</v>
      </c>
      <c r="H817" s="935">
        <v>10</v>
      </c>
      <c r="I817" s="935">
        <v>306</v>
      </c>
      <c r="J817" s="935">
        <v>0.01</v>
      </c>
      <c r="K817" s="936">
        <v>4.4130000000000003</v>
      </c>
      <c r="L817" s="935">
        <v>1.8</v>
      </c>
      <c r="M817" s="935">
        <v>63</v>
      </c>
      <c r="N817" s="937">
        <v>186.24699999999996</v>
      </c>
      <c r="O817" s="936">
        <f>VLOOKUP(D817,'Залог и цена пипса'!$B$13:$E$44,3,0)*(N817+I817*$C$2*K817)</f>
        <v>3888.0370000000003</v>
      </c>
      <c r="P817" s="936">
        <f>K817*VLOOKUP(D817,'Залог и цена пипса'!$B$13:$E$44,2,0)</f>
        <v>946.41198000000009</v>
      </c>
      <c r="Q817" s="938"/>
      <c r="R817" s="938"/>
      <c r="S817" s="938"/>
      <c r="T817" s="938"/>
      <c r="U817" s="938"/>
      <c r="V817" s="938"/>
      <c r="W817" s="939"/>
      <c r="X817" s="940"/>
      <c r="Y817" s="940"/>
      <c r="Z817" s="941">
        <f>MAX(O817,X817)+MAX(Y817,P817)</f>
        <v>4834.4489800000001</v>
      </c>
      <c r="AA817" s="932" t="s">
        <v>1902</v>
      </c>
      <c r="AB817" s="933" t="s">
        <v>500</v>
      </c>
      <c r="AC817" s="933">
        <v>3500</v>
      </c>
      <c r="AD817" s="933" t="s">
        <v>380</v>
      </c>
      <c r="AE817" s="942">
        <v>41275</v>
      </c>
      <c r="AF817" s="942">
        <v>44269</v>
      </c>
      <c r="AG817" s="933">
        <v>34122.400000000001</v>
      </c>
      <c r="AH817" s="933">
        <v>3079.64</v>
      </c>
      <c r="AI817" s="943">
        <v>0.46550000000000002</v>
      </c>
      <c r="AJ817" s="943">
        <f>(AH817-MIN(IF(O817=0,2E+99,O817),IF(X817=0,2E+99,X817)))/MIN(IF(O817=0,2E+99,O817),IF(X817=0,2E+99,X817))</f>
        <v>-0.20791906044104014</v>
      </c>
      <c r="AK817" s="943">
        <v>9.9178607760499943E-2</v>
      </c>
      <c r="AL817" s="943">
        <v>1.1889337979094079</v>
      </c>
      <c r="AM817" s="941">
        <v>1.3512190686843033</v>
      </c>
      <c r="AN817" s="944">
        <v>45083.132835648146</v>
      </c>
      <c r="AO817" s="933"/>
    </row>
    <row r="818" spans="1:41" x14ac:dyDescent="0.2">
      <c r="A818" s="988" t="s">
        <v>1903</v>
      </c>
      <c r="B818" s="988" t="s">
        <v>1904</v>
      </c>
      <c r="C818" s="991"/>
      <c r="D818" s="994" t="s">
        <v>500</v>
      </c>
      <c r="E818" s="991" t="s">
        <v>960</v>
      </c>
      <c r="F818" s="991">
        <v>1</v>
      </c>
      <c r="G818" s="991">
        <v>1</v>
      </c>
      <c r="H818" s="997">
        <v>10</v>
      </c>
      <c r="I818" s="997">
        <v>243</v>
      </c>
      <c r="J818" s="997">
        <v>0.01</v>
      </c>
      <c r="K818" s="985">
        <v>6.2249999999999996</v>
      </c>
      <c r="L818" s="997">
        <v>2</v>
      </c>
      <c r="M818" s="997">
        <v>40</v>
      </c>
      <c r="N818" s="1000">
        <v>155.74499999999998</v>
      </c>
      <c r="O818" s="985">
        <f>VLOOKUP(D818,'Залог и цена пипса'!$B$13:$E$44,3,0)*(N818+I818*$C$2*K818)</f>
        <v>3826.4624999999996</v>
      </c>
      <c r="P818" s="985">
        <f>K818*VLOOKUP(D818,'Залог и цена пипса'!$B$13:$E$44,2,0)</f>
        <v>1335.0135</v>
      </c>
      <c r="Q818" s="976"/>
      <c r="R818" s="976"/>
      <c r="S818" s="976"/>
      <c r="T818" s="976"/>
      <c r="U818" s="976"/>
      <c r="V818" s="976"/>
      <c r="W818" s="979"/>
      <c r="X818" s="982"/>
      <c r="Y818" s="982"/>
      <c r="Z818" s="973">
        <f>MAX(O818,X818)+MAX(Y818,P818)</f>
        <v>5161.4759999999997</v>
      </c>
      <c r="AA818" s="945" t="s">
        <v>1905</v>
      </c>
      <c r="AB818" s="946" t="s">
        <v>500</v>
      </c>
      <c r="AC818" s="946">
        <v>6000</v>
      </c>
      <c r="AD818" s="946" t="s">
        <v>380</v>
      </c>
      <c r="AE818" s="947">
        <v>42005</v>
      </c>
      <c r="AF818" s="947">
        <v>42781</v>
      </c>
      <c r="AG818" s="946">
        <v>18188.12</v>
      </c>
      <c r="AH818" s="946">
        <v>9078.69</v>
      </c>
      <c r="AI818" s="948">
        <v>0.50739999999999996</v>
      </c>
      <c r="AJ818" s="948">
        <f>(AH818-MIN(IF(O818=0,2E+99,O818),IF(X818=0,2E+99,X818)))/MIN(IF(O818=0,2E+99,O818),IF(X818=0,2E+99,X818))</f>
        <v>1.3726065523966331</v>
      </c>
      <c r="AK818" s="948">
        <v>0.11887660130718954</v>
      </c>
      <c r="AL818" s="948">
        <v>1.4435015873015873</v>
      </c>
      <c r="AM818" s="949">
        <v>0.9539933100270549</v>
      </c>
      <c r="AN818" s="950">
        <v>45083.133090277777</v>
      </c>
      <c r="AO818" s="946"/>
    </row>
    <row r="819" spans="1:41" x14ac:dyDescent="0.2">
      <c r="A819" s="989"/>
      <c r="B819" s="989"/>
      <c r="C819" s="992"/>
      <c r="D819" s="995"/>
      <c r="E819" s="992"/>
      <c r="F819" s="992"/>
      <c r="G819" s="992"/>
      <c r="H819" s="998"/>
      <c r="I819" s="998"/>
      <c r="J819" s="998"/>
      <c r="K819" s="986"/>
      <c r="L819" s="998"/>
      <c r="M819" s="998"/>
      <c r="N819" s="1001"/>
      <c r="O819" s="986"/>
      <c r="P819" s="986"/>
      <c r="Q819" s="977"/>
      <c r="R819" s="977"/>
      <c r="S819" s="977"/>
      <c r="T819" s="977"/>
      <c r="U819" s="977"/>
      <c r="V819" s="977"/>
      <c r="W819" s="980"/>
      <c r="X819" s="983"/>
      <c r="Y819" s="983"/>
      <c r="Z819" s="974"/>
      <c r="AA819" s="951" t="s">
        <v>1906</v>
      </c>
      <c r="AB819" s="952" t="s">
        <v>500</v>
      </c>
      <c r="AC819" s="952">
        <v>3000</v>
      </c>
      <c r="AD819" s="952" t="s">
        <v>380</v>
      </c>
      <c r="AE819" s="953">
        <v>42005</v>
      </c>
      <c r="AF819" s="953">
        <v>42781</v>
      </c>
      <c r="AG819" s="952">
        <v>11808.77</v>
      </c>
      <c r="AH819" s="952">
        <v>3622.88</v>
      </c>
      <c r="AI819" s="954">
        <v>0.83899999999999997</v>
      </c>
      <c r="AJ819" s="954">
        <f>(AH819-MIN(IF(O818=0,2E+99,O818),IF(X818=0,2E+99,X818)))/MIN(IF(O818=0,2E+99,O818),IF(X818=0,2E+99,X818))</f>
        <v>-5.3203840361691651E-2</v>
      </c>
      <c r="AK819" s="954">
        <v>0.15436300653594773</v>
      </c>
      <c r="AL819" s="954">
        <v>1.8744079365079367</v>
      </c>
      <c r="AM819" s="955">
        <v>1.5521418897462267</v>
      </c>
      <c r="AN819" s="956">
        <v>45083.133159722223</v>
      </c>
      <c r="AO819" s="952"/>
    </row>
    <row r="820" spans="1:41" ht="13.5" thickBot="1" x14ac:dyDescent="0.25">
      <c r="A820" s="990"/>
      <c r="B820" s="990"/>
      <c r="C820" s="993"/>
      <c r="D820" s="996"/>
      <c r="E820" s="993"/>
      <c r="F820" s="993"/>
      <c r="G820" s="993"/>
      <c r="H820" s="999"/>
      <c r="I820" s="999"/>
      <c r="J820" s="999"/>
      <c r="K820" s="987"/>
      <c r="L820" s="999"/>
      <c r="M820" s="999"/>
      <c r="N820" s="1002"/>
      <c r="O820" s="987"/>
      <c r="P820" s="987"/>
      <c r="Q820" s="978"/>
      <c r="R820" s="978"/>
      <c r="S820" s="978"/>
      <c r="T820" s="978"/>
      <c r="U820" s="978"/>
      <c r="V820" s="978"/>
      <c r="W820" s="981"/>
      <c r="X820" s="984"/>
      <c r="Y820" s="984"/>
      <c r="Z820" s="975"/>
      <c r="AA820" s="965" t="s">
        <v>1907</v>
      </c>
      <c r="AB820" s="958"/>
      <c r="AC820" s="958"/>
      <c r="AD820" s="958"/>
      <c r="AE820" s="958"/>
      <c r="AF820" s="958"/>
      <c r="AG820" s="958"/>
      <c r="AH820" s="958"/>
      <c r="AI820" s="960"/>
      <c r="AJ820" s="960"/>
      <c r="AK820" s="960"/>
      <c r="AL820" s="960"/>
      <c r="AM820" s="961"/>
      <c r="AN820" s="962">
        <v>45083.133171296293</v>
      </c>
      <c r="AO820" s="958"/>
    </row>
    <row r="821" spans="1:41" x14ac:dyDescent="0.2">
      <c r="A821" s="988" t="s">
        <v>1908</v>
      </c>
      <c r="B821" s="988" t="s">
        <v>1909</v>
      </c>
      <c r="C821" s="991"/>
      <c r="D821" s="994" t="s">
        <v>500</v>
      </c>
      <c r="E821" s="991" t="s">
        <v>960</v>
      </c>
      <c r="F821" s="991">
        <v>1</v>
      </c>
      <c r="G821" s="991">
        <v>1</v>
      </c>
      <c r="H821" s="997">
        <v>16</v>
      </c>
      <c r="I821" s="997">
        <v>297</v>
      </c>
      <c r="J821" s="997">
        <v>0.01</v>
      </c>
      <c r="K821" s="985">
        <v>3.8049999999999997</v>
      </c>
      <c r="L821" s="997">
        <v>3.5</v>
      </c>
      <c r="M821" s="997">
        <v>55</v>
      </c>
      <c r="N821" s="1000">
        <v>173.96299999999999</v>
      </c>
      <c r="O821" s="985">
        <f>VLOOKUP(D821,'Залог и цена пипса'!$B$13:$E$44,3,0)*(N821+I821*$C$2*K821)</f>
        <v>3434.7575000000002</v>
      </c>
      <c r="P821" s="985">
        <f>K821*VLOOKUP(D821,'Залог и цена пипса'!$B$13:$E$44,2,0)</f>
        <v>816.02030000000002</v>
      </c>
      <c r="Q821" s="976"/>
      <c r="R821" s="976"/>
      <c r="S821" s="976"/>
      <c r="T821" s="976"/>
      <c r="U821" s="976"/>
      <c r="V821" s="976"/>
      <c r="W821" s="979"/>
      <c r="X821" s="982"/>
      <c r="Y821" s="982"/>
      <c r="Z821" s="973">
        <f>MAX(O821,X821)+MAX(Y821,P821)</f>
        <v>4250.7777999999998</v>
      </c>
      <c r="AA821" s="945" t="s">
        <v>1910</v>
      </c>
      <c r="AB821" s="946" t="s">
        <v>500</v>
      </c>
      <c r="AC821" s="946">
        <v>10000</v>
      </c>
      <c r="AD821" s="946" t="s">
        <v>380</v>
      </c>
      <c r="AE821" s="947">
        <v>42005</v>
      </c>
      <c r="AF821" s="947">
        <v>42781</v>
      </c>
      <c r="AG821" s="946">
        <v>1132.8699999999999</v>
      </c>
      <c r="AH821" s="946">
        <v>9445.5499999999993</v>
      </c>
      <c r="AI821" s="948">
        <v>0.80369999999999997</v>
      </c>
      <c r="AJ821" s="948">
        <f>(AH821-MIN(IF(O821=0,2E+99,O821),IF(X821=0,2E+99,X821)))/MIN(IF(O821=0,2E+99,O821),IF(X821=0,2E+99,X821))</f>
        <v>1.7499903559421588</v>
      </c>
      <c r="AK821" s="948">
        <v>4.4426274509803921E-3</v>
      </c>
      <c r="AL821" s="948">
        <v>5.394619047619046E-2</v>
      </c>
      <c r="AM821" s="949">
        <v>5.7112810239944176E-2</v>
      </c>
      <c r="AN821" s="950">
        <v>45083.133414351854</v>
      </c>
      <c r="AO821" s="946"/>
    </row>
    <row r="822" spans="1:41" x14ac:dyDescent="0.2">
      <c r="A822" s="989"/>
      <c r="B822" s="989"/>
      <c r="C822" s="992"/>
      <c r="D822" s="995"/>
      <c r="E822" s="992"/>
      <c r="F822" s="992"/>
      <c r="G822" s="992"/>
      <c r="H822" s="998"/>
      <c r="I822" s="998"/>
      <c r="J822" s="998"/>
      <c r="K822" s="986"/>
      <c r="L822" s="998"/>
      <c r="M822" s="998"/>
      <c r="N822" s="1001"/>
      <c r="O822" s="986"/>
      <c r="P822" s="986"/>
      <c r="Q822" s="977"/>
      <c r="R822" s="977"/>
      <c r="S822" s="977"/>
      <c r="T822" s="977"/>
      <c r="U822" s="977"/>
      <c r="V822" s="977"/>
      <c r="W822" s="980"/>
      <c r="X822" s="983"/>
      <c r="Y822" s="983"/>
      <c r="Z822" s="974"/>
      <c r="AA822" s="966" t="s">
        <v>1911</v>
      </c>
      <c r="AB822" s="952"/>
      <c r="AC822" s="952"/>
      <c r="AD822" s="952"/>
      <c r="AE822" s="952"/>
      <c r="AF822" s="952"/>
      <c r="AG822" s="952"/>
      <c r="AH822" s="952"/>
      <c r="AI822" s="954"/>
      <c r="AJ822" s="954"/>
      <c r="AK822" s="954"/>
      <c r="AL822" s="954"/>
      <c r="AM822" s="955"/>
      <c r="AN822" s="956">
        <v>45083.133414351854</v>
      </c>
      <c r="AO822" s="952"/>
    </row>
    <row r="823" spans="1:41" ht="13.5" thickBot="1" x14ac:dyDescent="0.25">
      <c r="A823" s="990"/>
      <c r="B823" s="990"/>
      <c r="C823" s="993"/>
      <c r="D823" s="996"/>
      <c r="E823" s="993"/>
      <c r="F823" s="993"/>
      <c r="G823" s="993"/>
      <c r="H823" s="999"/>
      <c r="I823" s="999"/>
      <c r="J823" s="999"/>
      <c r="K823" s="987"/>
      <c r="L823" s="999"/>
      <c r="M823" s="999"/>
      <c r="N823" s="1002"/>
      <c r="O823" s="987"/>
      <c r="P823" s="987"/>
      <c r="Q823" s="978"/>
      <c r="R823" s="978"/>
      <c r="S823" s="978"/>
      <c r="T823" s="978"/>
      <c r="U823" s="978"/>
      <c r="V823" s="978"/>
      <c r="W823" s="981"/>
      <c r="X823" s="984"/>
      <c r="Y823" s="984"/>
      <c r="Z823" s="975"/>
      <c r="AA823" s="957" t="s">
        <v>1912</v>
      </c>
      <c r="AB823" s="958" t="s">
        <v>500</v>
      </c>
      <c r="AC823" s="958">
        <v>3000</v>
      </c>
      <c r="AD823" s="958" t="s">
        <v>380</v>
      </c>
      <c r="AE823" s="959">
        <v>42005</v>
      </c>
      <c r="AF823" s="959">
        <v>42781</v>
      </c>
      <c r="AG823" s="958">
        <v>5754.69</v>
      </c>
      <c r="AH823" s="958">
        <v>3042.25</v>
      </c>
      <c r="AI823" s="960">
        <v>0.48320000000000002</v>
      </c>
      <c r="AJ823" s="960">
        <f>(AH823-MIN(IF(O821=0,2E+99,O821),IF(X821=0,2E+99,X821)))/MIN(IF(O821=0,2E+99,O821),IF(X821=0,2E+99,X821))</f>
        <v>-0.11427517080900185</v>
      </c>
      <c r="AK823" s="960">
        <v>7.522470588235293E-2</v>
      </c>
      <c r="AL823" s="960">
        <v>0.91344285714285711</v>
      </c>
      <c r="AM823" s="961">
        <v>0.90075719333669857</v>
      </c>
      <c r="AN823" s="962">
        <v>45083.133506944447</v>
      </c>
      <c r="AO823" s="958"/>
    </row>
    <row r="824" spans="1:41" x14ac:dyDescent="0.2">
      <c r="A824" s="988" t="s">
        <v>1913</v>
      </c>
      <c r="B824" s="988" t="s">
        <v>1914</v>
      </c>
      <c r="C824" s="991"/>
      <c r="D824" s="994" t="s">
        <v>505</v>
      </c>
      <c r="E824" s="991" t="s">
        <v>1004</v>
      </c>
      <c r="F824" s="991">
        <v>3</v>
      </c>
      <c r="G824" s="991">
        <v>1</v>
      </c>
      <c r="H824" s="997">
        <v>7</v>
      </c>
      <c r="I824" s="997">
        <v>150</v>
      </c>
      <c r="J824" s="997">
        <v>0.01</v>
      </c>
      <c r="K824" s="985">
        <v>0.17599999999999999</v>
      </c>
      <c r="L824" s="997">
        <v>1.4</v>
      </c>
      <c r="M824" s="997">
        <v>62</v>
      </c>
      <c r="N824" s="1000">
        <v>7.1395501999999977</v>
      </c>
      <c r="O824" s="985">
        <f>VLOOKUP(D824,'Залог и цена пипса'!$B$13:$E$44,3,0)*(N824+I824*$C$2*K824)</f>
        <v>84.542236270850793</v>
      </c>
      <c r="P824" s="985">
        <f>K824*VLOOKUP(D824,'Залог и цена пипса'!$B$13:$E$44,2,0)</f>
        <v>35.199999999999996</v>
      </c>
      <c r="Q824" s="976"/>
      <c r="R824" s="976"/>
      <c r="S824" s="976"/>
      <c r="T824" s="976"/>
      <c r="U824" s="976"/>
      <c r="V824" s="976"/>
      <c r="W824" s="979"/>
      <c r="X824" s="982"/>
      <c r="Y824" s="982"/>
      <c r="Z824" s="973">
        <f>MAX(O824,X824)+MAX(Y824,P824)</f>
        <v>119.74223627085078</v>
      </c>
      <c r="AA824" s="945" t="s">
        <v>1915</v>
      </c>
      <c r="AB824" s="946" t="s">
        <v>505</v>
      </c>
      <c r="AC824" s="946">
        <v>262</v>
      </c>
      <c r="AD824" s="946" t="s">
        <v>380</v>
      </c>
      <c r="AE824" s="947">
        <v>43102</v>
      </c>
      <c r="AF824" s="947">
        <v>44253</v>
      </c>
      <c r="AG824" s="946">
        <v>1412.14</v>
      </c>
      <c r="AH824" s="946">
        <v>238.28</v>
      </c>
      <c r="AI824" s="948">
        <v>0.15140000000000001</v>
      </c>
      <c r="AJ824" s="948">
        <f>(AH824-MIN(IF(O824=0,2E+99,O824),IF(X824=0,2E+99,X824)))/MIN(IF(O824=0,2E+99,O824),IF(X824=0,2E+99,X824))</f>
        <v>1.8184728782973565</v>
      </c>
      <c r="AK824" s="948">
        <v>0.14221233056053498</v>
      </c>
      <c r="AL824" s="948">
        <v>1.6843272900763357</v>
      </c>
      <c r="AM824" s="949">
        <v>1.8519966006379049</v>
      </c>
      <c r="AN824" s="950">
        <v>45083.133668981478</v>
      </c>
      <c r="AO824" s="946"/>
    </row>
    <row r="825" spans="1:41" ht="13.5" thickBot="1" x14ac:dyDescent="0.25">
      <c r="A825" s="990"/>
      <c r="B825" s="990"/>
      <c r="C825" s="993"/>
      <c r="D825" s="996"/>
      <c r="E825" s="993"/>
      <c r="F825" s="993"/>
      <c r="G825" s="993"/>
      <c r="H825" s="999"/>
      <c r="I825" s="999"/>
      <c r="J825" s="999"/>
      <c r="K825" s="987"/>
      <c r="L825" s="999"/>
      <c r="M825" s="999"/>
      <c r="N825" s="1002"/>
      <c r="O825" s="987"/>
      <c r="P825" s="987"/>
      <c r="Q825" s="978"/>
      <c r="R825" s="978"/>
      <c r="S825" s="978"/>
      <c r="T825" s="978"/>
      <c r="U825" s="978"/>
      <c r="V825" s="978"/>
      <c r="W825" s="981"/>
      <c r="X825" s="984"/>
      <c r="Y825" s="984"/>
      <c r="Z825" s="975"/>
      <c r="AA825" s="957" t="s">
        <v>1916</v>
      </c>
      <c r="AB825" s="958" t="s">
        <v>505</v>
      </c>
      <c r="AC825" s="958">
        <v>6600</v>
      </c>
      <c r="AD825" s="958" t="s">
        <v>380</v>
      </c>
      <c r="AE825" s="959">
        <v>43101</v>
      </c>
      <c r="AF825" s="959">
        <v>44301</v>
      </c>
      <c r="AG825" s="958">
        <v>1443.37</v>
      </c>
      <c r="AH825" s="958">
        <v>229.17</v>
      </c>
      <c r="AI825" s="960">
        <v>2.8799999999999999E-2</v>
      </c>
      <c r="AJ825" s="960">
        <f>(AH825-MIN(IF(O824=0,2E+99,O824),IF(X824=0,2E+99,X824)))/MIN(IF(O824=0,2E+99,O824),IF(X824=0,2E+99,X824))</f>
        <v>1.7107160882969832</v>
      </c>
      <c r="AK825" s="960">
        <v>5.5365170694284607E-3</v>
      </c>
      <c r="AL825" s="960">
        <v>6.6270431588613399E-2</v>
      </c>
      <c r="AM825" s="961">
        <v>1.90856066886961</v>
      </c>
      <c r="AN825" s="962">
        <v>45083.133726851855</v>
      </c>
      <c r="AO825" s="958"/>
    </row>
    <row r="826" spans="1:41" ht="13.5" thickBot="1" x14ac:dyDescent="0.25">
      <c r="A826" s="932" t="s">
        <v>1917</v>
      </c>
      <c r="B826" s="932" t="s">
        <v>1918</v>
      </c>
      <c r="C826" s="933"/>
      <c r="D826" s="934" t="s">
        <v>502</v>
      </c>
      <c r="E826" s="933" t="s">
        <v>1004</v>
      </c>
      <c r="F826" s="933">
        <v>3</v>
      </c>
      <c r="G826" s="933">
        <v>1</v>
      </c>
      <c r="H826" s="935">
        <v>8</v>
      </c>
      <c r="I826" s="935">
        <v>133</v>
      </c>
      <c r="J826" s="935">
        <v>0.01</v>
      </c>
      <c r="K826" s="936">
        <v>0.33999999999999997</v>
      </c>
      <c r="L826" s="935">
        <v>2</v>
      </c>
      <c r="M826" s="935">
        <v>37</v>
      </c>
      <c r="N826" s="937">
        <v>10.663999999999998</v>
      </c>
      <c r="O826" s="936">
        <f>VLOOKUP(D826,'Залог и цена пипса'!$B$13:$E$44,3,0)*(N826+I826*$C$2*K826)</f>
        <v>174.47</v>
      </c>
      <c r="P826" s="936">
        <f>K826*VLOOKUP(D826,'Залог и цена пипса'!$B$13:$E$44,2,0)</f>
        <v>45.566800000000001</v>
      </c>
      <c r="Q826" s="938"/>
      <c r="R826" s="938"/>
      <c r="S826" s="938"/>
      <c r="T826" s="938"/>
      <c r="U826" s="938"/>
      <c r="V826" s="938"/>
      <c r="W826" s="939"/>
      <c r="X826" s="940"/>
      <c r="Y826" s="940"/>
      <c r="Z826" s="941">
        <f t="shared" ref="Z826:Z844" si="14">MAX(O826,X826)+MAX(Y826,P826)</f>
        <v>220.0368</v>
      </c>
      <c r="AA826" s="932" t="s">
        <v>1919</v>
      </c>
      <c r="AB826" s="933" t="s">
        <v>502</v>
      </c>
      <c r="AC826" s="933">
        <v>272</v>
      </c>
      <c r="AD826" s="933" t="s">
        <v>380</v>
      </c>
      <c r="AE826" s="942">
        <v>43102</v>
      </c>
      <c r="AF826" s="942">
        <v>44315</v>
      </c>
      <c r="AG826" s="933">
        <v>1739.38</v>
      </c>
      <c r="AH826" s="933">
        <v>219.73</v>
      </c>
      <c r="AI826" s="943">
        <v>0.15529999999999999</v>
      </c>
      <c r="AJ826" s="943">
        <f>(AH826-MIN(IF(O826=0,2E+99,O826),IF(X826=0,2E+99,X826)))/MIN(IF(O826=0,2E+99,O826),IF(X826=0,2E+99,X826))</f>
        <v>0.25941422594142255</v>
      </c>
      <c r="AK826" s="943">
        <v>0.16027016069585731</v>
      </c>
      <c r="AL826" s="943">
        <v>1.9378119429590019</v>
      </c>
      <c r="AM826" s="941">
        <v>2.3987841827918288</v>
      </c>
      <c r="AN826" s="944">
        <v>45083.13386574074</v>
      </c>
      <c r="AO826" s="933"/>
    </row>
    <row r="827" spans="1:41" ht="13.5" thickBot="1" x14ac:dyDescent="0.25">
      <c r="A827" s="932" t="s">
        <v>1920</v>
      </c>
      <c r="B827" s="932" t="s">
        <v>1921</v>
      </c>
      <c r="C827" s="933"/>
      <c r="D827" s="934" t="s">
        <v>518</v>
      </c>
      <c r="E827" s="933" t="s">
        <v>960</v>
      </c>
      <c r="F827" s="933">
        <v>1</v>
      </c>
      <c r="G827" s="933">
        <v>1</v>
      </c>
      <c r="H827" s="935">
        <v>10</v>
      </c>
      <c r="I827" s="935">
        <v>328</v>
      </c>
      <c r="J827" s="935">
        <v>0.01</v>
      </c>
      <c r="K827" s="936">
        <v>3.55</v>
      </c>
      <c r="L827" s="935">
        <v>1.9</v>
      </c>
      <c r="M827" s="935">
        <v>68</v>
      </c>
      <c r="N827" s="937">
        <v>205.63215982689147</v>
      </c>
      <c r="O827" s="936">
        <f>VLOOKUP(D827,'Залог и цена пипса'!$B$13:$E$44,3,0)*(N827+I827*$C$2*K827)</f>
        <v>2781.1172792753464</v>
      </c>
      <c r="P827" s="936">
        <f>K827*VLOOKUP(D827,'Залог и цена пипса'!$B$13:$E$44,2,0)</f>
        <v>475.77100000000002</v>
      </c>
      <c r="Q827" s="938"/>
      <c r="R827" s="938"/>
      <c r="S827" s="938"/>
      <c r="T827" s="938"/>
      <c r="U827" s="938"/>
      <c r="V827" s="938"/>
      <c r="W827" s="939"/>
      <c r="X827" s="940"/>
      <c r="Y827" s="940"/>
      <c r="Z827" s="941">
        <f t="shared" si="14"/>
        <v>3256.8882792753466</v>
      </c>
      <c r="AA827" s="933"/>
      <c r="AB827" s="933"/>
      <c r="AC827" s="933"/>
      <c r="AD827" s="933"/>
      <c r="AE827" s="933"/>
      <c r="AF827" s="933"/>
      <c r="AG827" s="933"/>
      <c r="AH827" s="933"/>
      <c r="AI827" s="943"/>
      <c r="AJ827" s="943"/>
      <c r="AK827" s="943"/>
      <c r="AL827" s="943"/>
      <c r="AM827" s="941"/>
      <c r="AN827" s="944">
        <v>45083.133900462963</v>
      </c>
      <c r="AO827" s="933"/>
    </row>
    <row r="828" spans="1:41" ht="13.5" thickBot="1" x14ac:dyDescent="0.25">
      <c r="A828" s="932" t="s">
        <v>1920</v>
      </c>
      <c r="B828" s="932" t="s">
        <v>1922</v>
      </c>
      <c r="C828" s="933"/>
      <c r="D828" s="934" t="s">
        <v>519</v>
      </c>
      <c r="E828" s="933" t="s">
        <v>960</v>
      </c>
      <c r="F828" s="933">
        <v>1</v>
      </c>
      <c r="G828" s="933">
        <v>1</v>
      </c>
      <c r="H828" s="935">
        <v>14</v>
      </c>
      <c r="I828" s="935">
        <v>400</v>
      </c>
      <c r="J828" s="935">
        <v>0.01</v>
      </c>
      <c r="K828" s="936">
        <v>4.0890000000000004</v>
      </c>
      <c r="L828" s="935">
        <v>1.5</v>
      </c>
      <c r="M828" s="935">
        <v>99</v>
      </c>
      <c r="N828" s="937">
        <v>362.03897328756898</v>
      </c>
      <c r="O828" s="936">
        <f>VLOOKUP(D828,'Залог и цена пипса'!$B$13:$E$44,3,0)*(N828+I828*$C$2*K828)</f>
        <v>6537.177160295535</v>
      </c>
      <c r="P828" s="936">
        <f>K828*VLOOKUP(D828,'Залог и цена пипса'!$B$13:$E$44,2,0)</f>
        <v>548.00778000000014</v>
      </c>
      <c r="Q828" s="938"/>
      <c r="R828" s="938"/>
      <c r="S828" s="938"/>
      <c r="T828" s="938"/>
      <c r="U828" s="938"/>
      <c r="V828" s="938"/>
      <c r="W828" s="939"/>
      <c r="X828" s="940"/>
      <c r="Y828" s="940"/>
      <c r="Z828" s="941">
        <f t="shared" si="14"/>
        <v>7085.1849402955349</v>
      </c>
      <c r="AA828" s="933"/>
      <c r="AB828" s="933"/>
      <c r="AC828" s="933"/>
      <c r="AD828" s="933"/>
      <c r="AE828" s="933"/>
      <c r="AF828" s="933"/>
      <c r="AG828" s="933"/>
      <c r="AH828" s="933"/>
      <c r="AI828" s="943"/>
      <c r="AJ828" s="943"/>
      <c r="AK828" s="943"/>
      <c r="AL828" s="943"/>
      <c r="AM828" s="941"/>
      <c r="AN828" s="944">
        <v>45083.133923611109</v>
      </c>
      <c r="AO828" s="933"/>
    </row>
    <row r="829" spans="1:41" ht="13.5" thickBot="1" x14ac:dyDescent="0.25">
      <c r="A829" s="932" t="s">
        <v>1920</v>
      </c>
      <c r="B829" s="932" t="s">
        <v>1923</v>
      </c>
      <c r="C829" s="933"/>
      <c r="D829" s="934" t="s">
        <v>521</v>
      </c>
      <c r="E829" s="933" t="s">
        <v>960</v>
      </c>
      <c r="F829" s="933">
        <v>1</v>
      </c>
      <c r="G829" s="933">
        <v>1</v>
      </c>
      <c r="H829" s="935">
        <v>12</v>
      </c>
      <c r="I829" s="935">
        <v>318</v>
      </c>
      <c r="J829" s="935">
        <v>0.01</v>
      </c>
      <c r="K829" s="936">
        <v>12.818000000000001</v>
      </c>
      <c r="L829" s="935">
        <v>1.9</v>
      </c>
      <c r="M829" s="935">
        <v>47</v>
      </c>
      <c r="N829" s="937">
        <v>476.02776928816587</v>
      </c>
      <c r="O829" s="936">
        <f>VLOOKUP(D829,'Залог и цена пипса'!$B$13:$E$44,3,0)*(N829+I829*$C$2*K829)</f>
        <v>8291.0207311412014</v>
      </c>
      <c r="P829" s="936">
        <f>K829*VLOOKUP(D829,'Залог и цена пипса'!$B$13:$E$44,2,0)</f>
        <v>1717.8683600000004</v>
      </c>
      <c r="Q829" s="938"/>
      <c r="R829" s="938"/>
      <c r="S829" s="938"/>
      <c r="T829" s="938"/>
      <c r="U829" s="938"/>
      <c r="V829" s="938"/>
      <c r="W829" s="939"/>
      <c r="X829" s="940"/>
      <c r="Y829" s="940"/>
      <c r="Z829" s="941">
        <f t="shared" si="14"/>
        <v>10008.889091141202</v>
      </c>
      <c r="AA829" s="933"/>
      <c r="AB829" s="933"/>
      <c r="AC829" s="933"/>
      <c r="AD829" s="933"/>
      <c r="AE829" s="933"/>
      <c r="AF829" s="933"/>
      <c r="AG829" s="933"/>
      <c r="AH829" s="933"/>
      <c r="AI829" s="943"/>
      <c r="AJ829" s="943"/>
      <c r="AK829" s="943"/>
      <c r="AL829" s="943"/>
      <c r="AM829" s="941"/>
      <c r="AN829" s="944">
        <v>45083.133958333332</v>
      </c>
      <c r="AO829" s="933"/>
    </row>
    <row r="830" spans="1:41" ht="13.5" thickBot="1" x14ac:dyDescent="0.25">
      <c r="A830" s="932" t="s">
        <v>1920</v>
      </c>
      <c r="B830" s="932" t="s">
        <v>1924</v>
      </c>
      <c r="C830" s="933"/>
      <c r="D830" s="934" t="s">
        <v>520</v>
      </c>
      <c r="E830" s="933" t="s">
        <v>960</v>
      </c>
      <c r="F830" s="933">
        <v>1</v>
      </c>
      <c r="G830" s="933">
        <v>1</v>
      </c>
      <c r="H830" s="935">
        <v>12</v>
      </c>
      <c r="I830" s="935">
        <v>317</v>
      </c>
      <c r="J830" s="935">
        <v>0.01</v>
      </c>
      <c r="K830" s="936">
        <v>12.818000000000001</v>
      </c>
      <c r="L830" s="935">
        <v>1.9</v>
      </c>
      <c r="M830" s="935">
        <v>50</v>
      </c>
      <c r="N830" s="937">
        <v>509.0047837636173</v>
      </c>
      <c r="O830" s="936">
        <f>VLOOKUP(D830,'Залог и цена пипса'!$B$13:$E$44,3,0)*(N830+I830*$C$2*K830)</f>
        <v>6961.7992586847495</v>
      </c>
      <c r="P830" s="936">
        <f>K830*VLOOKUP(D830,'Залог и цена пипса'!$B$13:$E$44,2,0)</f>
        <v>1717.8683600000004</v>
      </c>
      <c r="Q830" s="938"/>
      <c r="R830" s="938"/>
      <c r="S830" s="938"/>
      <c r="T830" s="938"/>
      <c r="U830" s="938"/>
      <c r="V830" s="938"/>
      <c r="W830" s="939"/>
      <c r="X830" s="940"/>
      <c r="Y830" s="940"/>
      <c r="Z830" s="941">
        <f t="shared" si="14"/>
        <v>8679.6676186847508</v>
      </c>
      <c r="AA830" s="933"/>
      <c r="AB830" s="933"/>
      <c r="AC830" s="933"/>
      <c r="AD830" s="933"/>
      <c r="AE830" s="933"/>
      <c r="AF830" s="933"/>
      <c r="AG830" s="933"/>
      <c r="AH830" s="933"/>
      <c r="AI830" s="943"/>
      <c r="AJ830" s="943"/>
      <c r="AK830" s="943"/>
      <c r="AL830" s="943"/>
      <c r="AM830" s="941"/>
      <c r="AN830" s="944">
        <v>45083.133993055555</v>
      </c>
      <c r="AO830" s="933"/>
    </row>
    <row r="831" spans="1:41" ht="13.5" thickBot="1" x14ac:dyDescent="0.25">
      <c r="A831" s="932" t="s">
        <v>1920</v>
      </c>
      <c r="B831" s="932" t="s">
        <v>1925</v>
      </c>
      <c r="C831" s="933"/>
      <c r="D831" s="934" t="s">
        <v>502</v>
      </c>
      <c r="E831" s="933" t="s">
        <v>960</v>
      </c>
      <c r="F831" s="933">
        <v>1</v>
      </c>
      <c r="G831" s="933">
        <v>1</v>
      </c>
      <c r="H831" s="935">
        <v>12</v>
      </c>
      <c r="I831" s="935">
        <v>393</v>
      </c>
      <c r="J831" s="935">
        <v>0.01</v>
      </c>
      <c r="K831" s="936">
        <v>10.25</v>
      </c>
      <c r="L831" s="935">
        <v>2</v>
      </c>
      <c r="M831" s="935">
        <v>70</v>
      </c>
      <c r="N831" s="937">
        <v>619.64999999999986</v>
      </c>
      <c r="O831" s="936">
        <f>VLOOKUP(D831,'Залог и цена пипса'!$B$13:$E$44,3,0)*(N831+I831*$C$2*K831)</f>
        <v>12238.875</v>
      </c>
      <c r="P831" s="936">
        <f>K831*VLOOKUP(D831,'Залог и цена пипса'!$B$13:$E$44,2,0)</f>
        <v>1373.7050000000002</v>
      </c>
      <c r="Q831" s="938"/>
      <c r="R831" s="938"/>
      <c r="S831" s="938"/>
      <c r="T831" s="938"/>
      <c r="U831" s="938"/>
      <c r="V831" s="938"/>
      <c r="W831" s="939"/>
      <c r="X831" s="940"/>
      <c r="Y831" s="940"/>
      <c r="Z831" s="941">
        <f t="shared" si="14"/>
        <v>13612.58</v>
      </c>
      <c r="AA831" s="933"/>
      <c r="AB831" s="933"/>
      <c r="AC831" s="933"/>
      <c r="AD831" s="933"/>
      <c r="AE831" s="933"/>
      <c r="AF831" s="933"/>
      <c r="AG831" s="933"/>
      <c r="AH831" s="933"/>
      <c r="AI831" s="943"/>
      <c r="AJ831" s="943"/>
      <c r="AK831" s="943"/>
      <c r="AL831" s="943"/>
      <c r="AM831" s="941"/>
      <c r="AN831" s="944">
        <v>45083.134074074071</v>
      </c>
      <c r="AO831" s="933"/>
    </row>
    <row r="832" spans="1:41" ht="13.5" thickBot="1" x14ac:dyDescent="0.25">
      <c r="A832" s="932" t="s">
        <v>1920</v>
      </c>
      <c r="B832" s="932" t="s">
        <v>1926</v>
      </c>
      <c r="C832" s="933"/>
      <c r="D832" s="934" t="s">
        <v>522</v>
      </c>
      <c r="E832" s="933" t="s">
        <v>960</v>
      </c>
      <c r="F832" s="933">
        <v>1</v>
      </c>
      <c r="G832" s="933">
        <v>1</v>
      </c>
      <c r="H832" s="935">
        <v>12</v>
      </c>
      <c r="I832" s="935">
        <v>263</v>
      </c>
      <c r="J832" s="935">
        <v>0.01</v>
      </c>
      <c r="K832" s="936">
        <v>6.7560000000000002</v>
      </c>
      <c r="L832" s="935">
        <v>1.9</v>
      </c>
      <c r="M832" s="935">
        <v>46</v>
      </c>
      <c r="N832" s="937">
        <v>241.71776902080001</v>
      </c>
      <c r="O832" s="936">
        <f>VLOOKUP(D832,'Залог и цена пипса'!$B$13:$E$44,3,0)*(N832+I832*$C$2*K832)</f>
        <v>5468.3825018979596</v>
      </c>
      <c r="P832" s="936">
        <f>K832*VLOOKUP(D832,'Залог и цена пипса'!$B$13:$E$44,2,0)</f>
        <v>987.71929824561391</v>
      </c>
      <c r="Q832" s="938"/>
      <c r="R832" s="938"/>
      <c r="S832" s="938"/>
      <c r="T832" s="938"/>
      <c r="U832" s="938"/>
      <c r="V832" s="938"/>
      <c r="W832" s="939"/>
      <c r="X832" s="940"/>
      <c r="Y832" s="940"/>
      <c r="Z832" s="941">
        <f t="shared" si="14"/>
        <v>6456.1018001435732</v>
      </c>
      <c r="AA832" s="933"/>
      <c r="AB832" s="933"/>
      <c r="AC832" s="933"/>
      <c r="AD832" s="933"/>
      <c r="AE832" s="933"/>
      <c r="AF832" s="933"/>
      <c r="AG832" s="933"/>
      <c r="AH832" s="933"/>
      <c r="AI832" s="943"/>
      <c r="AJ832" s="943"/>
      <c r="AK832" s="943"/>
      <c r="AL832" s="943"/>
      <c r="AM832" s="941"/>
      <c r="AN832" s="944">
        <v>45083.134097222224</v>
      </c>
      <c r="AO832" s="933"/>
    </row>
    <row r="833" spans="1:41" ht="13.5" thickBot="1" x14ac:dyDescent="0.25">
      <c r="A833" s="932" t="s">
        <v>1920</v>
      </c>
      <c r="B833" s="932" t="s">
        <v>1927</v>
      </c>
      <c r="C833" s="933"/>
      <c r="D833" s="934" t="s">
        <v>523</v>
      </c>
      <c r="E833" s="933" t="s">
        <v>960</v>
      </c>
      <c r="F833" s="933">
        <v>1</v>
      </c>
      <c r="G833" s="933">
        <v>1</v>
      </c>
      <c r="H833" s="935">
        <v>15</v>
      </c>
      <c r="I833" s="935">
        <v>494</v>
      </c>
      <c r="J833" s="935">
        <v>0.01</v>
      </c>
      <c r="K833" s="936">
        <v>46.285000000000004</v>
      </c>
      <c r="L833" s="935">
        <v>1.9</v>
      </c>
      <c r="M833" s="935">
        <v>59</v>
      </c>
      <c r="N833" s="937">
        <v>2247.3454571423999</v>
      </c>
      <c r="O833" s="936">
        <f>VLOOKUP(D833,'Залог и цена пипса'!$B$13:$E$44,3,0)*(N833+I833*$C$2*K833)</f>
        <v>43223.628303996113</v>
      </c>
      <c r="P833" s="936">
        <f>K833*VLOOKUP(D833,'Залог и цена пипса'!$B$13:$E$44,2,0)</f>
        <v>6766.8128654970751</v>
      </c>
      <c r="Q833" s="938"/>
      <c r="R833" s="938"/>
      <c r="S833" s="938"/>
      <c r="T833" s="938"/>
      <c r="U833" s="938"/>
      <c r="V833" s="938"/>
      <c r="W833" s="939"/>
      <c r="X833" s="940"/>
      <c r="Y833" s="940"/>
      <c r="Z833" s="941">
        <f t="shared" si="14"/>
        <v>49990.441169493191</v>
      </c>
      <c r="AA833" s="933"/>
      <c r="AB833" s="933"/>
      <c r="AC833" s="933"/>
      <c r="AD833" s="933"/>
      <c r="AE833" s="933"/>
      <c r="AF833" s="933"/>
      <c r="AG833" s="933"/>
      <c r="AH833" s="933"/>
      <c r="AI833" s="943"/>
      <c r="AJ833" s="943"/>
      <c r="AK833" s="943"/>
      <c r="AL833" s="943"/>
      <c r="AM833" s="941"/>
      <c r="AN833" s="944">
        <v>45083.134155092594</v>
      </c>
      <c r="AO833" s="933"/>
    </row>
    <row r="834" spans="1:41" ht="13.5" thickBot="1" x14ac:dyDescent="0.25">
      <c r="A834" s="932" t="s">
        <v>1920</v>
      </c>
      <c r="B834" s="932" t="s">
        <v>1928</v>
      </c>
      <c r="C834" s="933"/>
      <c r="D834" s="934" t="s">
        <v>524</v>
      </c>
      <c r="E834" s="933" t="s">
        <v>960</v>
      </c>
      <c r="F834" s="933">
        <v>1</v>
      </c>
      <c r="G834" s="933">
        <v>1</v>
      </c>
      <c r="H834" s="935">
        <v>12</v>
      </c>
      <c r="I834" s="935">
        <v>243</v>
      </c>
      <c r="J834" s="935">
        <v>0.01</v>
      </c>
      <c r="K834" s="936">
        <v>10.25</v>
      </c>
      <c r="L834" s="935">
        <v>2</v>
      </c>
      <c r="M834" s="935">
        <v>45</v>
      </c>
      <c r="N834" s="937">
        <v>363.79040757839994</v>
      </c>
      <c r="O834" s="936">
        <f>VLOOKUP(D834,'Залог и цена пипса'!$B$13:$E$44,3,0)*(N834+I834*$C$2*K834)</f>
        <v>5619.9366854850732</v>
      </c>
      <c r="P834" s="936">
        <f>K834*VLOOKUP(D834,'Залог и цена пипса'!$B$13:$E$44,2,0)</f>
        <v>2206.6738428417652</v>
      </c>
      <c r="Q834" s="938"/>
      <c r="R834" s="938"/>
      <c r="S834" s="938"/>
      <c r="T834" s="938"/>
      <c r="U834" s="938"/>
      <c r="V834" s="938"/>
      <c r="W834" s="939"/>
      <c r="X834" s="940"/>
      <c r="Y834" s="940"/>
      <c r="Z834" s="941">
        <f t="shared" si="14"/>
        <v>7826.6105283268389</v>
      </c>
      <c r="AA834" s="933"/>
      <c r="AB834" s="933"/>
      <c r="AC834" s="933"/>
      <c r="AD834" s="933"/>
      <c r="AE834" s="933"/>
      <c r="AF834" s="933"/>
      <c r="AG834" s="933"/>
      <c r="AH834" s="933"/>
      <c r="AI834" s="943"/>
      <c r="AJ834" s="943"/>
      <c r="AK834" s="943"/>
      <c r="AL834" s="943"/>
      <c r="AM834" s="941"/>
      <c r="AN834" s="944">
        <v>45083.134189814817</v>
      </c>
      <c r="AO834" s="933"/>
    </row>
    <row r="835" spans="1:41" ht="13.5" thickBot="1" x14ac:dyDescent="0.25">
      <c r="A835" s="932" t="s">
        <v>1920</v>
      </c>
      <c r="B835" s="932" t="s">
        <v>1929</v>
      </c>
      <c r="C835" s="933"/>
      <c r="D835" s="934" t="s">
        <v>510</v>
      </c>
      <c r="E835" s="933" t="s">
        <v>960</v>
      </c>
      <c r="F835" s="933">
        <v>1</v>
      </c>
      <c r="G835" s="933">
        <v>1</v>
      </c>
      <c r="H835" s="935">
        <v>15</v>
      </c>
      <c r="I835" s="935">
        <v>586</v>
      </c>
      <c r="J835" s="935">
        <v>0.01</v>
      </c>
      <c r="K835" s="936">
        <v>2.0190000000000001</v>
      </c>
      <c r="L835" s="935">
        <v>1.4</v>
      </c>
      <c r="M835" s="935">
        <v>155</v>
      </c>
      <c r="N835" s="937">
        <v>292.76846740650933</v>
      </c>
      <c r="O835" s="936">
        <f>VLOOKUP(D835,'Залог и цена пипса'!$B$13:$E$44,3,0)*(N835+I835*$C$2*K835)</f>
        <v>3145.9746433117052</v>
      </c>
      <c r="P835" s="936">
        <f>K835*VLOOKUP(D835,'Залог и цена пипса'!$B$13:$E$44,2,0)</f>
        <v>432.99474000000004</v>
      </c>
      <c r="Q835" s="938"/>
      <c r="R835" s="938"/>
      <c r="S835" s="938"/>
      <c r="T835" s="938"/>
      <c r="U835" s="938"/>
      <c r="V835" s="938"/>
      <c r="W835" s="939"/>
      <c r="X835" s="940"/>
      <c r="Y835" s="940"/>
      <c r="Z835" s="941">
        <f t="shared" si="14"/>
        <v>3578.9693833117053</v>
      </c>
      <c r="AA835" s="933"/>
      <c r="AB835" s="933"/>
      <c r="AC835" s="933"/>
      <c r="AD835" s="933"/>
      <c r="AE835" s="933"/>
      <c r="AF835" s="933"/>
      <c r="AG835" s="933"/>
      <c r="AH835" s="933"/>
      <c r="AI835" s="943"/>
      <c r="AJ835" s="943"/>
      <c r="AK835" s="943"/>
      <c r="AL835" s="943"/>
      <c r="AM835" s="941"/>
      <c r="AN835" s="944">
        <v>45083.134212962963</v>
      </c>
      <c r="AO835" s="933"/>
    </row>
    <row r="836" spans="1:41" ht="13.5" thickBot="1" x14ac:dyDescent="0.25">
      <c r="A836" s="932" t="s">
        <v>1920</v>
      </c>
      <c r="B836" s="932" t="s">
        <v>1930</v>
      </c>
      <c r="C836" s="933"/>
      <c r="D836" s="934" t="s">
        <v>509</v>
      </c>
      <c r="E836" s="933" t="s">
        <v>960</v>
      </c>
      <c r="F836" s="933">
        <v>1</v>
      </c>
      <c r="G836" s="933">
        <v>1</v>
      </c>
      <c r="H836" s="935">
        <v>14</v>
      </c>
      <c r="I836" s="935">
        <v>284</v>
      </c>
      <c r="J836" s="935">
        <v>0.01</v>
      </c>
      <c r="K836" s="936">
        <v>14.073999999999998</v>
      </c>
      <c r="L836" s="935">
        <v>1.7</v>
      </c>
      <c r="M836" s="935">
        <v>50</v>
      </c>
      <c r="N836" s="937">
        <v>557.84384136901974</v>
      </c>
      <c r="O836" s="936">
        <f>VLOOKUP(D836,'Залог и цена пипса'!$B$13:$E$44,3,0)*(N836+I836*$C$2*K836)</f>
        <v>14195.081660985932</v>
      </c>
      <c r="P836" s="936">
        <f>K836*VLOOKUP(D836,'Залог и цена пипса'!$B$13:$E$44,2,0)</f>
        <v>3018.3100399999998</v>
      </c>
      <c r="Q836" s="938"/>
      <c r="R836" s="938"/>
      <c r="S836" s="938"/>
      <c r="T836" s="938"/>
      <c r="U836" s="938"/>
      <c r="V836" s="938"/>
      <c r="W836" s="939"/>
      <c r="X836" s="940"/>
      <c r="Y836" s="940"/>
      <c r="Z836" s="941">
        <f t="shared" si="14"/>
        <v>17213.391700985932</v>
      </c>
      <c r="AA836" s="933"/>
      <c r="AB836" s="933"/>
      <c r="AC836" s="933"/>
      <c r="AD836" s="933"/>
      <c r="AE836" s="933"/>
      <c r="AF836" s="933"/>
      <c r="AG836" s="933"/>
      <c r="AH836" s="933"/>
      <c r="AI836" s="943"/>
      <c r="AJ836" s="943"/>
      <c r="AK836" s="943"/>
      <c r="AL836" s="943"/>
      <c r="AM836" s="941"/>
      <c r="AN836" s="944">
        <v>45083.134363425925</v>
      </c>
      <c r="AO836" s="933"/>
    </row>
    <row r="837" spans="1:41" ht="13.5" thickBot="1" x14ac:dyDescent="0.25">
      <c r="A837" s="932" t="s">
        <v>1920</v>
      </c>
      <c r="B837" s="932" t="s">
        <v>1931</v>
      </c>
      <c r="C837" s="933"/>
      <c r="D837" s="934" t="s">
        <v>500</v>
      </c>
      <c r="E837" s="933" t="s">
        <v>960</v>
      </c>
      <c r="F837" s="933">
        <v>1</v>
      </c>
      <c r="G837" s="933">
        <v>1</v>
      </c>
      <c r="H837" s="935">
        <v>13</v>
      </c>
      <c r="I837" s="935">
        <v>326</v>
      </c>
      <c r="J837" s="935">
        <v>0.01</v>
      </c>
      <c r="K837" s="936">
        <v>7.9740000000000002</v>
      </c>
      <c r="L837" s="935">
        <v>1.8</v>
      </c>
      <c r="M837" s="935">
        <v>48</v>
      </c>
      <c r="N837" s="937">
        <v>300.44399999999996</v>
      </c>
      <c r="O837" s="936">
        <f>VLOOKUP(D837,'Залог и цена пипса'!$B$13:$E$44,3,0)*(N837+I837*$C$2*K837)</f>
        <v>6903.7260000000006</v>
      </c>
      <c r="P837" s="936">
        <f>K837*VLOOKUP(D837,'Залог и цена пипса'!$B$13:$E$44,2,0)</f>
        <v>1710.1040400000002</v>
      </c>
      <c r="Q837" s="938"/>
      <c r="R837" s="938"/>
      <c r="S837" s="938"/>
      <c r="T837" s="938"/>
      <c r="U837" s="938"/>
      <c r="V837" s="938"/>
      <c r="W837" s="939"/>
      <c r="X837" s="940"/>
      <c r="Y837" s="940"/>
      <c r="Z837" s="941">
        <f t="shared" si="14"/>
        <v>8613.8300400000007</v>
      </c>
      <c r="AA837" s="933"/>
      <c r="AB837" s="933"/>
      <c r="AC837" s="933"/>
      <c r="AD837" s="933"/>
      <c r="AE837" s="933"/>
      <c r="AF837" s="933"/>
      <c r="AG837" s="933"/>
      <c r="AH837" s="933"/>
      <c r="AI837" s="943"/>
      <c r="AJ837" s="943"/>
      <c r="AK837" s="943"/>
      <c r="AL837" s="943"/>
      <c r="AM837" s="941"/>
      <c r="AN837" s="944">
        <v>45083.134398148148</v>
      </c>
      <c r="AO837" s="933"/>
    </row>
    <row r="838" spans="1:41" ht="13.5" thickBot="1" x14ac:dyDescent="0.25">
      <c r="A838" s="932" t="s">
        <v>1920</v>
      </c>
      <c r="B838" s="932" t="s">
        <v>1932</v>
      </c>
      <c r="C838" s="933"/>
      <c r="D838" s="934" t="s">
        <v>515</v>
      </c>
      <c r="E838" s="933" t="s">
        <v>960</v>
      </c>
      <c r="F838" s="933">
        <v>1</v>
      </c>
      <c r="G838" s="933">
        <v>1</v>
      </c>
      <c r="H838" s="935">
        <v>13</v>
      </c>
      <c r="I838" s="935">
        <v>708</v>
      </c>
      <c r="J838" s="935">
        <v>0.01</v>
      </c>
      <c r="K838" s="936">
        <v>7.9740000000000002</v>
      </c>
      <c r="L838" s="935">
        <v>1.8</v>
      </c>
      <c r="M838" s="935">
        <v>132</v>
      </c>
      <c r="N838" s="937">
        <v>974.30701541095891</v>
      </c>
      <c r="O838" s="936">
        <f>VLOOKUP(D838,'Залог и цена пипса'!$B$13:$E$44,3,0)*(N838+I838*$C$2*K838)</f>
        <v>12190.673151138039</v>
      </c>
      <c r="P838" s="936">
        <f>K838*VLOOKUP(D838,'Залог и цена пипса'!$B$13:$E$44,2,0)</f>
        <v>1955.8627200000001</v>
      </c>
      <c r="Q838" s="938"/>
      <c r="R838" s="938"/>
      <c r="S838" s="938"/>
      <c r="T838" s="938"/>
      <c r="U838" s="938"/>
      <c r="V838" s="938"/>
      <c r="W838" s="939"/>
      <c r="X838" s="940"/>
      <c r="Y838" s="940"/>
      <c r="Z838" s="941">
        <f t="shared" si="14"/>
        <v>14146.53587113804</v>
      </c>
      <c r="AA838" s="933"/>
      <c r="AB838" s="933"/>
      <c r="AC838" s="933"/>
      <c r="AD838" s="933"/>
      <c r="AE838" s="933"/>
      <c r="AF838" s="933"/>
      <c r="AG838" s="933"/>
      <c r="AH838" s="933"/>
      <c r="AI838" s="943"/>
      <c r="AJ838" s="943"/>
      <c r="AK838" s="943"/>
      <c r="AL838" s="943"/>
      <c r="AM838" s="941"/>
      <c r="AN838" s="944">
        <v>45083.134432870371</v>
      </c>
      <c r="AO838" s="933"/>
    </row>
    <row r="839" spans="1:41" ht="13.5" thickBot="1" x14ac:dyDescent="0.25">
      <c r="A839" s="932" t="s">
        <v>1920</v>
      </c>
      <c r="B839" s="932" t="s">
        <v>1933</v>
      </c>
      <c r="C839" s="933"/>
      <c r="D839" s="934" t="s">
        <v>514</v>
      </c>
      <c r="E839" s="933" t="s">
        <v>960</v>
      </c>
      <c r="F839" s="933">
        <v>1</v>
      </c>
      <c r="G839" s="933">
        <v>1</v>
      </c>
      <c r="H839" s="935">
        <v>12</v>
      </c>
      <c r="I839" s="935">
        <v>417</v>
      </c>
      <c r="J839" s="935">
        <v>0.01</v>
      </c>
      <c r="K839" s="936">
        <v>10.25</v>
      </c>
      <c r="L839" s="935">
        <v>2</v>
      </c>
      <c r="M839" s="935">
        <v>59</v>
      </c>
      <c r="N839" s="937">
        <v>498.87200937703835</v>
      </c>
      <c r="O839" s="936">
        <f>VLOOKUP(D839,'Залог и цена пипса'!$B$13:$E$44,3,0)*(N839+I839*$C$2*K839)</f>
        <v>12271.63751689634</v>
      </c>
      <c r="P839" s="936">
        <f>K839*VLOOKUP(D839,'Залог и цена пипса'!$B$13:$E$44,2,0)</f>
        <v>2514.12</v>
      </c>
      <c r="Q839" s="938"/>
      <c r="R839" s="938"/>
      <c r="S839" s="938"/>
      <c r="T839" s="938"/>
      <c r="U839" s="938"/>
      <c r="V839" s="938"/>
      <c r="W839" s="939"/>
      <c r="X839" s="940"/>
      <c r="Y839" s="940"/>
      <c r="Z839" s="941">
        <f t="shared" si="14"/>
        <v>14785.757516896341</v>
      </c>
      <c r="AA839" s="933"/>
      <c r="AB839" s="933"/>
      <c r="AC839" s="933"/>
      <c r="AD839" s="933"/>
      <c r="AE839" s="933"/>
      <c r="AF839" s="933"/>
      <c r="AG839" s="933"/>
      <c r="AH839" s="933"/>
      <c r="AI839" s="943"/>
      <c r="AJ839" s="943"/>
      <c r="AK839" s="943"/>
      <c r="AL839" s="943"/>
      <c r="AM839" s="941"/>
      <c r="AN839" s="944">
        <v>45083.134456018517</v>
      </c>
      <c r="AO839" s="933"/>
    </row>
    <row r="840" spans="1:41" ht="13.5" thickBot="1" x14ac:dyDescent="0.25">
      <c r="A840" s="932" t="s">
        <v>1920</v>
      </c>
      <c r="B840" s="932" t="s">
        <v>1934</v>
      </c>
      <c r="C840" s="933"/>
      <c r="D840" s="934" t="s">
        <v>525</v>
      </c>
      <c r="E840" s="933" t="s">
        <v>960</v>
      </c>
      <c r="F840" s="933">
        <v>1</v>
      </c>
      <c r="G840" s="933">
        <v>1</v>
      </c>
      <c r="H840" s="935">
        <v>13</v>
      </c>
      <c r="I840" s="935">
        <v>382</v>
      </c>
      <c r="J840" s="935">
        <v>0.01</v>
      </c>
      <c r="K840" s="936">
        <v>12.827999999999999</v>
      </c>
      <c r="L840" s="935">
        <v>1.9</v>
      </c>
      <c r="M840" s="935">
        <v>73</v>
      </c>
      <c r="N840" s="937">
        <v>802.41938903184291</v>
      </c>
      <c r="O840" s="936">
        <f>VLOOKUP(D840,'Залог и цена пипса'!$B$13:$E$44,3,0)*(N840+I840*$C$2*K840)</f>
        <v>11229.824785856925</v>
      </c>
      <c r="P840" s="936">
        <f>K840*VLOOKUP(D840,'Залог и цена пипса'!$B$13:$E$44,2,0)</f>
        <v>1595.29008</v>
      </c>
      <c r="Q840" s="938"/>
      <c r="R840" s="938"/>
      <c r="S840" s="938"/>
      <c r="T840" s="938"/>
      <c r="U840" s="938"/>
      <c r="V840" s="938"/>
      <c r="W840" s="939"/>
      <c r="X840" s="940"/>
      <c r="Y840" s="940"/>
      <c r="Z840" s="941">
        <f t="shared" si="14"/>
        <v>12825.114865856925</v>
      </c>
      <c r="AA840" s="933"/>
      <c r="AB840" s="933"/>
      <c r="AC840" s="933"/>
      <c r="AD840" s="933"/>
      <c r="AE840" s="933"/>
      <c r="AF840" s="933"/>
      <c r="AG840" s="933"/>
      <c r="AH840" s="933"/>
      <c r="AI840" s="943"/>
      <c r="AJ840" s="943"/>
      <c r="AK840" s="943"/>
      <c r="AL840" s="943"/>
      <c r="AM840" s="941"/>
      <c r="AN840" s="944">
        <v>45083.134502314817</v>
      </c>
      <c r="AO840" s="933"/>
    </row>
    <row r="841" spans="1:41" ht="13.5" thickBot="1" x14ac:dyDescent="0.25">
      <c r="A841" s="932" t="s">
        <v>1920</v>
      </c>
      <c r="B841" s="932" t="s">
        <v>1935</v>
      </c>
      <c r="C841" s="933"/>
      <c r="D841" s="934" t="s">
        <v>526</v>
      </c>
      <c r="E841" s="933" t="s">
        <v>960</v>
      </c>
      <c r="F841" s="933">
        <v>1</v>
      </c>
      <c r="G841" s="933">
        <v>1</v>
      </c>
      <c r="H841" s="935">
        <v>14</v>
      </c>
      <c r="I841" s="935">
        <v>589</v>
      </c>
      <c r="J841" s="935">
        <v>0.01</v>
      </c>
      <c r="K841" s="936">
        <v>1.4410000000000001</v>
      </c>
      <c r="L841" s="935">
        <v>1.4</v>
      </c>
      <c r="M841" s="935">
        <v>191</v>
      </c>
      <c r="N841" s="937">
        <v>261.38582695400453</v>
      </c>
      <c r="O841" s="936">
        <f>VLOOKUP(D841,'Залог и цена пипса'!$B$13:$E$44,3,0)*(N841+I841*$C$2*K841)</f>
        <v>4180.0852028709787</v>
      </c>
      <c r="P841" s="936">
        <f>K841*VLOOKUP(D841,'Залог и цена пипса'!$B$13:$E$44,2,0)</f>
        <v>179.20276000000001</v>
      </c>
      <c r="Q841" s="938"/>
      <c r="R841" s="938"/>
      <c r="S841" s="938"/>
      <c r="T841" s="938"/>
      <c r="U841" s="938"/>
      <c r="V841" s="938"/>
      <c r="W841" s="939"/>
      <c r="X841" s="940"/>
      <c r="Y841" s="940"/>
      <c r="Z841" s="941">
        <f t="shared" si="14"/>
        <v>4359.2879628709788</v>
      </c>
      <c r="AA841" s="933"/>
      <c r="AB841" s="933"/>
      <c r="AC841" s="933"/>
      <c r="AD841" s="933"/>
      <c r="AE841" s="933"/>
      <c r="AF841" s="933"/>
      <c r="AG841" s="933"/>
      <c r="AH841" s="933"/>
      <c r="AI841" s="943"/>
      <c r="AJ841" s="943"/>
      <c r="AK841" s="943"/>
      <c r="AL841" s="943"/>
      <c r="AM841" s="941"/>
      <c r="AN841" s="944">
        <v>45083.134525462963</v>
      </c>
      <c r="AO841" s="933"/>
    </row>
    <row r="842" spans="1:41" ht="13.5" thickBot="1" x14ac:dyDescent="0.25">
      <c r="A842" s="932" t="s">
        <v>1920</v>
      </c>
      <c r="B842" s="932" t="s">
        <v>1936</v>
      </c>
      <c r="C842" s="933"/>
      <c r="D842" s="934" t="s">
        <v>506</v>
      </c>
      <c r="E842" s="933" t="s">
        <v>960</v>
      </c>
      <c r="F842" s="933">
        <v>1</v>
      </c>
      <c r="G842" s="933">
        <v>1</v>
      </c>
      <c r="H842" s="935">
        <v>14</v>
      </c>
      <c r="I842" s="935">
        <v>407</v>
      </c>
      <c r="J842" s="935">
        <v>0.01</v>
      </c>
      <c r="K842" s="936">
        <v>14.347999999999999</v>
      </c>
      <c r="L842" s="935">
        <v>1.8</v>
      </c>
      <c r="M842" s="935">
        <v>57</v>
      </c>
      <c r="N842" s="937">
        <v>671.04777599999989</v>
      </c>
      <c r="O842" s="936">
        <f>VLOOKUP(D842,'Залог и цена пипса'!$B$13:$E$44,3,0)*(N842+I842*$C$2*K842)</f>
        <v>11308.429649122809</v>
      </c>
      <c r="P842" s="936">
        <f>K842*VLOOKUP(D842,'Залог и цена пипса'!$B$13:$E$44,2,0)</f>
        <v>2869.6</v>
      </c>
      <c r="Q842" s="938"/>
      <c r="R842" s="938"/>
      <c r="S842" s="938"/>
      <c r="T842" s="938"/>
      <c r="U842" s="938"/>
      <c r="V842" s="938"/>
      <c r="W842" s="939"/>
      <c r="X842" s="940"/>
      <c r="Y842" s="940"/>
      <c r="Z842" s="941">
        <f t="shared" si="14"/>
        <v>14178.029649122809</v>
      </c>
      <c r="AA842" s="933"/>
      <c r="AB842" s="933"/>
      <c r="AC842" s="933"/>
      <c r="AD842" s="933"/>
      <c r="AE842" s="933"/>
      <c r="AF842" s="933"/>
      <c r="AG842" s="933"/>
      <c r="AH842" s="933"/>
      <c r="AI842" s="943"/>
      <c r="AJ842" s="943"/>
      <c r="AK842" s="943"/>
      <c r="AL842" s="943"/>
      <c r="AM842" s="941"/>
      <c r="AN842" s="944">
        <v>45083.134571759256</v>
      </c>
      <c r="AO842" s="933"/>
    </row>
    <row r="843" spans="1:41" ht="13.5" thickBot="1" x14ac:dyDescent="0.25">
      <c r="A843" s="932" t="s">
        <v>1920</v>
      </c>
      <c r="B843" s="932" t="s">
        <v>1937</v>
      </c>
      <c r="C843" s="933"/>
      <c r="D843" s="934" t="s">
        <v>505</v>
      </c>
      <c r="E843" s="933" t="s">
        <v>960</v>
      </c>
      <c r="F843" s="933">
        <v>1</v>
      </c>
      <c r="G843" s="933">
        <v>1</v>
      </c>
      <c r="H843" s="935">
        <v>13</v>
      </c>
      <c r="I843" s="935">
        <v>352</v>
      </c>
      <c r="J843" s="935">
        <v>0.01</v>
      </c>
      <c r="K843" s="936">
        <v>20.490000000000002</v>
      </c>
      <c r="L843" s="935">
        <v>2</v>
      </c>
      <c r="M843" s="935">
        <v>44</v>
      </c>
      <c r="N843" s="937">
        <v>692.85015249999981</v>
      </c>
      <c r="O843" s="936">
        <f>VLOOKUP(D843,'Залог и цена пипса'!$B$13:$E$44,3,0)*(N843+I843*$C$2*K843)</f>
        <v>13517.572949196439</v>
      </c>
      <c r="P843" s="936">
        <f>K843*VLOOKUP(D843,'Залог и цена пипса'!$B$13:$E$44,2,0)</f>
        <v>4098</v>
      </c>
      <c r="Q843" s="938"/>
      <c r="R843" s="938"/>
      <c r="S843" s="938"/>
      <c r="T843" s="938"/>
      <c r="U843" s="938"/>
      <c r="V843" s="938"/>
      <c r="W843" s="939"/>
      <c r="X843" s="940"/>
      <c r="Y843" s="940"/>
      <c r="Z843" s="941">
        <f t="shared" si="14"/>
        <v>17615.572949196438</v>
      </c>
      <c r="AA843" s="933"/>
      <c r="AB843" s="933"/>
      <c r="AC843" s="933"/>
      <c r="AD843" s="933"/>
      <c r="AE843" s="933"/>
      <c r="AF843" s="933"/>
      <c r="AG843" s="933"/>
      <c r="AH843" s="933"/>
      <c r="AI843" s="943"/>
      <c r="AJ843" s="943"/>
      <c r="AK843" s="943"/>
      <c r="AL843" s="943"/>
      <c r="AM843" s="941"/>
      <c r="AN843" s="944">
        <v>45083.134618055556</v>
      </c>
      <c r="AO843" s="933"/>
    </row>
    <row r="844" spans="1:41" x14ac:dyDescent="0.2">
      <c r="A844" s="988" t="s">
        <v>1938</v>
      </c>
      <c r="B844" s="988" t="s">
        <v>1939</v>
      </c>
      <c r="C844" s="991"/>
      <c r="D844" s="994" t="s">
        <v>501</v>
      </c>
      <c r="E844" s="991" t="s">
        <v>960</v>
      </c>
      <c r="F844" s="991">
        <v>1</v>
      </c>
      <c r="G844" s="991">
        <v>1</v>
      </c>
      <c r="H844" s="997">
        <v>10</v>
      </c>
      <c r="I844" s="997">
        <v>626</v>
      </c>
      <c r="J844" s="997">
        <v>0.01</v>
      </c>
      <c r="K844" s="985">
        <v>22.951000000000001</v>
      </c>
      <c r="L844" s="997">
        <v>1.49</v>
      </c>
      <c r="M844" s="997">
        <v>63</v>
      </c>
      <c r="N844" s="1000">
        <v>994.09099999999978</v>
      </c>
      <c r="O844" s="985">
        <f>VLOOKUP(D844,'Залог и цена пипса'!$B$13:$E$44,3,0)*(N844+I844*$C$2*K844)</f>
        <v>31491.899000000005</v>
      </c>
      <c r="P844" s="985">
        <f>K844*VLOOKUP(D844,'Залог и цена пипса'!$B$13:$E$44,2,0)</f>
        <v>5629.4212800000005</v>
      </c>
      <c r="Q844" s="976"/>
      <c r="R844" s="976"/>
      <c r="S844" s="976"/>
      <c r="T844" s="976"/>
      <c r="U844" s="976"/>
      <c r="V844" s="976"/>
      <c r="W844" s="979"/>
      <c r="X844" s="982"/>
      <c r="Y844" s="982"/>
      <c r="Z844" s="973">
        <f t="shared" si="14"/>
        <v>37121.320280000007</v>
      </c>
      <c r="AA844" s="964" t="s">
        <v>1940</v>
      </c>
      <c r="AB844" s="946"/>
      <c r="AC844" s="946"/>
      <c r="AD844" s="946"/>
      <c r="AE844" s="946"/>
      <c r="AF844" s="946"/>
      <c r="AG844" s="946"/>
      <c r="AH844" s="946"/>
      <c r="AI844" s="948"/>
      <c r="AJ844" s="948"/>
      <c r="AK844" s="948"/>
      <c r="AL844" s="948"/>
      <c r="AM844" s="949"/>
      <c r="AN844" s="950">
        <v>45083.134756944448</v>
      </c>
      <c r="AO844" s="946"/>
    </row>
    <row r="845" spans="1:41" ht="13.5" thickBot="1" x14ac:dyDescent="0.25">
      <c r="A845" s="990"/>
      <c r="B845" s="990"/>
      <c r="C845" s="993"/>
      <c r="D845" s="996"/>
      <c r="E845" s="993"/>
      <c r="F845" s="993"/>
      <c r="G845" s="993"/>
      <c r="H845" s="999"/>
      <c r="I845" s="999"/>
      <c r="J845" s="999"/>
      <c r="K845" s="987"/>
      <c r="L845" s="999"/>
      <c r="M845" s="999"/>
      <c r="N845" s="1002"/>
      <c r="O845" s="987"/>
      <c r="P845" s="987"/>
      <c r="Q845" s="978"/>
      <c r="R845" s="978"/>
      <c r="S845" s="978"/>
      <c r="T845" s="978"/>
      <c r="U845" s="978"/>
      <c r="V845" s="978"/>
      <c r="W845" s="981"/>
      <c r="X845" s="984"/>
      <c r="Y845" s="984"/>
      <c r="Z845" s="975"/>
      <c r="AA845" s="957" t="s">
        <v>1941</v>
      </c>
      <c r="AB845" s="958" t="s">
        <v>501</v>
      </c>
      <c r="AC845" s="958">
        <v>3900</v>
      </c>
      <c r="AD845" s="958" t="s">
        <v>380</v>
      </c>
      <c r="AE845" s="959">
        <v>43952</v>
      </c>
      <c r="AF845" s="959">
        <v>44322</v>
      </c>
      <c r="AG845" s="958">
        <v>3039.8</v>
      </c>
      <c r="AH845" s="958">
        <v>2163.6</v>
      </c>
      <c r="AI845" s="960">
        <v>0.48010000000000003</v>
      </c>
      <c r="AJ845" s="960">
        <f>(AH845-MIN(IF(O844=0,2E+99,O844),IF(X844=0,2E+99,X844)))/MIN(IF(O844=0,2E+99,O844),IF(X844=0,2E+99,X844))</f>
        <v>-0.93129661694901289</v>
      </c>
      <c r="AK845" s="960">
        <v>6.3888188314417824E-2</v>
      </c>
      <c r="AL845" s="960">
        <v>0.77943589743589747</v>
      </c>
      <c r="AM845" s="961">
        <v>1.4049731928267704</v>
      </c>
      <c r="AN845" s="962">
        <v>45083.134814814817</v>
      </c>
      <c r="AO845" s="958"/>
    </row>
    <row r="846" spans="1:41" ht="13.5" thickBot="1" x14ac:dyDescent="0.25">
      <c r="A846" s="932" t="s">
        <v>1942</v>
      </c>
      <c r="B846" s="932" t="s">
        <v>1943</v>
      </c>
      <c r="C846" s="933"/>
      <c r="D846" s="934" t="s">
        <v>520</v>
      </c>
      <c r="E846" s="933" t="s">
        <v>1004</v>
      </c>
      <c r="F846" s="933">
        <v>2</v>
      </c>
      <c r="G846" s="933">
        <v>1</v>
      </c>
      <c r="H846" s="935">
        <v>7</v>
      </c>
      <c r="I846" s="935">
        <v>195</v>
      </c>
      <c r="J846" s="935">
        <v>0.01</v>
      </c>
      <c r="K846" s="936">
        <v>0.22599999999999998</v>
      </c>
      <c r="L846" s="935">
        <v>1.5</v>
      </c>
      <c r="M846" s="935">
        <v>90</v>
      </c>
      <c r="N846" s="937">
        <v>12.708410684972389</v>
      </c>
      <c r="O846" s="936">
        <f>VLOOKUP(D846,'Залог и цена пипса'!$B$13:$E$44,3,0)*(N846+I846*$C$2*K846)</f>
        <v>120.24523546349617</v>
      </c>
      <c r="P846" s="936">
        <f>K846*VLOOKUP(D846,'Залог и цена пипса'!$B$13:$E$44,2,0)</f>
        <v>30.288519999999998</v>
      </c>
      <c r="Q846" s="938"/>
      <c r="R846" s="938"/>
      <c r="S846" s="938"/>
      <c r="T846" s="938"/>
      <c r="U846" s="938"/>
      <c r="V846" s="938"/>
      <c r="W846" s="939"/>
      <c r="X846" s="940"/>
      <c r="Y846" s="940"/>
      <c r="Z846" s="941">
        <f>MAX(O846,X846)+MAX(Y846,P846)</f>
        <v>150.53375546349616</v>
      </c>
      <c r="AA846" s="932" t="s">
        <v>1944</v>
      </c>
      <c r="AB846" s="933" t="s">
        <v>520</v>
      </c>
      <c r="AC846" s="933">
        <v>156</v>
      </c>
      <c r="AD846" s="933" t="s">
        <v>380</v>
      </c>
      <c r="AE846" s="942">
        <v>43467</v>
      </c>
      <c r="AF846" s="942">
        <v>44315</v>
      </c>
      <c r="AG846" s="933">
        <v>472.93</v>
      </c>
      <c r="AH846" s="933">
        <v>122.23</v>
      </c>
      <c r="AI846" s="943">
        <v>0.70709999999999995</v>
      </c>
      <c r="AJ846" s="943">
        <f>(AH846-MIN(IF(O846=0,2E+99,O846),IF(X846=0,2E+99,X846)))/MIN(IF(O846=0,2E+99,O846),IF(X846=0,2E+99,X846))</f>
        <v>1.6505972389287416E-2</v>
      </c>
      <c r="AK846" s="943">
        <v>0.10865959011120301</v>
      </c>
      <c r="AL846" s="943">
        <v>1.3180880713489411</v>
      </c>
      <c r="AM846" s="941">
        <v>1.6822526313542894</v>
      </c>
      <c r="AN846" s="944">
        <v>45083.134872685187</v>
      </c>
      <c r="AO846" s="933"/>
    </row>
    <row r="847" spans="1:41" ht="13.5" thickBot="1" x14ac:dyDescent="0.25">
      <c r="A847" s="932" t="s">
        <v>1945</v>
      </c>
      <c r="B847" s="932" t="s">
        <v>1946</v>
      </c>
      <c r="C847" s="933"/>
      <c r="D847" s="934" t="s">
        <v>500</v>
      </c>
      <c r="E847" s="933" t="s">
        <v>960</v>
      </c>
      <c r="F847" s="933">
        <v>1</v>
      </c>
      <c r="G847" s="933">
        <v>1</v>
      </c>
      <c r="H847" s="935">
        <v>8</v>
      </c>
      <c r="I847" s="935">
        <v>554</v>
      </c>
      <c r="J847" s="935">
        <v>0.1</v>
      </c>
      <c r="K847" s="936">
        <v>13.638</v>
      </c>
      <c r="L847" s="935">
        <v>1.8</v>
      </c>
      <c r="M847" s="935">
        <v>217</v>
      </c>
      <c r="N847" s="937">
        <v>2827.3929999999996</v>
      </c>
      <c r="O847" s="936">
        <f>VLOOKUP(D847,'Залог и цена пипса'!$B$13:$E$44,3,0)*(N847+I847*$C$2*K847)</f>
        <v>39607.108</v>
      </c>
      <c r="P847" s="936">
        <f>K847*VLOOKUP(D847,'Залог и цена пипса'!$B$13:$E$44,2,0)</f>
        <v>2924.80548</v>
      </c>
      <c r="Q847" s="938"/>
      <c r="R847" s="938"/>
      <c r="S847" s="938"/>
      <c r="T847" s="938"/>
      <c r="U847" s="938"/>
      <c r="V847" s="938"/>
      <c r="W847" s="939"/>
      <c r="X847" s="940"/>
      <c r="Y847" s="940"/>
      <c r="Z847" s="941">
        <f>MAX(O847,X847)+MAX(Y847,P847)</f>
        <v>42531.913480000003</v>
      </c>
      <c r="AA847" s="933"/>
      <c r="AB847" s="933"/>
      <c r="AC847" s="933"/>
      <c r="AD847" s="933"/>
      <c r="AE847" s="933"/>
      <c r="AF847" s="933"/>
      <c r="AG847" s="933"/>
      <c r="AH847" s="933"/>
      <c r="AI847" s="943"/>
      <c r="AJ847" s="943"/>
      <c r="AK847" s="943"/>
      <c r="AL847" s="943"/>
      <c r="AM847" s="941"/>
      <c r="AN847" s="944">
        <v>45083.134884259256</v>
      </c>
      <c r="AO847" s="933"/>
    </row>
    <row r="848" spans="1:41" ht="13.5" thickBot="1" x14ac:dyDescent="0.25">
      <c r="A848" s="932" t="s">
        <v>1947</v>
      </c>
      <c r="B848" s="932" t="s">
        <v>1948</v>
      </c>
      <c r="C848" s="933"/>
      <c r="D848" s="934" t="s">
        <v>500</v>
      </c>
      <c r="E848" s="933" t="s">
        <v>1004</v>
      </c>
      <c r="F848" s="933">
        <v>2</v>
      </c>
      <c r="G848" s="933">
        <v>1</v>
      </c>
      <c r="H848" s="935">
        <v>6</v>
      </c>
      <c r="I848" s="935">
        <v>199</v>
      </c>
      <c r="J848" s="935">
        <v>0.01</v>
      </c>
      <c r="K848" s="936">
        <v>0.14599999999999999</v>
      </c>
      <c r="L848" s="935">
        <v>1.5</v>
      </c>
      <c r="M848" s="935">
        <v>97</v>
      </c>
      <c r="N848" s="937">
        <v>10.107999999999999</v>
      </c>
      <c r="O848" s="936">
        <f>VLOOKUP(D848,'Залог и цена пипса'!$B$13:$E$44,3,0)*(N848+I848*$C$2*K848)</f>
        <v>144.661</v>
      </c>
      <c r="P848" s="936">
        <f>K848*VLOOKUP(D848,'Залог и цена пипса'!$B$13:$E$44,2,0)</f>
        <v>31.311159999999997</v>
      </c>
      <c r="Q848" s="938"/>
      <c r="R848" s="938"/>
      <c r="S848" s="938"/>
      <c r="T848" s="938"/>
      <c r="U848" s="938"/>
      <c r="V848" s="938"/>
      <c r="W848" s="939"/>
      <c r="X848" s="940"/>
      <c r="Y848" s="940"/>
      <c r="Z848" s="941">
        <f>MAX(O848,X848)+MAX(Y848,P848)</f>
        <v>175.97216</v>
      </c>
      <c r="AA848" s="932" t="s">
        <v>1949</v>
      </c>
      <c r="AB848" s="933" t="s">
        <v>500</v>
      </c>
      <c r="AC848" s="933">
        <v>185</v>
      </c>
      <c r="AD848" s="933" t="s">
        <v>380</v>
      </c>
      <c r="AE848" s="942">
        <v>43102</v>
      </c>
      <c r="AF848" s="942">
        <v>44315</v>
      </c>
      <c r="AG848" s="933">
        <v>1222.81</v>
      </c>
      <c r="AH848" s="933">
        <v>150.19999999999999</v>
      </c>
      <c r="AI848" s="943">
        <v>0.25140000000000001</v>
      </c>
      <c r="AJ848" s="943">
        <f>(AH848-MIN(IF(O848=0,2E+99,O848),IF(X848=0,2E+99,X848)))/MIN(IF(O848=0,2E+99,O848),IF(X848=0,2E+99,X848))</f>
        <v>3.8289518253019038E-2</v>
      </c>
      <c r="AK848" s="943">
        <v>0.16565874144821513</v>
      </c>
      <c r="AL848" s="943">
        <v>2.0029647829647832</v>
      </c>
      <c r="AM848" s="941">
        <v>2.4670338538514307</v>
      </c>
      <c r="AN848" s="944">
        <v>45083.134988425925</v>
      </c>
      <c r="AO848" s="933"/>
    </row>
    <row r="849" spans="1:41" x14ac:dyDescent="0.2">
      <c r="A849" s="988" t="s">
        <v>1950</v>
      </c>
      <c r="B849" s="988" t="s">
        <v>1951</v>
      </c>
      <c r="C849" s="991"/>
      <c r="D849" s="994" t="s">
        <v>517</v>
      </c>
      <c r="E849" s="991" t="s">
        <v>1004</v>
      </c>
      <c r="F849" s="991">
        <v>2</v>
      </c>
      <c r="G849" s="991">
        <v>1</v>
      </c>
      <c r="H849" s="997">
        <v>10</v>
      </c>
      <c r="I849" s="997">
        <v>524</v>
      </c>
      <c r="J849" s="997">
        <v>0.01</v>
      </c>
      <c r="K849" s="985">
        <v>0.79600000000000004</v>
      </c>
      <c r="L849" s="997">
        <v>1.5</v>
      </c>
      <c r="M849" s="997">
        <v>147</v>
      </c>
      <c r="N849" s="1000">
        <v>102.08593150684929</v>
      </c>
      <c r="O849" s="985">
        <f>VLOOKUP(D849,'Залог и цена пипса'!$B$13:$E$44,3,0)*(N849+I849*$C$2*K849)</f>
        <v>1203.4605056320402</v>
      </c>
      <c r="P849" s="985">
        <f>K849*VLOOKUP(D849,'Залог и цена пипса'!$B$13:$E$44,2,0)</f>
        <v>195.24288000000001</v>
      </c>
      <c r="Q849" s="976"/>
      <c r="R849" s="976"/>
      <c r="S849" s="976"/>
      <c r="T849" s="976"/>
      <c r="U849" s="976"/>
      <c r="V849" s="976"/>
      <c r="W849" s="979"/>
      <c r="X849" s="982"/>
      <c r="Y849" s="982"/>
      <c r="Z849" s="973">
        <f>MAX(O849,X849)+MAX(Y849,P849)</f>
        <v>1398.7033856320402</v>
      </c>
      <c r="AA849" s="945" t="s">
        <v>1952</v>
      </c>
      <c r="AB849" s="946" t="s">
        <v>517</v>
      </c>
      <c r="AC849" s="946">
        <v>1670</v>
      </c>
      <c r="AD849" s="946" t="s">
        <v>380</v>
      </c>
      <c r="AE849" s="947">
        <v>42006</v>
      </c>
      <c r="AF849" s="947">
        <v>44323</v>
      </c>
      <c r="AG849" s="946">
        <v>9164.1</v>
      </c>
      <c r="AH849" s="946">
        <v>1484.68</v>
      </c>
      <c r="AI849" s="948">
        <v>0.38919999999999999</v>
      </c>
      <c r="AJ849" s="948">
        <f>(AH849-MIN(IF(O849=0,2E+99,O849),IF(X849=0,2E+99,X849)))/MIN(IF(O849=0,2E+99,O849),IF(X849=0,2E+99,X849))</f>
        <v>0.23367571519953409</v>
      </c>
      <c r="AK849" s="948">
        <v>7.2108870301447039E-2</v>
      </c>
      <c r="AL849" s="948">
        <v>0.87102936983176504</v>
      </c>
      <c r="AM849" s="949">
        <v>0.9797525713413312</v>
      </c>
      <c r="AN849" s="950">
        <v>45083.136006944442</v>
      </c>
      <c r="AO849" s="946"/>
    </row>
    <row r="850" spans="1:41" x14ac:dyDescent="0.2">
      <c r="A850" s="989"/>
      <c r="B850" s="989"/>
      <c r="C850" s="992"/>
      <c r="D850" s="995"/>
      <c r="E850" s="992"/>
      <c r="F850" s="992"/>
      <c r="G850" s="992"/>
      <c r="H850" s="998"/>
      <c r="I850" s="998"/>
      <c r="J850" s="998"/>
      <c r="K850" s="986"/>
      <c r="L850" s="998"/>
      <c r="M850" s="998"/>
      <c r="N850" s="1001"/>
      <c r="O850" s="986"/>
      <c r="P850" s="986"/>
      <c r="Q850" s="977"/>
      <c r="R850" s="977"/>
      <c r="S850" s="977"/>
      <c r="T850" s="977"/>
      <c r="U850" s="977"/>
      <c r="V850" s="977"/>
      <c r="W850" s="980"/>
      <c r="X850" s="983"/>
      <c r="Y850" s="983"/>
      <c r="Z850" s="974"/>
      <c r="AA850" s="951" t="s">
        <v>1953</v>
      </c>
      <c r="AB850" s="952" t="s">
        <v>517</v>
      </c>
      <c r="AC850" s="952">
        <v>10000</v>
      </c>
      <c r="AD850" s="952" t="s">
        <v>380</v>
      </c>
      <c r="AE850" s="953">
        <v>41640</v>
      </c>
      <c r="AF850" s="953">
        <v>44336</v>
      </c>
      <c r="AG850" s="952">
        <v>6817.25</v>
      </c>
      <c r="AH850" s="952">
        <v>957.62</v>
      </c>
      <c r="AI850" s="954">
        <v>7.3700000000000002E-2</v>
      </c>
      <c r="AJ850" s="954">
        <f>(AH850-MIN(IF(O849=0,2E+99,O849),IF(X849=0,2E+99,X849)))/MIN(IF(O849=0,2E+99,O849),IF(X849=0,2E+99,X849))</f>
        <v>-0.20427800038434021</v>
      </c>
      <c r="AK850" s="954">
        <v>7.6944130925507906E-3</v>
      </c>
      <c r="AL850" s="954">
        <v>9.2124999999999999E-2</v>
      </c>
      <c r="AM850" s="955">
        <v>0.96202042563856227</v>
      </c>
      <c r="AN850" s="956">
        <v>45083.136180555557</v>
      </c>
      <c r="AO850" s="952"/>
    </row>
    <row r="851" spans="1:41" x14ac:dyDescent="0.2">
      <c r="A851" s="989"/>
      <c r="B851" s="989"/>
      <c r="C851" s="992"/>
      <c r="D851" s="995"/>
      <c r="E851" s="992"/>
      <c r="F851" s="992"/>
      <c r="G851" s="992"/>
      <c r="H851" s="998"/>
      <c r="I851" s="998"/>
      <c r="J851" s="998"/>
      <c r="K851" s="986"/>
      <c r="L851" s="998"/>
      <c r="M851" s="998"/>
      <c r="N851" s="1001"/>
      <c r="O851" s="986"/>
      <c r="P851" s="986"/>
      <c r="Q851" s="977"/>
      <c r="R851" s="977"/>
      <c r="S851" s="977"/>
      <c r="T851" s="977"/>
      <c r="U851" s="977"/>
      <c r="V851" s="977"/>
      <c r="W851" s="980"/>
      <c r="X851" s="983"/>
      <c r="Y851" s="983"/>
      <c r="Z851" s="974"/>
      <c r="AA851" s="951" t="s">
        <v>1954</v>
      </c>
      <c r="AB851" s="952" t="s">
        <v>517</v>
      </c>
      <c r="AC851" s="952">
        <v>1650</v>
      </c>
      <c r="AD851" s="952" t="s">
        <v>380</v>
      </c>
      <c r="AE851" s="953">
        <v>43101</v>
      </c>
      <c r="AF851" s="953">
        <v>44336</v>
      </c>
      <c r="AG851" s="952">
        <v>1948.86</v>
      </c>
      <c r="AH851" s="952">
        <v>870.69</v>
      </c>
      <c r="AI851" s="954">
        <v>0.25259999999999999</v>
      </c>
      <c r="AJ851" s="954">
        <f>(AH851-MIN(IF(O849=0,2E+99,O849),IF(X849=0,2E+99,X849)))/MIN(IF(O849=0,2E+99,O849),IF(X849=0,2E+99,X849))</f>
        <v>-0.27651136375038232</v>
      </c>
      <c r="AK851" s="954">
        <v>2.909180474697716E-2</v>
      </c>
      <c r="AL851" s="954">
        <v>0.34739037433155079</v>
      </c>
      <c r="AM851" s="955">
        <v>0.65832169618010861</v>
      </c>
      <c r="AN851" s="956">
        <v>45083.136192129627</v>
      </c>
      <c r="AO851" s="952"/>
    </row>
    <row r="852" spans="1:41" x14ac:dyDescent="0.2">
      <c r="A852" s="989"/>
      <c r="B852" s="989"/>
      <c r="C852" s="992"/>
      <c r="D852" s="995"/>
      <c r="E852" s="992"/>
      <c r="F852" s="992"/>
      <c r="G852" s="992"/>
      <c r="H852" s="998"/>
      <c r="I852" s="998"/>
      <c r="J852" s="998"/>
      <c r="K852" s="986"/>
      <c r="L852" s="998"/>
      <c r="M852" s="998"/>
      <c r="N852" s="1001"/>
      <c r="O852" s="986"/>
      <c r="P852" s="986"/>
      <c r="Q852" s="977"/>
      <c r="R852" s="977"/>
      <c r="S852" s="977"/>
      <c r="T852" s="977"/>
      <c r="U852" s="977"/>
      <c r="V852" s="977"/>
      <c r="W852" s="980"/>
      <c r="X852" s="983"/>
      <c r="Y852" s="983"/>
      <c r="Z852" s="974"/>
      <c r="AA852" s="951" t="s">
        <v>1955</v>
      </c>
      <c r="AB852" s="952" t="s">
        <v>517</v>
      </c>
      <c r="AC852" s="952">
        <v>10000</v>
      </c>
      <c r="AD852" s="952" t="s">
        <v>380</v>
      </c>
      <c r="AE852" s="953">
        <v>40179</v>
      </c>
      <c r="AF852" s="953">
        <v>44337</v>
      </c>
      <c r="AG852" s="952">
        <v>13376.03</v>
      </c>
      <c r="AH852" s="952">
        <v>1592.1</v>
      </c>
      <c r="AI852" s="954">
        <v>0.1105</v>
      </c>
      <c r="AJ852" s="954">
        <f>(AH852-MIN(IF(O849=0,2E+99,O849),IF(X849=0,2E+99,X849)))/MIN(IF(O849=0,2E+99,O849),IF(X849=0,2E+99,X849))</f>
        <v>0.32293498004228388</v>
      </c>
      <c r="AK852" s="954">
        <v>9.792115666178625E-3</v>
      </c>
      <c r="AL852" s="954">
        <v>0.11733359649122808</v>
      </c>
      <c r="AM852" s="955">
        <v>0.73697378613923803</v>
      </c>
      <c r="AN852" s="956">
        <v>45083.136400462965</v>
      </c>
      <c r="AO852" s="952"/>
    </row>
    <row r="853" spans="1:41" ht="13.5" thickBot="1" x14ac:dyDescent="0.25">
      <c r="A853" s="990"/>
      <c r="B853" s="990"/>
      <c r="C853" s="993"/>
      <c r="D853" s="996"/>
      <c r="E853" s="993"/>
      <c r="F853" s="993"/>
      <c r="G853" s="993"/>
      <c r="H853" s="999"/>
      <c r="I853" s="999"/>
      <c r="J853" s="999"/>
      <c r="K853" s="987"/>
      <c r="L853" s="999"/>
      <c r="M853" s="999"/>
      <c r="N853" s="1002"/>
      <c r="O853" s="987"/>
      <c r="P853" s="987"/>
      <c r="Q853" s="978"/>
      <c r="R853" s="978"/>
      <c r="S853" s="978"/>
      <c r="T853" s="978"/>
      <c r="U853" s="978"/>
      <c r="V853" s="978"/>
      <c r="W853" s="981"/>
      <c r="X853" s="984"/>
      <c r="Y853" s="984"/>
      <c r="Z853" s="975"/>
      <c r="AA853" s="957" t="s">
        <v>1956</v>
      </c>
      <c r="AB853" s="958" t="s">
        <v>517</v>
      </c>
      <c r="AC853" s="958">
        <v>1650</v>
      </c>
      <c r="AD853" s="958" t="s">
        <v>380</v>
      </c>
      <c r="AE853" s="959">
        <v>43101</v>
      </c>
      <c r="AF853" s="959">
        <v>44337</v>
      </c>
      <c r="AG853" s="958">
        <v>4212.99</v>
      </c>
      <c r="AH853" s="958">
        <v>1397.27</v>
      </c>
      <c r="AI853" s="960">
        <v>0.39579999999999999</v>
      </c>
      <c r="AJ853" s="960">
        <f>(AH853-MIN(IF(O849=0,2E+99,O849),IF(X849=0,2E+99,X849)))/MIN(IF(O849=0,2E+99,O849),IF(X849=0,2E+99,X849))</f>
        <v>0.16104350201851772</v>
      </c>
      <c r="AK853" s="960">
        <v>6.273531382622291E-2</v>
      </c>
      <c r="AL853" s="960">
        <v>0.75097860962566843</v>
      </c>
      <c r="AM853" s="961">
        <v>0.88681121464166046</v>
      </c>
      <c r="AN853" s="962">
        <v>45083.136469907404</v>
      </c>
      <c r="AO853" s="958"/>
    </row>
    <row r="854" spans="1:41" x14ac:dyDescent="0.2">
      <c r="A854" s="988" t="s">
        <v>1957</v>
      </c>
      <c r="B854" s="988" t="s">
        <v>1958</v>
      </c>
      <c r="C854" s="991"/>
      <c r="D854" s="994" t="s">
        <v>507</v>
      </c>
      <c r="E854" s="991" t="s">
        <v>960</v>
      </c>
      <c r="F854" s="991">
        <v>1</v>
      </c>
      <c r="G854" s="991">
        <v>1</v>
      </c>
      <c r="H854" s="997">
        <v>7</v>
      </c>
      <c r="I854" s="997">
        <v>90</v>
      </c>
      <c r="J854" s="997">
        <v>0.01</v>
      </c>
      <c r="K854" s="985">
        <v>0.28200000000000003</v>
      </c>
      <c r="L854" s="997">
        <v>1.9</v>
      </c>
      <c r="M854" s="997">
        <v>30</v>
      </c>
      <c r="N854" s="1000">
        <v>7.0559436724797155</v>
      </c>
      <c r="O854" s="985">
        <f>VLOOKUP(D854,'Залог и цена пипса'!$B$13:$E$44,3,0)*(N854+I854*$C$2*K854)</f>
        <v>116.97463848162283</v>
      </c>
      <c r="P854" s="985">
        <f>K854*VLOOKUP(D854,'Залог и цена пипса'!$B$13:$E$44,2,0)</f>
        <v>60.477720000000005</v>
      </c>
      <c r="Q854" s="976"/>
      <c r="R854" s="976"/>
      <c r="S854" s="976"/>
      <c r="T854" s="976"/>
      <c r="U854" s="976"/>
      <c r="V854" s="976"/>
      <c r="W854" s="979"/>
      <c r="X854" s="982"/>
      <c r="Y854" s="982"/>
      <c r="Z854" s="973">
        <f>MAX(O854,X854)+MAX(Y854,P854)</f>
        <v>177.45235848162284</v>
      </c>
      <c r="AA854" s="945" t="s">
        <v>1959</v>
      </c>
      <c r="AB854" s="946" t="s">
        <v>507</v>
      </c>
      <c r="AC854" s="946">
        <v>201</v>
      </c>
      <c r="AD854" s="946" t="s">
        <v>380</v>
      </c>
      <c r="AE854" s="947">
        <v>43845</v>
      </c>
      <c r="AF854" s="947">
        <v>44343</v>
      </c>
      <c r="AG854" s="946">
        <v>1313.73</v>
      </c>
      <c r="AH854" s="946">
        <v>190.52</v>
      </c>
      <c r="AI854" s="948">
        <v>0.13389999999999999</v>
      </c>
      <c r="AJ854" s="948">
        <f>(AH854-MIN(IF(O854=0,2E+99,O854),IF(X854=0,2E+99,X854)))/MIN(IF(O854=0,2E+99,O854),IF(X854=0,2E+99,X854))</f>
        <v>0.62872912002999215</v>
      </c>
      <c r="AK854" s="948">
        <v>0.39853476519839826</v>
      </c>
      <c r="AL854" s="948">
        <v>4.6685501066098087</v>
      </c>
      <c r="AM854" s="949">
        <v>4.9253546684262624</v>
      </c>
      <c r="AN854" s="950">
        <v>45083.136597222219</v>
      </c>
      <c r="AO854" s="946"/>
    </row>
    <row r="855" spans="1:41" x14ac:dyDescent="0.2">
      <c r="A855" s="989"/>
      <c r="B855" s="989"/>
      <c r="C855" s="992"/>
      <c r="D855" s="995"/>
      <c r="E855" s="992"/>
      <c r="F855" s="992"/>
      <c r="G855" s="992"/>
      <c r="H855" s="998"/>
      <c r="I855" s="998"/>
      <c r="J855" s="998"/>
      <c r="K855" s="986"/>
      <c r="L855" s="998"/>
      <c r="M855" s="998"/>
      <c r="N855" s="1001"/>
      <c r="O855" s="986"/>
      <c r="P855" s="986"/>
      <c r="Q855" s="977"/>
      <c r="R855" s="977"/>
      <c r="S855" s="977"/>
      <c r="T855" s="977"/>
      <c r="U855" s="977"/>
      <c r="V855" s="977"/>
      <c r="W855" s="980"/>
      <c r="X855" s="983"/>
      <c r="Y855" s="983"/>
      <c r="Z855" s="974"/>
      <c r="AA855" s="951" t="s">
        <v>1960</v>
      </c>
      <c r="AB855" s="952" t="s">
        <v>507</v>
      </c>
      <c r="AC855" s="952">
        <v>201</v>
      </c>
      <c r="AD855" s="952" t="s">
        <v>380</v>
      </c>
      <c r="AE855" s="953">
        <v>43845</v>
      </c>
      <c r="AF855" s="953">
        <v>44251</v>
      </c>
      <c r="AG855" s="952">
        <v>1219.17</v>
      </c>
      <c r="AH855" s="952">
        <v>146.52000000000001</v>
      </c>
      <c r="AI855" s="954">
        <v>0.12590000000000001</v>
      </c>
      <c r="AJ855" s="954">
        <f>(AH855-MIN(IF(O854=0,2E+99,O854),IF(X854=0,2E+99,X854)))/MIN(IF(O854=0,2E+99,O854),IF(X854=0,2E+99,X854))</f>
        <v>0.25257920778288079</v>
      </c>
      <c r="AK855" s="954">
        <v>0.45265092448206734</v>
      </c>
      <c r="AL855" s="954">
        <v>5.5141112618724559</v>
      </c>
      <c r="AM855" s="955">
        <v>7.5644032462214268</v>
      </c>
      <c r="AN855" s="956">
        <v>45083.136655092596</v>
      </c>
      <c r="AO855" s="952"/>
    </row>
    <row r="856" spans="1:41" x14ac:dyDescent="0.2">
      <c r="A856" s="989"/>
      <c r="B856" s="989"/>
      <c r="C856" s="992"/>
      <c r="D856" s="995"/>
      <c r="E856" s="992"/>
      <c r="F856" s="992"/>
      <c r="G856" s="992"/>
      <c r="H856" s="998"/>
      <c r="I856" s="998"/>
      <c r="J856" s="998"/>
      <c r="K856" s="986"/>
      <c r="L856" s="998"/>
      <c r="M856" s="998"/>
      <c r="N856" s="1001"/>
      <c r="O856" s="986"/>
      <c r="P856" s="986"/>
      <c r="Q856" s="977"/>
      <c r="R856" s="977"/>
      <c r="S856" s="977"/>
      <c r="T856" s="977"/>
      <c r="U856" s="977"/>
      <c r="V856" s="977"/>
      <c r="W856" s="980"/>
      <c r="X856" s="983"/>
      <c r="Y856" s="983"/>
      <c r="Z856" s="974"/>
      <c r="AA856" s="951" t="s">
        <v>1961</v>
      </c>
      <c r="AB856" s="952" t="s">
        <v>507</v>
      </c>
      <c r="AC856" s="952">
        <v>402</v>
      </c>
      <c r="AD856" s="952" t="s">
        <v>380</v>
      </c>
      <c r="AE856" s="953">
        <v>43845</v>
      </c>
      <c r="AF856" s="953">
        <v>44251</v>
      </c>
      <c r="AG856" s="952">
        <v>2394.8200000000002</v>
      </c>
      <c r="AH856" s="952">
        <v>285.79000000000002</v>
      </c>
      <c r="AI856" s="954">
        <v>0.1246</v>
      </c>
      <c r="AJ856" s="954">
        <f>(AH856-MIN(IF(O854=0,2E+99,O854),IF(X854=0,2E+99,X854)))/MIN(IF(O854=0,2E+99,O854),IF(X854=0,2E+99,X854))</f>
        <v>1.4431791686614079</v>
      </c>
      <c r="AK856" s="954">
        <v>0.4445719165367194</v>
      </c>
      <c r="AL856" s="954">
        <v>5.4156942559927632</v>
      </c>
      <c r="AM856" s="955">
        <v>7.6178630844644344</v>
      </c>
      <c r="AN856" s="956">
        <v>45083.136678240742</v>
      </c>
      <c r="AO856" s="952"/>
    </row>
    <row r="857" spans="1:41" x14ac:dyDescent="0.2">
      <c r="A857" s="989"/>
      <c r="B857" s="989"/>
      <c r="C857" s="992"/>
      <c r="D857" s="995"/>
      <c r="E857" s="992"/>
      <c r="F857" s="992"/>
      <c r="G857" s="992"/>
      <c r="H857" s="998"/>
      <c r="I857" s="998"/>
      <c r="J857" s="998"/>
      <c r="K857" s="986"/>
      <c r="L857" s="998"/>
      <c r="M857" s="998"/>
      <c r="N857" s="1001"/>
      <c r="O857" s="986"/>
      <c r="P857" s="986"/>
      <c r="Q857" s="977"/>
      <c r="R857" s="977"/>
      <c r="S857" s="977"/>
      <c r="T857" s="977"/>
      <c r="U857" s="977"/>
      <c r="V857" s="977"/>
      <c r="W857" s="980"/>
      <c r="X857" s="983"/>
      <c r="Y857" s="983"/>
      <c r="Z857" s="974"/>
      <c r="AA857" s="951" t="s">
        <v>1962</v>
      </c>
      <c r="AB857" s="952" t="s">
        <v>507</v>
      </c>
      <c r="AC857" s="952">
        <v>1005</v>
      </c>
      <c r="AD857" s="952" t="s">
        <v>380</v>
      </c>
      <c r="AE857" s="953">
        <v>43845</v>
      </c>
      <c r="AF857" s="953">
        <v>44251</v>
      </c>
      <c r="AG857" s="952">
        <v>6013.89</v>
      </c>
      <c r="AH857" s="952">
        <v>712.82</v>
      </c>
      <c r="AI857" s="954">
        <v>0.124</v>
      </c>
      <c r="AJ857" s="954">
        <f>(AH857-MIN(IF(O854=0,2E+99,O854),IF(X854=0,2E+99,X854)))/MIN(IF(O854=0,2E+99,O854),IF(X854=0,2E+99,X854))</f>
        <v>5.0937995556360436</v>
      </c>
      <c r="AK857" s="954">
        <v>0.4465649365114725</v>
      </c>
      <c r="AL857" s="954">
        <v>5.439972862957938</v>
      </c>
      <c r="AM857" s="955">
        <v>7.6697802071669248</v>
      </c>
      <c r="AN857" s="956">
        <v>45083.136736111112</v>
      </c>
      <c r="AO857" s="952"/>
    </row>
    <row r="858" spans="1:41" ht="13.5" thickBot="1" x14ac:dyDescent="0.25">
      <c r="A858" s="990"/>
      <c r="B858" s="990"/>
      <c r="C858" s="993"/>
      <c r="D858" s="996"/>
      <c r="E858" s="993"/>
      <c r="F858" s="993"/>
      <c r="G858" s="993"/>
      <c r="H858" s="999"/>
      <c r="I858" s="999"/>
      <c r="J858" s="999"/>
      <c r="K858" s="987"/>
      <c r="L858" s="999"/>
      <c r="M858" s="999"/>
      <c r="N858" s="1002"/>
      <c r="O858" s="987"/>
      <c r="P858" s="987"/>
      <c r="Q858" s="978"/>
      <c r="R858" s="978"/>
      <c r="S858" s="978"/>
      <c r="T858" s="978"/>
      <c r="U858" s="978"/>
      <c r="V858" s="978"/>
      <c r="W858" s="981"/>
      <c r="X858" s="984"/>
      <c r="Y858" s="984"/>
      <c r="Z858" s="975"/>
      <c r="AA858" s="957" t="s">
        <v>1963</v>
      </c>
      <c r="AB858" s="958" t="s">
        <v>507</v>
      </c>
      <c r="AC858" s="958">
        <v>201</v>
      </c>
      <c r="AD858" s="958" t="s">
        <v>380</v>
      </c>
      <c r="AE858" s="959">
        <v>43845</v>
      </c>
      <c r="AF858" s="959">
        <v>44251</v>
      </c>
      <c r="AG858" s="958">
        <v>39814.949999999997</v>
      </c>
      <c r="AH858" s="958">
        <v>10826.56</v>
      </c>
      <c r="AI858" s="960">
        <v>0.28070000000000001</v>
      </c>
      <c r="AJ858" s="960">
        <f>(AH858-MIN(IF(O854=0,2E+99,O854),IF(X854=0,2E+99,X854)))/MIN(IF(O854=0,2E+99,O854),IF(X854=0,2E+99,X854))</f>
        <v>91.554763498592848</v>
      </c>
      <c r="AK858" s="960">
        <v>14.782412564045444</v>
      </c>
      <c r="AL858" s="960">
        <v>180.0766621438263</v>
      </c>
      <c r="AM858" s="961">
        <v>3.3432049599234741</v>
      </c>
      <c r="AN858" s="962">
        <v>45083.136759259258</v>
      </c>
      <c r="AO858" s="958"/>
    </row>
    <row r="859" spans="1:41" x14ac:dyDescent="0.2">
      <c r="A859" s="988" t="s">
        <v>1964</v>
      </c>
      <c r="B859" s="988" t="s">
        <v>1965</v>
      </c>
      <c r="C859" s="991"/>
      <c r="D859" s="994" t="s">
        <v>502</v>
      </c>
      <c r="E859" s="991" t="s">
        <v>960</v>
      </c>
      <c r="F859" s="991">
        <v>1</v>
      </c>
      <c r="G859" s="991">
        <v>1</v>
      </c>
      <c r="H859" s="997">
        <v>6</v>
      </c>
      <c r="I859" s="997">
        <v>185</v>
      </c>
      <c r="J859" s="997">
        <v>0.01</v>
      </c>
      <c r="K859" s="985">
        <v>1.3520000000000001</v>
      </c>
      <c r="L859" s="997">
        <v>2</v>
      </c>
      <c r="M859" s="997">
        <v>24</v>
      </c>
      <c r="N859" s="1000">
        <v>24.550999999999995</v>
      </c>
      <c r="O859" s="985">
        <f>VLOOKUP(D859,'Залог и цена пипса'!$B$13:$E$44,3,0)*(N859+I859*$C$2*K859)</f>
        <v>620.69000000000005</v>
      </c>
      <c r="P859" s="985">
        <f>K859*VLOOKUP(D859,'Залог и цена пипса'!$B$13:$E$44,2,0)</f>
        <v>181.19504000000003</v>
      </c>
      <c r="Q859" s="976"/>
      <c r="R859" s="976"/>
      <c r="S859" s="976"/>
      <c r="T859" s="976"/>
      <c r="U859" s="976"/>
      <c r="V859" s="976"/>
      <c r="W859" s="979"/>
      <c r="X859" s="982"/>
      <c r="Y859" s="982"/>
      <c r="Z859" s="973">
        <f>MAX(O859,X859)+MAX(Y859,P859)</f>
        <v>801.88504000000012</v>
      </c>
      <c r="AA859" s="945" t="s">
        <v>1966</v>
      </c>
      <c r="AB859" s="946" t="s">
        <v>502</v>
      </c>
      <c r="AC859" s="946">
        <v>572</v>
      </c>
      <c r="AD859" s="946" t="s">
        <v>380</v>
      </c>
      <c r="AE859" s="947">
        <v>42019</v>
      </c>
      <c r="AF859" s="947">
        <v>42920</v>
      </c>
      <c r="AG859" s="946">
        <v>1572.81</v>
      </c>
      <c r="AH859" s="946">
        <v>301.27999999999997</v>
      </c>
      <c r="AI859" s="948">
        <v>0.38200000000000001</v>
      </c>
      <c r="AJ859" s="948">
        <f>(AH859-MIN(IF(O859=0,2E+99,O859),IF(X859=0,2E+99,X859)))/MIN(IF(O859=0,2E+99,O859),IF(X859=0,2E+99,X859))</f>
        <v>-0.51460471410849229</v>
      </c>
      <c r="AK859" s="948">
        <v>9.2894183519183507E-2</v>
      </c>
      <c r="AL859" s="948">
        <v>1.099867132867133</v>
      </c>
      <c r="AM859" s="949">
        <v>2.088170472650027</v>
      </c>
      <c r="AN859" s="950">
        <v>45083.136805555558</v>
      </c>
      <c r="AO859" s="946"/>
    </row>
    <row r="860" spans="1:41" x14ac:dyDescent="0.2">
      <c r="A860" s="989"/>
      <c r="B860" s="989"/>
      <c r="C860" s="992"/>
      <c r="D860" s="995"/>
      <c r="E860" s="992"/>
      <c r="F860" s="992"/>
      <c r="G860" s="992"/>
      <c r="H860" s="998"/>
      <c r="I860" s="998"/>
      <c r="J860" s="998"/>
      <c r="K860" s="986"/>
      <c r="L860" s="998"/>
      <c r="M860" s="998"/>
      <c r="N860" s="1001"/>
      <c r="O860" s="986"/>
      <c r="P860" s="986"/>
      <c r="Q860" s="977"/>
      <c r="R860" s="977"/>
      <c r="S860" s="977"/>
      <c r="T860" s="977"/>
      <c r="U860" s="977"/>
      <c r="V860" s="977"/>
      <c r="W860" s="980"/>
      <c r="X860" s="983"/>
      <c r="Y860" s="983"/>
      <c r="Z860" s="974"/>
      <c r="AA860" s="951" t="s">
        <v>1967</v>
      </c>
      <c r="AB860" s="952" t="s">
        <v>502</v>
      </c>
      <c r="AC860" s="952">
        <v>572</v>
      </c>
      <c r="AD860" s="952" t="s">
        <v>380</v>
      </c>
      <c r="AE860" s="953">
        <v>42019</v>
      </c>
      <c r="AF860" s="953">
        <v>44349</v>
      </c>
      <c r="AG860" s="952">
        <v>3946.41</v>
      </c>
      <c r="AH860" s="952">
        <v>511.84</v>
      </c>
      <c r="AI860" s="954">
        <v>0.2384</v>
      </c>
      <c r="AJ860" s="954">
        <f>(AH860-MIN(IF(O859=0,2E+99,O859),IF(X859=0,2E+99,X859)))/MIN(IF(O859=0,2E+99,O859),IF(X859=0,2E+99,X859))</f>
        <v>-0.17536934701702955</v>
      </c>
      <c r="AK860" s="954">
        <v>9.0069427961072868E-2</v>
      </c>
      <c r="AL860" s="954">
        <v>1.0780184659090908</v>
      </c>
      <c r="AM860" s="955">
        <v>1.2047252315176618</v>
      </c>
      <c r="AN860" s="956">
        <v>45083.136874999997</v>
      </c>
      <c r="AO860" s="952"/>
    </row>
    <row r="861" spans="1:41" x14ac:dyDescent="0.2">
      <c r="A861" s="989"/>
      <c r="B861" s="989"/>
      <c r="C861" s="992"/>
      <c r="D861" s="995"/>
      <c r="E861" s="992"/>
      <c r="F861" s="992"/>
      <c r="G861" s="992"/>
      <c r="H861" s="998"/>
      <c r="I861" s="998"/>
      <c r="J861" s="998"/>
      <c r="K861" s="986"/>
      <c r="L861" s="998"/>
      <c r="M861" s="998"/>
      <c r="N861" s="1001"/>
      <c r="O861" s="986"/>
      <c r="P861" s="986"/>
      <c r="Q861" s="977"/>
      <c r="R861" s="977"/>
      <c r="S861" s="977"/>
      <c r="T861" s="977"/>
      <c r="U861" s="977"/>
      <c r="V861" s="977"/>
      <c r="W861" s="980"/>
      <c r="X861" s="983"/>
      <c r="Y861" s="983"/>
      <c r="Z861" s="974"/>
      <c r="AA861" s="951" t="s">
        <v>1968</v>
      </c>
      <c r="AB861" s="952" t="s">
        <v>502</v>
      </c>
      <c r="AC861" s="952">
        <v>572</v>
      </c>
      <c r="AD861" s="952" t="s">
        <v>380</v>
      </c>
      <c r="AE861" s="953">
        <v>43115</v>
      </c>
      <c r="AF861" s="953">
        <v>44349</v>
      </c>
      <c r="AG861" s="952">
        <v>2323.81</v>
      </c>
      <c r="AH861" s="952">
        <v>365.36</v>
      </c>
      <c r="AI861" s="954">
        <v>0.19889999999999999</v>
      </c>
      <c r="AJ861" s="954">
        <f>(AH861-MIN(IF(O859=0,2E+99,O859),IF(X859=0,2E+99,X859)))/MIN(IF(O859=0,2E+99,O859),IF(X859=0,2E+99,X859))</f>
        <v>-0.4113647714640159</v>
      </c>
      <c r="AK861" s="954">
        <v>0.10006415997795308</v>
      </c>
      <c r="AL861" s="954">
        <v>1.1948837926779103</v>
      </c>
      <c r="AM861" s="955">
        <v>1.8706851582323316</v>
      </c>
      <c r="AN861" s="956">
        <v>45083.13689814815</v>
      </c>
      <c r="AO861" s="952"/>
    </row>
    <row r="862" spans="1:41" x14ac:dyDescent="0.2">
      <c r="A862" s="989"/>
      <c r="B862" s="989"/>
      <c r="C862" s="992"/>
      <c r="D862" s="995"/>
      <c r="E862" s="992"/>
      <c r="F862" s="992"/>
      <c r="G862" s="992"/>
      <c r="H862" s="998"/>
      <c r="I862" s="998"/>
      <c r="J862" s="998"/>
      <c r="K862" s="986"/>
      <c r="L862" s="998"/>
      <c r="M862" s="998"/>
      <c r="N862" s="1001"/>
      <c r="O862" s="986"/>
      <c r="P862" s="986"/>
      <c r="Q862" s="977"/>
      <c r="R862" s="977"/>
      <c r="S862" s="977"/>
      <c r="T862" s="977"/>
      <c r="U862" s="977"/>
      <c r="V862" s="977"/>
      <c r="W862" s="980"/>
      <c r="X862" s="983"/>
      <c r="Y862" s="983"/>
      <c r="Z862" s="974"/>
      <c r="AA862" s="951" t="s">
        <v>1969</v>
      </c>
      <c r="AB862" s="952" t="s">
        <v>502</v>
      </c>
      <c r="AC862" s="952">
        <v>1144</v>
      </c>
      <c r="AD862" s="952" t="s">
        <v>380</v>
      </c>
      <c r="AE862" s="953">
        <v>43115</v>
      </c>
      <c r="AF862" s="953">
        <v>44349</v>
      </c>
      <c r="AG862" s="952">
        <v>4643.46</v>
      </c>
      <c r="AH862" s="952">
        <v>730.01</v>
      </c>
      <c r="AI862" s="954">
        <v>0.19869999999999999</v>
      </c>
      <c r="AJ862" s="954">
        <f>(AH862-MIN(IF(O859=0,2E+99,O859),IF(X859=0,2E+99,X859)))/MIN(IF(O859=0,2E+99,O859),IF(X859=0,2E+99,X859))</f>
        <v>0.17612656881857275</v>
      </c>
      <c r="AK862" s="954">
        <v>9.9974594371146086E-2</v>
      </c>
      <c r="AL862" s="954">
        <v>1.1938142739613329</v>
      </c>
      <c r="AM862" s="955">
        <v>1.870828522091156</v>
      </c>
      <c r="AN862" s="956">
        <v>45083.136944444443</v>
      </c>
      <c r="AO862" s="952"/>
    </row>
    <row r="863" spans="1:41" x14ac:dyDescent="0.2">
      <c r="A863" s="989"/>
      <c r="B863" s="989"/>
      <c r="C863" s="992"/>
      <c r="D863" s="995"/>
      <c r="E863" s="992"/>
      <c r="F863" s="992"/>
      <c r="G863" s="992"/>
      <c r="H863" s="998"/>
      <c r="I863" s="998"/>
      <c r="J863" s="998"/>
      <c r="K863" s="986"/>
      <c r="L863" s="998"/>
      <c r="M863" s="998"/>
      <c r="N863" s="1001"/>
      <c r="O863" s="986"/>
      <c r="P863" s="986"/>
      <c r="Q863" s="977"/>
      <c r="R863" s="977"/>
      <c r="S863" s="977"/>
      <c r="T863" s="977"/>
      <c r="U863" s="977"/>
      <c r="V863" s="977"/>
      <c r="W863" s="980"/>
      <c r="X863" s="983"/>
      <c r="Y863" s="983"/>
      <c r="Z863" s="974"/>
      <c r="AA863" s="951" t="s">
        <v>1970</v>
      </c>
      <c r="AB863" s="952" t="s">
        <v>502</v>
      </c>
      <c r="AC863" s="952">
        <v>2860</v>
      </c>
      <c r="AD863" s="952" t="s">
        <v>380</v>
      </c>
      <c r="AE863" s="953">
        <v>43115</v>
      </c>
      <c r="AF863" s="953">
        <v>44349</v>
      </c>
      <c r="AG863" s="952">
        <v>11558.49</v>
      </c>
      <c r="AH863" s="952">
        <v>1816.27</v>
      </c>
      <c r="AI863" s="954">
        <v>0.19889999999999999</v>
      </c>
      <c r="AJ863" s="954">
        <f>(AH863-MIN(IF(O859=0,2E+99,O859),IF(X859=0,2E+99,X859)))/MIN(IF(O859=0,2E+99,O859),IF(X859=0,2E+99,X859))</f>
        <v>1.9262111521049152</v>
      </c>
      <c r="AK863" s="954">
        <v>9.9542612559853944E-2</v>
      </c>
      <c r="AL863" s="954">
        <v>1.188655902920609</v>
      </c>
      <c r="AM863" s="955">
        <v>1.8717238529254689</v>
      </c>
      <c r="AN863" s="956">
        <v>45083.136990740742</v>
      </c>
      <c r="AO863" s="952"/>
    </row>
    <row r="864" spans="1:41" x14ac:dyDescent="0.2">
      <c r="A864" s="989"/>
      <c r="B864" s="989"/>
      <c r="C864" s="992"/>
      <c r="D864" s="995"/>
      <c r="E864" s="992"/>
      <c r="F864" s="992"/>
      <c r="G864" s="992"/>
      <c r="H864" s="998"/>
      <c r="I864" s="998"/>
      <c r="J864" s="998"/>
      <c r="K864" s="986"/>
      <c r="L864" s="998"/>
      <c r="M864" s="998"/>
      <c r="N864" s="1001"/>
      <c r="O864" s="986"/>
      <c r="P864" s="986"/>
      <c r="Q864" s="977"/>
      <c r="R864" s="977"/>
      <c r="S864" s="977"/>
      <c r="T864" s="977"/>
      <c r="U864" s="977"/>
      <c r="V864" s="977"/>
      <c r="W864" s="980"/>
      <c r="X864" s="983"/>
      <c r="Y864" s="983"/>
      <c r="Z864" s="974"/>
      <c r="AA864" s="951" t="s">
        <v>1971</v>
      </c>
      <c r="AB864" s="952" t="s">
        <v>502</v>
      </c>
      <c r="AC864" s="952">
        <v>572</v>
      </c>
      <c r="AD864" s="952" t="s">
        <v>380</v>
      </c>
      <c r="AE864" s="953">
        <v>43115</v>
      </c>
      <c r="AF864" s="953">
        <v>44349</v>
      </c>
      <c r="AG864" s="952">
        <v>16502.77</v>
      </c>
      <c r="AH864" s="952">
        <v>3826.68</v>
      </c>
      <c r="AI864" s="954">
        <v>0.43780000000000002</v>
      </c>
      <c r="AJ864" s="954">
        <f>(AH864-MIN(IF(O859=0,2E+99,O859),IF(X859=0,2E+99,X859)))/MIN(IF(O859=0,2E+99,O859),IF(X859=0,2E+99,X859))</f>
        <v>5.1652032415537539</v>
      </c>
      <c r="AK864" s="954">
        <v>0.71061567742602227</v>
      </c>
      <c r="AL864" s="954">
        <v>8.4855872069107363</v>
      </c>
      <c r="AM864" s="955">
        <v>1.2683986856368816</v>
      </c>
      <c r="AN864" s="956">
        <v>45083.137118055558</v>
      </c>
      <c r="AO864" s="952"/>
    </row>
    <row r="865" spans="1:41" x14ac:dyDescent="0.2">
      <c r="A865" s="989"/>
      <c r="B865" s="989"/>
      <c r="C865" s="992"/>
      <c r="D865" s="995"/>
      <c r="E865" s="992"/>
      <c r="F865" s="992"/>
      <c r="G865" s="992"/>
      <c r="H865" s="998"/>
      <c r="I865" s="998"/>
      <c r="J865" s="998"/>
      <c r="K865" s="986"/>
      <c r="L865" s="998"/>
      <c r="M865" s="998"/>
      <c r="N865" s="1001"/>
      <c r="O865" s="986"/>
      <c r="P865" s="986"/>
      <c r="Q865" s="977"/>
      <c r="R865" s="977"/>
      <c r="S865" s="977"/>
      <c r="T865" s="977"/>
      <c r="U865" s="977"/>
      <c r="V865" s="977"/>
      <c r="W865" s="980"/>
      <c r="X865" s="983"/>
      <c r="Y865" s="983"/>
      <c r="Z865" s="974"/>
      <c r="AA865" s="951" t="s">
        <v>1972</v>
      </c>
      <c r="AB865" s="952" t="s">
        <v>502</v>
      </c>
      <c r="AC865" s="952">
        <v>572</v>
      </c>
      <c r="AD865" s="952" t="s">
        <v>380</v>
      </c>
      <c r="AE865" s="953">
        <v>43845</v>
      </c>
      <c r="AF865" s="953">
        <v>44349</v>
      </c>
      <c r="AG865" s="952">
        <v>1281.24</v>
      </c>
      <c r="AH865" s="952">
        <v>365.36</v>
      </c>
      <c r="AI865" s="954">
        <v>0.4602</v>
      </c>
      <c r="AJ865" s="954">
        <f>(AH865-MIN(IF(O859=0,2E+99,O859),IF(X859=0,2E+99,X859)))/MIN(IF(O859=0,2E+99,O859),IF(X859=0,2E+99,X859))</f>
        <v>-0.4113647714640159</v>
      </c>
      <c r="AK865" s="954">
        <v>0.13493554638132951</v>
      </c>
      <c r="AL865" s="954">
        <v>1.5999500499500501</v>
      </c>
      <c r="AM865" s="955">
        <v>2.5048484469329666</v>
      </c>
      <c r="AN865" s="956">
        <v>45083.137129629627</v>
      </c>
      <c r="AO865" s="952"/>
    </row>
    <row r="866" spans="1:41" ht="13.5" thickBot="1" x14ac:dyDescent="0.25">
      <c r="A866" s="990"/>
      <c r="B866" s="990"/>
      <c r="C866" s="993"/>
      <c r="D866" s="996"/>
      <c r="E866" s="993"/>
      <c r="F866" s="993"/>
      <c r="G866" s="993"/>
      <c r="H866" s="999"/>
      <c r="I866" s="999"/>
      <c r="J866" s="999"/>
      <c r="K866" s="987"/>
      <c r="L866" s="999"/>
      <c r="M866" s="999"/>
      <c r="N866" s="1002"/>
      <c r="O866" s="987"/>
      <c r="P866" s="987"/>
      <c r="Q866" s="978"/>
      <c r="R866" s="978"/>
      <c r="S866" s="978"/>
      <c r="T866" s="978"/>
      <c r="U866" s="978"/>
      <c r="V866" s="978"/>
      <c r="W866" s="981"/>
      <c r="X866" s="984"/>
      <c r="Y866" s="984"/>
      <c r="Z866" s="975"/>
      <c r="AA866" s="957" t="s">
        <v>1973</v>
      </c>
      <c r="AB866" s="958" t="s">
        <v>502</v>
      </c>
      <c r="AC866" s="958">
        <v>10000</v>
      </c>
      <c r="AD866" s="958" t="s">
        <v>380</v>
      </c>
      <c r="AE866" s="959">
        <v>42005</v>
      </c>
      <c r="AF866" s="959">
        <v>44301</v>
      </c>
      <c r="AG866" s="958">
        <v>4412.32</v>
      </c>
      <c r="AH866" s="958">
        <v>697.46</v>
      </c>
      <c r="AI866" s="960">
        <v>5.8999999999999997E-2</v>
      </c>
      <c r="AJ866" s="960">
        <f>(AH866-MIN(IF(O859=0,2E+99,O859),IF(X859=0,2E+99,X859)))/MIN(IF(O859=0,2E+99,O859),IF(X859=0,2E+99,X859))</f>
        <v>0.12368493128614924</v>
      </c>
      <c r="AK866" s="960">
        <v>5.8518832891246673E-3</v>
      </c>
      <c r="AL866" s="960">
        <v>7.0036825396825389E-2</v>
      </c>
      <c r="AM866" s="961">
        <v>1.0041697788665356</v>
      </c>
      <c r="AN866" s="962">
        <v>45083.137199074074</v>
      </c>
      <c r="AO866" s="958"/>
    </row>
    <row r="867" spans="1:41" x14ac:dyDescent="0.2">
      <c r="A867" s="988" t="s">
        <v>1974</v>
      </c>
      <c r="B867" s="988" t="s">
        <v>1975</v>
      </c>
      <c r="C867" s="991"/>
      <c r="D867" s="994" t="s">
        <v>505</v>
      </c>
      <c r="E867" s="991" t="s">
        <v>972</v>
      </c>
      <c r="F867" s="991">
        <v>2</v>
      </c>
      <c r="G867" s="991">
        <v>1</v>
      </c>
      <c r="H867" s="997">
        <v>10</v>
      </c>
      <c r="I867" s="997">
        <v>117</v>
      </c>
      <c r="J867" s="997">
        <v>0.01</v>
      </c>
      <c r="K867" s="985">
        <v>1.2190000000000001</v>
      </c>
      <c r="L867" s="997">
        <v>1.6</v>
      </c>
      <c r="M867" s="997">
        <v>48</v>
      </c>
      <c r="N867" s="1000">
        <v>36.190088499999987</v>
      </c>
      <c r="O867" s="985">
        <f>VLOOKUP(D867,'Залог и цена пипса'!$B$13:$E$44,3,0)*(N867+I867*$C$2*K867)</f>
        <v>438.59805392642249</v>
      </c>
      <c r="P867" s="985">
        <f>K867*VLOOKUP(D867,'Залог и цена пипса'!$B$13:$E$44,2,0)</f>
        <v>243.8</v>
      </c>
      <c r="Q867" s="976"/>
      <c r="R867" s="976"/>
      <c r="S867" s="976"/>
      <c r="T867" s="976"/>
      <c r="U867" s="976"/>
      <c r="V867" s="976"/>
      <c r="W867" s="979"/>
      <c r="X867" s="982"/>
      <c r="Y867" s="982"/>
      <c r="Z867" s="973">
        <f>MAX(O867,X867)+MAX(Y867,P867)</f>
        <v>682.39805392642256</v>
      </c>
      <c r="AA867" s="945" t="s">
        <v>1976</v>
      </c>
      <c r="AB867" s="946" t="s">
        <v>505</v>
      </c>
      <c r="AC867" s="946">
        <v>1000</v>
      </c>
      <c r="AD867" s="946" t="s">
        <v>380</v>
      </c>
      <c r="AE867" s="947">
        <v>42247</v>
      </c>
      <c r="AF867" s="947">
        <v>44295</v>
      </c>
      <c r="AG867" s="946">
        <v>1931.31</v>
      </c>
      <c r="AH867" s="946">
        <v>1021.64</v>
      </c>
      <c r="AI867" s="948">
        <v>0.74419999999999997</v>
      </c>
      <c r="AJ867" s="948">
        <f>(AH867-MIN(IF(O867=0,2E+99,O867),IF(X867=0,2E+99,X867)))/MIN(IF(O867=0,2E+99,O867),IF(X867=0,2E+99,X867))</f>
        <v>1.3293309007052418</v>
      </c>
      <c r="AK867" s="948">
        <v>2.8654451038575664E-2</v>
      </c>
      <c r="AL867" s="948">
        <v>0.34487678571428576</v>
      </c>
      <c r="AM867" s="949">
        <v>0.33757173340343538</v>
      </c>
      <c r="AN867" s="950">
        <v>45083.137233796297</v>
      </c>
      <c r="AO867" s="946"/>
    </row>
    <row r="868" spans="1:41" x14ac:dyDescent="0.2">
      <c r="A868" s="989"/>
      <c r="B868" s="989"/>
      <c r="C868" s="992"/>
      <c r="D868" s="995"/>
      <c r="E868" s="992"/>
      <c r="F868" s="992"/>
      <c r="G868" s="992"/>
      <c r="H868" s="998"/>
      <c r="I868" s="998"/>
      <c r="J868" s="998"/>
      <c r="K868" s="986"/>
      <c r="L868" s="998"/>
      <c r="M868" s="998"/>
      <c r="N868" s="1001"/>
      <c r="O868" s="986"/>
      <c r="P868" s="986"/>
      <c r="Q868" s="977"/>
      <c r="R868" s="977"/>
      <c r="S868" s="977"/>
      <c r="T868" s="977"/>
      <c r="U868" s="977"/>
      <c r="V868" s="977"/>
      <c r="W868" s="980"/>
      <c r="X868" s="983"/>
      <c r="Y868" s="983"/>
      <c r="Z868" s="974"/>
      <c r="AA868" s="951" t="s">
        <v>1977</v>
      </c>
      <c r="AB868" s="952" t="s">
        <v>505</v>
      </c>
      <c r="AC868" s="952">
        <v>647</v>
      </c>
      <c r="AD868" s="952" t="s">
        <v>380</v>
      </c>
      <c r="AE868" s="953">
        <v>41698</v>
      </c>
      <c r="AF868" s="953">
        <v>44307</v>
      </c>
      <c r="AG868" s="952">
        <v>2627.02</v>
      </c>
      <c r="AH868" s="952">
        <v>379.05</v>
      </c>
      <c r="AI868" s="954">
        <v>0.14280000000000001</v>
      </c>
      <c r="AJ868" s="954">
        <f>(AH868-MIN(IF(O867=0,2E+99,O867),IF(X867=0,2E+99,X867)))/MIN(IF(O867=0,2E+99,O867),IF(X867=0,2E+99,X867))</f>
        <v>-0.1357690792134979</v>
      </c>
      <c r="AK868" s="954">
        <v>4.7378169416695676E-2</v>
      </c>
      <c r="AL868" s="954">
        <v>0.57187452380434078</v>
      </c>
      <c r="AM868" s="955">
        <v>0.97613195330802927</v>
      </c>
      <c r="AN868" s="956">
        <v>45083.137245370373</v>
      </c>
      <c r="AO868" s="952"/>
    </row>
    <row r="869" spans="1:41" x14ac:dyDescent="0.2">
      <c r="A869" s="989"/>
      <c r="B869" s="989"/>
      <c r="C869" s="992"/>
      <c r="D869" s="995"/>
      <c r="E869" s="992"/>
      <c r="F869" s="992"/>
      <c r="G869" s="992"/>
      <c r="H869" s="998"/>
      <c r="I869" s="998"/>
      <c r="J869" s="998"/>
      <c r="K869" s="986"/>
      <c r="L869" s="998"/>
      <c r="M869" s="998"/>
      <c r="N869" s="1001"/>
      <c r="O869" s="986"/>
      <c r="P869" s="986"/>
      <c r="Q869" s="977"/>
      <c r="R869" s="977"/>
      <c r="S869" s="977"/>
      <c r="T869" s="977"/>
      <c r="U869" s="977"/>
      <c r="V869" s="977"/>
      <c r="W869" s="980"/>
      <c r="X869" s="983"/>
      <c r="Y869" s="983"/>
      <c r="Z869" s="974"/>
      <c r="AA869" s="951" t="s">
        <v>1978</v>
      </c>
      <c r="AB869" s="952" t="s">
        <v>505</v>
      </c>
      <c r="AC869" s="952">
        <v>647</v>
      </c>
      <c r="AD869" s="952" t="s">
        <v>380</v>
      </c>
      <c r="AE869" s="953">
        <v>41698</v>
      </c>
      <c r="AF869" s="953">
        <v>44307</v>
      </c>
      <c r="AG869" s="952">
        <v>2601.92</v>
      </c>
      <c r="AH869" s="952">
        <v>791.3</v>
      </c>
      <c r="AI869" s="954">
        <v>0.85340000000000005</v>
      </c>
      <c r="AJ869" s="954">
        <f>(AH869-MIN(IF(O867=0,2E+99,O867),IF(X867=0,2E+99,X867)))/MIN(IF(O867=0,2E+99,O867),IF(X867=0,2E+99,X867))</f>
        <v>0.80415757187273196</v>
      </c>
      <c r="AK869" s="954">
        <v>4.6925492218821634E-2</v>
      </c>
      <c r="AL869" s="954">
        <v>0.56641051875394566</v>
      </c>
      <c r="AM869" s="955">
        <v>0.46312094734462639</v>
      </c>
      <c r="AN869" s="956">
        <v>45083.137256944443</v>
      </c>
      <c r="AO869" s="952"/>
    </row>
    <row r="870" spans="1:41" ht="13.5" thickBot="1" x14ac:dyDescent="0.25">
      <c r="A870" s="990"/>
      <c r="B870" s="990"/>
      <c r="C870" s="993"/>
      <c r="D870" s="996"/>
      <c r="E870" s="993"/>
      <c r="F870" s="993"/>
      <c r="G870" s="993"/>
      <c r="H870" s="999"/>
      <c r="I870" s="999"/>
      <c r="J870" s="999"/>
      <c r="K870" s="987"/>
      <c r="L870" s="999"/>
      <c r="M870" s="999"/>
      <c r="N870" s="1002"/>
      <c r="O870" s="987"/>
      <c r="P870" s="987"/>
      <c r="Q870" s="978"/>
      <c r="R870" s="978"/>
      <c r="S870" s="978"/>
      <c r="T870" s="978"/>
      <c r="U870" s="978"/>
      <c r="V870" s="978"/>
      <c r="W870" s="981"/>
      <c r="X870" s="984"/>
      <c r="Y870" s="984"/>
      <c r="Z870" s="975"/>
      <c r="AA870" s="957" t="s">
        <v>1979</v>
      </c>
      <c r="AB870" s="958" t="s">
        <v>505</v>
      </c>
      <c r="AC870" s="958">
        <v>647</v>
      </c>
      <c r="AD870" s="958" t="s">
        <v>380</v>
      </c>
      <c r="AE870" s="959">
        <v>41698</v>
      </c>
      <c r="AF870" s="959">
        <v>44307</v>
      </c>
      <c r="AG870" s="958">
        <v>2609.21</v>
      </c>
      <c r="AH870" s="958">
        <v>379.11</v>
      </c>
      <c r="AI870" s="960">
        <v>0.14380000000000001</v>
      </c>
      <c r="AJ870" s="960">
        <f>(AH870-MIN(IF(O867=0,2E+99,O867),IF(X867=0,2E+99,X867)))/MIN(IF(O867=0,2E+99,O867),IF(X867=0,2E+99,X867))</f>
        <v>-0.13563227970090802</v>
      </c>
      <c r="AK870" s="960">
        <v>4.7056966990634448E-2</v>
      </c>
      <c r="AL870" s="960">
        <v>0.56799747480244689</v>
      </c>
      <c r="AM870" s="961">
        <v>0.96936078235125189</v>
      </c>
      <c r="AN870" s="962">
        <v>45083.137326388889</v>
      </c>
      <c r="AO870" s="958"/>
    </row>
    <row r="871" spans="1:41" x14ac:dyDescent="0.2">
      <c r="A871" s="988" t="s">
        <v>1980</v>
      </c>
      <c r="B871" s="988" t="s">
        <v>1981</v>
      </c>
      <c r="C871" s="991"/>
      <c r="D871" s="994" t="s">
        <v>507</v>
      </c>
      <c r="E871" s="991" t="s">
        <v>960</v>
      </c>
      <c r="F871" s="991">
        <v>1</v>
      </c>
      <c r="G871" s="991">
        <v>1</v>
      </c>
      <c r="H871" s="997">
        <v>8</v>
      </c>
      <c r="I871" s="997">
        <v>120</v>
      </c>
      <c r="J871" s="997">
        <v>0.01</v>
      </c>
      <c r="K871" s="985">
        <v>0.52700000000000002</v>
      </c>
      <c r="L871" s="997">
        <v>1.9</v>
      </c>
      <c r="M871" s="997">
        <v>34</v>
      </c>
      <c r="N871" s="1000">
        <v>15.592168236500976</v>
      </c>
      <c r="O871" s="985">
        <f>VLOOKUP(D871,'Залог и цена пипса'!$B$13:$E$44,3,0)*(N871+I871*$C$2*K871)</f>
        <v>270.0473970676843</v>
      </c>
      <c r="P871" s="985">
        <f>K871*VLOOKUP(D871,'Залог и цена пипса'!$B$13:$E$44,2,0)</f>
        <v>113.02042000000002</v>
      </c>
      <c r="Q871" s="976"/>
      <c r="R871" s="976"/>
      <c r="S871" s="976"/>
      <c r="T871" s="976"/>
      <c r="U871" s="976"/>
      <c r="V871" s="976"/>
      <c r="W871" s="979"/>
      <c r="X871" s="982"/>
      <c r="Y871" s="982"/>
      <c r="Z871" s="973">
        <f>MAX(O871,X871)+MAX(Y871,P871)</f>
        <v>383.0678170676843</v>
      </c>
      <c r="AA871" s="945" t="s">
        <v>1982</v>
      </c>
      <c r="AB871" s="946" t="s">
        <v>507</v>
      </c>
      <c r="AC871" s="946">
        <v>625</v>
      </c>
      <c r="AD871" s="946" t="s">
        <v>380</v>
      </c>
      <c r="AE871" s="947">
        <v>42170</v>
      </c>
      <c r="AF871" s="947">
        <v>44357</v>
      </c>
      <c r="AG871" s="946">
        <v>3702.68</v>
      </c>
      <c r="AH871" s="946">
        <v>1112.3</v>
      </c>
      <c r="AI871" s="948">
        <v>0.57899999999999996</v>
      </c>
      <c r="AJ871" s="948">
        <f>(AH871-MIN(IF(O871=0,2E+99,O871),IF(X871=0,2E+99,X871)))/MIN(IF(O871=0,2E+99,O871),IF(X871=0,2E+99,X871))</f>
        <v>3.1189065774302378</v>
      </c>
      <c r="AK871" s="948">
        <v>8.2396216968011124E-2</v>
      </c>
      <c r="AL871" s="948">
        <v>0.98738133333333333</v>
      </c>
      <c r="AM871" s="949">
        <v>0.55480835506008574</v>
      </c>
      <c r="AN871" s="950">
        <v>45083.137696759259</v>
      </c>
      <c r="AO871" s="946"/>
    </row>
    <row r="872" spans="1:41" x14ac:dyDescent="0.2">
      <c r="A872" s="989"/>
      <c r="B872" s="989"/>
      <c r="C872" s="992"/>
      <c r="D872" s="995"/>
      <c r="E872" s="992"/>
      <c r="F872" s="992"/>
      <c r="G872" s="992"/>
      <c r="H872" s="998"/>
      <c r="I872" s="998"/>
      <c r="J872" s="998"/>
      <c r="K872" s="986"/>
      <c r="L872" s="998"/>
      <c r="M872" s="998"/>
      <c r="N872" s="1001"/>
      <c r="O872" s="986"/>
      <c r="P872" s="986"/>
      <c r="Q872" s="977"/>
      <c r="R872" s="977"/>
      <c r="S872" s="977"/>
      <c r="T872" s="977"/>
      <c r="U872" s="977"/>
      <c r="V872" s="977"/>
      <c r="W872" s="980"/>
      <c r="X872" s="983"/>
      <c r="Y872" s="983"/>
      <c r="Z872" s="974"/>
      <c r="AA872" s="951" t="s">
        <v>1983</v>
      </c>
      <c r="AB872" s="952" t="s">
        <v>507</v>
      </c>
      <c r="AC872" s="952">
        <v>625</v>
      </c>
      <c r="AD872" s="952" t="s">
        <v>380</v>
      </c>
      <c r="AE872" s="953">
        <v>43115</v>
      </c>
      <c r="AF872" s="953">
        <v>44357</v>
      </c>
      <c r="AG872" s="952">
        <v>2479.4899999999998</v>
      </c>
      <c r="AH872" s="952">
        <v>495.77</v>
      </c>
      <c r="AI872" s="954">
        <v>0.2427</v>
      </c>
      <c r="AJ872" s="954">
        <f>(AH872-MIN(IF(O871=0,2E+99,O871),IF(X871=0,2E+99,X871)))/MIN(IF(O871=0,2E+99,O871),IF(X871=0,2E+99,X871))</f>
        <v>0.83586290919049622</v>
      </c>
      <c r="AK872" s="954">
        <v>9.6997163814180914E-2</v>
      </c>
      <c r="AL872" s="954">
        <v>1.1668188235294117</v>
      </c>
      <c r="AM872" s="955">
        <v>1.470967917998028</v>
      </c>
      <c r="AN872" s="956">
        <v>45083.137777777774</v>
      </c>
      <c r="AO872" s="952"/>
    </row>
    <row r="873" spans="1:41" x14ac:dyDescent="0.2">
      <c r="A873" s="989"/>
      <c r="B873" s="989"/>
      <c r="C873" s="992"/>
      <c r="D873" s="995"/>
      <c r="E873" s="992"/>
      <c r="F873" s="992"/>
      <c r="G873" s="992"/>
      <c r="H873" s="998"/>
      <c r="I873" s="998"/>
      <c r="J873" s="998"/>
      <c r="K873" s="986"/>
      <c r="L873" s="998"/>
      <c r="M873" s="998"/>
      <c r="N873" s="1001"/>
      <c r="O873" s="986"/>
      <c r="P873" s="986"/>
      <c r="Q873" s="977"/>
      <c r="R873" s="977"/>
      <c r="S873" s="977"/>
      <c r="T873" s="977"/>
      <c r="U873" s="977"/>
      <c r="V873" s="977"/>
      <c r="W873" s="980"/>
      <c r="X873" s="983"/>
      <c r="Y873" s="983"/>
      <c r="Z873" s="974"/>
      <c r="AA873" s="951" t="s">
        <v>1984</v>
      </c>
      <c r="AB873" s="952" t="s">
        <v>507</v>
      </c>
      <c r="AC873" s="952">
        <v>1250</v>
      </c>
      <c r="AD873" s="952" t="s">
        <v>380</v>
      </c>
      <c r="AE873" s="953">
        <v>43115</v>
      </c>
      <c r="AF873" s="953">
        <v>44357</v>
      </c>
      <c r="AG873" s="952">
        <v>4900.6099999999997</v>
      </c>
      <c r="AH873" s="952">
        <v>976.97</v>
      </c>
      <c r="AI873" s="954">
        <v>0.2407</v>
      </c>
      <c r="AJ873" s="954">
        <f>(AH873-MIN(IF(O871=0,2E+99,O871),IF(X871=0,2E+99,X871)))/MIN(IF(O871=0,2E+99,O871),IF(X871=0,2E+99,X871))</f>
        <v>2.6177723266672839</v>
      </c>
      <c r="AK873" s="954">
        <v>9.5855452322738385E-2</v>
      </c>
      <c r="AL873" s="954">
        <v>1.1530847058823528</v>
      </c>
      <c r="AM873" s="955">
        <v>1.4753327966600214</v>
      </c>
      <c r="AN873" s="956">
        <v>45083.138020833336</v>
      </c>
      <c r="AO873" s="952"/>
    </row>
    <row r="874" spans="1:41" x14ac:dyDescent="0.2">
      <c r="A874" s="989"/>
      <c r="B874" s="989"/>
      <c r="C874" s="992"/>
      <c r="D874" s="995"/>
      <c r="E874" s="992"/>
      <c r="F874" s="992"/>
      <c r="G874" s="992"/>
      <c r="H874" s="998"/>
      <c r="I874" s="998"/>
      <c r="J874" s="998"/>
      <c r="K874" s="986"/>
      <c r="L874" s="998"/>
      <c r="M874" s="998"/>
      <c r="N874" s="1001"/>
      <c r="O874" s="986"/>
      <c r="P874" s="986"/>
      <c r="Q874" s="977"/>
      <c r="R874" s="977"/>
      <c r="S874" s="977"/>
      <c r="T874" s="977"/>
      <c r="U874" s="977"/>
      <c r="V874" s="977"/>
      <c r="W874" s="980"/>
      <c r="X874" s="983"/>
      <c r="Y874" s="983"/>
      <c r="Z874" s="974"/>
      <c r="AA874" s="951" t="s">
        <v>1985</v>
      </c>
      <c r="AB874" s="952" t="s">
        <v>507</v>
      </c>
      <c r="AC874" s="952">
        <v>3125</v>
      </c>
      <c r="AD874" s="952" t="s">
        <v>380</v>
      </c>
      <c r="AE874" s="953">
        <v>43115</v>
      </c>
      <c r="AF874" s="953">
        <v>44357</v>
      </c>
      <c r="AG874" s="952">
        <v>12203.39</v>
      </c>
      <c r="AH874" s="952">
        <v>2431.11</v>
      </c>
      <c r="AI874" s="954">
        <v>0.24010000000000001</v>
      </c>
      <c r="AJ874" s="954">
        <f>(AH874-MIN(IF(O871=0,2E+99,O871),IF(X871=0,2E+99,X871)))/MIN(IF(O871=0,2E+99,O871),IF(X871=0,2E+99,X871))</f>
        <v>8.0025307645926684</v>
      </c>
      <c r="AK874" s="954">
        <v>9.5478845965770179E-2</v>
      </c>
      <c r="AL874" s="954">
        <v>1.1485543529411766</v>
      </c>
      <c r="AM874" s="955">
        <v>1.4763759570489103</v>
      </c>
      <c r="AN874" s="956">
        <v>45083.13821759259</v>
      </c>
      <c r="AO874" s="952"/>
    </row>
    <row r="875" spans="1:41" ht="13.5" thickBot="1" x14ac:dyDescent="0.25">
      <c r="A875" s="990"/>
      <c r="B875" s="990"/>
      <c r="C875" s="993"/>
      <c r="D875" s="996"/>
      <c r="E875" s="993"/>
      <c r="F875" s="993"/>
      <c r="G875" s="993"/>
      <c r="H875" s="999"/>
      <c r="I875" s="999"/>
      <c r="J875" s="999"/>
      <c r="K875" s="987"/>
      <c r="L875" s="999"/>
      <c r="M875" s="999"/>
      <c r="N875" s="1002"/>
      <c r="O875" s="987"/>
      <c r="P875" s="987"/>
      <c r="Q875" s="978"/>
      <c r="R875" s="978"/>
      <c r="S875" s="978"/>
      <c r="T875" s="978"/>
      <c r="U875" s="978"/>
      <c r="V875" s="978"/>
      <c r="W875" s="981"/>
      <c r="X875" s="984"/>
      <c r="Y875" s="984"/>
      <c r="Z875" s="975"/>
      <c r="AA875" s="957" t="s">
        <v>1986</v>
      </c>
      <c r="AB875" s="958" t="s">
        <v>507</v>
      </c>
      <c r="AC875" s="958">
        <v>625</v>
      </c>
      <c r="AD875" s="958" t="s">
        <v>380</v>
      </c>
      <c r="AE875" s="959">
        <v>43115</v>
      </c>
      <c r="AF875" s="959">
        <v>44357</v>
      </c>
      <c r="AG875" s="958">
        <v>16933.63</v>
      </c>
      <c r="AH875" s="958">
        <v>4496.22</v>
      </c>
      <c r="AI875" s="960">
        <v>0.47499999999999998</v>
      </c>
      <c r="AJ875" s="960">
        <f>(AH875-MIN(IF(O871=0,2E+99,O871),IF(X871=0,2E+99,X871)))/MIN(IF(O871=0,2E+99,O871),IF(X871=0,2E+99,X871))</f>
        <v>15.649743892451125</v>
      </c>
      <c r="AK875" s="960">
        <v>0.66244029339853305</v>
      </c>
      <c r="AL875" s="960">
        <v>7.9687670588235298</v>
      </c>
      <c r="AM875" s="961">
        <v>1.1077036737002872</v>
      </c>
      <c r="AN875" s="962">
        <v>45083.138287037036</v>
      </c>
      <c r="AO875" s="958"/>
    </row>
    <row r="876" spans="1:41" x14ac:dyDescent="0.2">
      <c r="A876" s="988" t="s">
        <v>1987</v>
      </c>
      <c r="B876" s="988" t="s">
        <v>1988</v>
      </c>
      <c r="C876" s="991"/>
      <c r="D876" s="994" t="s">
        <v>505</v>
      </c>
      <c r="E876" s="991" t="s">
        <v>972</v>
      </c>
      <c r="F876" s="991">
        <v>2</v>
      </c>
      <c r="G876" s="991">
        <v>1</v>
      </c>
      <c r="H876" s="997">
        <v>11</v>
      </c>
      <c r="I876" s="997">
        <v>130</v>
      </c>
      <c r="J876" s="997">
        <v>0.01</v>
      </c>
      <c r="K876" s="985">
        <v>1.4790000000000001</v>
      </c>
      <c r="L876" s="997">
        <v>1.6</v>
      </c>
      <c r="M876" s="997">
        <v>53</v>
      </c>
      <c r="N876" s="1000">
        <v>52.254732899999979</v>
      </c>
      <c r="O876" s="985">
        <f>VLOOKUP(D876,'Залог и цена пипса'!$B$13:$E$44,3,0)*(N876+I876*$C$2*K876)</f>
        <v>617.68019574986681</v>
      </c>
      <c r="P876" s="985">
        <f>K876*VLOOKUP(D876,'Залог и цена пипса'!$B$13:$E$44,2,0)</f>
        <v>295.8</v>
      </c>
      <c r="Q876" s="976"/>
      <c r="R876" s="976"/>
      <c r="S876" s="976"/>
      <c r="T876" s="976"/>
      <c r="U876" s="976"/>
      <c r="V876" s="976"/>
      <c r="W876" s="979"/>
      <c r="X876" s="982"/>
      <c r="Y876" s="982"/>
      <c r="Z876" s="973">
        <f>MAX(O876,X876)+MAX(Y876,P876)</f>
        <v>913.48019574986688</v>
      </c>
      <c r="AA876" s="945" t="s">
        <v>1989</v>
      </c>
      <c r="AB876" s="946" t="s">
        <v>505</v>
      </c>
      <c r="AC876" s="946">
        <v>1200</v>
      </c>
      <c r="AD876" s="946" t="s">
        <v>380</v>
      </c>
      <c r="AE876" s="947">
        <v>42247</v>
      </c>
      <c r="AF876" s="947">
        <v>44285</v>
      </c>
      <c r="AG876" s="946">
        <v>3310.65</v>
      </c>
      <c r="AH876" s="946">
        <v>2742.98</v>
      </c>
      <c r="AI876" s="948">
        <v>0.47820000000000001</v>
      </c>
      <c r="AJ876" s="948">
        <f>(AH876-MIN(IF(O876=0,2E+99,O876),IF(X876=0,2E+99,X876)))/MIN(IF(O876=0,2E+99,O876),IF(X876=0,2E+99,X876))</f>
        <v>3.4407769892476616</v>
      </c>
      <c r="AK876" s="948">
        <v>4.117723880597015E-2</v>
      </c>
      <c r="AL876" s="948">
        <v>0.49265625000000002</v>
      </c>
      <c r="AM876" s="949">
        <v>0.21552745554105388</v>
      </c>
      <c r="AN876" s="950">
        <v>45083.138425925928</v>
      </c>
      <c r="AO876" s="946"/>
    </row>
    <row r="877" spans="1:41" x14ac:dyDescent="0.2">
      <c r="A877" s="989"/>
      <c r="B877" s="989"/>
      <c r="C877" s="992"/>
      <c r="D877" s="995"/>
      <c r="E877" s="992"/>
      <c r="F877" s="992"/>
      <c r="G877" s="992"/>
      <c r="H877" s="998"/>
      <c r="I877" s="998"/>
      <c r="J877" s="998"/>
      <c r="K877" s="986"/>
      <c r="L877" s="998"/>
      <c r="M877" s="998"/>
      <c r="N877" s="1001"/>
      <c r="O877" s="986"/>
      <c r="P877" s="986"/>
      <c r="Q877" s="977"/>
      <c r="R877" s="977"/>
      <c r="S877" s="977"/>
      <c r="T877" s="977"/>
      <c r="U877" s="977"/>
      <c r="V877" s="977"/>
      <c r="W877" s="980"/>
      <c r="X877" s="983"/>
      <c r="Y877" s="983"/>
      <c r="Z877" s="974"/>
      <c r="AA877" s="951" t="s">
        <v>1990</v>
      </c>
      <c r="AB877" s="952" t="s">
        <v>505</v>
      </c>
      <c r="AC877" s="952">
        <v>1200</v>
      </c>
      <c r="AD877" s="952" t="s">
        <v>380</v>
      </c>
      <c r="AE877" s="953">
        <v>41708</v>
      </c>
      <c r="AF877" s="953">
        <v>44285</v>
      </c>
      <c r="AG877" s="952">
        <v>9736.66</v>
      </c>
      <c r="AH877" s="952">
        <v>1214.8</v>
      </c>
      <c r="AI877" s="954">
        <v>0.25530000000000003</v>
      </c>
      <c r="AJ877" s="954">
        <f>(AH877-MIN(IF(O876=0,2E+99,O876),IF(X876=0,2E+99,X876)))/MIN(IF(O876=0,2E+99,O876),IF(X876=0,2E+99,X876))</f>
        <v>0.96671353292333861</v>
      </c>
      <c r="AK877" s="954">
        <v>9.5795552931916564E-2</v>
      </c>
      <c r="AL877" s="954">
        <v>1.1428004694835681</v>
      </c>
      <c r="AM877" s="955">
        <v>1.1288776451928562</v>
      </c>
      <c r="AN877" s="956">
        <v>45083.138738425929</v>
      </c>
      <c r="AO877" s="952"/>
    </row>
    <row r="878" spans="1:41" x14ac:dyDescent="0.2">
      <c r="A878" s="989"/>
      <c r="B878" s="989"/>
      <c r="C878" s="992"/>
      <c r="D878" s="995"/>
      <c r="E878" s="992"/>
      <c r="F878" s="992"/>
      <c r="G878" s="992"/>
      <c r="H878" s="998"/>
      <c r="I878" s="998"/>
      <c r="J878" s="998"/>
      <c r="K878" s="986"/>
      <c r="L878" s="998"/>
      <c r="M878" s="998"/>
      <c r="N878" s="1001"/>
      <c r="O878" s="986"/>
      <c r="P878" s="986"/>
      <c r="Q878" s="977"/>
      <c r="R878" s="977"/>
      <c r="S878" s="977"/>
      <c r="T878" s="977"/>
      <c r="U878" s="977"/>
      <c r="V878" s="977"/>
      <c r="W878" s="980"/>
      <c r="X878" s="983"/>
      <c r="Y878" s="983"/>
      <c r="Z878" s="974"/>
      <c r="AA878" s="951" t="s">
        <v>1991</v>
      </c>
      <c r="AB878" s="952" t="s">
        <v>505</v>
      </c>
      <c r="AC878" s="952">
        <v>1200</v>
      </c>
      <c r="AD878" s="952" t="s">
        <v>380</v>
      </c>
      <c r="AE878" s="953">
        <v>41708</v>
      </c>
      <c r="AF878" s="953">
        <v>44285</v>
      </c>
      <c r="AG878" s="952">
        <v>9845.1299999999992</v>
      </c>
      <c r="AH878" s="952">
        <v>1233.99</v>
      </c>
      <c r="AI878" s="954">
        <v>0.2586</v>
      </c>
      <c r="AJ878" s="954">
        <f>(AH878-MIN(IF(O876=0,2E+99,O876),IF(X876=0,2E+99,X876)))/MIN(IF(O876=0,2E+99,O876),IF(X876=0,2E+99,X876))</f>
        <v>0.99778138993420384</v>
      </c>
      <c r="AK878" s="954">
        <v>9.6862750885478147E-2</v>
      </c>
      <c r="AL878" s="954">
        <v>1.155531690140845</v>
      </c>
      <c r="AM878" s="955">
        <v>1.1237028081013736</v>
      </c>
      <c r="AN878" s="956">
        <v>45083.138773148145</v>
      </c>
      <c r="AO878" s="952"/>
    </row>
    <row r="879" spans="1:41" ht="13.5" thickBot="1" x14ac:dyDescent="0.25">
      <c r="A879" s="990"/>
      <c r="B879" s="990"/>
      <c r="C879" s="993"/>
      <c r="D879" s="996"/>
      <c r="E879" s="993"/>
      <c r="F879" s="993"/>
      <c r="G879" s="993"/>
      <c r="H879" s="999"/>
      <c r="I879" s="999"/>
      <c r="J879" s="999"/>
      <c r="K879" s="987"/>
      <c r="L879" s="999"/>
      <c r="M879" s="999"/>
      <c r="N879" s="1002"/>
      <c r="O879" s="987"/>
      <c r="P879" s="987"/>
      <c r="Q879" s="978"/>
      <c r="R879" s="978"/>
      <c r="S879" s="978"/>
      <c r="T879" s="978"/>
      <c r="U879" s="978"/>
      <c r="V879" s="978"/>
      <c r="W879" s="981"/>
      <c r="X879" s="984"/>
      <c r="Y879" s="984"/>
      <c r="Z879" s="975"/>
      <c r="AA879" s="957" t="s">
        <v>1061</v>
      </c>
      <c r="AB879" s="958" t="s">
        <v>505</v>
      </c>
      <c r="AC879" s="958">
        <v>1200</v>
      </c>
      <c r="AD879" s="958" t="s">
        <v>380</v>
      </c>
      <c r="AE879" s="959">
        <v>41708</v>
      </c>
      <c r="AF879" s="959">
        <v>44285</v>
      </c>
      <c r="AG879" s="958">
        <v>9822.07</v>
      </c>
      <c r="AH879" s="958">
        <v>1214.32</v>
      </c>
      <c r="AI879" s="960">
        <v>0.25519999999999998</v>
      </c>
      <c r="AJ879" s="960">
        <f>(AH879-MIN(IF(O876=0,2E+99,O876),IF(X876=0,2E+99,X876)))/MIN(IF(O876=0,2E+99,O876),IF(X876=0,2E+99,X876))</f>
        <v>0.96593643175787669</v>
      </c>
      <c r="AK879" s="960">
        <v>9.6635871704053508E-2</v>
      </c>
      <c r="AL879" s="960">
        <v>1.1528251173708919</v>
      </c>
      <c r="AM879" s="961">
        <v>1.1392303024285777</v>
      </c>
      <c r="AN879" s="962">
        <v>45083.138854166667</v>
      </c>
      <c r="AO879" s="958"/>
    </row>
    <row r="880" spans="1:41" ht="13.5" thickBot="1" x14ac:dyDescent="0.25">
      <c r="A880" s="932" t="s">
        <v>1992</v>
      </c>
      <c r="B880" s="932" t="s">
        <v>1993</v>
      </c>
      <c r="C880" s="933"/>
      <c r="D880" s="934" t="s">
        <v>504</v>
      </c>
      <c r="E880" s="933" t="s">
        <v>1004</v>
      </c>
      <c r="F880" s="933">
        <v>3</v>
      </c>
      <c r="G880" s="933">
        <v>1</v>
      </c>
      <c r="H880" s="935">
        <v>6</v>
      </c>
      <c r="I880" s="935">
        <v>210</v>
      </c>
      <c r="J880" s="935">
        <v>0.01</v>
      </c>
      <c r="K880" s="936">
        <v>0.32</v>
      </c>
      <c r="L880" s="935">
        <v>2</v>
      </c>
      <c r="M880" s="935">
        <v>67</v>
      </c>
      <c r="N880" s="937">
        <v>14.997775999999998</v>
      </c>
      <c r="O880" s="936">
        <f>VLOOKUP(D880,'Залог и цена пипса'!$B$13:$E$44,3,0)*(N880+I880*$C$2*K880)</f>
        <v>269.94376749192685</v>
      </c>
      <c r="P880" s="936">
        <f>K880*VLOOKUP(D880,'Залог и цена пипса'!$B$13:$E$44,2,0)</f>
        <v>64</v>
      </c>
      <c r="Q880" s="938"/>
      <c r="R880" s="938"/>
      <c r="S880" s="938"/>
      <c r="T880" s="938"/>
      <c r="U880" s="938"/>
      <c r="V880" s="938"/>
      <c r="W880" s="939"/>
      <c r="X880" s="940"/>
      <c r="Y880" s="940"/>
      <c r="Z880" s="941">
        <f>MAX(O880,X880)+MAX(Y880,P880)</f>
        <v>333.94376749192685</v>
      </c>
      <c r="AA880" s="932" t="s">
        <v>1994</v>
      </c>
      <c r="AB880" s="933" t="s">
        <v>504</v>
      </c>
      <c r="AC880" s="933">
        <v>410</v>
      </c>
      <c r="AD880" s="933" t="s">
        <v>380</v>
      </c>
      <c r="AE880" s="942">
        <v>43102</v>
      </c>
      <c r="AF880" s="942">
        <v>44361</v>
      </c>
      <c r="AG880" s="933">
        <v>1765.07</v>
      </c>
      <c r="AH880" s="933">
        <v>346.86</v>
      </c>
      <c r="AI880" s="943">
        <v>0.2142</v>
      </c>
      <c r="AJ880" s="943">
        <f>(AH880-MIN(IF(O880=0,2E+99,O880),IF(X880=0,2E+99,X880)))/MIN(IF(O880=0,2E+99,O880),IF(X880=0,2E+99,X880))</f>
        <v>0.28493427806357291</v>
      </c>
      <c r="AK880" s="943">
        <v>0.10398668551902909</v>
      </c>
      <c r="AL880" s="943">
        <v>1.2661908177905308</v>
      </c>
      <c r="AM880" s="941">
        <v>1.4966794536531096</v>
      </c>
      <c r="AN880" s="944">
        <v>45083.139131944445</v>
      </c>
      <c r="AO880" s="933"/>
    </row>
    <row r="881" spans="1:41" ht="13.5" thickBot="1" x14ac:dyDescent="0.25">
      <c r="A881" s="932" t="s">
        <v>1995</v>
      </c>
      <c r="B881" s="932" t="s">
        <v>1996</v>
      </c>
      <c r="C881" s="933"/>
      <c r="D881" s="934" t="s">
        <v>508</v>
      </c>
      <c r="E881" s="933" t="s">
        <v>1004</v>
      </c>
      <c r="F881" s="933">
        <v>3</v>
      </c>
      <c r="G881" s="933">
        <v>1</v>
      </c>
      <c r="H881" s="935">
        <v>5</v>
      </c>
      <c r="I881" s="935">
        <v>131</v>
      </c>
      <c r="J881" s="935">
        <v>0.01</v>
      </c>
      <c r="K881" s="936">
        <v>0.16</v>
      </c>
      <c r="L881" s="935">
        <v>2</v>
      </c>
      <c r="M881" s="935">
        <v>36</v>
      </c>
      <c r="N881" s="937">
        <v>4.7774290776834833</v>
      </c>
      <c r="O881" s="936">
        <f>VLOOKUP(D881,'Залог и цена пипса'!$B$13:$E$44,3,0)*(N881+I881*$C$2*K881)</f>
        <v>60.387803213422437</v>
      </c>
      <c r="P881" s="936">
        <f>K881*VLOOKUP(D881,'Залог и цена пипса'!$B$13:$E$44,2,0)</f>
        <v>34.313600000000001</v>
      </c>
      <c r="Q881" s="938"/>
      <c r="R881" s="938"/>
      <c r="S881" s="938"/>
      <c r="T881" s="938"/>
      <c r="U881" s="938"/>
      <c r="V881" s="938"/>
      <c r="W881" s="939"/>
      <c r="X881" s="940"/>
      <c r="Y881" s="940"/>
      <c r="Z881" s="941">
        <f>MAX(O881,X881)+MAX(Y881,P881)</f>
        <v>94.701403213422438</v>
      </c>
      <c r="AA881" s="932" t="s">
        <v>1997</v>
      </c>
      <c r="AB881" s="933" t="s">
        <v>508</v>
      </c>
      <c r="AC881" s="933">
        <v>205</v>
      </c>
      <c r="AD881" s="933" t="s">
        <v>380</v>
      </c>
      <c r="AE881" s="942">
        <v>42865</v>
      </c>
      <c r="AF881" s="942">
        <v>44369</v>
      </c>
      <c r="AG881" s="933">
        <v>922.66</v>
      </c>
      <c r="AH881" s="933">
        <v>165.97</v>
      </c>
      <c r="AI881" s="943">
        <v>0.3306</v>
      </c>
      <c r="AJ881" s="943">
        <f>(AH881-MIN(IF(O881=0,2E+99,O881),IF(X881=0,2E+99,X881)))/MIN(IF(O881=0,2E+99,O881),IF(X881=0,2E+99,X881))</f>
        <v>1.7484026768357377</v>
      </c>
      <c r="AK881" s="943">
        <v>9.1108916757183758E-2</v>
      </c>
      <c r="AL881" s="943">
        <v>1.0977513384889948</v>
      </c>
      <c r="AM881" s="941">
        <v>1.3559018159320595</v>
      </c>
      <c r="AN881" s="944">
        <v>45083.139247685183</v>
      </c>
      <c r="AO881" s="933"/>
    </row>
    <row r="882" spans="1:41" x14ac:dyDescent="0.2">
      <c r="A882" s="988" t="s">
        <v>1998</v>
      </c>
      <c r="B882" s="988" t="s">
        <v>1999</v>
      </c>
      <c r="C882" s="991"/>
      <c r="D882" s="994" t="s">
        <v>518</v>
      </c>
      <c r="E882" s="991" t="s">
        <v>972</v>
      </c>
      <c r="F882" s="991">
        <v>2</v>
      </c>
      <c r="G882" s="991">
        <v>0</v>
      </c>
      <c r="H882" s="997">
        <v>10</v>
      </c>
      <c r="I882" s="997">
        <v>162</v>
      </c>
      <c r="J882" s="997">
        <v>0.01</v>
      </c>
      <c r="K882" s="985">
        <v>1.036</v>
      </c>
      <c r="L882" s="997">
        <v>1.5</v>
      </c>
      <c r="M882" s="997">
        <v>63</v>
      </c>
      <c r="N882" s="1000">
        <v>39.911900313386056</v>
      </c>
      <c r="O882" s="985">
        <f>VLOOKUP(D882,'Залог и цена пипса'!$B$13:$E$44,3,0)*(N882+I882*$C$2*K882)</f>
        <v>475.98600763941948</v>
      </c>
      <c r="P882" s="985">
        <f>K882*VLOOKUP(D882,'Залог и цена пипса'!$B$13:$E$44,2,0)</f>
        <v>138.84472000000002</v>
      </c>
      <c r="Q882" s="976">
        <v>10</v>
      </c>
      <c r="R882" s="976">
        <v>171</v>
      </c>
      <c r="S882" s="976">
        <v>0.01</v>
      </c>
      <c r="T882" s="976">
        <v>1.036</v>
      </c>
      <c r="U882" s="976">
        <v>1.5</v>
      </c>
      <c r="V882" s="976">
        <v>70</v>
      </c>
      <c r="W882" s="979">
        <v>42.079241754961942</v>
      </c>
      <c r="X882" s="982">
        <f>VLOOKUP(D882,'Залог и цена пипса'!$B$13:$E$44,3,0)*(W882+R882*$C$2*T882)</f>
        <v>502.06411917494268</v>
      </c>
      <c r="Y882" s="982">
        <f>T882*VLOOKUP(D882,'Залог и цена пипса'!$B$13:$E$44,2,0)</f>
        <v>138.84472000000002</v>
      </c>
      <c r="Z882" s="973">
        <f>MAX(O882,X882)+MAX(Y882,P882)</f>
        <v>640.90883917494273</v>
      </c>
      <c r="AA882" s="945" t="s">
        <v>2000</v>
      </c>
      <c r="AB882" s="946" t="s">
        <v>518</v>
      </c>
      <c r="AC882" s="946">
        <v>1600</v>
      </c>
      <c r="AD882" s="946" t="s">
        <v>380</v>
      </c>
      <c r="AE882" s="947">
        <v>41641</v>
      </c>
      <c r="AF882" s="947">
        <v>44285</v>
      </c>
      <c r="AG882" s="946">
        <v>538938.23</v>
      </c>
      <c r="AH882" s="946">
        <v>153807.67999999999</v>
      </c>
      <c r="AI882" s="948">
        <v>0.54239999999999999</v>
      </c>
      <c r="AJ882" s="948">
        <f>(AH882-MIN(IF(O882=0,2E+99,O882),IF(X882=0,2E+99,X882)))/MIN(IF(O882=0,2E+99,O882),IF(X882=0,2E+99,X882))</f>
        <v>322.13487693217263</v>
      </c>
      <c r="AK882" s="948">
        <v>3.8761380178365932</v>
      </c>
      <c r="AL882" s="948">
        <v>46.782832465277778</v>
      </c>
      <c r="AM882" s="949">
        <v>0.48666316236253254</v>
      </c>
      <c r="AN882" s="950">
        <v>45083.139444444445</v>
      </c>
      <c r="AO882" s="946"/>
    </row>
    <row r="883" spans="1:41" ht="13.5" thickBot="1" x14ac:dyDescent="0.25">
      <c r="A883" s="990"/>
      <c r="B883" s="990"/>
      <c r="C883" s="993"/>
      <c r="D883" s="996"/>
      <c r="E883" s="993"/>
      <c r="F883" s="993"/>
      <c r="G883" s="993"/>
      <c r="H883" s="999"/>
      <c r="I883" s="999"/>
      <c r="J883" s="999"/>
      <c r="K883" s="987"/>
      <c r="L883" s="999"/>
      <c r="M883" s="999"/>
      <c r="N883" s="1002"/>
      <c r="O883" s="987"/>
      <c r="P883" s="987"/>
      <c r="Q883" s="978"/>
      <c r="R883" s="978"/>
      <c r="S883" s="978"/>
      <c r="T883" s="978"/>
      <c r="U883" s="978"/>
      <c r="V883" s="978"/>
      <c r="W883" s="981"/>
      <c r="X883" s="984"/>
      <c r="Y883" s="984"/>
      <c r="Z883" s="975"/>
      <c r="AA883" s="957" t="s">
        <v>2001</v>
      </c>
      <c r="AB883" s="958" t="s">
        <v>518</v>
      </c>
      <c r="AC883" s="958">
        <v>1600</v>
      </c>
      <c r="AD883" s="958" t="s">
        <v>380</v>
      </c>
      <c r="AE883" s="959">
        <v>41641</v>
      </c>
      <c r="AF883" s="959">
        <v>44285</v>
      </c>
      <c r="AG883" s="958">
        <v>10734.28</v>
      </c>
      <c r="AH883" s="958">
        <v>1518.95</v>
      </c>
      <c r="AI883" s="960">
        <v>0.1555</v>
      </c>
      <c r="AJ883" s="960">
        <f>(AH883-MIN(IF(O882=0,2E+99,O882),IF(X882=0,2E+99,X882)))/MIN(IF(O882=0,2E+99,O882),IF(X882=0,2E+99,X882))</f>
        <v>2.1911652351568116</v>
      </c>
      <c r="AK883" s="960">
        <v>7.7202819332566175E-2</v>
      </c>
      <c r="AL883" s="960">
        <v>0.93179513888888887</v>
      </c>
      <c r="AM883" s="961">
        <v>0.9815150085402562</v>
      </c>
      <c r="AN883" s="962">
        <v>45083.139513888891</v>
      </c>
      <c r="AO883" s="958"/>
    </row>
    <row r="884" spans="1:41" ht="13.5" thickBot="1" x14ac:dyDescent="0.25">
      <c r="A884" s="932" t="s">
        <v>2002</v>
      </c>
      <c r="B884" s="932" t="s">
        <v>2003</v>
      </c>
      <c r="C884" s="933"/>
      <c r="D884" s="934" t="s">
        <v>501</v>
      </c>
      <c r="E884" s="933" t="s">
        <v>1004</v>
      </c>
      <c r="F884" s="933">
        <v>2</v>
      </c>
      <c r="G884" s="933">
        <v>1</v>
      </c>
      <c r="H884" s="935">
        <v>9</v>
      </c>
      <c r="I884" s="935">
        <v>307</v>
      </c>
      <c r="J884" s="935">
        <v>0.01</v>
      </c>
      <c r="K884" s="936">
        <v>2.7</v>
      </c>
      <c r="L884" s="935">
        <v>1.5</v>
      </c>
      <c r="M884" s="935">
        <v>83</v>
      </c>
      <c r="N884" s="937">
        <v>174.42</v>
      </c>
      <c r="O884" s="936">
        <f>VLOOKUP(D884,'Залог и цена пипса'!$B$13:$E$44,3,0)*(N884+I884*$C$2*K884)</f>
        <v>2987.5500000000006</v>
      </c>
      <c r="P884" s="936">
        <f>K884*VLOOKUP(D884,'Залог и цена пипса'!$B$13:$E$44,2,0)</f>
        <v>662.25600000000009</v>
      </c>
      <c r="Q884" s="938"/>
      <c r="R884" s="938"/>
      <c r="S884" s="938"/>
      <c r="T884" s="938"/>
      <c r="U884" s="938"/>
      <c r="V884" s="938"/>
      <c r="W884" s="939"/>
      <c r="X884" s="940"/>
      <c r="Y884" s="940"/>
      <c r="Z884" s="941">
        <f>MAX(O884,X884)+MAX(Y884,P884)</f>
        <v>3649.8060000000005</v>
      </c>
      <c r="AA884" s="932" t="s">
        <v>1061</v>
      </c>
      <c r="AB884" s="933" t="s">
        <v>501</v>
      </c>
      <c r="AC884" s="933">
        <v>2800</v>
      </c>
      <c r="AD884" s="933" t="s">
        <v>380</v>
      </c>
      <c r="AE884" s="942">
        <v>42527</v>
      </c>
      <c r="AF884" s="942">
        <v>44435</v>
      </c>
      <c r="AG884" s="933">
        <v>17149.05</v>
      </c>
      <c r="AH884" s="933">
        <v>2330.59</v>
      </c>
      <c r="AI884" s="943">
        <v>0.32900000000000001</v>
      </c>
      <c r="AJ884" s="943">
        <f>(AH884-MIN(IF(O884=0,2E+99,O884),IF(X884=0,2E+99,X884)))/MIN(IF(O884=0,2E+99,O884),IF(X884=0,2E+99,X884))</f>
        <v>-0.21989924854814158</v>
      </c>
      <c r="AK884" s="943">
        <v>9.7526444494995451E-2</v>
      </c>
      <c r="AL884" s="943">
        <v>1.177819368131868</v>
      </c>
      <c r="AM884" s="941">
        <v>1.4150469326519166</v>
      </c>
      <c r="AN884" s="944">
        <v>45083.139768518522</v>
      </c>
      <c r="AO884" s="933"/>
    </row>
    <row r="885" spans="1:41" x14ac:dyDescent="0.2">
      <c r="A885" s="988" t="s">
        <v>2004</v>
      </c>
      <c r="B885" s="988" t="s">
        <v>2005</v>
      </c>
      <c r="C885" s="991"/>
      <c r="D885" s="994" t="s">
        <v>501</v>
      </c>
      <c r="E885" s="991" t="s">
        <v>1004</v>
      </c>
      <c r="F885" s="991">
        <v>2</v>
      </c>
      <c r="G885" s="991">
        <v>1</v>
      </c>
      <c r="H885" s="997">
        <v>9</v>
      </c>
      <c r="I885" s="997">
        <v>307</v>
      </c>
      <c r="J885" s="997">
        <v>0.01</v>
      </c>
      <c r="K885" s="985">
        <v>2.7</v>
      </c>
      <c r="L885" s="997">
        <v>1.5</v>
      </c>
      <c r="M885" s="997">
        <v>83</v>
      </c>
      <c r="N885" s="1000">
        <v>174.42</v>
      </c>
      <c r="O885" s="985">
        <f>VLOOKUP(D885,'Залог и цена пипса'!$B$13:$E$44,3,0)*(N885+I885*$C$2*K885)</f>
        <v>2987.5500000000006</v>
      </c>
      <c r="P885" s="985">
        <f>K885*VLOOKUP(D885,'Залог и цена пипса'!$B$13:$E$44,2,0)</f>
        <v>662.25600000000009</v>
      </c>
      <c r="Q885" s="976"/>
      <c r="R885" s="976"/>
      <c r="S885" s="976"/>
      <c r="T885" s="976"/>
      <c r="U885" s="976"/>
      <c r="V885" s="976"/>
      <c r="W885" s="979"/>
      <c r="X885" s="982"/>
      <c r="Y885" s="982"/>
      <c r="Z885" s="973">
        <f>MAX(O885,X885)+MAX(Y885,P885)</f>
        <v>3649.8060000000005</v>
      </c>
      <c r="AA885" s="945" t="s">
        <v>2006</v>
      </c>
      <c r="AB885" s="946" t="s">
        <v>501</v>
      </c>
      <c r="AC885" s="946">
        <v>10000</v>
      </c>
      <c r="AD885" s="946" t="s">
        <v>380</v>
      </c>
      <c r="AE885" s="947">
        <v>42737</v>
      </c>
      <c r="AF885" s="947">
        <v>44434</v>
      </c>
      <c r="AG885" s="946">
        <v>14615.99</v>
      </c>
      <c r="AH885" s="946">
        <v>4076.63</v>
      </c>
      <c r="AI885" s="948">
        <v>0.21299999999999999</v>
      </c>
      <c r="AJ885" s="948">
        <f>(AH885-MIN(IF(O885=0,2E+99,O885),IF(X885=0,2E+99,X885)))/MIN(IF(O885=0,2E+99,O885),IF(X885=0,2E+99,X885))</f>
        <v>0.36453950561496851</v>
      </c>
      <c r="AK885" s="948">
        <v>2.6193530465949823E-2</v>
      </c>
      <c r="AL885" s="948">
        <v>0.31097851063829784</v>
      </c>
      <c r="AM885" s="949">
        <v>0.7628323164925388</v>
      </c>
      <c r="AN885" s="950">
        <v>45083.140034722222</v>
      </c>
      <c r="AO885" s="946"/>
    </row>
    <row r="886" spans="1:41" ht="13.5" thickBot="1" x14ac:dyDescent="0.25">
      <c r="A886" s="990"/>
      <c r="B886" s="990"/>
      <c r="C886" s="993"/>
      <c r="D886" s="996"/>
      <c r="E886" s="993"/>
      <c r="F886" s="993"/>
      <c r="G886" s="993"/>
      <c r="H886" s="999"/>
      <c r="I886" s="999"/>
      <c r="J886" s="999"/>
      <c r="K886" s="987"/>
      <c r="L886" s="999"/>
      <c r="M886" s="999"/>
      <c r="N886" s="1002"/>
      <c r="O886" s="987"/>
      <c r="P886" s="987"/>
      <c r="Q886" s="978"/>
      <c r="R886" s="978"/>
      <c r="S886" s="978"/>
      <c r="T886" s="978"/>
      <c r="U886" s="978"/>
      <c r="V886" s="978"/>
      <c r="W886" s="981"/>
      <c r="X886" s="984"/>
      <c r="Y886" s="984"/>
      <c r="Z886" s="975"/>
      <c r="AA886" s="957" t="s">
        <v>1061</v>
      </c>
      <c r="AB886" s="958" t="s">
        <v>501</v>
      </c>
      <c r="AC886" s="958">
        <v>2800</v>
      </c>
      <c r="AD886" s="958" t="s">
        <v>380</v>
      </c>
      <c r="AE886" s="959">
        <v>42527</v>
      </c>
      <c r="AF886" s="959">
        <v>44435</v>
      </c>
      <c r="AG886" s="958">
        <v>17149.05</v>
      </c>
      <c r="AH886" s="958">
        <v>2330.59</v>
      </c>
      <c r="AI886" s="960">
        <v>0.32900000000000001</v>
      </c>
      <c r="AJ886" s="960">
        <f>(AH886-MIN(IF(O885=0,2E+99,O885),IF(X885=0,2E+99,X885)))/MIN(IF(O885=0,2E+99,O885),IF(X885=0,2E+99,X885))</f>
        <v>-0.21989924854814158</v>
      </c>
      <c r="AK886" s="960">
        <v>9.7526444494995451E-2</v>
      </c>
      <c r="AL886" s="960">
        <v>1.177819368131868</v>
      </c>
      <c r="AM886" s="961">
        <v>1.4150469326519166</v>
      </c>
      <c r="AN886" s="962">
        <v>45083.140208333331</v>
      </c>
      <c r="AO886" s="958"/>
    </row>
    <row r="887" spans="1:41" ht="13.5" thickBot="1" x14ac:dyDescent="0.25">
      <c r="A887" s="932" t="s">
        <v>2007</v>
      </c>
      <c r="B887" s="932" t="s">
        <v>2008</v>
      </c>
      <c r="C887" s="933"/>
      <c r="D887" s="934" t="s">
        <v>500</v>
      </c>
      <c r="E887" s="933" t="s">
        <v>960</v>
      </c>
      <c r="F887" s="933">
        <v>1</v>
      </c>
      <c r="G887" s="933">
        <v>1</v>
      </c>
      <c r="H887" s="935">
        <v>100</v>
      </c>
      <c r="I887" s="935">
        <v>2673</v>
      </c>
      <c r="J887" s="935">
        <v>0.01</v>
      </c>
      <c r="K887" s="936">
        <v>1206.5499999999997</v>
      </c>
      <c r="L887" s="935">
        <v>1</v>
      </c>
      <c r="M887" s="935">
        <v>207</v>
      </c>
      <c r="N887" s="937">
        <v>1011105.7799999999</v>
      </c>
      <c r="O887" s="936">
        <f>VLOOKUP(D887,'Залог и цена пипса'!$B$13:$E$44,3,0)*(N887+I887*$C$2*K887)</f>
        <v>14948720.025</v>
      </c>
      <c r="P887" s="936">
        <f>K887*VLOOKUP(D887,'Залог и цена пипса'!$B$13:$E$44,2,0)</f>
        <v>258756.71299999996</v>
      </c>
      <c r="Q887" s="938"/>
      <c r="R887" s="938"/>
      <c r="S887" s="938"/>
      <c r="T887" s="938"/>
      <c r="U887" s="938"/>
      <c r="V887" s="938"/>
      <c r="W887" s="939"/>
      <c r="X887" s="940"/>
      <c r="Y887" s="940"/>
      <c r="Z887" s="941">
        <f>MAX(O887,X887)+MAX(Y887,P887)</f>
        <v>15207476.738</v>
      </c>
      <c r="AA887" s="933"/>
      <c r="AB887" s="933"/>
      <c r="AC887" s="933"/>
      <c r="AD887" s="933"/>
      <c r="AE887" s="933"/>
      <c r="AF887" s="933"/>
      <c r="AG887" s="933"/>
      <c r="AH887" s="933"/>
      <c r="AI887" s="943"/>
      <c r="AJ887" s="943"/>
      <c r="AK887" s="943"/>
      <c r="AL887" s="943"/>
      <c r="AM887" s="941"/>
      <c r="AN887" s="944">
        <v>45083.140243055554</v>
      </c>
      <c r="AO887" s="933"/>
    </row>
    <row r="888" spans="1:41" x14ac:dyDescent="0.2">
      <c r="A888" s="988" t="s">
        <v>2009</v>
      </c>
      <c r="B888" s="988" t="s">
        <v>2010</v>
      </c>
      <c r="C888" s="991"/>
      <c r="D888" s="994" t="s">
        <v>500</v>
      </c>
      <c r="E888" s="991" t="s">
        <v>960</v>
      </c>
      <c r="F888" s="991">
        <v>1</v>
      </c>
      <c r="G888" s="991">
        <v>1</v>
      </c>
      <c r="H888" s="997">
        <v>10</v>
      </c>
      <c r="I888" s="997">
        <v>339</v>
      </c>
      <c r="J888" s="997">
        <v>0.01</v>
      </c>
      <c r="K888" s="985">
        <v>2.9550000000000001</v>
      </c>
      <c r="L888" s="997">
        <v>1.8</v>
      </c>
      <c r="M888" s="997">
        <v>55</v>
      </c>
      <c r="N888" s="1000">
        <v>132.27499999999998</v>
      </c>
      <c r="O888" s="985">
        <f>VLOOKUP(D888,'Залог и цена пипса'!$B$13:$E$44,3,0)*(N888+I888*$C$2*K888)</f>
        <v>2825.3675000000003</v>
      </c>
      <c r="P888" s="985">
        <f>K888*VLOOKUP(D888,'Залог и цена пипса'!$B$13:$E$44,2,0)</f>
        <v>633.72930000000008</v>
      </c>
      <c r="Q888" s="976"/>
      <c r="R888" s="976"/>
      <c r="S888" s="976"/>
      <c r="T888" s="976"/>
      <c r="U888" s="976"/>
      <c r="V888" s="976"/>
      <c r="W888" s="979"/>
      <c r="X888" s="982"/>
      <c r="Y888" s="982"/>
      <c r="Z888" s="973">
        <f>MAX(O888,X888)+MAX(Y888,P888)</f>
        <v>3459.0968000000003</v>
      </c>
      <c r="AA888" s="945" t="s">
        <v>2011</v>
      </c>
      <c r="AB888" s="946" t="s">
        <v>500</v>
      </c>
      <c r="AC888" s="946">
        <v>2480</v>
      </c>
      <c r="AD888" s="946" t="s">
        <v>380</v>
      </c>
      <c r="AE888" s="947">
        <v>41654</v>
      </c>
      <c r="AF888" s="947">
        <v>44461</v>
      </c>
      <c r="AG888" s="946">
        <v>16662.669999999998</v>
      </c>
      <c r="AH888" s="946">
        <v>1751.14</v>
      </c>
      <c r="AI888" s="948">
        <v>9.7699999999999995E-2</v>
      </c>
      <c r="AJ888" s="948">
        <f>(AH888-MIN(IF(O888=0,2E+99,O888),IF(X888=0,2E+99,X888)))/MIN(IF(O888=0,2E+99,O888),IF(X888=0,2E+99,X888))</f>
        <v>-0.38020806142917696</v>
      </c>
      <c r="AK888" s="948">
        <v>7.2872218529144203E-2</v>
      </c>
      <c r="AL888" s="948">
        <v>0.87257383745286954</v>
      </c>
      <c r="AM888" s="949">
        <v>1.2357567738062727</v>
      </c>
      <c r="AN888" s="950">
        <v>45083.140520833331</v>
      </c>
      <c r="AO888" s="946"/>
    </row>
    <row r="889" spans="1:41" x14ac:dyDescent="0.2">
      <c r="A889" s="989"/>
      <c r="B889" s="989"/>
      <c r="C889" s="992"/>
      <c r="D889" s="995"/>
      <c r="E889" s="992"/>
      <c r="F889" s="992"/>
      <c r="G889" s="992"/>
      <c r="H889" s="998"/>
      <c r="I889" s="998"/>
      <c r="J889" s="998"/>
      <c r="K889" s="986"/>
      <c r="L889" s="998"/>
      <c r="M889" s="998"/>
      <c r="N889" s="1001"/>
      <c r="O889" s="986"/>
      <c r="P889" s="986"/>
      <c r="Q889" s="977"/>
      <c r="R889" s="977"/>
      <c r="S889" s="977"/>
      <c r="T889" s="977"/>
      <c r="U889" s="977"/>
      <c r="V889" s="977"/>
      <c r="W889" s="980"/>
      <c r="X889" s="983"/>
      <c r="Y889" s="983"/>
      <c r="Z889" s="974"/>
      <c r="AA889" s="966" t="s">
        <v>2012</v>
      </c>
      <c r="AB889" s="952"/>
      <c r="AC889" s="952"/>
      <c r="AD889" s="952"/>
      <c r="AE889" s="952"/>
      <c r="AF889" s="952"/>
      <c r="AG889" s="952"/>
      <c r="AH889" s="952"/>
      <c r="AI889" s="954"/>
      <c r="AJ889" s="954"/>
      <c r="AK889" s="954"/>
      <c r="AL889" s="954"/>
      <c r="AM889" s="955"/>
      <c r="AN889" s="956">
        <v>45083.140520833331</v>
      </c>
      <c r="AO889" s="952"/>
    </row>
    <row r="890" spans="1:41" ht="13.5" thickBot="1" x14ac:dyDescent="0.25">
      <c r="A890" s="990"/>
      <c r="B890" s="990"/>
      <c r="C890" s="993"/>
      <c r="D890" s="996"/>
      <c r="E890" s="993"/>
      <c r="F890" s="993"/>
      <c r="G890" s="993"/>
      <c r="H890" s="999"/>
      <c r="I890" s="999"/>
      <c r="J890" s="999"/>
      <c r="K890" s="987"/>
      <c r="L890" s="999"/>
      <c r="M890" s="999"/>
      <c r="N890" s="1002"/>
      <c r="O890" s="987"/>
      <c r="P890" s="987"/>
      <c r="Q890" s="978"/>
      <c r="R890" s="978"/>
      <c r="S890" s="978"/>
      <c r="T890" s="978"/>
      <c r="U890" s="978"/>
      <c r="V890" s="978"/>
      <c r="W890" s="981"/>
      <c r="X890" s="984"/>
      <c r="Y890" s="984"/>
      <c r="Z890" s="975"/>
      <c r="AA890" s="965" t="s">
        <v>2013</v>
      </c>
      <c r="AB890" s="958"/>
      <c r="AC890" s="958"/>
      <c r="AD890" s="958"/>
      <c r="AE890" s="958"/>
      <c r="AF890" s="958"/>
      <c r="AG890" s="958"/>
      <c r="AH890" s="958"/>
      <c r="AI890" s="960"/>
      <c r="AJ890" s="960"/>
      <c r="AK890" s="960"/>
      <c r="AL890" s="960"/>
      <c r="AM890" s="961"/>
      <c r="AN890" s="962">
        <v>45083.140520833331</v>
      </c>
      <c r="AO890" s="958"/>
    </row>
    <row r="891" spans="1:41" ht="13.5" thickBot="1" x14ac:dyDescent="0.25">
      <c r="A891" s="932" t="s">
        <v>2014</v>
      </c>
      <c r="B891" s="932" t="s">
        <v>2015</v>
      </c>
      <c r="C891" s="933"/>
      <c r="D891" s="934" t="s">
        <v>518</v>
      </c>
      <c r="E891" s="933" t="s">
        <v>960</v>
      </c>
      <c r="F891" s="933">
        <v>1</v>
      </c>
      <c r="G891" s="933">
        <v>1</v>
      </c>
      <c r="H891" s="935">
        <v>15</v>
      </c>
      <c r="I891" s="935">
        <v>588</v>
      </c>
      <c r="J891" s="935">
        <v>0.01</v>
      </c>
      <c r="K891" s="936">
        <v>0.218</v>
      </c>
      <c r="L891" s="935">
        <v>1.2</v>
      </c>
      <c r="M891" s="935">
        <v>361</v>
      </c>
      <c r="N891" s="937">
        <v>74.519625578271885</v>
      </c>
      <c r="O891" s="936">
        <f>VLOOKUP(D891,'Залог и цена пипса'!$B$13:$E$44,3,0)*(N891+I891*$C$2*K891)</f>
        <v>685.5834973262032</v>
      </c>
      <c r="P891" s="936">
        <f>K891*VLOOKUP(D891,'Залог и цена пипса'!$B$13:$E$44,2,0)</f>
        <v>29.216360000000002</v>
      </c>
      <c r="Q891" s="938"/>
      <c r="R891" s="938"/>
      <c r="S891" s="938"/>
      <c r="T891" s="938"/>
      <c r="U891" s="938"/>
      <c r="V891" s="938"/>
      <c r="W891" s="939"/>
      <c r="X891" s="940"/>
      <c r="Y891" s="940"/>
      <c r="Z891" s="941">
        <f>MAX(O891,X891)+MAX(Y891,P891)</f>
        <v>714.79985732620321</v>
      </c>
      <c r="AA891" s="932" t="s">
        <v>2016</v>
      </c>
      <c r="AB891" s="933" t="s">
        <v>518</v>
      </c>
      <c r="AC891" s="933">
        <v>600</v>
      </c>
      <c r="AD891" s="933" t="s">
        <v>380</v>
      </c>
      <c r="AE891" s="942">
        <v>38720</v>
      </c>
      <c r="AF891" s="942">
        <v>44477</v>
      </c>
      <c r="AG891" s="933">
        <v>3709.59</v>
      </c>
      <c r="AH891" s="933">
        <v>515.96</v>
      </c>
      <c r="AI891" s="943">
        <v>0.16980000000000001</v>
      </c>
      <c r="AJ891" s="943">
        <f>(AH891-MIN(IF(O891=0,2E+99,O891),IF(X891=0,2E+99,X891)))/MIN(IF(O891=0,2E+99,O891),IF(X891=0,2E+99,X891))</f>
        <v>-0.24741479044892423</v>
      </c>
      <c r="AK891" s="943">
        <v>3.2695134849286094E-2</v>
      </c>
      <c r="AL891" s="943">
        <v>0.39130696202531645</v>
      </c>
      <c r="AM891" s="941">
        <v>0.4550433700581244</v>
      </c>
      <c r="AN891" s="944">
        <v>45083.141203703701</v>
      </c>
      <c r="AO891" s="933"/>
    </row>
    <row r="892" spans="1:41" ht="13.5" thickBot="1" x14ac:dyDescent="0.25">
      <c r="A892" s="932" t="s">
        <v>2017</v>
      </c>
      <c r="B892" s="932" t="s">
        <v>2018</v>
      </c>
      <c r="C892" s="933"/>
      <c r="D892" s="934" t="s">
        <v>518</v>
      </c>
      <c r="E892" s="933" t="s">
        <v>960</v>
      </c>
      <c r="F892" s="933">
        <v>1</v>
      </c>
      <c r="G892" s="933">
        <v>1</v>
      </c>
      <c r="H892" s="935">
        <v>15</v>
      </c>
      <c r="I892" s="935">
        <v>464</v>
      </c>
      <c r="J892" s="935">
        <v>0.48</v>
      </c>
      <c r="K892" s="936">
        <v>279.81100000000004</v>
      </c>
      <c r="L892" s="935">
        <v>1.5</v>
      </c>
      <c r="M892" s="935">
        <v>100</v>
      </c>
      <c r="N892" s="937">
        <v>25795.529646470673</v>
      </c>
      <c r="O892" s="936">
        <f>VLOOKUP(D892,'Залог и цена пипса'!$B$13:$E$44,3,0)*(N892+I892*$C$2*K892)</f>
        <v>331067.10086936597</v>
      </c>
      <c r="P892" s="936">
        <f>K892*VLOOKUP(D892,'Залог и цена пипса'!$B$13:$E$44,2,0)</f>
        <v>37500.270220000006</v>
      </c>
      <c r="Q892" s="938"/>
      <c r="R892" s="938"/>
      <c r="S892" s="938"/>
      <c r="T892" s="938"/>
      <c r="U892" s="938"/>
      <c r="V892" s="938"/>
      <c r="W892" s="939"/>
      <c r="X892" s="940"/>
      <c r="Y892" s="940"/>
      <c r="Z892" s="941">
        <f>MAX(O892,X892)+MAX(Y892,P892)</f>
        <v>368567.37108936597</v>
      </c>
      <c r="AA892" s="932" t="s">
        <v>2019</v>
      </c>
      <c r="AB892" s="933" t="s">
        <v>518</v>
      </c>
      <c r="AC892" s="933">
        <v>250000</v>
      </c>
      <c r="AD892" s="933" t="s">
        <v>380</v>
      </c>
      <c r="AE892" s="942">
        <v>40179</v>
      </c>
      <c r="AF892" s="942">
        <v>42795</v>
      </c>
      <c r="AG892" s="933">
        <v>589184.72</v>
      </c>
      <c r="AH892" s="933">
        <v>136667.26</v>
      </c>
      <c r="AI892" s="943">
        <v>0.19969999999999999</v>
      </c>
      <c r="AJ892" s="943">
        <f>(AH892-MIN(IF(O892=0,2E+99,O892),IF(X892=0,2E+99,X892)))/MIN(IF(O892=0,2E+99,O892),IF(X892=0,2E+99,X892))</f>
        <v>-0.58719166102243781</v>
      </c>
      <c r="AK892" s="943">
        <v>2.743584260768335E-2</v>
      </c>
      <c r="AL892" s="943">
        <v>0.32732484444444443</v>
      </c>
      <c r="AM892" s="941">
        <v>0.59876235984471404</v>
      </c>
      <c r="AN892" s="944">
        <v>45083.141608796293</v>
      </c>
      <c r="AO892" s="933"/>
    </row>
    <row r="893" spans="1:41" ht="13.5" thickBot="1" x14ac:dyDescent="0.25">
      <c r="A893" s="932" t="s">
        <v>2020</v>
      </c>
      <c r="B893" s="932" t="s">
        <v>2021</v>
      </c>
      <c r="C893" s="933"/>
      <c r="D893" s="934" t="s">
        <v>501</v>
      </c>
      <c r="E893" s="933" t="s">
        <v>960</v>
      </c>
      <c r="F893" s="933">
        <v>1</v>
      </c>
      <c r="G893" s="933">
        <v>1</v>
      </c>
      <c r="H893" s="935">
        <v>16</v>
      </c>
      <c r="I893" s="935">
        <v>524</v>
      </c>
      <c r="J893" s="935">
        <v>0.01</v>
      </c>
      <c r="K893" s="936">
        <v>3.8200000000000003</v>
      </c>
      <c r="L893" s="935">
        <v>1</v>
      </c>
      <c r="M893" s="935">
        <v>215</v>
      </c>
      <c r="N893" s="937">
        <v>796.78199999999981</v>
      </c>
      <c r="O893" s="936">
        <f>VLOOKUP(D893,'Залог и цена пипса'!$B$13:$E$44,3,0)*(N893+I893*$C$2*K893)</f>
        <v>10970.34</v>
      </c>
      <c r="P893" s="936">
        <f>K893*VLOOKUP(D893,'Залог и цена пипса'!$B$13:$E$44,2,0)</f>
        <v>936.96960000000013</v>
      </c>
      <c r="Q893" s="938"/>
      <c r="R893" s="938"/>
      <c r="S893" s="938"/>
      <c r="T893" s="938"/>
      <c r="U893" s="938"/>
      <c r="V893" s="938"/>
      <c r="W893" s="939"/>
      <c r="X893" s="940"/>
      <c r="Y893" s="940"/>
      <c r="Z893" s="941">
        <f>MAX(O893,X893)+MAX(Y893,P893)</f>
        <v>11907.309600000001</v>
      </c>
      <c r="AA893" s="933"/>
      <c r="AB893" s="933"/>
      <c r="AC893" s="933"/>
      <c r="AD893" s="933"/>
      <c r="AE893" s="933"/>
      <c r="AF893" s="933"/>
      <c r="AG893" s="933"/>
      <c r="AH893" s="933"/>
      <c r="AI893" s="943"/>
      <c r="AJ893" s="943"/>
      <c r="AK893" s="943"/>
      <c r="AL893" s="943"/>
      <c r="AM893" s="941"/>
      <c r="AN893" s="944">
        <v>45083.141608796293</v>
      </c>
      <c r="AO893" s="933"/>
    </row>
    <row r="894" spans="1:41" x14ac:dyDescent="0.2">
      <c r="A894" s="988" t="s">
        <v>2022</v>
      </c>
      <c r="B894" s="988" t="s">
        <v>1600</v>
      </c>
      <c r="C894" s="991"/>
      <c r="D894" s="994" t="s">
        <v>521</v>
      </c>
      <c r="E894" s="991" t="s">
        <v>1004</v>
      </c>
      <c r="F894" s="991">
        <v>2</v>
      </c>
      <c r="G894" s="991">
        <v>1</v>
      </c>
      <c r="H894" s="997">
        <v>10</v>
      </c>
      <c r="I894" s="997">
        <v>261</v>
      </c>
      <c r="J894" s="997">
        <v>0.01</v>
      </c>
      <c r="K894" s="985">
        <v>0.13200000000000001</v>
      </c>
      <c r="L894" s="997">
        <v>1.4</v>
      </c>
      <c r="M894" s="997">
        <v>132</v>
      </c>
      <c r="N894" s="1000">
        <v>15.365338755409637</v>
      </c>
      <c r="O894" s="985">
        <f>VLOOKUP(D894,'Залог и цена пипса'!$B$13:$E$44,3,0)*(N894+I894*$C$2*K894)</f>
        <v>156.55087359199001</v>
      </c>
      <c r="P894" s="985">
        <f>K894*VLOOKUP(D894,'Залог и цена пипса'!$B$13:$E$44,2,0)</f>
        <v>17.690640000000002</v>
      </c>
      <c r="Q894" s="976"/>
      <c r="R894" s="976"/>
      <c r="S894" s="976"/>
      <c r="T894" s="976"/>
      <c r="U894" s="976"/>
      <c r="V894" s="976"/>
      <c r="W894" s="979"/>
      <c r="X894" s="982"/>
      <c r="Y894" s="982"/>
      <c r="Z894" s="973">
        <f>MAX(O894,X894)+MAX(Y894,P894)</f>
        <v>174.24151359199001</v>
      </c>
      <c r="AA894" s="945" t="s">
        <v>2023</v>
      </c>
      <c r="AB894" s="946" t="s">
        <v>521</v>
      </c>
      <c r="AC894" s="946">
        <v>1000</v>
      </c>
      <c r="AD894" s="946" t="s">
        <v>380</v>
      </c>
      <c r="AE894" s="947">
        <v>40910</v>
      </c>
      <c r="AF894" s="947">
        <v>44526</v>
      </c>
      <c r="AG894" s="946">
        <v>766.38</v>
      </c>
      <c r="AH894" s="946">
        <v>123.21</v>
      </c>
      <c r="AI894" s="948">
        <v>0.11210000000000001</v>
      </c>
      <c r="AJ894" s="948">
        <f>(AH894-MIN(IF(O894=0,2E+99,O894),IF(X894=0,2E+99,X894)))/MIN(IF(O894=0,2E+99,O894),IF(X894=0,2E+99,X894))</f>
        <v>-0.21297149499711202</v>
      </c>
      <c r="AK894" s="948">
        <v>6.445584524810765E-3</v>
      </c>
      <c r="AL894" s="948">
        <v>7.741212121212121E-2</v>
      </c>
      <c r="AM894" s="949">
        <v>0.6282941418076553</v>
      </c>
      <c r="AN894" s="950">
        <v>45083.141689814816</v>
      </c>
      <c r="AO894" s="946"/>
    </row>
    <row r="895" spans="1:41" x14ac:dyDescent="0.2">
      <c r="A895" s="989"/>
      <c r="B895" s="989"/>
      <c r="C895" s="992"/>
      <c r="D895" s="995"/>
      <c r="E895" s="992"/>
      <c r="F895" s="992"/>
      <c r="G895" s="992"/>
      <c r="H895" s="998"/>
      <c r="I895" s="998"/>
      <c r="J895" s="998"/>
      <c r="K895" s="986"/>
      <c r="L895" s="998"/>
      <c r="M895" s="998"/>
      <c r="N895" s="1001"/>
      <c r="O895" s="986"/>
      <c r="P895" s="986"/>
      <c r="Q895" s="977"/>
      <c r="R895" s="977"/>
      <c r="S895" s="977"/>
      <c r="T895" s="977"/>
      <c r="U895" s="977"/>
      <c r="V895" s="977"/>
      <c r="W895" s="980"/>
      <c r="X895" s="983"/>
      <c r="Y895" s="983"/>
      <c r="Z895" s="974"/>
      <c r="AA895" s="951" t="s">
        <v>2024</v>
      </c>
      <c r="AB895" s="952" t="s">
        <v>521</v>
      </c>
      <c r="AC895" s="952">
        <v>1000</v>
      </c>
      <c r="AD895" s="952" t="s">
        <v>380</v>
      </c>
      <c r="AE895" s="953">
        <v>40910</v>
      </c>
      <c r="AF895" s="953">
        <v>44526</v>
      </c>
      <c r="AG895" s="952">
        <v>768.98</v>
      </c>
      <c r="AH895" s="952">
        <v>123.19</v>
      </c>
      <c r="AI895" s="954">
        <v>0.11210000000000001</v>
      </c>
      <c r="AJ895" s="954">
        <f>(AH895-MIN(IF(O894=0,2E+99,O894),IF(X894=0,2E+99,X894)))/MIN(IF(O894=0,2E+99,O894),IF(X894=0,2E+99,X894))</f>
        <v>-0.21309924899516458</v>
      </c>
      <c r="AK895" s="954">
        <v>6.4674516400336415E-3</v>
      </c>
      <c r="AL895" s="954">
        <v>7.767474747474748E-2</v>
      </c>
      <c r="AM895" s="955">
        <v>0.63052802560879517</v>
      </c>
      <c r="AN895" s="956">
        <v>45083.141712962963</v>
      </c>
      <c r="AO895" s="952"/>
    </row>
    <row r="896" spans="1:41" x14ac:dyDescent="0.2">
      <c r="A896" s="989"/>
      <c r="B896" s="989"/>
      <c r="C896" s="992"/>
      <c r="D896" s="995"/>
      <c r="E896" s="992"/>
      <c r="F896" s="992"/>
      <c r="G896" s="992"/>
      <c r="H896" s="998"/>
      <c r="I896" s="998"/>
      <c r="J896" s="998"/>
      <c r="K896" s="986"/>
      <c r="L896" s="998"/>
      <c r="M896" s="998"/>
      <c r="N896" s="1001"/>
      <c r="O896" s="986"/>
      <c r="P896" s="986"/>
      <c r="Q896" s="977"/>
      <c r="R896" s="977"/>
      <c r="S896" s="977"/>
      <c r="T896" s="977"/>
      <c r="U896" s="977"/>
      <c r="V896" s="977"/>
      <c r="W896" s="980"/>
      <c r="X896" s="983"/>
      <c r="Y896" s="983"/>
      <c r="Z896" s="974"/>
      <c r="AA896" s="951" t="s">
        <v>2025</v>
      </c>
      <c r="AB896" s="952" t="s">
        <v>521</v>
      </c>
      <c r="AC896" s="952">
        <v>10000</v>
      </c>
      <c r="AD896" s="952" t="s">
        <v>380</v>
      </c>
      <c r="AE896" s="953">
        <v>44197</v>
      </c>
      <c r="AF896" s="953">
        <v>44601</v>
      </c>
      <c r="AG896" s="952">
        <v>1534.11</v>
      </c>
      <c r="AH896" s="952">
        <v>664.35</v>
      </c>
      <c r="AI896" s="954">
        <v>6.5600000000000006E-2</v>
      </c>
      <c r="AJ896" s="954">
        <f>(AH896-MIN(IF(O894=0,2E+99,O894),IF(X894=0,2E+99,X894)))/MIN(IF(O894=0,2E+99,O894),IF(X894=0,2E+99,X894))</f>
        <v>3.2436684303114087</v>
      </c>
      <c r="AK896" s="954">
        <v>1.1534661654135338E-2</v>
      </c>
      <c r="AL896" s="954">
        <v>0.13946454545454545</v>
      </c>
      <c r="AM896" s="955">
        <v>2.0992631211642272</v>
      </c>
      <c r="AN896" s="956">
        <v>45083.141724537039</v>
      </c>
      <c r="AO896" s="952"/>
    </row>
    <row r="897" spans="1:41" x14ac:dyDescent="0.2">
      <c r="A897" s="989"/>
      <c r="B897" s="989"/>
      <c r="C897" s="992"/>
      <c r="D897" s="995"/>
      <c r="E897" s="992"/>
      <c r="F897" s="992"/>
      <c r="G897" s="992"/>
      <c r="H897" s="998"/>
      <c r="I897" s="998"/>
      <c r="J897" s="998"/>
      <c r="K897" s="986"/>
      <c r="L897" s="998"/>
      <c r="M897" s="998"/>
      <c r="N897" s="1001"/>
      <c r="O897" s="986"/>
      <c r="P897" s="986"/>
      <c r="Q897" s="977"/>
      <c r="R897" s="977"/>
      <c r="S897" s="977"/>
      <c r="T897" s="977"/>
      <c r="U897" s="977"/>
      <c r="V897" s="977"/>
      <c r="W897" s="980"/>
      <c r="X897" s="983"/>
      <c r="Y897" s="983"/>
      <c r="Z897" s="974"/>
      <c r="AA897" s="951" t="s">
        <v>2026</v>
      </c>
      <c r="AB897" s="952" t="s">
        <v>523</v>
      </c>
      <c r="AC897" s="952">
        <v>10000</v>
      </c>
      <c r="AD897" s="952" t="s">
        <v>380</v>
      </c>
      <c r="AE897" s="953">
        <v>41640</v>
      </c>
      <c r="AF897" s="953">
        <v>44593</v>
      </c>
      <c r="AG897" s="952">
        <v>3673.72</v>
      </c>
      <c r="AH897" s="952">
        <v>636.84</v>
      </c>
      <c r="AI897" s="954">
        <v>4.9000000000000002E-2</v>
      </c>
      <c r="AJ897" s="954">
        <f>(AH897-MIN(IF(O894=0,2E+99,O894),IF(X894=0,2E+99,X894)))/MIN(IF(O894=0,2E+99,O894),IF(X894=0,2E+99,X894))</f>
        <v>3.0679428059900919</v>
      </c>
      <c r="AK897" s="954">
        <v>3.787340206185567E-3</v>
      </c>
      <c r="AL897" s="954">
        <v>4.5354567901234565E-2</v>
      </c>
      <c r="AM897" s="955">
        <v>0.71218151971035992</v>
      </c>
      <c r="AN897" s="956">
        <v>45083.141759259262</v>
      </c>
      <c r="AO897" s="952"/>
    </row>
    <row r="898" spans="1:41" x14ac:dyDescent="0.2">
      <c r="A898" s="989"/>
      <c r="B898" s="989"/>
      <c r="C898" s="992"/>
      <c r="D898" s="995"/>
      <c r="E898" s="992"/>
      <c r="F898" s="992"/>
      <c r="G898" s="992"/>
      <c r="H898" s="998"/>
      <c r="I898" s="998"/>
      <c r="J898" s="998"/>
      <c r="K898" s="986"/>
      <c r="L898" s="998"/>
      <c r="M898" s="998"/>
      <c r="N898" s="1001"/>
      <c r="O898" s="986"/>
      <c r="P898" s="986"/>
      <c r="Q898" s="977"/>
      <c r="R898" s="977"/>
      <c r="S898" s="977"/>
      <c r="T898" s="977"/>
      <c r="U898" s="977"/>
      <c r="V898" s="977"/>
      <c r="W898" s="980"/>
      <c r="X898" s="983"/>
      <c r="Y898" s="983"/>
      <c r="Z898" s="974"/>
      <c r="AA898" s="951" t="s">
        <v>2027</v>
      </c>
      <c r="AB898" s="952" t="s">
        <v>523</v>
      </c>
      <c r="AC898" s="952">
        <v>10000</v>
      </c>
      <c r="AD898" s="952" t="s">
        <v>380</v>
      </c>
      <c r="AE898" s="953">
        <v>41640</v>
      </c>
      <c r="AF898" s="953">
        <v>44593</v>
      </c>
      <c r="AG898" s="952">
        <v>458.49</v>
      </c>
      <c r="AH898" s="952">
        <v>79.510000000000005</v>
      </c>
      <c r="AI898" s="954">
        <v>7.7000000000000002E-3</v>
      </c>
      <c r="AJ898" s="954">
        <f>(AH898-MIN(IF(O894=0,2E+99,O894),IF(X894=0,2E+99,X894)))/MIN(IF(O894=0,2E+99,O894),IF(X894=0,2E+99,X894))</f>
        <v>-0.49211398074198826</v>
      </c>
      <c r="AK898" s="954">
        <v>4.7267010309278345E-4</v>
      </c>
      <c r="AL898" s="954">
        <v>5.6603703703703712E-3</v>
      </c>
      <c r="AM898" s="955">
        <v>0.71190672498684071</v>
      </c>
      <c r="AN898" s="956">
        <v>45083.141770833332</v>
      </c>
      <c r="AO898" s="952"/>
    </row>
    <row r="899" spans="1:41" x14ac:dyDescent="0.2">
      <c r="A899" s="989"/>
      <c r="B899" s="989"/>
      <c r="C899" s="992"/>
      <c r="D899" s="995"/>
      <c r="E899" s="992"/>
      <c r="F899" s="992"/>
      <c r="G899" s="992"/>
      <c r="H899" s="998"/>
      <c r="I899" s="998"/>
      <c r="J899" s="998"/>
      <c r="K899" s="986"/>
      <c r="L899" s="998"/>
      <c r="M899" s="998"/>
      <c r="N899" s="1001"/>
      <c r="O899" s="986"/>
      <c r="P899" s="986"/>
      <c r="Q899" s="977"/>
      <c r="R899" s="977"/>
      <c r="S899" s="977"/>
      <c r="T899" s="977"/>
      <c r="U899" s="977"/>
      <c r="V899" s="977"/>
      <c r="W899" s="980"/>
      <c r="X899" s="983"/>
      <c r="Y899" s="983"/>
      <c r="Z899" s="974"/>
      <c r="AA899" s="951" t="s">
        <v>2028</v>
      </c>
      <c r="AB899" s="952" t="s">
        <v>521</v>
      </c>
      <c r="AC899" s="952">
        <v>10000</v>
      </c>
      <c r="AD899" s="952" t="s">
        <v>380</v>
      </c>
      <c r="AE899" s="953">
        <v>41640</v>
      </c>
      <c r="AF899" s="953">
        <v>44593</v>
      </c>
      <c r="AG899" s="952">
        <v>614.9</v>
      </c>
      <c r="AH899" s="952">
        <v>108.25</v>
      </c>
      <c r="AI899" s="954">
        <v>1.03E-2</v>
      </c>
      <c r="AJ899" s="954">
        <f>(AH899-MIN(IF(O894=0,2E+99,O894),IF(X894=0,2E+99,X894)))/MIN(IF(O894=0,2E+99,O894),IF(X894=0,2E+99,X894))</f>
        <v>-0.30853148554043808</v>
      </c>
      <c r="AK899" s="954">
        <v>6.3391752577319582E-4</v>
      </c>
      <c r="AL899" s="954">
        <v>7.5913580246913586E-3</v>
      </c>
      <c r="AM899" s="955">
        <v>0.70128018703846262</v>
      </c>
      <c r="AN899" s="956">
        <v>45083.141793981478</v>
      </c>
      <c r="AO899" s="952"/>
    </row>
    <row r="900" spans="1:41" ht="13.5" thickBot="1" x14ac:dyDescent="0.25">
      <c r="A900" s="990"/>
      <c r="B900" s="990"/>
      <c r="C900" s="993"/>
      <c r="D900" s="996"/>
      <c r="E900" s="993"/>
      <c r="F900" s="993"/>
      <c r="G900" s="993"/>
      <c r="H900" s="999"/>
      <c r="I900" s="999"/>
      <c r="J900" s="999"/>
      <c r="K900" s="987"/>
      <c r="L900" s="999"/>
      <c r="M900" s="999"/>
      <c r="N900" s="1002"/>
      <c r="O900" s="987"/>
      <c r="P900" s="987"/>
      <c r="Q900" s="978"/>
      <c r="R900" s="978"/>
      <c r="S900" s="978"/>
      <c r="T900" s="978"/>
      <c r="U900" s="978"/>
      <c r="V900" s="978"/>
      <c r="W900" s="981"/>
      <c r="X900" s="984"/>
      <c r="Y900" s="984"/>
      <c r="Z900" s="975"/>
      <c r="AA900" s="957" t="s">
        <v>2029</v>
      </c>
      <c r="AB900" s="958" t="s">
        <v>521</v>
      </c>
      <c r="AC900" s="958">
        <v>10000</v>
      </c>
      <c r="AD900" s="958" t="s">
        <v>380</v>
      </c>
      <c r="AE900" s="959">
        <v>41640</v>
      </c>
      <c r="AF900" s="959">
        <v>44593</v>
      </c>
      <c r="AG900" s="958">
        <v>4931.03</v>
      </c>
      <c r="AH900" s="958">
        <v>876.44</v>
      </c>
      <c r="AI900" s="960">
        <v>6.2899999999999998E-2</v>
      </c>
      <c r="AJ900" s="960">
        <f>(AH900-MIN(IF(O894=0,2E+99,O894),IF(X894=0,2E+99,X894)))/MIN(IF(O894=0,2E+99,O894),IF(X894=0,2E+99,X894))</f>
        <v>4.5984357026599403</v>
      </c>
      <c r="AK900" s="960">
        <v>5.0835360824742267E-3</v>
      </c>
      <c r="AL900" s="960">
        <v>6.0876913580246911E-2</v>
      </c>
      <c r="AM900" s="961">
        <v>0.69459305349193223</v>
      </c>
      <c r="AN900" s="962">
        <v>45083.141828703701</v>
      </c>
      <c r="AO900" s="958"/>
    </row>
    <row r="901" spans="1:41" x14ac:dyDescent="0.2">
      <c r="A901" s="988" t="s">
        <v>2022</v>
      </c>
      <c r="B901" s="988" t="s">
        <v>1602</v>
      </c>
      <c r="C901" s="991"/>
      <c r="D901" s="994" t="s">
        <v>521</v>
      </c>
      <c r="E901" s="991" t="s">
        <v>1004</v>
      </c>
      <c r="F901" s="991">
        <v>2</v>
      </c>
      <c r="G901" s="991">
        <v>1</v>
      </c>
      <c r="H901" s="997">
        <v>10</v>
      </c>
      <c r="I901" s="997">
        <v>261</v>
      </c>
      <c r="J901" s="997">
        <v>0.01</v>
      </c>
      <c r="K901" s="985">
        <v>0.13200000000000001</v>
      </c>
      <c r="L901" s="997">
        <v>1.4</v>
      </c>
      <c r="M901" s="997">
        <v>132</v>
      </c>
      <c r="N901" s="1000">
        <v>15.365338755409637</v>
      </c>
      <c r="O901" s="985">
        <f>VLOOKUP(D901,'Залог и цена пипса'!$B$13:$E$44,3,0)*(N901+I901*$C$2*K901)</f>
        <v>156.55087359199001</v>
      </c>
      <c r="P901" s="985">
        <f>K901*VLOOKUP(D901,'Залог и цена пипса'!$B$13:$E$44,2,0)</f>
        <v>17.690640000000002</v>
      </c>
      <c r="Q901" s="976"/>
      <c r="R901" s="976"/>
      <c r="S901" s="976"/>
      <c r="T901" s="976"/>
      <c r="U901" s="976"/>
      <c r="V901" s="976"/>
      <c r="W901" s="979"/>
      <c r="X901" s="982"/>
      <c r="Y901" s="982"/>
      <c r="Z901" s="973">
        <f>MAX(O901,X901)+MAX(Y901,P901)</f>
        <v>174.24151359199001</v>
      </c>
      <c r="AA901" s="945" t="s">
        <v>2023</v>
      </c>
      <c r="AB901" s="946" t="s">
        <v>521</v>
      </c>
      <c r="AC901" s="946">
        <v>1000</v>
      </c>
      <c r="AD901" s="946" t="s">
        <v>380</v>
      </c>
      <c r="AE901" s="947">
        <v>40910</v>
      </c>
      <c r="AF901" s="947">
        <v>44526</v>
      </c>
      <c r="AG901" s="946">
        <v>766.38</v>
      </c>
      <c r="AH901" s="946">
        <v>123.21</v>
      </c>
      <c r="AI901" s="948">
        <v>0.11210000000000001</v>
      </c>
      <c r="AJ901" s="948">
        <f>(AH901-MIN(IF(O901=0,2E+99,O901),IF(X901=0,2E+99,X901)))/MIN(IF(O901=0,2E+99,O901),IF(X901=0,2E+99,X901))</f>
        <v>-0.21297149499711202</v>
      </c>
      <c r="AK901" s="948">
        <v>6.445584524810765E-3</v>
      </c>
      <c r="AL901" s="948">
        <v>7.741212121212121E-2</v>
      </c>
      <c r="AM901" s="949">
        <v>0.6282941418076553</v>
      </c>
      <c r="AN901" s="950">
        <v>45083.141875000001</v>
      </c>
      <c r="AO901" s="946"/>
    </row>
    <row r="902" spans="1:41" x14ac:dyDescent="0.2">
      <c r="A902" s="989"/>
      <c r="B902" s="989"/>
      <c r="C902" s="992"/>
      <c r="D902" s="995"/>
      <c r="E902" s="992"/>
      <c r="F902" s="992"/>
      <c r="G902" s="992"/>
      <c r="H902" s="998"/>
      <c r="I902" s="998"/>
      <c r="J902" s="998"/>
      <c r="K902" s="986"/>
      <c r="L902" s="998"/>
      <c r="M902" s="998"/>
      <c r="N902" s="1001"/>
      <c r="O902" s="986"/>
      <c r="P902" s="986"/>
      <c r="Q902" s="977"/>
      <c r="R902" s="977"/>
      <c r="S902" s="977"/>
      <c r="T902" s="977"/>
      <c r="U902" s="977"/>
      <c r="V902" s="977"/>
      <c r="W902" s="980"/>
      <c r="X902" s="983"/>
      <c r="Y902" s="983"/>
      <c r="Z902" s="974"/>
      <c r="AA902" s="951" t="s">
        <v>2024</v>
      </c>
      <c r="AB902" s="952" t="s">
        <v>521</v>
      </c>
      <c r="AC902" s="952">
        <v>1000</v>
      </c>
      <c r="AD902" s="952" t="s">
        <v>380</v>
      </c>
      <c r="AE902" s="953">
        <v>40910</v>
      </c>
      <c r="AF902" s="953">
        <v>44526</v>
      </c>
      <c r="AG902" s="952">
        <v>768.98</v>
      </c>
      <c r="AH902" s="952">
        <v>123.19</v>
      </c>
      <c r="AI902" s="954">
        <v>0.11210000000000001</v>
      </c>
      <c r="AJ902" s="954">
        <f>(AH902-MIN(IF(O901=0,2E+99,O901),IF(X901=0,2E+99,X901)))/MIN(IF(O901=0,2E+99,O901),IF(X901=0,2E+99,X901))</f>
        <v>-0.21309924899516458</v>
      </c>
      <c r="AK902" s="954">
        <v>6.4674516400336415E-3</v>
      </c>
      <c r="AL902" s="954">
        <v>7.767474747474748E-2</v>
      </c>
      <c r="AM902" s="955">
        <v>0.63052802560879517</v>
      </c>
      <c r="AN902" s="956">
        <v>45083.141886574071</v>
      </c>
      <c r="AO902" s="952"/>
    </row>
    <row r="903" spans="1:41" x14ac:dyDescent="0.2">
      <c r="A903" s="989"/>
      <c r="B903" s="989"/>
      <c r="C903" s="992"/>
      <c r="D903" s="995"/>
      <c r="E903" s="992"/>
      <c r="F903" s="992"/>
      <c r="G903" s="992"/>
      <c r="H903" s="998"/>
      <c r="I903" s="998"/>
      <c r="J903" s="998"/>
      <c r="K903" s="986"/>
      <c r="L903" s="998"/>
      <c r="M903" s="998"/>
      <c r="N903" s="1001"/>
      <c r="O903" s="986"/>
      <c r="P903" s="986"/>
      <c r="Q903" s="977"/>
      <c r="R903" s="977"/>
      <c r="S903" s="977"/>
      <c r="T903" s="977"/>
      <c r="U903" s="977"/>
      <c r="V903" s="977"/>
      <c r="W903" s="980"/>
      <c r="X903" s="983"/>
      <c r="Y903" s="983"/>
      <c r="Z903" s="974"/>
      <c r="AA903" s="951" t="s">
        <v>2025</v>
      </c>
      <c r="AB903" s="952" t="s">
        <v>521</v>
      </c>
      <c r="AC903" s="952">
        <v>10000</v>
      </c>
      <c r="AD903" s="952" t="s">
        <v>380</v>
      </c>
      <c r="AE903" s="953">
        <v>44197</v>
      </c>
      <c r="AF903" s="953">
        <v>44601</v>
      </c>
      <c r="AG903" s="952">
        <v>1534.11</v>
      </c>
      <c r="AH903" s="952">
        <v>664.35</v>
      </c>
      <c r="AI903" s="954">
        <v>6.5600000000000006E-2</v>
      </c>
      <c r="AJ903" s="954">
        <f>(AH903-MIN(IF(O901=0,2E+99,O901),IF(X901=0,2E+99,X901)))/MIN(IF(O901=0,2E+99,O901),IF(X901=0,2E+99,X901))</f>
        <v>3.2436684303114087</v>
      </c>
      <c r="AK903" s="954">
        <v>1.1534661654135338E-2</v>
      </c>
      <c r="AL903" s="954">
        <v>0.13946454545454545</v>
      </c>
      <c r="AM903" s="955">
        <v>2.0992631211642272</v>
      </c>
      <c r="AN903" s="956">
        <v>45083.141898148147</v>
      </c>
      <c r="AO903" s="952"/>
    </row>
    <row r="904" spans="1:41" x14ac:dyDescent="0.2">
      <c r="A904" s="989"/>
      <c r="B904" s="989"/>
      <c r="C904" s="992"/>
      <c r="D904" s="995"/>
      <c r="E904" s="992"/>
      <c r="F904" s="992"/>
      <c r="G904" s="992"/>
      <c r="H904" s="998"/>
      <c r="I904" s="998"/>
      <c r="J904" s="998"/>
      <c r="K904" s="986"/>
      <c r="L904" s="998"/>
      <c r="M904" s="998"/>
      <c r="N904" s="1001"/>
      <c r="O904" s="986"/>
      <c r="P904" s="986"/>
      <c r="Q904" s="977"/>
      <c r="R904" s="977"/>
      <c r="S904" s="977"/>
      <c r="T904" s="977"/>
      <c r="U904" s="977"/>
      <c r="V904" s="977"/>
      <c r="W904" s="980"/>
      <c r="X904" s="983"/>
      <c r="Y904" s="983"/>
      <c r="Z904" s="974"/>
      <c r="AA904" s="951" t="s">
        <v>2026</v>
      </c>
      <c r="AB904" s="952" t="s">
        <v>523</v>
      </c>
      <c r="AC904" s="952">
        <v>10000</v>
      </c>
      <c r="AD904" s="952" t="s">
        <v>380</v>
      </c>
      <c r="AE904" s="953">
        <v>41640</v>
      </c>
      <c r="AF904" s="953">
        <v>44593</v>
      </c>
      <c r="AG904" s="952">
        <v>3673.72</v>
      </c>
      <c r="AH904" s="952">
        <v>636.84</v>
      </c>
      <c r="AI904" s="954">
        <v>4.9000000000000002E-2</v>
      </c>
      <c r="AJ904" s="954">
        <f>(AH904-MIN(IF(O901=0,2E+99,O901),IF(X901=0,2E+99,X901)))/MIN(IF(O901=0,2E+99,O901),IF(X901=0,2E+99,X901))</f>
        <v>3.0679428059900919</v>
      </c>
      <c r="AK904" s="954">
        <v>3.787340206185567E-3</v>
      </c>
      <c r="AL904" s="954">
        <v>4.5354567901234565E-2</v>
      </c>
      <c r="AM904" s="955">
        <v>0.71218151971035992</v>
      </c>
      <c r="AN904" s="956">
        <v>45083.141909722224</v>
      </c>
      <c r="AO904" s="952"/>
    </row>
    <row r="905" spans="1:41" x14ac:dyDescent="0.2">
      <c r="A905" s="989"/>
      <c r="B905" s="989"/>
      <c r="C905" s="992"/>
      <c r="D905" s="995"/>
      <c r="E905" s="992"/>
      <c r="F905" s="992"/>
      <c r="G905" s="992"/>
      <c r="H905" s="998"/>
      <c r="I905" s="998"/>
      <c r="J905" s="998"/>
      <c r="K905" s="986"/>
      <c r="L905" s="998"/>
      <c r="M905" s="998"/>
      <c r="N905" s="1001"/>
      <c r="O905" s="986"/>
      <c r="P905" s="986"/>
      <c r="Q905" s="977"/>
      <c r="R905" s="977"/>
      <c r="S905" s="977"/>
      <c r="T905" s="977"/>
      <c r="U905" s="977"/>
      <c r="V905" s="977"/>
      <c r="W905" s="980"/>
      <c r="X905" s="983"/>
      <c r="Y905" s="983"/>
      <c r="Z905" s="974"/>
      <c r="AA905" s="951" t="s">
        <v>2027</v>
      </c>
      <c r="AB905" s="952" t="s">
        <v>523</v>
      </c>
      <c r="AC905" s="952">
        <v>10000</v>
      </c>
      <c r="AD905" s="952" t="s">
        <v>380</v>
      </c>
      <c r="AE905" s="953">
        <v>41640</v>
      </c>
      <c r="AF905" s="953">
        <v>44593</v>
      </c>
      <c r="AG905" s="952">
        <v>458.49</v>
      </c>
      <c r="AH905" s="952">
        <v>79.510000000000005</v>
      </c>
      <c r="AI905" s="954">
        <v>7.7000000000000002E-3</v>
      </c>
      <c r="AJ905" s="954">
        <f>(AH905-MIN(IF(O901=0,2E+99,O901),IF(X901=0,2E+99,X901)))/MIN(IF(O901=0,2E+99,O901),IF(X901=0,2E+99,X901))</f>
        <v>-0.49211398074198826</v>
      </c>
      <c r="AK905" s="954">
        <v>4.7267010309278345E-4</v>
      </c>
      <c r="AL905" s="954">
        <v>5.6603703703703712E-3</v>
      </c>
      <c r="AM905" s="955">
        <v>0.71190672498684071</v>
      </c>
      <c r="AN905" s="956">
        <v>45083.141921296294</v>
      </c>
      <c r="AO905" s="952"/>
    </row>
    <row r="906" spans="1:41" x14ac:dyDescent="0.2">
      <c r="A906" s="989"/>
      <c r="B906" s="989"/>
      <c r="C906" s="992"/>
      <c r="D906" s="995"/>
      <c r="E906" s="992"/>
      <c r="F906" s="992"/>
      <c r="G906" s="992"/>
      <c r="H906" s="998"/>
      <c r="I906" s="998"/>
      <c r="J906" s="998"/>
      <c r="K906" s="986"/>
      <c r="L906" s="998"/>
      <c r="M906" s="998"/>
      <c r="N906" s="1001"/>
      <c r="O906" s="986"/>
      <c r="P906" s="986"/>
      <c r="Q906" s="977"/>
      <c r="R906" s="977"/>
      <c r="S906" s="977"/>
      <c r="T906" s="977"/>
      <c r="U906" s="977"/>
      <c r="V906" s="977"/>
      <c r="W906" s="980"/>
      <c r="X906" s="983"/>
      <c r="Y906" s="983"/>
      <c r="Z906" s="974"/>
      <c r="AA906" s="951" t="s">
        <v>2028</v>
      </c>
      <c r="AB906" s="952" t="s">
        <v>521</v>
      </c>
      <c r="AC906" s="952">
        <v>10000</v>
      </c>
      <c r="AD906" s="952" t="s">
        <v>380</v>
      </c>
      <c r="AE906" s="953">
        <v>41640</v>
      </c>
      <c r="AF906" s="953">
        <v>44593</v>
      </c>
      <c r="AG906" s="952">
        <v>614.9</v>
      </c>
      <c r="AH906" s="952">
        <v>108.25</v>
      </c>
      <c r="AI906" s="954">
        <v>1.03E-2</v>
      </c>
      <c r="AJ906" s="954">
        <f>(AH906-MIN(IF(O901=0,2E+99,O901),IF(X901=0,2E+99,X901)))/MIN(IF(O901=0,2E+99,O901),IF(X901=0,2E+99,X901))</f>
        <v>-0.30853148554043808</v>
      </c>
      <c r="AK906" s="954">
        <v>6.3391752577319582E-4</v>
      </c>
      <c r="AL906" s="954">
        <v>7.5913580246913586E-3</v>
      </c>
      <c r="AM906" s="955">
        <v>0.70128018703846262</v>
      </c>
      <c r="AN906" s="956">
        <v>45083.141932870371</v>
      </c>
      <c r="AO906" s="952"/>
    </row>
    <row r="907" spans="1:41" ht="13.5" thickBot="1" x14ac:dyDescent="0.25">
      <c r="A907" s="990"/>
      <c r="B907" s="990"/>
      <c r="C907" s="993"/>
      <c r="D907" s="996"/>
      <c r="E907" s="993"/>
      <c r="F907" s="993"/>
      <c r="G907" s="993"/>
      <c r="H907" s="999"/>
      <c r="I907" s="999"/>
      <c r="J907" s="999"/>
      <c r="K907" s="987"/>
      <c r="L907" s="999"/>
      <c r="M907" s="999"/>
      <c r="N907" s="1002"/>
      <c r="O907" s="987"/>
      <c r="P907" s="987"/>
      <c r="Q907" s="978"/>
      <c r="R907" s="978"/>
      <c r="S907" s="978"/>
      <c r="T907" s="978"/>
      <c r="U907" s="978"/>
      <c r="V907" s="978"/>
      <c r="W907" s="981"/>
      <c r="X907" s="984"/>
      <c r="Y907" s="984"/>
      <c r="Z907" s="975"/>
      <c r="AA907" s="957" t="s">
        <v>2029</v>
      </c>
      <c r="AB907" s="958" t="s">
        <v>521</v>
      </c>
      <c r="AC907" s="958">
        <v>10000</v>
      </c>
      <c r="AD907" s="958" t="s">
        <v>380</v>
      </c>
      <c r="AE907" s="959">
        <v>41640</v>
      </c>
      <c r="AF907" s="959">
        <v>44593</v>
      </c>
      <c r="AG907" s="958">
        <v>4931.03</v>
      </c>
      <c r="AH907" s="958">
        <v>876.44</v>
      </c>
      <c r="AI907" s="960">
        <v>6.2899999999999998E-2</v>
      </c>
      <c r="AJ907" s="960">
        <f>(AH907-MIN(IF(O901=0,2E+99,O901),IF(X901=0,2E+99,X901)))/MIN(IF(O901=0,2E+99,O901),IF(X901=0,2E+99,X901))</f>
        <v>4.5984357026599403</v>
      </c>
      <c r="AK907" s="960">
        <v>5.0835360824742267E-3</v>
      </c>
      <c r="AL907" s="960">
        <v>6.0876913580246911E-2</v>
      </c>
      <c r="AM907" s="961">
        <v>0.69459305349193223</v>
      </c>
      <c r="AN907" s="962">
        <v>45083.141944444447</v>
      </c>
      <c r="AO907" s="958"/>
    </row>
    <row r="908" spans="1:41" x14ac:dyDescent="0.2">
      <c r="A908" s="988" t="s">
        <v>2030</v>
      </c>
      <c r="B908" s="988" t="s">
        <v>2031</v>
      </c>
      <c r="C908" s="991"/>
      <c r="D908" s="994" t="s">
        <v>511</v>
      </c>
      <c r="E908" s="991" t="s">
        <v>1004</v>
      </c>
      <c r="F908" s="991">
        <v>2</v>
      </c>
      <c r="G908" s="991">
        <v>1</v>
      </c>
      <c r="H908" s="997">
        <v>10</v>
      </c>
      <c r="I908" s="997">
        <v>298</v>
      </c>
      <c r="J908" s="997">
        <v>0.01</v>
      </c>
      <c r="K908" s="985">
        <v>0.79600000000000004</v>
      </c>
      <c r="L908" s="997">
        <v>1.5</v>
      </c>
      <c r="M908" s="997">
        <v>122</v>
      </c>
      <c r="N908" s="1000">
        <v>69.373222792129056</v>
      </c>
      <c r="O908" s="985">
        <f>VLOOKUP(D908,'Залог и цена пипса'!$B$13:$E$44,3,0)*(N908+I908*$C$2*K908)</f>
        <v>766.79585446617159</v>
      </c>
      <c r="P908" s="985">
        <f>K908*VLOOKUP(D908,'Залог и цена пипса'!$B$13:$E$44,2,0)</f>
        <v>170.71016</v>
      </c>
      <c r="Q908" s="976"/>
      <c r="R908" s="976"/>
      <c r="S908" s="976"/>
      <c r="T908" s="976"/>
      <c r="U908" s="976"/>
      <c r="V908" s="976"/>
      <c r="W908" s="979"/>
      <c r="X908" s="982"/>
      <c r="Y908" s="982"/>
      <c r="Z908" s="973">
        <f>MAX(O908,X908)+MAX(Y908,P908)</f>
        <v>937.50601446617156</v>
      </c>
      <c r="AA908" s="945" t="s">
        <v>2032</v>
      </c>
      <c r="AB908" s="946" t="s">
        <v>511</v>
      </c>
      <c r="AC908" s="946">
        <v>10000</v>
      </c>
      <c r="AD908" s="946" t="s">
        <v>380</v>
      </c>
      <c r="AE908" s="947">
        <v>41640</v>
      </c>
      <c r="AF908" s="947">
        <v>44593</v>
      </c>
      <c r="AG908" s="946">
        <v>2879.25</v>
      </c>
      <c r="AH908" s="946">
        <v>340.19</v>
      </c>
      <c r="AI908" s="948">
        <v>2.6599999999999999E-2</v>
      </c>
      <c r="AJ908" s="948">
        <f>(AH908-MIN(IF(O908=0,2E+99,O908),IF(X908=0,2E+99,X908)))/MIN(IF(O908=0,2E+99,O908),IF(X908=0,2E+99,X908))</f>
        <v>-0.55634867087690021</v>
      </c>
      <c r="AK908" s="948">
        <v>2.9682989690721648E-3</v>
      </c>
      <c r="AL908" s="948">
        <v>3.5546296296296298E-2</v>
      </c>
      <c r="AM908" s="949">
        <v>1.0448953907021459</v>
      </c>
      <c r="AN908" s="950">
        <v>45083.14199074074</v>
      </c>
      <c r="AO908" s="946"/>
    </row>
    <row r="909" spans="1:41" x14ac:dyDescent="0.2">
      <c r="A909" s="989"/>
      <c r="B909" s="989"/>
      <c r="C909" s="992"/>
      <c r="D909" s="995"/>
      <c r="E909" s="992"/>
      <c r="F909" s="992"/>
      <c r="G909" s="992"/>
      <c r="H909" s="998"/>
      <c r="I909" s="998"/>
      <c r="J909" s="998"/>
      <c r="K909" s="986"/>
      <c r="L909" s="998"/>
      <c r="M909" s="998"/>
      <c r="N909" s="1001"/>
      <c r="O909" s="986"/>
      <c r="P909" s="986"/>
      <c r="Q909" s="977"/>
      <c r="R909" s="977"/>
      <c r="S909" s="977"/>
      <c r="T909" s="977"/>
      <c r="U909" s="977"/>
      <c r="V909" s="977"/>
      <c r="W909" s="980"/>
      <c r="X909" s="983"/>
      <c r="Y909" s="983"/>
      <c r="Z909" s="974"/>
      <c r="AA909" s="951" t="s">
        <v>2033</v>
      </c>
      <c r="AB909" s="952" t="s">
        <v>511</v>
      </c>
      <c r="AC909" s="952">
        <v>1000</v>
      </c>
      <c r="AD909" s="952" t="s">
        <v>380</v>
      </c>
      <c r="AE909" s="953">
        <v>40924</v>
      </c>
      <c r="AF909" s="953">
        <v>44526</v>
      </c>
      <c r="AG909" s="952">
        <v>2995.58</v>
      </c>
      <c r="AH909" s="952">
        <v>316.36</v>
      </c>
      <c r="AI909" s="954">
        <v>0.22370000000000001</v>
      </c>
      <c r="AJ909" s="954">
        <f>(AH909-MIN(IF(O908=0,2E+99,O908),IF(X908=0,2E+99,X908)))/MIN(IF(O908=0,2E+99,O908),IF(X908=0,2E+99,X908))</f>
        <v>-0.58742604285433475</v>
      </c>
      <c r="AK909" s="954">
        <v>2.5300506756756755E-2</v>
      </c>
      <c r="AL909" s="954">
        <v>0.3025838383838384</v>
      </c>
      <c r="AM909" s="955">
        <v>0.95645416103122505</v>
      </c>
      <c r="AN909" s="956">
        <v>45083.142083333332</v>
      </c>
      <c r="AO909" s="952"/>
    </row>
    <row r="910" spans="1:41" x14ac:dyDescent="0.2">
      <c r="A910" s="989"/>
      <c r="B910" s="989"/>
      <c r="C910" s="992"/>
      <c r="D910" s="995"/>
      <c r="E910" s="992"/>
      <c r="F910" s="992"/>
      <c r="G910" s="992"/>
      <c r="H910" s="998"/>
      <c r="I910" s="998"/>
      <c r="J910" s="998"/>
      <c r="K910" s="986"/>
      <c r="L910" s="998"/>
      <c r="M910" s="998"/>
      <c r="N910" s="1001"/>
      <c r="O910" s="986"/>
      <c r="P910" s="986"/>
      <c r="Q910" s="977"/>
      <c r="R910" s="977"/>
      <c r="S910" s="977"/>
      <c r="T910" s="977"/>
      <c r="U910" s="977"/>
      <c r="V910" s="977"/>
      <c r="W910" s="980"/>
      <c r="X910" s="983"/>
      <c r="Y910" s="983"/>
      <c r="Z910" s="974"/>
      <c r="AA910" s="951" t="s">
        <v>2034</v>
      </c>
      <c r="AB910" s="952" t="s">
        <v>501</v>
      </c>
      <c r="AC910" s="952">
        <v>1000</v>
      </c>
      <c r="AD910" s="952" t="s">
        <v>380</v>
      </c>
      <c r="AE910" s="953">
        <v>41640</v>
      </c>
      <c r="AF910" s="953">
        <v>44593</v>
      </c>
      <c r="AG910" s="952">
        <v>5460.73</v>
      </c>
      <c r="AH910" s="952">
        <v>757.09</v>
      </c>
      <c r="AI910" s="954">
        <v>0.1484</v>
      </c>
      <c r="AJ910" s="954">
        <f>(AH910-MIN(IF(O908=0,2E+99,O908),IF(X908=0,2E+99,X908)))/MIN(IF(O908=0,2E+99,O908),IF(X908=0,2E+99,X908))</f>
        <v>-1.2657677280908863E-2</v>
      </c>
      <c r="AK910" s="954">
        <v>5.6296185567010305E-2</v>
      </c>
      <c r="AL910" s="954">
        <v>0.67416419753086421</v>
      </c>
      <c r="AM910" s="955">
        <v>0.89046770863551772</v>
      </c>
      <c r="AN910" s="956">
        <v>45083.142106481479</v>
      </c>
      <c r="AO910" s="952"/>
    </row>
    <row r="911" spans="1:41" ht="13.5" thickBot="1" x14ac:dyDescent="0.25">
      <c r="A911" s="990"/>
      <c r="B911" s="990"/>
      <c r="C911" s="993"/>
      <c r="D911" s="996"/>
      <c r="E911" s="993"/>
      <c r="F911" s="993"/>
      <c r="G911" s="993"/>
      <c r="H911" s="999"/>
      <c r="I911" s="999"/>
      <c r="J911" s="999"/>
      <c r="K911" s="987"/>
      <c r="L911" s="999"/>
      <c r="M911" s="999"/>
      <c r="N911" s="1002"/>
      <c r="O911" s="987"/>
      <c r="P911" s="987"/>
      <c r="Q911" s="978"/>
      <c r="R911" s="978"/>
      <c r="S911" s="978"/>
      <c r="T911" s="978"/>
      <c r="U911" s="978"/>
      <c r="V911" s="978"/>
      <c r="W911" s="981"/>
      <c r="X911" s="984"/>
      <c r="Y911" s="984"/>
      <c r="Z911" s="975"/>
      <c r="AA911" s="957" t="s">
        <v>2035</v>
      </c>
      <c r="AB911" s="958" t="s">
        <v>501</v>
      </c>
      <c r="AC911" s="958">
        <v>1000</v>
      </c>
      <c r="AD911" s="958" t="s">
        <v>380</v>
      </c>
      <c r="AE911" s="959">
        <v>41640</v>
      </c>
      <c r="AF911" s="959">
        <v>44593</v>
      </c>
      <c r="AG911" s="958">
        <v>2747.79</v>
      </c>
      <c r="AH911" s="958">
        <v>806.69</v>
      </c>
      <c r="AI911" s="960">
        <v>0.68759999999999999</v>
      </c>
      <c r="AJ911" s="960">
        <f>(AH911-MIN(IF(O908=0,2E+99,O908),IF(X908=0,2E+99,X908)))/MIN(IF(O908=0,2E+99,O908),IF(X908=0,2E+99,X908))</f>
        <v>5.2027075135404839E-2</v>
      </c>
      <c r="AK911" s="960">
        <v>2.8327731958762887E-2</v>
      </c>
      <c r="AL911" s="960">
        <v>0.33923333333333333</v>
      </c>
      <c r="AM911" s="961">
        <v>0.42052502613560766</v>
      </c>
      <c r="AN911" s="962">
        <v>45083.142199074071</v>
      </c>
      <c r="AO911" s="958"/>
    </row>
    <row r="912" spans="1:41" x14ac:dyDescent="0.2">
      <c r="A912" s="988" t="s">
        <v>2030</v>
      </c>
      <c r="B912" s="988" t="s">
        <v>2036</v>
      </c>
      <c r="C912" s="991"/>
      <c r="D912" s="994" t="s">
        <v>511</v>
      </c>
      <c r="E912" s="991" t="s">
        <v>1004</v>
      </c>
      <c r="F912" s="991">
        <v>2</v>
      </c>
      <c r="G912" s="991">
        <v>1</v>
      </c>
      <c r="H912" s="997">
        <v>10</v>
      </c>
      <c r="I912" s="997">
        <v>298</v>
      </c>
      <c r="J912" s="997">
        <v>0.01</v>
      </c>
      <c r="K912" s="985">
        <v>0.79600000000000004</v>
      </c>
      <c r="L912" s="997">
        <v>1.5</v>
      </c>
      <c r="M912" s="997">
        <v>122</v>
      </c>
      <c r="N912" s="1000">
        <v>69.373222792129056</v>
      </c>
      <c r="O912" s="985">
        <f>VLOOKUP(D912,'Залог и цена пипса'!$B$13:$E$44,3,0)*(N912+I912*$C$2*K912)</f>
        <v>766.79585446617159</v>
      </c>
      <c r="P912" s="985">
        <f>K912*VLOOKUP(D912,'Залог и цена пипса'!$B$13:$E$44,2,0)</f>
        <v>170.71016</v>
      </c>
      <c r="Q912" s="976"/>
      <c r="R912" s="976"/>
      <c r="S912" s="976"/>
      <c r="T912" s="976"/>
      <c r="U912" s="976"/>
      <c r="V912" s="976"/>
      <c r="W912" s="979"/>
      <c r="X912" s="982"/>
      <c r="Y912" s="982"/>
      <c r="Z912" s="973">
        <f>MAX(O912,X912)+MAX(Y912,P912)</f>
        <v>937.50601446617156</v>
      </c>
      <c r="AA912" s="945" t="s">
        <v>2032</v>
      </c>
      <c r="AB912" s="946" t="s">
        <v>511</v>
      </c>
      <c r="AC912" s="946">
        <v>10000</v>
      </c>
      <c r="AD912" s="946" t="s">
        <v>380</v>
      </c>
      <c r="AE912" s="947">
        <v>41640</v>
      </c>
      <c r="AF912" s="947">
        <v>44593</v>
      </c>
      <c r="AG912" s="946">
        <v>2879.25</v>
      </c>
      <c r="AH912" s="946">
        <v>340.19</v>
      </c>
      <c r="AI912" s="948">
        <v>2.6599999999999999E-2</v>
      </c>
      <c r="AJ912" s="948">
        <f>(AH912-MIN(IF(O912=0,2E+99,O912),IF(X912=0,2E+99,X912)))/MIN(IF(O912=0,2E+99,O912),IF(X912=0,2E+99,X912))</f>
        <v>-0.55634867087690021</v>
      </c>
      <c r="AK912" s="948">
        <v>2.9682989690721648E-3</v>
      </c>
      <c r="AL912" s="948">
        <v>3.5546296296296298E-2</v>
      </c>
      <c r="AM912" s="949">
        <v>1.0448953907021459</v>
      </c>
      <c r="AN912" s="950">
        <v>45083.142268518517</v>
      </c>
      <c r="AO912" s="946"/>
    </row>
    <row r="913" spans="1:41" x14ac:dyDescent="0.2">
      <c r="A913" s="989"/>
      <c r="B913" s="989"/>
      <c r="C913" s="992"/>
      <c r="D913" s="995"/>
      <c r="E913" s="992"/>
      <c r="F913" s="992"/>
      <c r="G913" s="992"/>
      <c r="H913" s="998"/>
      <c r="I913" s="998"/>
      <c r="J913" s="998"/>
      <c r="K913" s="986"/>
      <c r="L913" s="998"/>
      <c r="M913" s="998"/>
      <c r="N913" s="1001"/>
      <c r="O913" s="986"/>
      <c r="P913" s="986"/>
      <c r="Q913" s="977"/>
      <c r="R913" s="977"/>
      <c r="S913" s="977"/>
      <c r="T913" s="977"/>
      <c r="U913" s="977"/>
      <c r="V913" s="977"/>
      <c r="W913" s="980"/>
      <c r="X913" s="983"/>
      <c r="Y913" s="983"/>
      <c r="Z913" s="974"/>
      <c r="AA913" s="951" t="s">
        <v>2033</v>
      </c>
      <c r="AB913" s="952" t="s">
        <v>511</v>
      </c>
      <c r="AC913" s="952">
        <v>1000</v>
      </c>
      <c r="AD913" s="952" t="s">
        <v>380</v>
      </c>
      <c r="AE913" s="953">
        <v>40924</v>
      </c>
      <c r="AF913" s="953">
        <v>44526</v>
      </c>
      <c r="AG913" s="952">
        <v>2995.58</v>
      </c>
      <c r="AH913" s="952">
        <v>316.36</v>
      </c>
      <c r="AI913" s="954">
        <v>0.22370000000000001</v>
      </c>
      <c r="AJ913" s="954">
        <f>(AH913-MIN(IF(O912=0,2E+99,O912),IF(X912=0,2E+99,X912)))/MIN(IF(O912=0,2E+99,O912),IF(X912=0,2E+99,X912))</f>
        <v>-0.58742604285433475</v>
      </c>
      <c r="AK913" s="954">
        <v>2.5300506756756755E-2</v>
      </c>
      <c r="AL913" s="954">
        <v>0.3025838383838384</v>
      </c>
      <c r="AM913" s="955">
        <v>0.95645416103122505</v>
      </c>
      <c r="AN913" s="956">
        <v>45083.142314814817</v>
      </c>
      <c r="AO913" s="952"/>
    </row>
    <row r="914" spans="1:41" x14ac:dyDescent="0.2">
      <c r="A914" s="989"/>
      <c r="B914" s="989"/>
      <c r="C914" s="992"/>
      <c r="D914" s="995"/>
      <c r="E914" s="992"/>
      <c r="F914" s="992"/>
      <c r="G914" s="992"/>
      <c r="H914" s="998"/>
      <c r="I914" s="998"/>
      <c r="J914" s="998"/>
      <c r="K914" s="986"/>
      <c r="L914" s="998"/>
      <c r="M914" s="998"/>
      <c r="N914" s="1001"/>
      <c r="O914" s="986"/>
      <c r="P914" s="986"/>
      <c r="Q914" s="977"/>
      <c r="R914" s="977"/>
      <c r="S914" s="977"/>
      <c r="T914" s="977"/>
      <c r="U914" s="977"/>
      <c r="V914" s="977"/>
      <c r="W914" s="980"/>
      <c r="X914" s="983"/>
      <c r="Y914" s="983"/>
      <c r="Z914" s="974"/>
      <c r="AA914" s="951" t="s">
        <v>2034</v>
      </c>
      <c r="AB914" s="952" t="s">
        <v>501</v>
      </c>
      <c r="AC914" s="952">
        <v>1000</v>
      </c>
      <c r="AD914" s="952" t="s">
        <v>380</v>
      </c>
      <c r="AE914" s="953">
        <v>41640</v>
      </c>
      <c r="AF914" s="953">
        <v>44593</v>
      </c>
      <c r="AG914" s="952">
        <v>5460.73</v>
      </c>
      <c r="AH914" s="952">
        <v>757.09</v>
      </c>
      <c r="AI914" s="954">
        <v>0.1484</v>
      </c>
      <c r="AJ914" s="954">
        <f>(AH914-MIN(IF(O912=0,2E+99,O912),IF(X912=0,2E+99,X912)))/MIN(IF(O912=0,2E+99,O912),IF(X912=0,2E+99,X912))</f>
        <v>-1.2657677280908863E-2</v>
      </c>
      <c r="AK914" s="954">
        <v>5.6296185567010305E-2</v>
      </c>
      <c r="AL914" s="954">
        <v>0.67416419753086421</v>
      </c>
      <c r="AM914" s="955">
        <v>0.89046770863551772</v>
      </c>
      <c r="AN914" s="956">
        <v>45083.142337962963</v>
      </c>
      <c r="AO914" s="952"/>
    </row>
    <row r="915" spans="1:41" ht="13.5" thickBot="1" x14ac:dyDescent="0.25">
      <c r="A915" s="990"/>
      <c r="B915" s="990"/>
      <c r="C915" s="993"/>
      <c r="D915" s="996"/>
      <c r="E915" s="993"/>
      <c r="F915" s="993"/>
      <c r="G915" s="993"/>
      <c r="H915" s="999"/>
      <c r="I915" s="999"/>
      <c r="J915" s="999"/>
      <c r="K915" s="987"/>
      <c r="L915" s="999"/>
      <c r="M915" s="999"/>
      <c r="N915" s="1002"/>
      <c r="O915" s="987"/>
      <c r="P915" s="987"/>
      <c r="Q915" s="978"/>
      <c r="R915" s="978"/>
      <c r="S915" s="978"/>
      <c r="T915" s="978"/>
      <c r="U915" s="978"/>
      <c r="V915" s="978"/>
      <c r="W915" s="981"/>
      <c r="X915" s="984"/>
      <c r="Y915" s="984"/>
      <c r="Z915" s="975"/>
      <c r="AA915" s="957" t="s">
        <v>2035</v>
      </c>
      <c r="AB915" s="958" t="s">
        <v>501</v>
      </c>
      <c r="AC915" s="958">
        <v>1000</v>
      </c>
      <c r="AD915" s="958" t="s">
        <v>380</v>
      </c>
      <c r="AE915" s="959">
        <v>41640</v>
      </c>
      <c r="AF915" s="959">
        <v>44593</v>
      </c>
      <c r="AG915" s="958">
        <v>2747.79</v>
      </c>
      <c r="AH915" s="958">
        <v>806.69</v>
      </c>
      <c r="AI915" s="960">
        <v>0.68759999999999999</v>
      </c>
      <c r="AJ915" s="960">
        <f>(AH915-MIN(IF(O912=0,2E+99,O912),IF(X912=0,2E+99,X912)))/MIN(IF(O912=0,2E+99,O912),IF(X912=0,2E+99,X912))</f>
        <v>5.2027075135404839E-2</v>
      </c>
      <c r="AK915" s="960">
        <v>2.8327731958762887E-2</v>
      </c>
      <c r="AL915" s="960">
        <v>0.33923333333333333</v>
      </c>
      <c r="AM915" s="961">
        <v>0.42052502613560766</v>
      </c>
      <c r="AN915" s="962">
        <v>45083.14234953704</v>
      </c>
      <c r="AO915" s="958"/>
    </row>
    <row r="916" spans="1:41" ht="13.5" thickBot="1" x14ac:dyDescent="0.25">
      <c r="A916" s="932" t="s">
        <v>2037</v>
      </c>
      <c r="B916" s="932" t="s">
        <v>1636</v>
      </c>
      <c r="C916" s="933"/>
      <c r="D916" s="934" t="s">
        <v>500</v>
      </c>
      <c r="E916" s="933" t="s">
        <v>1004</v>
      </c>
      <c r="F916" s="933">
        <v>2</v>
      </c>
      <c r="G916" s="933">
        <v>1</v>
      </c>
      <c r="H916" s="935">
        <v>10</v>
      </c>
      <c r="I916" s="935">
        <v>337</v>
      </c>
      <c r="J916" s="935">
        <v>0.01</v>
      </c>
      <c r="K916" s="936">
        <v>4.4130000000000003</v>
      </c>
      <c r="L916" s="935">
        <v>1.8</v>
      </c>
      <c r="M916" s="935">
        <v>101</v>
      </c>
      <c r="N916" s="937">
        <v>304.96699999999993</v>
      </c>
      <c r="O916" s="936">
        <f>VLOOKUP(D916,'Залог и цена пипса'!$B$13:$E$44,3,0)*(N916+I916*$C$2*K916)</f>
        <v>5280.4415000000008</v>
      </c>
      <c r="P916" s="936">
        <f>K916*VLOOKUP(D916,'Залог и цена пипса'!$B$13:$E$44,2,0)</f>
        <v>946.41198000000009</v>
      </c>
      <c r="Q916" s="938"/>
      <c r="R916" s="938"/>
      <c r="S916" s="938"/>
      <c r="T916" s="938"/>
      <c r="U916" s="938"/>
      <c r="V916" s="938"/>
      <c r="W916" s="939"/>
      <c r="X916" s="940"/>
      <c r="Y916" s="940"/>
      <c r="Z916" s="941">
        <f>MAX(O916,X916)+MAX(Y916,P916)</f>
        <v>6226.8534800000007</v>
      </c>
      <c r="AA916" s="932" t="s">
        <v>2038</v>
      </c>
      <c r="AB916" s="933" t="s">
        <v>500</v>
      </c>
      <c r="AC916" s="933">
        <v>1000</v>
      </c>
      <c r="AD916" s="933" t="s">
        <v>380</v>
      </c>
      <c r="AE916" s="942">
        <v>42006</v>
      </c>
      <c r="AF916" s="942">
        <v>44526</v>
      </c>
      <c r="AG916" s="933">
        <v>1748.45</v>
      </c>
      <c r="AH916" s="933">
        <v>191.2</v>
      </c>
      <c r="AI916" s="943">
        <v>0.1447</v>
      </c>
      <c r="AJ916" s="943">
        <f>(AH916-MIN(IF(O916=0,2E+99,O916),IF(X916=0,2E+99,X916)))/MIN(IF(O916=0,2E+99,O916),IF(X916=0,2E+99,X916))</f>
        <v>-0.96379090649901156</v>
      </c>
      <c r="AK916" s="943">
        <v>2.111654589371981E-2</v>
      </c>
      <c r="AL916" s="943">
        <v>0.25339855072463768</v>
      </c>
      <c r="AM916" s="941">
        <v>1.3253062276393186</v>
      </c>
      <c r="AN916" s="944">
        <v>45083.142407407409</v>
      </c>
      <c r="AO916" s="933"/>
    </row>
    <row r="917" spans="1:41" ht="13.5" thickBot="1" x14ac:dyDescent="0.25">
      <c r="A917" s="932" t="s">
        <v>2037</v>
      </c>
      <c r="B917" s="932" t="s">
        <v>1638</v>
      </c>
      <c r="C917" s="933"/>
      <c r="D917" s="934" t="s">
        <v>500</v>
      </c>
      <c r="E917" s="933" t="s">
        <v>1004</v>
      </c>
      <c r="F917" s="933">
        <v>2</v>
      </c>
      <c r="G917" s="933">
        <v>1</v>
      </c>
      <c r="H917" s="935">
        <v>10</v>
      </c>
      <c r="I917" s="935">
        <v>337</v>
      </c>
      <c r="J917" s="935">
        <v>0.01</v>
      </c>
      <c r="K917" s="936">
        <v>4.4130000000000003</v>
      </c>
      <c r="L917" s="935">
        <v>1.8</v>
      </c>
      <c r="M917" s="935">
        <v>101</v>
      </c>
      <c r="N917" s="937">
        <v>304.96699999999993</v>
      </c>
      <c r="O917" s="936">
        <f>VLOOKUP(D917,'Залог и цена пипса'!$B$13:$E$44,3,0)*(N917+I917*$C$2*K917)</f>
        <v>5280.4415000000008</v>
      </c>
      <c r="P917" s="936">
        <f>K917*VLOOKUP(D917,'Залог и цена пипса'!$B$13:$E$44,2,0)</f>
        <v>946.41198000000009</v>
      </c>
      <c r="Q917" s="938"/>
      <c r="R917" s="938"/>
      <c r="S917" s="938"/>
      <c r="T917" s="938"/>
      <c r="U917" s="938"/>
      <c r="V917" s="938"/>
      <c r="W917" s="939"/>
      <c r="X917" s="940"/>
      <c r="Y917" s="940"/>
      <c r="Z917" s="941">
        <f>MAX(O917,X917)+MAX(Y917,P917)</f>
        <v>6226.8534800000007</v>
      </c>
      <c r="AA917" s="932" t="s">
        <v>2038</v>
      </c>
      <c r="AB917" s="933" t="s">
        <v>500</v>
      </c>
      <c r="AC917" s="933">
        <v>1000</v>
      </c>
      <c r="AD917" s="933" t="s">
        <v>380</v>
      </c>
      <c r="AE917" s="942">
        <v>42006</v>
      </c>
      <c r="AF917" s="942">
        <v>44526</v>
      </c>
      <c r="AG917" s="933">
        <v>1748.45</v>
      </c>
      <c r="AH917" s="933">
        <v>191.2</v>
      </c>
      <c r="AI917" s="943">
        <v>0.1447</v>
      </c>
      <c r="AJ917" s="943">
        <f>(AH917-MIN(IF(O917=0,2E+99,O917),IF(X917=0,2E+99,X917)))/MIN(IF(O917=0,2E+99,O917),IF(X917=0,2E+99,X917))</f>
        <v>-0.96379090649901156</v>
      </c>
      <c r="AK917" s="943">
        <v>2.111654589371981E-2</v>
      </c>
      <c r="AL917" s="943">
        <v>0.25339855072463768</v>
      </c>
      <c r="AM917" s="941">
        <v>1.3253062276393186</v>
      </c>
      <c r="AN917" s="944">
        <v>45083.142453703702</v>
      </c>
      <c r="AO917" s="933"/>
    </row>
    <row r="918" spans="1:41" ht="13.5" thickBot="1" x14ac:dyDescent="0.25">
      <c r="A918" s="932" t="s">
        <v>2039</v>
      </c>
      <c r="B918" s="932" t="s">
        <v>2040</v>
      </c>
      <c r="C918" s="933"/>
      <c r="D918" s="934" t="s">
        <v>507</v>
      </c>
      <c r="E918" s="933" t="s">
        <v>972</v>
      </c>
      <c r="F918" s="933">
        <v>2</v>
      </c>
      <c r="G918" s="933">
        <v>1</v>
      </c>
      <c r="H918" s="935">
        <v>9</v>
      </c>
      <c r="I918" s="935">
        <v>104</v>
      </c>
      <c r="J918" s="935">
        <v>0.1</v>
      </c>
      <c r="K918" s="936">
        <v>7.1</v>
      </c>
      <c r="L918" s="935">
        <v>1.6</v>
      </c>
      <c r="M918" s="935">
        <v>33</v>
      </c>
      <c r="N918" s="937">
        <v>148.64564674065093</v>
      </c>
      <c r="O918" s="936">
        <f>VLOOKUP(D918,'Залог и цена пипса'!$B$13:$E$44,3,0)*(N918+I918*$C$2*K918)</f>
        <v>2793.3387728459534</v>
      </c>
      <c r="P918" s="936">
        <f>K918*VLOOKUP(D918,'Залог и цена пипса'!$B$13:$E$44,2,0)</f>
        <v>1522.6659999999999</v>
      </c>
      <c r="Q918" s="938"/>
      <c r="R918" s="938"/>
      <c r="S918" s="938"/>
      <c r="T918" s="938"/>
      <c r="U918" s="938"/>
      <c r="V918" s="938"/>
      <c r="W918" s="939"/>
      <c r="X918" s="940"/>
      <c r="Y918" s="940"/>
      <c r="Z918" s="941">
        <f>MAX(O918,X918)+MAX(Y918,P918)</f>
        <v>4316.0047728459531</v>
      </c>
      <c r="AA918" s="933"/>
      <c r="AB918" s="933"/>
      <c r="AC918" s="933"/>
      <c r="AD918" s="933"/>
      <c r="AE918" s="933"/>
      <c r="AF918" s="933"/>
      <c r="AG918" s="933"/>
      <c r="AH918" s="933"/>
      <c r="AI918" s="943"/>
      <c r="AJ918" s="943"/>
      <c r="AK918" s="943"/>
      <c r="AL918" s="943"/>
      <c r="AM918" s="941"/>
      <c r="AN918" s="944">
        <v>45083.142465277779</v>
      </c>
      <c r="AO918" s="933"/>
    </row>
    <row r="919" spans="1:41" ht="13.5" thickBot="1" x14ac:dyDescent="0.25">
      <c r="A919" s="932" t="s">
        <v>2041</v>
      </c>
      <c r="B919" s="963" t="s">
        <v>2042</v>
      </c>
      <c r="C919" s="933"/>
      <c r="D919" s="934"/>
      <c r="E919" s="933"/>
      <c r="F919" s="933"/>
      <c r="G919" s="933"/>
      <c r="H919" s="935"/>
      <c r="I919" s="935"/>
      <c r="J919" s="935"/>
      <c r="K919" s="936"/>
      <c r="L919" s="935"/>
      <c r="M919" s="935"/>
      <c r="N919" s="937"/>
      <c r="O919" s="936"/>
      <c r="P919" s="936"/>
      <c r="Q919" s="938"/>
      <c r="R919" s="938"/>
      <c r="S919" s="938"/>
      <c r="T919" s="938"/>
      <c r="U919" s="938"/>
      <c r="V919" s="938"/>
      <c r="W919" s="939"/>
      <c r="X919" s="940"/>
      <c r="Y919" s="940"/>
      <c r="Z919" s="941"/>
      <c r="AA919" s="932" t="s">
        <v>2043</v>
      </c>
      <c r="AB919" s="933" t="s">
        <v>509</v>
      </c>
      <c r="AC919" s="933">
        <v>475</v>
      </c>
      <c r="AD919" s="933" t="s">
        <v>380</v>
      </c>
      <c r="AE919" s="942">
        <v>42006</v>
      </c>
      <c r="AF919" s="942">
        <v>44650</v>
      </c>
      <c r="AG919" s="933">
        <v>4011.87</v>
      </c>
      <c r="AH919" s="933">
        <v>421.04</v>
      </c>
      <c r="AI919" s="943">
        <v>0.16309999999999999</v>
      </c>
      <c r="AJ919" s="943">
        <f>(AH919-MIN(IF(O919=0,2E+99,O919),IF(X919=0,2E+99,X919)))/MIN(IF(O919=0,2E+99,O919),IF(X919=0,2E+99,X919))</f>
        <v>-1</v>
      </c>
      <c r="AK919" s="943">
        <v>9.7192659439161763E-2</v>
      </c>
      <c r="AL919" s="943">
        <v>1.1730614035087719</v>
      </c>
      <c r="AM919" s="941">
        <v>1.3233995978212678</v>
      </c>
      <c r="AN919" s="944">
        <v>45083.142534722225</v>
      </c>
      <c r="AO919" s="933"/>
    </row>
    <row r="920" spans="1:41" ht="13.5" thickBot="1" x14ac:dyDescent="0.25">
      <c r="A920" s="932" t="s">
        <v>2041</v>
      </c>
      <c r="B920" s="932" t="s">
        <v>1060</v>
      </c>
      <c r="C920" s="933"/>
      <c r="D920" s="934" t="s">
        <v>509</v>
      </c>
      <c r="E920" s="933" t="s">
        <v>1004</v>
      </c>
      <c r="F920" s="933">
        <v>2</v>
      </c>
      <c r="G920" s="933">
        <v>1</v>
      </c>
      <c r="H920" s="935">
        <v>20</v>
      </c>
      <c r="I920" s="935">
        <v>1676</v>
      </c>
      <c r="J920" s="935">
        <v>0.01</v>
      </c>
      <c r="K920" s="936">
        <v>119.38</v>
      </c>
      <c r="L920" s="935">
        <v>1.5</v>
      </c>
      <c r="M920" s="935">
        <v>318</v>
      </c>
      <c r="N920" s="937">
        <v>25416.682920824391</v>
      </c>
      <c r="O920" s="936">
        <f>VLOOKUP(D920,'Залог и цена пипса'!$B$13:$E$44,3,0)*(N920+I920*$C$2*K920)</f>
        <v>679816.06130161276</v>
      </c>
      <c r="P920" s="936">
        <f>K920*VLOOKUP(D920,'Залог и цена пипса'!$B$13:$E$44,2,0)</f>
        <v>25602.234799999998</v>
      </c>
      <c r="Q920" s="938"/>
      <c r="R920" s="938"/>
      <c r="S920" s="938"/>
      <c r="T920" s="938"/>
      <c r="U920" s="938"/>
      <c r="V920" s="938"/>
      <c r="W920" s="939"/>
      <c r="X920" s="940"/>
      <c r="Y920" s="940"/>
      <c r="Z920" s="941">
        <f>MAX(O920,X920)+MAX(Y920,P920)</f>
        <v>705418.29610161274</v>
      </c>
      <c r="AA920" s="932" t="s">
        <v>2043</v>
      </c>
      <c r="AB920" s="933" t="s">
        <v>509</v>
      </c>
      <c r="AC920" s="933">
        <v>475</v>
      </c>
      <c r="AD920" s="933" t="s">
        <v>380</v>
      </c>
      <c r="AE920" s="942">
        <v>42006</v>
      </c>
      <c r="AF920" s="942">
        <v>44650</v>
      </c>
      <c r="AG920" s="933">
        <v>4011.87</v>
      </c>
      <c r="AH920" s="933">
        <v>421.04</v>
      </c>
      <c r="AI920" s="943">
        <v>0.16309999999999999</v>
      </c>
      <c r="AJ920" s="943">
        <f>(AH920-MIN(IF(O920=0,2E+99,O920),IF(X920=0,2E+99,X920)))/MIN(IF(O920=0,2E+99,O920),IF(X920=0,2E+99,X920))</f>
        <v>-0.99938065599804471</v>
      </c>
      <c r="AK920" s="943">
        <v>9.7192659439161763E-2</v>
      </c>
      <c r="AL920" s="943">
        <v>1.1730614035087719</v>
      </c>
      <c r="AM920" s="941">
        <v>1.3233995978212678</v>
      </c>
      <c r="AN920" s="944">
        <v>45083.142592592594</v>
      </c>
      <c r="AO920" s="933"/>
    </row>
    <row r="921" spans="1:41" ht="13.5" thickBot="1" x14ac:dyDescent="0.25">
      <c r="A921" s="932" t="s">
        <v>2044</v>
      </c>
      <c r="B921" s="932" t="s">
        <v>2045</v>
      </c>
      <c r="C921" s="933"/>
      <c r="D921" s="934" t="s">
        <v>507</v>
      </c>
      <c r="E921" s="933" t="s">
        <v>1004</v>
      </c>
      <c r="F921" s="933">
        <v>2</v>
      </c>
      <c r="G921" s="933">
        <v>1</v>
      </c>
      <c r="H921" s="935">
        <v>9</v>
      </c>
      <c r="I921" s="935">
        <v>155</v>
      </c>
      <c r="J921" s="935">
        <v>0.01</v>
      </c>
      <c r="K921" s="936">
        <v>0.157</v>
      </c>
      <c r="L921" s="935">
        <v>1.4</v>
      </c>
      <c r="M921" s="935">
        <v>68</v>
      </c>
      <c r="N921" s="937">
        <v>10.03693593210855</v>
      </c>
      <c r="O921" s="936">
        <f>VLOOKUP(D921,'Залог и цена пипса'!$B$13:$E$44,3,0)*(N921+I921*$C$2*K921)</f>
        <v>147.38671896967264</v>
      </c>
      <c r="P921" s="936">
        <f>K921*VLOOKUP(D921,'Залог и цена пипса'!$B$13:$E$44,2,0)</f>
        <v>33.67022</v>
      </c>
      <c r="Q921" s="938"/>
      <c r="R921" s="938"/>
      <c r="S921" s="938"/>
      <c r="T921" s="938"/>
      <c r="U921" s="938"/>
      <c r="V921" s="938"/>
      <c r="W921" s="939"/>
      <c r="X921" s="940"/>
      <c r="Y921" s="940"/>
      <c r="Z921" s="941">
        <f>MAX(O921,X921)+MAX(Y921,P921)</f>
        <v>181.05693896967264</v>
      </c>
      <c r="AA921" s="932" t="s">
        <v>2046</v>
      </c>
      <c r="AB921" s="933" t="s">
        <v>507</v>
      </c>
      <c r="AC921" s="933">
        <v>165</v>
      </c>
      <c r="AD921" s="933" t="s">
        <v>380</v>
      </c>
      <c r="AE921" s="942">
        <v>42006</v>
      </c>
      <c r="AF921" s="942">
        <v>44650</v>
      </c>
      <c r="AG921" s="933">
        <v>1188.98</v>
      </c>
      <c r="AH921" s="933">
        <v>130.56</v>
      </c>
      <c r="AI921" s="943">
        <v>0.159</v>
      </c>
      <c r="AJ921" s="943">
        <f>(AH921-MIN(IF(O921=0,2E+99,O921),IF(X921=0,2E+99,X921)))/MIN(IF(O921=0,2E+99,O921),IF(X921=0,2E+99,X921))</f>
        <v>-0.11416713179655644</v>
      </c>
      <c r="AK921" s="943">
        <v>8.2922202461903252E-2</v>
      </c>
      <c r="AL921" s="943">
        <v>1.0008249158249158</v>
      </c>
      <c r="AM921" s="941">
        <v>1.2648292824074074</v>
      </c>
      <c r="AN921" s="944">
        <v>45083.142708333333</v>
      </c>
      <c r="AO921" s="933"/>
    </row>
    <row r="922" spans="1:41" ht="13.5" thickBot="1" x14ac:dyDescent="0.25">
      <c r="A922" s="932" t="s">
        <v>2044</v>
      </c>
      <c r="B922" s="932" t="s">
        <v>2047</v>
      </c>
      <c r="C922" s="933"/>
      <c r="D922" s="934" t="s">
        <v>507</v>
      </c>
      <c r="E922" s="933" t="s">
        <v>1004</v>
      </c>
      <c r="F922" s="933">
        <v>2</v>
      </c>
      <c r="G922" s="933">
        <v>1</v>
      </c>
      <c r="H922" s="935">
        <v>9</v>
      </c>
      <c r="I922" s="935">
        <v>155</v>
      </c>
      <c r="J922" s="935">
        <v>0.01</v>
      </c>
      <c r="K922" s="936">
        <v>0.157</v>
      </c>
      <c r="L922" s="935">
        <v>1.4</v>
      </c>
      <c r="M922" s="935">
        <v>68</v>
      </c>
      <c r="N922" s="937">
        <v>10.03693593210855</v>
      </c>
      <c r="O922" s="936">
        <f>VLOOKUP(D922,'Залог и цена пипса'!$B$13:$E$44,3,0)*(N922+I922*$C$2*K922)</f>
        <v>147.38671896967264</v>
      </c>
      <c r="P922" s="936">
        <f>K922*VLOOKUP(D922,'Залог и цена пипса'!$B$13:$E$44,2,0)</f>
        <v>33.67022</v>
      </c>
      <c r="Q922" s="938"/>
      <c r="R922" s="938"/>
      <c r="S922" s="938"/>
      <c r="T922" s="938"/>
      <c r="U922" s="938"/>
      <c r="V922" s="938"/>
      <c r="W922" s="939"/>
      <c r="X922" s="940"/>
      <c r="Y922" s="940"/>
      <c r="Z922" s="941">
        <f>MAX(O922,X922)+MAX(Y922,P922)</f>
        <v>181.05693896967264</v>
      </c>
      <c r="AA922" s="932" t="s">
        <v>2046</v>
      </c>
      <c r="AB922" s="933" t="s">
        <v>507</v>
      </c>
      <c r="AC922" s="933">
        <v>165</v>
      </c>
      <c r="AD922" s="933" t="s">
        <v>380</v>
      </c>
      <c r="AE922" s="942">
        <v>42006</v>
      </c>
      <c r="AF922" s="942">
        <v>44650</v>
      </c>
      <c r="AG922" s="933">
        <v>1188.98</v>
      </c>
      <c r="AH922" s="933">
        <v>130.56</v>
      </c>
      <c r="AI922" s="943">
        <v>0.159</v>
      </c>
      <c r="AJ922" s="943">
        <f>(AH922-MIN(IF(O922=0,2E+99,O922),IF(X922=0,2E+99,X922)))/MIN(IF(O922=0,2E+99,O922),IF(X922=0,2E+99,X922))</f>
        <v>-0.11416713179655644</v>
      </c>
      <c r="AK922" s="943">
        <v>8.2922202461903252E-2</v>
      </c>
      <c r="AL922" s="943">
        <v>1.0008249158249158</v>
      </c>
      <c r="AM922" s="941">
        <v>1.2648292824074074</v>
      </c>
      <c r="AN922" s="944">
        <v>45083.142777777779</v>
      </c>
      <c r="AO922" s="933"/>
    </row>
    <row r="923" spans="1:41" x14ac:dyDescent="0.2">
      <c r="A923" s="988" t="s">
        <v>2048</v>
      </c>
      <c r="B923" s="988" t="s">
        <v>2049</v>
      </c>
      <c r="C923" s="991"/>
      <c r="D923" s="994" t="s">
        <v>524</v>
      </c>
      <c r="E923" s="991" t="s">
        <v>960</v>
      </c>
      <c r="F923" s="991">
        <v>1</v>
      </c>
      <c r="G923" s="991">
        <v>1</v>
      </c>
      <c r="H923" s="997">
        <v>15</v>
      </c>
      <c r="I923" s="997">
        <v>261</v>
      </c>
      <c r="J923" s="997">
        <v>0.01</v>
      </c>
      <c r="K923" s="985">
        <v>14.082000000000001</v>
      </c>
      <c r="L923" s="997">
        <v>1.4</v>
      </c>
      <c r="M923" s="997">
        <v>29</v>
      </c>
      <c r="N923" s="1000">
        <v>283.80622100159997</v>
      </c>
      <c r="O923" s="985">
        <f>VLOOKUP(D923,'Залог и цена пипса'!$B$13:$E$44,3,0)*(N923+I923*$C$2*K923)</f>
        <v>6364.6371946703648</v>
      </c>
      <c r="P923" s="985">
        <f>K923*VLOOKUP(D923,'Залог и цена пипса'!$B$13:$E$44,2,0)</f>
        <v>3031.6469321851455</v>
      </c>
      <c r="Q923" s="976"/>
      <c r="R923" s="976"/>
      <c r="S923" s="976"/>
      <c r="T923" s="976"/>
      <c r="U923" s="976"/>
      <c r="V923" s="976"/>
      <c r="W923" s="979"/>
      <c r="X923" s="982"/>
      <c r="Y923" s="982"/>
      <c r="Z923" s="973">
        <f>MAX(O923,X923)+MAX(Y923,P923)</f>
        <v>9396.2841268555094</v>
      </c>
      <c r="AA923" s="964" t="s">
        <v>2050</v>
      </c>
      <c r="AB923" s="946"/>
      <c r="AC923" s="946"/>
      <c r="AD923" s="946"/>
      <c r="AE923" s="946"/>
      <c r="AF923" s="946"/>
      <c r="AG923" s="946"/>
      <c r="AH923" s="946"/>
      <c r="AI923" s="948"/>
      <c r="AJ923" s="948"/>
      <c r="AK923" s="948"/>
      <c r="AL923" s="948"/>
      <c r="AM923" s="949"/>
      <c r="AN923" s="950">
        <v>45083.142835648148</v>
      </c>
      <c r="AO923" s="946"/>
    </row>
    <row r="924" spans="1:41" x14ac:dyDescent="0.2">
      <c r="A924" s="989"/>
      <c r="B924" s="989"/>
      <c r="C924" s="992"/>
      <c r="D924" s="995"/>
      <c r="E924" s="992"/>
      <c r="F924" s="992"/>
      <c r="G924" s="992"/>
      <c r="H924" s="998"/>
      <c r="I924" s="998"/>
      <c r="J924" s="998"/>
      <c r="K924" s="986"/>
      <c r="L924" s="998"/>
      <c r="M924" s="998"/>
      <c r="N924" s="1001"/>
      <c r="O924" s="986"/>
      <c r="P924" s="986"/>
      <c r="Q924" s="977"/>
      <c r="R924" s="977"/>
      <c r="S924" s="977"/>
      <c r="T924" s="977"/>
      <c r="U924" s="977"/>
      <c r="V924" s="977"/>
      <c r="W924" s="980"/>
      <c r="X924" s="983"/>
      <c r="Y924" s="983"/>
      <c r="Z924" s="974"/>
      <c r="AA924" s="951" t="s">
        <v>2051</v>
      </c>
      <c r="AB924" s="952" t="s">
        <v>524</v>
      </c>
      <c r="AC924" s="952">
        <v>20000</v>
      </c>
      <c r="AD924" s="952" t="s">
        <v>380</v>
      </c>
      <c r="AE924" s="953">
        <v>42065</v>
      </c>
      <c r="AF924" s="953">
        <v>42796</v>
      </c>
      <c r="AG924" s="952">
        <v>15184.28</v>
      </c>
      <c r="AH924" s="952">
        <v>4482.5200000000004</v>
      </c>
      <c r="AI924" s="954">
        <v>0.17910000000000001</v>
      </c>
      <c r="AJ924" s="954">
        <f>(AH924-MIN(IF(O923=0,2E+99,O923),IF(X923=0,2E+99,X923)))/MIN(IF(O923=0,2E+99,O923),IF(X923=0,2E+99,X923))</f>
        <v>-0.29571476536736707</v>
      </c>
      <c r="AK924" s="954">
        <v>3.1502655601659754E-2</v>
      </c>
      <c r="AL924" s="954">
        <v>0.37960700000000003</v>
      </c>
      <c r="AM924" s="955">
        <v>1.6937213888616225</v>
      </c>
      <c r="AN924" s="956">
        <v>45083.142916666664</v>
      </c>
      <c r="AO924" s="952"/>
    </row>
    <row r="925" spans="1:41" x14ac:dyDescent="0.2">
      <c r="A925" s="989"/>
      <c r="B925" s="989"/>
      <c r="C925" s="992"/>
      <c r="D925" s="995"/>
      <c r="E925" s="992"/>
      <c r="F925" s="992"/>
      <c r="G925" s="992"/>
      <c r="H925" s="998"/>
      <c r="I925" s="998"/>
      <c r="J925" s="998"/>
      <c r="K925" s="986"/>
      <c r="L925" s="998"/>
      <c r="M925" s="998"/>
      <c r="N925" s="1001"/>
      <c r="O925" s="986"/>
      <c r="P925" s="986"/>
      <c r="Q925" s="977"/>
      <c r="R925" s="977"/>
      <c r="S925" s="977"/>
      <c r="T925" s="977"/>
      <c r="U925" s="977"/>
      <c r="V925" s="977"/>
      <c r="W925" s="980"/>
      <c r="X925" s="983"/>
      <c r="Y925" s="983"/>
      <c r="Z925" s="974"/>
      <c r="AA925" s="951" t="s">
        <v>2052</v>
      </c>
      <c r="AB925" s="952" t="s">
        <v>524</v>
      </c>
      <c r="AC925" s="952">
        <v>35000</v>
      </c>
      <c r="AD925" s="952" t="s">
        <v>380</v>
      </c>
      <c r="AE925" s="953">
        <v>42065</v>
      </c>
      <c r="AF925" s="953">
        <v>42796</v>
      </c>
      <c r="AG925" s="952">
        <v>7661.14</v>
      </c>
      <c r="AH925" s="952">
        <v>1916.36</v>
      </c>
      <c r="AI925" s="954">
        <v>4.9299999999999997E-2</v>
      </c>
      <c r="AJ925" s="954">
        <f>(AH925-MIN(IF(O923=0,2E+99,O923),IF(X923=0,2E+99,X923)))/MIN(IF(O923=0,2E+99,O923),IF(X923=0,2E+99,X923))</f>
        <v>-0.69890506852382317</v>
      </c>
      <c r="AK925" s="954">
        <v>9.082560758743332E-3</v>
      </c>
      <c r="AL925" s="954">
        <v>0.10944485714285715</v>
      </c>
      <c r="AM925" s="955">
        <v>1.9988780813625835</v>
      </c>
      <c r="AN925" s="956">
        <v>45083.142997685187</v>
      </c>
      <c r="AO925" s="952"/>
    </row>
    <row r="926" spans="1:41" x14ac:dyDescent="0.2">
      <c r="A926" s="989"/>
      <c r="B926" s="989"/>
      <c r="C926" s="992"/>
      <c r="D926" s="995"/>
      <c r="E926" s="992"/>
      <c r="F926" s="992"/>
      <c r="G926" s="992"/>
      <c r="H926" s="998"/>
      <c r="I926" s="998"/>
      <c r="J926" s="998"/>
      <c r="K926" s="986"/>
      <c r="L926" s="998"/>
      <c r="M926" s="998"/>
      <c r="N926" s="1001"/>
      <c r="O926" s="986"/>
      <c r="P926" s="986"/>
      <c r="Q926" s="977"/>
      <c r="R926" s="977"/>
      <c r="S926" s="977"/>
      <c r="T926" s="977"/>
      <c r="U926" s="977"/>
      <c r="V926" s="977"/>
      <c r="W926" s="980"/>
      <c r="X926" s="983"/>
      <c r="Y926" s="983"/>
      <c r="Z926" s="974"/>
      <c r="AA926" s="951" t="s">
        <v>2053</v>
      </c>
      <c r="AB926" s="952" t="s">
        <v>524</v>
      </c>
      <c r="AC926" s="952">
        <v>13000</v>
      </c>
      <c r="AD926" s="952" t="s">
        <v>380</v>
      </c>
      <c r="AE926" s="953">
        <v>42065</v>
      </c>
      <c r="AF926" s="953">
        <v>42796</v>
      </c>
      <c r="AG926" s="952">
        <v>10701.64</v>
      </c>
      <c r="AH926" s="952">
        <v>2003.23</v>
      </c>
      <c r="AI926" s="954">
        <v>0.1449</v>
      </c>
      <c r="AJ926" s="954">
        <f>(AH926-MIN(IF(O923=0,2E+99,O923),IF(X923=0,2E+99,X923)))/MIN(IF(O923=0,2E+99,O923),IF(X923=0,2E+99,X923))</f>
        <v>-0.68525621512606094</v>
      </c>
      <c r="AK926" s="954">
        <v>3.4157804021704437E-2</v>
      </c>
      <c r="AL926" s="954">
        <v>0.41160153846153846</v>
      </c>
      <c r="AM926" s="955">
        <v>2.6710961796698331</v>
      </c>
      <c r="AN926" s="956">
        <v>45083.143113425926</v>
      </c>
      <c r="AO926" s="952"/>
    </row>
    <row r="927" spans="1:41" x14ac:dyDescent="0.2">
      <c r="A927" s="989"/>
      <c r="B927" s="989"/>
      <c r="C927" s="992"/>
      <c r="D927" s="995"/>
      <c r="E927" s="992"/>
      <c r="F927" s="992"/>
      <c r="G927" s="992"/>
      <c r="H927" s="998"/>
      <c r="I927" s="998"/>
      <c r="J927" s="998"/>
      <c r="K927" s="986"/>
      <c r="L927" s="998"/>
      <c r="M927" s="998"/>
      <c r="N927" s="1001"/>
      <c r="O927" s="986"/>
      <c r="P927" s="986"/>
      <c r="Q927" s="977"/>
      <c r="R927" s="977"/>
      <c r="S927" s="977"/>
      <c r="T927" s="977"/>
      <c r="U927" s="977"/>
      <c r="V927" s="977"/>
      <c r="W927" s="980"/>
      <c r="X927" s="983"/>
      <c r="Y927" s="983"/>
      <c r="Z927" s="974"/>
      <c r="AA927" s="951" t="s">
        <v>2054</v>
      </c>
      <c r="AB927" s="952" t="s">
        <v>524</v>
      </c>
      <c r="AC927" s="952">
        <v>6000</v>
      </c>
      <c r="AD927" s="952" t="s">
        <v>380</v>
      </c>
      <c r="AE927" s="953">
        <v>42065</v>
      </c>
      <c r="AF927" s="953">
        <v>42796</v>
      </c>
      <c r="AG927" s="952">
        <v>11684.57</v>
      </c>
      <c r="AH927" s="952">
        <v>6141.6</v>
      </c>
      <c r="AI927" s="954">
        <v>0.85009999999999997</v>
      </c>
      <c r="AJ927" s="954">
        <f>(AH927-MIN(IF(O923=0,2E+99,O923),IF(X923=0,2E+99,X923)))/MIN(IF(O923=0,2E+99,O923),IF(X923=0,2E+99,X923))</f>
        <v>-3.5043190656198264E-2</v>
      </c>
      <c r="AK927" s="954">
        <v>8.0806154910096809E-2</v>
      </c>
      <c r="AL927" s="954">
        <v>0.97371416666666666</v>
      </c>
      <c r="AM927" s="955">
        <v>0.95126432851374232</v>
      </c>
      <c r="AN927" s="956">
        <v>45083.143206018518</v>
      </c>
      <c r="AO927" s="952"/>
    </row>
    <row r="928" spans="1:41" x14ac:dyDescent="0.2">
      <c r="A928" s="989"/>
      <c r="B928" s="989"/>
      <c r="C928" s="992"/>
      <c r="D928" s="995"/>
      <c r="E928" s="992"/>
      <c r="F928" s="992"/>
      <c r="G928" s="992"/>
      <c r="H928" s="998"/>
      <c r="I928" s="998"/>
      <c r="J928" s="998"/>
      <c r="K928" s="986"/>
      <c r="L928" s="998"/>
      <c r="M928" s="998"/>
      <c r="N928" s="1001"/>
      <c r="O928" s="986"/>
      <c r="P928" s="986"/>
      <c r="Q928" s="977"/>
      <c r="R928" s="977"/>
      <c r="S928" s="977"/>
      <c r="T928" s="977"/>
      <c r="U928" s="977"/>
      <c r="V928" s="977"/>
      <c r="W928" s="980"/>
      <c r="X928" s="983"/>
      <c r="Y928" s="983"/>
      <c r="Z928" s="974"/>
      <c r="AA928" s="951" t="s">
        <v>2055</v>
      </c>
      <c r="AB928" s="952" t="s">
        <v>524</v>
      </c>
      <c r="AC928" s="952">
        <v>6000</v>
      </c>
      <c r="AD928" s="952" t="s">
        <v>380</v>
      </c>
      <c r="AE928" s="953">
        <v>42065</v>
      </c>
      <c r="AF928" s="953">
        <v>42796</v>
      </c>
      <c r="AG928" s="952">
        <v>13098.21</v>
      </c>
      <c r="AH928" s="952">
        <v>5095.0200000000004</v>
      </c>
      <c r="AI928" s="954">
        <v>0.73760000000000003</v>
      </c>
      <c r="AJ928" s="954">
        <f>(AH928-MIN(IF(O923=0,2E+99,O923),IF(X923=0,2E+99,X923)))/MIN(IF(O923=0,2E+99,O923),IF(X923=0,2E+99,X923))</f>
        <v>-0.19947990055639298</v>
      </c>
      <c r="AK928" s="954">
        <v>9.0582365145228202E-2</v>
      </c>
      <c r="AL928" s="954">
        <v>1.0915174999999999</v>
      </c>
      <c r="AM928" s="955">
        <v>1.2853933841280307</v>
      </c>
      <c r="AN928" s="956">
        <v>45083.143310185187</v>
      </c>
      <c r="AO928" s="952"/>
    </row>
    <row r="929" spans="1:41" x14ac:dyDescent="0.2">
      <c r="A929" s="989"/>
      <c r="B929" s="989"/>
      <c r="C929" s="992"/>
      <c r="D929" s="995"/>
      <c r="E929" s="992"/>
      <c r="F929" s="992"/>
      <c r="G929" s="992"/>
      <c r="H929" s="998"/>
      <c r="I929" s="998"/>
      <c r="J929" s="998"/>
      <c r="K929" s="986"/>
      <c r="L929" s="998"/>
      <c r="M929" s="998"/>
      <c r="N929" s="1001"/>
      <c r="O929" s="986"/>
      <c r="P929" s="986"/>
      <c r="Q929" s="977"/>
      <c r="R929" s="977"/>
      <c r="S929" s="977"/>
      <c r="T929" s="977"/>
      <c r="U929" s="977"/>
      <c r="V929" s="977"/>
      <c r="W929" s="980"/>
      <c r="X929" s="983"/>
      <c r="Y929" s="983"/>
      <c r="Z929" s="974"/>
      <c r="AA929" s="966" t="s">
        <v>2056</v>
      </c>
      <c r="AB929" s="952"/>
      <c r="AC929" s="952"/>
      <c r="AD929" s="952"/>
      <c r="AE929" s="952"/>
      <c r="AF929" s="952"/>
      <c r="AG929" s="952"/>
      <c r="AH929" s="952"/>
      <c r="AI929" s="954"/>
      <c r="AJ929" s="954"/>
      <c r="AK929" s="954"/>
      <c r="AL929" s="954"/>
      <c r="AM929" s="955"/>
      <c r="AN929" s="956">
        <v>45083.143310185187</v>
      </c>
      <c r="AO929" s="952"/>
    </row>
    <row r="930" spans="1:41" x14ac:dyDescent="0.2">
      <c r="A930" s="989"/>
      <c r="B930" s="989"/>
      <c r="C930" s="992"/>
      <c r="D930" s="995"/>
      <c r="E930" s="992"/>
      <c r="F930" s="992"/>
      <c r="G930" s="992"/>
      <c r="H930" s="998"/>
      <c r="I930" s="998"/>
      <c r="J930" s="998"/>
      <c r="K930" s="986"/>
      <c r="L930" s="998"/>
      <c r="M930" s="998"/>
      <c r="N930" s="1001"/>
      <c r="O930" s="986"/>
      <c r="P930" s="986"/>
      <c r="Q930" s="977"/>
      <c r="R930" s="977"/>
      <c r="S930" s="977"/>
      <c r="T930" s="977"/>
      <c r="U930" s="977"/>
      <c r="V930" s="977"/>
      <c r="W930" s="980"/>
      <c r="X930" s="983"/>
      <c r="Y930" s="983"/>
      <c r="Z930" s="974"/>
      <c r="AA930" s="966" t="s">
        <v>2057</v>
      </c>
      <c r="AB930" s="952"/>
      <c r="AC930" s="952"/>
      <c r="AD930" s="952"/>
      <c r="AE930" s="952"/>
      <c r="AF930" s="952"/>
      <c r="AG930" s="952"/>
      <c r="AH930" s="952"/>
      <c r="AI930" s="954"/>
      <c r="AJ930" s="954"/>
      <c r="AK930" s="954"/>
      <c r="AL930" s="954"/>
      <c r="AM930" s="955"/>
      <c r="AN930" s="956">
        <v>45083.143310185187</v>
      </c>
      <c r="AO930" s="952"/>
    </row>
    <row r="931" spans="1:41" x14ac:dyDescent="0.2">
      <c r="A931" s="989"/>
      <c r="B931" s="989"/>
      <c r="C931" s="992"/>
      <c r="D931" s="995"/>
      <c r="E931" s="992"/>
      <c r="F931" s="992"/>
      <c r="G931" s="992"/>
      <c r="H931" s="998"/>
      <c r="I931" s="998"/>
      <c r="J931" s="998"/>
      <c r="K931" s="986"/>
      <c r="L931" s="998"/>
      <c r="M931" s="998"/>
      <c r="N931" s="1001"/>
      <c r="O931" s="986"/>
      <c r="P931" s="986"/>
      <c r="Q931" s="977"/>
      <c r="R931" s="977"/>
      <c r="S931" s="977"/>
      <c r="T931" s="977"/>
      <c r="U931" s="977"/>
      <c r="V931" s="977"/>
      <c r="W931" s="980"/>
      <c r="X931" s="983"/>
      <c r="Y931" s="983"/>
      <c r="Z931" s="974"/>
      <c r="AA931" s="966" t="s">
        <v>2058</v>
      </c>
      <c r="AB931" s="952"/>
      <c r="AC931" s="952"/>
      <c r="AD931" s="952"/>
      <c r="AE931" s="952"/>
      <c r="AF931" s="952"/>
      <c r="AG931" s="952"/>
      <c r="AH931" s="952"/>
      <c r="AI931" s="954"/>
      <c r="AJ931" s="954"/>
      <c r="AK931" s="954"/>
      <c r="AL931" s="954"/>
      <c r="AM931" s="955"/>
      <c r="AN931" s="956">
        <v>45083.143310185187</v>
      </c>
      <c r="AO931" s="952"/>
    </row>
    <row r="932" spans="1:41" x14ac:dyDescent="0.2">
      <c r="A932" s="989"/>
      <c r="B932" s="989"/>
      <c r="C932" s="992"/>
      <c r="D932" s="995"/>
      <c r="E932" s="992"/>
      <c r="F932" s="992"/>
      <c r="G932" s="992"/>
      <c r="H932" s="998"/>
      <c r="I932" s="998"/>
      <c r="J932" s="998"/>
      <c r="K932" s="986"/>
      <c r="L932" s="998"/>
      <c r="M932" s="998"/>
      <c r="N932" s="1001"/>
      <c r="O932" s="986"/>
      <c r="P932" s="986"/>
      <c r="Q932" s="977"/>
      <c r="R932" s="977"/>
      <c r="S932" s="977"/>
      <c r="T932" s="977"/>
      <c r="U932" s="977"/>
      <c r="V932" s="977"/>
      <c r="W932" s="980"/>
      <c r="X932" s="983"/>
      <c r="Y932" s="983"/>
      <c r="Z932" s="974"/>
      <c r="AA932" s="966" t="s">
        <v>2059</v>
      </c>
      <c r="AB932" s="952"/>
      <c r="AC932" s="952"/>
      <c r="AD932" s="952"/>
      <c r="AE932" s="952"/>
      <c r="AF932" s="952"/>
      <c r="AG932" s="952"/>
      <c r="AH932" s="952"/>
      <c r="AI932" s="954"/>
      <c r="AJ932" s="954"/>
      <c r="AK932" s="954"/>
      <c r="AL932" s="954"/>
      <c r="AM932" s="955"/>
      <c r="AN932" s="956">
        <v>45083.143321759257</v>
      </c>
      <c r="AO932" s="952"/>
    </row>
    <row r="933" spans="1:41" ht="13.5" thickBot="1" x14ac:dyDescent="0.25">
      <c r="A933" s="990"/>
      <c r="B933" s="990"/>
      <c r="C933" s="993"/>
      <c r="D933" s="996"/>
      <c r="E933" s="993"/>
      <c r="F933" s="993"/>
      <c r="G933" s="993"/>
      <c r="H933" s="999"/>
      <c r="I933" s="999"/>
      <c r="J933" s="999"/>
      <c r="K933" s="987"/>
      <c r="L933" s="999"/>
      <c r="M933" s="999"/>
      <c r="N933" s="1002"/>
      <c r="O933" s="987"/>
      <c r="P933" s="987"/>
      <c r="Q933" s="978"/>
      <c r="R933" s="978"/>
      <c r="S933" s="978"/>
      <c r="T933" s="978"/>
      <c r="U933" s="978"/>
      <c r="V933" s="978"/>
      <c r="W933" s="981"/>
      <c r="X933" s="984"/>
      <c r="Y933" s="984"/>
      <c r="Z933" s="975"/>
      <c r="AA933" s="965" t="s">
        <v>2060</v>
      </c>
      <c r="AB933" s="958"/>
      <c r="AC933" s="958"/>
      <c r="AD933" s="958"/>
      <c r="AE933" s="958"/>
      <c r="AF933" s="958"/>
      <c r="AG933" s="958"/>
      <c r="AH933" s="958"/>
      <c r="AI933" s="960"/>
      <c r="AJ933" s="960"/>
      <c r="AK933" s="960"/>
      <c r="AL933" s="960"/>
      <c r="AM933" s="961"/>
      <c r="AN933" s="962">
        <v>45083.143321759257</v>
      </c>
      <c r="AO933" s="958"/>
    </row>
    <row r="934" spans="1:41" x14ac:dyDescent="0.2">
      <c r="A934" s="988" t="s">
        <v>2048</v>
      </c>
      <c r="B934" s="988" t="s">
        <v>2061</v>
      </c>
      <c r="C934" s="991"/>
      <c r="D934" s="994" t="s">
        <v>524</v>
      </c>
      <c r="E934" s="991" t="s">
        <v>960</v>
      </c>
      <c r="F934" s="991">
        <v>1</v>
      </c>
      <c r="G934" s="991">
        <v>1</v>
      </c>
      <c r="H934" s="997">
        <v>15</v>
      </c>
      <c r="I934" s="997">
        <v>261</v>
      </c>
      <c r="J934" s="997">
        <v>0.01</v>
      </c>
      <c r="K934" s="985">
        <v>25.324999999999999</v>
      </c>
      <c r="L934" s="997">
        <v>1.4</v>
      </c>
      <c r="M934" s="997">
        <v>25</v>
      </c>
      <c r="N934" s="1000">
        <v>412.37950848599991</v>
      </c>
      <c r="O934" s="985">
        <f>VLOOKUP(D934,'Залог и цена пипса'!$B$13:$E$44,3,0)*(N934+I934*$C$2*K934)</f>
        <v>10699.125738888437</v>
      </c>
      <c r="P934" s="985">
        <f>K934*VLOOKUP(D934,'Залог и цена пипса'!$B$13:$E$44,2,0)</f>
        <v>5452.0990312163613</v>
      </c>
      <c r="Q934" s="976"/>
      <c r="R934" s="976"/>
      <c r="S934" s="976"/>
      <c r="T934" s="976"/>
      <c r="U934" s="976"/>
      <c r="V934" s="976"/>
      <c r="W934" s="979"/>
      <c r="X934" s="982"/>
      <c r="Y934" s="982"/>
      <c r="Z934" s="973">
        <f>MAX(O934,X934)+MAX(Y934,P934)</f>
        <v>16151.224770104798</v>
      </c>
      <c r="AA934" s="964" t="s">
        <v>2050</v>
      </c>
      <c r="AB934" s="946"/>
      <c r="AC934" s="946"/>
      <c r="AD934" s="946"/>
      <c r="AE934" s="946"/>
      <c r="AF934" s="946"/>
      <c r="AG934" s="946"/>
      <c r="AH934" s="946"/>
      <c r="AI934" s="948"/>
      <c r="AJ934" s="948"/>
      <c r="AK934" s="948"/>
      <c r="AL934" s="948"/>
      <c r="AM934" s="949"/>
      <c r="AN934" s="950">
        <v>45083.14335648148</v>
      </c>
      <c r="AO934" s="946"/>
    </row>
    <row r="935" spans="1:41" x14ac:dyDescent="0.2">
      <c r="A935" s="989"/>
      <c r="B935" s="989"/>
      <c r="C935" s="992"/>
      <c r="D935" s="995"/>
      <c r="E935" s="992"/>
      <c r="F935" s="992"/>
      <c r="G935" s="992"/>
      <c r="H935" s="998"/>
      <c r="I935" s="998"/>
      <c r="J935" s="998"/>
      <c r="K935" s="986"/>
      <c r="L935" s="998"/>
      <c r="M935" s="998"/>
      <c r="N935" s="1001"/>
      <c r="O935" s="986"/>
      <c r="P935" s="986"/>
      <c r="Q935" s="977"/>
      <c r="R935" s="977"/>
      <c r="S935" s="977"/>
      <c r="T935" s="977"/>
      <c r="U935" s="977"/>
      <c r="V935" s="977"/>
      <c r="W935" s="980"/>
      <c r="X935" s="983"/>
      <c r="Y935" s="983"/>
      <c r="Z935" s="974"/>
      <c r="AA935" s="951" t="s">
        <v>2051</v>
      </c>
      <c r="AB935" s="952" t="s">
        <v>524</v>
      </c>
      <c r="AC935" s="952">
        <v>20000</v>
      </c>
      <c r="AD935" s="952" t="s">
        <v>380</v>
      </c>
      <c r="AE935" s="953">
        <v>42065</v>
      </c>
      <c r="AF935" s="953">
        <v>42796</v>
      </c>
      <c r="AG935" s="952">
        <v>15184.28</v>
      </c>
      <c r="AH935" s="952">
        <v>4482.5200000000004</v>
      </c>
      <c r="AI935" s="954">
        <v>0.17910000000000001</v>
      </c>
      <c r="AJ935" s="954">
        <f>(AH935-MIN(IF(O934=0,2E+99,O934),IF(X934=0,2E+99,X934)))/MIN(IF(O934=0,2E+99,O934),IF(X934=0,2E+99,X934))</f>
        <v>-0.58103866527082215</v>
      </c>
      <c r="AK935" s="954">
        <v>3.1502655601659754E-2</v>
      </c>
      <c r="AL935" s="954">
        <v>0.37960700000000003</v>
      </c>
      <c r="AM935" s="955">
        <v>1.6937213888616225</v>
      </c>
      <c r="AN935" s="956">
        <v>45083.143437500003</v>
      </c>
      <c r="AO935" s="952"/>
    </row>
    <row r="936" spans="1:41" x14ac:dyDescent="0.2">
      <c r="A936" s="989"/>
      <c r="B936" s="989"/>
      <c r="C936" s="992"/>
      <c r="D936" s="995"/>
      <c r="E936" s="992"/>
      <c r="F936" s="992"/>
      <c r="G936" s="992"/>
      <c r="H936" s="998"/>
      <c r="I936" s="998"/>
      <c r="J936" s="998"/>
      <c r="K936" s="986"/>
      <c r="L936" s="998"/>
      <c r="M936" s="998"/>
      <c r="N936" s="1001"/>
      <c r="O936" s="986"/>
      <c r="P936" s="986"/>
      <c r="Q936" s="977"/>
      <c r="R936" s="977"/>
      <c r="S936" s="977"/>
      <c r="T936" s="977"/>
      <c r="U936" s="977"/>
      <c r="V936" s="977"/>
      <c r="W936" s="980"/>
      <c r="X936" s="983"/>
      <c r="Y936" s="983"/>
      <c r="Z936" s="974"/>
      <c r="AA936" s="951" t="s">
        <v>2052</v>
      </c>
      <c r="AB936" s="952" t="s">
        <v>524</v>
      </c>
      <c r="AC936" s="952">
        <v>35000</v>
      </c>
      <c r="AD936" s="952" t="s">
        <v>380</v>
      </c>
      <c r="AE936" s="953">
        <v>42065</v>
      </c>
      <c r="AF936" s="953">
        <v>42796</v>
      </c>
      <c r="AG936" s="952">
        <v>7661.14</v>
      </c>
      <c r="AH936" s="952">
        <v>1916.36</v>
      </c>
      <c r="AI936" s="954">
        <v>4.9299999999999997E-2</v>
      </c>
      <c r="AJ936" s="954">
        <f>(AH936-MIN(IF(O934=0,2E+99,O934),IF(X934=0,2E+99,X934)))/MIN(IF(O934=0,2E+99,O934),IF(X934=0,2E+99,X934))</f>
        <v>-0.8208862997997538</v>
      </c>
      <c r="AK936" s="954">
        <v>9.082560758743332E-3</v>
      </c>
      <c r="AL936" s="954">
        <v>0.10944485714285715</v>
      </c>
      <c r="AM936" s="955">
        <v>1.9988780813625835</v>
      </c>
      <c r="AN936" s="956">
        <v>45083.143518518518</v>
      </c>
      <c r="AO936" s="952"/>
    </row>
    <row r="937" spans="1:41" x14ac:dyDescent="0.2">
      <c r="A937" s="989"/>
      <c r="B937" s="989"/>
      <c r="C937" s="992"/>
      <c r="D937" s="995"/>
      <c r="E937" s="992"/>
      <c r="F937" s="992"/>
      <c r="G937" s="992"/>
      <c r="H937" s="998"/>
      <c r="I937" s="998"/>
      <c r="J937" s="998"/>
      <c r="K937" s="986"/>
      <c r="L937" s="998"/>
      <c r="M937" s="998"/>
      <c r="N937" s="1001"/>
      <c r="O937" s="986"/>
      <c r="P937" s="986"/>
      <c r="Q937" s="977"/>
      <c r="R937" s="977"/>
      <c r="S937" s="977"/>
      <c r="T937" s="977"/>
      <c r="U937" s="977"/>
      <c r="V937" s="977"/>
      <c r="W937" s="980"/>
      <c r="X937" s="983"/>
      <c r="Y937" s="983"/>
      <c r="Z937" s="974"/>
      <c r="AA937" s="951" t="s">
        <v>2053</v>
      </c>
      <c r="AB937" s="952" t="s">
        <v>524</v>
      </c>
      <c r="AC937" s="952">
        <v>13000</v>
      </c>
      <c r="AD937" s="952" t="s">
        <v>380</v>
      </c>
      <c r="AE937" s="953">
        <v>42065</v>
      </c>
      <c r="AF937" s="953">
        <v>42796</v>
      </c>
      <c r="AG937" s="952">
        <v>10701.64</v>
      </c>
      <c r="AH937" s="952">
        <v>2003.23</v>
      </c>
      <c r="AI937" s="954">
        <v>0.1449</v>
      </c>
      <c r="AJ937" s="954">
        <f>(AH937-MIN(IF(O934=0,2E+99,O934),IF(X934=0,2E+99,X934)))/MIN(IF(O934=0,2E+99,O934),IF(X934=0,2E+99,X934))</f>
        <v>-0.8127669448057051</v>
      </c>
      <c r="AK937" s="954">
        <v>3.4157804021704437E-2</v>
      </c>
      <c r="AL937" s="954">
        <v>0.41160153846153846</v>
      </c>
      <c r="AM937" s="955">
        <v>2.6710961796698331</v>
      </c>
      <c r="AN937" s="956">
        <v>45083.143611111111</v>
      </c>
      <c r="AO937" s="952"/>
    </row>
    <row r="938" spans="1:41" x14ac:dyDescent="0.2">
      <c r="A938" s="989"/>
      <c r="B938" s="989"/>
      <c r="C938" s="992"/>
      <c r="D938" s="995"/>
      <c r="E938" s="992"/>
      <c r="F938" s="992"/>
      <c r="G938" s="992"/>
      <c r="H938" s="998"/>
      <c r="I938" s="998"/>
      <c r="J938" s="998"/>
      <c r="K938" s="986"/>
      <c r="L938" s="998"/>
      <c r="M938" s="998"/>
      <c r="N938" s="1001"/>
      <c r="O938" s="986"/>
      <c r="P938" s="986"/>
      <c r="Q938" s="977"/>
      <c r="R938" s="977"/>
      <c r="S938" s="977"/>
      <c r="T938" s="977"/>
      <c r="U938" s="977"/>
      <c r="V938" s="977"/>
      <c r="W938" s="980"/>
      <c r="X938" s="983"/>
      <c r="Y938" s="983"/>
      <c r="Z938" s="974"/>
      <c r="AA938" s="951" t="s">
        <v>2054</v>
      </c>
      <c r="AB938" s="952" t="s">
        <v>524</v>
      </c>
      <c r="AC938" s="952">
        <v>6000</v>
      </c>
      <c r="AD938" s="952" t="s">
        <v>380</v>
      </c>
      <c r="AE938" s="953">
        <v>42065</v>
      </c>
      <c r="AF938" s="953">
        <v>42796</v>
      </c>
      <c r="AG938" s="952">
        <v>11684.57</v>
      </c>
      <c r="AH938" s="952">
        <v>6141.6</v>
      </c>
      <c r="AI938" s="954">
        <v>0.85009999999999997</v>
      </c>
      <c r="AJ938" s="954">
        <f>(AH938-MIN(IF(O934=0,2E+99,O934),IF(X934=0,2E+99,X934)))/MIN(IF(O934=0,2E+99,O934),IF(X934=0,2E+99,X934))</f>
        <v>-0.42597178966904364</v>
      </c>
      <c r="AK938" s="954">
        <v>8.0806154910096809E-2</v>
      </c>
      <c r="AL938" s="954">
        <v>0.97371416666666666</v>
      </c>
      <c r="AM938" s="955">
        <v>0.95126432851374232</v>
      </c>
      <c r="AN938" s="956">
        <v>45083.143703703703</v>
      </c>
      <c r="AO938" s="952"/>
    </row>
    <row r="939" spans="1:41" x14ac:dyDescent="0.2">
      <c r="A939" s="989"/>
      <c r="B939" s="989"/>
      <c r="C939" s="992"/>
      <c r="D939" s="995"/>
      <c r="E939" s="992"/>
      <c r="F939" s="992"/>
      <c r="G939" s="992"/>
      <c r="H939" s="998"/>
      <c r="I939" s="998"/>
      <c r="J939" s="998"/>
      <c r="K939" s="986"/>
      <c r="L939" s="998"/>
      <c r="M939" s="998"/>
      <c r="N939" s="1001"/>
      <c r="O939" s="986"/>
      <c r="P939" s="986"/>
      <c r="Q939" s="977"/>
      <c r="R939" s="977"/>
      <c r="S939" s="977"/>
      <c r="T939" s="977"/>
      <c r="U939" s="977"/>
      <c r="V939" s="977"/>
      <c r="W939" s="980"/>
      <c r="X939" s="983"/>
      <c r="Y939" s="983"/>
      <c r="Z939" s="974"/>
      <c r="AA939" s="951" t="s">
        <v>2055</v>
      </c>
      <c r="AB939" s="952" t="s">
        <v>524</v>
      </c>
      <c r="AC939" s="952">
        <v>6000</v>
      </c>
      <c r="AD939" s="952" t="s">
        <v>380</v>
      </c>
      <c r="AE939" s="953">
        <v>42065</v>
      </c>
      <c r="AF939" s="953">
        <v>42796</v>
      </c>
      <c r="AG939" s="952">
        <v>13098.21</v>
      </c>
      <c r="AH939" s="952">
        <v>5095.0200000000004</v>
      </c>
      <c r="AI939" s="954">
        <v>0.73760000000000003</v>
      </c>
      <c r="AJ939" s="954">
        <f>(AH939-MIN(IF(O934=0,2E+99,O934),IF(X934=0,2E+99,X934)))/MIN(IF(O934=0,2E+99,O934),IF(X934=0,2E+99,X934))</f>
        <v>-0.52379099710166255</v>
      </c>
      <c r="AK939" s="954">
        <v>9.0582365145228202E-2</v>
      </c>
      <c r="AL939" s="954">
        <v>1.0915174999999999</v>
      </c>
      <c r="AM939" s="955">
        <v>1.2853933841280307</v>
      </c>
      <c r="AN939" s="956">
        <v>45083.143807870372</v>
      </c>
      <c r="AO939" s="952"/>
    </row>
    <row r="940" spans="1:41" x14ac:dyDescent="0.2">
      <c r="A940" s="989"/>
      <c r="B940" s="989"/>
      <c r="C940" s="992"/>
      <c r="D940" s="995"/>
      <c r="E940" s="992"/>
      <c r="F940" s="992"/>
      <c r="G940" s="992"/>
      <c r="H940" s="998"/>
      <c r="I940" s="998"/>
      <c r="J940" s="998"/>
      <c r="K940" s="986"/>
      <c r="L940" s="998"/>
      <c r="M940" s="998"/>
      <c r="N940" s="1001"/>
      <c r="O940" s="986"/>
      <c r="P940" s="986"/>
      <c r="Q940" s="977"/>
      <c r="R940" s="977"/>
      <c r="S940" s="977"/>
      <c r="T940" s="977"/>
      <c r="U940" s="977"/>
      <c r="V940" s="977"/>
      <c r="W940" s="980"/>
      <c r="X940" s="983"/>
      <c r="Y940" s="983"/>
      <c r="Z940" s="974"/>
      <c r="AA940" s="966" t="s">
        <v>2056</v>
      </c>
      <c r="AB940" s="952"/>
      <c r="AC940" s="952"/>
      <c r="AD940" s="952"/>
      <c r="AE940" s="952"/>
      <c r="AF940" s="952"/>
      <c r="AG940" s="952"/>
      <c r="AH940" s="952"/>
      <c r="AI940" s="954"/>
      <c r="AJ940" s="954"/>
      <c r="AK940" s="954"/>
      <c r="AL940" s="954"/>
      <c r="AM940" s="955"/>
      <c r="AN940" s="956">
        <v>45083.143807870372</v>
      </c>
      <c r="AO940" s="952"/>
    </row>
    <row r="941" spans="1:41" x14ac:dyDescent="0.2">
      <c r="A941" s="989"/>
      <c r="B941" s="989"/>
      <c r="C941" s="992"/>
      <c r="D941" s="995"/>
      <c r="E941" s="992"/>
      <c r="F941" s="992"/>
      <c r="G941" s="992"/>
      <c r="H941" s="998"/>
      <c r="I941" s="998"/>
      <c r="J941" s="998"/>
      <c r="K941" s="986"/>
      <c r="L941" s="998"/>
      <c r="M941" s="998"/>
      <c r="N941" s="1001"/>
      <c r="O941" s="986"/>
      <c r="P941" s="986"/>
      <c r="Q941" s="977"/>
      <c r="R941" s="977"/>
      <c r="S941" s="977"/>
      <c r="T941" s="977"/>
      <c r="U941" s="977"/>
      <c r="V941" s="977"/>
      <c r="W941" s="980"/>
      <c r="X941" s="983"/>
      <c r="Y941" s="983"/>
      <c r="Z941" s="974"/>
      <c r="AA941" s="966" t="s">
        <v>2057</v>
      </c>
      <c r="AB941" s="952"/>
      <c r="AC941" s="952"/>
      <c r="AD941" s="952"/>
      <c r="AE941" s="952"/>
      <c r="AF941" s="952"/>
      <c r="AG941" s="952"/>
      <c r="AH941" s="952"/>
      <c r="AI941" s="954"/>
      <c r="AJ941" s="954"/>
      <c r="AK941" s="954"/>
      <c r="AL941" s="954"/>
      <c r="AM941" s="955"/>
      <c r="AN941" s="956">
        <v>45083.143819444442</v>
      </c>
      <c r="AO941" s="952"/>
    </row>
    <row r="942" spans="1:41" x14ac:dyDescent="0.2">
      <c r="A942" s="989"/>
      <c r="B942" s="989"/>
      <c r="C942" s="992"/>
      <c r="D942" s="995"/>
      <c r="E942" s="992"/>
      <c r="F942" s="992"/>
      <c r="G942" s="992"/>
      <c r="H942" s="998"/>
      <c r="I942" s="998"/>
      <c r="J942" s="998"/>
      <c r="K942" s="986"/>
      <c r="L942" s="998"/>
      <c r="M942" s="998"/>
      <c r="N942" s="1001"/>
      <c r="O942" s="986"/>
      <c r="P942" s="986"/>
      <c r="Q942" s="977"/>
      <c r="R942" s="977"/>
      <c r="S942" s="977"/>
      <c r="T942" s="977"/>
      <c r="U942" s="977"/>
      <c r="V942" s="977"/>
      <c r="W942" s="980"/>
      <c r="X942" s="983"/>
      <c r="Y942" s="983"/>
      <c r="Z942" s="974"/>
      <c r="AA942" s="966" t="s">
        <v>2058</v>
      </c>
      <c r="AB942" s="952"/>
      <c r="AC942" s="952"/>
      <c r="AD942" s="952"/>
      <c r="AE942" s="952"/>
      <c r="AF942" s="952"/>
      <c r="AG942" s="952"/>
      <c r="AH942" s="952"/>
      <c r="AI942" s="954"/>
      <c r="AJ942" s="954"/>
      <c r="AK942" s="954"/>
      <c r="AL942" s="954"/>
      <c r="AM942" s="955"/>
      <c r="AN942" s="956">
        <v>45083.143819444442</v>
      </c>
      <c r="AO942" s="952"/>
    </row>
    <row r="943" spans="1:41" x14ac:dyDescent="0.2">
      <c r="A943" s="989"/>
      <c r="B943" s="989"/>
      <c r="C943" s="992"/>
      <c r="D943" s="995"/>
      <c r="E943" s="992"/>
      <c r="F943" s="992"/>
      <c r="G943" s="992"/>
      <c r="H943" s="998"/>
      <c r="I943" s="998"/>
      <c r="J943" s="998"/>
      <c r="K943" s="986"/>
      <c r="L943" s="998"/>
      <c r="M943" s="998"/>
      <c r="N943" s="1001"/>
      <c r="O943" s="986"/>
      <c r="P943" s="986"/>
      <c r="Q943" s="977"/>
      <c r="R943" s="977"/>
      <c r="S943" s="977"/>
      <c r="T943" s="977"/>
      <c r="U943" s="977"/>
      <c r="V943" s="977"/>
      <c r="W943" s="980"/>
      <c r="X943" s="983"/>
      <c r="Y943" s="983"/>
      <c r="Z943" s="974"/>
      <c r="AA943" s="966" t="s">
        <v>2059</v>
      </c>
      <c r="AB943" s="952"/>
      <c r="AC943" s="952"/>
      <c r="AD943" s="952"/>
      <c r="AE943" s="952"/>
      <c r="AF943" s="952"/>
      <c r="AG943" s="952"/>
      <c r="AH943" s="952"/>
      <c r="AI943" s="954"/>
      <c r="AJ943" s="954"/>
      <c r="AK943" s="954"/>
      <c r="AL943" s="954"/>
      <c r="AM943" s="955"/>
      <c r="AN943" s="956">
        <v>45083.143831018519</v>
      </c>
      <c r="AO943" s="952"/>
    </row>
    <row r="944" spans="1:41" ht="13.5" thickBot="1" x14ac:dyDescent="0.25">
      <c r="A944" s="990"/>
      <c r="B944" s="990"/>
      <c r="C944" s="993"/>
      <c r="D944" s="996"/>
      <c r="E944" s="993"/>
      <c r="F944" s="993"/>
      <c r="G944" s="993"/>
      <c r="H944" s="999"/>
      <c r="I944" s="999"/>
      <c r="J944" s="999"/>
      <c r="K944" s="987"/>
      <c r="L944" s="999"/>
      <c r="M944" s="999"/>
      <c r="N944" s="1002"/>
      <c r="O944" s="987"/>
      <c r="P944" s="987"/>
      <c r="Q944" s="978"/>
      <c r="R944" s="978"/>
      <c r="S944" s="978"/>
      <c r="T944" s="978"/>
      <c r="U944" s="978"/>
      <c r="V944" s="978"/>
      <c r="W944" s="981"/>
      <c r="X944" s="984"/>
      <c r="Y944" s="984"/>
      <c r="Z944" s="975"/>
      <c r="AA944" s="965" t="s">
        <v>2060</v>
      </c>
      <c r="AB944" s="958"/>
      <c r="AC944" s="958"/>
      <c r="AD944" s="958"/>
      <c r="AE944" s="958"/>
      <c r="AF944" s="958"/>
      <c r="AG944" s="958"/>
      <c r="AH944" s="958"/>
      <c r="AI944" s="960"/>
      <c r="AJ944" s="960"/>
      <c r="AK944" s="960"/>
      <c r="AL944" s="960"/>
      <c r="AM944" s="961"/>
      <c r="AN944" s="962">
        <v>45083.143831018519</v>
      </c>
      <c r="AO944" s="958"/>
    </row>
    <row r="945" spans="1:41" x14ac:dyDescent="0.2">
      <c r="A945" s="988" t="s">
        <v>2048</v>
      </c>
      <c r="B945" s="988" t="s">
        <v>2062</v>
      </c>
      <c r="C945" s="991"/>
      <c r="D945" s="994" t="s">
        <v>524</v>
      </c>
      <c r="E945" s="991" t="s">
        <v>960</v>
      </c>
      <c r="F945" s="991">
        <v>1</v>
      </c>
      <c r="G945" s="991">
        <v>1</v>
      </c>
      <c r="H945" s="997">
        <v>15</v>
      </c>
      <c r="I945" s="997">
        <v>275</v>
      </c>
      <c r="J945" s="997">
        <v>0.01</v>
      </c>
      <c r="K945" s="985">
        <v>61.106999999999999</v>
      </c>
      <c r="L945" s="997">
        <v>1.4</v>
      </c>
      <c r="M945" s="997">
        <v>22</v>
      </c>
      <c r="N945" s="1000">
        <v>810.43460729879985</v>
      </c>
      <c r="O945" s="985">
        <f>VLOOKUP(D945,'Залог и цена пипса'!$B$13:$E$44,3,0)*(N945+I945*$C$2*K945)</f>
        <v>25387.1549308371</v>
      </c>
      <c r="P945" s="985">
        <f>K945*VLOOKUP(D945,'Залог и цена пипса'!$B$13:$E$44,2,0)</f>
        <v>13155.435952637243</v>
      </c>
      <c r="Q945" s="976"/>
      <c r="R945" s="976"/>
      <c r="S945" s="976"/>
      <c r="T945" s="976"/>
      <c r="U945" s="976"/>
      <c r="V945" s="976"/>
      <c r="W945" s="979"/>
      <c r="X945" s="982"/>
      <c r="Y945" s="982"/>
      <c r="Z945" s="973">
        <f>MAX(O945,X945)+MAX(Y945,P945)</f>
        <v>38542.590883474346</v>
      </c>
      <c r="AA945" s="964" t="s">
        <v>2050</v>
      </c>
      <c r="AB945" s="946"/>
      <c r="AC945" s="946"/>
      <c r="AD945" s="946"/>
      <c r="AE945" s="946"/>
      <c r="AF945" s="946"/>
      <c r="AG945" s="946"/>
      <c r="AH945" s="946"/>
      <c r="AI945" s="948"/>
      <c r="AJ945" s="948"/>
      <c r="AK945" s="948"/>
      <c r="AL945" s="948"/>
      <c r="AM945" s="949"/>
      <c r="AN945" s="950">
        <v>45083.143865740742</v>
      </c>
      <c r="AO945" s="946"/>
    </row>
    <row r="946" spans="1:41" x14ac:dyDescent="0.2">
      <c r="A946" s="989"/>
      <c r="B946" s="989"/>
      <c r="C946" s="992"/>
      <c r="D946" s="995"/>
      <c r="E946" s="992"/>
      <c r="F946" s="992"/>
      <c r="G946" s="992"/>
      <c r="H946" s="998"/>
      <c r="I946" s="998"/>
      <c r="J946" s="998"/>
      <c r="K946" s="986"/>
      <c r="L946" s="998"/>
      <c r="M946" s="998"/>
      <c r="N946" s="1001"/>
      <c r="O946" s="986"/>
      <c r="P946" s="986"/>
      <c r="Q946" s="977"/>
      <c r="R946" s="977"/>
      <c r="S946" s="977"/>
      <c r="T946" s="977"/>
      <c r="U946" s="977"/>
      <c r="V946" s="977"/>
      <c r="W946" s="980"/>
      <c r="X946" s="983"/>
      <c r="Y946" s="983"/>
      <c r="Z946" s="974"/>
      <c r="AA946" s="951" t="s">
        <v>2051</v>
      </c>
      <c r="AB946" s="952" t="s">
        <v>524</v>
      </c>
      <c r="AC946" s="952">
        <v>20000</v>
      </c>
      <c r="AD946" s="952" t="s">
        <v>380</v>
      </c>
      <c r="AE946" s="953">
        <v>42065</v>
      </c>
      <c r="AF946" s="953">
        <v>42796</v>
      </c>
      <c r="AG946" s="952">
        <v>15184.28</v>
      </c>
      <c r="AH946" s="952">
        <v>4482.5200000000004</v>
      </c>
      <c r="AI946" s="954">
        <v>0.17910000000000001</v>
      </c>
      <c r="AJ946" s="954">
        <f>(AH946-MIN(IF(O945=0,2E+99,O945),IF(X945=0,2E+99,X945)))/MIN(IF(O945=0,2E+99,O945),IF(X945=0,2E+99,X945))</f>
        <v>-0.82343354297825622</v>
      </c>
      <c r="AK946" s="954">
        <v>3.1502655601659754E-2</v>
      </c>
      <c r="AL946" s="954">
        <v>0.37960700000000003</v>
      </c>
      <c r="AM946" s="955">
        <v>1.6937213888616225</v>
      </c>
      <c r="AN946" s="956">
        <v>45083.143946759257</v>
      </c>
      <c r="AO946" s="952"/>
    </row>
    <row r="947" spans="1:41" x14ac:dyDescent="0.2">
      <c r="A947" s="989"/>
      <c r="B947" s="989"/>
      <c r="C947" s="992"/>
      <c r="D947" s="995"/>
      <c r="E947" s="992"/>
      <c r="F947" s="992"/>
      <c r="G947" s="992"/>
      <c r="H947" s="998"/>
      <c r="I947" s="998"/>
      <c r="J947" s="998"/>
      <c r="K947" s="986"/>
      <c r="L947" s="998"/>
      <c r="M947" s="998"/>
      <c r="N947" s="1001"/>
      <c r="O947" s="986"/>
      <c r="P947" s="986"/>
      <c r="Q947" s="977"/>
      <c r="R947" s="977"/>
      <c r="S947" s="977"/>
      <c r="T947" s="977"/>
      <c r="U947" s="977"/>
      <c r="V947" s="977"/>
      <c r="W947" s="980"/>
      <c r="X947" s="983"/>
      <c r="Y947" s="983"/>
      <c r="Z947" s="974"/>
      <c r="AA947" s="951" t="s">
        <v>2052</v>
      </c>
      <c r="AB947" s="952" t="s">
        <v>524</v>
      </c>
      <c r="AC947" s="952">
        <v>35000</v>
      </c>
      <c r="AD947" s="952" t="s">
        <v>380</v>
      </c>
      <c r="AE947" s="953">
        <v>42065</v>
      </c>
      <c r="AF947" s="953">
        <v>42796</v>
      </c>
      <c r="AG947" s="952">
        <v>7661.14</v>
      </c>
      <c r="AH947" s="952">
        <v>1916.36</v>
      </c>
      <c r="AI947" s="954">
        <v>4.9299999999999997E-2</v>
      </c>
      <c r="AJ947" s="954">
        <f>(AH947-MIN(IF(O945=0,2E+99,O945),IF(X945=0,2E+99,X945)))/MIN(IF(O945=0,2E+99,O945),IF(X945=0,2E+99,X945))</f>
        <v>-0.92451458207031112</v>
      </c>
      <c r="AK947" s="954">
        <v>9.082560758743332E-3</v>
      </c>
      <c r="AL947" s="954">
        <v>0.10944485714285715</v>
      </c>
      <c r="AM947" s="955">
        <v>1.9988780813625835</v>
      </c>
      <c r="AN947" s="956">
        <v>45083.14402777778</v>
      </c>
      <c r="AO947" s="952"/>
    </row>
    <row r="948" spans="1:41" x14ac:dyDescent="0.2">
      <c r="A948" s="989"/>
      <c r="B948" s="989"/>
      <c r="C948" s="992"/>
      <c r="D948" s="995"/>
      <c r="E948" s="992"/>
      <c r="F948" s="992"/>
      <c r="G948" s="992"/>
      <c r="H948" s="998"/>
      <c r="I948" s="998"/>
      <c r="J948" s="998"/>
      <c r="K948" s="986"/>
      <c r="L948" s="998"/>
      <c r="M948" s="998"/>
      <c r="N948" s="1001"/>
      <c r="O948" s="986"/>
      <c r="P948" s="986"/>
      <c r="Q948" s="977"/>
      <c r="R948" s="977"/>
      <c r="S948" s="977"/>
      <c r="T948" s="977"/>
      <c r="U948" s="977"/>
      <c r="V948" s="977"/>
      <c r="W948" s="980"/>
      <c r="X948" s="983"/>
      <c r="Y948" s="983"/>
      <c r="Z948" s="974"/>
      <c r="AA948" s="951" t="s">
        <v>2053</v>
      </c>
      <c r="AB948" s="952" t="s">
        <v>524</v>
      </c>
      <c r="AC948" s="952">
        <v>13000</v>
      </c>
      <c r="AD948" s="952" t="s">
        <v>380</v>
      </c>
      <c r="AE948" s="953">
        <v>42065</v>
      </c>
      <c r="AF948" s="953">
        <v>42796</v>
      </c>
      <c r="AG948" s="952">
        <v>10701.64</v>
      </c>
      <c r="AH948" s="952">
        <v>2003.23</v>
      </c>
      <c r="AI948" s="954">
        <v>0.1449</v>
      </c>
      <c r="AJ948" s="954">
        <f>(AH948-MIN(IF(O945=0,2E+99,O945),IF(X945=0,2E+99,X945)))/MIN(IF(O945=0,2E+99,O945),IF(X945=0,2E+99,X945))</f>
        <v>-0.92109277288229219</v>
      </c>
      <c r="AK948" s="954">
        <v>3.4157804021704437E-2</v>
      </c>
      <c r="AL948" s="954">
        <v>0.41160153846153846</v>
      </c>
      <c r="AM948" s="955">
        <v>2.6710961796698331</v>
      </c>
      <c r="AN948" s="956">
        <v>45083.144120370373</v>
      </c>
      <c r="AO948" s="952"/>
    </row>
    <row r="949" spans="1:41" x14ac:dyDescent="0.2">
      <c r="A949" s="989"/>
      <c r="B949" s="989"/>
      <c r="C949" s="992"/>
      <c r="D949" s="995"/>
      <c r="E949" s="992"/>
      <c r="F949" s="992"/>
      <c r="G949" s="992"/>
      <c r="H949" s="998"/>
      <c r="I949" s="998"/>
      <c r="J949" s="998"/>
      <c r="K949" s="986"/>
      <c r="L949" s="998"/>
      <c r="M949" s="998"/>
      <c r="N949" s="1001"/>
      <c r="O949" s="986"/>
      <c r="P949" s="986"/>
      <c r="Q949" s="977"/>
      <c r="R949" s="977"/>
      <c r="S949" s="977"/>
      <c r="T949" s="977"/>
      <c r="U949" s="977"/>
      <c r="V949" s="977"/>
      <c r="W949" s="980"/>
      <c r="X949" s="983"/>
      <c r="Y949" s="983"/>
      <c r="Z949" s="974"/>
      <c r="AA949" s="951" t="s">
        <v>2054</v>
      </c>
      <c r="AB949" s="952" t="s">
        <v>524</v>
      </c>
      <c r="AC949" s="952">
        <v>6000</v>
      </c>
      <c r="AD949" s="952" t="s">
        <v>380</v>
      </c>
      <c r="AE949" s="953">
        <v>42065</v>
      </c>
      <c r="AF949" s="953">
        <v>42796</v>
      </c>
      <c r="AG949" s="952">
        <v>11684.57</v>
      </c>
      <c r="AH949" s="952">
        <v>6141.6</v>
      </c>
      <c r="AI949" s="954">
        <v>0.85009999999999997</v>
      </c>
      <c r="AJ949" s="954">
        <f>(AH949-MIN(IF(O945=0,2E+99,O945),IF(X945=0,2E+99,X945)))/MIN(IF(O945=0,2E+99,O945),IF(X945=0,2E+99,X945))</f>
        <v>-0.75808238391691685</v>
      </c>
      <c r="AK949" s="954">
        <v>8.0806154910096809E-2</v>
      </c>
      <c r="AL949" s="954">
        <v>0.97371416666666666</v>
      </c>
      <c r="AM949" s="955">
        <v>0.95126432851374232</v>
      </c>
      <c r="AN949" s="956">
        <v>45083.144224537034</v>
      </c>
      <c r="AO949" s="952"/>
    </row>
    <row r="950" spans="1:41" x14ac:dyDescent="0.2">
      <c r="A950" s="989"/>
      <c r="B950" s="989"/>
      <c r="C950" s="992"/>
      <c r="D950" s="995"/>
      <c r="E950" s="992"/>
      <c r="F950" s="992"/>
      <c r="G950" s="992"/>
      <c r="H950" s="998"/>
      <c r="I950" s="998"/>
      <c r="J950" s="998"/>
      <c r="K950" s="986"/>
      <c r="L950" s="998"/>
      <c r="M950" s="998"/>
      <c r="N950" s="1001"/>
      <c r="O950" s="986"/>
      <c r="P950" s="986"/>
      <c r="Q950" s="977"/>
      <c r="R950" s="977"/>
      <c r="S950" s="977"/>
      <c r="T950" s="977"/>
      <c r="U950" s="977"/>
      <c r="V950" s="977"/>
      <c r="W950" s="980"/>
      <c r="X950" s="983"/>
      <c r="Y950" s="983"/>
      <c r="Z950" s="974"/>
      <c r="AA950" s="951" t="s">
        <v>2055</v>
      </c>
      <c r="AB950" s="952" t="s">
        <v>524</v>
      </c>
      <c r="AC950" s="952">
        <v>6000</v>
      </c>
      <c r="AD950" s="952" t="s">
        <v>380</v>
      </c>
      <c r="AE950" s="953">
        <v>42065</v>
      </c>
      <c r="AF950" s="953">
        <v>42796</v>
      </c>
      <c r="AG950" s="952">
        <v>13098.21</v>
      </c>
      <c r="AH950" s="952">
        <v>5095.0200000000004</v>
      </c>
      <c r="AI950" s="954">
        <v>0.73760000000000003</v>
      </c>
      <c r="AJ950" s="954">
        <f>(AH950-MIN(IF(O945=0,2E+99,O945),IF(X945=0,2E+99,X945)))/MIN(IF(O945=0,2E+99,O945),IF(X945=0,2E+99,X945))</f>
        <v>-0.79930716876780805</v>
      </c>
      <c r="AK950" s="954">
        <v>9.0582365145228202E-2</v>
      </c>
      <c r="AL950" s="954">
        <v>1.0915174999999999</v>
      </c>
      <c r="AM950" s="955">
        <v>1.2853933841280307</v>
      </c>
      <c r="AN950" s="956">
        <v>45083.144328703704</v>
      </c>
      <c r="AO950" s="952"/>
    </row>
    <row r="951" spans="1:41" x14ac:dyDescent="0.2">
      <c r="A951" s="989"/>
      <c r="B951" s="989"/>
      <c r="C951" s="992"/>
      <c r="D951" s="995"/>
      <c r="E951" s="992"/>
      <c r="F951" s="992"/>
      <c r="G951" s="992"/>
      <c r="H951" s="998"/>
      <c r="I951" s="998"/>
      <c r="J951" s="998"/>
      <c r="K951" s="986"/>
      <c r="L951" s="998"/>
      <c r="M951" s="998"/>
      <c r="N951" s="1001"/>
      <c r="O951" s="986"/>
      <c r="P951" s="986"/>
      <c r="Q951" s="977"/>
      <c r="R951" s="977"/>
      <c r="S951" s="977"/>
      <c r="T951" s="977"/>
      <c r="U951" s="977"/>
      <c r="V951" s="977"/>
      <c r="W951" s="980"/>
      <c r="X951" s="983"/>
      <c r="Y951" s="983"/>
      <c r="Z951" s="974"/>
      <c r="AA951" s="966" t="s">
        <v>2056</v>
      </c>
      <c r="AB951" s="952"/>
      <c r="AC951" s="952"/>
      <c r="AD951" s="952"/>
      <c r="AE951" s="952"/>
      <c r="AF951" s="952"/>
      <c r="AG951" s="952"/>
      <c r="AH951" s="952"/>
      <c r="AI951" s="954"/>
      <c r="AJ951" s="954"/>
      <c r="AK951" s="954"/>
      <c r="AL951" s="954"/>
      <c r="AM951" s="955"/>
      <c r="AN951" s="956">
        <v>45083.144328703704</v>
      </c>
      <c r="AO951" s="952"/>
    </row>
    <row r="952" spans="1:41" x14ac:dyDescent="0.2">
      <c r="A952" s="989"/>
      <c r="B952" s="989"/>
      <c r="C952" s="992"/>
      <c r="D952" s="995"/>
      <c r="E952" s="992"/>
      <c r="F952" s="992"/>
      <c r="G952" s="992"/>
      <c r="H952" s="998"/>
      <c r="I952" s="998"/>
      <c r="J952" s="998"/>
      <c r="K952" s="986"/>
      <c r="L952" s="998"/>
      <c r="M952" s="998"/>
      <c r="N952" s="1001"/>
      <c r="O952" s="986"/>
      <c r="P952" s="986"/>
      <c r="Q952" s="977"/>
      <c r="R952" s="977"/>
      <c r="S952" s="977"/>
      <c r="T952" s="977"/>
      <c r="U952" s="977"/>
      <c r="V952" s="977"/>
      <c r="W952" s="980"/>
      <c r="X952" s="983"/>
      <c r="Y952" s="983"/>
      <c r="Z952" s="974"/>
      <c r="AA952" s="966" t="s">
        <v>2057</v>
      </c>
      <c r="AB952" s="952"/>
      <c r="AC952" s="952"/>
      <c r="AD952" s="952"/>
      <c r="AE952" s="952"/>
      <c r="AF952" s="952"/>
      <c r="AG952" s="952"/>
      <c r="AH952" s="952"/>
      <c r="AI952" s="954"/>
      <c r="AJ952" s="954"/>
      <c r="AK952" s="954"/>
      <c r="AL952" s="954"/>
      <c r="AM952" s="955"/>
      <c r="AN952" s="956">
        <v>45083.144328703704</v>
      </c>
      <c r="AO952" s="952"/>
    </row>
    <row r="953" spans="1:41" x14ac:dyDescent="0.2">
      <c r="A953" s="989"/>
      <c r="B953" s="989"/>
      <c r="C953" s="992"/>
      <c r="D953" s="995"/>
      <c r="E953" s="992"/>
      <c r="F953" s="992"/>
      <c r="G953" s="992"/>
      <c r="H953" s="998"/>
      <c r="I953" s="998"/>
      <c r="J953" s="998"/>
      <c r="K953" s="986"/>
      <c r="L953" s="998"/>
      <c r="M953" s="998"/>
      <c r="N953" s="1001"/>
      <c r="O953" s="986"/>
      <c r="P953" s="986"/>
      <c r="Q953" s="977"/>
      <c r="R953" s="977"/>
      <c r="S953" s="977"/>
      <c r="T953" s="977"/>
      <c r="U953" s="977"/>
      <c r="V953" s="977"/>
      <c r="W953" s="980"/>
      <c r="X953" s="983"/>
      <c r="Y953" s="983"/>
      <c r="Z953" s="974"/>
      <c r="AA953" s="966" t="s">
        <v>2058</v>
      </c>
      <c r="AB953" s="952"/>
      <c r="AC953" s="952"/>
      <c r="AD953" s="952"/>
      <c r="AE953" s="952"/>
      <c r="AF953" s="952"/>
      <c r="AG953" s="952"/>
      <c r="AH953" s="952"/>
      <c r="AI953" s="954"/>
      <c r="AJ953" s="954"/>
      <c r="AK953" s="954"/>
      <c r="AL953" s="954"/>
      <c r="AM953" s="955"/>
      <c r="AN953" s="956">
        <v>45083.14434027778</v>
      </c>
      <c r="AO953" s="952"/>
    </row>
    <row r="954" spans="1:41" x14ac:dyDescent="0.2">
      <c r="A954" s="989"/>
      <c r="B954" s="989"/>
      <c r="C954" s="992"/>
      <c r="D954" s="995"/>
      <c r="E954" s="992"/>
      <c r="F954" s="992"/>
      <c r="G954" s="992"/>
      <c r="H954" s="998"/>
      <c r="I954" s="998"/>
      <c r="J954" s="998"/>
      <c r="K954" s="986"/>
      <c r="L954" s="998"/>
      <c r="M954" s="998"/>
      <c r="N954" s="1001"/>
      <c r="O954" s="986"/>
      <c r="P954" s="986"/>
      <c r="Q954" s="977"/>
      <c r="R954" s="977"/>
      <c r="S954" s="977"/>
      <c r="T954" s="977"/>
      <c r="U954" s="977"/>
      <c r="V954" s="977"/>
      <c r="W954" s="980"/>
      <c r="X954" s="983"/>
      <c r="Y954" s="983"/>
      <c r="Z954" s="974"/>
      <c r="AA954" s="966" t="s">
        <v>2059</v>
      </c>
      <c r="AB954" s="952"/>
      <c r="AC954" s="952"/>
      <c r="AD954" s="952"/>
      <c r="AE954" s="952"/>
      <c r="AF954" s="952"/>
      <c r="AG954" s="952"/>
      <c r="AH954" s="952"/>
      <c r="AI954" s="954"/>
      <c r="AJ954" s="954"/>
      <c r="AK954" s="954"/>
      <c r="AL954" s="954"/>
      <c r="AM954" s="955"/>
      <c r="AN954" s="956">
        <v>45083.14434027778</v>
      </c>
      <c r="AO954" s="952"/>
    </row>
    <row r="955" spans="1:41" ht="13.5" thickBot="1" x14ac:dyDescent="0.25">
      <c r="A955" s="990"/>
      <c r="B955" s="990"/>
      <c r="C955" s="993"/>
      <c r="D955" s="996"/>
      <c r="E955" s="993"/>
      <c r="F955" s="993"/>
      <c r="G955" s="993"/>
      <c r="H955" s="999"/>
      <c r="I955" s="999"/>
      <c r="J955" s="999"/>
      <c r="K955" s="987"/>
      <c r="L955" s="999"/>
      <c r="M955" s="999"/>
      <c r="N955" s="1002"/>
      <c r="O955" s="987"/>
      <c r="P955" s="987"/>
      <c r="Q955" s="978"/>
      <c r="R955" s="978"/>
      <c r="S955" s="978"/>
      <c r="T955" s="978"/>
      <c r="U955" s="978"/>
      <c r="V955" s="978"/>
      <c r="W955" s="981"/>
      <c r="X955" s="984"/>
      <c r="Y955" s="984"/>
      <c r="Z955" s="975"/>
      <c r="AA955" s="965" t="s">
        <v>2060</v>
      </c>
      <c r="AB955" s="958"/>
      <c r="AC955" s="958"/>
      <c r="AD955" s="958"/>
      <c r="AE955" s="958"/>
      <c r="AF955" s="958"/>
      <c r="AG955" s="958"/>
      <c r="AH955" s="958"/>
      <c r="AI955" s="960"/>
      <c r="AJ955" s="960"/>
      <c r="AK955" s="960"/>
      <c r="AL955" s="960"/>
      <c r="AM955" s="961"/>
      <c r="AN955" s="962">
        <v>45083.14434027778</v>
      </c>
      <c r="AO955" s="958"/>
    </row>
    <row r="956" spans="1:41" x14ac:dyDescent="0.2">
      <c r="A956" s="988" t="s">
        <v>2048</v>
      </c>
      <c r="B956" s="988" t="s">
        <v>2063</v>
      </c>
      <c r="C956" s="991"/>
      <c r="D956" s="994" t="s">
        <v>524</v>
      </c>
      <c r="E956" s="991" t="s">
        <v>960</v>
      </c>
      <c r="F956" s="991">
        <v>1</v>
      </c>
      <c r="G956" s="991">
        <v>1</v>
      </c>
      <c r="H956" s="997">
        <v>15</v>
      </c>
      <c r="I956" s="997">
        <v>352</v>
      </c>
      <c r="J956" s="997">
        <v>0.01</v>
      </c>
      <c r="K956" s="985">
        <v>25.324999999999999</v>
      </c>
      <c r="L956" s="997">
        <v>1.4</v>
      </c>
      <c r="M956" s="997">
        <v>43</v>
      </c>
      <c r="N956" s="1000">
        <v>865.47671239919987</v>
      </c>
      <c r="O956" s="985">
        <f>VLOOKUP(D956,'Залог и цена пипса'!$B$13:$E$44,3,0)*(N956+I956*$C$2*K956)</f>
        <v>16786.859310684787</v>
      </c>
      <c r="P956" s="985">
        <f>K956*VLOOKUP(D956,'Залог и цена пипса'!$B$13:$E$44,2,0)</f>
        <v>5452.0990312163613</v>
      </c>
      <c r="Q956" s="976"/>
      <c r="R956" s="976"/>
      <c r="S956" s="976"/>
      <c r="T956" s="976"/>
      <c r="U956" s="976"/>
      <c r="V956" s="976"/>
      <c r="W956" s="979"/>
      <c r="X956" s="982"/>
      <c r="Y956" s="982"/>
      <c r="Z956" s="973">
        <f>MAX(O956,X956)+MAX(Y956,P956)</f>
        <v>22238.958341901147</v>
      </c>
      <c r="AA956" s="964" t="s">
        <v>2050</v>
      </c>
      <c r="AB956" s="946"/>
      <c r="AC956" s="946"/>
      <c r="AD956" s="946"/>
      <c r="AE956" s="946"/>
      <c r="AF956" s="946"/>
      <c r="AG956" s="946"/>
      <c r="AH956" s="946"/>
      <c r="AI956" s="948"/>
      <c r="AJ956" s="948"/>
      <c r="AK956" s="948"/>
      <c r="AL956" s="948"/>
      <c r="AM956" s="949"/>
      <c r="AN956" s="950">
        <v>45083.144375000003</v>
      </c>
      <c r="AO956" s="946"/>
    </row>
    <row r="957" spans="1:41" x14ac:dyDescent="0.2">
      <c r="A957" s="989"/>
      <c r="B957" s="989"/>
      <c r="C957" s="992"/>
      <c r="D957" s="995"/>
      <c r="E957" s="992"/>
      <c r="F957" s="992"/>
      <c r="G957" s="992"/>
      <c r="H957" s="998"/>
      <c r="I957" s="998"/>
      <c r="J957" s="998"/>
      <c r="K957" s="986"/>
      <c r="L957" s="998"/>
      <c r="M957" s="998"/>
      <c r="N957" s="1001"/>
      <c r="O957" s="986"/>
      <c r="P957" s="986"/>
      <c r="Q957" s="977"/>
      <c r="R957" s="977"/>
      <c r="S957" s="977"/>
      <c r="T957" s="977"/>
      <c r="U957" s="977"/>
      <c r="V957" s="977"/>
      <c r="W957" s="980"/>
      <c r="X957" s="983"/>
      <c r="Y957" s="983"/>
      <c r="Z957" s="974"/>
      <c r="AA957" s="951" t="s">
        <v>2051</v>
      </c>
      <c r="AB957" s="952" t="s">
        <v>524</v>
      </c>
      <c r="AC957" s="952">
        <v>20000</v>
      </c>
      <c r="AD957" s="952" t="s">
        <v>380</v>
      </c>
      <c r="AE957" s="953">
        <v>42065</v>
      </c>
      <c r="AF957" s="953">
        <v>42796</v>
      </c>
      <c r="AG957" s="952">
        <v>15184.28</v>
      </c>
      <c r="AH957" s="952">
        <v>4482.5200000000004</v>
      </c>
      <c r="AI957" s="954">
        <v>0.17910000000000001</v>
      </c>
      <c r="AJ957" s="954">
        <f>(AH957-MIN(IF(O956=0,2E+99,O956),IF(X956=0,2E+99,X956)))/MIN(IF(O956=0,2E+99,O956),IF(X956=0,2E+99,X956))</f>
        <v>-0.73297447026634166</v>
      </c>
      <c r="AK957" s="954">
        <v>3.1502655601659754E-2</v>
      </c>
      <c r="AL957" s="954">
        <v>0.37960700000000003</v>
      </c>
      <c r="AM957" s="955">
        <v>1.6937213888616225</v>
      </c>
      <c r="AN957" s="956">
        <v>45083.144467592596</v>
      </c>
      <c r="AO957" s="952"/>
    </row>
    <row r="958" spans="1:41" x14ac:dyDescent="0.2">
      <c r="A958" s="989"/>
      <c r="B958" s="989"/>
      <c r="C958" s="992"/>
      <c r="D958" s="995"/>
      <c r="E958" s="992"/>
      <c r="F958" s="992"/>
      <c r="G958" s="992"/>
      <c r="H958" s="998"/>
      <c r="I958" s="998"/>
      <c r="J958" s="998"/>
      <c r="K958" s="986"/>
      <c r="L958" s="998"/>
      <c r="M958" s="998"/>
      <c r="N958" s="1001"/>
      <c r="O958" s="986"/>
      <c r="P958" s="986"/>
      <c r="Q958" s="977"/>
      <c r="R958" s="977"/>
      <c r="S958" s="977"/>
      <c r="T958" s="977"/>
      <c r="U958" s="977"/>
      <c r="V958" s="977"/>
      <c r="W958" s="980"/>
      <c r="X958" s="983"/>
      <c r="Y958" s="983"/>
      <c r="Z958" s="974"/>
      <c r="AA958" s="951" t="s">
        <v>2052</v>
      </c>
      <c r="AB958" s="952" t="s">
        <v>524</v>
      </c>
      <c r="AC958" s="952">
        <v>35000</v>
      </c>
      <c r="AD958" s="952" t="s">
        <v>380</v>
      </c>
      <c r="AE958" s="953">
        <v>42065</v>
      </c>
      <c r="AF958" s="953">
        <v>42796</v>
      </c>
      <c r="AG958" s="952">
        <v>7661.14</v>
      </c>
      <c r="AH958" s="952">
        <v>1916.36</v>
      </c>
      <c r="AI958" s="954">
        <v>4.9299999999999997E-2</v>
      </c>
      <c r="AJ958" s="954">
        <f>(AH958-MIN(IF(O956=0,2E+99,O956),IF(X956=0,2E+99,X956)))/MIN(IF(O956=0,2E+99,O956),IF(X956=0,2E+99,X956))</f>
        <v>-0.88584165956640604</v>
      </c>
      <c r="AK958" s="954">
        <v>9.082560758743332E-3</v>
      </c>
      <c r="AL958" s="954">
        <v>0.10944485714285715</v>
      </c>
      <c r="AM958" s="955">
        <v>1.9988780813625835</v>
      </c>
      <c r="AN958" s="956">
        <v>45083.144537037035</v>
      </c>
      <c r="AO958" s="952"/>
    </row>
    <row r="959" spans="1:41" x14ac:dyDescent="0.2">
      <c r="A959" s="989"/>
      <c r="B959" s="989"/>
      <c r="C959" s="992"/>
      <c r="D959" s="995"/>
      <c r="E959" s="992"/>
      <c r="F959" s="992"/>
      <c r="G959" s="992"/>
      <c r="H959" s="998"/>
      <c r="I959" s="998"/>
      <c r="J959" s="998"/>
      <c r="K959" s="986"/>
      <c r="L959" s="998"/>
      <c r="M959" s="998"/>
      <c r="N959" s="1001"/>
      <c r="O959" s="986"/>
      <c r="P959" s="986"/>
      <c r="Q959" s="977"/>
      <c r="R959" s="977"/>
      <c r="S959" s="977"/>
      <c r="T959" s="977"/>
      <c r="U959" s="977"/>
      <c r="V959" s="977"/>
      <c r="W959" s="980"/>
      <c r="X959" s="983"/>
      <c r="Y959" s="983"/>
      <c r="Z959" s="974"/>
      <c r="AA959" s="951" t="s">
        <v>2053</v>
      </c>
      <c r="AB959" s="952" t="s">
        <v>524</v>
      </c>
      <c r="AC959" s="952">
        <v>13000</v>
      </c>
      <c r="AD959" s="952" t="s">
        <v>380</v>
      </c>
      <c r="AE959" s="953">
        <v>42065</v>
      </c>
      <c r="AF959" s="953">
        <v>42796</v>
      </c>
      <c r="AG959" s="952">
        <v>10701.64</v>
      </c>
      <c r="AH959" s="952">
        <v>2003.23</v>
      </c>
      <c r="AI959" s="954">
        <v>0.1449</v>
      </c>
      <c r="AJ959" s="954">
        <f>(AH959-MIN(IF(O956=0,2E+99,O956),IF(X956=0,2E+99,X956)))/MIN(IF(O956=0,2E+99,O956),IF(X956=0,2E+99,X956))</f>
        <v>-0.88066677852450048</v>
      </c>
      <c r="AK959" s="954">
        <v>3.4157804021704437E-2</v>
      </c>
      <c r="AL959" s="954">
        <v>0.41160153846153846</v>
      </c>
      <c r="AM959" s="955">
        <v>2.6710961796698331</v>
      </c>
      <c r="AN959" s="956">
        <v>45083.144629629627</v>
      </c>
      <c r="AO959" s="952"/>
    </row>
    <row r="960" spans="1:41" x14ac:dyDescent="0.2">
      <c r="A960" s="989"/>
      <c r="B960" s="989"/>
      <c r="C960" s="992"/>
      <c r="D960" s="995"/>
      <c r="E960" s="992"/>
      <c r="F960" s="992"/>
      <c r="G960" s="992"/>
      <c r="H960" s="998"/>
      <c r="I960" s="998"/>
      <c r="J960" s="998"/>
      <c r="K960" s="986"/>
      <c r="L960" s="998"/>
      <c r="M960" s="998"/>
      <c r="N960" s="1001"/>
      <c r="O960" s="986"/>
      <c r="P960" s="986"/>
      <c r="Q960" s="977"/>
      <c r="R960" s="977"/>
      <c r="S960" s="977"/>
      <c r="T960" s="977"/>
      <c r="U960" s="977"/>
      <c r="V960" s="977"/>
      <c r="W960" s="980"/>
      <c r="X960" s="983"/>
      <c r="Y960" s="983"/>
      <c r="Z960" s="974"/>
      <c r="AA960" s="951" t="s">
        <v>2054</v>
      </c>
      <c r="AB960" s="952" t="s">
        <v>524</v>
      </c>
      <c r="AC960" s="952">
        <v>6000</v>
      </c>
      <c r="AD960" s="952" t="s">
        <v>380</v>
      </c>
      <c r="AE960" s="953">
        <v>42065</v>
      </c>
      <c r="AF960" s="953">
        <v>42796</v>
      </c>
      <c r="AG960" s="952">
        <v>11684.57</v>
      </c>
      <c r="AH960" s="952">
        <v>6141.6</v>
      </c>
      <c r="AI960" s="954">
        <v>0.85009999999999997</v>
      </c>
      <c r="AJ960" s="954">
        <f>(AH960-MIN(IF(O956=0,2E+99,O956),IF(X956=0,2E+99,X956)))/MIN(IF(O956=0,2E+99,O956),IF(X956=0,2E+99,X956))</f>
        <v>-0.63414240351136497</v>
      </c>
      <c r="AK960" s="954">
        <v>8.0806154910096809E-2</v>
      </c>
      <c r="AL960" s="954">
        <v>0.97371416666666666</v>
      </c>
      <c r="AM960" s="955">
        <v>0.95126432851374232</v>
      </c>
      <c r="AN960" s="956">
        <v>45083.14472222222</v>
      </c>
      <c r="AO960" s="952"/>
    </row>
    <row r="961" spans="1:41" x14ac:dyDescent="0.2">
      <c r="A961" s="989"/>
      <c r="B961" s="989"/>
      <c r="C961" s="992"/>
      <c r="D961" s="995"/>
      <c r="E961" s="992"/>
      <c r="F961" s="992"/>
      <c r="G961" s="992"/>
      <c r="H961" s="998"/>
      <c r="I961" s="998"/>
      <c r="J961" s="998"/>
      <c r="K961" s="986"/>
      <c r="L961" s="998"/>
      <c r="M961" s="998"/>
      <c r="N961" s="1001"/>
      <c r="O961" s="986"/>
      <c r="P961" s="986"/>
      <c r="Q961" s="977"/>
      <c r="R961" s="977"/>
      <c r="S961" s="977"/>
      <c r="T961" s="977"/>
      <c r="U961" s="977"/>
      <c r="V961" s="977"/>
      <c r="W961" s="980"/>
      <c r="X961" s="983"/>
      <c r="Y961" s="983"/>
      <c r="Z961" s="974"/>
      <c r="AA961" s="951" t="s">
        <v>2055</v>
      </c>
      <c r="AB961" s="952" t="s">
        <v>524</v>
      </c>
      <c r="AC961" s="952">
        <v>6000</v>
      </c>
      <c r="AD961" s="952" t="s">
        <v>380</v>
      </c>
      <c r="AE961" s="953">
        <v>42065</v>
      </c>
      <c r="AF961" s="953">
        <v>42796</v>
      </c>
      <c r="AG961" s="952">
        <v>13098.21</v>
      </c>
      <c r="AH961" s="952">
        <v>5095.0200000000004</v>
      </c>
      <c r="AI961" s="954">
        <v>0.73760000000000003</v>
      </c>
      <c r="AJ961" s="954">
        <f>(AH961-MIN(IF(O956=0,2E+99,O956),IF(X956=0,2E+99,X956)))/MIN(IF(O956=0,2E+99,O956),IF(X956=0,2E+99,X956))</f>
        <v>-0.69648759748900524</v>
      </c>
      <c r="AK961" s="954">
        <v>9.0582365145228202E-2</v>
      </c>
      <c r="AL961" s="954">
        <v>1.0915174999999999</v>
      </c>
      <c r="AM961" s="955">
        <v>1.2853933841280307</v>
      </c>
      <c r="AN961" s="956">
        <v>45083.144826388889</v>
      </c>
      <c r="AO961" s="952"/>
    </row>
    <row r="962" spans="1:41" x14ac:dyDescent="0.2">
      <c r="A962" s="989"/>
      <c r="B962" s="989"/>
      <c r="C962" s="992"/>
      <c r="D962" s="995"/>
      <c r="E962" s="992"/>
      <c r="F962" s="992"/>
      <c r="G962" s="992"/>
      <c r="H962" s="998"/>
      <c r="I962" s="998"/>
      <c r="J962" s="998"/>
      <c r="K962" s="986"/>
      <c r="L962" s="998"/>
      <c r="M962" s="998"/>
      <c r="N962" s="1001"/>
      <c r="O962" s="986"/>
      <c r="P962" s="986"/>
      <c r="Q962" s="977"/>
      <c r="R962" s="977"/>
      <c r="S962" s="977"/>
      <c r="T962" s="977"/>
      <c r="U962" s="977"/>
      <c r="V962" s="977"/>
      <c r="W962" s="980"/>
      <c r="X962" s="983"/>
      <c r="Y962" s="983"/>
      <c r="Z962" s="974"/>
      <c r="AA962" s="966" t="s">
        <v>2056</v>
      </c>
      <c r="AB962" s="952"/>
      <c r="AC962" s="952"/>
      <c r="AD962" s="952"/>
      <c r="AE962" s="952"/>
      <c r="AF962" s="952"/>
      <c r="AG962" s="952"/>
      <c r="AH962" s="952"/>
      <c r="AI962" s="954"/>
      <c r="AJ962" s="954"/>
      <c r="AK962" s="954"/>
      <c r="AL962" s="954"/>
      <c r="AM962" s="955"/>
      <c r="AN962" s="956">
        <v>45083.144826388889</v>
      </c>
      <c r="AO962" s="952"/>
    </row>
    <row r="963" spans="1:41" x14ac:dyDescent="0.2">
      <c r="A963" s="989"/>
      <c r="B963" s="989"/>
      <c r="C963" s="992"/>
      <c r="D963" s="995"/>
      <c r="E963" s="992"/>
      <c r="F963" s="992"/>
      <c r="G963" s="992"/>
      <c r="H963" s="998"/>
      <c r="I963" s="998"/>
      <c r="J963" s="998"/>
      <c r="K963" s="986"/>
      <c r="L963" s="998"/>
      <c r="M963" s="998"/>
      <c r="N963" s="1001"/>
      <c r="O963" s="986"/>
      <c r="P963" s="986"/>
      <c r="Q963" s="977"/>
      <c r="R963" s="977"/>
      <c r="S963" s="977"/>
      <c r="T963" s="977"/>
      <c r="U963" s="977"/>
      <c r="V963" s="977"/>
      <c r="W963" s="980"/>
      <c r="X963" s="983"/>
      <c r="Y963" s="983"/>
      <c r="Z963" s="974"/>
      <c r="AA963" s="966" t="s">
        <v>2057</v>
      </c>
      <c r="AB963" s="952"/>
      <c r="AC963" s="952"/>
      <c r="AD963" s="952"/>
      <c r="AE963" s="952"/>
      <c r="AF963" s="952"/>
      <c r="AG963" s="952"/>
      <c r="AH963" s="952"/>
      <c r="AI963" s="954"/>
      <c r="AJ963" s="954"/>
      <c r="AK963" s="954"/>
      <c r="AL963" s="954"/>
      <c r="AM963" s="955"/>
      <c r="AN963" s="956">
        <v>45083.144826388889</v>
      </c>
      <c r="AO963" s="952"/>
    </row>
    <row r="964" spans="1:41" x14ac:dyDescent="0.2">
      <c r="A964" s="989"/>
      <c r="B964" s="989"/>
      <c r="C964" s="992"/>
      <c r="D964" s="995"/>
      <c r="E964" s="992"/>
      <c r="F964" s="992"/>
      <c r="G964" s="992"/>
      <c r="H964" s="998"/>
      <c r="I964" s="998"/>
      <c r="J964" s="998"/>
      <c r="K964" s="986"/>
      <c r="L964" s="998"/>
      <c r="M964" s="998"/>
      <c r="N964" s="1001"/>
      <c r="O964" s="986"/>
      <c r="P964" s="986"/>
      <c r="Q964" s="977"/>
      <c r="R964" s="977"/>
      <c r="S964" s="977"/>
      <c r="T964" s="977"/>
      <c r="U964" s="977"/>
      <c r="V964" s="977"/>
      <c r="W964" s="980"/>
      <c r="X964" s="983"/>
      <c r="Y964" s="983"/>
      <c r="Z964" s="974"/>
      <c r="AA964" s="966" t="s">
        <v>2058</v>
      </c>
      <c r="AB964" s="952"/>
      <c r="AC964" s="952"/>
      <c r="AD964" s="952"/>
      <c r="AE964" s="952"/>
      <c r="AF964" s="952"/>
      <c r="AG964" s="952"/>
      <c r="AH964" s="952"/>
      <c r="AI964" s="954"/>
      <c r="AJ964" s="954"/>
      <c r="AK964" s="954"/>
      <c r="AL964" s="954"/>
      <c r="AM964" s="955"/>
      <c r="AN964" s="956">
        <v>45083.144837962966</v>
      </c>
      <c r="AO964" s="952"/>
    </row>
    <row r="965" spans="1:41" x14ac:dyDescent="0.2">
      <c r="A965" s="989"/>
      <c r="B965" s="989"/>
      <c r="C965" s="992"/>
      <c r="D965" s="995"/>
      <c r="E965" s="992"/>
      <c r="F965" s="992"/>
      <c r="G965" s="992"/>
      <c r="H965" s="998"/>
      <c r="I965" s="998"/>
      <c r="J965" s="998"/>
      <c r="K965" s="986"/>
      <c r="L965" s="998"/>
      <c r="M965" s="998"/>
      <c r="N965" s="1001"/>
      <c r="O965" s="986"/>
      <c r="P965" s="986"/>
      <c r="Q965" s="977"/>
      <c r="R965" s="977"/>
      <c r="S965" s="977"/>
      <c r="T965" s="977"/>
      <c r="U965" s="977"/>
      <c r="V965" s="977"/>
      <c r="W965" s="980"/>
      <c r="X965" s="983"/>
      <c r="Y965" s="983"/>
      <c r="Z965" s="974"/>
      <c r="AA965" s="966" t="s">
        <v>2059</v>
      </c>
      <c r="AB965" s="952"/>
      <c r="AC965" s="952"/>
      <c r="AD965" s="952"/>
      <c r="AE965" s="952"/>
      <c r="AF965" s="952"/>
      <c r="AG965" s="952"/>
      <c r="AH965" s="952"/>
      <c r="AI965" s="954"/>
      <c r="AJ965" s="954"/>
      <c r="AK965" s="954"/>
      <c r="AL965" s="954"/>
      <c r="AM965" s="955"/>
      <c r="AN965" s="956">
        <v>45083.144837962966</v>
      </c>
      <c r="AO965" s="952"/>
    </row>
    <row r="966" spans="1:41" ht="13.5" thickBot="1" x14ac:dyDescent="0.25">
      <c r="A966" s="990"/>
      <c r="B966" s="990"/>
      <c r="C966" s="993"/>
      <c r="D966" s="996"/>
      <c r="E966" s="993"/>
      <c r="F966" s="993"/>
      <c r="G966" s="993"/>
      <c r="H966" s="999"/>
      <c r="I966" s="999"/>
      <c r="J966" s="999"/>
      <c r="K966" s="987"/>
      <c r="L966" s="999"/>
      <c r="M966" s="999"/>
      <c r="N966" s="1002"/>
      <c r="O966" s="987"/>
      <c r="P966" s="987"/>
      <c r="Q966" s="978"/>
      <c r="R966" s="978"/>
      <c r="S966" s="978"/>
      <c r="T966" s="978"/>
      <c r="U966" s="978"/>
      <c r="V966" s="978"/>
      <c r="W966" s="981"/>
      <c r="X966" s="984"/>
      <c r="Y966" s="984"/>
      <c r="Z966" s="975"/>
      <c r="AA966" s="965" t="s">
        <v>2060</v>
      </c>
      <c r="AB966" s="958"/>
      <c r="AC966" s="958"/>
      <c r="AD966" s="958"/>
      <c r="AE966" s="958"/>
      <c r="AF966" s="958"/>
      <c r="AG966" s="958"/>
      <c r="AH966" s="958"/>
      <c r="AI966" s="960"/>
      <c r="AJ966" s="960"/>
      <c r="AK966" s="960"/>
      <c r="AL966" s="960"/>
      <c r="AM966" s="961"/>
      <c r="AN966" s="962">
        <v>45083.144837962966</v>
      </c>
      <c r="AO966" s="958"/>
    </row>
    <row r="967" spans="1:41" x14ac:dyDescent="0.2">
      <c r="A967" s="988" t="s">
        <v>2048</v>
      </c>
      <c r="B967" s="988" t="s">
        <v>2064</v>
      </c>
      <c r="C967" s="991"/>
      <c r="D967" s="994" t="s">
        <v>524</v>
      </c>
      <c r="E967" s="991" t="s">
        <v>960</v>
      </c>
      <c r="F967" s="991">
        <v>1</v>
      </c>
      <c r="G967" s="991">
        <v>1</v>
      </c>
      <c r="H967" s="997">
        <v>15</v>
      </c>
      <c r="I967" s="997">
        <v>459</v>
      </c>
      <c r="J967" s="997">
        <v>0.01</v>
      </c>
      <c r="K967" s="985">
        <v>61.106999999999999</v>
      </c>
      <c r="L967" s="997">
        <v>1.4</v>
      </c>
      <c r="M967" s="997">
        <v>45</v>
      </c>
      <c r="N967" s="1000">
        <v>2207.9574478235995</v>
      </c>
      <c r="O967" s="985">
        <f>VLOOKUP(D967,'Залог и цена пипса'!$B$13:$E$44,3,0)*(N967+I967*$C$2*K967)</f>
        <v>48891.68943001538</v>
      </c>
      <c r="P967" s="985">
        <f>K967*VLOOKUP(D967,'Залог и цена пипса'!$B$13:$E$44,2,0)</f>
        <v>13155.435952637243</v>
      </c>
      <c r="Q967" s="976"/>
      <c r="R967" s="976"/>
      <c r="S967" s="976"/>
      <c r="T967" s="976"/>
      <c r="U967" s="976"/>
      <c r="V967" s="976"/>
      <c r="W967" s="979"/>
      <c r="X967" s="982"/>
      <c r="Y967" s="982"/>
      <c r="Z967" s="973">
        <f>MAX(O967,X967)+MAX(Y967,P967)</f>
        <v>62047.125382652623</v>
      </c>
      <c r="AA967" s="964" t="s">
        <v>2050</v>
      </c>
      <c r="AB967" s="946"/>
      <c r="AC967" s="946"/>
      <c r="AD967" s="946"/>
      <c r="AE967" s="946"/>
      <c r="AF967" s="946"/>
      <c r="AG967" s="946"/>
      <c r="AH967" s="946"/>
      <c r="AI967" s="948"/>
      <c r="AJ967" s="948"/>
      <c r="AK967" s="948"/>
      <c r="AL967" s="948"/>
      <c r="AM967" s="949"/>
      <c r="AN967" s="950">
        <v>45083.144861111112</v>
      </c>
      <c r="AO967" s="946"/>
    </row>
    <row r="968" spans="1:41" x14ac:dyDescent="0.2">
      <c r="A968" s="989"/>
      <c r="B968" s="989"/>
      <c r="C968" s="992"/>
      <c r="D968" s="995"/>
      <c r="E968" s="992"/>
      <c r="F968" s="992"/>
      <c r="G968" s="992"/>
      <c r="H968" s="998"/>
      <c r="I968" s="998"/>
      <c r="J968" s="998"/>
      <c r="K968" s="986"/>
      <c r="L968" s="998"/>
      <c r="M968" s="998"/>
      <c r="N968" s="1001"/>
      <c r="O968" s="986"/>
      <c r="P968" s="986"/>
      <c r="Q968" s="977"/>
      <c r="R968" s="977"/>
      <c r="S968" s="977"/>
      <c r="T968" s="977"/>
      <c r="U968" s="977"/>
      <c r="V968" s="977"/>
      <c r="W968" s="980"/>
      <c r="X968" s="983"/>
      <c r="Y968" s="983"/>
      <c r="Z968" s="974"/>
      <c r="AA968" s="951" t="s">
        <v>2051</v>
      </c>
      <c r="AB968" s="952" t="s">
        <v>524</v>
      </c>
      <c r="AC968" s="952">
        <v>20000</v>
      </c>
      <c r="AD968" s="952" t="s">
        <v>380</v>
      </c>
      <c r="AE968" s="953">
        <v>42065</v>
      </c>
      <c r="AF968" s="953">
        <v>42796</v>
      </c>
      <c r="AG968" s="952">
        <v>15184.28</v>
      </c>
      <c r="AH968" s="952">
        <v>4482.5200000000004</v>
      </c>
      <c r="AI968" s="954">
        <v>0.17910000000000001</v>
      </c>
      <c r="AJ968" s="954">
        <f>(AH968-MIN(IF(O967=0,2E+99,O967),IF(X967=0,2E+99,X967)))/MIN(IF(O967=0,2E+99,O967),IF(X967=0,2E+99,X967))</f>
        <v>-0.90831734283969912</v>
      </c>
      <c r="AK968" s="954">
        <v>3.1502655601659754E-2</v>
      </c>
      <c r="AL968" s="954">
        <v>0.37960700000000003</v>
      </c>
      <c r="AM968" s="955">
        <v>1.6937213888616225</v>
      </c>
      <c r="AN968" s="956">
        <v>45083.144953703704</v>
      </c>
      <c r="AO968" s="952"/>
    </row>
    <row r="969" spans="1:41" x14ac:dyDescent="0.2">
      <c r="A969" s="989"/>
      <c r="B969" s="989"/>
      <c r="C969" s="992"/>
      <c r="D969" s="995"/>
      <c r="E969" s="992"/>
      <c r="F969" s="992"/>
      <c r="G969" s="992"/>
      <c r="H969" s="998"/>
      <c r="I969" s="998"/>
      <c r="J969" s="998"/>
      <c r="K969" s="986"/>
      <c r="L969" s="998"/>
      <c r="M969" s="998"/>
      <c r="N969" s="1001"/>
      <c r="O969" s="986"/>
      <c r="P969" s="986"/>
      <c r="Q969" s="977"/>
      <c r="R969" s="977"/>
      <c r="S969" s="977"/>
      <c r="T969" s="977"/>
      <c r="U969" s="977"/>
      <c r="V969" s="977"/>
      <c r="W969" s="980"/>
      <c r="X969" s="983"/>
      <c r="Y969" s="983"/>
      <c r="Z969" s="974"/>
      <c r="AA969" s="951" t="s">
        <v>2052</v>
      </c>
      <c r="AB969" s="952" t="s">
        <v>524</v>
      </c>
      <c r="AC969" s="952">
        <v>35000</v>
      </c>
      <c r="AD969" s="952" t="s">
        <v>380</v>
      </c>
      <c r="AE969" s="953">
        <v>42065</v>
      </c>
      <c r="AF969" s="953">
        <v>42796</v>
      </c>
      <c r="AG969" s="952">
        <v>7661.14</v>
      </c>
      <c r="AH969" s="952">
        <v>1916.36</v>
      </c>
      <c r="AI969" s="954">
        <v>4.9299999999999997E-2</v>
      </c>
      <c r="AJ969" s="954">
        <f>(AH969-MIN(IF(O967=0,2E+99,O967),IF(X967=0,2E+99,X967)))/MIN(IF(O967=0,2E+99,O967),IF(X967=0,2E+99,X967))</f>
        <v>-0.96080397256995753</v>
      </c>
      <c r="AK969" s="954">
        <v>9.082560758743332E-3</v>
      </c>
      <c r="AL969" s="954">
        <v>0.10944485714285715</v>
      </c>
      <c r="AM969" s="955">
        <v>1.9988780813625835</v>
      </c>
      <c r="AN969" s="956">
        <v>45083.14502314815</v>
      </c>
      <c r="AO969" s="952"/>
    </row>
    <row r="970" spans="1:41" x14ac:dyDescent="0.2">
      <c r="A970" s="989"/>
      <c r="B970" s="989"/>
      <c r="C970" s="992"/>
      <c r="D970" s="995"/>
      <c r="E970" s="992"/>
      <c r="F970" s="992"/>
      <c r="G970" s="992"/>
      <c r="H970" s="998"/>
      <c r="I970" s="998"/>
      <c r="J970" s="998"/>
      <c r="K970" s="986"/>
      <c r="L970" s="998"/>
      <c r="M970" s="998"/>
      <c r="N970" s="1001"/>
      <c r="O970" s="986"/>
      <c r="P970" s="986"/>
      <c r="Q970" s="977"/>
      <c r="R970" s="977"/>
      <c r="S970" s="977"/>
      <c r="T970" s="977"/>
      <c r="U970" s="977"/>
      <c r="V970" s="977"/>
      <c r="W970" s="980"/>
      <c r="X970" s="983"/>
      <c r="Y970" s="983"/>
      <c r="Z970" s="974"/>
      <c r="AA970" s="951" t="s">
        <v>2053</v>
      </c>
      <c r="AB970" s="952" t="s">
        <v>524</v>
      </c>
      <c r="AC970" s="952">
        <v>13000</v>
      </c>
      <c r="AD970" s="952" t="s">
        <v>380</v>
      </c>
      <c r="AE970" s="953">
        <v>42065</v>
      </c>
      <c r="AF970" s="953">
        <v>42796</v>
      </c>
      <c r="AG970" s="952">
        <v>10701.64</v>
      </c>
      <c r="AH970" s="952">
        <v>2003.23</v>
      </c>
      <c r="AI970" s="954">
        <v>0.1449</v>
      </c>
      <c r="AJ970" s="954">
        <f>(AH970-MIN(IF(O967=0,2E+99,O967),IF(X967=0,2E+99,X967)))/MIN(IF(O967=0,2E+99,O967),IF(X967=0,2E+99,X967))</f>
        <v>-0.95902718798728626</v>
      </c>
      <c r="AK970" s="954">
        <v>3.4157804021704437E-2</v>
      </c>
      <c r="AL970" s="954">
        <v>0.41160153846153846</v>
      </c>
      <c r="AM970" s="955">
        <v>2.6710961796698331</v>
      </c>
      <c r="AN970" s="956">
        <v>45083.145127314812</v>
      </c>
      <c r="AO970" s="952"/>
    </row>
    <row r="971" spans="1:41" x14ac:dyDescent="0.2">
      <c r="A971" s="989"/>
      <c r="B971" s="989"/>
      <c r="C971" s="992"/>
      <c r="D971" s="995"/>
      <c r="E971" s="992"/>
      <c r="F971" s="992"/>
      <c r="G971" s="992"/>
      <c r="H971" s="998"/>
      <c r="I971" s="998"/>
      <c r="J971" s="998"/>
      <c r="K971" s="986"/>
      <c r="L971" s="998"/>
      <c r="M971" s="998"/>
      <c r="N971" s="1001"/>
      <c r="O971" s="986"/>
      <c r="P971" s="986"/>
      <c r="Q971" s="977"/>
      <c r="R971" s="977"/>
      <c r="S971" s="977"/>
      <c r="T971" s="977"/>
      <c r="U971" s="977"/>
      <c r="V971" s="977"/>
      <c r="W971" s="980"/>
      <c r="X971" s="983"/>
      <c r="Y971" s="983"/>
      <c r="Z971" s="974"/>
      <c r="AA971" s="951" t="s">
        <v>2054</v>
      </c>
      <c r="AB971" s="952" t="s">
        <v>524</v>
      </c>
      <c r="AC971" s="952">
        <v>6000</v>
      </c>
      <c r="AD971" s="952" t="s">
        <v>380</v>
      </c>
      <c r="AE971" s="953">
        <v>42065</v>
      </c>
      <c r="AF971" s="953">
        <v>42796</v>
      </c>
      <c r="AG971" s="952">
        <v>11684.57</v>
      </c>
      <c r="AH971" s="952">
        <v>6141.6</v>
      </c>
      <c r="AI971" s="954">
        <v>0.85009999999999997</v>
      </c>
      <c r="AJ971" s="954">
        <f>(AH971-MIN(IF(O967=0,2E+99,O967),IF(X967=0,2E+99,X967)))/MIN(IF(O967=0,2E+99,O967),IF(X967=0,2E+99,X967))</f>
        <v>-0.87438355942289092</v>
      </c>
      <c r="AK971" s="954">
        <v>8.0806154910096809E-2</v>
      </c>
      <c r="AL971" s="954">
        <v>0.97371416666666666</v>
      </c>
      <c r="AM971" s="955">
        <v>0.95126432851374232</v>
      </c>
      <c r="AN971" s="956">
        <v>45083.145219907405</v>
      </c>
      <c r="AO971" s="952"/>
    </row>
    <row r="972" spans="1:41" x14ac:dyDescent="0.2">
      <c r="A972" s="989"/>
      <c r="B972" s="989"/>
      <c r="C972" s="992"/>
      <c r="D972" s="995"/>
      <c r="E972" s="992"/>
      <c r="F972" s="992"/>
      <c r="G972" s="992"/>
      <c r="H972" s="998"/>
      <c r="I972" s="998"/>
      <c r="J972" s="998"/>
      <c r="K972" s="986"/>
      <c r="L972" s="998"/>
      <c r="M972" s="998"/>
      <c r="N972" s="1001"/>
      <c r="O972" s="986"/>
      <c r="P972" s="986"/>
      <c r="Q972" s="977"/>
      <c r="R972" s="977"/>
      <c r="S972" s="977"/>
      <c r="T972" s="977"/>
      <c r="U972" s="977"/>
      <c r="V972" s="977"/>
      <c r="W972" s="980"/>
      <c r="X972" s="983"/>
      <c r="Y972" s="983"/>
      <c r="Z972" s="974"/>
      <c r="AA972" s="951" t="s">
        <v>2055</v>
      </c>
      <c r="AB972" s="952" t="s">
        <v>524</v>
      </c>
      <c r="AC972" s="952">
        <v>6000</v>
      </c>
      <c r="AD972" s="952" t="s">
        <v>380</v>
      </c>
      <c r="AE972" s="953">
        <v>42065</v>
      </c>
      <c r="AF972" s="953">
        <v>42796</v>
      </c>
      <c r="AG972" s="952">
        <v>13098.21</v>
      </c>
      <c r="AH972" s="952">
        <v>5095.0200000000004</v>
      </c>
      <c r="AI972" s="954">
        <v>0.73760000000000003</v>
      </c>
      <c r="AJ972" s="954">
        <f>(AH972-MIN(IF(O967=0,2E+99,O967),IF(X967=0,2E+99,X967)))/MIN(IF(O967=0,2E+99,O967),IF(X967=0,2E+99,X967))</f>
        <v>-0.89578965138250899</v>
      </c>
      <c r="AK972" s="954">
        <v>9.0582365145228202E-2</v>
      </c>
      <c r="AL972" s="954">
        <v>1.0915174999999999</v>
      </c>
      <c r="AM972" s="955">
        <v>1.2853933841280307</v>
      </c>
      <c r="AN972" s="956">
        <v>45083.145312499997</v>
      </c>
      <c r="AO972" s="952"/>
    </row>
    <row r="973" spans="1:41" x14ac:dyDescent="0.2">
      <c r="A973" s="989"/>
      <c r="B973" s="989"/>
      <c r="C973" s="992"/>
      <c r="D973" s="995"/>
      <c r="E973" s="992"/>
      <c r="F973" s="992"/>
      <c r="G973" s="992"/>
      <c r="H973" s="998"/>
      <c r="I973" s="998"/>
      <c r="J973" s="998"/>
      <c r="K973" s="986"/>
      <c r="L973" s="998"/>
      <c r="M973" s="998"/>
      <c r="N973" s="1001"/>
      <c r="O973" s="986"/>
      <c r="P973" s="986"/>
      <c r="Q973" s="977"/>
      <c r="R973" s="977"/>
      <c r="S973" s="977"/>
      <c r="T973" s="977"/>
      <c r="U973" s="977"/>
      <c r="V973" s="977"/>
      <c r="W973" s="980"/>
      <c r="X973" s="983"/>
      <c r="Y973" s="983"/>
      <c r="Z973" s="974"/>
      <c r="AA973" s="966" t="s">
        <v>2056</v>
      </c>
      <c r="AB973" s="952"/>
      <c r="AC973" s="952"/>
      <c r="AD973" s="952"/>
      <c r="AE973" s="952"/>
      <c r="AF973" s="952"/>
      <c r="AG973" s="952"/>
      <c r="AH973" s="952"/>
      <c r="AI973" s="954"/>
      <c r="AJ973" s="954"/>
      <c r="AK973" s="954"/>
      <c r="AL973" s="954"/>
      <c r="AM973" s="955"/>
      <c r="AN973" s="956">
        <v>45083.145324074074</v>
      </c>
      <c r="AO973" s="952"/>
    </row>
    <row r="974" spans="1:41" x14ac:dyDescent="0.2">
      <c r="A974" s="989"/>
      <c r="B974" s="989"/>
      <c r="C974" s="992"/>
      <c r="D974" s="995"/>
      <c r="E974" s="992"/>
      <c r="F974" s="992"/>
      <c r="G974" s="992"/>
      <c r="H974" s="998"/>
      <c r="I974" s="998"/>
      <c r="J974" s="998"/>
      <c r="K974" s="986"/>
      <c r="L974" s="998"/>
      <c r="M974" s="998"/>
      <c r="N974" s="1001"/>
      <c r="O974" s="986"/>
      <c r="P974" s="986"/>
      <c r="Q974" s="977"/>
      <c r="R974" s="977"/>
      <c r="S974" s="977"/>
      <c r="T974" s="977"/>
      <c r="U974" s="977"/>
      <c r="V974" s="977"/>
      <c r="W974" s="980"/>
      <c r="X974" s="983"/>
      <c r="Y974" s="983"/>
      <c r="Z974" s="974"/>
      <c r="AA974" s="966" t="s">
        <v>2057</v>
      </c>
      <c r="AB974" s="952"/>
      <c r="AC974" s="952"/>
      <c r="AD974" s="952"/>
      <c r="AE974" s="952"/>
      <c r="AF974" s="952"/>
      <c r="AG974" s="952"/>
      <c r="AH974" s="952"/>
      <c r="AI974" s="954"/>
      <c r="AJ974" s="954"/>
      <c r="AK974" s="954"/>
      <c r="AL974" s="954"/>
      <c r="AM974" s="955"/>
      <c r="AN974" s="956">
        <v>45083.145324074074</v>
      </c>
      <c r="AO974" s="952"/>
    </row>
    <row r="975" spans="1:41" x14ac:dyDescent="0.2">
      <c r="A975" s="989"/>
      <c r="B975" s="989"/>
      <c r="C975" s="992"/>
      <c r="D975" s="995"/>
      <c r="E975" s="992"/>
      <c r="F975" s="992"/>
      <c r="G975" s="992"/>
      <c r="H975" s="998"/>
      <c r="I975" s="998"/>
      <c r="J975" s="998"/>
      <c r="K975" s="986"/>
      <c r="L975" s="998"/>
      <c r="M975" s="998"/>
      <c r="N975" s="1001"/>
      <c r="O975" s="986"/>
      <c r="P975" s="986"/>
      <c r="Q975" s="977"/>
      <c r="R975" s="977"/>
      <c r="S975" s="977"/>
      <c r="T975" s="977"/>
      <c r="U975" s="977"/>
      <c r="V975" s="977"/>
      <c r="W975" s="980"/>
      <c r="X975" s="983"/>
      <c r="Y975" s="983"/>
      <c r="Z975" s="974"/>
      <c r="AA975" s="966" t="s">
        <v>2058</v>
      </c>
      <c r="AB975" s="952"/>
      <c r="AC975" s="952"/>
      <c r="AD975" s="952"/>
      <c r="AE975" s="952"/>
      <c r="AF975" s="952"/>
      <c r="AG975" s="952"/>
      <c r="AH975" s="952"/>
      <c r="AI975" s="954"/>
      <c r="AJ975" s="954"/>
      <c r="AK975" s="954"/>
      <c r="AL975" s="954"/>
      <c r="AM975" s="955"/>
      <c r="AN975" s="956">
        <v>45083.145324074074</v>
      </c>
      <c r="AO975" s="952"/>
    </row>
    <row r="976" spans="1:41" x14ac:dyDescent="0.2">
      <c r="A976" s="989"/>
      <c r="B976" s="989"/>
      <c r="C976" s="992"/>
      <c r="D976" s="995"/>
      <c r="E976" s="992"/>
      <c r="F976" s="992"/>
      <c r="G976" s="992"/>
      <c r="H976" s="998"/>
      <c r="I976" s="998"/>
      <c r="J976" s="998"/>
      <c r="K976" s="986"/>
      <c r="L976" s="998"/>
      <c r="M976" s="998"/>
      <c r="N976" s="1001"/>
      <c r="O976" s="986"/>
      <c r="P976" s="986"/>
      <c r="Q976" s="977"/>
      <c r="R976" s="977"/>
      <c r="S976" s="977"/>
      <c r="T976" s="977"/>
      <c r="U976" s="977"/>
      <c r="V976" s="977"/>
      <c r="W976" s="980"/>
      <c r="X976" s="983"/>
      <c r="Y976" s="983"/>
      <c r="Z976" s="974"/>
      <c r="AA976" s="966" t="s">
        <v>2059</v>
      </c>
      <c r="AB976" s="952"/>
      <c r="AC976" s="952"/>
      <c r="AD976" s="952"/>
      <c r="AE976" s="952"/>
      <c r="AF976" s="952"/>
      <c r="AG976" s="952"/>
      <c r="AH976" s="952"/>
      <c r="AI976" s="954"/>
      <c r="AJ976" s="954"/>
      <c r="AK976" s="954"/>
      <c r="AL976" s="954"/>
      <c r="AM976" s="955"/>
      <c r="AN976" s="956">
        <v>45083.145324074074</v>
      </c>
      <c r="AO976" s="952"/>
    </row>
    <row r="977" spans="1:41" ht="13.5" thickBot="1" x14ac:dyDescent="0.25">
      <c r="A977" s="990"/>
      <c r="B977" s="990"/>
      <c r="C977" s="993"/>
      <c r="D977" s="996"/>
      <c r="E977" s="993"/>
      <c r="F977" s="993"/>
      <c r="G977" s="993"/>
      <c r="H977" s="999"/>
      <c r="I977" s="999"/>
      <c r="J977" s="999"/>
      <c r="K977" s="987"/>
      <c r="L977" s="999"/>
      <c r="M977" s="999"/>
      <c r="N977" s="1002"/>
      <c r="O977" s="987"/>
      <c r="P977" s="987"/>
      <c r="Q977" s="978"/>
      <c r="R977" s="978"/>
      <c r="S977" s="978"/>
      <c r="T977" s="978"/>
      <c r="U977" s="978"/>
      <c r="V977" s="978"/>
      <c r="W977" s="981"/>
      <c r="X977" s="984"/>
      <c r="Y977" s="984"/>
      <c r="Z977" s="975"/>
      <c r="AA977" s="965" t="s">
        <v>2060</v>
      </c>
      <c r="AB977" s="958"/>
      <c r="AC977" s="958"/>
      <c r="AD977" s="958"/>
      <c r="AE977" s="958"/>
      <c r="AF977" s="958"/>
      <c r="AG977" s="958"/>
      <c r="AH977" s="958"/>
      <c r="AI977" s="960"/>
      <c r="AJ977" s="960"/>
      <c r="AK977" s="960"/>
      <c r="AL977" s="960"/>
      <c r="AM977" s="961"/>
      <c r="AN977" s="962">
        <v>45083.145335648151</v>
      </c>
      <c r="AO977" s="958"/>
    </row>
    <row r="978" spans="1:41" x14ac:dyDescent="0.2">
      <c r="A978" s="988" t="s">
        <v>2065</v>
      </c>
      <c r="B978" s="988" t="s">
        <v>2066</v>
      </c>
      <c r="C978" s="991"/>
      <c r="D978" s="994" t="s">
        <v>500</v>
      </c>
      <c r="E978" s="991" t="s">
        <v>960</v>
      </c>
      <c r="F978" s="991">
        <v>1</v>
      </c>
      <c r="G978" s="991">
        <v>1</v>
      </c>
      <c r="H978" s="997">
        <v>12</v>
      </c>
      <c r="I978" s="997">
        <v>186</v>
      </c>
      <c r="J978" s="997">
        <v>0.01</v>
      </c>
      <c r="K978" s="985">
        <v>11.475999999999999</v>
      </c>
      <c r="L978" s="997">
        <v>1.8</v>
      </c>
      <c r="M978" s="997">
        <v>37</v>
      </c>
      <c r="N978" s="1000">
        <v>248.48599999999996</v>
      </c>
      <c r="O978" s="985">
        <f>VLOOKUP(D978,'Залог и цена пипса'!$B$13:$E$44,3,0)*(N978+I978*$C$2*K978)</f>
        <v>5686.6640000000007</v>
      </c>
      <c r="P978" s="985">
        <f>K978*VLOOKUP(D978,'Залог и цена пипса'!$B$13:$E$44,2,0)</f>
        <v>2461.1429599999997</v>
      </c>
      <c r="Q978" s="976"/>
      <c r="R978" s="976"/>
      <c r="S978" s="976"/>
      <c r="T978" s="976"/>
      <c r="U978" s="976"/>
      <c r="V978" s="976"/>
      <c r="W978" s="979"/>
      <c r="X978" s="982"/>
      <c r="Y978" s="982"/>
      <c r="Z978" s="973">
        <f>MAX(O978,X978)+MAX(Y978,P978)</f>
        <v>8147.8069599999999</v>
      </c>
      <c r="AA978" s="945" t="s">
        <v>2067</v>
      </c>
      <c r="AB978" s="946" t="s">
        <v>500</v>
      </c>
      <c r="AC978" s="946">
        <v>5000</v>
      </c>
      <c r="AD978" s="946" t="s">
        <v>380</v>
      </c>
      <c r="AE978" s="947">
        <v>42006</v>
      </c>
      <c r="AF978" s="947">
        <v>42369</v>
      </c>
      <c r="AG978" s="946">
        <v>-4218.01</v>
      </c>
      <c r="AH978" s="946">
        <v>39331.620000000003</v>
      </c>
      <c r="AI978" s="948">
        <v>0.98050000000000004</v>
      </c>
      <c r="AJ978" s="948">
        <f>(AH978-MIN(IF(O978=0,2E+99,O978),IF(X978=0,2E+99,X978)))/MIN(IF(O978=0,2E+99,O978),IF(X978=0,2E+99,X978))</f>
        <v>5.9164663148728325</v>
      </c>
      <c r="AK978" s="948">
        <v>-7.0300166666666664E-2</v>
      </c>
      <c r="AL978" s="948">
        <v>-0.84360200000000007</v>
      </c>
      <c r="AM978" s="949">
        <v>-0.10724221377100664</v>
      </c>
      <c r="AN978" s="950">
        <v>45083.145439814813</v>
      </c>
      <c r="AO978" s="946"/>
    </row>
    <row r="979" spans="1:41" x14ac:dyDescent="0.2">
      <c r="A979" s="989"/>
      <c r="B979" s="989"/>
      <c r="C979" s="992"/>
      <c r="D979" s="995"/>
      <c r="E979" s="992"/>
      <c r="F979" s="992"/>
      <c r="G979" s="992"/>
      <c r="H979" s="998"/>
      <c r="I979" s="998"/>
      <c r="J979" s="998"/>
      <c r="K979" s="986"/>
      <c r="L979" s="998"/>
      <c r="M979" s="998"/>
      <c r="N979" s="1001"/>
      <c r="O979" s="986"/>
      <c r="P979" s="986"/>
      <c r="Q979" s="977"/>
      <c r="R979" s="977"/>
      <c r="S979" s="977"/>
      <c r="T979" s="977"/>
      <c r="U979" s="977"/>
      <c r="V979" s="977"/>
      <c r="W979" s="980"/>
      <c r="X979" s="983"/>
      <c r="Y979" s="983"/>
      <c r="Z979" s="974"/>
      <c r="AA979" s="951" t="s">
        <v>2068</v>
      </c>
      <c r="AB979" s="952" t="s">
        <v>500</v>
      </c>
      <c r="AC979" s="952">
        <v>5000</v>
      </c>
      <c r="AD979" s="952" t="s">
        <v>380</v>
      </c>
      <c r="AE979" s="953">
        <v>42369</v>
      </c>
      <c r="AF979" s="953">
        <v>42713</v>
      </c>
      <c r="AG979" s="952">
        <v>39026.31</v>
      </c>
      <c r="AH979" s="952">
        <v>9871.9699999999993</v>
      </c>
      <c r="AI979" s="954">
        <v>0.38950000000000001</v>
      </c>
      <c r="AJ979" s="954">
        <f>(AH979-MIN(IF(O978=0,2E+99,O978),IF(X978=0,2E+99,X978)))/MIN(IF(O978=0,2E+99,O978),IF(X978=0,2E+99,X978))</f>
        <v>0.73598615989972294</v>
      </c>
      <c r="AK979" s="954">
        <v>0.6846721052631578</v>
      </c>
      <c r="AL979" s="954">
        <v>8.6725133333333329</v>
      </c>
      <c r="AM979" s="955">
        <v>4.3924937643314017</v>
      </c>
      <c r="AN979" s="956">
        <v>45083.145567129628</v>
      </c>
      <c r="AO979" s="952"/>
    </row>
    <row r="980" spans="1:41" x14ac:dyDescent="0.2">
      <c r="A980" s="989"/>
      <c r="B980" s="989"/>
      <c r="C980" s="992"/>
      <c r="D980" s="995"/>
      <c r="E980" s="992"/>
      <c r="F980" s="992"/>
      <c r="G980" s="992"/>
      <c r="H980" s="998"/>
      <c r="I980" s="998"/>
      <c r="J980" s="998"/>
      <c r="K980" s="986"/>
      <c r="L980" s="998"/>
      <c r="M980" s="998"/>
      <c r="N980" s="1001"/>
      <c r="O980" s="986"/>
      <c r="P980" s="986"/>
      <c r="Q980" s="977"/>
      <c r="R980" s="977"/>
      <c r="S980" s="977"/>
      <c r="T980" s="977"/>
      <c r="U980" s="977"/>
      <c r="V980" s="977"/>
      <c r="W980" s="980"/>
      <c r="X980" s="983"/>
      <c r="Y980" s="983"/>
      <c r="Z980" s="974"/>
      <c r="AA980" s="951" t="s">
        <v>1217</v>
      </c>
      <c r="AB980" s="952" t="s">
        <v>500</v>
      </c>
      <c r="AC980" s="952">
        <v>10000</v>
      </c>
      <c r="AD980" s="952" t="s">
        <v>380</v>
      </c>
      <c r="AE980" s="953">
        <v>43132</v>
      </c>
      <c r="AF980" s="953">
        <v>43676</v>
      </c>
      <c r="AG980" s="952">
        <v>50632.42</v>
      </c>
      <c r="AH980" s="952">
        <v>10713.1</v>
      </c>
      <c r="AI980" s="954">
        <v>0.28399999999999997</v>
      </c>
      <c r="AJ980" s="954">
        <f>(AH980-MIN(IF(O978=0,2E+99,O978),IF(X978=0,2E+99,X978)))/MIN(IF(O978=0,2E+99,O978),IF(X978=0,2E+99,X978))</f>
        <v>0.88389889045668935</v>
      </c>
      <c r="AK980" s="954">
        <v>0.28286268156424582</v>
      </c>
      <c r="AL980" s="954">
        <v>3.3754946666666661</v>
      </c>
      <c r="AM980" s="955">
        <v>3.1508103785707835</v>
      </c>
      <c r="AN980" s="956">
        <v>45083.145613425928</v>
      </c>
      <c r="AO980" s="952"/>
    </row>
    <row r="981" spans="1:41" x14ac:dyDescent="0.2">
      <c r="A981" s="989"/>
      <c r="B981" s="989"/>
      <c r="C981" s="992"/>
      <c r="D981" s="995"/>
      <c r="E981" s="992"/>
      <c r="F981" s="992"/>
      <c r="G981" s="992"/>
      <c r="H981" s="998"/>
      <c r="I981" s="998"/>
      <c r="J981" s="998"/>
      <c r="K981" s="986"/>
      <c r="L981" s="998"/>
      <c r="M981" s="998"/>
      <c r="N981" s="1001"/>
      <c r="O981" s="986"/>
      <c r="P981" s="986"/>
      <c r="Q981" s="977"/>
      <c r="R981" s="977"/>
      <c r="S981" s="977"/>
      <c r="T981" s="977"/>
      <c r="U981" s="977"/>
      <c r="V981" s="977"/>
      <c r="W981" s="980"/>
      <c r="X981" s="983"/>
      <c r="Y981" s="983"/>
      <c r="Z981" s="974"/>
      <c r="AA981" s="951" t="s">
        <v>2069</v>
      </c>
      <c r="AB981" s="952" t="s">
        <v>500</v>
      </c>
      <c r="AC981" s="952">
        <v>10000</v>
      </c>
      <c r="AD981" s="952" t="s">
        <v>380</v>
      </c>
      <c r="AE981" s="953">
        <v>43467</v>
      </c>
      <c r="AF981" s="953">
        <v>43671</v>
      </c>
      <c r="AG981" s="952">
        <v>10015.299999999999</v>
      </c>
      <c r="AH981" s="952">
        <v>6235.36</v>
      </c>
      <c r="AI981" s="954">
        <v>0.46150000000000002</v>
      </c>
      <c r="AJ981" s="954">
        <f>(AH981-MIN(IF(O978=0,2E+99,O978),IF(X978=0,2E+99,X978)))/MIN(IF(O978=0,2E+99,O978),IF(X978=0,2E+99,X978))</f>
        <v>9.6488204683800372E-2</v>
      </c>
      <c r="AK981" s="954">
        <v>0.14728382352941174</v>
      </c>
      <c r="AL981" s="954">
        <v>1.6692166666666668</v>
      </c>
      <c r="AM981" s="955">
        <v>2.6770173120183389</v>
      </c>
      <c r="AN981" s="956">
        <v>45083.145624999997</v>
      </c>
      <c r="AO981" s="952"/>
    </row>
    <row r="982" spans="1:41" ht="13.5" thickBot="1" x14ac:dyDescent="0.25">
      <c r="A982" s="990"/>
      <c r="B982" s="990"/>
      <c r="C982" s="993"/>
      <c r="D982" s="996"/>
      <c r="E982" s="993"/>
      <c r="F982" s="993"/>
      <c r="G982" s="993"/>
      <c r="H982" s="999"/>
      <c r="I982" s="999"/>
      <c r="J982" s="999"/>
      <c r="K982" s="987"/>
      <c r="L982" s="999"/>
      <c r="M982" s="999"/>
      <c r="N982" s="1002"/>
      <c r="O982" s="987"/>
      <c r="P982" s="987"/>
      <c r="Q982" s="978"/>
      <c r="R982" s="978"/>
      <c r="S982" s="978"/>
      <c r="T982" s="978"/>
      <c r="U982" s="978"/>
      <c r="V982" s="978"/>
      <c r="W982" s="981"/>
      <c r="X982" s="984"/>
      <c r="Y982" s="984"/>
      <c r="Z982" s="975"/>
      <c r="AA982" s="957" t="s">
        <v>1061</v>
      </c>
      <c r="AB982" s="958" t="s">
        <v>500</v>
      </c>
      <c r="AC982" s="958">
        <v>10000</v>
      </c>
      <c r="AD982" s="958" t="s">
        <v>380</v>
      </c>
      <c r="AE982" s="959">
        <v>42720</v>
      </c>
      <c r="AF982" s="959">
        <v>42720</v>
      </c>
      <c r="AG982" s="958">
        <v>181068.32</v>
      </c>
      <c r="AH982" s="958">
        <v>36085.24</v>
      </c>
      <c r="AI982" s="960">
        <v>0.30919999999999997</v>
      </c>
      <c r="AJ982" s="960">
        <f>(AH982-MIN(IF(O978=0,2E+99,O978),IF(X978=0,2E+99,X978)))/MIN(IF(O978=0,2E+99,O978),IF(X978=0,2E+99,X978))</f>
        <v>5.3455903144620454</v>
      </c>
      <c r="AK982" s="960"/>
      <c r="AL982" s="960"/>
      <c r="AM982" s="961"/>
      <c r="AN982" s="962">
        <v>45083.146423611113</v>
      </c>
      <c r="AO982" s="958"/>
    </row>
    <row r="983" spans="1:41" x14ac:dyDescent="0.2">
      <c r="A983" s="988" t="s">
        <v>2065</v>
      </c>
      <c r="B983" s="988" t="s">
        <v>2070</v>
      </c>
      <c r="C983" s="991"/>
      <c r="D983" s="994" t="s">
        <v>500</v>
      </c>
      <c r="E983" s="991" t="s">
        <v>960</v>
      </c>
      <c r="F983" s="991">
        <v>1</v>
      </c>
      <c r="G983" s="991">
        <v>1</v>
      </c>
      <c r="H983" s="997">
        <v>15</v>
      </c>
      <c r="I983" s="997">
        <v>246</v>
      </c>
      <c r="J983" s="997">
        <v>0.01</v>
      </c>
      <c r="K983" s="985">
        <v>95.191000000000003</v>
      </c>
      <c r="L983" s="997">
        <v>1.8</v>
      </c>
      <c r="M983" s="997">
        <v>34</v>
      </c>
      <c r="N983" s="1000">
        <v>2100.7349999999997</v>
      </c>
      <c r="O983" s="985">
        <f>VLOOKUP(D983,'Залог и цена пипса'!$B$13:$E$44,3,0)*(N983+I983*$C$2*K983)</f>
        <v>56132.829000000012</v>
      </c>
      <c r="P983" s="985">
        <f>K983*VLOOKUP(D983,'Залог и цена пипса'!$B$13:$E$44,2,0)</f>
        <v>20414.66186</v>
      </c>
      <c r="Q983" s="976"/>
      <c r="R983" s="976"/>
      <c r="S983" s="976"/>
      <c r="T983" s="976"/>
      <c r="U983" s="976"/>
      <c r="V983" s="976"/>
      <c r="W983" s="979"/>
      <c r="X983" s="982"/>
      <c r="Y983" s="982"/>
      <c r="Z983" s="973">
        <f>MAX(O983,X983)+MAX(Y983,P983)</f>
        <v>76547.49086000002</v>
      </c>
      <c r="AA983" s="945" t="s">
        <v>2067</v>
      </c>
      <c r="AB983" s="946" t="s">
        <v>500</v>
      </c>
      <c r="AC983" s="946">
        <v>5000</v>
      </c>
      <c r="AD983" s="946" t="s">
        <v>380</v>
      </c>
      <c r="AE983" s="947">
        <v>42006</v>
      </c>
      <c r="AF983" s="947">
        <v>42369</v>
      </c>
      <c r="AG983" s="946">
        <v>-4218.01</v>
      </c>
      <c r="AH983" s="946">
        <v>39331.620000000003</v>
      </c>
      <c r="AI983" s="948">
        <v>0.98050000000000004</v>
      </c>
      <c r="AJ983" s="948">
        <f>(AH983-MIN(IF(O983=0,2E+99,O983),IF(X983=0,2E+99,X983)))/MIN(IF(O983=0,2E+99,O983),IF(X983=0,2E+99,X983))</f>
        <v>-0.29931163811465844</v>
      </c>
      <c r="AK983" s="948">
        <v>-7.0300166666666664E-2</v>
      </c>
      <c r="AL983" s="948">
        <v>-0.84360200000000007</v>
      </c>
      <c r="AM983" s="949">
        <v>-0.10724221377100664</v>
      </c>
      <c r="AN983" s="950">
        <v>45083.146539351852</v>
      </c>
      <c r="AO983" s="946"/>
    </row>
    <row r="984" spans="1:41" x14ac:dyDescent="0.2">
      <c r="A984" s="989"/>
      <c r="B984" s="989"/>
      <c r="C984" s="992"/>
      <c r="D984" s="995"/>
      <c r="E984" s="992"/>
      <c r="F984" s="992"/>
      <c r="G984" s="992"/>
      <c r="H984" s="998"/>
      <c r="I984" s="998"/>
      <c r="J984" s="998"/>
      <c r="K984" s="986"/>
      <c r="L984" s="998"/>
      <c r="M984" s="998"/>
      <c r="N984" s="1001"/>
      <c r="O984" s="986"/>
      <c r="P984" s="986"/>
      <c r="Q984" s="977"/>
      <c r="R984" s="977"/>
      <c r="S984" s="977"/>
      <c r="T984" s="977"/>
      <c r="U984" s="977"/>
      <c r="V984" s="977"/>
      <c r="W984" s="980"/>
      <c r="X984" s="983"/>
      <c r="Y984" s="983"/>
      <c r="Z984" s="974"/>
      <c r="AA984" s="951" t="s">
        <v>2068</v>
      </c>
      <c r="AB984" s="952" t="s">
        <v>500</v>
      </c>
      <c r="AC984" s="952">
        <v>5000</v>
      </c>
      <c r="AD984" s="952" t="s">
        <v>380</v>
      </c>
      <c r="AE984" s="953">
        <v>42369</v>
      </c>
      <c r="AF984" s="953">
        <v>42713</v>
      </c>
      <c r="AG984" s="952">
        <v>39026.31</v>
      </c>
      <c r="AH984" s="952">
        <v>9871.9699999999993</v>
      </c>
      <c r="AI984" s="954">
        <v>0.38950000000000001</v>
      </c>
      <c r="AJ984" s="954">
        <f>(AH984-MIN(IF(O983=0,2E+99,O983),IF(X983=0,2E+99,X983)))/MIN(IF(O983=0,2E+99,O983),IF(X983=0,2E+99,X983))</f>
        <v>-0.82413197097192448</v>
      </c>
      <c r="AK984" s="954">
        <v>0.6846721052631578</v>
      </c>
      <c r="AL984" s="954">
        <v>8.6725133333333329</v>
      </c>
      <c r="AM984" s="955">
        <v>4.3924937643314017</v>
      </c>
      <c r="AN984" s="956">
        <v>45083.146655092591</v>
      </c>
      <c r="AO984" s="952"/>
    </row>
    <row r="985" spans="1:41" x14ac:dyDescent="0.2">
      <c r="A985" s="989"/>
      <c r="B985" s="989"/>
      <c r="C985" s="992"/>
      <c r="D985" s="995"/>
      <c r="E985" s="992"/>
      <c r="F985" s="992"/>
      <c r="G985" s="992"/>
      <c r="H985" s="998"/>
      <c r="I985" s="998"/>
      <c r="J985" s="998"/>
      <c r="K985" s="986"/>
      <c r="L985" s="998"/>
      <c r="M985" s="998"/>
      <c r="N985" s="1001"/>
      <c r="O985" s="986"/>
      <c r="P985" s="986"/>
      <c r="Q985" s="977"/>
      <c r="R985" s="977"/>
      <c r="S985" s="977"/>
      <c r="T985" s="977"/>
      <c r="U985" s="977"/>
      <c r="V985" s="977"/>
      <c r="W985" s="980"/>
      <c r="X985" s="983"/>
      <c r="Y985" s="983"/>
      <c r="Z985" s="974"/>
      <c r="AA985" s="951" t="s">
        <v>1217</v>
      </c>
      <c r="AB985" s="952" t="s">
        <v>500</v>
      </c>
      <c r="AC985" s="952">
        <v>10000</v>
      </c>
      <c r="AD985" s="952" t="s">
        <v>380</v>
      </c>
      <c r="AE985" s="953">
        <v>43132</v>
      </c>
      <c r="AF985" s="953">
        <v>43676</v>
      </c>
      <c r="AG985" s="952">
        <v>50632.42</v>
      </c>
      <c r="AH985" s="952">
        <v>10713.1</v>
      </c>
      <c r="AI985" s="954">
        <v>0.28399999999999997</v>
      </c>
      <c r="AJ985" s="954">
        <f>(AH985-MIN(IF(O983=0,2E+99,O983),IF(X983=0,2E+99,X983)))/MIN(IF(O983=0,2E+99,O983),IF(X983=0,2E+99,X983))</f>
        <v>-0.80914733515390791</v>
      </c>
      <c r="AK985" s="954">
        <v>0.28286268156424582</v>
      </c>
      <c r="AL985" s="954">
        <v>3.3754946666666661</v>
      </c>
      <c r="AM985" s="955">
        <v>3.1508103785707835</v>
      </c>
      <c r="AN985" s="956">
        <v>45083.146701388891</v>
      </c>
      <c r="AO985" s="952"/>
    </row>
    <row r="986" spans="1:41" x14ac:dyDescent="0.2">
      <c r="A986" s="989"/>
      <c r="B986" s="989"/>
      <c r="C986" s="992"/>
      <c r="D986" s="995"/>
      <c r="E986" s="992"/>
      <c r="F986" s="992"/>
      <c r="G986" s="992"/>
      <c r="H986" s="998"/>
      <c r="I986" s="998"/>
      <c r="J986" s="998"/>
      <c r="K986" s="986"/>
      <c r="L986" s="998"/>
      <c r="M986" s="998"/>
      <c r="N986" s="1001"/>
      <c r="O986" s="986"/>
      <c r="P986" s="986"/>
      <c r="Q986" s="977"/>
      <c r="R986" s="977"/>
      <c r="S986" s="977"/>
      <c r="T986" s="977"/>
      <c r="U986" s="977"/>
      <c r="V986" s="977"/>
      <c r="W986" s="980"/>
      <c r="X986" s="983"/>
      <c r="Y986" s="983"/>
      <c r="Z986" s="974"/>
      <c r="AA986" s="951" t="s">
        <v>2069</v>
      </c>
      <c r="AB986" s="952" t="s">
        <v>500</v>
      </c>
      <c r="AC986" s="952">
        <v>10000</v>
      </c>
      <c r="AD986" s="952" t="s">
        <v>380</v>
      </c>
      <c r="AE986" s="953">
        <v>43467</v>
      </c>
      <c r="AF986" s="953">
        <v>43671</v>
      </c>
      <c r="AG986" s="952">
        <v>10015.299999999999</v>
      </c>
      <c r="AH986" s="952">
        <v>6235.36</v>
      </c>
      <c r="AI986" s="954">
        <v>0.46150000000000002</v>
      </c>
      <c r="AJ986" s="954">
        <f>(AH986-MIN(IF(O983=0,2E+99,O983),IF(X983=0,2E+99,X983)))/MIN(IF(O983=0,2E+99,O983),IF(X983=0,2E+99,X983))</f>
        <v>-0.88891776682055346</v>
      </c>
      <c r="AK986" s="954">
        <v>0.14728382352941174</v>
      </c>
      <c r="AL986" s="954">
        <v>1.6692166666666668</v>
      </c>
      <c r="AM986" s="955">
        <v>2.6770173120183389</v>
      </c>
      <c r="AN986" s="956">
        <v>45083.14671296296</v>
      </c>
      <c r="AO986" s="952"/>
    </row>
    <row r="987" spans="1:41" ht="13.5" thickBot="1" x14ac:dyDescent="0.25">
      <c r="A987" s="990"/>
      <c r="B987" s="990"/>
      <c r="C987" s="993"/>
      <c r="D987" s="996"/>
      <c r="E987" s="993"/>
      <c r="F987" s="993"/>
      <c r="G987" s="993"/>
      <c r="H987" s="999"/>
      <c r="I987" s="999"/>
      <c r="J987" s="999"/>
      <c r="K987" s="987"/>
      <c r="L987" s="999"/>
      <c r="M987" s="999"/>
      <c r="N987" s="1002"/>
      <c r="O987" s="987"/>
      <c r="P987" s="987"/>
      <c r="Q987" s="978"/>
      <c r="R987" s="978"/>
      <c r="S987" s="978"/>
      <c r="T987" s="978"/>
      <c r="U987" s="978"/>
      <c r="V987" s="978"/>
      <c r="W987" s="981"/>
      <c r="X987" s="984"/>
      <c r="Y987" s="984"/>
      <c r="Z987" s="975"/>
      <c r="AA987" s="957" t="s">
        <v>1061</v>
      </c>
      <c r="AB987" s="958" t="s">
        <v>500</v>
      </c>
      <c r="AC987" s="958">
        <v>10000</v>
      </c>
      <c r="AD987" s="958" t="s">
        <v>380</v>
      </c>
      <c r="AE987" s="959">
        <v>42720</v>
      </c>
      <c r="AF987" s="959">
        <v>42720</v>
      </c>
      <c r="AG987" s="958">
        <v>181068.32</v>
      </c>
      <c r="AH987" s="958">
        <v>36085.24</v>
      </c>
      <c r="AI987" s="960">
        <v>0.30919999999999997</v>
      </c>
      <c r="AJ987" s="960">
        <f>(AH987-MIN(IF(O983=0,2E+99,O983),IF(X983=0,2E+99,X983)))/MIN(IF(O983=0,2E+99,O983),IF(X983=0,2E+99,X983))</f>
        <v>-0.35714553064838422</v>
      </c>
      <c r="AK987" s="960"/>
      <c r="AL987" s="960"/>
      <c r="AM987" s="961"/>
      <c r="AN987" s="962">
        <v>45083.147511574076</v>
      </c>
      <c r="AO987" s="958"/>
    </row>
    <row r="988" spans="1:41" ht="13.5" thickBot="1" x14ac:dyDescent="0.25">
      <c r="A988" s="932" t="s">
        <v>2071</v>
      </c>
      <c r="B988" s="932" t="s">
        <v>2072</v>
      </c>
      <c r="C988" s="933"/>
      <c r="D988" s="934" t="s">
        <v>500</v>
      </c>
      <c r="E988" s="933" t="s">
        <v>960</v>
      </c>
      <c r="F988" s="933">
        <v>1</v>
      </c>
      <c r="G988" s="933">
        <v>0</v>
      </c>
      <c r="H988" s="935">
        <v>14</v>
      </c>
      <c r="I988" s="935">
        <v>288</v>
      </c>
      <c r="J988" s="935">
        <v>0.02</v>
      </c>
      <c r="K988" s="936">
        <v>7.6549999999999994</v>
      </c>
      <c r="L988" s="935">
        <v>1.45</v>
      </c>
      <c r="M988" s="935">
        <v>81</v>
      </c>
      <c r="N988" s="937">
        <v>424.90299999999991</v>
      </c>
      <c r="O988" s="936">
        <f>VLOOKUP(D988,'Залог и цена пипса'!$B$13:$E$44,3,0)*(N988+I988*$C$2*K988)</f>
        <v>7555.99</v>
      </c>
      <c r="P988" s="936">
        <f>K988*VLOOKUP(D988,'Залог и цена пипса'!$B$13:$E$44,2,0)</f>
        <v>1641.6913</v>
      </c>
      <c r="Q988" s="938">
        <v>17</v>
      </c>
      <c r="R988" s="938">
        <v>399</v>
      </c>
      <c r="S988" s="938">
        <v>0.02</v>
      </c>
      <c r="T988" s="938">
        <v>18.242000000000001</v>
      </c>
      <c r="U988" s="938">
        <v>1.45</v>
      </c>
      <c r="V988" s="938">
        <v>94</v>
      </c>
      <c r="W988" s="939">
        <v>1209.9349999999997</v>
      </c>
      <c r="X988" s="940">
        <f>VLOOKUP(D988,'Залог и цена пипса'!$B$13:$E$44,3,0)*(W988+R988*$C$2*T988)</f>
        <v>23017.186999999998</v>
      </c>
      <c r="Y988" s="940">
        <f>T988*VLOOKUP(D988,'Залог и цена пипса'!$B$13:$E$44,2,0)</f>
        <v>3912.1793200000002</v>
      </c>
      <c r="Z988" s="941">
        <f>MAX(O988,X988)+MAX(Y988,P988)</f>
        <v>26929.366319999997</v>
      </c>
      <c r="AA988" s="933"/>
      <c r="AB988" s="933"/>
      <c r="AC988" s="933"/>
      <c r="AD988" s="933"/>
      <c r="AE988" s="933"/>
      <c r="AF988" s="933"/>
      <c r="AG988" s="933"/>
      <c r="AH988" s="933"/>
      <c r="AI988" s="943"/>
      <c r="AJ988" s="943"/>
      <c r="AK988" s="943"/>
      <c r="AL988" s="943"/>
      <c r="AM988" s="941"/>
      <c r="AN988" s="944">
        <v>45083.147511574076</v>
      </c>
      <c r="AO988" s="933"/>
    </row>
    <row r="989" spans="1:41" ht="13.5" thickBot="1" x14ac:dyDescent="0.25">
      <c r="A989" s="932" t="s">
        <v>2073</v>
      </c>
      <c r="B989" s="932" t="s">
        <v>2074</v>
      </c>
      <c r="C989" s="933"/>
      <c r="D989" s="934" t="s">
        <v>500</v>
      </c>
      <c r="E989" s="933" t="s">
        <v>960</v>
      </c>
      <c r="F989" s="933">
        <v>1</v>
      </c>
      <c r="G989" s="933">
        <v>1</v>
      </c>
      <c r="H989" s="935">
        <v>14</v>
      </c>
      <c r="I989" s="935">
        <v>288</v>
      </c>
      <c r="J989" s="935">
        <v>0.01</v>
      </c>
      <c r="K989" s="936">
        <v>4.1379999999999999</v>
      </c>
      <c r="L989" s="935">
        <v>1.45</v>
      </c>
      <c r="M989" s="935">
        <v>79</v>
      </c>
      <c r="N989" s="937">
        <v>221.47199999999995</v>
      </c>
      <c r="O989" s="936">
        <f>VLOOKUP(D989,'Залог и цена пипса'!$B$13:$E$44,3,0)*(N989+I989*$C$2*K989)</f>
        <v>4002.3359999999998</v>
      </c>
      <c r="P989" s="936">
        <f>K989*VLOOKUP(D989,'Залог и цена пипса'!$B$13:$E$44,2,0)</f>
        <v>887.43547999999998</v>
      </c>
      <c r="Q989" s="938"/>
      <c r="R989" s="938"/>
      <c r="S989" s="938"/>
      <c r="T989" s="938"/>
      <c r="U989" s="938"/>
      <c r="V989" s="938"/>
      <c r="W989" s="939"/>
      <c r="X989" s="940"/>
      <c r="Y989" s="940"/>
      <c r="Z989" s="941">
        <f>MAX(O989,X989)+MAX(Y989,P989)</f>
        <v>4889.7714799999994</v>
      </c>
      <c r="AA989" s="933"/>
      <c r="AB989" s="933"/>
      <c r="AC989" s="933"/>
      <c r="AD989" s="933"/>
      <c r="AE989" s="933"/>
      <c r="AF989" s="933"/>
      <c r="AG989" s="933"/>
      <c r="AH989" s="933"/>
      <c r="AI989" s="943"/>
      <c r="AJ989" s="943"/>
      <c r="AK989" s="943"/>
      <c r="AL989" s="943"/>
      <c r="AM989" s="941"/>
      <c r="AN989" s="944">
        <v>45083.147534722222</v>
      </c>
      <c r="AO989" s="933"/>
    </row>
    <row r="990" spans="1:41" x14ac:dyDescent="0.2">
      <c r="A990" s="988" t="s">
        <v>2075</v>
      </c>
      <c r="B990" s="988" t="s">
        <v>2076</v>
      </c>
      <c r="C990" s="991"/>
      <c r="D990" s="994" t="s">
        <v>518</v>
      </c>
      <c r="E990" s="991" t="s">
        <v>960</v>
      </c>
      <c r="F990" s="991">
        <v>1</v>
      </c>
      <c r="G990" s="991">
        <v>1</v>
      </c>
      <c r="H990" s="997">
        <v>12</v>
      </c>
      <c r="I990" s="997">
        <v>317</v>
      </c>
      <c r="J990" s="997">
        <v>0.1</v>
      </c>
      <c r="K990" s="985">
        <v>30.453000000000003</v>
      </c>
      <c r="L990" s="997">
        <v>1.6</v>
      </c>
      <c r="M990" s="997">
        <v>77</v>
      </c>
      <c r="N990" s="1000">
        <v>1879.4255144008355</v>
      </c>
      <c r="O990" s="985">
        <f>VLOOKUP(D990,'Залог и цена пипса'!$B$13:$E$44,3,0)*(N990+I990*$C$2*K990)</f>
        <v>24334.112645585508</v>
      </c>
      <c r="P990" s="985">
        <f>K990*VLOOKUP(D990,'Залог и цена пипса'!$B$13:$E$44,2,0)</f>
        <v>4081.3110600000009</v>
      </c>
      <c r="Q990" s="976"/>
      <c r="R990" s="976"/>
      <c r="S990" s="976"/>
      <c r="T990" s="976"/>
      <c r="U990" s="976"/>
      <c r="V990" s="976"/>
      <c r="W990" s="979"/>
      <c r="X990" s="982"/>
      <c r="Y990" s="982"/>
      <c r="Z990" s="973">
        <f>MAX(O990,X990)+MAX(Y990,P990)</f>
        <v>28415.423705585508</v>
      </c>
      <c r="AA990" s="945" t="s">
        <v>2077</v>
      </c>
      <c r="AB990" s="946" t="s">
        <v>518</v>
      </c>
      <c r="AC990" s="946">
        <v>100000</v>
      </c>
      <c r="AD990" s="946" t="s">
        <v>380</v>
      </c>
      <c r="AE990" s="947">
        <v>41653</v>
      </c>
      <c r="AF990" s="947">
        <v>42794</v>
      </c>
      <c r="AG990" s="946">
        <v>159783.37</v>
      </c>
      <c r="AH990" s="946">
        <v>66189.77</v>
      </c>
      <c r="AI990" s="948">
        <v>0.29339999999999999</v>
      </c>
      <c r="AJ990" s="948">
        <f>(AH990-MIN(IF(O990=0,2E+99,O990),IF(X990=0,2E+99,X990)))/MIN(IF(O990=0,2E+99,O990),IF(X990=0,2E+99,X990))</f>
        <v>1.7200404207879589</v>
      </c>
      <c r="AK990" s="948">
        <v>4.2608898666666666E-2</v>
      </c>
      <c r="AL990" s="948">
        <v>0.51543022580645159</v>
      </c>
      <c r="AM990" s="949">
        <v>0.77871584356079726</v>
      </c>
      <c r="AN990" s="950">
        <v>45083.147847222222</v>
      </c>
      <c r="AO990" s="946"/>
    </row>
    <row r="991" spans="1:41" ht="13.5" thickBot="1" x14ac:dyDescent="0.25">
      <c r="A991" s="990"/>
      <c r="B991" s="990"/>
      <c r="C991" s="993"/>
      <c r="D991" s="996"/>
      <c r="E991" s="993"/>
      <c r="F991" s="993"/>
      <c r="G991" s="993"/>
      <c r="H991" s="999"/>
      <c r="I991" s="999"/>
      <c r="J991" s="999"/>
      <c r="K991" s="987"/>
      <c r="L991" s="999"/>
      <c r="M991" s="999"/>
      <c r="N991" s="1002"/>
      <c r="O991" s="987"/>
      <c r="P991" s="987"/>
      <c r="Q991" s="978"/>
      <c r="R991" s="978"/>
      <c r="S991" s="978"/>
      <c r="T991" s="978"/>
      <c r="U991" s="978"/>
      <c r="V991" s="978"/>
      <c r="W991" s="981"/>
      <c r="X991" s="984"/>
      <c r="Y991" s="984"/>
      <c r="Z991" s="975"/>
      <c r="AA991" s="957" t="s">
        <v>2078</v>
      </c>
      <c r="AB991" s="958" t="s">
        <v>518</v>
      </c>
      <c r="AC991" s="958">
        <v>20000</v>
      </c>
      <c r="AD991" s="958" t="s">
        <v>380</v>
      </c>
      <c r="AE991" s="959">
        <v>40179</v>
      </c>
      <c r="AF991" s="959">
        <v>42795</v>
      </c>
      <c r="AG991" s="958">
        <v>177463.21</v>
      </c>
      <c r="AH991" s="958">
        <v>17616.77</v>
      </c>
      <c r="AI991" s="960">
        <v>9.8900000000000002E-2</v>
      </c>
      <c r="AJ991" s="960">
        <f>(AH991-MIN(IF(O990=0,2E+99,O990),IF(X990=0,2E+99,X990)))/MIN(IF(O990=0,2E+99,O990),IF(X990=0,2E+99,X990))</f>
        <v>-0.27604633640931681</v>
      </c>
      <c r="AK991" s="960">
        <v>0.10329639697322467</v>
      </c>
      <c r="AL991" s="960">
        <v>1.2323834027777778</v>
      </c>
      <c r="AM991" s="961">
        <v>1.3991025628168814</v>
      </c>
      <c r="AN991" s="962">
        <v>45083.1481712963</v>
      </c>
      <c r="AO991" s="958"/>
    </row>
    <row r="992" spans="1:41" x14ac:dyDescent="0.2">
      <c r="A992" s="988" t="s">
        <v>2079</v>
      </c>
      <c r="B992" s="988" t="s">
        <v>2080</v>
      </c>
      <c r="C992" s="991"/>
      <c r="D992" s="994" t="s">
        <v>524</v>
      </c>
      <c r="E992" s="991" t="s">
        <v>960</v>
      </c>
      <c r="F992" s="991">
        <v>1</v>
      </c>
      <c r="G992" s="991">
        <v>1</v>
      </c>
      <c r="H992" s="997">
        <v>15</v>
      </c>
      <c r="I992" s="997">
        <v>318</v>
      </c>
      <c r="J992" s="997">
        <v>0.01</v>
      </c>
      <c r="K992" s="985">
        <v>6.141</v>
      </c>
      <c r="L992" s="997">
        <v>1.5</v>
      </c>
      <c r="M992" s="997">
        <v>54</v>
      </c>
      <c r="N992" s="1000">
        <v>266.93236294559995</v>
      </c>
      <c r="O992" s="985">
        <f>VLOOKUP(D992,'Залог и цена пипса'!$B$13:$E$44,3,0)*(N992+I992*$C$2*K992)</f>
        <v>4266.8218883827358</v>
      </c>
      <c r="P992" s="985">
        <f>K992*VLOOKUP(D992,'Залог и цена пипса'!$B$13:$E$44,2,0)</f>
        <v>1322.0667384284175</v>
      </c>
      <c r="Q992" s="976"/>
      <c r="R992" s="976"/>
      <c r="S992" s="976"/>
      <c r="T992" s="976"/>
      <c r="U992" s="976"/>
      <c r="V992" s="976"/>
      <c r="W992" s="979"/>
      <c r="X992" s="982"/>
      <c r="Y992" s="982"/>
      <c r="Z992" s="973">
        <f>MAX(O992,X992)+MAX(Y992,P992)</f>
        <v>5588.8886268111528</v>
      </c>
      <c r="AA992" s="945" t="s">
        <v>2081</v>
      </c>
      <c r="AB992" s="946" t="s">
        <v>524</v>
      </c>
      <c r="AC992" s="946">
        <v>5000</v>
      </c>
      <c r="AD992" s="946" t="s">
        <v>380</v>
      </c>
      <c r="AE992" s="947">
        <v>42005</v>
      </c>
      <c r="AF992" s="947">
        <v>42781</v>
      </c>
      <c r="AG992" s="946">
        <v>18841.43</v>
      </c>
      <c r="AH992" s="946">
        <v>8695.16</v>
      </c>
      <c r="AI992" s="948">
        <v>0.39989999999999998</v>
      </c>
      <c r="AJ992" s="948">
        <f>(AH992-MIN(IF(O992=0,2E+99,O992),IF(X992=0,2E+99,X992)))/MIN(IF(O992=0,2E+99,O992),IF(X992=0,2E+99,X992))</f>
        <v>1.0378539876891248</v>
      </c>
      <c r="AK992" s="948">
        <v>0.14777592156862746</v>
      </c>
      <c r="AL992" s="948">
        <v>1.7944219047619048</v>
      </c>
      <c r="AM992" s="949">
        <v>1.0318509980045822</v>
      </c>
      <c r="AN992" s="950">
        <v>45083.148842592593</v>
      </c>
      <c r="AO992" s="946"/>
    </row>
    <row r="993" spans="1:41" x14ac:dyDescent="0.2">
      <c r="A993" s="989"/>
      <c r="B993" s="989"/>
      <c r="C993" s="992"/>
      <c r="D993" s="995"/>
      <c r="E993" s="992"/>
      <c r="F993" s="992"/>
      <c r="G993" s="992"/>
      <c r="H993" s="998"/>
      <c r="I993" s="998"/>
      <c r="J993" s="998"/>
      <c r="K993" s="986"/>
      <c r="L993" s="998"/>
      <c r="M993" s="998"/>
      <c r="N993" s="1001"/>
      <c r="O993" s="986"/>
      <c r="P993" s="986"/>
      <c r="Q993" s="977"/>
      <c r="R993" s="977"/>
      <c r="S993" s="977"/>
      <c r="T993" s="977"/>
      <c r="U993" s="977"/>
      <c r="V993" s="977"/>
      <c r="W993" s="980"/>
      <c r="X993" s="983"/>
      <c r="Y993" s="983"/>
      <c r="Z993" s="974"/>
      <c r="AA993" s="966" t="s">
        <v>2082</v>
      </c>
      <c r="AB993" s="952"/>
      <c r="AC993" s="952"/>
      <c r="AD993" s="952"/>
      <c r="AE993" s="952"/>
      <c r="AF993" s="952"/>
      <c r="AG993" s="952"/>
      <c r="AH993" s="952"/>
      <c r="AI993" s="954"/>
      <c r="AJ993" s="954"/>
      <c r="AK993" s="954"/>
      <c r="AL993" s="954"/>
      <c r="AM993" s="955"/>
      <c r="AN993" s="956">
        <v>45083.149004629631</v>
      </c>
      <c r="AO993" s="952"/>
    </row>
    <row r="994" spans="1:41" x14ac:dyDescent="0.2">
      <c r="A994" s="989"/>
      <c r="B994" s="989"/>
      <c r="C994" s="992"/>
      <c r="D994" s="995"/>
      <c r="E994" s="992"/>
      <c r="F994" s="992"/>
      <c r="G994" s="992"/>
      <c r="H994" s="998"/>
      <c r="I994" s="998"/>
      <c r="J994" s="998"/>
      <c r="K994" s="986"/>
      <c r="L994" s="998"/>
      <c r="M994" s="998"/>
      <c r="N994" s="1001"/>
      <c r="O994" s="986"/>
      <c r="P994" s="986"/>
      <c r="Q994" s="977"/>
      <c r="R994" s="977"/>
      <c r="S994" s="977"/>
      <c r="T994" s="977"/>
      <c r="U994" s="977"/>
      <c r="V994" s="977"/>
      <c r="W994" s="980"/>
      <c r="X994" s="983"/>
      <c r="Y994" s="983"/>
      <c r="Z994" s="974"/>
      <c r="AA994" s="951" t="s">
        <v>2083</v>
      </c>
      <c r="AB994" s="952" t="s">
        <v>524</v>
      </c>
      <c r="AC994" s="952">
        <v>5000</v>
      </c>
      <c r="AD994" s="952" t="s">
        <v>380</v>
      </c>
      <c r="AE994" s="953">
        <v>42005</v>
      </c>
      <c r="AF994" s="953">
        <v>42781</v>
      </c>
      <c r="AG994" s="952">
        <v>18844.900000000001</v>
      </c>
      <c r="AH994" s="952">
        <v>8693.32</v>
      </c>
      <c r="AI994" s="954">
        <v>0.39979999999999999</v>
      </c>
      <c r="AJ994" s="954">
        <f>(AH994-MIN(IF(O992=0,2E+99,O992),IF(X992=0,2E+99,X992)))/MIN(IF(O992=0,2E+99,O992),IF(X992=0,2E+99,X992))</f>
        <v>1.0374227533774678</v>
      </c>
      <c r="AK994" s="954">
        <v>0.14780313725490199</v>
      </c>
      <c r="AL994" s="954">
        <v>1.7947523809523809</v>
      </c>
      <c r="AM994" s="955">
        <v>1.0322594710377513</v>
      </c>
      <c r="AN994" s="956">
        <v>45083.149641203701</v>
      </c>
      <c r="AO994" s="952"/>
    </row>
    <row r="995" spans="1:41" ht="13.5" thickBot="1" x14ac:dyDescent="0.25">
      <c r="A995" s="990"/>
      <c r="B995" s="990"/>
      <c r="C995" s="993"/>
      <c r="D995" s="996"/>
      <c r="E995" s="993"/>
      <c r="F995" s="993"/>
      <c r="G995" s="993"/>
      <c r="H995" s="999"/>
      <c r="I995" s="999"/>
      <c r="J995" s="999"/>
      <c r="K995" s="987"/>
      <c r="L995" s="999"/>
      <c r="M995" s="999"/>
      <c r="N995" s="1002"/>
      <c r="O995" s="987"/>
      <c r="P995" s="987"/>
      <c r="Q995" s="978"/>
      <c r="R995" s="978"/>
      <c r="S995" s="978"/>
      <c r="T995" s="978"/>
      <c r="U995" s="978"/>
      <c r="V995" s="978"/>
      <c r="W995" s="981"/>
      <c r="X995" s="984"/>
      <c r="Y995" s="984"/>
      <c r="Z995" s="975"/>
      <c r="AA995" s="957" t="s">
        <v>2084</v>
      </c>
      <c r="AB995" s="958" t="s">
        <v>524</v>
      </c>
      <c r="AC995" s="958">
        <v>5000</v>
      </c>
      <c r="AD995" s="958" t="s">
        <v>380</v>
      </c>
      <c r="AE995" s="959">
        <v>42005</v>
      </c>
      <c r="AF995" s="959">
        <v>42781</v>
      </c>
      <c r="AG995" s="958">
        <v>18849.28</v>
      </c>
      <c r="AH995" s="958">
        <v>8696.86</v>
      </c>
      <c r="AI995" s="960">
        <v>0.39989999999999998</v>
      </c>
      <c r="AJ995" s="960">
        <f>(AH995-MIN(IF(O992=0,2E+99,O992),IF(X992=0,2E+99,X992)))/MIN(IF(O992=0,2E+99,O992),IF(X992=0,2E+99,X992))</f>
        <v>1.0382524106944604</v>
      </c>
      <c r="AK995" s="960">
        <v>0.14783749019607842</v>
      </c>
      <c r="AL995" s="960">
        <v>1.7951695238095235</v>
      </c>
      <c r="AM995" s="961">
        <v>1.0320791204006523</v>
      </c>
      <c r="AN995" s="962">
        <v>45083.150277777779</v>
      </c>
      <c r="AO995" s="958"/>
    </row>
    <row r="996" spans="1:41" x14ac:dyDescent="0.2">
      <c r="A996" s="988" t="s">
        <v>2085</v>
      </c>
      <c r="B996" s="988" t="s">
        <v>2086</v>
      </c>
      <c r="C996" s="991"/>
      <c r="D996" s="994" t="s">
        <v>500</v>
      </c>
      <c r="E996" s="991" t="s">
        <v>960</v>
      </c>
      <c r="F996" s="991">
        <v>1</v>
      </c>
      <c r="G996" s="991">
        <v>1</v>
      </c>
      <c r="H996" s="997">
        <v>8</v>
      </c>
      <c r="I996" s="997">
        <v>52</v>
      </c>
      <c r="J996" s="997">
        <v>0.1</v>
      </c>
      <c r="K996" s="985">
        <v>19.501999999999999</v>
      </c>
      <c r="L996" s="997">
        <v>1.8</v>
      </c>
      <c r="M996" s="997">
        <v>13</v>
      </c>
      <c r="N996" s="1000">
        <v>212.52099999999996</v>
      </c>
      <c r="O996" s="985">
        <f>VLOOKUP(D996,'Залог и цена пипса'!$B$13:$E$44,3,0)*(N996+I996*$C$2*K996)</f>
        <v>3646.366</v>
      </c>
      <c r="P996" s="985">
        <f>K996*VLOOKUP(D996,'Залог и цена пипса'!$B$13:$E$44,2,0)</f>
        <v>4182.3989199999996</v>
      </c>
      <c r="Q996" s="976"/>
      <c r="R996" s="976"/>
      <c r="S996" s="976"/>
      <c r="T996" s="976"/>
      <c r="U996" s="976"/>
      <c r="V996" s="976"/>
      <c r="W996" s="979"/>
      <c r="X996" s="982"/>
      <c r="Y996" s="982"/>
      <c r="Z996" s="973">
        <f>MAX(O996,X996)+MAX(Y996,P996)</f>
        <v>7828.7649199999996</v>
      </c>
      <c r="AA996" s="945" t="s">
        <v>2087</v>
      </c>
      <c r="AB996" s="946" t="s">
        <v>500</v>
      </c>
      <c r="AC996" s="946">
        <v>100000</v>
      </c>
      <c r="AD996" s="946" t="s">
        <v>380</v>
      </c>
      <c r="AE996" s="947">
        <v>41648</v>
      </c>
      <c r="AF996" s="947">
        <v>42356</v>
      </c>
      <c r="AG996" s="946">
        <v>6482.09</v>
      </c>
      <c r="AH996" s="946">
        <v>11466.9</v>
      </c>
      <c r="AI996" s="948">
        <v>0.10489999999999999</v>
      </c>
      <c r="AJ996" s="948">
        <f>(AH996-MIN(IF(O996=0,2E+99,O996),IF(X996=0,2E+99,X996)))/MIN(IF(O996=0,2E+99,O996),IF(X996=0,2E+99,X996))</f>
        <v>2.1447474005626423</v>
      </c>
      <c r="AK996" s="948">
        <v>2.7820128755364805E-3</v>
      </c>
      <c r="AL996" s="948">
        <v>3.411626315789474E-2</v>
      </c>
      <c r="AM996" s="949">
        <v>0.29751949661979038</v>
      </c>
      <c r="AN996" s="950">
        <v>45083.150393518517</v>
      </c>
      <c r="AO996" s="946"/>
    </row>
    <row r="997" spans="1:41" ht="13.5" thickBot="1" x14ac:dyDescent="0.25">
      <c r="A997" s="990"/>
      <c r="B997" s="990"/>
      <c r="C997" s="993"/>
      <c r="D997" s="996"/>
      <c r="E997" s="993"/>
      <c r="F997" s="993"/>
      <c r="G997" s="993"/>
      <c r="H997" s="999"/>
      <c r="I997" s="999"/>
      <c r="J997" s="999"/>
      <c r="K997" s="987"/>
      <c r="L997" s="999"/>
      <c r="M997" s="999"/>
      <c r="N997" s="1002"/>
      <c r="O997" s="987"/>
      <c r="P997" s="987"/>
      <c r="Q997" s="978"/>
      <c r="R997" s="978"/>
      <c r="S997" s="978"/>
      <c r="T997" s="978"/>
      <c r="U997" s="978"/>
      <c r="V997" s="978"/>
      <c r="W997" s="981"/>
      <c r="X997" s="984"/>
      <c r="Y997" s="984"/>
      <c r="Z997" s="975"/>
      <c r="AA997" s="957" t="s">
        <v>2088</v>
      </c>
      <c r="AB997" s="958" t="s">
        <v>500</v>
      </c>
      <c r="AC997" s="958">
        <v>100000</v>
      </c>
      <c r="AD997" s="958" t="s">
        <v>380</v>
      </c>
      <c r="AE997" s="959">
        <v>42377</v>
      </c>
      <c r="AF997" s="959">
        <v>42723</v>
      </c>
      <c r="AG997" s="958">
        <v>12118.2</v>
      </c>
      <c r="AH997" s="958">
        <v>2291.12</v>
      </c>
      <c r="AI997" s="960">
        <v>2.2700000000000001E-2</v>
      </c>
      <c r="AJ997" s="960">
        <f>(AH997-MIN(IF(O996=0,2E+99,O996),IF(X996=0,2E+99,X996)))/MIN(IF(O996=0,2E+99,O996),IF(X996=0,2E+99,X996))</f>
        <v>-0.37167031504791348</v>
      </c>
      <c r="AK997" s="960">
        <v>1.0630000000000001E-2</v>
      </c>
      <c r="AL997" s="960">
        <v>0.13464666666666669</v>
      </c>
      <c r="AM997" s="961">
        <v>5.8768928151588167</v>
      </c>
      <c r="AN997" s="962">
        <v>45083.15042824074</v>
      </c>
      <c r="AO997" s="958"/>
    </row>
    <row r="998" spans="1:41" x14ac:dyDescent="0.2">
      <c r="A998" s="988" t="s">
        <v>2089</v>
      </c>
      <c r="B998" s="988" t="s">
        <v>2090</v>
      </c>
      <c r="C998" s="991"/>
      <c r="D998" s="994" t="s">
        <v>505</v>
      </c>
      <c r="E998" s="991" t="s">
        <v>960</v>
      </c>
      <c r="F998" s="991">
        <v>1</v>
      </c>
      <c r="G998" s="991">
        <v>0</v>
      </c>
      <c r="H998" s="997">
        <v>11</v>
      </c>
      <c r="I998" s="997">
        <v>334</v>
      </c>
      <c r="J998" s="997">
        <v>0.01</v>
      </c>
      <c r="K998" s="985">
        <v>3.27</v>
      </c>
      <c r="L998" s="997">
        <v>1.85</v>
      </c>
      <c r="M998" s="997">
        <v>62</v>
      </c>
      <c r="N998" s="1000">
        <v>162.52651679999997</v>
      </c>
      <c r="O998" s="985">
        <f>VLOOKUP(D998,'Залог и цена пипса'!$B$13:$E$44,3,0)*(N998+I998*$C$2*K998)</f>
        <v>2485.7454246324937</v>
      </c>
      <c r="P998" s="985">
        <f>K998*VLOOKUP(D998,'Залог и цена пипса'!$B$13:$E$44,2,0)</f>
        <v>654</v>
      </c>
      <c r="Q998" s="976">
        <v>11</v>
      </c>
      <c r="R998" s="976">
        <v>354</v>
      </c>
      <c r="S998" s="976">
        <v>0.01</v>
      </c>
      <c r="T998" s="976">
        <v>3.4830000000000001</v>
      </c>
      <c r="U998" s="976">
        <v>1.85</v>
      </c>
      <c r="V998" s="976">
        <v>67</v>
      </c>
      <c r="W998" s="979">
        <v>185.10183229999993</v>
      </c>
      <c r="X998" s="982">
        <f>VLOOKUP(D998,'Залог и цена пипса'!$B$13:$E$44,3,0)*(W998+R998*$C$2*T998)</f>
        <v>2818.5629697615968</v>
      </c>
      <c r="Y998" s="982">
        <f>T998*VLOOKUP(D998,'Залог и цена пипса'!$B$13:$E$44,2,0)</f>
        <v>696.6</v>
      </c>
      <c r="Z998" s="973">
        <f>MAX(O998,X998)+MAX(Y998,P998)</f>
        <v>3515.1629697615967</v>
      </c>
      <c r="AA998" s="945" t="s">
        <v>2091</v>
      </c>
      <c r="AB998" s="946" t="s">
        <v>505</v>
      </c>
      <c r="AC998" s="946">
        <v>12500</v>
      </c>
      <c r="AD998" s="946" t="s">
        <v>380</v>
      </c>
      <c r="AE998" s="947">
        <v>42492</v>
      </c>
      <c r="AF998" s="947">
        <v>44804</v>
      </c>
      <c r="AG998" s="946">
        <v>78511.839999999997</v>
      </c>
      <c r="AH998" s="946">
        <v>9964.4599999999991</v>
      </c>
      <c r="AI998" s="948">
        <v>0.1205</v>
      </c>
      <c r="AJ998" s="948">
        <f>(AH998-MIN(IF(O998=0,2E+99,O998),IF(X998=0,2E+99,X998)))/MIN(IF(O998=0,2E+99,O998),IF(X998=0,2E+99,X998))</f>
        <v>3.0086405877517404</v>
      </c>
      <c r="AK998" s="948">
        <v>8.264404210526316E-2</v>
      </c>
      <c r="AL998" s="948">
        <v>0.99697574603174599</v>
      </c>
      <c r="AM998" s="949">
        <v>1.2506645443302322</v>
      </c>
      <c r="AN998" s="950">
        <v>45083.15111111111</v>
      </c>
      <c r="AO998" s="946"/>
    </row>
    <row r="999" spans="1:41" x14ac:dyDescent="0.2">
      <c r="A999" s="989"/>
      <c r="B999" s="989"/>
      <c r="C999" s="992"/>
      <c r="D999" s="995"/>
      <c r="E999" s="992"/>
      <c r="F999" s="992"/>
      <c r="G999" s="992"/>
      <c r="H999" s="998"/>
      <c r="I999" s="998"/>
      <c r="J999" s="998"/>
      <c r="K999" s="986"/>
      <c r="L999" s="998"/>
      <c r="M999" s="998"/>
      <c r="N999" s="1001"/>
      <c r="O999" s="986"/>
      <c r="P999" s="986"/>
      <c r="Q999" s="977"/>
      <c r="R999" s="977"/>
      <c r="S999" s="977"/>
      <c r="T999" s="977"/>
      <c r="U999" s="977"/>
      <c r="V999" s="977"/>
      <c r="W999" s="980"/>
      <c r="X999" s="983"/>
      <c r="Y999" s="983"/>
      <c r="Z999" s="974"/>
      <c r="AA999" s="951" t="s">
        <v>2092</v>
      </c>
      <c r="AB999" s="952" t="s">
        <v>505</v>
      </c>
      <c r="AC999" s="952">
        <v>2500</v>
      </c>
      <c r="AD999" s="952" t="s">
        <v>380</v>
      </c>
      <c r="AE999" s="953">
        <v>42492</v>
      </c>
      <c r="AF999" s="953">
        <v>44804</v>
      </c>
      <c r="AG999" s="952">
        <v>15848.93</v>
      </c>
      <c r="AH999" s="952">
        <v>1985.82</v>
      </c>
      <c r="AI999" s="954">
        <v>0.11890000000000001</v>
      </c>
      <c r="AJ999" s="954">
        <f>(AH999-MIN(IF(O998=0,2E+99,O998),IF(X998=0,2E+99,X998)))/MIN(IF(O998=0,2E+99,O998),IF(X998=0,2E+99,X998))</f>
        <v>-0.20111690428089815</v>
      </c>
      <c r="AK999" s="954">
        <v>8.3415421052631569E-2</v>
      </c>
      <c r="AL999" s="954">
        <v>1.00628126984127</v>
      </c>
      <c r="AM999" s="955">
        <v>1.2668334363654183</v>
      </c>
      <c r="AN999" s="956">
        <v>45083.151782407411</v>
      </c>
      <c r="AO999" s="952"/>
    </row>
    <row r="1000" spans="1:41" x14ac:dyDescent="0.2">
      <c r="A1000" s="989"/>
      <c r="B1000" s="989"/>
      <c r="C1000" s="992"/>
      <c r="D1000" s="995"/>
      <c r="E1000" s="992"/>
      <c r="F1000" s="992"/>
      <c r="G1000" s="992"/>
      <c r="H1000" s="998"/>
      <c r="I1000" s="998"/>
      <c r="J1000" s="998"/>
      <c r="K1000" s="986"/>
      <c r="L1000" s="998"/>
      <c r="M1000" s="998"/>
      <c r="N1000" s="1001"/>
      <c r="O1000" s="986"/>
      <c r="P1000" s="986"/>
      <c r="Q1000" s="977"/>
      <c r="R1000" s="977"/>
      <c r="S1000" s="977"/>
      <c r="T1000" s="977"/>
      <c r="U1000" s="977"/>
      <c r="V1000" s="977"/>
      <c r="W1000" s="980"/>
      <c r="X1000" s="983"/>
      <c r="Y1000" s="983"/>
      <c r="Z1000" s="974"/>
      <c r="AA1000" s="951" t="s">
        <v>2093</v>
      </c>
      <c r="AB1000" s="952" t="s">
        <v>505</v>
      </c>
      <c r="AC1000" s="952">
        <v>5000</v>
      </c>
      <c r="AD1000" s="952" t="s">
        <v>380</v>
      </c>
      <c r="AE1000" s="953">
        <v>42492</v>
      </c>
      <c r="AF1000" s="953">
        <v>44804</v>
      </c>
      <c r="AG1000" s="952">
        <v>32143.74</v>
      </c>
      <c r="AH1000" s="952">
        <v>3993.69</v>
      </c>
      <c r="AI1000" s="954">
        <v>0.1181</v>
      </c>
      <c r="AJ1000" s="954">
        <f>(AH1000-MIN(IF(O998=0,2E+99,O998),IF(X998=0,2E+99,X998)))/MIN(IF(O998=0,2E+99,O998),IF(X998=0,2E+99,X998))</f>
        <v>0.60663676997029936</v>
      </c>
      <c r="AK1000" s="954">
        <v>8.4588789473684214E-2</v>
      </c>
      <c r="AL1000" s="954">
        <v>1.0204361904761905</v>
      </c>
      <c r="AM1000" s="955">
        <v>1.2775605899258462</v>
      </c>
      <c r="AN1000" s="956">
        <v>45083.152465277781</v>
      </c>
      <c r="AO1000" s="952"/>
    </row>
    <row r="1001" spans="1:41" x14ac:dyDescent="0.2">
      <c r="A1001" s="989"/>
      <c r="B1001" s="989"/>
      <c r="C1001" s="992"/>
      <c r="D1001" s="995"/>
      <c r="E1001" s="992"/>
      <c r="F1001" s="992"/>
      <c r="G1001" s="992"/>
      <c r="H1001" s="998"/>
      <c r="I1001" s="998"/>
      <c r="J1001" s="998"/>
      <c r="K1001" s="986"/>
      <c r="L1001" s="998"/>
      <c r="M1001" s="998"/>
      <c r="N1001" s="1001"/>
      <c r="O1001" s="986"/>
      <c r="P1001" s="986"/>
      <c r="Q1001" s="977"/>
      <c r="R1001" s="977"/>
      <c r="S1001" s="977"/>
      <c r="T1001" s="977"/>
      <c r="U1001" s="977"/>
      <c r="V1001" s="977"/>
      <c r="W1001" s="980"/>
      <c r="X1001" s="983"/>
      <c r="Y1001" s="983"/>
      <c r="Z1001" s="974"/>
      <c r="AA1001" s="951" t="s">
        <v>2094</v>
      </c>
      <c r="AB1001" s="952" t="s">
        <v>505</v>
      </c>
      <c r="AC1001" s="952">
        <v>2500</v>
      </c>
      <c r="AD1001" s="952" t="s">
        <v>380</v>
      </c>
      <c r="AE1001" s="953">
        <v>42492</v>
      </c>
      <c r="AF1001" s="953">
        <v>44804</v>
      </c>
      <c r="AG1001" s="952">
        <v>30232.32</v>
      </c>
      <c r="AH1001" s="952">
        <v>5390.98</v>
      </c>
      <c r="AI1001" s="954">
        <v>0.1792</v>
      </c>
      <c r="AJ1001" s="954">
        <f>(AH1001-MIN(IF(O998=0,2E+99,O998),IF(X998=0,2E+99,X998)))/MIN(IF(O998=0,2E+99,O998),IF(X998=0,2E+99,X998))</f>
        <v>1.1687578891136978</v>
      </c>
      <c r="AK1001" s="954">
        <v>0.15911747368421053</v>
      </c>
      <c r="AL1001" s="954">
        <v>1.9195123809523811</v>
      </c>
      <c r="AM1001" s="955">
        <v>0.89015001954764317</v>
      </c>
      <c r="AN1001" s="956">
        <v>45083.152650462966</v>
      </c>
      <c r="AO1001" s="952"/>
    </row>
    <row r="1002" spans="1:41" ht="13.5" thickBot="1" x14ac:dyDescent="0.25">
      <c r="A1002" s="990"/>
      <c r="B1002" s="990"/>
      <c r="C1002" s="993"/>
      <c r="D1002" s="996"/>
      <c r="E1002" s="993"/>
      <c r="F1002" s="993"/>
      <c r="G1002" s="993"/>
      <c r="H1002" s="999"/>
      <c r="I1002" s="999"/>
      <c r="J1002" s="999"/>
      <c r="K1002" s="987"/>
      <c r="L1002" s="999"/>
      <c r="M1002" s="999"/>
      <c r="N1002" s="1002"/>
      <c r="O1002" s="987"/>
      <c r="P1002" s="987"/>
      <c r="Q1002" s="978"/>
      <c r="R1002" s="978"/>
      <c r="S1002" s="978"/>
      <c r="T1002" s="978"/>
      <c r="U1002" s="978"/>
      <c r="V1002" s="978"/>
      <c r="W1002" s="981"/>
      <c r="X1002" s="984"/>
      <c r="Y1002" s="984"/>
      <c r="Z1002" s="975"/>
      <c r="AA1002" s="957" t="s">
        <v>2095</v>
      </c>
      <c r="AB1002" s="958" t="s">
        <v>505</v>
      </c>
      <c r="AC1002" s="958">
        <v>2500</v>
      </c>
      <c r="AD1002" s="958" t="s">
        <v>380</v>
      </c>
      <c r="AE1002" s="959">
        <v>42492</v>
      </c>
      <c r="AF1002" s="959">
        <v>44804</v>
      </c>
      <c r="AG1002" s="958">
        <v>35786.21</v>
      </c>
      <c r="AH1002" s="958">
        <v>20012.07</v>
      </c>
      <c r="AI1002" s="960">
        <v>0.7964</v>
      </c>
      <c r="AJ1002" s="960">
        <f>(AH1002-MIN(IF(O998=0,2E+99,O998),IF(X998=0,2E+99,X998)))/MIN(IF(O998=0,2E+99,O998),IF(X998=0,2E+99,X998))</f>
        <v>7.0507319058864182</v>
      </c>
      <c r="AK1002" s="960">
        <v>0.18834847368421051</v>
      </c>
      <c r="AL1002" s="960">
        <v>2.2721403174603174</v>
      </c>
      <c r="AM1002" s="961">
        <v>0.28384623847761847</v>
      </c>
      <c r="AN1002" s="962">
        <v>45083.15284722222</v>
      </c>
      <c r="AO1002" s="958"/>
    </row>
    <row r="1003" spans="1:41" x14ac:dyDescent="0.2">
      <c r="A1003" s="988" t="s">
        <v>2089</v>
      </c>
      <c r="B1003" s="988" t="s">
        <v>2096</v>
      </c>
      <c r="C1003" s="991"/>
      <c r="D1003" s="994" t="s">
        <v>505</v>
      </c>
      <c r="E1003" s="991" t="s">
        <v>960</v>
      </c>
      <c r="F1003" s="991">
        <v>1</v>
      </c>
      <c r="G1003" s="991">
        <v>0</v>
      </c>
      <c r="H1003" s="997">
        <v>11</v>
      </c>
      <c r="I1003" s="997">
        <v>334</v>
      </c>
      <c r="J1003" s="997">
        <v>0.01</v>
      </c>
      <c r="K1003" s="985">
        <v>3.27</v>
      </c>
      <c r="L1003" s="997">
        <v>1.85</v>
      </c>
      <c r="M1003" s="997">
        <v>62</v>
      </c>
      <c r="N1003" s="1000">
        <v>162.52651679999997</v>
      </c>
      <c r="O1003" s="985">
        <f>VLOOKUP(D1003,'Залог и цена пипса'!$B$13:$E$44,3,0)*(N1003+I1003*$C$2*K1003)</f>
        <v>2485.7454246324937</v>
      </c>
      <c r="P1003" s="985">
        <f>K1003*VLOOKUP(D1003,'Залог и цена пипса'!$B$13:$E$44,2,0)</f>
        <v>654</v>
      </c>
      <c r="Q1003" s="976">
        <v>11</v>
      </c>
      <c r="R1003" s="976">
        <v>354</v>
      </c>
      <c r="S1003" s="976">
        <v>0.01</v>
      </c>
      <c r="T1003" s="976">
        <v>3.4830000000000001</v>
      </c>
      <c r="U1003" s="976">
        <v>1.85</v>
      </c>
      <c r="V1003" s="976">
        <v>67</v>
      </c>
      <c r="W1003" s="979">
        <v>185.10183229999993</v>
      </c>
      <c r="X1003" s="982">
        <f>VLOOKUP(D1003,'Залог и цена пипса'!$B$13:$E$44,3,0)*(W1003+R1003*$C$2*T1003)</f>
        <v>2818.5629697615968</v>
      </c>
      <c r="Y1003" s="982">
        <f>T1003*VLOOKUP(D1003,'Залог и цена пипса'!$B$13:$E$44,2,0)</f>
        <v>696.6</v>
      </c>
      <c r="Z1003" s="973">
        <f>MAX(O1003,X1003)+MAX(Y1003,P1003)</f>
        <v>3515.1629697615967</v>
      </c>
      <c r="AA1003" s="945" t="s">
        <v>2091</v>
      </c>
      <c r="AB1003" s="946" t="s">
        <v>505</v>
      </c>
      <c r="AC1003" s="946">
        <v>12500</v>
      </c>
      <c r="AD1003" s="946" t="s">
        <v>380</v>
      </c>
      <c r="AE1003" s="947">
        <v>42492</v>
      </c>
      <c r="AF1003" s="947">
        <v>44804</v>
      </c>
      <c r="AG1003" s="946">
        <v>78511.839999999997</v>
      </c>
      <c r="AH1003" s="946">
        <v>9964.4599999999991</v>
      </c>
      <c r="AI1003" s="948">
        <v>0.1205</v>
      </c>
      <c r="AJ1003" s="948">
        <f>(AH1003-MIN(IF(O1003=0,2E+99,O1003),IF(X1003=0,2E+99,X1003)))/MIN(IF(O1003=0,2E+99,O1003),IF(X1003=0,2E+99,X1003))</f>
        <v>3.0086405877517404</v>
      </c>
      <c r="AK1003" s="948">
        <v>8.264404210526316E-2</v>
      </c>
      <c r="AL1003" s="948">
        <v>0.99697574603174599</v>
      </c>
      <c r="AM1003" s="949">
        <v>1.2506645443302322</v>
      </c>
      <c r="AN1003" s="950">
        <v>45083.153541666667</v>
      </c>
      <c r="AO1003" s="946"/>
    </row>
    <row r="1004" spans="1:41" x14ac:dyDescent="0.2">
      <c r="A1004" s="989"/>
      <c r="B1004" s="989"/>
      <c r="C1004" s="992"/>
      <c r="D1004" s="995"/>
      <c r="E1004" s="992"/>
      <c r="F1004" s="992"/>
      <c r="G1004" s="992"/>
      <c r="H1004" s="998"/>
      <c r="I1004" s="998"/>
      <c r="J1004" s="998"/>
      <c r="K1004" s="986"/>
      <c r="L1004" s="998"/>
      <c r="M1004" s="998"/>
      <c r="N1004" s="1001"/>
      <c r="O1004" s="986"/>
      <c r="P1004" s="986"/>
      <c r="Q1004" s="977"/>
      <c r="R1004" s="977"/>
      <c r="S1004" s="977"/>
      <c r="T1004" s="977"/>
      <c r="U1004" s="977"/>
      <c r="V1004" s="977"/>
      <c r="W1004" s="980"/>
      <c r="X1004" s="983"/>
      <c r="Y1004" s="983"/>
      <c r="Z1004" s="974"/>
      <c r="AA1004" s="951" t="s">
        <v>2092</v>
      </c>
      <c r="AB1004" s="952" t="s">
        <v>505</v>
      </c>
      <c r="AC1004" s="952">
        <v>2500</v>
      </c>
      <c r="AD1004" s="952" t="s">
        <v>380</v>
      </c>
      <c r="AE1004" s="953">
        <v>42492</v>
      </c>
      <c r="AF1004" s="953">
        <v>44804</v>
      </c>
      <c r="AG1004" s="952">
        <v>15848.93</v>
      </c>
      <c r="AH1004" s="952">
        <v>1985.82</v>
      </c>
      <c r="AI1004" s="954">
        <v>0.11890000000000001</v>
      </c>
      <c r="AJ1004" s="954">
        <f>(AH1004-MIN(IF(O1003=0,2E+99,O1003),IF(X1003=0,2E+99,X1003)))/MIN(IF(O1003=0,2E+99,O1003),IF(X1003=0,2E+99,X1003))</f>
        <v>-0.20111690428089815</v>
      </c>
      <c r="AK1004" s="954">
        <v>8.3415421052631569E-2</v>
      </c>
      <c r="AL1004" s="954">
        <v>1.00628126984127</v>
      </c>
      <c r="AM1004" s="955">
        <v>1.2668334363654183</v>
      </c>
      <c r="AN1004" s="956">
        <v>45083.154189814813</v>
      </c>
      <c r="AO1004" s="952"/>
    </row>
    <row r="1005" spans="1:41" x14ac:dyDescent="0.2">
      <c r="A1005" s="989"/>
      <c r="B1005" s="989"/>
      <c r="C1005" s="992"/>
      <c r="D1005" s="995"/>
      <c r="E1005" s="992"/>
      <c r="F1005" s="992"/>
      <c r="G1005" s="992"/>
      <c r="H1005" s="998"/>
      <c r="I1005" s="998"/>
      <c r="J1005" s="998"/>
      <c r="K1005" s="986"/>
      <c r="L1005" s="998"/>
      <c r="M1005" s="998"/>
      <c r="N1005" s="1001"/>
      <c r="O1005" s="986"/>
      <c r="P1005" s="986"/>
      <c r="Q1005" s="977"/>
      <c r="R1005" s="977"/>
      <c r="S1005" s="977"/>
      <c r="T1005" s="977"/>
      <c r="U1005" s="977"/>
      <c r="V1005" s="977"/>
      <c r="W1005" s="980"/>
      <c r="X1005" s="983"/>
      <c r="Y1005" s="983"/>
      <c r="Z1005" s="974"/>
      <c r="AA1005" s="951" t="s">
        <v>2093</v>
      </c>
      <c r="AB1005" s="952" t="s">
        <v>505</v>
      </c>
      <c r="AC1005" s="952">
        <v>5000</v>
      </c>
      <c r="AD1005" s="952" t="s">
        <v>380</v>
      </c>
      <c r="AE1005" s="953">
        <v>42492</v>
      </c>
      <c r="AF1005" s="953">
        <v>44804</v>
      </c>
      <c r="AG1005" s="952">
        <v>32143.74</v>
      </c>
      <c r="AH1005" s="952">
        <v>3993.69</v>
      </c>
      <c r="AI1005" s="954">
        <v>0.1181</v>
      </c>
      <c r="AJ1005" s="954">
        <f>(AH1005-MIN(IF(O1003=0,2E+99,O1003),IF(X1003=0,2E+99,X1003)))/MIN(IF(O1003=0,2E+99,O1003),IF(X1003=0,2E+99,X1003))</f>
        <v>0.60663676997029936</v>
      </c>
      <c r="AK1005" s="954">
        <v>8.4588789473684214E-2</v>
      </c>
      <c r="AL1005" s="954">
        <v>1.0204361904761905</v>
      </c>
      <c r="AM1005" s="955">
        <v>1.2775605899258462</v>
      </c>
      <c r="AN1005" s="956">
        <v>45083.15483796296</v>
      </c>
      <c r="AO1005" s="952"/>
    </row>
    <row r="1006" spans="1:41" x14ac:dyDescent="0.2">
      <c r="A1006" s="989"/>
      <c r="B1006" s="989"/>
      <c r="C1006" s="992"/>
      <c r="D1006" s="995"/>
      <c r="E1006" s="992"/>
      <c r="F1006" s="992"/>
      <c r="G1006" s="992"/>
      <c r="H1006" s="998"/>
      <c r="I1006" s="998"/>
      <c r="J1006" s="998"/>
      <c r="K1006" s="986"/>
      <c r="L1006" s="998"/>
      <c r="M1006" s="998"/>
      <c r="N1006" s="1001"/>
      <c r="O1006" s="986"/>
      <c r="P1006" s="986"/>
      <c r="Q1006" s="977"/>
      <c r="R1006" s="977"/>
      <c r="S1006" s="977"/>
      <c r="T1006" s="977"/>
      <c r="U1006" s="977"/>
      <c r="V1006" s="977"/>
      <c r="W1006" s="980"/>
      <c r="X1006" s="983"/>
      <c r="Y1006" s="983"/>
      <c r="Z1006" s="974"/>
      <c r="AA1006" s="951" t="s">
        <v>2094</v>
      </c>
      <c r="AB1006" s="952" t="s">
        <v>505</v>
      </c>
      <c r="AC1006" s="952">
        <v>2500</v>
      </c>
      <c r="AD1006" s="952" t="s">
        <v>380</v>
      </c>
      <c r="AE1006" s="953">
        <v>42492</v>
      </c>
      <c r="AF1006" s="953">
        <v>44804</v>
      </c>
      <c r="AG1006" s="952">
        <v>30232.32</v>
      </c>
      <c r="AH1006" s="952">
        <v>5390.98</v>
      </c>
      <c r="AI1006" s="954">
        <v>0.1792</v>
      </c>
      <c r="AJ1006" s="954">
        <f>(AH1006-MIN(IF(O1003=0,2E+99,O1003),IF(X1003=0,2E+99,X1003)))/MIN(IF(O1003=0,2E+99,O1003),IF(X1003=0,2E+99,X1003))</f>
        <v>1.1687578891136978</v>
      </c>
      <c r="AK1006" s="954">
        <v>0.15911747368421053</v>
      </c>
      <c r="AL1006" s="954">
        <v>1.9195123809523811</v>
      </c>
      <c r="AM1006" s="955">
        <v>0.89015001954764317</v>
      </c>
      <c r="AN1006" s="956">
        <v>45083.155069444445</v>
      </c>
      <c r="AO1006" s="952"/>
    </row>
    <row r="1007" spans="1:41" ht="13.5" thickBot="1" x14ac:dyDescent="0.25">
      <c r="A1007" s="990"/>
      <c r="B1007" s="990"/>
      <c r="C1007" s="993"/>
      <c r="D1007" s="996"/>
      <c r="E1007" s="993"/>
      <c r="F1007" s="993"/>
      <c r="G1007" s="993"/>
      <c r="H1007" s="999"/>
      <c r="I1007" s="999"/>
      <c r="J1007" s="999"/>
      <c r="K1007" s="987"/>
      <c r="L1007" s="999"/>
      <c r="M1007" s="999"/>
      <c r="N1007" s="1002"/>
      <c r="O1007" s="987"/>
      <c r="P1007" s="987"/>
      <c r="Q1007" s="978"/>
      <c r="R1007" s="978"/>
      <c r="S1007" s="978"/>
      <c r="T1007" s="978"/>
      <c r="U1007" s="978"/>
      <c r="V1007" s="978"/>
      <c r="W1007" s="981"/>
      <c r="X1007" s="984"/>
      <c r="Y1007" s="984"/>
      <c r="Z1007" s="975"/>
      <c r="AA1007" s="957" t="s">
        <v>2095</v>
      </c>
      <c r="AB1007" s="958" t="s">
        <v>505</v>
      </c>
      <c r="AC1007" s="958">
        <v>2500</v>
      </c>
      <c r="AD1007" s="958" t="s">
        <v>380</v>
      </c>
      <c r="AE1007" s="959">
        <v>42492</v>
      </c>
      <c r="AF1007" s="959">
        <v>44804</v>
      </c>
      <c r="AG1007" s="958">
        <v>35786.21</v>
      </c>
      <c r="AH1007" s="958">
        <v>20012.07</v>
      </c>
      <c r="AI1007" s="960">
        <v>0.7964</v>
      </c>
      <c r="AJ1007" s="960">
        <f>(AH1007-MIN(IF(O1003=0,2E+99,O1003),IF(X1003=0,2E+99,X1003)))/MIN(IF(O1003=0,2E+99,O1003),IF(X1003=0,2E+99,X1003))</f>
        <v>7.0507319058864182</v>
      </c>
      <c r="AK1007" s="960">
        <v>0.18834847368421051</v>
      </c>
      <c r="AL1007" s="960">
        <v>2.2721403174603174</v>
      </c>
      <c r="AM1007" s="961">
        <v>0.28384623847761847</v>
      </c>
      <c r="AN1007" s="962">
        <v>45083.155277777776</v>
      </c>
      <c r="AO1007" s="958"/>
    </row>
    <row r="1008" spans="1:41" ht="13.5" thickBot="1" x14ac:dyDescent="0.25">
      <c r="A1008" s="932" t="s">
        <v>2097</v>
      </c>
      <c r="B1008" s="932" t="s">
        <v>2098</v>
      </c>
      <c r="C1008" s="933"/>
      <c r="D1008" s="934" t="s">
        <v>511</v>
      </c>
      <c r="E1008" s="933" t="s">
        <v>960</v>
      </c>
      <c r="F1008" s="933">
        <v>1</v>
      </c>
      <c r="G1008" s="933">
        <v>1</v>
      </c>
      <c r="H1008" s="935">
        <v>15</v>
      </c>
      <c r="I1008" s="935">
        <v>436</v>
      </c>
      <c r="J1008" s="935">
        <v>0.1</v>
      </c>
      <c r="K1008" s="936">
        <v>137.26900000000001</v>
      </c>
      <c r="L1008" s="935">
        <v>1.3</v>
      </c>
      <c r="M1008" s="935">
        <v>60</v>
      </c>
      <c r="N1008" s="937">
        <v>6590.3288724237609</v>
      </c>
      <c r="O1008" s="936">
        <f>VLOOKUP(D1008,'Залог и цена пипса'!$B$13:$E$44,3,0)*(N1008+I1008*$C$2*K1008)</f>
        <v>113737.60124603122</v>
      </c>
      <c r="P1008" s="936">
        <f>K1008*VLOOKUP(D1008,'Залог и цена пипса'!$B$13:$E$44,2,0)</f>
        <v>29438.709740000002</v>
      </c>
      <c r="Q1008" s="938"/>
      <c r="R1008" s="938"/>
      <c r="S1008" s="938"/>
      <c r="T1008" s="938"/>
      <c r="U1008" s="938"/>
      <c r="V1008" s="938"/>
      <c r="W1008" s="939"/>
      <c r="X1008" s="940"/>
      <c r="Y1008" s="940"/>
      <c r="Z1008" s="941">
        <f>MAX(O1008,X1008)+MAX(Y1008,P1008)</f>
        <v>143176.31098603123</v>
      </c>
      <c r="AA1008" s="932" t="s">
        <v>2099</v>
      </c>
      <c r="AB1008" s="933" t="s">
        <v>511</v>
      </c>
      <c r="AC1008" s="933">
        <v>6000</v>
      </c>
      <c r="AD1008" s="933" t="s">
        <v>380</v>
      </c>
      <c r="AE1008" s="942">
        <v>41641</v>
      </c>
      <c r="AF1008" s="942">
        <v>42815</v>
      </c>
      <c r="AG1008" s="933">
        <v>13536.37</v>
      </c>
      <c r="AH1008" s="933">
        <v>3712.48</v>
      </c>
      <c r="AI1008" s="943">
        <v>0.59279999999999999</v>
      </c>
      <c r="AJ1008" s="943">
        <f>(AH1008-MIN(IF(O1008=0,2E+99,O1008),IF(X1008=0,2E+99,X1008)))/MIN(IF(O1008=0,2E+99,O1008),IF(X1008=0,2E+99,X1008))</f>
        <v>-0.96735925534450695</v>
      </c>
      <c r="AK1008" s="943">
        <v>5.8447193436960275E-2</v>
      </c>
      <c r="AL1008" s="943">
        <v>0.70501927083333338</v>
      </c>
      <c r="AM1008" s="941">
        <v>1.1394312225251046</v>
      </c>
      <c r="AN1008" s="944">
        <v>45083.155335648145</v>
      </c>
      <c r="AO1008" s="933"/>
    </row>
    <row r="1009" spans="1:41" ht="13.5" thickBot="1" x14ac:dyDescent="0.25">
      <c r="A1009" s="932" t="s">
        <v>2100</v>
      </c>
      <c r="B1009" s="932" t="s">
        <v>2101</v>
      </c>
      <c r="C1009" s="933"/>
      <c r="D1009" s="934" t="s">
        <v>500</v>
      </c>
      <c r="E1009" s="933" t="s">
        <v>960</v>
      </c>
      <c r="F1009" s="933">
        <v>1</v>
      </c>
      <c r="G1009" s="933">
        <v>1</v>
      </c>
      <c r="H1009" s="935">
        <v>15</v>
      </c>
      <c r="I1009" s="935">
        <v>307</v>
      </c>
      <c r="J1009" s="935">
        <v>0.01</v>
      </c>
      <c r="K1009" s="936">
        <v>5.657</v>
      </c>
      <c r="L1009" s="935">
        <v>1.58</v>
      </c>
      <c r="M1009" s="935">
        <v>52</v>
      </c>
      <c r="N1009" s="937">
        <v>290.07499999999993</v>
      </c>
      <c r="O1009" s="936">
        <f>VLOOKUP(D1009,'Залог и цена пипса'!$B$13:$E$44,3,0)*(N1009+I1009*$C$2*K1009)</f>
        <v>5505.7984999999999</v>
      </c>
      <c r="P1009" s="936">
        <f>K1009*VLOOKUP(D1009,'Залог и цена пипса'!$B$13:$E$44,2,0)</f>
        <v>1213.2002199999999</v>
      </c>
      <c r="Q1009" s="938"/>
      <c r="R1009" s="938"/>
      <c r="S1009" s="938"/>
      <c r="T1009" s="938"/>
      <c r="U1009" s="938"/>
      <c r="V1009" s="938"/>
      <c r="W1009" s="939"/>
      <c r="X1009" s="940"/>
      <c r="Y1009" s="940"/>
      <c r="Z1009" s="941">
        <f>MAX(O1009,X1009)+MAX(Y1009,P1009)</f>
        <v>6718.9987199999996</v>
      </c>
      <c r="AA1009" s="932" t="s">
        <v>2102</v>
      </c>
      <c r="AB1009" s="933" t="s">
        <v>500</v>
      </c>
      <c r="AC1009" s="933">
        <v>6200</v>
      </c>
      <c r="AD1009" s="933" t="s">
        <v>2103</v>
      </c>
      <c r="AE1009" s="942">
        <v>43101</v>
      </c>
      <c r="AF1009" s="942">
        <v>44926</v>
      </c>
      <c r="AG1009" s="933">
        <v>18513.23</v>
      </c>
      <c r="AH1009" s="933">
        <v>5848.37</v>
      </c>
      <c r="AI1009" s="943">
        <v>0.27579999999999999</v>
      </c>
      <c r="AJ1009" s="943">
        <f>(AH1009-MIN(IF(O1009=0,2E+99,O1009),IF(X1009=0,2E+99,X1009)))/MIN(IF(O1009=0,2E+99,O1009),IF(X1009=0,2E+99,X1009))</f>
        <v>6.2220130286279096E-2</v>
      </c>
      <c r="AK1009" s="943">
        <v>4.9766747311827959E-2</v>
      </c>
      <c r="AL1009" s="943">
        <v>0.59720096774193543</v>
      </c>
      <c r="AM1009" s="941">
        <v>0.63310734443956174</v>
      </c>
      <c r="AN1009" s="944">
        <v>45083.158819444441</v>
      </c>
      <c r="AO1009" s="933"/>
    </row>
    <row r="1010" spans="1:41" x14ac:dyDescent="0.2">
      <c r="A1010" s="988" t="s">
        <v>2104</v>
      </c>
      <c r="B1010" s="988" t="s">
        <v>2105</v>
      </c>
      <c r="C1010" s="991"/>
      <c r="D1010" s="994" t="s">
        <v>500</v>
      </c>
      <c r="E1010" s="991" t="s">
        <v>1004</v>
      </c>
      <c r="F1010" s="991">
        <v>2</v>
      </c>
      <c r="G1010" s="991">
        <v>1</v>
      </c>
      <c r="H1010" s="997">
        <v>10</v>
      </c>
      <c r="I1010" s="997">
        <v>164</v>
      </c>
      <c r="J1010" s="997">
        <v>0.01</v>
      </c>
      <c r="K1010" s="985">
        <v>0.51200000000000001</v>
      </c>
      <c r="L1010" s="997">
        <v>1.4</v>
      </c>
      <c r="M1010" s="997">
        <v>65</v>
      </c>
      <c r="N1010" s="1000">
        <v>23.366999999999994</v>
      </c>
      <c r="O1010" s="985">
        <f>VLOOKUP(D1010,'Залог и цена пипса'!$B$13:$E$44,3,0)*(N1010+I1010*$C$2*K1010)</f>
        <v>359.62200000000001</v>
      </c>
      <c r="P1010" s="985">
        <f>K1010*VLOOKUP(D1010,'Залог и цена пипса'!$B$13:$E$44,2,0)</f>
        <v>109.80352000000001</v>
      </c>
      <c r="Q1010" s="976"/>
      <c r="R1010" s="976"/>
      <c r="S1010" s="976"/>
      <c r="T1010" s="976"/>
      <c r="U1010" s="976"/>
      <c r="V1010" s="976"/>
      <c r="W1010" s="979"/>
      <c r="X1010" s="982"/>
      <c r="Y1010" s="982"/>
      <c r="Z1010" s="973">
        <f>MAX(O1010,X1010)+MAX(Y1010,P1010)</f>
        <v>469.42552000000001</v>
      </c>
      <c r="AA1010" s="945" t="s">
        <v>2106</v>
      </c>
      <c r="AB1010" s="946" t="s">
        <v>500</v>
      </c>
      <c r="AC1010" s="946">
        <v>10000</v>
      </c>
      <c r="AD1010" s="946" t="s">
        <v>380</v>
      </c>
      <c r="AE1010" s="947">
        <v>41640</v>
      </c>
      <c r="AF1010" s="947">
        <v>44818</v>
      </c>
      <c r="AG1010" s="946">
        <v>6332.25</v>
      </c>
      <c r="AH1010" s="946">
        <v>6295.79</v>
      </c>
      <c r="AI1010" s="948">
        <v>0.43930000000000002</v>
      </c>
      <c r="AJ1010" s="948">
        <f>(AH1010-MIN(IF(O1010=0,2E+99,O1010),IF(X1010=0,2E+99,X1010)))/MIN(IF(O1010=0,2E+99,O1010),IF(X1010=0,2E+99,X1010))</f>
        <v>16.50668757751194</v>
      </c>
      <c r="AK1010" s="948">
        <v>6.0653735632183901E-3</v>
      </c>
      <c r="AL1010" s="948">
        <v>7.2784482758620692E-2</v>
      </c>
      <c r="AM1010" s="949">
        <v>0.11560818063915838</v>
      </c>
      <c r="AN1010" s="950">
        <v>45083.158900462964</v>
      </c>
      <c r="AO1010" s="946"/>
    </row>
    <row r="1011" spans="1:41" ht="13.5" thickBot="1" x14ac:dyDescent="0.25">
      <c r="A1011" s="990"/>
      <c r="B1011" s="990"/>
      <c r="C1011" s="993"/>
      <c r="D1011" s="996"/>
      <c r="E1011" s="993"/>
      <c r="F1011" s="993"/>
      <c r="G1011" s="993"/>
      <c r="H1011" s="999"/>
      <c r="I1011" s="999"/>
      <c r="J1011" s="999"/>
      <c r="K1011" s="987"/>
      <c r="L1011" s="999"/>
      <c r="M1011" s="999"/>
      <c r="N1011" s="1002"/>
      <c r="O1011" s="987"/>
      <c r="P1011" s="987"/>
      <c r="Q1011" s="978"/>
      <c r="R1011" s="978"/>
      <c r="S1011" s="978"/>
      <c r="T1011" s="978"/>
      <c r="U1011" s="978"/>
      <c r="V1011" s="978"/>
      <c r="W1011" s="981"/>
      <c r="X1011" s="984"/>
      <c r="Y1011" s="984"/>
      <c r="Z1011" s="975"/>
      <c r="AA1011" s="957" t="s">
        <v>2107</v>
      </c>
      <c r="AB1011" s="958" t="s">
        <v>500</v>
      </c>
      <c r="AC1011" s="958">
        <v>700</v>
      </c>
      <c r="AD1011" s="958" t="s">
        <v>380</v>
      </c>
      <c r="AE1011" s="959">
        <v>43831</v>
      </c>
      <c r="AF1011" s="959">
        <v>44818</v>
      </c>
      <c r="AG1011" s="958">
        <v>2213.12</v>
      </c>
      <c r="AH1011" s="958">
        <v>466.89</v>
      </c>
      <c r="AI1011" s="960">
        <v>0.22620000000000001</v>
      </c>
      <c r="AJ1011" s="960">
        <f>(AH1011-MIN(IF(O1010=0,2E+99,O1010),IF(X1010=0,2E+99,X1010)))/MIN(IF(O1010=0,2E+99,O1010),IF(X1010=0,2E+99,X1010))</f>
        <v>0.29827986052021283</v>
      </c>
      <c r="AK1011" s="960">
        <v>9.7280000000000005E-2</v>
      </c>
      <c r="AL1011" s="960">
        <v>1.1709629629629628</v>
      </c>
      <c r="AM1011" s="961">
        <v>1.7556042624045791</v>
      </c>
      <c r="AN1011" s="962">
        <v>45083.158912037034</v>
      </c>
      <c r="AO1011" s="958"/>
    </row>
    <row r="1012" spans="1:41" ht="13.5" thickBot="1" x14ac:dyDescent="0.25">
      <c r="A1012" s="932" t="s">
        <v>2108</v>
      </c>
      <c r="B1012" s="932" t="s">
        <v>2109</v>
      </c>
      <c r="C1012" s="933"/>
      <c r="D1012" s="934" t="s">
        <v>500</v>
      </c>
      <c r="E1012" s="933" t="s">
        <v>1004</v>
      </c>
      <c r="F1012" s="933">
        <v>3</v>
      </c>
      <c r="G1012" s="933">
        <v>1</v>
      </c>
      <c r="H1012" s="935">
        <v>16</v>
      </c>
      <c r="I1012" s="935">
        <v>446</v>
      </c>
      <c r="J1012" s="935">
        <v>0.01</v>
      </c>
      <c r="K1012" s="936">
        <v>4.6669999999999998</v>
      </c>
      <c r="L1012" s="935">
        <v>1.4</v>
      </c>
      <c r="M1012" s="935">
        <v>133</v>
      </c>
      <c r="N1012" s="937">
        <v>504.93999999999988</v>
      </c>
      <c r="O1012" s="936">
        <f>VLOOKUP(D1012,'Залог и цена пипса'!$B$13:$E$44,3,0)*(N1012+I1012*$C$2*K1012)</f>
        <v>8171.6229999999996</v>
      </c>
      <c r="P1012" s="936">
        <f>K1012*VLOOKUP(D1012,'Залог и цена пипса'!$B$13:$E$44,2,0)</f>
        <v>1000.88482</v>
      </c>
      <c r="Q1012" s="938"/>
      <c r="R1012" s="938"/>
      <c r="S1012" s="938"/>
      <c r="T1012" s="938"/>
      <c r="U1012" s="938"/>
      <c r="V1012" s="938"/>
      <c r="W1012" s="939"/>
      <c r="X1012" s="940"/>
      <c r="Y1012" s="940"/>
      <c r="Z1012" s="941">
        <f>MAX(O1012,X1012)+MAX(Y1012,P1012)</f>
        <v>9172.5078199999989</v>
      </c>
      <c r="AA1012" s="932" t="s">
        <v>2106</v>
      </c>
      <c r="AB1012" s="933" t="s">
        <v>500</v>
      </c>
      <c r="AC1012" s="933">
        <v>200000</v>
      </c>
      <c r="AD1012" s="933" t="s">
        <v>380</v>
      </c>
      <c r="AE1012" s="942">
        <v>41640</v>
      </c>
      <c r="AF1012" s="942">
        <v>44805</v>
      </c>
      <c r="AG1012" s="933">
        <v>5295.93</v>
      </c>
      <c r="AH1012" s="933">
        <v>1974.7</v>
      </c>
      <c r="AI1012" s="943">
        <v>9.7000000000000003E-3</v>
      </c>
      <c r="AJ1012" s="943">
        <f>(AH1012-MIN(IF(O1012=0,2E+99,O1012),IF(X1012=0,2E+99,X1012)))/MIN(IF(O1012=0,2E+99,O1012),IF(X1012=0,2E+99,X1012))</f>
        <v>-0.75834665891953168</v>
      </c>
      <c r="AK1012" s="943">
        <v>2.5461201923076925E-4</v>
      </c>
      <c r="AL1012" s="943">
        <v>3.0436379310344831E-3</v>
      </c>
      <c r="AM1012" s="941">
        <v>0.30826332415399632</v>
      </c>
      <c r="AN1012" s="944">
        <v>45083.158958333333</v>
      </c>
      <c r="AO1012" s="933"/>
    </row>
    <row r="1013" spans="1:41" x14ac:dyDescent="0.2">
      <c r="A1013" s="988" t="s">
        <v>2110</v>
      </c>
      <c r="B1013" s="988" t="s">
        <v>2111</v>
      </c>
      <c r="C1013" s="991"/>
      <c r="D1013" s="994" t="s">
        <v>500</v>
      </c>
      <c r="E1013" s="991" t="s">
        <v>960</v>
      </c>
      <c r="F1013" s="991">
        <v>1</v>
      </c>
      <c r="G1013" s="991">
        <v>1</v>
      </c>
      <c r="H1013" s="997">
        <v>5</v>
      </c>
      <c r="I1013" s="997">
        <v>235</v>
      </c>
      <c r="J1013" s="997">
        <v>0.01</v>
      </c>
      <c r="K1013" s="985">
        <v>0.46099999999999997</v>
      </c>
      <c r="L1013" s="997">
        <v>1.5</v>
      </c>
      <c r="M1013" s="997">
        <v>31</v>
      </c>
      <c r="N1013" s="1000">
        <v>12.776999999999997</v>
      </c>
      <c r="O1013" s="985">
        <f>VLOOKUP(D1013,'Залог и цена пипса'!$B$13:$E$44,3,0)*(N1013+I1013*$C$2*K1013)</f>
        <v>290.27249999999998</v>
      </c>
      <c r="P1013" s="985">
        <f>K1013*VLOOKUP(D1013,'Залог и цена пипса'!$B$13:$E$44,2,0)</f>
        <v>98.86605999999999</v>
      </c>
      <c r="Q1013" s="976"/>
      <c r="R1013" s="976"/>
      <c r="S1013" s="976"/>
      <c r="T1013" s="976"/>
      <c r="U1013" s="976"/>
      <c r="V1013" s="976"/>
      <c r="W1013" s="979"/>
      <c r="X1013" s="982"/>
      <c r="Y1013" s="982"/>
      <c r="Z1013" s="973">
        <f>MAX(O1013,X1013)+MAX(Y1013,P1013)</f>
        <v>389.13855999999998</v>
      </c>
      <c r="AA1013" s="945" t="s">
        <v>2112</v>
      </c>
      <c r="AB1013" s="946" t="s">
        <v>520</v>
      </c>
      <c r="AC1013" s="946">
        <v>1000</v>
      </c>
      <c r="AD1013" s="946" t="s">
        <v>380</v>
      </c>
      <c r="AE1013" s="947">
        <v>41644</v>
      </c>
      <c r="AF1013" s="947">
        <v>42734</v>
      </c>
      <c r="AG1013" s="946">
        <v>5321.61</v>
      </c>
      <c r="AH1013" s="946">
        <v>1135.17</v>
      </c>
      <c r="AI1013" s="948">
        <v>0.25419999999999998</v>
      </c>
      <c r="AJ1013" s="948">
        <f>(AH1013-MIN(IF(O1013=0,2E+99,O1013),IF(X1013=0,2E+99,X1013)))/MIN(IF(O1013=0,2E+99,O1013),IF(X1013=0,2E+99,X1013))</f>
        <v>2.9107045965429039</v>
      </c>
      <c r="AK1013" s="948">
        <v>0.14823426183844013</v>
      </c>
      <c r="AL1013" s="948">
        <v>1.7738699999999998</v>
      </c>
      <c r="AM1013" s="949">
        <v>1.5626470044134357</v>
      </c>
      <c r="AN1013" s="950">
        <v>45083.158993055556</v>
      </c>
      <c r="AO1013" s="946"/>
    </row>
    <row r="1014" spans="1:41" ht="13.5" thickBot="1" x14ac:dyDescent="0.25">
      <c r="A1014" s="990"/>
      <c r="B1014" s="990"/>
      <c r="C1014" s="993"/>
      <c r="D1014" s="996"/>
      <c r="E1014" s="993"/>
      <c r="F1014" s="993"/>
      <c r="G1014" s="993"/>
      <c r="H1014" s="999"/>
      <c r="I1014" s="999"/>
      <c r="J1014" s="999"/>
      <c r="K1014" s="987"/>
      <c r="L1014" s="999"/>
      <c r="M1014" s="999"/>
      <c r="N1014" s="1002"/>
      <c r="O1014" s="987"/>
      <c r="P1014" s="987"/>
      <c r="Q1014" s="978"/>
      <c r="R1014" s="978"/>
      <c r="S1014" s="978"/>
      <c r="T1014" s="978"/>
      <c r="U1014" s="978"/>
      <c r="V1014" s="978"/>
      <c r="W1014" s="981"/>
      <c r="X1014" s="984"/>
      <c r="Y1014" s="984"/>
      <c r="Z1014" s="975"/>
      <c r="AA1014" s="957" t="s">
        <v>2113</v>
      </c>
      <c r="AB1014" s="958" t="s">
        <v>520</v>
      </c>
      <c r="AC1014" s="958">
        <v>100000</v>
      </c>
      <c r="AD1014" s="958" t="s">
        <v>380</v>
      </c>
      <c r="AE1014" s="959">
        <v>41639</v>
      </c>
      <c r="AF1014" s="959">
        <v>42733</v>
      </c>
      <c r="AG1014" s="958">
        <v>4598.17</v>
      </c>
      <c r="AH1014" s="958">
        <v>1434.7</v>
      </c>
      <c r="AI1014" s="960">
        <v>1.4200000000000001E-2</v>
      </c>
      <c r="AJ1014" s="960">
        <f>(AH1014-MIN(IF(O1013=0,2E+99,O1013),IF(X1013=0,2E+99,X1013)))/MIN(IF(O1013=0,2E+99,O1013),IF(X1013=0,2E+99,X1013))</f>
        <v>3.9425970424342647</v>
      </c>
      <c r="AK1014" s="960">
        <v>1.2772694444444445E-3</v>
      </c>
      <c r="AL1014" s="960">
        <v>1.5327233333333334E-2</v>
      </c>
      <c r="AM1014" s="961">
        <v>1.0683232266908296</v>
      </c>
      <c r="AN1014" s="962">
        <v>45083.159004629626</v>
      </c>
      <c r="AO1014" s="958"/>
    </row>
    <row r="1015" spans="1:41" ht="13.5" thickBot="1" x14ac:dyDescent="0.25">
      <c r="A1015" s="932" t="s">
        <v>2114</v>
      </c>
      <c r="B1015" s="932" t="s">
        <v>2115</v>
      </c>
      <c r="C1015" s="933"/>
      <c r="D1015" s="934" t="s">
        <v>500</v>
      </c>
      <c r="E1015" s="933" t="s">
        <v>960</v>
      </c>
      <c r="F1015" s="933">
        <v>1</v>
      </c>
      <c r="G1015" s="933">
        <v>1</v>
      </c>
      <c r="H1015" s="935">
        <v>5</v>
      </c>
      <c r="I1015" s="935">
        <v>239</v>
      </c>
      <c r="J1015" s="935">
        <v>0.01</v>
      </c>
      <c r="K1015" s="936">
        <v>1.3820000000000001</v>
      </c>
      <c r="L1015" s="935">
        <v>2.2000000000000002</v>
      </c>
      <c r="M1015" s="935">
        <v>24</v>
      </c>
      <c r="N1015" s="937">
        <v>28.348999999999997</v>
      </c>
      <c r="O1015" s="936">
        <f>VLOOKUP(D1015,'Залог и цена пипса'!$B$13:$E$44,3,0)*(N1015+I1015*$C$2*K1015)</f>
        <v>778.93700000000013</v>
      </c>
      <c r="P1015" s="936">
        <f>K1015*VLOOKUP(D1015,'Залог и цена пипса'!$B$13:$E$44,2,0)</f>
        <v>296.38372000000004</v>
      </c>
      <c r="Q1015" s="938"/>
      <c r="R1015" s="938"/>
      <c r="S1015" s="938"/>
      <c r="T1015" s="938"/>
      <c r="U1015" s="938"/>
      <c r="V1015" s="938"/>
      <c r="W1015" s="939"/>
      <c r="X1015" s="940"/>
      <c r="Y1015" s="940"/>
      <c r="Z1015" s="941">
        <f t="shared" ref="Z1015:Z1021" si="15">MAX(O1015,X1015)+MAX(Y1015,P1015)</f>
        <v>1075.3207200000002</v>
      </c>
      <c r="AA1015" s="932" t="s">
        <v>2116</v>
      </c>
      <c r="AB1015" s="933" t="s">
        <v>502</v>
      </c>
      <c r="AC1015" s="933">
        <v>1000</v>
      </c>
      <c r="AD1015" s="933" t="s">
        <v>380</v>
      </c>
      <c r="AE1015" s="942">
        <v>41644</v>
      </c>
      <c r="AF1015" s="942">
        <v>42734</v>
      </c>
      <c r="AG1015" s="933">
        <v>8596.7900000000009</v>
      </c>
      <c r="AH1015" s="933">
        <v>1887.86</v>
      </c>
      <c r="AI1015" s="943">
        <v>0.37269999999999998</v>
      </c>
      <c r="AJ1015" s="943">
        <f>(AH1015-MIN(IF(O1015=0,2E+99,O1015),IF(X1015=0,2E+99,X1015)))/MIN(IF(O1015=0,2E+99,O1015),IF(X1015=0,2E+99,X1015))</f>
        <v>1.4236363146185116</v>
      </c>
      <c r="AK1015" s="943">
        <v>0.23946490250696381</v>
      </c>
      <c r="AL1015" s="943">
        <v>2.8655966666666668</v>
      </c>
      <c r="AM1015" s="941">
        <v>1.5179074013256635</v>
      </c>
      <c r="AN1015" s="944">
        <v>45083.159050925926</v>
      </c>
      <c r="AO1015" s="933"/>
    </row>
    <row r="1016" spans="1:41" ht="13.5" thickBot="1" x14ac:dyDescent="0.25">
      <c r="A1016" s="932" t="s">
        <v>2117</v>
      </c>
      <c r="B1016" s="932" t="s">
        <v>2118</v>
      </c>
      <c r="C1016" s="933"/>
      <c r="D1016" s="934" t="s">
        <v>500</v>
      </c>
      <c r="E1016" s="933" t="s">
        <v>960</v>
      </c>
      <c r="F1016" s="933">
        <v>1</v>
      </c>
      <c r="G1016" s="933">
        <v>1</v>
      </c>
      <c r="H1016" s="935">
        <v>5</v>
      </c>
      <c r="I1016" s="935">
        <v>240</v>
      </c>
      <c r="J1016" s="935">
        <v>0.01</v>
      </c>
      <c r="K1016" s="936">
        <v>1.1160000000000001</v>
      </c>
      <c r="L1016" s="935">
        <v>1.5</v>
      </c>
      <c r="M1016" s="935">
        <v>26</v>
      </c>
      <c r="N1016" s="937">
        <v>23.168999999999997</v>
      </c>
      <c r="O1016" s="936">
        <f>VLOOKUP(D1016,'Залог и цена пипса'!$B$13:$E$44,3,0)*(N1016+I1016*$C$2*K1016)</f>
        <v>633.45000000000005</v>
      </c>
      <c r="P1016" s="936">
        <f>K1016*VLOOKUP(D1016,'Залог и цена пипса'!$B$13:$E$44,2,0)</f>
        <v>239.33736000000002</v>
      </c>
      <c r="Q1016" s="938"/>
      <c r="R1016" s="938"/>
      <c r="S1016" s="938"/>
      <c r="T1016" s="938"/>
      <c r="U1016" s="938"/>
      <c r="V1016" s="938"/>
      <c r="W1016" s="939"/>
      <c r="X1016" s="940"/>
      <c r="Y1016" s="940"/>
      <c r="Z1016" s="941">
        <f t="shared" si="15"/>
        <v>872.78736000000004</v>
      </c>
      <c r="AA1016" s="932" t="s">
        <v>2119</v>
      </c>
      <c r="AB1016" s="933" t="s">
        <v>509</v>
      </c>
      <c r="AC1016" s="933">
        <v>1000</v>
      </c>
      <c r="AD1016" s="933" t="s">
        <v>380</v>
      </c>
      <c r="AE1016" s="942">
        <v>41644</v>
      </c>
      <c r="AF1016" s="942">
        <v>42740</v>
      </c>
      <c r="AG1016" s="933">
        <v>8600.1299999999992</v>
      </c>
      <c r="AH1016" s="933">
        <v>2389.1</v>
      </c>
      <c r="AI1016" s="943">
        <v>0.318</v>
      </c>
      <c r="AJ1016" s="943">
        <f>(AH1016-MIN(IF(O1016=0,2E+99,O1016),IF(X1016=0,2E+99,X1016)))/MIN(IF(O1016=0,2E+99,O1016),IF(X1016=0,2E+99,X1016))</f>
        <v>2.7715683952956032</v>
      </c>
      <c r="AK1016" s="943">
        <v>0.23889249999999998</v>
      </c>
      <c r="AL1016" s="943">
        <v>2.8667099999999994</v>
      </c>
      <c r="AM1016" s="941">
        <v>1.1999121007910927</v>
      </c>
      <c r="AN1016" s="944">
        <v>45083.159085648149</v>
      </c>
      <c r="AO1016" s="933"/>
    </row>
    <row r="1017" spans="1:41" ht="13.5" thickBot="1" x14ac:dyDescent="0.25">
      <c r="A1017" s="932" t="s">
        <v>2120</v>
      </c>
      <c r="B1017" s="932" t="s">
        <v>2121</v>
      </c>
      <c r="C1017" s="933"/>
      <c r="D1017" s="934" t="s">
        <v>500</v>
      </c>
      <c r="E1017" s="933" t="s">
        <v>960</v>
      </c>
      <c r="F1017" s="933">
        <v>1</v>
      </c>
      <c r="G1017" s="933">
        <v>1</v>
      </c>
      <c r="H1017" s="935">
        <v>5</v>
      </c>
      <c r="I1017" s="935">
        <v>300</v>
      </c>
      <c r="J1017" s="935">
        <v>0.01</v>
      </c>
      <c r="K1017" s="936">
        <v>1.3089999999999999</v>
      </c>
      <c r="L1017" s="935">
        <v>1.8</v>
      </c>
      <c r="M1017" s="935">
        <v>22</v>
      </c>
      <c r="N1017" s="937">
        <v>25.084999999999994</v>
      </c>
      <c r="O1017" s="936">
        <f>VLOOKUP(D1017,'Залог и цена пипса'!$B$13:$E$44,3,0)*(N1017+I1017*$C$2*K1017)</f>
        <v>839.9</v>
      </c>
      <c r="P1017" s="936">
        <f>K1017*VLOOKUP(D1017,'Залог и цена пипса'!$B$13:$E$44,2,0)</f>
        <v>280.72814</v>
      </c>
      <c r="Q1017" s="938"/>
      <c r="R1017" s="938"/>
      <c r="S1017" s="938"/>
      <c r="T1017" s="938"/>
      <c r="U1017" s="938"/>
      <c r="V1017" s="938"/>
      <c r="W1017" s="939"/>
      <c r="X1017" s="940"/>
      <c r="Y1017" s="940"/>
      <c r="Z1017" s="941">
        <f t="shared" si="15"/>
        <v>1120.62814</v>
      </c>
      <c r="AA1017" s="932" t="s">
        <v>2122</v>
      </c>
      <c r="AB1017" s="933" t="s">
        <v>508</v>
      </c>
      <c r="AC1017" s="933">
        <v>1000</v>
      </c>
      <c r="AD1017" s="933" t="s">
        <v>380</v>
      </c>
      <c r="AE1017" s="942">
        <v>41644</v>
      </c>
      <c r="AF1017" s="942">
        <v>42734</v>
      </c>
      <c r="AG1017" s="933">
        <v>18724.189999999999</v>
      </c>
      <c r="AH1017" s="933">
        <v>3918.85</v>
      </c>
      <c r="AI1017" s="943">
        <v>0.31850000000000001</v>
      </c>
      <c r="AJ1017" s="943">
        <f>(AH1017-MIN(IF(O1017=0,2E+99,O1017),IF(X1017=0,2E+99,X1017)))/MIN(IF(O1017=0,2E+99,O1017),IF(X1017=0,2E+99,X1017))</f>
        <v>3.6658530777473506</v>
      </c>
      <c r="AK1017" s="943">
        <v>0.52156518105849581</v>
      </c>
      <c r="AL1017" s="943">
        <v>6.2413966666666667</v>
      </c>
      <c r="AM1017" s="941">
        <v>1.5926602617264418</v>
      </c>
      <c r="AN1017" s="944">
        <v>45083.159120370372</v>
      </c>
      <c r="AO1017" s="933"/>
    </row>
    <row r="1018" spans="1:41" ht="13.5" thickBot="1" x14ac:dyDescent="0.25">
      <c r="A1018" s="932" t="s">
        <v>2123</v>
      </c>
      <c r="B1018" s="932" t="s">
        <v>2124</v>
      </c>
      <c r="C1018" s="933"/>
      <c r="D1018" s="934" t="s">
        <v>500</v>
      </c>
      <c r="E1018" s="933" t="s">
        <v>960</v>
      </c>
      <c r="F1018" s="933">
        <v>1</v>
      </c>
      <c r="G1018" s="933">
        <v>1</v>
      </c>
      <c r="H1018" s="935">
        <v>5</v>
      </c>
      <c r="I1018" s="935">
        <v>290</v>
      </c>
      <c r="J1018" s="935">
        <v>0.01</v>
      </c>
      <c r="K1018" s="936">
        <v>0.996</v>
      </c>
      <c r="L1018" s="935">
        <v>1.4</v>
      </c>
      <c r="M1018" s="935">
        <v>26</v>
      </c>
      <c r="N1018" s="937">
        <v>23.296999999999997</v>
      </c>
      <c r="O1018" s="936">
        <f>VLOOKUP(D1018,'Залог и цена пипса'!$B$13:$E$44,3,0)*(N1018+I1018*$C$2*K1018)</f>
        <v>666.23</v>
      </c>
      <c r="P1018" s="936">
        <f>K1018*VLOOKUP(D1018,'Залог и цена пипса'!$B$13:$E$44,2,0)</f>
        <v>213.60216</v>
      </c>
      <c r="Q1018" s="938"/>
      <c r="R1018" s="938"/>
      <c r="S1018" s="938"/>
      <c r="T1018" s="938"/>
      <c r="U1018" s="938"/>
      <c r="V1018" s="938"/>
      <c r="W1018" s="939"/>
      <c r="X1018" s="940"/>
      <c r="Y1018" s="940"/>
      <c r="Z1018" s="941">
        <f t="shared" si="15"/>
        <v>879.83216000000004</v>
      </c>
      <c r="AA1018" s="932" t="s">
        <v>2125</v>
      </c>
      <c r="AB1018" s="933" t="s">
        <v>517</v>
      </c>
      <c r="AC1018" s="933">
        <v>1000</v>
      </c>
      <c r="AD1018" s="933" t="s">
        <v>380</v>
      </c>
      <c r="AE1018" s="942">
        <v>41278</v>
      </c>
      <c r="AF1018" s="942">
        <v>42767</v>
      </c>
      <c r="AG1018" s="933">
        <v>8711.5300000000007</v>
      </c>
      <c r="AH1018" s="933">
        <v>6220.48</v>
      </c>
      <c r="AI1018" s="943">
        <v>0.46379999999999999</v>
      </c>
      <c r="AJ1018" s="943">
        <f>(AH1018-MIN(IF(O1018=0,2E+99,O1018),IF(X1018=0,2E+99,X1018)))/MIN(IF(O1018=0,2E+99,O1018),IF(X1018=0,2E+99,X1018))</f>
        <v>8.3368356273359048</v>
      </c>
      <c r="AK1018" s="943">
        <v>0.17814989775051127</v>
      </c>
      <c r="AL1018" s="943">
        <v>2.1247634146341468</v>
      </c>
      <c r="AM1018" s="941">
        <v>0.34157547562794938</v>
      </c>
      <c r="AN1018" s="944">
        <v>45083.159189814818</v>
      </c>
      <c r="AO1018" s="933"/>
    </row>
    <row r="1019" spans="1:41" ht="13.5" thickBot="1" x14ac:dyDescent="0.25">
      <c r="A1019" s="932" t="s">
        <v>2126</v>
      </c>
      <c r="B1019" s="932" t="s">
        <v>2127</v>
      </c>
      <c r="C1019" s="933"/>
      <c r="D1019" s="934" t="s">
        <v>500</v>
      </c>
      <c r="E1019" s="933" t="s">
        <v>960</v>
      </c>
      <c r="F1019" s="933">
        <v>1</v>
      </c>
      <c r="G1019" s="933">
        <v>1</v>
      </c>
      <c r="H1019" s="935">
        <v>5</v>
      </c>
      <c r="I1019" s="935">
        <v>224</v>
      </c>
      <c r="J1019" s="935">
        <v>0.01</v>
      </c>
      <c r="K1019" s="936">
        <v>0.64100000000000001</v>
      </c>
      <c r="L1019" s="935">
        <v>1.4</v>
      </c>
      <c r="M1019" s="935">
        <v>29</v>
      </c>
      <c r="N1019" s="937">
        <v>16.764999999999997</v>
      </c>
      <c r="O1019" s="936">
        <f>VLOOKUP(D1019,'Залог и цена пипса'!$B$13:$E$44,3,0)*(N1019+I1019*$C$2*K1019)</f>
        <v>383.02600000000007</v>
      </c>
      <c r="P1019" s="936">
        <f>K1019*VLOOKUP(D1019,'Залог и цена пипса'!$B$13:$E$44,2,0)</f>
        <v>137.46886000000001</v>
      </c>
      <c r="Q1019" s="938"/>
      <c r="R1019" s="938"/>
      <c r="S1019" s="938"/>
      <c r="T1019" s="938"/>
      <c r="U1019" s="938"/>
      <c r="V1019" s="938"/>
      <c r="W1019" s="939"/>
      <c r="X1019" s="940"/>
      <c r="Y1019" s="940"/>
      <c r="Z1019" s="941">
        <f t="shared" si="15"/>
        <v>520.49486000000002</v>
      </c>
      <c r="AA1019" s="932" t="s">
        <v>2128</v>
      </c>
      <c r="AB1019" s="933" t="s">
        <v>525</v>
      </c>
      <c r="AC1019" s="933">
        <v>1000</v>
      </c>
      <c r="AD1019" s="933" t="s">
        <v>380</v>
      </c>
      <c r="AE1019" s="942">
        <v>41644</v>
      </c>
      <c r="AF1019" s="942">
        <v>42734</v>
      </c>
      <c r="AG1019" s="933">
        <v>7768.91</v>
      </c>
      <c r="AH1019" s="933">
        <v>783.94</v>
      </c>
      <c r="AI1019" s="943">
        <v>0.1038</v>
      </c>
      <c r="AJ1019" s="943">
        <f>(AH1019-MIN(IF(O1019=0,2E+99,O1019),IF(X1019=0,2E+99,X1019)))/MIN(IF(O1019=0,2E+99,O1019),IF(X1019=0,2E+99,X1019))</f>
        <v>1.046701790478975</v>
      </c>
      <c r="AK1019" s="943">
        <v>0.21640417827298053</v>
      </c>
      <c r="AL1019" s="943">
        <v>2.5896366666666668</v>
      </c>
      <c r="AM1019" s="941">
        <v>3.3033608014218774</v>
      </c>
      <c r="AN1019" s="944">
        <v>45083.159224537034</v>
      </c>
      <c r="AO1019" s="933"/>
    </row>
    <row r="1020" spans="1:41" ht="13.5" thickBot="1" x14ac:dyDescent="0.25">
      <c r="A1020" s="932" t="s">
        <v>2129</v>
      </c>
      <c r="B1020" s="932" t="s">
        <v>2130</v>
      </c>
      <c r="C1020" s="933"/>
      <c r="D1020" s="934" t="s">
        <v>500</v>
      </c>
      <c r="E1020" s="933" t="s">
        <v>960</v>
      </c>
      <c r="F1020" s="933">
        <v>1</v>
      </c>
      <c r="G1020" s="933">
        <v>1</v>
      </c>
      <c r="H1020" s="935">
        <v>100</v>
      </c>
      <c r="I1020" s="935">
        <v>399</v>
      </c>
      <c r="J1020" s="935">
        <v>0.2</v>
      </c>
      <c r="K1020" s="936">
        <v>117.02</v>
      </c>
      <c r="L1020" s="935">
        <v>1</v>
      </c>
      <c r="M1020" s="935">
        <v>122</v>
      </c>
      <c r="N1020" s="937">
        <v>12503.551999999998</v>
      </c>
      <c r="O1020" s="936">
        <f>VLOOKUP(D1020,'Залог и цена пипса'!$B$13:$E$44,3,0)*(N1020+I1020*$C$2*K1020)</f>
        <v>195071.99</v>
      </c>
      <c r="P1020" s="936">
        <f>K1020*VLOOKUP(D1020,'Залог и цена пипса'!$B$13:$E$44,2,0)</f>
        <v>25096.109199999999</v>
      </c>
      <c r="Q1020" s="938"/>
      <c r="R1020" s="938"/>
      <c r="S1020" s="938"/>
      <c r="T1020" s="938"/>
      <c r="U1020" s="938"/>
      <c r="V1020" s="938"/>
      <c r="W1020" s="939"/>
      <c r="X1020" s="940"/>
      <c r="Y1020" s="940"/>
      <c r="Z1020" s="941">
        <f t="shared" si="15"/>
        <v>220168.0992</v>
      </c>
      <c r="AA1020" s="933"/>
      <c r="AB1020" s="933"/>
      <c r="AC1020" s="933"/>
      <c r="AD1020" s="933"/>
      <c r="AE1020" s="933"/>
      <c r="AF1020" s="933"/>
      <c r="AG1020" s="933"/>
      <c r="AH1020" s="933"/>
      <c r="AI1020" s="943"/>
      <c r="AJ1020" s="943"/>
      <c r="AK1020" s="943"/>
      <c r="AL1020" s="943"/>
      <c r="AM1020" s="941"/>
      <c r="AN1020" s="944">
        <v>45083.159236111111</v>
      </c>
      <c r="AO1020" s="933"/>
    </row>
    <row r="1021" spans="1:41" x14ac:dyDescent="0.2">
      <c r="A1021" s="988" t="s">
        <v>2131</v>
      </c>
      <c r="B1021" s="988" t="s">
        <v>2132</v>
      </c>
      <c r="C1021" s="991"/>
      <c r="D1021" s="994" t="s">
        <v>500</v>
      </c>
      <c r="E1021" s="991" t="s">
        <v>972</v>
      </c>
      <c r="F1021" s="991">
        <v>2</v>
      </c>
      <c r="G1021" s="991">
        <v>1</v>
      </c>
      <c r="H1021" s="997">
        <v>9</v>
      </c>
      <c r="I1021" s="997">
        <v>165</v>
      </c>
      <c r="J1021" s="997">
        <v>0.01</v>
      </c>
      <c r="K1021" s="985">
        <v>0.90999999999999992</v>
      </c>
      <c r="L1021" s="997">
        <v>1.51</v>
      </c>
      <c r="M1021" s="997">
        <v>42</v>
      </c>
      <c r="N1021" s="1000">
        <v>36.045999999999992</v>
      </c>
      <c r="O1021" s="985">
        <f>VLOOKUP(D1021,'Залог и цена пипса'!$B$13:$E$44,3,0)*(N1021+I1021*$C$2*K1021)</f>
        <v>585.68499999999995</v>
      </c>
      <c r="P1021" s="985">
        <f>K1021*VLOOKUP(D1021,'Залог и цена пипса'!$B$13:$E$44,2,0)</f>
        <v>195.15859999999998</v>
      </c>
      <c r="Q1021" s="976"/>
      <c r="R1021" s="976"/>
      <c r="S1021" s="976"/>
      <c r="T1021" s="976"/>
      <c r="U1021" s="976"/>
      <c r="V1021" s="976"/>
      <c r="W1021" s="979"/>
      <c r="X1021" s="982"/>
      <c r="Y1021" s="982"/>
      <c r="Z1021" s="973">
        <f t="shared" si="15"/>
        <v>780.84359999999992</v>
      </c>
      <c r="AA1021" s="945" t="s">
        <v>2133</v>
      </c>
      <c r="AB1021" s="946" t="s">
        <v>501</v>
      </c>
      <c r="AC1021" s="946">
        <v>200000</v>
      </c>
      <c r="AD1021" s="946" t="s">
        <v>380</v>
      </c>
      <c r="AE1021" s="947">
        <v>41640</v>
      </c>
      <c r="AF1021" s="947">
        <v>44771</v>
      </c>
      <c r="AG1021" s="946">
        <v>4866.13</v>
      </c>
      <c r="AH1021" s="946">
        <v>3252.31</v>
      </c>
      <c r="AI1021" s="948">
        <v>1.6E-2</v>
      </c>
      <c r="AJ1021" s="948">
        <f>(AH1021-MIN(IF(O1021=0,2E+99,O1021),IF(X1021=0,2E+99,X1021)))/MIN(IF(O1021=0,2E+99,O1021),IF(X1021=0,2E+99,X1021))</f>
        <v>4.5530020403459206</v>
      </c>
      <c r="AK1021" s="948">
        <v>2.3644946550048591E-4</v>
      </c>
      <c r="AL1021" s="948">
        <v>2.8291453488372095E-3</v>
      </c>
      <c r="AM1021" s="949">
        <v>0.17397759431525342</v>
      </c>
      <c r="AN1021" s="950">
        <v>45083.159398148149</v>
      </c>
      <c r="AO1021" s="946"/>
    </row>
    <row r="1022" spans="1:41" x14ac:dyDescent="0.2">
      <c r="A1022" s="989"/>
      <c r="B1022" s="989"/>
      <c r="C1022" s="992"/>
      <c r="D1022" s="995"/>
      <c r="E1022" s="992"/>
      <c r="F1022" s="992"/>
      <c r="G1022" s="992"/>
      <c r="H1022" s="998"/>
      <c r="I1022" s="998"/>
      <c r="J1022" s="998"/>
      <c r="K1022" s="986"/>
      <c r="L1022" s="998"/>
      <c r="M1022" s="998"/>
      <c r="N1022" s="1001"/>
      <c r="O1022" s="986"/>
      <c r="P1022" s="986"/>
      <c r="Q1022" s="977"/>
      <c r="R1022" s="977"/>
      <c r="S1022" s="977"/>
      <c r="T1022" s="977"/>
      <c r="U1022" s="977"/>
      <c r="V1022" s="977"/>
      <c r="W1022" s="980"/>
      <c r="X1022" s="983"/>
      <c r="Y1022" s="983"/>
      <c r="Z1022" s="974"/>
      <c r="AA1022" s="951" t="s">
        <v>2134</v>
      </c>
      <c r="AB1022" s="952" t="s">
        <v>501</v>
      </c>
      <c r="AC1022" s="952">
        <v>200000</v>
      </c>
      <c r="AD1022" s="952" t="s">
        <v>380</v>
      </c>
      <c r="AE1022" s="953">
        <v>41640</v>
      </c>
      <c r="AF1022" s="953">
        <v>44771</v>
      </c>
      <c r="AG1022" s="952">
        <v>309.91000000000003</v>
      </c>
      <c r="AH1022" s="952">
        <v>150.53</v>
      </c>
      <c r="AI1022" s="954">
        <v>8.0000000000000004E-4</v>
      </c>
      <c r="AJ1022" s="954">
        <f>(AH1022-MIN(IF(O1021=0,2E+99,O1021),IF(X1021=0,2E+99,X1021)))/MIN(IF(O1021=0,2E+99,O1021),IF(X1021=0,2E+99,X1021))</f>
        <v>-0.74298471021112034</v>
      </c>
      <c r="AK1022" s="954">
        <v>1.5058794946550049E-5</v>
      </c>
      <c r="AL1022" s="954">
        <v>1.8018023255813955E-4</v>
      </c>
      <c r="AM1022" s="955">
        <v>0.23939444968861959</v>
      </c>
      <c r="AN1022" s="956">
        <v>45083.159409722219</v>
      </c>
      <c r="AO1022" s="952"/>
    </row>
    <row r="1023" spans="1:41" x14ac:dyDescent="0.2">
      <c r="A1023" s="989"/>
      <c r="B1023" s="989"/>
      <c r="C1023" s="992"/>
      <c r="D1023" s="995"/>
      <c r="E1023" s="992"/>
      <c r="F1023" s="992"/>
      <c r="G1023" s="992"/>
      <c r="H1023" s="998"/>
      <c r="I1023" s="998"/>
      <c r="J1023" s="998"/>
      <c r="K1023" s="986"/>
      <c r="L1023" s="998"/>
      <c r="M1023" s="998"/>
      <c r="N1023" s="1001"/>
      <c r="O1023" s="986"/>
      <c r="P1023" s="986"/>
      <c r="Q1023" s="977"/>
      <c r="R1023" s="977"/>
      <c r="S1023" s="977"/>
      <c r="T1023" s="977"/>
      <c r="U1023" s="977"/>
      <c r="V1023" s="977"/>
      <c r="W1023" s="980"/>
      <c r="X1023" s="983"/>
      <c r="Y1023" s="983"/>
      <c r="Z1023" s="974"/>
      <c r="AA1023" s="951" t="s">
        <v>2135</v>
      </c>
      <c r="AB1023" s="952" t="s">
        <v>501</v>
      </c>
      <c r="AC1023" s="952">
        <v>2000000</v>
      </c>
      <c r="AD1023" s="952" t="s">
        <v>380</v>
      </c>
      <c r="AE1023" s="953">
        <v>41640</v>
      </c>
      <c r="AF1023" s="953">
        <v>44771</v>
      </c>
      <c r="AG1023" s="952">
        <v>830.66</v>
      </c>
      <c r="AH1023" s="952">
        <v>205.87</v>
      </c>
      <c r="AI1023" s="954">
        <v>1E-4</v>
      </c>
      <c r="AJ1023" s="954">
        <f>(AH1023-MIN(IF(O1021=0,2E+99,O1021),IF(X1021=0,2E+99,X1021)))/MIN(IF(O1021=0,2E+99,O1021),IF(X1021=0,2E+99,X1021))</f>
        <v>-0.64849705899929144</v>
      </c>
      <c r="AK1023" s="954">
        <v>4.0362487852283769E-6</v>
      </c>
      <c r="AL1023" s="954">
        <v>4.8294186046511627E-5</v>
      </c>
      <c r="AM1023" s="955">
        <v>0.46917167189499803</v>
      </c>
      <c r="AN1023" s="956">
        <v>45083.159421296295</v>
      </c>
      <c r="AO1023" s="952"/>
    </row>
    <row r="1024" spans="1:41" x14ac:dyDescent="0.2">
      <c r="A1024" s="989"/>
      <c r="B1024" s="989"/>
      <c r="C1024" s="992"/>
      <c r="D1024" s="995"/>
      <c r="E1024" s="992"/>
      <c r="F1024" s="992"/>
      <c r="G1024" s="992"/>
      <c r="H1024" s="998"/>
      <c r="I1024" s="998"/>
      <c r="J1024" s="998"/>
      <c r="K1024" s="986"/>
      <c r="L1024" s="998"/>
      <c r="M1024" s="998"/>
      <c r="N1024" s="1001"/>
      <c r="O1024" s="986"/>
      <c r="P1024" s="986"/>
      <c r="Q1024" s="977"/>
      <c r="R1024" s="977"/>
      <c r="S1024" s="977"/>
      <c r="T1024" s="977"/>
      <c r="U1024" s="977"/>
      <c r="V1024" s="977"/>
      <c r="W1024" s="980"/>
      <c r="X1024" s="983"/>
      <c r="Y1024" s="983"/>
      <c r="Z1024" s="974"/>
      <c r="AA1024" s="951" t="s">
        <v>2136</v>
      </c>
      <c r="AB1024" s="952" t="s">
        <v>501</v>
      </c>
      <c r="AC1024" s="952">
        <v>1200</v>
      </c>
      <c r="AD1024" s="952" t="s">
        <v>380</v>
      </c>
      <c r="AE1024" s="953">
        <v>43922</v>
      </c>
      <c r="AF1024" s="953">
        <v>45067</v>
      </c>
      <c r="AG1024" s="952">
        <v>1910.25</v>
      </c>
      <c r="AH1024" s="952">
        <v>972.53</v>
      </c>
      <c r="AI1024" s="954">
        <v>0.4143</v>
      </c>
      <c r="AJ1024" s="954">
        <f>(AH1024-MIN(IF(O1021=0,2E+99,O1021),IF(X1021=0,2E+99,X1021)))/MIN(IF(O1021=0,2E+99,O1021),IF(X1021=0,2E+99,X1021))</f>
        <v>0.66050009817564059</v>
      </c>
      <c r="AK1024" s="954">
        <v>4.2337101063829784E-2</v>
      </c>
      <c r="AL1024" s="954">
        <v>0.51350806451612907</v>
      </c>
      <c r="AM1024" s="955">
        <v>0.63361508377053144</v>
      </c>
      <c r="AN1024" s="956">
        <v>45083.159641203703</v>
      </c>
      <c r="AO1024" s="952"/>
    </row>
    <row r="1025" spans="1:41" ht="13.5" thickBot="1" x14ac:dyDescent="0.25">
      <c r="A1025" s="990"/>
      <c r="B1025" s="990"/>
      <c r="C1025" s="993"/>
      <c r="D1025" s="996"/>
      <c r="E1025" s="993"/>
      <c r="F1025" s="993"/>
      <c r="G1025" s="993"/>
      <c r="H1025" s="999"/>
      <c r="I1025" s="999"/>
      <c r="J1025" s="999"/>
      <c r="K1025" s="987"/>
      <c r="L1025" s="999"/>
      <c r="M1025" s="999"/>
      <c r="N1025" s="1002"/>
      <c r="O1025" s="987"/>
      <c r="P1025" s="987"/>
      <c r="Q1025" s="978"/>
      <c r="R1025" s="978"/>
      <c r="S1025" s="978"/>
      <c r="T1025" s="978"/>
      <c r="U1025" s="978"/>
      <c r="V1025" s="978"/>
      <c r="W1025" s="981"/>
      <c r="X1025" s="984"/>
      <c r="Y1025" s="984"/>
      <c r="Z1025" s="975"/>
      <c r="AA1025" s="957" t="s">
        <v>2137</v>
      </c>
      <c r="AB1025" s="958" t="s">
        <v>501</v>
      </c>
      <c r="AC1025" s="958">
        <v>1200</v>
      </c>
      <c r="AD1025" s="958" t="s">
        <v>380</v>
      </c>
      <c r="AE1025" s="959">
        <v>43922</v>
      </c>
      <c r="AF1025" s="959">
        <v>45067</v>
      </c>
      <c r="AG1025" s="958">
        <v>1910.25</v>
      </c>
      <c r="AH1025" s="958">
        <v>972.53</v>
      </c>
      <c r="AI1025" s="960">
        <v>0.4143</v>
      </c>
      <c r="AJ1025" s="960">
        <f>(AH1025-MIN(IF(O1021=0,2E+99,O1021),IF(X1021=0,2E+99,X1021)))/MIN(IF(O1021=0,2E+99,O1021),IF(X1021=0,2E+99,X1021))</f>
        <v>0.66050009817564059</v>
      </c>
      <c r="AK1025" s="960">
        <v>4.2337101063829784E-2</v>
      </c>
      <c r="AL1025" s="960">
        <v>0.51350806451612907</v>
      </c>
      <c r="AM1025" s="961">
        <v>0.63361508377053144</v>
      </c>
      <c r="AN1025" s="962">
        <v>45083.159675925926</v>
      </c>
      <c r="AO1025" s="958"/>
    </row>
    <row r="1026" spans="1:41" x14ac:dyDescent="0.2">
      <c r="A1026" s="988" t="s">
        <v>2131</v>
      </c>
      <c r="B1026" s="988" t="s">
        <v>2138</v>
      </c>
      <c r="C1026" s="991"/>
      <c r="D1026" s="994" t="s">
        <v>500</v>
      </c>
      <c r="E1026" s="991" t="s">
        <v>972</v>
      </c>
      <c r="F1026" s="991">
        <v>2</v>
      </c>
      <c r="G1026" s="991">
        <v>1</v>
      </c>
      <c r="H1026" s="997">
        <v>9</v>
      </c>
      <c r="I1026" s="997">
        <v>165</v>
      </c>
      <c r="J1026" s="997">
        <v>0.01</v>
      </c>
      <c r="K1026" s="985">
        <v>0.90999999999999992</v>
      </c>
      <c r="L1026" s="997">
        <v>1.51</v>
      </c>
      <c r="M1026" s="997">
        <v>61</v>
      </c>
      <c r="N1026" s="1000">
        <v>36.045999999999992</v>
      </c>
      <c r="O1026" s="985">
        <f>VLOOKUP(D1026,'Залог и цена пипса'!$B$13:$E$44,3,0)*(N1026+I1026*$C$2*K1026)</f>
        <v>585.68499999999995</v>
      </c>
      <c r="P1026" s="985">
        <f>K1026*VLOOKUP(D1026,'Залог и цена пипса'!$B$13:$E$44,2,0)</f>
        <v>195.15859999999998</v>
      </c>
      <c r="Q1026" s="976"/>
      <c r="R1026" s="976"/>
      <c r="S1026" s="976"/>
      <c r="T1026" s="976"/>
      <c r="U1026" s="976"/>
      <c r="V1026" s="976"/>
      <c r="W1026" s="979"/>
      <c r="X1026" s="982"/>
      <c r="Y1026" s="982"/>
      <c r="Z1026" s="973">
        <f>MAX(O1026,X1026)+MAX(Y1026,P1026)</f>
        <v>780.84359999999992</v>
      </c>
      <c r="AA1026" s="945" t="s">
        <v>2133</v>
      </c>
      <c r="AB1026" s="946" t="s">
        <v>501</v>
      </c>
      <c r="AC1026" s="946">
        <v>200000</v>
      </c>
      <c r="AD1026" s="946" t="s">
        <v>380</v>
      </c>
      <c r="AE1026" s="947">
        <v>41640</v>
      </c>
      <c r="AF1026" s="947">
        <v>44771</v>
      </c>
      <c r="AG1026" s="946">
        <v>4866.13</v>
      </c>
      <c r="AH1026" s="946">
        <v>3252.31</v>
      </c>
      <c r="AI1026" s="948">
        <v>1.6E-2</v>
      </c>
      <c r="AJ1026" s="948">
        <f>(AH1026-MIN(IF(O1026=0,2E+99,O1026),IF(X1026=0,2E+99,X1026)))/MIN(IF(O1026=0,2E+99,O1026),IF(X1026=0,2E+99,X1026))</f>
        <v>4.5530020403459206</v>
      </c>
      <c r="AK1026" s="948">
        <v>2.3644946550048591E-4</v>
      </c>
      <c r="AL1026" s="948">
        <v>2.8291453488372095E-3</v>
      </c>
      <c r="AM1026" s="949">
        <v>0.17397759431525342</v>
      </c>
      <c r="AN1026" s="950">
        <v>45083.159803240742</v>
      </c>
      <c r="AO1026" s="946"/>
    </row>
    <row r="1027" spans="1:41" x14ac:dyDescent="0.2">
      <c r="A1027" s="989"/>
      <c r="B1027" s="989"/>
      <c r="C1027" s="992"/>
      <c r="D1027" s="995"/>
      <c r="E1027" s="992"/>
      <c r="F1027" s="992"/>
      <c r="G1027" s="992"/>
      <c r="H1027" s="998"/>
      <c r="I1027" s="998"/>
      <c r="J1027" s="998"/>
      <c r="K1027" s="986"/>
      <c r="L1027" s="998"/>
      <c r="M1027" s="998"/>
      <c r="N1027" s="1001"/>
      <c r="O1027" s="986"/>
      <c r="P1027" s="986"/>
      <c r="Q1027" s="977"/>
      <c r="R1027" s="977"/>
      <c r="S1027" s="977"/>
      <c r="T1027" s="977"/>
      <c r="U1027" s="977"/>
      <c r="V1027" s="977"/>
      <c r="W1027" s="980"/>
      <c r="X1027" s="983"/>
      <c r="Y1027" s="983"/>
      <c r="Z1027" s="974"/>
      <c r="AA1027" s="951" t="s">
        <v>2134</v>
      </c>
      <c r="AB1027" s="952" t="s">
        <v>501</v>
      </c>
      <c r="AC1027" s="952">
        <v>200000</v>
      </c>
      <c r="AD1027" s="952" t="s">
        <v>380</v>
      </c>
      <c r="AE1027" s="953">
        <v>41640</v>
      </c>
      <c r="AF1027" s="953">
        <v>44771</v>
      </c>
      <c r="AG1027" s="952">
        <v>309.91000000000003</v>
      </c>
      <c r="AH1027" s="952">
        <v>150.53</v>
      </c>
      <c r="AI1027" s="954">
        <v>8.0000000000000004E-4</v>
      </c>
      <c r="AJ1027" s="954">
        <f>(AH1027-MIN(IF(O1026=0,2E+99,O1026),IF(X1026=0,2E+99,X1026)))/MIN(IF(O1026=0,2E+99,O1026),IF(X1026=0,2E+99,X1026))</f>
        <v>-0.74298471021112034</v>
      </c>
      <c r="AK1027" s="954">
        <v>1.5058794946550049E-5</v>
      </c>
      <c r="AL1027" s="954">
        <v>1.8018023255813955E-4</v>
      </c>
      <c r="AM1027" s="955">
        <v>0.23939444968861959</v>
      </c>
      <c r="AN1027" s="956">
        <v>45083.159814814811</v>
      </c>
      <c r="AO1027" s="952"/>
    </row>
    <row r="1028" spans="1:41" x14ac:dyDescent="0.2">
      <c r="A1028" s="989"/>
      <c r="B1028" s="989"/>
      <c r="C1028" s="992"/>
      <c r="D1028" s="995"/>
      <c r="E1028" s="992"/>
      <c r="F1028" s="992"/>
      <c r="G1028" s="992"/>
      <c r="H1028" s="998"/>
      <c r="I1028" s="998"/>
      <c r="J1028" s="998"/>
      <c r="K1028" s="986"/>
      <c r="L1028" s="998"/>
      <c r="M1028" s="998"/>
      <c r="N1028" s="1001"/>
      <c r="O1028" s="986"/>
      <c r="P1028" s="986"/>
      <c r="Q1028" s="977"/>
      <c r="R1028" s="977"/>
      <c r="S1028" s="977"/>
      <c r="T1028" s="977"/>
      <c r="U1028" s="977"/>
      <c r="V1028" s="977"/>
      <c r="W1028" s="980"/>
      <c r="X1028" s="983"/>
      <c r="Y1028" s="983"/>
      <c r="Z1028" s="974"/>
      <c r="AA1028" s="951" t="s">
        <v>2135</v>
      </c>
      <c r="AB1028" s="952" t="s">
        <v>501</v>
      </c>
      <c r="AC1028" s="952">
        <v>2000000</v>
      </c>
      <c r="AD1028" s="952" t="s">
        <v>380</v>
      </c>
      <c r="AE1028" s="953">
        <v>41640</v>
      </c>
      <c r="AF1028" s="953">
        <v>44771</v>
      </c>
      <c r="AG1028" s="952">
        <v>830.66</v>
      </c>
      <c r="AH1028" s="952">
        <v>205.87</v>
      </c>
      <c r="AI1028" s="954">
        <v>1E-4</v>
      </c>
      <c r="AJ1028" s="954">
        <f>(AH1028-MIN(IF(O1026=0,2E+99,O1026),IF(X1026=0,2E+99,X1026)))/MIN(IF(O1026=0,2E+99,O1026),IF(X1026=0,2E+99,X1026))</f>
        <v>-0.64849705899929144</v>
      </c>
      <c r="AK1028" s="954">
        <v>4.0362487852283769E-6</v>
      </c>
      <c r="AL1028" s="954">
        <v>4.8294186046511627E-5</v>
      </c>
      <c r="AM1028" s="955">
        <v>0.46917167189499803</v>
      </c>
      <c r="AN1028" s="956">
        <v>45083.159814814811</v>
      </c>
      <c r="AO1028" s="952"/>
    </row>
    <row r="1029" spans="1:41" x14ac:dyDescent="0.2">
      <c r="A1029" s="989"/>
      <c r="B1029" s="989"/>
      <c r="C1029" s="992"/>
      <c r="D1029" s="995"/>
      <c r="E1029" s="992"/>
      <c r="F1029" s="992"/>
      <c r="G1029" s="992"/>
      <c r="H1029" s="998"/>
      <c r="I1029" s="998"/>
      <c r="J1029" s="998"/>
      <c r="K1029" s="986"/>
      <c r="L1029" s="998"/>
      <c r="M1029" s="998"/>
      <c r="N1029" s="1001"/>
      <c r="O1029" s="986"/>
      <c r="P1029" s="986"/>
      <c r="Q1029" s="977"/>
      <c r="R1029" s="977"/>
      <c r="S1029" s="977"/>
      <c r="T1029" s="977"/>
      <c r="U1029" s="977"/>
      <c r="V1029" s="977"/>
      <c r="W1029" s="980"/>
      <c r="X1029" s="983"/>
      <c r="Y1029" s="983"/>
      <c r="Z1029" s="974"/>
      <c r="AA1029" s="951" t="s">
        <v>2136</v>
      </c>
      <c r="AB1029" s="952" t="s">
        <v>501</v>
      </c>
      <c r="AC1029" s="952">
        <v>1200</v>
      </c>
      <c r="AD1029" s="952" t="s">
        <v>380</v>
      </c>
      <c r="AE1029" s="953">
        <v>43922</v>
      </c>
      <c r="AF1029" s="953">
        <v>45067</v>
      </c>
      <c r="AG1029" s="952">
        <v>1910.25</v>
      </c>
      <c r="AH1029" s="952">
        <v>972.53</v>
      </c>
      <c r="AI1029" s="954">
        <v>0.4143</v>
      </c>
      <c r="AJ1029" s="954">
        <f>(AH1029-MIN(IF(O1026=0,2E+99,O1026),IF(X1026=0,2E+99,X1026)))/MIN(IF(O1026=0,2E+99,O1026),IF(X1026=0,2E+99,X1026))</f>
        <v>0.66050009817564059</v>
      </c>
      <c r="AK1029" s="954">
        <v>4.2337101063829784E-2</v>
      </c>
      <c r="AL1029" s="954">
        <v>0.51350806451612907</v>
      </c>
      <c r="AM1029" s="955">
        <v>0.63361508377053144</v>
      </c>
      <c r="AN1029" s="956">
        <v>45083.160034722219</v>
      </c>
      <c r="AO1029" s="952"/>
    </row>
    <row r="1030" spans="1:41" ht="13.5" thickBot="1" x14ac:dyDescent="0.25">
      <c r="A1030" s="990"/>
      <c r="B1030" s="990"/>
      <c r="C1030" s="993"/>
      <c r="D1030" s="996"/>
      <c r="E1030" s="993"/>
      <c r="F1030" s="993"/>
      <c r="G1030" s="993"/>
      <c r="H1030" s="999"/>
      <c r="I1030" s="999"/>
      <c r="J1030" s="999"/>
      <c r="K1030" s="987"/>
      <c r="L1030" s="999"/>
      <c r="M1030" s="999"/>
      <c r="N1030" s="1002"/>
      <c r="O1030" s="987"/>
      <c r="P1030" s="987"/>
      <c r="Q1030" s="978"/>
      <c r="R1030" s="978"/>
      <c r="S1030" s="978"/>
      <c r="T1030" s="978"/>
      <c r="U1030" s="978"/>
      <c r="V1030" s="978"/>
      <c r="W1030" s="981"/>
      <c r="X1030" s="984"/>
      <c r="Y1030" s="984"/>
      <c r="Z1030" s="975"/>
      <c r="AA1030" s="957" t="s">
        <v>2137</v>
      </c>
      <c r="AB1030" s="958" t="s">
        <v>501</v>
      </c>
      <c r="AC1030" s="958">
        <v>1200</v>
      </c>
      <c r="AD1030" s="958" t="s">
        <v>380</v>
      </c>
      <c r="AE1030" s="959">
        <v>43922</v>
      </c>
      <c r="AF1030" s="959">
        <v>45067</v>
      </c>
      <c r="AG1030" s="958">
        <v>1910.25</v>
      </c>
      <c r="AH1030" s="958">
        <v>972.53</v>
      </c>
      <c r="AI1030" s="960">
        <v>0.4143</v>
      </c>
      <c r="AJ1030" s="960">
        <f>(AH1030-MIN(IF(O1026=0,2E+99,O1026),IF(X1026=0,2E+99,X1026)))/MIN(IF(O1026=0,2E+99,O1026),IF(X1026=0,2E+99,X1026))</f>
        <v>0.66050009817564059</v>
      </c>
      <c r="AK1030" s="960">
        <v>4.2337101063829784E-2</v>
      </c>
      <c r="AL1030" s="960">
        <v>0.51350806451612907</v>
      </c>
      <c r="AM1030" s="961">
        <v>0.63361508377053144</v>
      </c>
      <c r="AN1030" s="962">
        <v>45083.160069444442</v>
      </c>
      <c r="AO1030" s="958"/>
    </row>
    <row r="1031" spans="1:41" x14ac:dyDescent="0.2">
      <c r="A1031" s="988" t="s">
        <v>2131</v>
      </c>
      <c r="B1031" s="988" t="s">
        <v>2139</v>
      </c>
      <c r="C1031" s="991"/>
      <c r="D1031" s="994" t="s">
        <v>501</v>
      </c>
      <c r="E1031" s="991" t="s">
        <v>960</v>
      </c>
      <c r="F1031" s="991">
        <v>1</v>
      </c>
      <c r="G1031" s="991">
        <v>1</v>
      </c>
      <c r="H1031" s="997">
        <v>9</v>
      </c>
      <c r="I1031" s="997">
        <v>165</v>
      </c>
      <c r="J1031" s="997">
        <v>0.01</v>
      </c>
      <c r="K1031" s="985">
        <v>0.90999999999999992</v>
      </c>
      <c r="L1031" s="997">
        <v>1.51</v>
      </c>
      <c r="M1031" s="997">
        <v>42</v>
      </c>
      <c r="N1031" s="1000">
        <v>36.045999999999992</v>
      </c>
      <c r="O1031" s="985">
        <f>VLOOKUP(D1031,'Залог и цена пипса'!$B$13:$E$44,3,0)*(N1031+I1031*$C$2*K1031)</f>
        <v>585.68499999999995</v>
      </c>
      <c r="P1031" s="985">
        <f>K1031*VLOOKUP(D1031,'Залог и цена пипса'!$B$13:$E$44,2,0)</f>
        <v>223.20479999999998</v>
      </c>
      <c r="Q1031" s="976"/>
      <c r="R1031" s="976"/>
      <c r="S1031" s="976"/>
      <c r="T1031" s="976"/>
      <c r="U1031" s="976"/>
      <c r="V1031" s="976"/>
      <c r="W1031" s="979"/>
      <c r="X1031" s="982"/>
      <c r="Y1031" s="982"/>
      <c r="Z1031" s="973">
        <f>MAX(O1031,X1031)+MAX(Y1031,P1031)</f>
        <v>808.88979999999992</v>
      </c>
      <c r="AA1031" s="945" t="s">
        <v>2133</v>
      </c>
      <c r="AB1031" s="946" t="s">
        <v>501</v>
      </c>
      <c r="AC1031" s="946">
        <v>200000</v>
      </c>
      <c r="AD1031" s="946" t="s">
        <v>380</v>
      </c>
      <c r="AE1031" s="947">
        <v>41640</v>
      </c>
      <c r="AF1031" s="947">
        <v>44771</v>
      </c>
      <c r="AG1031" s="946">
        <v>4866.13</v>
      </c>
      <c r="AH1031" s="946">
        <v>3252.31</v>
      </c>
      <c r="AI1031" s="948">
        <v>1.6E-2</v>
      </c>
      <c r="AJ1031" s="948">
        <f>(AH1031-MIN(IF(O1031=0,2E+99,O1031),IF(X1031=0,2E+99,X1031)))/MIN(IF(O1031=0,2E+99,O1031),IF(X1031=0,2E+99,X1031))</f>
        <v>4.5530020403459206</v>
      </c>
      <c r="AK1031" s="948">
        <v>2.3644946550048591E-4</v>
      </c>
      <c r="AL1031" s="948">
        <v>2.8291453488372095E-3</v>
      </c>
      <c r="AM1031" s="949">
        <v>0.17397759431525342</v>
      </c>
      <c r="AN1031" s="950">
        <v>45083.160185185188</v>
      </c>
      <c r="AO1031" s="946"/>
    </row>
    <row r="1032" spans="1:41" x14ac:dyDescent="0.2">
      <c r="A1032" s="989"/>
      <c r="B1032" s="989"/>
      <c r="C1032" s="992"/>
      <c r="D1032" s="995"/>
      <c r="E1032" s="992"/>
      <c r="F1032" s="992"/>
      <c r="G1032" s="992"/>
      <c r="H1032" s="998"/>
      <c r="I1032" s="998"/>
      <c r="J1032" s="998"/>
      <c r="K1032" s="986"/>
      <c r="L1032" s="998"/>
      <c r="M1032" s="998"/>
      <c r="N1032" s="1001"/>
      <c r="O1032" s="986"/>
      <c r="P1032" s="986"/>
      <c r="Q1032" s="977"/>
      <c r="R1032" s="977"/>
      <c r="S1032" s="977"/>
      <c r="T1032" s="977"/>
      <c r="U1032" s="977"/>
      <c r="V1032" s="977"/>
      <c r="W1032" s="980"/>
      <c r="X1032" s="983"/>
      <c r="Y1032" s="983"/>
      <c r="Z1032" s="974"/>
      <c r="AA1032" s="951" t="s">
        <v>2134</v>
      </c>
      <c r="AB1032" s="952" t="s">
        <v>501</v>
      </c>
      <c r="AC1032" s="952">
        <v>200000</v>
      </c>
      <c r="AD1032" s="952" t="s">
        <v>380</v>
      </c>
      <c r="AE1032" s="953">
        <v>41640</v>
      </c>
      <c r="AF1032" s="953">
        <v>44771</v>
      </c>
      <c r="AG1032" s="952">
        <v>309.91000000000003</v>
      </c>
      <c r="AH1032" s="952">
        <v>150.53</v>
      </c>
      <c r="AI1032" s="954">
        <v>8.0000000000000004E-4</v>
      </c>
      <c r="AJ1032" s="954">
        <f>(AH1032-MIN(IF(O1031=0,2E+99,O1031),IF(X1031=0,2E+99,X1031)))/MIN(IF(O1031=0,2E+99,O1031),IF(X1031=0,2E+99,X1031))</f>
        <v>-0.74298471021112034</v>
      </c>
      <c r="AK1032" s="954">
        <v>1.5058794946550049E-5</v>
      </c>
      <c r="AL1032" s="954">
        <v>1.8018023255813955E-4</v>
      </c>
      <c r="AM1032" s="955">
        <v>0.23939444968861959</v>
      </c>
      <c r="AN1032" s="956">
        <v>45083.160196759258</v>
      </c>
      <c r="AO1032" s="952"/>
    </row>
    <row r="1033" spans="1:41" x14ac:dyDescent="0.2">
      <c r="A1033" s="989"/>
      <c r="B1033" s="989"/>
      <c r="C1033" s="992"/>
      <c r="D1033" s="995"/>
      <c r="E1033" s="992"/>
      <c r="F1033" s="992"/>
      <c r="G1033" s="992"/>
      <c r="H1033" s="998"/>
      <c r="I1033" s="998"/>
      <c r="J1033" s="998"/>
      <c r="K1033" s="986"/>
      <c r="L1033" s="998"/>
      <c r="M1033" s="998"/>
      <c r="N1033" s="1001"/>
      <c r="O1033" s="986"/>
      <c r="P1033" s="986"/>
      <c r="Q1033" s="977"/>
      <c r="R1033" s="977"/>
      <c r="S1033" s="977"/>
      <c r="T1033" s="977"/>
      <c r="U1033" s="977"/>
      <c r="V1033" s="977"/>
      <c r="W1033" s="980"/>
      <c r="X1033" s="983"/>
      <c r="Y1033" s="983"/>
      <c r="Z1033" s="974"/>
      <c r="AA1033" s="951" t="s">
        <v>2135</v>
      </c>
      <c r="AB1033" s="952" t="s">
        <v>501</v>
      </c>
      <c r="AC1033" s="952">
        <v>2000000</v>
      </c>
      <c r="AD1033" s="952" t="s">
        <v>380</v>
      </c>
      <c r="AE1033" s="953">
        <v>41640</v>
      </c>
      <c r="AF1033" s="953">
        <v>44771</v>
      </c>
      <c r="AG1033" s="952">
        <v>830.66</v>
      </c>
      <c r="AH1033" s="952">
        <v>205.87</v>
      </c>
      <c r="AI1033" s="954">
        <v>1E-4</v>
      </c>
      <c r="AJ1033" s="954">
        <f>(AH1033-MIN(IF(O1031=0,2E+99,O1031),IF(X1031=0,2E+99,X1031)))/MIN(IF(O1031=0,2E+99,O1031),IF(X1031=0,2E+99,X1031))</f>
        <v>-0.64849705899929144</v>
      </c>
      <c r="AK1033" s="954">
        <v>4.0362487852283769E-6</v>
      </c>
      <c r="AL1033" s="954">
        <v>4.8294186046511627E-5</v>
      </c>
      <c r="AM1033" s="955">
        <v>0.46917167189499803</v>
      </c>
      <c r="AN1033" s="956">
        <v>45083.160196759258</v>
      </c>
      <c r="AO1033" s="952"/>
    </row>
    <row r="1034" spans="1:41" x14ac:dyDescent="0.2">
      <c r="A1034" s="989"/>
      <c r="B1034" s="989"/>
      <c r="C1034" s="992"/>
      <c r="D1034" s="995"/>
      <c r="E1034" s="992"/>
      <c r="F1034" s="992"/>
      <c r="G1034" s="992"/>
      <c r="H1034" s="998"/>
      <c r="I1034" s="998"/>
      <c r="J1034" s="998"/>
      <c r="K1034" s="986"/>
      <c r="L1034" s="998"/>
      <c r="M1034" s="998"/>
      <c r="N1034" s="1001"/>
      <c r="O1034" s="986"/>
      <c r="P1034" s="986"/>
      <c r="Q1034" s="977"/>
      <c r="R1034" s="977"/>
      <c r="S1034" s="977"/>
      <c r="T1034" s="977"/>
      <c r="U1034" s="977"/>
      <c r="V1034" s="977"/>
      <c r="W1034" s="980"/>
      <c r="X1034" s="983"/>
      <c r="Y1034" s="983"/>
      <c r="Z1034" s="974"/>
      <c r="AA1034" s="951" t="s">
        <v>2136</v>
      </c>
      <c r="AB1034" s="952" t="s">
        <v>501</v>
      </c>
      <c r="AC1034" s="952">
        <v>1200</v>
      </c>
      <c r="AD1034" s="952" t="s">
        <v>380</v>
      </c>
      <c r="AE1034" s="953">
        <v>43922</v>
      </c>
      <c r="AF1034" s="953">
        <v>45067</v>
      </c>
      <c r="AG1034" s="952">
        <v>1910.25</v>
      </c>
      <c r="AH1034" s="952">
        <v>972.53</v>
      </c>
      <c r="AI1034" s="954">
        <v>0.4143</v>
      </c>
      <c r="AJ1034" s="954">
        <f>(AH1034-MIN(IF(O1031=0,2E+99,O1031),IF(X1031=0,2E+99,X1031)))/MIN(IF(O1031=0,2E+99,O1031),IF(X1031=0,2E+99,X1031))</f>
        <v>0.66050009817564059</v>
      </c>
      <c r="AK1034" s="954">
        <v>4.2337101063829784E-2</v>
      </c>
      <c r="AL1034" s="954">
        <v>0.51350806451612907</v>
      </c>
      <c r="AM1034" s="955">
        <v>0.63361508377053144</v>
      </c>
      <c r="AN1034" s="956">
        <v>45083.160416666666</v>
      </c>
      <c r="AO1034" s="952"/>
    </row>
    <row r="1035" spans="1:41" ht="13.5" thickBot="1" x14ac:dyDescent="0.25">
      <c r="A1035" s="990"/>
      <c r="B1035" s="990"/>
      <c r="C1035" s="993"/>
      <c r="D1035" s="996"/>
      <c r="E1035" s="993"/>
      <c r="F1035" s="993"/>
      <c r="G1035" s="993"/>
      <c r="H1035" s="999"/>
      <c r="I1035" s="999"/>
      <c r="J1035" s="999"/>
      <c r="K1035" s="987"/>
      <c r="L1035" s="999"/>
      <c r="M1035" s="999"/>
      <c r="N1035" s="1002"/>
      <c r="O1035" s="987"/>
      <c r="P1035" s="987"/>
      <c r="Q1035" s="978"/>
      <c r="R1035" s="978"/>
      <c r="S1035" s="978"/>
      <c r="T1035" s="978"/>
      <c r="U1035" s="978"/>
      <c r="V1035" s="978"/>
      <c r="W1035" s="981"/>
      <c r="X1035" s="984"/>
      <c r="Y1035" s="984"/>
      <c r="Z1035" s="975"/>
      <c r="AA1035" s="957" t="s">
        <v>2137</v>
      </c>
      <c r="AB1035" s="958" t="s">
        <v>501</v>
      </c>
      <c r="AC1035" s="958">
        <v>1200</v>
      </c>
      <c r="AD1035" s="958" t="s">
        <v>380</v>
      </c>
      <c r="AE1035" s="959">
        <v>43922</v>
      </c>
      <c r="AF1035" s="959">
        <v>45067</v>
      </c>
      <c r="AG1035" s="958">
        <v>1910.25</v>
      </c>
      <c r="AH1035" s="958">
        <v>972.53</v>
      </c>
      <c r="AI1035" s="960">
        <v>0.4143</v>
      </c>
      <c r="AJ1035" s="960">
        <f>(AH1035-MIN(IF(O1031=0,2E+99,O1031),IF(X1031=0,2E+99,X1031)))/MIN(IF(O1031=0,2E+99,O1031),IF(X1031=0,2E+99,X1031))</f>
        <v>0.66050009817564059</v>
      </c>
      <c r="AK1035" s="960">
        <v>4.2337101063829784E-2</v>
      </c>
      <c r="AL1035" s="960">
        <v>0.51350806451612907</v>
      </c>
      <c r="AM1035" s="961">
        <v>0.63361508377053144</v>
      </c>
      <c r="AN1035" s="962">
        <v>45083.160462962966</v>
      </c>
      <c r="AO1035" s="958"/>
    </row>
    <row r="1036" spans="1:41" x14ac:dyDescent="0.2">
      <c r="A1036" s="988" t="s">
        <v>2140</v>
      </c>
      <c r="B1036" s="988" t="s">
        <v>2141</v>
      </c>
      <c r="C1036" s="991"/>
      <c r="D1036" s="994" t="s">
        <v>521</v>
      </c>
      <c r="E1036" s="991" t="s">
        <v>960</v>
      </c>
      <c r="F1036" s="991">
        <v>1</v>
      </c>
      <c r="G1036" s="991">
        <v>1</v>
      </c>
      <c r="H1036" s="997">
        <v>11</v>
      </c>
      <c r="I1036" s="997">
        <v>182</v>
      </c>
      <c r="J1036" s="997">
        <v>0.01</v>
      </c>
      <c r="K1036" s="985">
        <v>5.532</v>
      </c>
      <c r="L1036" s="997">
        <v>1.8</v>
      </c>
      <c r="M1036" s="997">
        <v>39</v>
      </c>
      <c r="N1036" s="1000">
        <v>97.403000596925807</v>
      </c>
      <c r="O1036" s="985">
        <f>VLOOKUP(D1036,'Залог и цена пипса'!$B$13:$E$44,3,0)*(N1036+I1036*$C$2*K1036)</f>
        <v>1894.0797025827744</v>
      </c>
      <c r="P1036" s="985">
        <f>K1036*VLOOKUP(D1036,'Залог и цена пипса'!$B$13:$E$44,2,0)</f>
        <v>741.39864000000011</v>
      </c>
      <c r="Q1036" s="976"/>
      <c r="R1036" s="976"/>
      <c r="S1036" s="976"/>
      <c r="T1036" s="976"/>
      <c r="U1036" s="976"/>
      <c r="V1036" s="976"/>
      <c r="W1036" s="979"/>
      <c r="X1036" s="982"/>
      <c r="Y1036" s="982"/>
      <c r="Z1036" s="973">
        <f>MAX(O1036,X1036)+MAX(Y1036,P1036)</f>
        <v>2635.4783425827745</v>
      </c>
      <c r="AA1036" s="945" t="s">
        <v>2142</v>
      </c>
      <c r="AB1036" s="946" t="s">
        <v>521</v>
      </c>
      <c r="AC1036" s="946">
        <v>50000</v>
      </c>
      <c r="AD1036" s="946" t="s">
        <v>380</v>
      </c>
      <c r="AE1036" s="947">
        <v>42005</v>
      </c>
      <c r="AF1036" s="947">
        <v>42781</v>
      </c>
      <c r="AG1036" s="946">
        <v>44060.58</v>
      </c>
      <c r="AH1036" s="946">
        <v>30363.41</v>
      </c>
      <c r="AI1036" s="948">
        <v>0.27600000000000002</v>
      </c>
      <c r="AJ1036" s="948">
        <f>(AH1036-MIN(IF(O1036=0,2E+99,O1036),IF(X1036=0,2E+99,X1036)))/MIN(IF(O1036=0,2E+99,O1036),IF(X1036=0,2E+99,X1036))</f>
        <v>15.030692878761299</v>
      </c>
      <c r="AK1036" s="948">
        <v>3.4557317647058827E-2</v>
      </c>
      <c r="AL1036" s="948">
        <v>0.41962457142857146</v>
      </c>
      <c r="AM1036" s="949">
        <v>0.69100369726024091</v>
      </c>
      <c r="AN1036" s="950">
        <v>45083.160868055558</v>
      </c>
      <c r="AO1036" s="946"/>
    </row>
    <row r="1037" spans="1:41" x14ac:dyDescent="0.2">
      <c r="A1037" s="989"/>
      <c r="B1037" s="989"/>
      <c r="C1037" s="992"/>
      <c r="D1037" s="995"/>
      <c r="E1037" s="992"/>
      <c r="F1037" s="992"/>
      <c r="G1037" s="992"/>
      <c r="H1037" s="998"/>
      <c r="I1037" s="998"/>
      <c r="J1037" s="998"/>
      <c r="K1037" s="986"/>
      <c r="L1037" s="998"/>
      <c r="M1037" s="998"/>
      <c r="N1037" s="1001"/>
      <c r="O1037" s="986"/>
      <c r="P1037" s="986"/>
      <c r="Q1037" s="977"/>
      <c r="R1037" s="977"/>
      <c r="S1037" s="977"/>
      <c r="T1037" s="977"/>
      <c r="U1037" s="977"/>
      <c r="V1037" s="977"/>
      <c r="W1037" s="980"/>
      <c r="X1037" s="983"/>
      <c r="Y1037" s="983"/>
      <c r="Z1037" s="974"/>
      <c r="AA1037" s="951" t="s">
        <v>2143</v>
      </c>
      <c r="AB1037" s="952" t="s">
        <v>521</v>
      </c>
      <c r="AC1037" s="952">
        <v>7000</v>
      </c>
      <c r="AD1037" s="952" t="s">
        <v>380</v>
      </c>
      <c r="AE1037" s="953">
        <v>42005</v>
      </c>
      <c r="AF1037" s="953">
        <v>42781</v>
      </c>
      <c r="AG1037" s="952">
        <v>44070.49</v>
      </c>
      <c r="AH1037" s="952">
        <v>30357.14</v>
      </c>
      <c r="AI1037" s="954">
        <v>0.45290000000000002</v>
      </c>
      <c r="AJ1037" s="954">
        <f>(AH1037-MIN(IF(O1036=0,2E+99,O1036),IF(X1036=0,2E+99,X1036)))/MIN(IF(O1036=0,2E+99,O1036),IF(X1036=0,2E+99,X1036))</f>
        <v>15.027382563999227</v>
      </c>
      <c r="AK1037" s="954">
        <v>0.24689350140056021</v>
      </c>
      <c r="AL1037" s="954">
        <v>2.9979925170068022</v>
      </c>
      <c r="AM1037" s="955">
        <v>0.6913018689852739</v>
      </c>
      <c r="AN1037" s="956">
        <v>45083.161261574074</v>
      </c>
      <c r="AO1037" s="952"/>
    </row>
    <row r="1038" spans="1:41" x14ac:dyDescent="0.2">
      <c r="A1038" s="989"/>
      <c r="B1038" s="989"/>
      <c r="C1038" s="992"/>
      <c r="D1038" s="995"/>
      <c r="E1038" s="992"/>
      <c r="F1038" s="992"/>
      <c r="G1038" s="992"/>
      <c r="H1038" s="998"/>
      <c r="I1038" s="998"/>
      <c r="J1038" s="998"/>
      <c r="K1038" s="986"/>
      <c r="L1038" s="998"/>
      <c r="M1038" s="998"/>
      <c r="N1038" s="1001"/>
      <c r="O1038" s="986"/>
      <c r="P1038" s="986"/>
      <c r="Q1038" s="977"/>
      <c r="R1038" s="977"/>
      <c r="S1038" s="977"/>
      <c r="T1038" s="977"/>
      <c r="U1038" s="977"/>
      <c r="V1038" s="977"/>
      <c r="W1038" s="980"/>
      <c r="X1038" s="983"/>
      <c r="Y1038" s="983"/>
      <c r="Z1038" s="974"/>
      <c r="AA1038" s="951" t="s">
        <v>2144</v>
      </c>
      <c r="AB1038" s="952" t="s">
        <v>521</v>
      </c>
      <c r="AC1038" s="952">
        <v>7000</v>
      </c>
      <c r="AD1038" s="952" t="s">
        <v>380</v>
      </c>
      <c r="AE1038" s="953">
        <v>42005</v>
      </c>
      <c r="AF1038" s="953">
        <v>42781</v>
      </c>
      <c r="AG1038" s="952">
        <v>44070.49</v>
      </c>
      <c r="AH1038" s="952">
        <v>30357.14</v>
      </c>
      <c r="AI1038" s="954">
        <v>0.45290000000000002</v>
      </c>
      <c r="AJ1038" s="954">
        <f>(AH1038-MIN(IF(O1036=0,2E+99,O1036),IF(X1036=0,2E+99,X1036)))/MIN(IF(O1036=0,2E+99,O1036),IF(X1036=0,2E+99,X1036))</f>
        <v>15.027382563999227</v>
      </c>
      <c r="AK1038" s="954">
        <v>0.24689350140056021</v>
      </c>
      <c r="AL1038" s="954">
        <v>2.9979925170068022</v>
      </c>
      <c r="AM1038" s="955">
        <v>0.6913018689852739</v>
      </c>
      <c r="AN1038" s="956">
        <v>45083.16165509259</v>
      </c>
      <c r="AO1038" s="952"/>
    </row>
    <row r="1039" spans="1:41" ht="13.5" thickBot="1" x14ac:dyDescent="0.25">
      <c r="A1039" s="990"/>
      <c r="B1039" s="990"/>
      <c r="C1039" s="993"/>
      <c r="D1039" s="996"/>
      <c r="E1039" s="993"/>
      <c r="F1039" s="993"/>
      <c r="G1039" s="993"/>
      <c r="H1039" s="999"/>
      <c r="I1039" s="999"/>
      <c r="J1039" s="999"/>
      <c r="K1039" s="987"/>
      <c r="L1039" s="999"/>
      <c r="M1039" s="999"/>
      <c r="N1039" s="1002"/>
      <c r="O1039" s="987"/>
      <c r="P1039" s="987"/>
      <c r="Q1039" s="978"/>
      <c r="R1039" s="978"/>
      <c r="S1039" s="978"/>
      <c r="T1039" s="978"/>
      <c r="U1039" s="978"/>
      <c r="V1039" s="978"/>
      <c r="W1039" s="981"/>
      <c r="X1039" s="984"/>
      <c r="Y1039" s="984"/>
      <c r="Z1039" s="975"/>
      <c r="AA1039" s="965" t="s">
        <v>2145</v>
      </c>
      <c r="AB1039" s="958"/>
      <c r="AC1039" s="958"/>
      <c r="AD1039" s="958"/>
      <c r="AE1039" s="958"/>
      <c r="AF1039" s="958"/>
      <c r="AG1039" s="958"/>
      <c r="AH1039" s="958"/>
      <c r="AI1039" s="960"/>
      <c r="AJ1039" s="960"/>
      <c r="AK1039" s="960"/>
      <c r="AL1039" s="960"/>
      <c r="AM1039" s="961"/>
      <c r="AN1039" s="962">
        <v>45083.161666666667</v>
      </c>
      <c r="AO1039" s="958"/>
    </row>
    <row r="1040" spans="1:41" ht="13.5" thickBot="1" x14ac:dyDescent="0.25">
      <c r="A1040" s="932" t="s">
        <v>2146</v>
      </c>
      <c r="B1040" s="932" t="s">
        <v>2147</v>
      </c>
      <c r="C1040" s="933"/>
      <c r="D1040" s="934" t="s">
        <v>518</v>
      </c>
      <c r="E1040" s="933" t="s">
        <v>960</v>
      </c>
      <c r="F1040" s="933">
        <v>1</v>
      </c>
      <c r="G1040" s="933">
        <v>0</v>
      </c>
      <c r="H1040" s="935">
        <v>5</v>
      </c>
      <c r="I1040" s="935">
        <v>500</v>
      </c>
      <c r="J1040" s="935">
        <v>0.1</v>
      </c>
      <c r="K1040" s="936">
        <v>1.3199999999999998</v>
      </c>
      <c r="L1040" s="935">
        <v>1.5</v>
      </c>
      <c r="M1040" s="935">
        <v>187</v>
      </c>
      <c r="N1040" s="937">
        <v>206.08066960155196</v>
      </c>
      <c r="O1040" s="936">
        <f>VLOOKUP(D1040,'Залог и цена пипса'!$B$13:$E$44,3,0)*(N1040+I1040*$C$2*K1040)</f>
        <v>2231.0875990396157</v>
      </c>
      <c r="P1040" s="936">
        <f>K1040*VLOOKUP(D1040,'Залог и цена пипса'!$B$13:$E$44,2,0)</f>
        <v>176.90639999999999</v>
      </c>
      <c r="Q1040" s="938">
        <v>5</v>
      </c>
      <c r="R1040" s="938">
        <v>620</v>
      </c>
      <c r="S1040" s="938">
        <v>0.1</v>
      </c>
      <c r="T1040" s="938">
        <v>1.3199999999999998</v>
      </c>
      <c r="U1040" s="938">
        <v>1.5</v>
      </c>
      <c r="V1040" s="938">
        <v>248</v>
      </c>
      <c r="W1040" s="939">
        <v>255.2813714370989</v>
      </c>
      <c r="X1040" s="940">
        <f>VLOOKUP(D1040,'Залог и цена пипса'!$B$13:$E$44,3,0)*(W1040+R1040*$C$2*T1040)</f>
        <v>2764.6570228091236</v>
      </c>
      <c r="Y1040" s="940">
        <f>T1040*VLOOKUP(D1040,'Залог и цена пипса'!$B$13:$E$44,2,0)</f>
        <v>176.90639999999999</v>
      </c>
      <c r="Z1040" s="941">
        <f t="shared" ref="Z1040:Z1050" si="16">MAX(O1040,X1040)+MAX(Y1040,P1040)</f>
        <v>2941.5634228091235</v>
      </c>
      <c r="AA1040" s="932" t="s">
        <v>2148</v>
      </c>
      <c r="AB1040" s="933" t="s">
        <v>518</v>
      </c>
      <c r="AC1040" s="933">
        <v>10000</v>
      </c>
      <c r="AD1040" s="933" t="s">
        <v>380</v>
      </c>
      <c r="AE1040" s="942">
        <v>40181</v>
      </c>
      <c r="AF1040" s="942">
        <v>42804</v>
      </c>
      <c r="AG1040" s="933">
        <v>4169.62</v>
      </c>
      <c r="AH1040" s="933">
        <v>1342.31</v>
      </c>
      <c r="AI1040" s="943">
        <v>0.1333</v>
      </c>
      <c r="AJ1040" s="943">
        <f t="shared" ref="AJ1040:AJ1050" si="17">(AH1040-MIN(IF(O1040=0,2E+99,O1040),IF(X1040=0,2E+99,X1040)))/MIN(IF(O1040=0,2E+99,O1040),IF(X1040=0,2E+99,X1040))</f>
        <v>-0.39836069162958687</v>
      </c>
      <c r="AK1040" s="943">
        <v>4.8371461716937353E-3</v>
      </c>
      <c r="AL1040" s="943">
        <v>5.791138888888888E-2</v>
      </c>
      <c r="AM1040" s="941">
        <v>0.43143080874677897</v>
      </c>
      <c r="AN1040" s="944">
        <v>45083.16170138889</v>
      </c>
      <c r="AO1040" s="933"/>
    </row>
    <row r="1041" spans="1:41" ht="13.5" thickBot="1" x14ac:dyDescent="0.25">
      <c r="A1041" s="932" t="s">
        <v>2149</v>
      </c>
      <c r="B1041" s="932" t="s">
        <v>2150</v>
      </c>
      <c r="C1041" s="933"/>
      <c r="D1041" s="934" t="s">
        <v>521</v>
      </c>
      <c r="E1041" s="933" t="s">
        <v>960</v>
      </c>
      <c r="F1041" s="933">
        <v>1</v>
      </c>
      <c r="G1041" s="933">
        <v>0</v>
      </c>
      <c r="H1041" s="935">
        <v>5</v>
      </c>
      <c r="I1041" s="935">
        <v>660</v>
      </c>
      <c r="J1041" s="935">
        <v>0.1</v>
      </c>
      <c r="K1041" s="936">
        <v>1.3199999999999998</v>
      </c>
      <c r="L1041" s="935">
        <v>1.5</v>
      </c>
      <c r="M1041" s="935">
        <v>266</v>
      </c>
      <c r="N1041" s="937">
        <v>271.63794135203699</v>
      </c>
      <c r="O1041" s="936">
        <f>VLOOKUP(D1041,'Залог и цена пипса'!$B$13:$E$44,3,0)*(N1041+I1041*$C$2*K1041)</f>
        <v>3067.3939299123913</v>
      </c>
      <c r="P1041" s="936">
        <f>K1041*VLOOKUP(D1041,'Залог и цена пипса'!$B$13:$E$44,2,0)</f>
        <v>176.90639999999999</v>
      </c>
      <c r="Q1041" s="938">
        <v>5</v>
      </c>
      <c r="R1041" s="938">
        <v>680</v>
      </c>
      <c r="S1041" s="938">
        <v>0.1</v>
      </c>
      <c r="T1041" s="938">
        <v>1.3199999999999998</v>
      </c>
      <c r="U1041" s="938">
        <v>1.5</v>
      </c>
      <c r="V1041" s="938">
        <v>258</v>
      </c>
      <c r="W1041" s="939">
        <v>279.83803506939256</v>
      </c>
      <c r="X1041" s="940">
        <f>VLOOKUP(D1041,'Залог и цена пипса'!$B$13:$E$44,3,0)*(W1041+R1041*$C$2*T1041)</f>
        <v>3160.1061702127663</v>
      </c>
      <c r="Y1041" s="940">
        <f>T1041*VLOOKUP(D1041,'Залог и цена пипса'!$B$13:$E$44,2,0)</f>
        <v>176.90639999999999</v>
      </c>
      <c r="Z1041" s="941">
        <f t="shared" si="16"/>
        <v>3337.0125702127661</v>
      </c>
      <c r="AA1041" s="932" t="s">
        <v>2151</v>
      </c>
      <c r="AB1041" s="933" t="s">
        <v>521</v>
      </c>
      <c r="AC1041" s="933">
        <v>10000</v>
      </c>
      <c r="AD1041" s="933" t="s">
        <v>380</v>
      </c>
      <c r="AE1041" s="942">
        <v>40181</v>
      </c>
      <c r="AF1041" s="942">
        <v>42804</v>
      </c>
      <c r="AG1041" s="933">
        <v>5784.43</v>
      </c>
      <c r="AH1041" s="933">
        <v>2702.06</v>
      </c>
      <c r="AI1041" s="943">
        <v>0.2437</v>
      </c>
      <c r="AJ1041" s="943">
        <f t="shared" si="17"/>
        <v>-0.11910238406282096</v>
      </c>
      <c r="AK1041" s="943">
        <v>6.7104756380510439E-3</v>
      </c>
      <c r="AL1041" s="943">
        <v>8.0339305555555546E-2</v>
      </c>
      <c r="AM1041" s="941">
        <v>0.29732613471038966</v>
      </c>
      <c r="AN1041" s="944">
        <v>45083.161747685182</v>
      </c>
      <c r="AO1041" s="933"/>
    </row>
    <row r="1042" spans="1:41" ht="13.5" thickBot="1" x14ac:dyDescent="0.25">
      <c r="A1042" s="932" t="s">
        <v>2152</v>
      </c>
      <c r="B1042" s="932" t="s">
        <v>2153</v>
      </c>
      <c r="C1042" s="933"/>
      <c r="D1042" s="934" t="s">
        <v>520</v>
      </c>
      <c r="E1042" s="933" t="s">
        <v>960</v>
      </c>
      <c r="F1042" s="933">
        <v>1</v>
      </c>
      <c r="G1042" s="933">
        <v>0</v>
      </c>
      <c r="H1042" s="935">
        <v>5</v>
      </c>
      <c r="I1042" s="935">
        <v>260</v>
      </c>
      <c r="J1042" s="935">
        <v>0.1</v>
      </c>
      <c r="K1042" s="936">
        <v>1.3199999999999998</v>
      </c>
      <c r="L1042" s="935">
        <v>1.5</v>
      </c>
      <c r="M1042" s="935">
        <v>119</v>
      </c>
      <c r="N1042" s="937">
        <v>107.87207461572898</v>
      </c>
      <c r="O1042" s="936">
        <f>VLOOKUP(D1042,'Залог и цена пипса'!$B$13:$E$44,3,0)*(N1042+I1042*$C$2*K1042)</f>
        <v>991.84307263607661</v>
      </c>
      <c r="P1042" s="936">
        <f>K1042*VLOOKUP(D1042,'Залог и цена пипса'!$B$13:$E$44,2,0)</f>
        <v>176.90639999999999</v>
      </c>
      <c r="Q1042" s="938">
        <v>5</v>
      </c>
      <c r="R1042" s="938">
        <v>380</v>
      </c>
      <c r="S1042" s="938">
        <v>0.1</v>
      </c>
      <c r="T1042" s="938">
        <v>1.3199999999999998</v>
      </c>
      <c r="U1042" s="938">
        <v>1.5</v>
      </c>
      <c r="V1042" s="938">
        <v>135</v>
      </c>
      <c r="W1042" s="939">
        <v>157.07338546485596</v>
      </c>
      <c r="X1042" s="940">
        <f>VLOOKUP(D1042,'Залог и цена пипса'!$B$13:$E$44,3,0)*(W1042+R1042*$C$2*T1042)</f>
        <v>1445.9706446219582</v>
      </c>
      <c r="Y1042" s="940">
        <f>T1042*VLOOKUP(D1042,'Залог и цена пипса'!$B$13:$E$44,2,0)</f>
        <v>176.90639999999999</v>
      </c>
      <c r="Z1042" s="941">
        <f t="shared" si="16"/>
        <v>1622.8770446219582</v>
      </c>
      <c r="AA1042" s="932" t="s">
        <v>2154</v>
      </c>
      <c r="AB1042" s="933" t="s">
        <v>520</v>
      </c>
      <c r="AC1042" s="933">
        <v>10000</v>
      </c>
      <c r="AD1042" s="933" t="s">
        <v>380</v>
      </c>
      <c r="AE1042" s="942">
        <v>40181</v>
      </c>
      <c r="AF1042" s="942">
        <v>42804</v>
      </c>
      <c r="AG1042" s="933">
        <v>3860.73</v>
      </c>
      <c r="AH1042" s="933">
        <v>1283.3699999999999</v>
      </c>
      <c r="AI1042" s="943">
        <v>0.1196</v>
      </c>
      <c r="AJ1042" s="943">
        <f t="shared" si="17"/>
        <v>0.29392444773457549</v>
      </c>
      <c r="AK1042" s="943">
        <v>4.4788051044083524E-3</v>
      </c>
      <c r="AL1042" s="943">
        <v>5.3621249999999995E-2</v>
      </c>
      <c r="AM1042" s="941">
        <v>0.4178159844783656</v>
      </c>
      <c r="AN1042" s="944">
        <v>45083.161770833336</v>
      </c>
      <c r="AO1042" s="933"/>
    </row>
    <row r="1043" spans="1:41" ht="13.5" thickBot="1" x14ac:dyDescent="0.25">
      <c r="A1043" s="932" t="s">
        <v>2155</v>
      </c>
      <c r="B1043" s="932" t="s">
        <v>2156</v>
      </c>
      <c r="C1043" s="933"/>
      <c r="D1043" s="934" t="s">
        <v>502</v>
      </c>
      <c r="E1043" s="933" t="s">
        <v>960</v>
      </c>
      <c r="F1043" s="933">
        <v>1</v>
      </c>
      <c r="G1043" s="933">
        <v>0</v>
      </c>
      <c r="H1043" s="935">
        <v>5</v>
      </c>
      <c r="I1043" s="935">
        <v>240</v>
      </c>
      <c r="J1043" s="935">
        <v>0.1</v>
      </c>
      <c r="K1043" s="936">
        <v>1.3199999999999998</v>
      </c>
      <c r="L1043" s="935">
        <v>1.5</v>
      </c>
      <c r="M1043" s="935">
        <v>110</v>
      </c>
      <c r="N1043" s="937">
        <v>99.191999999999979</v>
      </c>
      <c r="O1043" s="936">
        <f>VLOOKUP(D1043,'Залог и цена пипса'!$B$13:$E$44,3,0)*(N1043+I1043*$C$2*K1043)</f>
        <v>1467.1200000000001</v>
      </c>
      <c r="P1043" s="936">
        <f>K1043*VLOOKUP(D1043,'Залог и цена пипса'!$B$13:$E$44,2,0)</f>
        <v>176.90639999999999</v>
      </c>
      <c r="Q1043" s="938">
        <v>5</v>
      </c>
      <c r="R1043" s="938">
        <v>220</v>
      </c>
      <c r="S1043" s="938">
        <v>0.1</v>
      </c>
      <c r="T1043" s="938">
        <v>1.3199999999999998</v>
      </c>
      <c r="U1043" s="938">
        <v>1.5</v>
      </c>
      <c r="V1043" s="938">
        <v>79</v>
      </c>
      <c r="W1043" s="939">
        <v>90.991999999999976</v>
      </c>
      <c r="X1043" s="940">
        <f>VLOOKUP(D1043,'Залог и цена пипса'!$B$13:$E$44,3,0)*(W1043+R1043*$C$2*T1043)</f>
        <v>1345.52</v>
      </c>
      <c r="Y1043" s="940">
        <f>T1043*VLOOKUP(D1043,'Залог и цена пипса'!$B$13:$E$44,2,0)</f>
        <v>176.90639999999999</v>
      </c>
      <c r="Z1043" s="941">
        <f t="shared" si="16"/>
        <v>1644.0264000000002</v>
      </c>
      <c r="AA1043" s="932" t="s">
        <v>2157</v>
      </c>
      <c r="AB1043" s="933" t="s">
        <v>502</v>
      </c>
      <c r="AC1043" s="933">
        <v>10000</v>
      </c>
      <c r="AD1043" s="933" t="s">
        <v>380</v>
      </c>
      <c r="AE1043" s="942">
        <v>40181</v>
      </c>
      <c r="AF1043" s="942">
        <v>42804</v>
      </c>
      <c r="AG1043" s="933">
        <v>3158.78</v>
      </c>
      <c r="AH1043" s="933">
        <v>656.91</v>
      </c>
      <c r="AI1043" s="943">
        <v>5.16E-2</v>
      </c>
      <c r="AJ1043" s="943">
        <f t="shared" si="17"/>
        <v>-0.51177983233248114</v>
      </c>
      <c r="AK1043" s="943">
        <v>3.664477958236659E-3</v>
      </c>
      <c r="AL1043" s="943">
        <v>4.3871944444444443E-2</v>
      </c>
      <c r="AM1043" s="941">
        <v>0.66785319822265521</v>
      </c>
      <c r="AN1043" s="944">
        <v>45083.161793981482</v>
      </c>
      <c r="AO1043" s="933"/>
    </row>
    <row r="1044" spans="1:41" ht="13.5" thickBot="1" x14ac:dyDescent="0.25">
      <c r="A1044" s="932" t="s">
        <v>2158</v>
      </c>
      <c r="B1044" s="932" t="s">
        <v>2159</v>
      </c>
      <c r="C1044" s="933"/>
      <c r="D1044" s="934" t="s">
        <v>510</v>
      </c>
      <c r="E1044" s="933" t="s">
        <v>960</v>
      </c>
      <c r="F1044" s="933">
        <v>1</v>
      </c>
      <c r="G1044" s="933">
        <v>0</v>
      </c>
      <c r="H1044" s="935">
        <v>5</v>
      </c>
      <c r="I1044" s="935">
        <v>380</v>
      </c>
      <c r="J1044" s="935">
        <v>0.1</v>
      </c>
      <c r="K1044" s="936">
        <v>1.3199999999999998</v>
      </c>
      <c r="L1044" s="935">
        <v>1.5</v>
      </c>
      <c r="M1044" s="935">
        <v>150</v>
      </c>
      <c r="N1044" s="937">
        <v>156.98411825048956</v>
      </c>
      <c r="O1044" s="936">
        <f>VLOOKUP(D1044,'Залог и цена пипса'!$B$13:$E$44,3,0)*(N1044+I1044*$C$2*K1044)</f>
        <v>1553.6181806838033</v>
      </c>
      <c r="P1044" s="936">
        <f>K1044*VLOOKUP(D1044,'Залог и цена пипса'!$B$13:$E$44,2,0)</f>
        <v>283.0872</v>
      </c>
      <c r="Q1044" s="938">
        <v>5</v>
      </c>
      <c r="R1044" s="938">
        <v>360</v>
      </c>
      <c r="S1044" s="938">
        <v>0.1</v>
      </c>
      <c r="T1044" s="938">
        <v>1.3199999999999998</v>
      </c>
      <c r="U1044" s="938">
        <v>1.5</v>
      </c>
      <c r="V1044" s="938">
        <v>189</v>
      </c>
      <c r="W1044" s="939">
        <v>148.78402424694579</v>
      </c>
      <c r="X1044" s="940">
        <f>VLOOKUP(D1044,'Залог и цена пипса'!$B$13:$E$44,3,0)*(W1044+R1044*$C$2*T1044)</f>
        <v>1472.2651185425507</v>
      </c>
      <c r="Y1044" s="940">
        <f>T1044*VLOOKUP(D1044,'Залог и цена пипса'!$B$13:$E$44,2,0)</f>
        <v>283.0872</v>
      </c>
      <c r="Z1044" s="941">
        <f t="shared" si="16"/>
        <v>1836.7053806838032</v>
      </c>
      <c r="AA1044" s="932" t="s">
        <v>2160</v>
      </c>
      <c r="AB1044" s="933" t="s">
        <v>510</v>
      </c>
      <c r="AC1044" s="933">
        <v>10000</v>
      </c>
      <c r="AD1044" s="933" t="s">
        <v>380</v>
      </c>
      <c r="AE1044" s="942">
        <v>40181</v>
      </c>
      <c r="AF1044" s="942">
        <v>42804</v>
      </c>
      <c r="AG1044" s="933">
        <v>6448.17</v>
      </c>
      <c r="AH1044" s="933">
        <v>1311.64</v>
      </c>
      <c r="AI1044" s="943">
        <v>9.2899999999999996E-2</v>
      </c>
      <c r="AJ1044" s="943">
        <f t="shared" si="17"/>
        <v>-0.10910067522455417</v>
      </c>
      <c r="AK1044" s="943">
        <v>7.4804756380510437E-3</v>
      </c>
      <c r="AL1044" s="943">
        <v>8.9557916666666668E-2</v>
      </c>
      <c r="AM1044" s="941">
        <v>0.6827934240086202</v>
      </c>
      <c r="AN1044" s="944">
        <v>45083.161817129629</v>
      </c>
      <c r="AO1044" s="933"/>
    </row>
    <row r="1045" spans="1:41" ht="13.5" thickBot="1" x14ac:dyDescent="0.25">
      <c r="A1045" s="932" t="s">
        <v>2161</v>
      </c>
      <c r="B1045" s="932" t="s">
        <v>2162</v>
      </c>
      <c r="C1045" s="933"/>
      <c r="D1045" s="934" t="s">
        <v>511</v>
      </c>
      <c r="E1045" s="933" t="s">
        <v>960</v>
      </c>
      <c r="F1045" s="933">
        <v>1</v>
      </c>
      <c r="G1045" s="933">
        <v>0</v>
      </c>
      <c r="H1045" s="935">
        <v>5</v>
      </c>
      <c r="I1045" s="935">
        <v>500</v>
      </c>
      <c r="J1045" s="935">
        <v>0.1</v>
      </c>
      <c r="K1045" s="936">
        <v>1.3199999999999998</v>
      </c>
      <c r="L1045" s="935">
        <v>1.5</v>
      </c>
      <c r="M1045" s="935">
        <v>171</v>
      </c>
      <c r="N1045" s="937">
        <v>206.0829831203954</v>
      </c>
      <c r="O1045" s="936">
        <f>VLOOKUP(D1045,'Залог и цена пипса'!$B$13:$E$44,3,0)*(N1045+I1045*$C$2*K1045)</f>
        <v>2228.9329072698783</v>
      </c>
      <c r="P1045" s="936">
        <f>K1045*VLOOKUP(D1045,'Залог и цена пипса'!$B$13:$E$44,2,0)</f>
        <v>283.0872</v>
      </c>
      <c r="Q1045" s="938">
        <v>5</v>
      </c>
      <c r="R1045" s="938">
        <v>360</v>
      </c>
      <c r="S1045" s="938">
        <v>0.1</v>
      </c>
      <c r="T1045" s="938">
        <v>1.3199999999999998</v>
      </c>
      <c r="U1045" s="938">
        <v>1.5</v>
      </c>
      <c r="V1045" s="938">
        <v>153</v>
      </c>
      <c r="W1045" s="939">
        <v>148.68349864776644</v>
      </c>
      <c r="X1045" s="940">
        <f>VLOOKUP(D1045,'Залог и цена пипса'!$B$13:$E$44,3,0)*(W1045+R1045*$C$2*T1045)</f>
        <v>1607.0508932343121</v>
      </c>
      <c r="Y1045" s="940">
        <f>T1045*VLOOKUP(D1045,'Залог и цена пипса'!$B$13:$E$44,2,0)</f>
        <v>283.0872</v>
      </c>
      <c r="Z1045" s="941">
        <f t="shared" si="16"/>
        <v>2512.0201072698783</v>
      </c>
      <c r="AA1045" s="932" t="s">
        <v>2163</v>
      </c>
      <c r="AB1045" s="933" t="s">
        <v>511</v>
      </c>
      <c r="AC1045" s="933">
        <v>10000</v>
      </c>
      <c r="AD1045" s="933" t="s">
        <v>380</v>
      </c>
      <c r="AE1045" s="942">
        <v>40181</v>
      </c>
      <c r="AF1045" s="942">
        <v>42804</v>
      </c>
      <c r="AG1045" s="933">
        <v>2823.13</v>
      </c>
      <c r="AH1045" s="933">
        <v>2252.3200000000002</v>
      </c>
      <c r="AI1045" s="943">
        <v>0.18659999999999999</v>
      </c>
      <c r="AJ1045" s="943">
        <f t="shared" si="17"/>
        <v>0.401523753530316</v>
      </c>
      <c r="AK1045" s="943">
        <v>3.275092807424594E-3</v>
      </c>
      <c r="AL1045" s="943">
        <v>3.9210138888888892E-2</v>
      </c>
      <c r="AM1045" s="941">
        <v>0.17408778010624107</v>
      </c>
      <c r="AN1045" s="944">
        <v>45083.161840277775</v>
      </c>
      <c r="AO1045" s="933"/>
    </row>
    <row r="1046" spans="1:41" ht="13.5" thickBot="1" x14ac:dyDescent="0.25">
      <c r="A1046" s="932" t="s">
        <v>2164</v>
      </c>
      <c r="B1046" s="932" t="s">
        <v>2165</v>
      </c>
      <c r="C1046" s="933"/>
      <c r="D1046" s="934" t="s">
        <v>509</v>
      </c>
      <c r="E1046" s="933" t="s">
        <v>960</v>
      </c>
      <c r="F1046" s="933">
        <v>1</v>
      </c>
      <c r="G1046" s="933">
        <v>0</v>
      </c>
      <c r="H1046" s="935">
        <v>5</v>
      </c>
      <c r="I1046" s="935">
        <v>140</v>
      </c>
      <c r="J1046" s="935">
        <v>0.1</v>
      </c>
      <c r="K1046" s="936">
        <v>1.3199999999999998</v>
      </c>
      <c r="L1046" s="935">
        <v>1.5</v>
      </c>
      <c r="M1046" s="935">
        <v>74</v>
      </c>
      <c r="N1046" s="937">
        <v>58.046410146414232</v>
      </c>
      <c r="O1046" s="936">
        <f>VLOOKUP(D1046,'Залог и цена пипса'!$B$13:$E$44,3,0)*(N1046+I1046*$C$2*K1046)</f>
        <v>1051.8966212970377</v>
      </c>
      <c r="P1046" s="936">
        <f>K1046*VLOOKUP(D1046,'Залог и цена пипса'!$B$13:$E$44,2,0)</f>
        <v>283.0872</v>
      </c>
      <c r="Q1046" s="938">
        <v>5</v>
      </c>
      <c r="R1046" s="938">
        <v>380</v>
      </c>
      <c r="S1046" s="938">
        <v>0.1</v>
      </c>
      <c r="T1046" s="938">
        <v>1.3199999999999998</v>
      </c>
      <c r="U1046" s="938">
        <v>1.5</v>
      </c>
      <c r="V1046" s="938">
        <v>153</v>
      </c>
      <c r="W1046" s="939">
        <v>156.44613149305229</v>
      </c>
      <c r="X1046" s="940">
        <f>VLOOKUP(D1046,'Залог и цена пипса'!$B$13:$E$44,3,0)*(W1046+R1046*$C$2*T1046)</f>
        <v>2841.5536863776742</v>
      </c>
      <c r="Y1046" s="940">
        <f>T1046*VLOOKUP(D1046,'Залог и цена пипса'!$B$13:$E$44,2,0)</f>
        <v>283.0872</v>
      </c>
      <c r="Z1046" s="941">
        <f t="shared" si="16"/>
        <v>3124.6408863776742</v>
      </c>
      <c r="AA1046" s="932" t="s">
        <v>2166</v>
      </c>
      <c r="AB1046" s="933" t="s">
        <v>509</v>
      </c>
      <c r="AC1046" s="933">
        <v>10000</v>
      </c>
      <c r="AD1046" s="933" t="s">
        <v>380</v>
      </c>
      <c r="AE1046" s="942">
        <v>40181</v>
      </c>
      <c r="AF1046" s="942">
        <v>42818</v>
      </c>
      <c r="AG1046" s="933">
        <v>9706.24</v>
      </c>
      <c r="AH1046" s="933">
        <v>1742.62</v>
      </c>
      <c r="AI1046" s="943">
        <v>9.7699999999999995E-2</v>
      </c>
      <c r="AJ1046" s="943">
        <f t="shared" si="17"/>
        <v>0.65664568619991193</v>
      </c>
      <c r="AK1046" s="943">
        <v>1.1195201845444059E-2</v>
      </c>
      <c r="AL1046" s="943">
        <v>0.13480888888888887</v>
      </c>
      <c r="AM1046" s="941">
        <v>0.77359888494846196</v>
      </c>
      <c r="AN1046" s="944">
        <v>45083.161863425928</v>
      </c>
      <c r="AO1046" s="933"/>
    </row>
    <row r="1047" spans="1:41" ht="13.5" thickBot="1" x14ac:dyDescent="0.25">
      <c r="A1047" s="932" t="s">
        <v>2167</v>
      </c>
      <c r="B1047" s="932" t="s">
        <v>2168</v>
      </c>
      <c r="C1047" s="933"/>
      <c r="D1047" s="934" t="s">
        <v>508</v>
      </c>
      <c r="E1047" s="933" t="s">
        <v>960</v>
      </c>
      <c r="F1047" s="933">
        <v>1</v>
      </c>
      <c r="G1047" s="933">
        <v>0</v>
      </c>
      <c r="H1047" s="935">
        <v>5</v>
      </c>
      <c r="I1047" s="935">
        <v>500</v>
      </c>
      <c r="J1047" s="935">
        <v>0.1</v>
      </c>
      <c r="K1047" s="936">
        <v>1.3199999999999998</v>
      </c>
      <c r="L1047" s="935">
        <v>1.5</v>
      </c>
      <c r="M1047" s="935">
        <v>175</v>
      </c>
      <c r="N1047" s="937">
        <v>206.03941863284524</v>
      </c>
      <c r="O1047" s="936">
        <f>VLOOKUP(D1047,'Залог и цена пипса'!$B$13:$E$44,3,0)*(N1047+I1047*$C$2*K1047)</f>
        <v>2325.4213607279967</v>
      </c>
      <c r="P1047" s="936">
        <f>K1047*VLOOKUP(D1047,'Залог и цена пипса'!$B$13:$E$44,2,0)</f>
        <v>283.0872</v>
      </c>
      <c r="Q1047" s="938">
        <v>5</v>
      </c>
      <c r="R1047" s="938">
        <v>516</v>
      </c>
      <c r="S1047" s="938">
        <v>0.1</v>
      </c>
      <c r="T1047" s="938">
        <v>1.3199999999999998</v>
      </c>
      <c r="U1047" s="938">
        <v>1.5</v>
      </c>
      <c r="V1047" s="938">
        <v>213</v>
      </c>
      <c r="W1047" s="939">
        <v>212.59952923622117</v>
      </c>
      <c r="X1047" s="940">
        <f>VLOOKUP(D1047,'Залог и цена пипса'!$B$13:$E$44,3,0)*(W1047+R1047*$C$2*T1047)</f>
        <v>2399.5821242712923</v>
      </c>
      <c r="Y1047" s="940">
        <f>T1047*VLOOKUP(D1047,'Залог и цена пипса'!$B$13:$E$44,2,0)</f>
        <v>283.0872</v>
      </c>
      <c r="Z1047" s="941">
        <f t="shared" si="16"/>
        <v>2682.6693242712922</v>
      </c>
      <c r="AA1047" s="932" t="s">
        <v>2169</v>
      </c>
      <c r="AB1047" s="933" t="s">
        <v>508</v>
      </c>
      <c r="AC1047" s="933">
        <v>10000</v>
      </c>
      <c r="AD1047" s="933" t="s">
        <v>380</v>
      </c>
      <c r="AE1047" s="942">
        <v>40181</v>
      </c>
      <c r="AF1047" s="942">
        <v>42818</v>
      </c>
      <c r="AG1047" s="933">
        <v>5047.6400000000003</v>
      </c>
      <c r="AH1047" s="933">
        <v>1744.66</v>
      </c>
      <c r="AI1047" s="943">
        <v>0.14990000000000001</v>
      </c>
      <c r="AJ1047" s="943">
        <f t="shared" si="17"/>
        <v>-0.24974457125747884</v>
      </c>
      <c r="AK1047" s="943">
        <v>5.8219607843137252E-3</v>
      </c>
      <c r="AL1047" s="943">
        <v>7.0106111111111119E-2</v>
      </c>
      <c r="AM1047" s="941">
        <v>0.40183251241566326</v>
      </c>
      <c r="AN1047" s="944">
        <v>45083.161886574075</v>
      </c>
      <c r="AO1047" s="933"/>
    </row>
    <row r="1048" spans="1:41" ht="13.5" thickBot="1" x14ac:dyDescent="0.25">
      <c r="A1048" s="932" t="s">
        <v>2170</v>
      </c>
      <c r="B1048" s="932" t="s">
        <v>2171</v>
      </c>
      <c r="C1048" s="933"/>
      <c r="D1048" s="934" t="s">
        <v>500</v>
      </c>
      <c r="E1048" s="933" t="s">
        <v>960</v>
      </c>
      <c r="F1048" s="933">
        <v>1</v>
      </c>
      <c r="G1048" s="933">
        <v>0</v>
      </c>
      <c r="H1048" s="935">
        <v>5</v>
      </c>
      <c r="I1048" s="935">
        <v>240</v>
      </c>
      <c r="J1048" s="935">
        <v>0.1</v>
      </c>
      <c r="K1048" s="936">
        <v>1.3199999999999998</v>
      </c>
      <c r="L1048" s="935">
        <v>1.5</v>
      </c>
      <c r="M1048" s="935">
        <v>95</v>
      </c>
      <c r="N1048" s="937">
        <v>99.191999999999979</v>
      </c>
      <c r="O1048" s="936">
        <f>VLOOKUP(D1048,'Залог и цена пипса'!$B$13:$E$44,3,0)*(N1048+I1048*$C$2*K1048)</f>
        <v>1467.1200000000001</v>
      </c>
      <c r="P1048" s="936">
        <f>K1048*VLOOKUP(D1048,'Залог и цена пипса'!$B$13:$E$44,2,0)</f>
        <v>283.0872</v>
      </c>
      <c r="Q1048" s="938">
        <v>5</v>
      </c>
      <c r="R1048" s="938">
        <v>420</v>
      </c>
      <c r="S1048" s="938">
        <v>0.1</v>
      </c>
      <c r="T1048" s="938">
        <v>1.3199999999999998</v>
      </c>
      <c r="U1048" s="938">
        <v>1.5</v>
      </c>
      <c r="V1048" s="938">
        <v>174</v>
      </c>
      <c r="W1048" s="939">
        <v>172.99199999999999</v>
      </c>
      <c r="X1048" s="940">
        <f>VLOOKUP(D1048,'Залог и цена пипса'!$B$13:$E$44,3,0)*(W1048+R1048*$C$2*T1048)</f>
        <v>2561.5200000000004</v>
      </c>
      <c r="Y1048" s="940">
        <f>T1048*VLOOKUP(D1048,'Залог и цена пипса'!$B$13:$E$44,2,0)</f>
        <v>283.0872</v>
      </c>
      <c r="Z1048" s="941">
        <f t="shared" si="16"/>
        <v>2844.6072000000004</v>
      </c>
      <c r="AA1048" s="932" t="s">
        <v>2172</v>
      </c>
      <c r="AB1048" s="933" t="s">
        <v>500</v>
      </c>
      <c r="AC1048" s="933">
        <v>10000</v>
      </c>
      <c r="AD1048" s="933" t="s">
        <v>380</v>
      </c>
      <c r="AE1048" s="942">
        <v>40181</v>
      </c>
      <c r="AF1048" s="942">
        <v>42804</v>
      </c>
      <c r="AG1048" s="933">
        <v>4445.47</v>
      </c>
      <c r="AH1048" s="933">
        <v>1355.02</v>
      </c>
      <c r="AI1048" s="943">
        <v>0.1176</v>
      </c>
      <c r="AJ1048" s="943">
        <f t="shared" si="17"/>
        <v>-7.6408201101477807E-2</v>
      </c>
      <c r="AK1048" s="943">
        <v>5.1571577726218102E-3</v>
      </c>
      <c r="AL1048" s="943">
        <v>6.1742638888888896E-2</v>
      </c>
      <c r="AM1048" s="941">
        <v>0.45565850606551117</v>
      </c>
      <c r="AN1048" s="944">
        <v>45083.161909722221</v>
      </c>
      <c r="AO1048" s="933"/>
    </row>
    <row r="1049" spans="1:41" ht="13.5" thickBot="1" x14ac:dyDescent="0.25">
      <c r="A1049" s="932" t="s">
        <v>2173</v>
      </c>
      <c r="B1049" s="932" t="s">
        <v>2174</v>
      </c>
      <c r="C1049" s="933"/>
      <c r="D1049" s="934" t="s">
        <v>517</v>
      </c>
      <c r="E1049" s="933" t="s">
        <v>960</v>
      </c>
      <c r="F1049" s="933">
        <v>1</v>
      </c>
      <c r="G1049" s="933">
        <v>0</v>
      </c>
      <c r="H1049" s="935">
        <v>5</v>
      </c>
      <c r="I1049" s="935">
        <v>600</v>
      </c>
      <c r="J1049" s="935">
        <v>0.1</v>
      </c>
      <c r="K1049" s="936">
        <v>1.3199999999999998</v>
      </c>
      <c r="L1049" s="935">
        <v>1.5</v>
      </c>
      <c r="M1049" s="935">
        <v>272</v>
      </c>
      <c r="N1049" s="937">
        <v>247.0839092465753</v>
      </c>
      <c r="O1049" s="936">
        <f>VLOOKUP(D1049,'Залог и цена пипса'!$B$13:$E$44,3,0)*(N1049+I1049*$C$2*K1049)</f>
        <v>2674.2954067584483</v>
      </c>
      <c r="P1049" s="936">
        <f>K1049*VLOOKUP(D1049,'Залог и цена пипса'!$B$13:$E$44,2,0)</f>
        <v>323.76959999999997</v>
      </c>
      <c r="Q1049" s="938">
        <v>5</v>
      </c>
      <c r="R1049" s="938">
        <v>400</v>
      </c>
      <c r="S1049" s="938">
        <v>0.1</v>
      </c>
      <c r="T1049" s="938">
        <v>1.3199999999999998</v>
      </c>
      <c r="U1049" s="938">
        <v>1.5</v>
      </c>
      <c r="V1049" s="938">
        <v>189</v>
      </c>
      <c r="W1049" s="939">
        <v>165.08379794520545</v>
      </c>
      <c r="X1049" s="940">
        <f>VLOOKUP(D1049,'Залог и цена пипса'!$B$13:$E$44,3,0)*(W1049+R1049*$C$2*T1049)</f>
        <v>1785.503604505632</v>
      </c>
      <c r="Y1049" s="940">
        <f>T1049*VLOOKUP(D1049,'Залог и цена пипса'!$B$13:$E$44,2,0)</f>
        <v>323.76959999999997</v>
      </c>
      <c r="Z1049" s="941">
        <f t="shared" si="16"/>
        <v>2998.0650067584484</v>
      </c>
      <c r="AA1049" s="932" t="s">
        <v>2175</v>
      </c>
      <c r="AB1049" s="933" t="s">
        <v>517</v>
      </c>
      <c r="AC1049" s="933">
        <v>10000</v>
      </c>
      <c r="AD1049" s="933" t="s">
        <v>380</v>
      </c>
      <c r="AE1049" s="942">
        <v>40181</v>
      </c>
      <c r="AF1049" s="942">
        <v>42804</v>
      </c>
      <c r="AG1049" s="933">
        <v>10758.76</v>
      </c>
      <c r="AH1049" s="933">
        <v>2453.56</v>
      </c>
      <c r="AI1049" s="943">
        <v>0.22570000000000001</v>
      </c>
      <c r="AJ1049" s="943">
        <f t="shared" si="17"/>
        <v>0.37415572492184274</v>
      </c>
      <c r="AK1049" s="943">
        <v>1.2481160092807425E-2</v>
      </c>
      <c r="AL1049" s="943">
        <v>0.14942722222222221</v>
      </c>
      <c r="AM1049" s="941">
        <v>0.60902208310464068</v>
      </c>
      <c r="AN1049" s="944">
        <v>45083.161921296298</v>
      </c>
      <c r="AO1049" s="933"/>
    </row>
    <row r="1050" spans="1:41" x14ac:dyDescent="0.2">
      <c r="A1050" s="988" t="s">
        <v>2176</v>
      </c>
      <c r="B1050" s="988" t="s">
        <v>2177</v>
      </c>
      <c r="C1050" s="991"/>
      <c r="D1050" s="994" t="s">
        <v>521</v>
      </c>
      <c r="E1050" s="991" t="s">
        <v>960</v>
      </c>
      <c r="F1050" s="991">
        <v>1</v>
      </c>
      <c r="G1050" s="991">
        <v>1</v>
      </c>
      <c r="H1050" s="997">
        <v>13</v>
      </c>
      <c r="I1050" s="997">
        <v>201</v>
      </c>
      <c r="J1050" s="997">
        <v>0.01</v>
      </c>
      <c r="K1050" s="985">
        <v>24.355000000000004</v>
      </c>
      <c r="L1050" s="997">
        <v>1.9</v>
      </c>
      <c r="M1050" s="997">
        <v>32</v>
      </c>
      <c r="N1050" s="1000">
        <v>400.42610550664068</v>
      </c>
      <c r="O1050" s="985">
        <f>VLOOKUP(D1050,'Залог и цена пипса'!$B$13:$E$44,3,0)*(N1050+I1050*$C$2*K1050)</f>
        <v>8651.5205498350224</v>
      </c>
      <c r="P1050" s="985">
        <f>K1050*VLOOKUP(D1050,'Залог и цена пипса'!$B$13:$E$44,2,0)</f>
        <v>3264.0571000000009</v>
      </c>
      <c r="Q1050" s="976"/>
      <c r="R1050" s="976"/>
      <c r="S1050" s="976"/>
      <c r="T1050" s="976"/>
      <c r="U1050" s="976"/>
      <c r="V1050" s="976"/>
      <c r="W1050" s="979"/>
      <c r="X1050" s="982"/>
      <c r="Y1050" s="982"/>
      <c r="Z1050" s="973">
        <f t="shared" si="16"/>
        <v>11915.577649835024</v>
      </c>
      <c r="AA1050" s="945" t="s">
        <v>2178</v>
      </c>
      <c r="AB1050" s="946" t="s">
        <v>521</v>
      </c>
      <c r="AC1050" s="946">
        <v>15000</v>
      </c>
      <c r="AD1050" s="946" t="s">
        <v>380</v>
      </c>
      <c r="AE1050" s="947">
        <v>42005</v>
      </c>
      <c r="AF1050" s="947">
        <v>42781</v>
      </c>
      <c r="AG1050" s="946">
        <v>85704.86</v>
      </c>
      <c r="AH1050" s="946">
        <v>27391.75</v>
      </c>
      <c r="AI1050" s="948">
        <v>0.22520000000000001</v>
      </c>
      <c r="AJ1050" s="948">
        <f t="shared" si="17"/>
        <v>2.1661197407110522</v>
      </c>
      <c r="AK1050" s="948">
        <v>0.22406499346405229</v>
      </c>
      <c r="AL1050" s="948">
        <v>2.7207892063492061</v>
      </c>
      <c r="AM1050" s="949">
        <v>1.4899317530000125</v>
      </c>
      <c r="AN1050" s="950">
        <v>45083.162673611114</v>
      </c>
      <c r="AO1050" s="946"/>
    </row>
    <row r="1051" spans="1:41" ht="13.5" thickBot="1" x14ac:dyDescent="0.25">
      <c r="A1051" s="990"/>
      <c r="B1051" s="990"/>
      <c r="C1051" s="993"/>
      <c r="D1051" s="996"/>
      <c r="E1051" s="993"/>
      <c r="F1051" s="993"/>
      <c r="G1051" s="993"/>
      <c r="H1051" s="999"/>
      <c r="I1051" s="999"/>
      <c r="J1051" s="999"/>
      <c r="K1051" s="987"/>
      <c r="L1051" s="999"/>
      <c r="M1051" s="999"/>
      <c r="N1051" s="1002"/>
      <c r="O1051" s="987"/>
      <c r="P1051" s="987"/>
      <c r="Q1051" s="978"/>
      <c r="R1051" s="978"/>
      <c r="S1051" s="978"/>
      <c r="T1051" s="978"/>
      <c r="U1051" s="978"/>
      <c r="V1051" s="978"/>
      <c r="W1051" s="981"/>
      <c r="X1051" s="984"/>
      <c r="Y1051" s="984"/>
      <c r="Z1051" s="975"/>
      <c r="AA1051" s="965" t="s">
        <v>2179</v>
      </c>
      <c r="AB1051" s="958"/>
      <c r="AC1051" s="958"/>
      <c r="AD1051" s="958"/>
      <c r="AE1051" s="958"/>
      <c r="AF1051" s="958"/>
      <c r="AG1051" s="958"/>
      <c r="AH1051" s="958"/>
      <c r="AI1051" s="960"/>
      <c r="AJ1051" s="960"/>
      <c r="AK1051" s="960"/>
      <c r="AL1051" s="960"/>
      <c r="AM1051" s="961"/>
      <c r="AN1051" s="962">
        <v>45083.162673611114</v>
      </c>
      <c r="AO1051" s="958"/>
    </row>
    <row r="1052" spans="1:41" x14ac:dyDescent="0.2">
      <c r="A1052" s="988" t="s">
        <v>2180</v>
      </c>
      <c r="B1052" s="988" t="s">
        <v>2181</v>
      </c>
      <c r="C1052" s="991"/>
      <c r="D1052" s="994" t="s">
        <v>501</v>
      </c>
      <c r="E1052" s="991" t="s">
        <v>960</v>
      </c>
      <c r="F1052" s="991">
        <v>1</v>
      </c>
      <c r="G1052" s="991">
        <v>1</v>
      </c>
      <c r="H1052" s="997">
        <v>14</v>
      </c>
      <c r="I1052" s="997">
        <v>231</v>
      </c>
      <c r="J1052" s="997">
        <v>0.1</v>
      </c>
      <c r="K1052" s="985">
        <v>473.52499999999998</v>
      </c>
      <c r="L1052" s="997">
        <v>1.8</v>
      </c>
      <c r="M1052" s="997">
        <v>36</v>
      </c>
      <c r="N1052" s="1000">
        <v>10697.024999999998</v>
      </c>
      <c r="O1052" s="985">
        <f>VLOOKUP(D1052,'Залог и цена пипса'!$B$13:$E$44,3,0)*(N1052+I1052*$C$2*K1052)</f>
        <v>271046.66249999998</v>
      </c>
      <c r="P1052" s="985">
        <f>K1052*VLOOKUP(D1052,'Залог и цена пипса'!$B$13:$E$44,2,0)</f>
        <v>116146.212</v>
      </c>
      <c r="Q1052" s="976"/>
      <c r="R1052" s="976"/>
      <c r="S1052" s="976"/>
      <c r="T1052" s="976"/>
      <c r="U1052" s="976"/>
      <c r="V1052" s="976"/>
      <c r="W1052" s="979"/>
      <c r="X1052" s="982"/>
      <c r="Y1052" s="982"/>
      <c r="Z1052" s="973">
        <f>MAX(O1052,X1052)+MAX(Y1052,P1052)</f>
        <v>387192.87449999998</v>
      </c>
      <c r="AA1052" s="945" t="s">
        <v>2182</v>
      </c>
      <c r="AB1052" s="946" t="s">
        <v>501</v>
      </c>
      <c r="AC1052" s="946">
        <v>1000000</v>
      </c>
      <c r="AD1052" s="946" t="s">
        <v>380</v>
      </c>
      <c r="AE1052" s="947">
        <v>42005</v>
      </c>
      <c r="AF1052" s="947">
        <v>42825</v>
      </c>
      <c r="AG1052" s="946">
        <v>1001883.4</v>
      </c>
      <c r="AH1052" s="946">
        <v>341739.05</v>
      </c>
      <c r="AI1052" s="948">
        <v>0.27839999999999998</v>
      </c>
      <c r="AJ1052" s="948">
        <f>(AH1052-MIN(IF(O1052=0,2E+99,O1052),IF(X1052=0,2E+99,X1052)))/MIN(IF(O1052=0,2E+99,O1052),IF(X1052=0,2E+99,X1052))</f>
        <v>0.26081261007963902</v>
      </c>
      <c r="AK1052" s="948">
        <v>3.7106792592592593E-2</v>
      </c>
      <c r="AL1052" s="948">
        <v>0.45540154545454542</v>
      </c>
      <c r="AM1052" s="949">
        <v>1.3326002558225214</v>
      </c>
      <c r="AN1052" s="950">
        <v>45083.163275462961</v>
      </c>
      <c r="AO1052" s="946"/>
    </row>
    <row r="1053" spans="1:41" x14ac:dyDescent="0.2">
      <c r="A1053" s="989"/>
      <c r="B1053" s="989"/>
      <c r="C1053" s="992"/>
      <c r="D1053" s="995"/>
      <c r="E1053" s="992"/>
      <c r="F1053" s="992"/>
      <c r="G1053" s="992"/>
      <c r="H1053" s="998"/>
      <c r="I1053" s="998"/>
      <c r="J1053" s="998"/>
      <c r="K1053" s="986"/>
      <c r="L1053" s="998"/>
      <c r="M1053" s="998"/>
      <c r="N1053" s="1001"/>
      <c r="O1053" s="986"/>
      <c r="P1053" s="986"/>
      <c r="Q1053" s="977"/>
      <c r="R1053" s="977"/>
      <c r="S1053" s="977"/>
      <c r="T1053" s="977"/>
      <c r="U1053" s="977"/>
      <c r="V1053" s="977"/>
      <c r="W1053" s="980"/>
      <c r="X1053" s="983"/>
      <c r="Y1053" s="983"/>
      <c r="Z1053" s="974"/>
      <c r="AA1053" s="951" t="s">
        <v>2183</v>
      </c>
      <c r="AB1053" s="952" t="s">
        <v>501</v>
      </c>
      <c r="AC1053" s="952">
        <v>300000</v>
      </c>
      <c r="AD1053" s="952" t="s">
        <v>380</v>
      </c>
      <c r="AE1053" s="953">
        <v>42005</v>
      </c>
      <c r="AF1053" s="953">
        <v>42825</v>
      </c>
      <c r="AG1053" s="952">
        <v>637477.31999999995</v>
      </c>
      <c r="AH1053" s="952">
        <v>87315.85</v>
      </c>
      <c r="AI1053" s="954">
        <v>0.1012</v>
      </c>
      <c r="AJ1053" s="954">
        <f>(AH1053-MIN(IF(O1052=0,2E+99,O1052),IF(X1052=0,2E+99,X1052)))/MIN(IF(O1052=0,2E+99,O1052),IF(X1052=0,2E+99,X1052))</f>
        <v>-0.6778567601805463</v>
      </c>
      <c r="AK1053" s="954">
        <v>7.8700903703703695E-2</v>
      </c>
      <c r="AL1053" s="954">
        <v>0.96587472727272716</v>
      </c>
      <c r="AM1053" s="955">
        <v>3.3185546287623398</v>
      </c>
      <c r="AN1053" s="956">
        <v>45083.163599537038</v>
      </c>
      <c r="AO1053" s="952"/>
    </row>
    <row r="1054" spans="1:41" ht="13.5" thickBot="1" x14ac:dyDescent="0.25">
      <c r="A1054" s="990"/>
      <c r="B1054" s="990"/>
      <c r="C1054" s="993"/>
      <c r="D1054" s="996"/>
      <c r="E1054" s="993"/>
      <c r="F1054" s="993"/>
      <c r="G1054" s="993"/>
      <c r="H1054" s="999"/>
      <c r="I1054" s="999"/>
      <c r="J1054" s="999"/>
      <c r="K1054" s="987"/>
      <c r="L1054" s="999"/>
      <c r="M1054" s="999"/>
      <c r="N1054" s="1002"/>
      <c r="O1054" s="987"/>
      <c r="P1054" s="987"/>
      <c r="Q1054" s="978"/>
      <c r="R1054" s="978"/>
      <c r="S1054" s="978"/>
      <c r="T1054" s="978"/>
      <c r="U1054" s="978"/>
      <c r="V1054" s="978"/>
      <c r="W1054" s="981"/>
      <c r="X1054" s="984"/>
      <c r="Y1054" s="984"/>
      <c r="Z1054" s="975"/>
      <c r="AA1054" s="957" t="s">
        <v>2184</v>
      </c>
      <c r="AB1054" s="958" t="s">
        <v>501</v>
      </c>
      <c r="AC1054" s="958">
        <v>80000</v>
      </c>
      <c r="AD1054" s="958" t="s">
        <v>380</v>
      </c>
      <c r="AE1054" s="959">
        <v>42005</v>
      </c>
      <c r="AF1054" s="959">
        <v>42825</v>
      </c>
      <c r="AG1054" s="958">
        <v>643855.93999999994</v>
      </c>
      <c r="AH1054" s="958">
        <v>85568.1</v>
      </c>
      <c r="AI1054" s="960">
        <v>0.16450000000000001</v>
      </c>
      <c r="AJ1054" s="960">
        <f>(AH1054-MIN(IF(O1052=0,2E+99,O1052),IF(X1052=0,2E+99,X1052)))/MIN(IF(O1052=0,2E+99,O1052),IF(X1052=0,2E+99,X1052))</f>
        <v>-0.68430491188947951</v>
      </c>
      <c r="AK1054" s="960">
        <v>0.29808145370370365</v>
      </c>
      <c r="AL1054" s="960">
        <v>3.6582723863636355</v>
      </c>
      <c r="AM1054" s="961">
        <v>3.4202207470902217</v>
      </c>
      <c r="AN1054" s="962">
        <v>45083.163888888892</v>
      </c>
      <c r="AO1054" s="958"/>
    </row>
    <row r="1055" spans="1:41" x14ac:dyDescent="0.2">
      <c r="A1055" s="988" t="s">
        <v>2180</v>
      </c>
      <c r="B1055" s="988" t="s">
        <v>2185</v>
      </c>
      <c r="C1055" s="991"/>
      <c r="D1055" s="994" t="s">
        <v>501</v>
      </c>
      <c r="E1055" s="991" t="s">
        <v>960</v>
      </c>
      <c r="F1055" s="991">
        <v>1</v>
      </c>
      <c r="G1055" s="991">
        <v>1</v>
      </c>
      <c r="H1055" s="997">
        <v>14</v>
      </c>
      <c r="I1055" s="997">
        <v>231</v>
      </c>
      <c r="J1055" s="997">
        <v>0.1</v>
      </c>
      <c r="K1055" s="985">
        <v>473.52499999999998</v>
      </c>
      <c r="L1055" s="997">
        <v>1.8</v>
      </c>
      <c r="M1055" s="997">
        <v>36</v>
      </c>
      <c r="N1055" s="1000">
        <v>10697.024999999998</v>
      </c>
      <c r="O1055" s="985">
        <f>VLOOKUP(D1055,'Залог и цена пипса'!$B$13:$E$44,3,0)*(N1055+I1055*$C$2*K1055)</f>
        <v>271046.66249999998</v>
      </c>
      <c r="P1055" s="985">
        <f>K1055*VLOOKUP(D1055,'Залог и цена пипса'!$B$13:$E$44,2,0)</f>
        <v>116146.212</v>
      </c>
      <c r="Q1055" s="976"/>
      <c r="R1055" s="976"/>
      <c r="S1055" s="976"/>
      <c r="T1055" s="976"/>
      <c r="U1055" s="976"/>
      <c r="V1055" s="976"/>
      <c r="W1055" s="979"/>
      <c r="X1055" s="982"/>
      <c r="Y1055" s="982"/>
      <c r="Z1055" s="973">
        <f>MAX(O1055,X1055)+MAX(Y1055,P1055)</f>
        <v>387192.87449999998</v>
      </c>
      <c r="AA1055" s="945" t="s">
        <v>2182</v>
      </c>
      <c r="AB1055" s="946" t="s">
        <v>501</v>
      </c>
      <c r="AC1055" s="946">
        <v>1000000</v>
      </c>
      <c r="AD1055" s="946" t="s">
        <v>380</v>
      </c>
      <c r="AE1055" s="947">
        <v>42005</v>
      </c>
      <c r="AF1055" s="947">
        <v>42825</v>
      </c>
      <c r="AG1055" s="946">
        <v>1001883.4</v>
      </c>
      <c r="AH1055" s="946">
        <v>341739.05</v>
      </c>
      <c r="AI1055" s="948">
        <v>0.27839999999999998</v>
      </c>
      <c r="AJ1055" s="948">
        <f>(AH1055-MIN(IF(O1055=0,2E+99,O1055),IF(X1055=0,2E+99,X1055)))/MIN(IF(O1055=0,2E+99,O1055),IF(X1055=0,2E+99,X1055))</f>
        <v>0.26081261007963902</v>
      </c>
      <c r="AK1055" s="948">
        <v>3.7106792592592593E-2</v>
      </c>
      <c r="AL1055" s="948">
        <v>0.45540154545454542</v>
      </c>
      <c r="AM1055" s="949">
        <v>1.3326002558225214</v>
      </c>
      <c r="AN1055" s="950">
        <v>45083.164456018516</v>
      </c>
      <c r="AO1055" s="946"/>
    </row>
    <row r="1056" spans="1:41" x14ac:dyDescent="0.2">
      <c r="A1056" s="989"/>
      <c r="B1056" s="989"/>
      <c r="C1056" s="992"/>
      <c r="D1056" s="995"/>
      <c r="E1056" s="992"/>
      <c r="F1056" s="992"/>
      <c r="G1056" s="992"/>
      <c r="H1056" s="998"/>
      <c r="I1056" s="998"/>
      <c r="J1056" s="998"/>
      <c r="K1056" s="986"/>
      <c r="L1056" s="998"/>
      <c r="M1056" s="998"/>
      <c r="N1056" s="1001"/>
      <c r="O1056" s="986"/>
      <c r="P1056" s="986"/>
      <c r="Q1056" s="977"/>
      <c r="R1056" s="977"/>
      <c r="S1056" s="977"/>
      <c r="T1056" s="977"/>
      <c r="U1056" s="977"/>
      <c r="V1056" s="977"/>
      <c r="W1056" s="980"/>
      <c r="X1056" s="983"/>
      <c r="Y1056" s="983"/>
      <c r="Z1056" s="974"/>
      <c r="AA1056" s="951" t="s">
        <v>2183</v>
      </c>
      <c r="AB1056" s="952" t="s">
        <v>501</v>
      </c>
      <c r="AC1056" s="952">
        <v>300000</v>
      </c>
      <c r="AD1056" s="952" t="s">
        <v>380</v>
      </c>
      <c r="AE1056" s="953">
        <v>42005</v>
      </c>
      <c r="AF1056" s="953">
        <v>42825</v>
      </c>
      <c r="AG1056" s="952">
        <v>637477.31999999995</v>
      </c>
      <c r="AH1056" s="952">
        <v>87315.85</v>
      </c>
      <c r="AI1056" s="954">
        <v>0.1012</v>
      </c>
      <c r="AJ1056" s="954">
        <f>(AH1056-MIN(IF(O1055=0,2E+99,O1055),IF(X1055=0,2E+99,X1055)))/MIN(IF(O1055=0,2E+99,O1055),IF(X1055=0,2E+99,X1055))</f>
        <v>-0.6778567601805463</v>
      </c>
      <c r="AK1056" s="954">
        <v>7.8700903703703695E-2</v>
      </c>
      <c r="AL1056" s="954">
        <v>0.96587472727272716</v>
      </c>
      <c r="AM1056" s="955">
        <v>3.3185546287623398</v>
      </c>
      <c r="AN1056" s="956">
        <v>45083.16474537037</v>
      </c>
      <c r="AO1056" s="952"/>
    </row>
    <row r="1057" spans="1:41" ht="13.5" thickBot="1" x14ac:dyDescent="0.25">
      <c r="A1057" s="990"/>
      <c r="B1057" s="990"/>
      <c r="C1057" s="993"/>
      <c r="D1057" s="996"/>
      <c r="E1057" s="993"/>
      <c r="F1057" s="993"/>
      <c r="G1057" s="993"/>
      <c r="H1057" s="999"/>
      <c r="I1057" s="999"/>
      <c r="J1057" s="999"/>
      <c r="K1057" s="987"/>
      <c r="L1057" s="999"/>
      <c r="M1057" s="999"/>
      <c r="N1057" s="1002"/>
      <c r="O1057" s="987"/>
      <c r="P1057" s="987"/>
      <c r="Q1057" s="978"/>
      <c r="R1057" s="978"/>
      <c r="S1057" s="978"/>
      <c r="T1057" s="978"/>
      <c r="U1057" s="978"/>
      <c r="V1057" s="978"/>
      <c r="W1057" s="981"/>
      <c r="X1057" s="984"/>
      <c r="Y1057" s="984"/>
      <c r="Z1057" s="975"/>
      <c r="AA1057" s="957" t="s">
        <v>2184</v>
      </c>
      <c r="AB1057" s="958" t="s">
        <v>501</v>
      </c>
      <c r="AC1057" s="958">
        <v>80000</v>
      </c>
      <c r="AD1057" s="958" t="s">
        <v>380</v>
      </c>
      <c r="AE1057" s="959">
        <v>42005</v>
      </c>
      <c r="AF1057" s="959">
        <v>42825</v>
      </c>
      <c r="AG1057" s="958">
        <v>643855.93999999994</v>
      </c>
      <c r="AH1057" s="958">
        <v>85568.1</v>
      </c>
      <c r="AI1057" s="960">
        <v>0.16450000000000001</v>
      </c>
      <c r="AJ1057" s="960">
        <f>(AH1057-MIN(IF(O1055=0,2E+99,O1055),IF(X1055=0,2E+99,X1055)))/MIN(IF(O1055=0,2E+99,O1055),IF(X1055=0,2E+99,X1055))</f>
        <v>-0.68430491188947951</v>
      </c>
      <c r="AK1057" s="960">
        <v>0.29808145370370365</v>
      </c>
      <c r="AL1057" s="960">
        <v>3.6582723863636355</v>
      </c>
      <c r="AM1057" s="961">
        <v>3.4202207470902217</v>
      </c>
      <c r="AN1057" s="962">
        <v>45083.165034722224</v>
      </c>
      <c r="AO1057" s="958"/>
    </row>
    <row r="1058" spans="1:41" x14ac:dyDescent="0.2">
      <c r="A1058" s="988" t="s">
        <v>2186</v>
      </c>
      <c r="B1058" s="988" t="s">
        <v>2187</v>
      </c>
      <c r="C1058" s="991"/>
      <c r="D1058" s="994" t="s">
        <v>520</v>
      </c>
      <c r="E1058" s="991" t="s">
        <v>960</v>
      </c>
      <c r="F1058" s="991">
        <v>1</v>
      </c>
      <c r="G1058" s="991">
        <v>0</v>
      </c>
      <c r="H1058" s="997">
        <v>16</v>
      </c>
      <c r="I1058" s="997">
        <v>634</v>
      </c>
      <c r="J1058" s="997">
        <v>0.1</v>
      </c>
      <c r="K1058" s="985">
        <v>333.38200000000001</v>
      </c>
      <c r="L1058" s="997">
        <v>1.65</v>
      </c>
      <c r="M1058" s="997">
        <v>99</v>
      </c>
      <c r="N1058" s="1000">
        <v>31594.572599015068</v>
      </c>
      <c r="O1058" s="985">
        <f>VLOOKUP(D1058,'Залог и цена пипса'!$B$13:$E$44,3,0)*(N1058+I1058*$C$2*K1058)</f>
        <v>393988.43075812748</v>
      </c>
      <c r="P1058" s="985">
        <f>K1058*VLOOKUP(D1058,'Залог и цена пипса'!$B$13:$E$44,2,0)</f>
        <v>44679.855640000002</v>
      </c>
      <c r="Q1058" s="976">
        <v>8</v>
      </c>
      <c r="R1058" s="976">
        <v>222</v>
      </c>
      <c r="S1058" s="976">
        <v>0.12</v>
      </c>
      <c r="T1058" s="976">
        <v>6.9879999999999995</v>
      </c>
      <c r="U1058" s="976">
        <v>1.7</v>
      </c>
      <c r="V1058" s="976">
        <v>53</v>
      </c>
      <c r="W1058" s="979">
        <v>326.75557081032679</v>
      </c>
      <c r="X1058" s="982">
        <f>VLOOKUP(D1058,'Залог и цена пипса'!$B$13:$E$44,3,0)*(W1058+R1058*$C$2*T1058)</f>
        <v>3482.1795099386964</v>
      </c>
      <c r="Y1058" s="982">
        <f>T1058*VLOOKUP(D1058,'Залог и цена пипса'!$B$13:$E$44,2,0)</f>
        <v>936.53175999999996</v>
      </c>
      <c r="Z1058" s="973">
        <f>MAX(O1058,X1058)+MAX(Y1058,P1058)</f>
        <v>438668.2863981275</v>
      </c>
      <c r="AA1058" s="945" t="s">
        <v>2188</v>
      </c>
      <c r="AB1058" s="946" t="s">
        <v>520</v>
      </c>
      <c r="AC1058" s="946">
        <v>100000</v>
      </c>
      <c r="AD1058" s="946" t="s">
        <v>380</v>
      </c>
      <c r="AE1058" s="947">
        <v>41648</v>
      </c>
      <c r="AF1058" s="947">
        <v>42825</v>
      </c>
      <c r="AG1058" s="946">
        <v>14228.15</v>
      </c>
      <c r="AH1058" s="946">
        <v>4017.15</v>
      </c>
      <c r="AI1058" s="948">
        <v>3.61E-2</v>
      </c>
      <c r="AJ1058" s="948">
        <f>(AH1058-MIN(IF(O1058=0,2E+99,O1058),IF(X1058=0,2E+99,X1058)))/MIN(IF(O1058=0,2E+99,O1058),IF(X1058=0,2E+99,X1058))</f>
        <v>0.15363093388333729</v>
      </c>
      <c r="AK1058" s="948">
        <v>3.6765245478036172E-3</v>
      </c>
      <c r="AL1058" s="948">
        <v>4.4462968749999998E-2</v>
      </c>
      <c r="AM1058" s="949">
        <v>1.1068286907384588</v>
      </c>
      <c r="AN1058" s="950">
        <v>45083.165150462963</v>
      </c>
      <c r="AO1058" s="946"/>
    </row>
    <row r="1059" spans="1:41" ht="13.5" thickBot="1" x14ac:dyDescent="0.25">
      <c r="A1059" s="990"/>
      <c r="B1059" s="990"/>
      <c r="C1059" s="993"/>
      <c r="D1059" s="996"/>
      <c r="E1059" s="993"/>
      <c r="F1059" s="993"/>
      <c r="G1059" s="993"/>
      <c r="H1059" s="999"/>
      <c r="I1059" s="999"/>
      <c r="J1059" s="999"/>
      <c r="K1059" s="987"/>
      <c r="L1059" s="999"/>
      <c r="M1059" s="999"/>
      <c r="N1059" s="1002"/>
      <c r="O1059" s="987"/>
      <c r="P1059" s="987"/>
      <c r="Q1059" s="978"/>
      <c r="R1059" s="978"/>
      <c r="S1059" s="978"/>
      <c r="T1059" s="978"/>
      <c r="U1059" s="978"/>
      <c r="V1059" s="978"/>
      <c r="W1059" s="981"/>
      <c r="X1059" s="984"/>
      <c r="Y1059" s="984"/>
      <c r="Z1059" s="975"/>
      <c r="AA1059" s="957" t="s">
        <v>2189</v>
      </c>
      <c r="AB1059" s="958" t="s">
        <v>520</v>
      </c>
      <c r="AC1059" s="958">
        <v>100000</v>
      </c>
      <c r="AD1059" s="958" t="s">
        <v>380</v>
      </c>
      <c r="AE1059" s="959">
        <v>41648</v>
      </c>
      <c r="AF1059" s="959">
        <v>42825</v>
      </c>
      <c r="AG1059" s="958">
        <v>11654.97</v>
      </c>
      <c r="AH1059" s="958">
        <v>4228.0200000000004</v>
      </c>
      <c r="AI1059" s="960">
        <v>3.7999999999999999E-2</v>
      </c>
      <c r="AJ1059" s="960">
        <f>(AH1059-MIN(IF(O1058=0,2E+99,O1058),IF(X1058=0,2E+99,X1058)))/MIN(IF(O1058=0,2E+99,O1058),IF(X1058=0,2E+99,X1058))</f>
        <v>0.21418783492710708</v>
      </c>
      <c r="AK1059" s="960">
        <v>3.0116201550387592E-3</v>
      </c>
      <c r="AL1059" s="960">
        <v>3.6421781249999993E-2</v>
      </c>
      <c r="AM1059" s="961">
        <v>0.86143824414264814</v>
      </c>
      <c r="AN1059" s="962">
        <v>45083.165173611109</v>
      </c>
      <c r="AO1059" s="958"/>
    </row>
    <row r="1060" spans="1:41" x14ac:dyDescent="0.2">
      <c r="A1060" s="988" t="s">
        <v>2186</v>
      </c>
      <c r="B1060" s="988" t="s">
        <v>2190</v>
      </c>
      <c r="C1060" s="991"/>
      <c r="D1060" s="994" t="s">
        <v>520</v>
      </c>
      <c r="E1060" s="991" t="s">
        <v>960</v>
      </c>
      <c r="F1060" s="991">
        <v>1</v>
      </c>
      <c r="G1060" s="991">
        <v>0</v>
      </c>
      <c r="H1060" s="997">
        <v>11</v>
      </c>
      <c r="I1060" s="997">
        <v>314</v>
      </c>
      <c r="J1060" s="997">
        <v>0.08</v>
      </c>
      <c r="K1060" s="985">
        <v>5.6949999999999994</v>
      </c>
      <c r="L1060" s="997">
        <v>1.4</v>
      </c>
      <c r="M1060" s="997">
        <v>93</v>
      </c>
      <c r="N1060" s="1000">
        <v>487.59006745261894</v>
      </c>
      <c r="O1060" s="985">
        <f>VLOOKUP(D1060,'Залог и цена пипса'!$B$13:$E$44,3,0)*(N1060+I1060*$C$2*K1060)</f>
        <v>4704.4217225524799</v>
      </c>
      <c r="P1060" s="985">
        <f>K1060*VLOOKUP(D1060,'Залог и цена пипса'!$B$13:$E$44,2,0)</f>
        <v>763.24389999999994</v>
      </c>
      <c r="Q1060" s="976">
        <v>9</v>
      </c>
      <c r="R1060" s="976">
        <v>260</v>
      </c>
      <c r="S1060" s="976">
        <v>0.1</v>
      </c>
      <c r="T1060" s="976">
        <v>9.923</v>
      </c>
      <c r="U1060" s="976">
        <v>1.7</v>
      </c>
      <c r="V1060" s="976">
        <v>54</v>
      </c>
      <c r="W1060" s="979">
        <v>497.84516042381722</v>
      </c>
      <c r="X1060" s="982">
        <f>VLOOKUP(D1060,'Залог и цена пипса'!$B$13:$E$44,3,0)*(W1060+R1060*$C$2*T1060)</f>
        <v>5507.4561740665058</v>
      </c>
      <c r="Y1060" s="982">
        <f>T1060*VLOOKUP(D1060,'Залог и цена пипса'!$B$13:$E$44,2,0)</f>
        <v>1329.8804600000001</v>
      </c>
      <c r="Z1060" s="973">
        <f>MAX(O1060,X1060)+MAX(Y1060,P1060)</f>
        <v>6837.3366340665061</v>
      </c>
      <c r="AA1060" s="945" t="s">
        <v>2188</v>
      </c>
      <c r="AB1060" s="946" t="s">
        <v>520</v>
      </c>
      <c r="AC1060" s="946">
        <v>100000</v>
      </c>
      <c r="AD1060" s="946" t="s">
        <v>380</v>
      </c>
      <c r="AE1060" s="947">
        <v>41648</v>
      </c>
      <c r="AF1060" s="947">
        <v>42825</v>
      </c>
      <c r="AG1060" s="946">
        <v>14228.15</v>
      </c>
      <c r="AH1060" s="946">
        <v>4017.15</v>
      </c>
      <c r="AI1060" s="948">
        <v>3.61E-2</v>
      </c>
      <c r="AJ1060" s="948">
        <f>(AH1060-MIN(IF(O1060=0,2E+99,O1060),IF(X1060=0,2E+99,X1060)))/MIN(IF(O1060=0,2E+99,O1060),IF(X1060=0,2E+99,X1060))</f>
        <v>-0.14609058521640925</v>
      </c>
      <c r="AK1060" s="948">
        <v>3.6765245478036172E-3</v>
      </c>
      <c r="AL1060" s="948">
        <v>4.4462968749999998E-2</v>
      </c>
      <c r="AM1060" s="949">
        <v>1.1068286907384588</v>
      </c>
      <c r="AN1060" s="950">
        <v>45083.165231481478</v>
      </c>
      <c r="AO1060" s="946"/>
    </row>
    <row r="1061" spans="1:41" ht="13.5" thickBot="1" x14ac:dyDescent="0.25">
      <c r="A1061" s="990"/>
      <c r="B1061" s="990"/>
      <c r="C1061" s="993"/>
      <c r="D1061" s="996"/>
      <c r="E1061" s="993"/>
      <c r="F1061" s="993"/>
      <c r="G1061" s="993"/>
      <c r="H1061" s="999"/>
      <c r="I1061" s="999"/>
      <c r="J1061" s="999"/>
      <c r="K1061" s="987"/>
      <c r="L1061" s="999"/>
      <c r="M1061" s="999"/>
      <c r="N1061" s="1002"/>
      <c r="O1061" s="987"/>
      <c r="P1061" s="987"/>
      <c r="Q1061" s="978"/>
      <c r="R1061" s="978"/>
      <c r="S1061" s="978"/>
      <c r="T1061" s="978"/>
      <c r="U1061" s="978"/>
      <c r="V1061" s="978"/>
      <c r="W1061" s="981"/>
      <c r="X1061" s="984"/>
      <c r="Y1061" s="984"/>
      <c r="Z1061" s="975"/>
      <c r="AA1061" s="957" t="s">
        <v>2189</v>
      </c>
      <c r="AB1061" s="958" t="s">
        <v>520</v>
      </c>
      <c r="AC1061" s="958">
        <v>100000</v>
      </c>
      <c r="AD1061" s="958" t="s">
        <v>380</v>
      </c>
      <c r="AE1061" s="959">
        <v>41648</v>
      </c>
      <c r="AF1061" s="959">
        <v>42825</v>
      </c>
      <c r="AG1061" s="958">
        <v>11654.97</v>
      </c>
      <c r="AH1061" s="958">
        <v>4228.0200000000004</v>
      </c>
      <c r="AI1061" s="960">
        <v>3.7999999999999999E-2</v>
      </c>
      <c r="AJ1061" s="960">
        <f>(AH1061-MIN(IF(O1060=0,2E+99,O1060),IF(X1060=0,2E+99,X1060)))/MIN(IF(O1060=0,2E+99,O1060),IF(X1060=0,2E+99,X1060))</f>
        <v>-0.10126679763182413</v>
      </c>
      <c r="AK1061" s="960">
        <v>3.0116201550387592E-3</v>
      </c>
      <c r="AL1061" s="960">
        <v>3.6421781249999993E-2</v>
      </c>
      <c r="AM1061" s="961">
        <v>0.86143824414264814</v>
      </c>
      <c r="AN1061" s="962">
        <v>45083.165254629632</v>
      </c>
      <c r="AO1061" s="958"/>
    </row>
    <row r="1062" spans="1:41" ht="13.5" thickBot="1" x14ac:dyDescent="0.25">
      <c r="A1062" s="932" t="s">
        <v>2191</v>
      </c>
      <c r="B1062" s="932" t="s">
        <v>2192</v>
      </c>
      <c r="C1062" s="933"/>
      <c r="D1062" s="934" t="s">
        <v>501</v>
      </c>
      <c r="E1062" s="933" t="s">
        <v>960</v>
      </c>
      <c r="F1062" s="933">
        <v>1</v>
      </c>
      <c r="G1062" s="933">
        <v>0</v>
      </c>
      <c r="H1062" s="935">
        <v>17</v>
      </c>
      <c r="I1062" s="935">
        <v>550</v>
      </c>
      <c r="J1062" s="935">
        <v>0.01</v>
      </c>
      <c r="K1062" s="936">
        <v>8.7899999999999991</v>
      </c>
      <c r="L1062" s="935">
        <v>1.4</v>
      </c>
      <c r="M1062" s="935">
        <v>118</v>
      </c>
      <c r="N1062" s="937">
        <v>932.20299999999986</v>
      </c>
      <c r="O1062" s="936">
        <f>VLOOKUP(D1062,'Залог и цена пипса'!$B$13:$E$44,3,0)*(N1062+I1062*$C$2*K1062)</f>
        <v>16573.78</v>
      </c>
      <c r="P1062" s="936">
        <f>K1062*VLOOKUP(D1062,'Залог и цена пипса'!$B$13:$E$44,2,0)</f>
        <v>2156.0111999999999</v>
      </c>
      <c r="Q1062" s="938">
        <v>17</v>
      </c>
      <c r="R1062" s="938">
        <v>612</v>
      </c>
      <c r="S1062" s="938">
        <v>0.01</v>
      </c>
      <c r="T1062" s="938">
        <v>8.7899999999999991</v>
      </c>
      <c r="U1062" s="938">
        <v>1.4</v>
      </c>
      <c r="V1062" s="938">
        <v>120</v>
      </c>
      <c r="W1062" s="939">
        <v>968.32299999999975</v>
      </c>
      <c r="X1062" s="940">
        <f>VLOOKUP(D1062,'Залог и цена пипса'!$B$13:$E$44,3,0)*(W1062+R1062*$C$2*T1062)</f>
        <v>17752.45</v>
      </c>
      <c r="Y1062" s="940">
        <f>T1062*VLOOKUP(D1062,'Залог и цена пипса'!$B$13:$E$44,2,0)</f>
        <v>2156.0111999999999</v>
      </c>
      <c r="Z1062" s="941">
        <f t="shared" ref="Z1062:Z1076" si="18">MAX(O1062,X1062)+MAX(Y1062,P1062)</f>
        <v>19908.461200000002</v>
      </c>
      <c r="AA1062" s="963" t="s">
        <v>2193</v>
      </c>
      <c r="AB1062" s="933"/>
      <c r="AC1062" s="933"/>
      <c r="AD1062" s="933"/>
      <c r="AE1062" s="933"/>
      <c r="AF1062" s="933"/>
      <c r="AG1062" s="933"/>
      <c r="AH1062" s="933"/>
      <c r="AI1062" s="943"/>
      <c r="AJ1062" s="943"/>
      <c r="AK1062" s="943"/>
      <c r="AL1062" s="943"/>
      <c r="AM1062" s="941"/>
      <c r="AN1062" s="944">
        <v>45083.165300925924</v>
      </c>
      <c r="AO1062" s="933"/>
    </row>
    <row r="1063" spans="1:41" ht="13.5" thickBot="1" x14ac:dyDescent="0.25">
      <c r="A1063" s="932" t="s">
        <v>2194</v>
      </c>
      <c r="B1063" s="932" t="s">
        <v>2195</v>
      </c>
      <c r="C1063" s="933"/>
      <c r="D1063" s="934" t="s">
        <v>500</v>
      </c>
      <c r="E1063" s="933" t="s">
        <v>960</v>
      </c>
      <c r="F1063" s="933">
        <v>1</v>
      </c>
      <c r="G1063" s="933">
        <v>1</v>
      </c>
      <c r="H1063" s="935">
        <v>17</v>
      </c>
      <c r="I1063" s="935">
        <v>507</v>
      </c>
      <c r="J1063" s="935">
        <v>0.02</v>
      </c>
      <c r="K1063" s="936">
        <v>23.439</v>
      </c>
      <c r="L1063" s="935">
        <v>1.5</v>
      </c>
      <c r="M1063" s="935">
        <v>122</v>
      </c>
      <c r="N1063" s="937">
        <v>2518.5539999999996</v>
      </c>
      <c r="O1063" s="936">
        <f>VLOOKUP(D1063,'Залог и цена пипса'!$B$13:$E$44,3,0)*(N1063+I1063*$C$2*K1063)</f>
        <v>43010.899500000007</v>
      </c>
      <c r="P1063" s="936">
        <f>K1063*VLOOKUP(D1063,'Залог и цена пипса'!$B$13:$E$44,2,0)</f>
        <v>5026.7279399999998</v>
      </c>
      <c r="Q1063" s="938"/>
      <c r="R1063" s="938"/>
      <c r="S1063" s="938"/>
      <c r="T1063" s="938"/>
      <c r="U1063" s="938"/>
      <c r="V1063" s="938"/>
      <c r="W1063" s="939"/>
      <c r="X1063" s="940"/>
      <c r="Y1063" s="940"/>
      <c r="Z1063" s="941">
        <f t="shared" si="18"/>
        <v>48037.627440000004</v>
      </c>
      <c r="AA1063" s="963" t="s">
        <v>2196</v>
      </c>
      <c r="AB1063" s="933"/>
      <c r="AC1063" s="933"/>
      <c r="AD1063" s="933"/>
      <c r="AE1063" s="933"/>
      <c r="AF1063" s="933"/>
      <c r="AG1063" s="933"/>
      <c r="AH1063" s="933"/>
      <c r="AI1063" s="943"/>
      <c r="AJ1063" s="943"/>
      <c r="AK1063" s="943"/>
      <c r="AL1063" s="943"/>
      <c r="AM1063" s="941"/>
      <c r="AN1063" s="944">
        <v>45083.165405092594</v>
      </c>
      <c r="AO1063" s="933"/>
    </row>
    <row r="1064" spans="1:41" ht="13.5" thickBot="1" x14ac:dyDescent="0.25">
      <c r="A1064" s="932" t="s">
        <v>2194</v>
      </c>
      <c r="B1064" s="932" t="s">
        <v>2197</v>
      </c>
      <c r="C1064" s="933"/>
      <c r="D1064" s="934" t="s">
        <v>501</v>
      </c>
      <c r="E1064" s="933" t="s">
        <v>960</v>
      </c>
      <c r="F1064" s="933">
        <v>1</v>
      </c>
      <c r="G1064" s="933">
        <v>0</v>
      </c>
      <c r="H1064" s="935">
        <v>17</v>
      </c>
      <c r="I1064" s="935">
        <v>523</v>
      </c>
      <c r="J1064" s="935">
        <v>0.02</v>
      </c>
      <c r="K1064" s="936">
        <v>27.869</v>
      </c>
      <c r="L1064" s="935">
        <v>1.5</v>
      </c>
      <c r="M1064" s="935">
        <v>109</v>
      </c>
      <c r="N1064" s="937">
        <v>2489.8519999999994</v>
      </c>
      <c r="O1064" s="936">
        <f>VLOOKUP(D1064,'Залог и цена пипса'!$B$13:$E$44,3,0)*(N1064+I1064*$C$2*K1064)</f>
        <v>46761.750500000009</v>
      </c>
      <c r="P1064" s="936">
        <f>K1064*VLOOKUP(D1064,'Залог и цена пипса'!$B$13:$E$44,2,0)</f>
        <v>6835.7083199999997</v>
      </c>
      <c r="Q1064" s="938">
        <v>17</v>
      </c>
      <c r="R1064" s="938">
        <v>588</v>
      </c>
      <c r="S1064" s="938">
        <v>0.02</v>
      </c>
      <c r="T1064" s="938">
        <v>27.869</v>
      </c>
      <c r="U1064" s="938">
        <v>1.5</v>
      </c>
      <c r="V1064" s="938">
        <v>108</v>
      </c>
      <c r="W1064" s="939">
        <v>2598.2319999999995</v>
      </c>
      <c r="X1064" s="940">
        <f>VLOOKUP(D1064,'Залог и цена пипса'!$B$13:$E$44,3,0)*(W1064+R1064*$C$2*T1064)</f>
        <v>50562.778000000006</v>
      </c>
      <c r="Y1064" s="940">
        <f>T1064*VLOOKUP(D1064,'Залог и цена пипса'!$B$13:$E$44,2,0)</f>
        <v>6835.7083199999997</v>
      </c>
      <c r="Z1064" s="941">
        <f t="shared" si="18"/>
        <v>57398.486320000004</v>
      </c>
      <c r="AA1064" s="963" t="s">
        <v>2196</v>
      </c>
      <c r="AB1064" s="933"/>
      <c r="AC1064" s="933"/>
      <c r="AD1064" s="933"/>
      <c r="AE1064" s="933"/>
      <c r="AF1064" s="933"/>
      <c r="AG1064" s="933"/>
      <c r="AH1064" s="933"/>
      <c r="AI1064" s="943"/>
      <c r="AJ1064" s="943"/>
      <c r="AK1064" s="943"/>
      <c r="AL1064" s="943"/>
      <c r="AM1064" s="941"/>
      <c r="AN1064" s="944">
        <v>45083.165509259263</v>
      </c>
      <c r="AO1064" s="933"/>
    </row>
    <row r="1065" spans="1:41" ht="13.5" thickBot="1" x14ac:dyDescent="0.25">
      <c r="A1065" s="932" t="s">
        <v>2194</v>
      </c>
      <c r="B1065" s="932" t="s">
        <v>2198</v>
      </c>
      <c r="C1065" s="933"/>
      <c r="D1065" s="934" t="s">
        <v>508</v>
      </c>
      <c r="E1065" s="933" t="s">
        <v>960</v>
      </c>
      <c r="F1065" s="933">
        <v>1</v>
      </c>
      <c r="G1065" s="933">
        <v>1</v>
      </c>
      <c r="H1065" s="935">
        <v>17</v>
      </c>
      <c r="I1065" s="935">
        <v>591</v>
      </c>
      <c r="J1065" s="935">
        <v>0.02</v>
      </c>
      <c r="K1065" s="936">
        <v>28</v>
      </c>
      <c r="L1065" s="935">
        <v>1.5</v>
      </c>
      <c r="M1065" s="935">
        <v>118</v>
      </c>
      <c r="N1065" s="937">
        <v>2893.5885739065557</v>
      </c>
      <c r="O1065" s="936">
        <f>VLOOKUP(D1065,'Залог и цена пипса'!$B$13:$E$44,3,0)*(N1065+I1065*$C$2*K1065)</f>
        <v>40981.502117161952</v>
      </c>
      <c r="P1065" s="936">
        <f>K1065*VLOOKUP(D1065,'Залог и цена пипса'!$B$13:$E$44,2,0)</f>
        <v>6004.88</v>
      </c>
      <c r="Q1065" s="938"/>
      <c r="R1065" s="938"/>
      <c r="S1065" s="938"/>
      <c r="T1065" s="938"/>
      <c r="U1065" s="938"/>
      <c r="V1065" s="938"/>
      <c r="W1065" s="939"/>
      <c r="X1065" s="940"/>
      <c r="Y1065" s="940"/>
      <c r="Z1065" s="941">
        <f t="shared" si="18"/>
        <v>46986.382117161949</v>
      </c>
      <c r="AA1065" s="963" t="s">
        <v>2196</v>
      </c>
      <c r="AB1065" s="933"/>
      <c r="AC1065" s="933"/>
      <c r="AD1065" s="933"/>
      <c r="AE1065" s="933"/>
      <c r="AF1065" s="933"/>
      <c r="AG1065" s="933"/>
      <c r="AH1065" s="933"/>
      <c r="AI1065" s="943"/>
      <c r="AJ1065" s="943"/>
      <c r="AK1065" s="943"/>
      <c r="AL1065" s="943"/>
      <c r="AM1065" s="941"/>
      <c r="AN1065" s="944">
        <v>45083.165625000001</v>
      </c>
      <c r="AO1065" s="933"/>
    </row>
    <row r="1066" spans="1:41" ht="13.5" thickBot="1" x14ac:dyDescent="0.25">
      <c r="A1066" s="932" t="s">
        <v>2199</v>
      </c>
      <c r="B1066" s="932" t="s">
        <v>2200</v>
      </c>
      <c r="C1066" s="933"/>
      <c r="D1066" s="934" t="s">
        <v>505</v>
      </c>
      <c r="E1066" s="933" t="s">
        <v>960</v>
      </c>
      <c r="F1066" s="933">
        <v>1</v>
      </c>
      <c r="G1066" s="933">
        <v>1</v>
      </c>
      <c r="H1066" s="935">
        <v>17</v>
      </c>
      <c r="I1066" s="935">
        <v>570</v>
      </c>
      <c r="J1066" s="935">
        <v>0.02</v>
      </c>
      <c r="K1066" s="936">
        <v>38.412999999999997</v>
      </c>
      <c r="L1066" s="935">
        <v>1.5</v>
      </c>
      <c r="M1066" s="935">
        <v>98</v>
      </c>
      <c r="N1066" s="937">
        <v>3235.1182028999988</v>
      </c>
      <c r="O1066" s="936">
        <f>VLOOKUP(D1066,'Залог и цена пипса'!$B$13:$E$44,3,0)*(N1066+I1066*$C$2*K1066)</f>
        <v>49656.711881331415</v>
      </c>
      <c r="P1066" s="936">
        <f>K1066*VLOOKUP(D1066,'Залог и цена пипса'!$B$13:$E$44,2,0)</f>
        <v>7682.5999999999995</v>
      </c>
      <c r="Q1066" s="938"/>
      <c r="R1066" s="938"/>
      <c r="S1066" s="938"/>
      <c r="T1066" s="938"/>
      <c r="U1066" s="938"/>
      <c r="V1066" s="938"/>
      <c r="W1066" s="939"/>
      <c r="X1066" s="940"/>
      <c r="Y1066" s="940"/>
      <c r="Z1066" s="941">
        <f t="shared" si="18"/>
        <v>57339.311881331414</v>
      </c>
      <c r="AA1066" s="963" t="s">
        <v>2201</v>
      </c>
      <c r="AB1066" s="933"/>
      <c r="AC1066" s="933"/>
      <c r="AD1066" s="933"/>
      <c r="AE1066" s="933"/>
      <c r="AF1066" s="933"/>
      <c r="AG1066" s="933"/>
      <c r="AH1066" s="933"/>
      <c r="AI1066" s="943"/>
      <c r="AJ1066" s="943"/>
      <c r="AK1066" s="943"/>
      <c r="AL1066" s="943"/>
      <c r="AM1066" s="941"/>
      <c r="AN1066" s="944">
        <v>45083.165694444448</v>
      </c>
      <c r="AO1066" s="933"/>
    </row>
    <row r="1067" spans="1:41" ht="13.5" thickBot="1" x14ac:dyDescent="0.25">
      <c r="A1067" s="932" t="s">
        <v>2202</v>
      </c>
      <c r="B1067" s="932" t="s">
        <v>2203</v>
      </c>
      <c r="C1067" s="933"/>
      <c r="D1067" s="934" t="s">
        <v>505</v>
      </c>
      <c r="E1067" s="933" t="s">
        <v>960</v>
      </c>
      <c r="F1067" s="933">
        <v>1</v>
      </c>
      <c r="G1067" s="933">
        <v>1</v>
      </c>
      <c r="H1067" s="935">
        <v>17</v>
      </c>
      <c r="I1067" s="935">
        <v>561</v>
      </c>
      <c r="J1067" s="935">
        <v>0.02</v>
      </c>
      <c r="K1067" s="936">
        <v>23.434000000000001</v>
      </c>
      <c r="L1067" s="935">
        <v>1.5</v>
      </c>
      <c r="M1067" s="935">
        <v>129</v>
      </c>
      <c r="N1067" s="937">
        <v>2676.1300214999987</v>
      </c>
      <c r="O1067" s="936">
        <f>VLOOKUP(D1067,'Залог и цена пипса'!$B$13:$E$44,3,0)*(N1067+I1067*$C$2*K1067)</f>
        <v>35403.314201386245</v>
      </c>
      <c r="P1067" s="936">
        <f>K1067*VLOOKUP(D1067,'Залог и цена пипса'!$B$13:$E$44,2,0)</f>
        <v>4686.8</v>
      </c>
      <c r="Q1067" s="938"/>
      <c r="R1067" s="938"/>
      <c r="S1067" s="938"/>
      <c r="T1067" s="938"/>
      <c r="U1067" s="938"/>
      <c r="V1067" s="938"/>
      <c r="W1067" s="939"/>
      <c r="X1067" s="940"/>
      <c r="Y1067" s="940"/>
      <c r="Z1067" s="941">
        <f t="shared" si="18"/>
        <v>40090.114201386248</v>
      </c>
      <c r="AA1067" s="963" t="s">
        <v>2204</v>
      </c>
      <c r="AB1067" s="933"/>
      <c r="AC1067" s="933"/>
      <c r="AD1067" s="933"/>
      <c r="AE1067" s="933"/>
      <c r="AF1067" s="933"/>
      <c r="AG1067" s="933"/>
      <c r="AH1067" s="933"/>
      <c r="AI1067" s="943"/>
      <c r="AJ1067" s="943"/>
      <c r="AK1067" s="943"/>
      <c r="AL1067" s="943"/>
      <c r="AM1067" s="941"/>
      <c r="AN1067" s="944">
        <v>45083.165995370371</v>
      </c>
      <c r="AO1067" s="933"/>
    </row>
    <row r="1068" spans="1:41" ht="13.5" thickBot="1" x14ac:dyDescent="0.25">
      <c r="A1068" s="932" t="s">
        <v>2202</v>
      </c>
      <c r="B1068" s="932" t="s">
        <v>2205</v>
      </c>
      <c r="C1068" s="933"/>
      <c r="D1068" s="934" t="s">
        <v>508</v>
      </c>
      <c r="E1068" s="933" t="s">
        <v>960</v>
      </c>
      <c r="F1068" s="933">
        <v>1</v>
      </c>
      <c r="G1068" s="933">
        <v>1</v>
      </c>
      <c r="H1068" s="935">
        <v>17</v>
      </c>
      <c r="I1068" s="935">
        <v>570</v>
      </c>
      <c r="J1068" s="935">
        <v>0.02</v>
      </c>
      <c r="K1068" s="936">
        <v>20.690999999999999</v>
      </c>
      <c r="L1068" s="935">
        <v>1.5</v>
      </c>
      <c r="M1068" s="935">
        <v>121</v>
      </c>
      <c r="N1068" s="937">
        <v>2198.0555034971553</v>
      </c>
      <c r="O1068" s="936">
        <f>VLOOKUP(D1068,'Залог и цена пипса'!$B$13:$E$44,3,0)*(N1068+I1068*$C$2*K1068)</f>
        <v>30242.854660528934</v>
      </c>
      <c r="P1068" s="936">
        <f>K1068*VLOOKUP(D1068,'Залог и цена пипса'!$B$13:$E$44,2,0)</f>
        <v>4437.3918599999997</v>
      </c>
      <c r="Q1068" s="938"/>
      <c r="R1068" s="938"/>
      <c r="S1068" s="938"/>
      <c r="T1068" s="938"/>
      <c r="U1068" s="938"/>
      <c r="V1068" s="938"/>
      <c r="W1068" s="939"/>
      <c r="X1068" s="940"/>
      <c r="Y1068" s="940"/>
      <c r="Z1068" s="941">
        <f t="shared" si="18"/>
        <v>34680.246520528934</v>
      </c>
      <c r="AA1068" s="963" t="s">
        <v>2204</v>
      </c>
      <c r="AB1068" s="933"/>
      <c r="AC1068" s="933"/>
      <c r="AD1068" s="933"/>
      <c r="AE1068" s="933"/>
      <c r="AF1068" s="933"/>
      <c r="AG1068" s="933"/>
      <c r="AH1068" s="933"/>
      <c r="AI1068" s="943"/>
      <c r="AJ1068" s="943"/>
      <c r="AK1068" s="943"/>
      <c r="AL1068" s="943"/>
      <c r="AM1068" s="941"/>
      <c r="AN1068" s="944">
        <v>45083.166331018518</v>
      </c>
      <c r="AO1068" s="933"/>
    </row>
    <row r="1069" spans="1:41" ht="13.5" thickBot="1" x14ac:dyDescent="0.25">
      <c r="A1069" s="932" t="s">
        <v>2202</v>
      </c>
      <c r="B1069" s="932" t="s">
        <v>2206</v>
      </c>
      <c r="C1069" s="933"/>
      <c r="D1069" s="934" t="s">
        <v>500</v>
      </c>
      <c r="E1069" s="933" t="s">
        <v>960</v>
      </c>
      <c r="F1069" s="933">
        <v>1</v>
      </c>
      <c r="G1069" s="933">
        <v>1</v>
      </c>
      <c r="H1069" s="935">
        <v>17</v>
      </c>
      <c r="I1069" s="935">
        <v>507</v>
      </c>
      <c r="J1069" s="935">
        <v>0.02</v>
      </c>
      <c r="K1069" s="936">
        <v>22.123000000000001</v>
      </c>
      <c r="L1069" s="935">
        <v>1.5</v>
      </c>
      <c r="M1069" s="935">
        <v>127</v>
      </c>
      <c r="N1069" s="937">
        <v>2488.4849999999992</v>
      </c>
      <c r="O1069" s="936">
        <f>VLOOKUP(D1069,'Залог и цена пипса'!$B$13:$E$44,3,0)*(N1069+I1069*$C$2*K1069)</f>
        <v>41709.391499999998</v>
      </c>
      <c r="P1069" s="936">
        <f>K1069*VLOOKUP(D1069,'Залог и цена пипса'!$B$13:$E$44,2,0)</f>
        <v>4744.4985800000004</v>
      </c>
      <c r="Q1069" s="938"/>
      <c r="R1069" s="938"/>
      <c r="S1069" s="938"/>
      <c r="T1069" s="938"/>
      <c r="U1069" s="938"/>
      <c r="V1069" s="938"/>
      <c r="W1069" s="939"/>
      <c r="X1069" s="940"/>
      <c r="Y1069" s="940"/>
      <c r="Z1069" s="941">
        <f t="shared" si="18"/>
        <v>46453.890079999997</v>
      </c>
      <c r="AA1069" s="963" t="s">
        <v>2204</v>
      </c>
      <c r="AB1069" s="933"/>
      <c r="AC1069" s="933"/>
      <c r="AD1069" s="933"/>
      <c r="AE1069" s="933"/>
      <c r="AF1069" s="933"/>
      <c r="AG1069" s="933"/>
      <c r="AH1069" s="933"/>
      <c r="AI1069" s="943"/>
      <c r="AJ1069" s="943"/>
      <c r="AK1069" s="943"/>
      <c r="AL1069" s="943"/>
      <c r="AM1069" s="941"/>
      <c r="AN1069" s="944">
        <v>45083.166631944441</v>
      </c>
      <c r="AO1069" s="933"/>
    </row>
    <row r="1070" spans="1:41" ht="13.5" thickBot="1" x14ac:dyDescent="0.25">
      <c r="A1070" s="932" t="s">
        <v>2202</v>
      </c>
      <c r="B1070" s="932" t="s">
        <v>2207</v>
      </c>
      <c r="C1070" s="933"/>
      <c r="D1070" s="934" t="s">
        <v>511</v>
      </c>
      <c r="E1070" s="933" t="s">
        <v>960</v>
      </c>
      <c r="F1070" s="933">
        <v>1</v>
      </c>
      <c r="G1070" s="933">
        <v>1</v>
      </c>
      <c r="H1070" s="935">
        <v>17</v>
      </c>
      <c r="I1070" s="935">
        <v>551</v>
      </c>
      <c r="J1070" s="935">
        <v>0.02</v>
      </c>
      <c r="K1070" s="936">
        <v>23.434000000000001</v>
      </c>
      <c r="L1070" s="935">
        <v>1.5</v>
      </c>
      <c r="M1070" s="935">
        <v>127</v>
      </c>
      <c r="N1070" s="937">
        <v>2552.9137939009602</v>
      </c>
      <c r="O1070" s="936">
        <f>VLOOKUP(D1070,'Залог и цена пипса'!$B$13:$E$44,3,0)*(N1070+I1070*$C$2*K1070)</f>
        <v>32801.946272603396</v>
      </c>
      <c r="P1070" s="936">
        <f>K1070*VLOOKUP(D1070,'Залог и цена пипса'!$B$13:$E$44,2,0)</f>
        <v>5025.6556400000009</v>
      </c>
      <c r="Q1070" s="938"/>
      <c r="R1070" s="938"/>
      <c r="S1070" s="938"/>
      <c r="T1070" s="938"/>
      <c r="U1070" s="938"/>
      <c r="V1070" s="938"/>
      <c r="W1070" s="939"/>
      <c r="X1070" s="940"/>
      <c r="Y1070" s="940"/>
      <c r="Z1070" s="941">
        <f t="shared" si="18"/>
        <v>37827.601912603393</v>
      </c>
      <c r="AA1070" s="963" t="s">
        <v>2204</v>
      </c>
      <c r="AB1070" s="933"/>
      <c r="AC1070" s="933"/>
      <c r="AD1070" s="933"/>
      <c r="AE1070" s="933"/>
      <c r="AF1070" s="933"/>
      <c r="AG1070" s="933"/>
      <c r="AH1070" s="933"/>
      <c r="AI1070" s="943"/>
      <c r="AJ1070" s="943"/>
      <c r="AK1070" s="943"/>
      <c r="AL1070" s="943"/>
      <c r="AM1070" s="941"/>
      <c r="AN1070" s="944">
        <v>45083.166932870372</v>
      </c>
      <c r="AO1070" s="933"/>
    </row>
    <row r="1071" spans="1:41" ht="13.5" thickBot="1" x14ac:dyDescent="0.25">
      <c r="A1071" s="932" t="s">
        <v>2202</v>
      </c>
      <c r="B1071" s="932" t="s">
        <v>2208</v>
      </c>
      <c r="C1071" s="933"/>
      <c r="D1071" s="934" t="s">
        <v>501</v>
      </c>
      <c r="E1071" s="933" t="s">
        <v>960</v>
      </c>
      <c r="F1071" s="933">
        <v>1</v>
      </c>
      <c r="G1071" s="933">
        <v>1</v>
      </c>
      <c r="H1071" s="935">
        <v>15</v>
      </c>
      <c r="I1071" s="935">
        <v>420</v>
      </c>
      <c r="J1071" s="935">
        <v>0.01</v>
      </c>
      <c r="K1071" s="936">
        <v>4.1059999999999999</v>
      </c>
      <c r="L1071" s="935">
        <v>1.4</v>
      </c>
      <c r="M1071" s="935">
        <v>113</v>
      </c>
      <c r="N1071" s="937">
        <v>391.97299999999996</v>
      </c>
      <c r="O1071" s="936">
        <f>VLOOKUP(D1071,'Залог и цена пипса'!$B$13:$E$44,3,0)*(N1071+I1071*$C$2*K1071)</f>
        <v>6506.5100000000011</v>
      </c>
      <c r="P1071" s="936">
        <f>K1071*VLOOKUP(D1071,'Залог и цена пипса'!$B$13:$E$44,2,0)</f>
        <v>1007.11968</v>
      </c>
      <c r="Q1071" s="938"/>
      <c r="R1071" s="938"/>
      <c r="S1071" s="938"/>
      <c r="T1071" s="938"/>
      <c r="U1071" s="938"/>
      <c r="V1071" s="938"/>
      <c r="W1071" s="939"/>
      <c r="X1071" s="940"/>
      <c r="Y1071" s="940"/>
      <c r="Z1071" s="941">
        <f t="shared" si="18"/>
        <v>7513.6296800000009</v>
      </c>
      <c r="AA1071" s="963" t="s">
        <v>2204</v>
      </c>
      <c r="AB1071" s="933"/>
      <c r="AC1071" s="933"/>
      <c r="AD1071" s="933"/>
      <c r="AE1071" s="933"/>
      <c r="AF1071" s="933"/>
      <c r="AG1071" s="933"/>
      <c r="AH1071" s="933"/>
      <c r="AI1071" s="943"/>
      <c r="AJ1071" s="943"/>
      <c r="AK1071" s="943"/>
      <c r="AL1071" s="943"/>
      <c r="AM1071" s="941"/>
      <c r="AN1071" s="944">
        <v>45083.167233796295</v>
      </c>
      <c r="AO1071" s="933"/>
    </row>
    <row r="1072" spans="1:41" ht="13.5" thickBot="1" x14ac:dyDescent="0.25">
      <c r="A1072" s="932" t="s">
        <v>2202</v>
      </c>
      <c r="B1072" s="932" t="s">
        <v>2209</v>
      </c>
      <c r="C1072" s="933"/>
      <c r="D1072" s="934" t="s">
        <v>506</v>
      </c>
      <c r="E1072" s="933" t="s">
        <v>960</v>
      </c>
      <c r="F1072" s="933">
        <v>1</v>
      </c>
      <c r="G1072" s="933">
        <v>1</v>
      </c>
      <c r="H1072" s="935">
        <v>17</v>
      </c>
      <c r="I1072" s="935">
        <v>602</v>
      </c>
      <c r="J1072" s="935">
        <v>0.02</v>
      </c>
      <c r="K1072" s="936">
        <v>28</v>
      </c>
      <c r="L1072" s="935">
        <v>1.5</v>
      </c>
      <c r="M1072" s="935">
        <v>113</v>
      </c>
      <c r="N1072" s="937">
        <v>2747.8728719999999</v>
      </c>
      <c r="O1072" s="936">
        <f>VLOOKUP(D1072,'Залог и цена пипса'!$B$13:$E$44,3,0)*(N1072+I1072*$C$2*K1072)</f>
        <v>38569.246140350879</v>
      </c>
      <c r="P1072" s="936">
        <f>K1072*VLOOKUP(D1072,'Залог и цена пипса'!$B$13:$E$44,2,0)</f>
        <v>5600</v>
      </c>
      <c r="Q1072" s="938"/>
      <c r="R1072" s="938"/>
      <c r="S1072" s="938"/>
      <c r="T1072" s="938"/>
      <c r="U1072" s="938"/>
      <c r="V1072" s="938"/>
      <c r="W1072" s="939"/>
      <c r="X1072" s="940"/>
      <c r="Y1072" s="940"/>
      <c r="Z1072" s="941">
        <f t="shared" si="18"/>
        <v>44169.246140350879</v>
      </c>
      <c r="AA1072" s="963" t="s">
        <v>2204</v>
      </c>
      <c r="AB1072" s="933"/>
      <c r="AC1072" s="933"/>
      <c r="AD1072" s="933"/>
      <c r="AE1072" s="933"/>
      <c r="AF1072" s="933"/>
      <c r="AG1072" s="933"/>
      <c r="AH1072" s="933"/>
      <c r="AI1072" s="943"/>
      <c r="AJ1072" s="943"/>
      <c r="AK1072" s="943"/>
      <c r="AL1072" s="943"/>
      <c r="AM1072" s="941"/>
      <c r="AN1072" s="944">
        <v>45083.167534722219</v>
      </c>
      <c r="AO1072" s="933"/>
    </row>
    <row r="1073" spans="1:41" ht="13.5" thickBot="1" x14ac:dyDescent="0.25">
      <c r="A1073" s="932" t="s">
        <v>2202</v>
      </c>
      <c r="B1073" s="932" t="s">
        <v>2210</v>
      </c>
      <c r="C1073" s="933"/>
      <c r="D1073" s="934" t="s">
        <v>509</v>
      </c>
      <c r="E1073" s="933" t="s">
        <v>960</v>
      </c>
      <c r="F1073" s="933">
        <v>1</v>
      </c>
      <c r="G1073" s="933">
        <v>1</v>
      </c>
      <c r="H1073" s="935">
        <v>15</v>
      </c>
      <c r="I1073" s="935">
        <v>406</v>
      </c>
      <c r="J1073" s="935">
        <v>0.02</v>
      </c>
      <c r="K1073" s="936">
        <v>11.097000000000001</v>
      </c>
      <c r="L1073" s="935">
        <v>1.4</v>
      </c>
      <c r="M1073" s="935">
        <v>108</v>
      </c>
      <c r="N1073" s="937">
        <v>1027.0387342161707</v>
      </c>
      <c r="O1073" s="936">
        <f>VLOOKUP(D1073,'Залог и цена пипса'!$B$13:$E$44,3,0)*(N1073+I1073*$C$2*K1073)</f>
        <v>20884.842759807849</v>
      </c>
      <c r="P1073" s="936">
        <f>K1073*VLOOKUP(D1073,'Залог и цена пипса'!$B$13:$E$44,2,0)</f>
        <v>2379.8626200000003</v>
      </c>
      <c r="Q1073" s="938"/>
      <c r="R1073" s="938"/>
      <c r="S1073" s="938"/>
      <c r="T1073" s="938"/>
      <c r="U1073" s="938"/>
      <c r="V1073" s="938"/>
      <c r="W1073" s="939"/>
      <c r="X1073" s="940"/>
      <c r="Y1073" s="940"/>
      <c r="Z1073" s="941">
        <f t="shared" si="18"/>
        <v>23264.705379807849</v>
      </c>
      <c r="AA1073" s="963" t="s">
        <v>2204</v>
      </c>
      <c r="AB1073" s="933"/>
      <c r="AC1073" s="933"/>
      <c r="AD1073" s="933"/>
      <c r="AE1073" s="933"/>
      <c r="AF1073" s="933"/>
      <c r="AG1073" s="933"/>
      <c r="AH1073" s="933"/>
      <c r="AI1073" s="943"/>
      <c r="AJ1073" s="943"/>
      <c r="AK1073" s="943"/>
      <c r="AL1073" s="943"/>
      <c r="AM1073" s="941"/>
      <c r="AN1073" s="944">
        <v>45083.167858796296</v>
      </c>
      <c r="AO1073" s="933"/>
    </row>
    <row r="1074" spans="1:41" ht="13.5" thickBot="1" x14ac:dyDescent="0.25">
      <c r="A1074" s="932" t="s">
        <v>2211</v>
      </c>
      <c r="B1074" s="932" t="s">
        <v>2212</v>
      </c>
      <c r="C1074" s="933"/>
      <c r="D1074" s="934" t="s">
        <v>524</v>
      </c>
      <c r="E1074" s="933" t="s">
        <v>960</v>
      </c>
      <c r="F1074" s="933">
        <v>1</v>
      </c>
      <c r="G1074" s="933">
        <v>1</v>
      </c>
      <c r="H1074" s="935">
        <v>15</v>
      </c>
      <c r="I1074" s="935">
        <v>261</v>
      </c>
      <c r="J1074" s="935">
        <v>0.01</v>
      </c>
      <c r="K1074" s="936">
        <v>14.082000000000001</v>
      </c>
      <c r="L1074" s="935">
        <v>1.4</v>
      </c>
      <c r="M1074" s="935">
        <v>29</v>
      </c>
      <c r="N1074" s="937">
        <v>283.80622100159997</v>
      </c>
      <c r="O1074" s="936">
        <f>VLOOKUP(D1074,'Залог и цена пипса'!$B$13:$E$44,3,0)*(N1074+I1074*$C$2*K1074)</f>
        <v>6364.6371946703648</v>
      </c>
      <c r="P1074" s="936">
        <f>K1074*VLOOKUP(D1074,'Залог и цена пипса'!$B$13:$E$44,2,0)</f>
        <v>3031.6469321851455</v>
      </c>
      <c r="Q1074" s="938"/>
      <c r="R1074" s="938"/>
      <c r="S1074" s="938"/>
      <c r="T1074" s="938"/>
      <c r="U1074" s="938"/>
      <c r="V1074" s="938"/>
      <c r="W1074" s="939"/>
      <c r="X1074" s="940"/>
      <c r="Y1074" s="940"/>
      <c r="Z1074" s="941">
        <f t="shared" si="18"/>
        <v>9396.2841268555094</v>
      </c>
      <c r="AA1074" s="933"/>
      <c r="AB1074" s="933"/>
      <c r="AC1074" s="933"/>
      <c r="AD1074" s="933"/>
      <c r="AE1074" s="933"/>
      <c r="AF1074" s="933"/>
      <c r="AG1074" s="933"/>
      <c r="AH1074" s="933"/>
      <c r="AI1074" s="943"/>
      <c r="AJ1074" s="943"/>
      <c r="AK1074" s="943"/>
      <c r="AL1074" s="943"/>
      <c r="AM1074" s="941"/>
      <c r="AN1074" s="944">
        <v>45083.167858796296</v>
      </c>
      <c r="AO1074" s="933"/>
    </row>
    <row r="1075" spans="1:41" ht="13.5" thickBot="1" x14ac:dyDescent="0.25">
      <c r="A1075" s="932" t="s">
        <v>2211</v>
      </c>
      <c r="B1075" s="932" t="s">
        <v>2213</v>
      </c>
      <c r="C1075" s="933"/>
      <c r="D1075" s="934" t="s">
        <v>524</v>
      </c>
      <c r="E1075" s="933" t="s">
        <v>960</v>
      </c>
      <c r="F1075" s="933">
        <v>1</v>
      </c>
      <c r="G1075" s="933">
        <v>1</v>
      </c>
      <c r="H1075" s="935">
        <v>15</v>
      </c>
      <c r="I1075" s="935">
        <v>261</v>
      </c>
      <c r="J1075" s="935">
        <v>0.02</v>
      </c>
      <c r="K1075" s="936">
        <v>27.454999999999998</v>
      </c>
      <c r="L1075" s="935">
        <v>1.4</v>
      </c>
      <c r="M1075" s="935">
        <v>29</v>
      </c>
      <c r="N1075" s="937">
        <v>554.09498588399981</v>
      </c>
      <c r="O1075" s="936">
        <f>VLOOKUP(D1075,'Залог и цена пипса'!$B$13:$E$44,3,0)*(N1075+I1075*$C$2*K1075)</f>
        <v>12414.70850587096</v>
      </c>
      <c r="P1075" s="936">
        <f>K1075*VLOOKUP(D1075,'Залог и цена пипса'!$B$13:$E$44,2,0)</f>
        <v>5910.6566200215275</v>
      </c>
      <c r="Q1075" s="938"/>
      <c r="R1075" s="938"/>
      <c r="S1075" s="938"/>
      <c r="T1075" s="938"/>
      <c r="U1075" s="938"/>
      <c r="V1075" s="938"/>
      <c r="W1075" s="939"/>
      <c r="X1075" s="940"/>
      <c r="Y1075" s="940"/>
      <c r="Z1075" s="941">
        <f t="shared" si="18"/>
        <v>18325.365125892487</v>
      </c>
      <c r="AA1075" s="933"/>
      <c r="AB1075" s="933"/>
      <c r="AC1075" s="933"/>
      <c r="AD1075" s="933"/>
      <c r="AE1075" s="933"/>
      <c r="AF1075" s="933"/>
      <c r="AG1075" s="933"/>
      <c r="AH1075" s="933"/>
      <c r="AI1075" s="943"/>
      <c r="AJ1075" s="943"/>
      <c r="AK1075" s="943"/>
      <c r="AL1075" s="943"/>
      <c r="AM1075" s="941"/>
      <c r="AN1075" s="944">
        <v>45083.167870370373</v>
      </c>
      <c r="AO1075" s="933"/>
    </row>
    <row r="1076" spans="1:41" x14ac:dyDescent="0.2">
      <c r="A1076" s="988" t="s">
        <v>2214</v>
      </c>
      <c r="B1076" s="988" t="s">
        <v>2215</v>
      </c>
      <c r="C1076" s="991"/>
      <c r="D1076" s="994" t="s">
        <v>521</v>
      </c>
      <c r="E1076" s="991" t="s">
        <v>960</v>
      </c>
      <c r="F1076" s="991">
        <v>1</v>
      </c>
      <c r="G1076" s="991">
        <v>1</v>
      </c>
      <c r="H1076" s="997">
        <v>13</v>
      </c>
      <c r="I1076" s="997">
        <v>201</v>
      </c>
      <c r="J1076" s="997">
        <v>0.01</v>
      </c>
      <c r="K1076" s="985">
        <v>24.355000000000004</v>
      </c>
      <c r="L1076" s="997">
        <v>1.9</v>
      </c>
      <c r="M1076" s="997">
        <v>31</v>
      </c>
      <c r="N1076" s="1000">
        <v>400.42610550664068</v>
      </c>
      <c r="O1076" s="985">
        <f>VLOOKUP(D1076,'Залог и цена пипса'!$B$13:$E$44,3,0)*(N1076+I1076*$C$2*K1076)</f>
        <v>8651.5205498350224</v>
      </c>
      <c r="P1076" s="985">
        <f>K1076*VLOOKUP(D1076,'Залог и цена пипса'!$B$13:$E$44,2,0)</f>
        <v>3264.0571000000009</v>
      </c>
      <c r="Q1076" s="976"/>
      <c r="R1076" s="976"/>
      <c r="S1076" s="976"/>
      <c r="T1076" s="976"/>
      <c r="U1076" s="976"/>
      <c r="V1076" s="976"/>
      <c r="W1076" s="979"/>
      <c r="X1076" s="982"/>
      <c r="Y1076" s="982"/>
      <c r="Z1076" s="973">
        <f t="shared" si="18"/>
        <v>11915.577649835024</v>
      </c>
      <c r="AA1076" s="964" t="s">
        <v>2216</v>
      </c>
      <c r="AB1076" s="946"/>
      <c r="AC1076" s="946"/>
      <c r="AD1076" s="946"/>
      <c r="AE1076" s="946"/>
      <c r="AF1076" s="946"/>
      <c r="AG1076" s="946"/>
      <c r="AH1076" s="946"/>
      <c r="AI1076" s="948"/>
      <c r="AJ1076" s="948"/>
      <c r="AK1076" s="948"/>
      <c r="AL1076" s="948"/>
      <c r="AM1076" s="949"/>
      <c r="AN1076" s="950">
        <v>45083.167928240742</v>
      </c>
      <c r="AO1076" s="946"/>
    </row>
    <row r="1077" spans="1:41" ht="13.5" thickBot="1" x14ac:dyDescent="0.25">
      <c r="A1077" s="990"/>
      <c r="B1077" s="990"/>
      <c r="C1077" s="993"/>
      <c r="D1077" s="996"/>
      <c r="E1077" s="993"/>
      <c r="F1077" s="993"/>
      <c r="G1077" s="993"/>
      <c r="H1077" s="999"/>
      <c r="I1077" s="999"/>
      <c r="J1077" s="999"/>
      <c r="K1077" s="987"/>
      <c r="L1077" s="999"/>
      <c r="M1077" s="999"/>
      <c r="N1077" s="1002"/>
      <c r="O1077" s="987"/>
      <c r="P1077" s="987"/>
      <c r="Q1077" s="978"/>
      <c r="R1077" s="978"/>
      <c r="S1077" s="978"/>
      <c r="T1077" s="978"/>
      <c r="U1077" s="978"/>
      <c r="V1077" s="978"/>
      <c r="W1077" s="981"/>
      <c r="X1077" s="984"/>
      <c r="Y1077" s="984"/>
      <c r="Z1077" s="975"/>
      <c r="AA1077" s="957" t="s">
        <v>2217</v>
      </c>
      <c r="AB1077" s="958" t="s">
        <v>521</v>
      </c>
      <c r="AC1077" s="958">
        <v>16000</v>
      </c>
      <c r="AD1077" s="958" t="s">
        <v>380</v>
      </c>
      <c r="AE1077" s="959">
        <v>42005</v>
      </c>
      <c r="AF1077" s="959">
        <v>42781</v>
      </c>
      <c r="AG1077" s="958">
        <v>97385.52</v>
      </c>
      <c r="AH1077" s="958">
        <v>25219.08</v>
      </c>
      <c r="AI1077" s="960">
        <v>0.2394</v>
      </c>
      <c r="AJ1077" s="960">
        <f>(AH1077-MIN(IF(O1076=0,2E+99,O1076),IF(X1076=0,2E+99,X1076)))/MIN(IF(O1076=0,2E+99,O1076),IF(X1076=0,2E+99,X1076))</f>
        <v>1.9149881636102579</v>
      </c>
      <c r="AK1077" s="960">
        <v>0.23868999999999999</v>
      </c>
      <c r="AL1077" s="960">
        <v>2.8983785714285712</v>
      </c>
      <c r="AM1077" s="961">
        <v>1.8388480921134767</v>
      </c>
      <c r="AN1077" s="962">
        <v>45083.168668981481</v>
      </c>
      <c r="AO1077" s="958"/>
    </row>
    <row r="1078" spans="1:41" ht="13.5" thickBot="1" x14ac:dyDescent="0.25">
      <c r="A1078" s="932" t="s">
        <v>2218</v>
      </c>
      <c r="B1078" s="932" t="s">
        <v>2219</v>
      </c>
      <c r="C1078" s="933"/>
      <c r="D1078" s="934" t="s">
        <v>524</v>
      </c>
      <c r="E1078" s="933" t="s">
        <v>960</v>
      </c>
      <c r="F1078" s="933">
        <v>1</v>
      </c>
      <c r="G1078" s="933">
        <v>1</v>
      </c>
      <c r="H1078" s="935">
        <v>13</v>
      </c>
      <c r="I1078" s="935">
        <v>201</v>
      </c>
      <c r="J1078" s="935">
        <v>0.01</v>
      </c>
      <c r="K1078" s="936">
        <v>12.440999999999999</v>
      </c>
      <c r="L1078" s="935">
        <v>1.7</v>
      </c>
      <c r="M1078" s="935">
        <v>31</v>
      </c>
      <c r="N1078" s="937">
        <v>222.22319969519995</v>
      </c>
      <c r="O1078" s="936">
        <f>VLOOKUP(D1078,'Залог и цена пипса'!$B$13:$E$44,3,0)*(N1078+I1078*$C$2*K1078)</f>
        <v>4552.323962657063</v>
      </c>
      <c r="P1078" s="936">
        <f>K1078*VLOOKUP(D1078,'Залог и цена пипса'!$B$13:$E$44,2,0)</f>
        <v>2678.3638320775021</v>
      </c>
      <c r="Q1078" s="938"/>
      <c r="R1078" s="938"/>
      <c r="S1078" s="938"/>
      <c r="T1078" s="938"/>
      <c r="U1078" s="938"/>
      <c r="V1078" s="938"/>
      <c r="W1078" s="939"/>
      <c r="X1078" s="940"/>
      <c r="Y1078" s="940"/>
      <c r="Z1078" s="941">
        <f t="shared" ref="Z1078:Z1083" si="19">MAX(O1078,X1078)+MAX(Y1078,P1078)</f>
        <v>7230.6877947345656</v>
      </c>
      <c r="AA1078" s="932" t="s">
        <v>2220</v>
      </c>
      <c r="AB1078" s="933" t="s">
        <v>524</v>
      </c>
      <c r="AC1078" s="933">
        <v>7000</v>
      </c>
      <c r="AD1078" s="933" t="s">
        <v>380</v>
      </c>
      <c r="AE1078" s="942">
        <v>42005</v>
      </c>
      <c r="AF1078" s="942">
        <v>42781</v>
      </c>
      <c r="AG1078" s="933">
        <v>72838.27</v>
      </c>
      <c r="AH1078" s="933">
        <v>11920.18</v>
      </c>
      <c r="AI1078" s="943">
        <v>0.18110000000000001</v>
      </c>
      <c r="AJ1078" s="943">
        <f>(AH1078-MIN(IF(O1078=0,2E+99,O1078),IF(X1078=0,2E+99,X1078)))/MIN(IF(O1078=0,2E+99,O1078),IF(X1078=0,2E+99,X1078))</f>
        <v>1.6184823614887303</v>
      </c>
      <c r="AK1078" s="943">
        <v>0.4080575350140056</v>
      </c>
      <c r="AL1078" s="943">
        <v>4.954984353741497</v>
      </c>
      <c r="AM1078" s="941">
        <v>2.9097623086388356</v>
      </c>
      <c r="AN1078" s="944">
        <v>45083.169629629629</v>
      </c>
      <c r="AO1078" s="933"/>
    </row>
    <row r="1079" spans="1:41" ht="13.5" thickBot="1" x14ac:dyDescent="0.25">
      <c r="A1079" s="932" t="s">
        <v>2221</v>
      </c>
      <c r="B1079" s="932" t="s">
        <v>2222</v>
      </c>
      <c r="C1079" s="933"/>
      <c r="D1079" s="934" t="s">
        <v>500</v>
      </c>
      <c r="E1079" s="933" t="s">
        <v>960</v>
      </c>
      <c r="F1079" s="933">
        <v>1</v>
      </c>
      <c r="G1079" s="933">
        <v>1</v>
      </c>
      <c r="H1079" s="935">
        <v>13</v>
      </c>
      <c r="I1079" s="935">
        <v>234</v>
      </c>
      <c r="J1079" s="935">
        <v>0.01</v>
      </c>
      <c r="K1079" s="936">
        <v>22.261000000000003</v>
      </c>
      <c r="L1079" s="935">
        <v>1.7</v>
      </c>
      <c r="M1079" s="935">
        <v>30</v>
      </c>
      <c r="N1079" s="937">
        <v>437.44599999999991</v>
      </c>
      <c r="O1079" s="936">
        <f>VLOOKUP(D1079,'Залог и цена пипса'!$B$13:$E$44,3,0)*(N1079+I1079*$C$2*K1079)</f>
        <v>12188.071000000002</v>
      </c>
      <c r="P1079" s="936">
        <f>K1079*VLOOKUP(D1079,'Залог и цена пипса'!$B$13:$E$44,2,0)</f>
        <v>4774.0940600000004</v>
      </c>
      <c r="Q1079" s="938"/>
      <c r="R1079" s="938"/>
      <c r="S1079" s="938"/>
      <c r="T1079" s="938"/>
      <c r="U1079" s="938"/>
      <c r="V1079" s="938"/>
      <c r="W1079" s="939"/>
      <c r="X1079" s="940"/>
      <c r="Y1079" s="940"/>
      <c r="Z1079" s="941">
        <f t="shared" si="19"/>
        <v>16962.165060000003</v>
      </c>
      <c r="AA1079" s="932" t="s">
        <v>2223</v>
      </c>
      <c r="AB1079" s="933" t="s">
        <v>500</v>
      </c>
      <c r="AC1079" s="933">
        <v>50000</v>
      </c>
      <c r="AD1079" s="933" t="s">
        <v>380</v>
      </c>
      <c r="AE1079" s="942">
        <v>42005</v>
      </c>
      <c r="AF1079" s="942">
        <v>42781</v>
      </c>
      <c r="AG1079" s="933">
        <v>52942.69</v>
      </c>
      <c r="AH1079" s="933">
        <v>19479.990000000002</v>
      </c>
      <c r="AI1079" s="943">
        <v>0.25009999999999999</v>
      </c>
      <c r="AJ1079" s="943">
        <f>(AH1079-MIN(IF(O1079=0,2E+99,O1079),IF(X1079=0,2E+99,X1079)))/MIN(IF(O1079=0,2E+99,O1079),IF(X1079=0,2E+99,X1079))</f>
        <v>0.59828327222576883</v>
      </c>
      <c r="AK1079" s="943">
        <v>4.1523678431372557E-2</v>
      </c>
      <c r="AL1079" s="943">
        <v>0.50421609523809519</v>
      </c>
      <c r="AM1079" s="941">
        <v>1.2941898205237661</v>
      </c>
      <c r="AN1079" s="944">
        <v>45083.170324074075</v>
      </c>
      <c r="AO1079" s="933"/>
    </row>
    <row r="1080" spans="1:41" ht="13.5" thickBot="1" x14ac:dyDescent="0.25">
      <c r="A1080" s="932" t="s">
        <v>2224</v>
      </c>
      <c r="B1080" s="932" t="s">
        <v>2225</v>
      </c>
      <c r="C1080" s="933"/>
      <c r="D1080" s="934" t="s">
        <v>501</v>
      </c>
      <c r="E1080" s="933" t="s">
        <v>960</v>
      </c>
      <c r="F1080" s="933">
        <v>1</v>
      </c>
      <c r="G1080" s="933">
        <v>1</v>
      </c>
      <c r="H1080" s="935">
        <v>15</v>
      </c>
      <c r="I1080" s="935">
        <v>420</v>
      </c>
      <c r="J1080" s="935">
        <v>0.01</v>
      </c>
      <c r="K1080" s="936">
        <v>15.206000000000001</v>
      </c>
      <c r="L1080" s="935">
        <v>1.58</v>
      </c>
      <c r="M1080" s="935">
        <v>92</v>
      </c>
      <c r="N1080" s="937">
        <v>1121.194</v>
      </c>
      <c r="O1080" s="936">
        <f>VLOOKUP(D1080,'Залог и цена пипса'!$B$13:$E$44,3,0)*(N1080+I1080*$C$2*K1080)</f>
        <v>20791.720000000005</v>
      </c>
      <c r="P1080" s="936">
        <f>K1080*VLOOKUP(D1080,'Залог и цена пипса'!$B$13:$E$44,2,0)</f>
        <v>3729.7276800000004</v>
      </c>
      <c r="Q1080" s="938"/>
      <c r="R1080" s="938"/>
      <c r="S1080" s="938"/>
      <c r="T1080" s="938"/>
      <c r="U1080" s="938"/>
      <c r="V1080" s="938"/>
      <c r="W1080" s="939"/>
      <c r="X1080" s="940"/>
      <c r="Y1080" s="940"/>
      <c r="Z1080" s="941">
        <f t="shared" si="19"/>
        <v>24521.447680000005</v>
      </c>
      <c r="AA1080" s="932" t="s">
        <v>2226</v>
      </c>
      <c r="AB1080" s="933" t="s">
        <v>501</v>
      </c>
      <c r="AC1080" s="933">
        <v>10000</v>
      </c>
      <c r="AD1080" s="933" t="s">
        <v>380</v>
      </c>
      <c r="AE1080" s="942">
        <v>42005</v>
      </c>
      <c r="AF1080" s="942">
        <v>42844</v>
      </c>
      <c r="AG1080" s="933">
        <v>18513.71</v>
      </c>
      <c r="AH1080" s="933">
        <v>5047.5200000000004</v>
      </c>
      <c r="AI1080" s="943">
        <v>0.20899999999999999</v>
      </c>
      <c r="AJ1080" s="943">
        <f>(AH1080-MIN(IF(O1080=0,2E+99,O1080),IF(X1080=0,2E+99,X1080)))/MIN(IF(O1080=0,2E+99,O1080),IF(X1080=0,2E+99,X1080))</f>
        <v>-0.75723412974010806</v>
      </c>
      <c r="AK1080" s="943">
        <v>6.7078659420289857E-2</v>
      </c>
      <c r="AL1080" s="943">
        <v>0.80494391304347823</v>
      </c>
      <c r="AM1080" s="941">
        <v>1.5947314979306237</v>
      </c>
      <c r="AN1080" s="944">
        <v>45083.170428240737</v>
      </c>
      <c r="AO1080" s="933"/>
    </row>
    <row r="1081" spans="1:41" ht="13.5" thickBot="1" x14ac:dyDescent="0.25">
      <c r="A1081" s="932" t="s">
        <v>2227</v>
      </c>
      <c r="B1081" s="932" t="s">
        <v>2228</v>
      </c>
      <c r="C1081" s="933"/>
      <c r="D1081" s="934" t="s">
        <v>501</v>
      </c>
      <c r="E1081" s="933" t="s">
        <v>960</v>
      </c>
      <c r="F1081" s="933">
        <v>1</v>
      </c>
      <c r="G1081" s="933">
        <v>1</v>
      </c>
      <c r="H1081" s="935">
        <v>15</v>
      </c>
      <c r="I1081" s="935">
        <v>420</v>
      </c>
      <c r="J1081" s="935">
        <v>0.02</v>
      </c>
      <c r="K1081" s="936">
        <v>3267.0340000000001</v>
      </c>
      <c r="L1081" s="935">
        <v>2.36</v>
      </c>
      <c r="M1081" s="935">
        <v>55</v>
      </c>
      <c r="N1081" s="937">
        <v>122114.85999999999</v>
      </c>
      <c r="O1081" s="936">
        <f>VLOOKUP(D1081,'Залог и цена пипса'!$B$13:$E$44,3,0)*(N1081+I1081*$C$2*K1081)</f>
        <v>3279380.0200000005</v>
      </c>
      <c r="P1081" s="936">
        <f>K1081*VLOOKUP(D1081,'Залог и цена пипса'!$B$13:$E$44,2,0)</f>
        <v>801338.09952000005</v>
      </c>
      <c r="Q1081" s="938"/>
      <c r="R1081" s="938"/>
      <c r="S1081" s="938"/>
      <c r="T1081" s="938"/>
      <c r="U1081" s="938"/>
      <c r="V1081" s="938"/>
      <c r="W1081" s="939"/>
      <c r="X1081" s="940"/>
      <c r="Y1081" s="940"/>
      <c r="Z1081" s="941">
        <f t="shared" si="19"/>
        <v>4080718.1195200006</v>
      </c>
      <c r="AA1081" s="932" t="s">
        <v>2229</v>
      </c>
      <c r="AB1081" s="933" t="s">
        <v>501</v>
      </c>
      <c r="AC1081" s="933">
        <v>50000</v>
      </c>
      <c r="AD1081" s="933" t="s">
        <v>380</v>
      </c>
      <c r="AE1081" s="942">
        <v>42005</v>
      </c>
      <c r="AF1081" s="942">
        <v>42844</v>
      </c>
      <c r="AG1081" s="933">
        <v>182743.48</v>
      </c>
      <c r="AH1081" s="933">
        <v>38377.69</v>
      </c>
      <c r="AI1081" s="943">
        <v>0.33779999999999999</v>
      </c>
      <c r="AJ1081" s="943">
        <f>(AH1081-MIN(IF(O1081=0,2E+99,O1081),IF(X1081=0,2E+99,X1081)))/MIN(IF(O1081=0,2E+99,O1081),IF(X1081=0,2E+99,X1081))</f>
        <v>-0.98829727272656864</v>
      </c>
      <c r="AK1081" s="943">
        <v>0.13242281159420291</v>
      </c>
      <c r="AL1081" s="943">
        <v>1.589073739130435</v>
      </c>
      <c r="AM1081" s="941">
        <v>2.070309259273337</v>
      </c>
      <c r="AN1081" s="944">
        <v>45083.170543981483</v>
      </c>
      <c r="AO1081" s="933"/>
    </row>
    <row r="1082" spans="1:41" ht="13.5" thickBot="1" x14ac:dyDescent="0.25">
      <c r="A1082" s="932" t="s">
        <v>2230</v>
      </c>
      <c r="B1082" s="932" t="s">
        <v>2231</v>
      </c>
      <c r="C1082" s="933"/>
      <c r="D1082" s="934" t="s">
        <v>500</v>
      </c>
      <c r="E1082" s="933" t="s">
        <v>960</v>
      </c>
      <c r="F1082" s="933">
        <v>1</v>
      </c>
      <c r="G1082" s="933">
        <v>1</v>
      </c>
      <c r="H1082" s="935">
        <v>100</v>
      </c>
      <c r="I1082" s="935">
        <v>5950</v>
      </c>
      <c r="J1082" s="935">
        <v>0.01</v>
      </c>
      <c r="K1082" s="936">
        <v>2.7392313562106392E+43</v>
      </c>
      <c r="L1082" s="935">
        <v>1.8</v>
      </c>
      <c r="M1082" s="935">
        <v>-38</v>
      </c>
      <c r="N1082" s="937">
        <v>9.5140575265779995E+44</v>
      </c>
      <c r="O1082" s="936">
        <f>VLOOKUP(D1082,'Залог и цена пипса'!$B$13:$E$44,3,0)*(N1082+I1082*$C$2*K1082)</f>
        <v>2.539904560683776E+47</v>
      </c>
      <c r="P1082" s="936">
        <f>K1082*VLOOKUP(D1082,'Залог и цена пипса'!$B$13:$E$44,2,0)</f>
        <v>5.8745555665293375E+45</v>
      </c>
      <c r="Q1082" s="938"/>
      <c r="R1082" s="938"/>
      <c r="S1082" s="938"/>
      <c r="T1082" s="938"/>
      <c r="U1082" s="938"/>
      <c r="V1082" s="938"/>
      <c r="W1082" s="939"/>
      <c r="X1082" s="940"/>
      <c r="Y1082" s="940"/>
      <c r="Z1082" s="941">
        <f t="shared" si="19"/>
        <v>2.5986501163490692E+47</v>
      </c>
      <c r="AA1082" s="933"/>
      <c r="AB1082" s="933"/>
      <c r="AC1082" s="933"/>
      <c r="AD1082" s="933"/>
      <c r="AE1082" s="933"/>
      <c r="AF1082" s="933"/>
      <c r="AG1082" s="933"/>
      <c r="AH1082" s="933"/>
      <c r="AI1082" s="943"/>
      <c r="AJ1082" s="943"/>
      <c r="AK1082" s="943"/>
      <c r="AL1082" s="943"/>
      <c r="AM1082" s="941"/>
      <c r="AN1082" s="944">
        <v>45083.170543981483</v>
      </c>
      <c r="AO1082" s="933"/>
    </row>
    <row r="1083" spans="1:41" x14ac:dyDescent="0.2">
      <c r="A1083" s="988" t="s">
        <v>2232</v>
      </c>
      <c r="B1083" s="988" t="s">
        <v>2233</v>
      </c>
      <c r="C1083" s="991"/>
      <c r="D1083" s="994" t="s">
        <v>500</v>
      </c>
      <c r="E1083" s="991" t="s">
        <v>960</v>
      </c>
      <c r="F1083" s="991">
        <v>1</v>
      </c>
      <c r="G1083" s="991">
        <v>1</v>
      </c>
      <c r="H1083" s="997">
        <v>13</v>
      </c>
      <c r="I1083" s="997">
        <v>237</v>
      </c>
      <c r="J1083" s="997">
        <v>0.01</v>
      </c>
      <c r="K1083" s="985">
        <v>6.2840000000000007</v>
      </c>
      <c r="L1083" s="997">
        <v>1.7</v>
      </c>
      <c r="M1083" s="997">
        <v>40</v>
      </c>
      <c r="N1083" s="1000">
        <v>192.13799999999998</v>
      </c>
      <c r="O1083" s="985">
        <f>VLOOKUP(D1083,'Залог и цена пипса'!$B$13:$E$44,3,0)*(N1083+I1083*$C$2*K1083)</f>
        <v>4155.3420000000006</v>
      </c>
      <c r="P1083" s="985">
        <f>K1083*VLOOKUP(D1083,'Залог и цена пипса'!$B$13:$E$44,2,0)</f>
        <v>1347.6666400000001</v>
      </c>
      <c r="Q1083" s="976"/>
      <c r="R1083" s="976"/>
      <c r="S1083" s="976"/>
      <c r="T1083" s="976"/>
      <c r="U1083" s="976"/>
      <c r="V1083" s="976"/>
      <c r="W1083" s="979"/>
      <c r="X1083" s="982"/>
      <c r="Y1083" s="982"/>
      <c r="Z1083" s="973">
        <f t="shared" si="19"/>
        <v>5503.0086400000009</v>
      </c>
      <c r="AA1083" s="945" t="s">
        <v>2234</v>
      </c>
      <c r="AB1083" s="946" t="s">
        <v>500</v>
      </c>
      <c r="AC1083" s="946">
        <v>5000</v>
      </c>
      <c r="AD1083" s="946" t="s">
        <v>380</v>
      </c>
      <c r="AE1083" s="947">
        <v>41306</v>
      </c>
      <c r="AF1083" s="947">
        <v>43147</v>
      </c>
      <c r="AG1083" s="946">
        <v>41628.99</v>
      </c>
      <c r="AH1083" s="946">
        <v>13233.39</v>
      </c>
      <c r="AI1083" s="948">
        <v>0.73809999999999998</v>
      </c>
      <c r="AJ1083" s="948">
        <f>(AH1083-MIN(IF(O1083=0,2E+99,O1083),IF(X1083=0,2E+99,X1083)))/MIN(IF(O1083=0,2E+99,O1083),IF(X1083=0,2E+99,X1083))</f>
        <v>2.1846692763194939</v>
      </c>
      <c r="AK1083" s="948">
        <v>0.13761649586776858</v>
      </c>
      <c r="AL1083" s="948">
        <v>1.6651595999999997</v>
      </c>
      <c r="AM1083" s="949">
        <v>0.62915080716279048</v>
      </c>
      <c r="AN1083" s="950">
        <v>45083.171053240738</v>
      </c>
      <c r="AO1083" s="946"/>
    </row>
    <row r="1084" spans="1:41" x14ac:dyDescent="0.2">
      <c r="A1084" s="989"/>
      <c r="B1084" s="989"/>
      <c r="C1084" s="992"/>
      <c r="D1084" s="995"/>
      <c r="E1084" s="992"/>
      <c r="F1084" s="992"/>
      <c r="G1084" s="992"/>
      <c r="H1084" s="998"/>
      <c r="I1084" s="998"/>
      <c r="J1084" s="998"/>
      <c r="K1084" s="986"/>
      <c r="L1084" s="998"/>
      <c r="M1084" s="998"/>
      <c r="N1084" s="1001"/>
      <c r="O1084" s="986"/>
      <c r="P1084" s="986"/>
      <c r="Q1084" s="977"/>
      <c r="R1084" s="977"/>
      <c r="S1084" s="977"/>
      <c r="T1084" s="977"/>
      <c r="U1084" s="977"/>
      <c r="V1084" s="977"/>
      <c r="W1084" s="980"/>
      <c r="X1084" s="983"/>
      <c r="Y1084" s="983"/>
      <c r="Z1084" s="974"/>
      <c r="AA1084" s="951" t="s">
        <v>962</v>
      </c>
      <c r="AB1084" s="952" t="s">
        <v>500</v>
      </c>
      <c r="AC1084" s="952">
        <v>15000</v>
      </c>
      <c r="AD1084" s="952" t="s">
        <v>380</v>
      </c>
      <c r="AE1084" s="953">
        <v>42370</v>
      </c>
      <c r="AF1084" s="953">
        <v>43900</v>
      </c>
      <c r="AG1084" s="952">
        <v>18980.580000000002</v>
      </c>
      <c r="AH1084" s="952">
        <v>4332.1400000000003</v>
      </c>
      <c r="AI1084" s="954">
        <v>0.17760000000000001</v>
      </c>
      <c r="AJ1084" s="954">
        <f>(AH1084-MIN(IF(O1083=0,2E+99,O1083),IF(X1083=0,2E+99,X1083)))/MIN(IF(O1083=0,2E+99,O1083),IF(X1083=0,2E+99,X1083))</f>
        <v>4.2547159776499685E-2</v>
      </c>
      <c r="AK1084" s="954">
        <v>2.5156500994035789E-2</v>
      </c>
      <c r="AL1084" s="954">
        <v>0.30127904761904761</v>
      </c>
      <c r="AM1084" s="955">
        <v>1.0431762856892237</v>
      </c>
      <c r="AN1084" s="956">
        <v>45083.171099537038</v>
      </c>
      <c r="AO1084" s="952"/>
    </row>
    <row r="1085" spans="1:41" ht="13.5" thickBot="1" x14ac:dyDescent="0.25">
      <c r="A1085" s="990"/>
      <c r="B1085" s="990"/>
      <c r="C1085" s="993"/>
      <c r="D1085" s="996"/>
      <c r="E1085" s="993"/>
      <c r="F1085" s="993"/>
      <c r="G1085" s="993"/>
      <c r="H1085" s="999"/>
      <c r="I1085" s="999"/>
      <c r="J1085" s="999"/>
      <c r="K1085" s="987"/>
      <c r="L1085" s="999"/>
      <c r="M1085" s="999"/>
      <c r="N1085" s="1002"/>
      <c r="O1085" s="987"/>
      <c r="P1085" s="987"/>
      <c r="Q1085" s="978"/>
      <c r="R1085" s="978"/>
      <c r="S1085" s="978"/>
      <c r="T1085" s="978"/>
      <c r="U1085" s="978"/>
      <c r="V1085" s="978"/>
      <c r="W1085" s="981"/>
      <c r="X1085" s="984"/>
      <c r="Y1085" s="984"/>
      <c r="Z1085" s="975"/>
      <c r="AA1085" s="957" t="s">
        <v>2235</v>
      </c>
      <c r="AB1085" s="958" t="s">
        <v>500</v>
      </c>
      <c r="AC1085" s="958">
        <v>15000</v>
      </c>
      <c r="AD1085" s="958" t="s">
        <v>380</v>
      </c>
      <c r="AE1085" s="959">
        <v>42005</v>
      </c>
      <c r="AF1085" s="959">
        <v>43900</v>
      </c>
      <c r="AG1085" s="958">
        <v>105618.76</v>
      </c>
      <c r="AH1085" s="958">
        <v>13807.38</v>
      </c>
      <c r="AI1085" s="960">
        <v>0.24629999999999999</v>
      </c>
      <c r="AJ1085" s="960">
        <f>(AH1085-MIN(IF(O1083=0,2E+99,O1083),IF(X1083=0,2E+99,X1083)))/MIN(IF(O1083=0,2E+99,O1083),IF(X1083=0,2E+99,X1083))</f>
        <v>2.3228023108567233</v>
      </c>
      <c r="AK1085" s="960">
        <v>0.11302168004280364</v>
      </c>
      <c r="AL1085" s="960">
        <v>1.3540866666666667</v>
      </c>
      <c r="AM1085" s="961">
        <v>1.4710466431719849</v>
      </c>
      <c r="AN1085" s="962">
        <v>45083.171180555553</v>
      </c>
      <c r="AO1085" s="958"/>
    </row>
    <row r="1086" spans="1:41" ht="13.5" thickBot="1" x14ac:dyDescent="0.25">
      <c r="A1086" s="932" t="s">
        <v>2236</v>
      </c>
      <c r="B1086" s="932" t="s">
        <v>2237</v>
      </c>
      <c r="C1086" s="933"/>
      <c r="D1086" s="934" t="s">
        <v>504</v>
      </c>
      <c r="E1086" s="933" t="s">
        <v>960</v>
      </c>
      <c r="F1086" s="933">
        <v>1</v>
      </c>
      <c r="G1086" s="933">
        <v>1</v>
      </c>
      <c r="H1086" s="935">
        <v>50</v>
      </c>
      <c r="I1086" s="935">
        <v>2068</v>
      </c>
      <c r="J1086" s="935">
        <v>0.01</v>
      </c>
      <c r="K1086" s="936">
        <v>8964784.7080000006</v>
      </c>
      <c r="L1086" s="935">
        <v>1.5</v>
      </c>
      <c r="M1086" s="935">
        <v>137</v>
      </c>
      <c r="N1086" s="937">
        <v>1152489374.81984</v>
      </c>
      <c r="O1086" s="936">
        <f>VLOOKUP(D1086,'Залог и цена пипса'!$B$13:$E$44,3,0)*(N1086+I1086*$C$2*K1086)</f>
        <v>42339780314.762543</v>
      </c>
      <c r="P1086" s="936">
        <f>K1086*VLOOKUP(D1086,'Залог и цена пипса'!$B$13:$E$44,2,0)</f>
        <v>1792956941.6000001</v>
      </c>
      <c r="Q1086" s="938"/>
      <c r="R1086" s="938"/>
      <c r="S1086" s="938"/>
      <c r="T1086" s="938"/>
      <c r="U1086" s="938"/>
      <c r="V1086" s="938"/>
      <c r="W1086" s="939"/>
      <c r="X1086" s="940"/>
      <c r="Y1086" s="940"/>
      <c r="Z1086" s="941">
        <f>MAX(O1086,X1086)+MAX(Y1086,P1086)</f>
        <v>44132737256.362541</v>
      </c>
      <c r="AA1086" s="933"/>
      <c r="AB1086" s="933"/>
      <c r="AC1086" s="933"/>
      <c r="AD1086" s="933"/>
      <c r="AE1086" s="933"/>
      <c r="AF1086" s="933"/>
      <c r="AG1086" s="933"/>
      <c r="AH1086" s="933"/>
      <c r="AI1086" s="943"/>
      <c r="AJ1086" s="943"/>
      <c r="AK1086" s="943"/>
      <c r="AL1086" s="943"/>
      <c r="AM1086" s="941"/>
      <c r="AN1086" s="944">
        <v>45083.171180555553</v>
      </c>
      <c r="AO1086" s="933"/>
    </row>
    <row r="1087" spans="1:41" ht="13.5" thickBot="1" x14ac:dyDescent="0.25">
      <c r="A1087" s="932" t="s">
        <v>2238</v>
      </c>
      <c r="B1087" s="932" t="s">
        <v>2239</v>
      </c>
      <c r="C1087" s="933"/>
      <c r="D1087" s="934" t="s">
        <v>501</v>
      </c>
      <c r="E1087" s="933" t="s">
        <v>1649</v>
      </c>
      <c r="F1087" s="933">
        <v>2</v>
      </c>
      <c r="G1087" s="933">
        <v>0</v>
      </c>
      <c r="H1087" s="935">
        <v>10</v>
      </c>
      <c r="I1087" s="935">
        <v>306</v>
      </c>
      <c r="J1087" s="935">
        <v>0.01</v>
      </c>
      <c r="K1087" s="936">
        <v>0.53600000000000003</v>
      </c>
      <c r="L1087" s="935">
        <v>1.5</v>
      </c>
      <c r="M1087" s="935">
        <v>104</v>
      </c>
      <c r="N1087" s="937">
        <v>35.681999999999995</v>
      </c>
      <c r="O1087" s="936">
        <f>VLOOKUP(D1087,'Залог и цена пипса'!$B$13:$E$44,3,0)*(N1087+I1087*$C$2*K1087)</f>
        <v>602.84400000000005</v>
      </c>
      <c r="P1087" s="936">
        <f>K1087*VLOOKUP(D1087,'Залог и цена пипса'!$B$13:$E$44,2,0)</f>
        <v>131.47008</v>
      </c>
      <c r="Q1087" s="938">
        <v>10</v>
      </c>
      <c r="R1087" s="938">
        <v>324</v>
      </c>
      <c r="S1087" s="938">
        <v>0.01</v>
      </c>
      <c r="T1087" s="938">
        <v>3.55</v>
      </c>
      <c r="U1087" s="938">
        <v>1.9</v>
      </c>
      <c r="V1087" s="938">
        <v>88</v>
      </c>
      <c r="W1087" s="939">
        <v>143.60999999999996</v>
      </c>
      <c r="X1087" s="940">
        <f>VLOOKUP(D1087,'Залог и цена пипса'!$B$13:$E$44,3,0)*(W1087+R1087*$C$2*T1087)</f>
        <v>3161.4000000000005</v>
      </c>
      <c r="Y1087" s="940">
        <f>T1087*VLOOKUP(D1087,'Залог и цена пипса'!$B$13:$E$44,2,0)</f>
        <v>870.74399999999991</v>
      </c>
      <c r="Z1087" s="941">
        <f>MAX(O1087,X1087)+MAX(Y1087,P1087)</f>
        <v>4032.1440000000002</v>
      </c>
      <c r="AA1087" s="932" t="s">
        <v>1061</v>
      </c>
      <c r="AB1087" s="933" t="s">
        <v>501</v>
      </c>
      <c r="AC1087" s="933">
        <v>400</v>
      </c>
      <c r="AD1087" s="933" t="s">
        <v>380</v>
      </c>
      <c r="AE1087" s="942">
        <v>41647</v>
      </c>
      <c r="AF1087" s="942">
        <v>43462</v>
      </c>
      <c r="AG1087" s="933">
        <v>2490.54</v>
      </c>
      <c r="AH1087" s="933">
        <v>391.55</v>
      </c>
      <c r="AI1087" s="943">
        <v>0.1691</v>
      </c>
      <c r="AJ1087" s="943">
        <f>(AH1087-MIN(IF(O1087=0,2E+99,O1087),IF(X1087=0,2E+99,X1087)))/MIN(IF(O1087=0,2E+99,O1087),IF(X1087=0,2E+99,X1087))</f>
        <v>-0.35049531885529261</v>
      </c>
      <c r="AK1087" s="943">
        <v>0.10429396984924623</v>
      </c>
      <c r="AL1087" s="943">
        <v>1.2452700000000001</v>
      </c>
      <c r="AM1087" s="941">
        <v>1.2721440429063977</v>
      </c>
      <c r="AN1087" s="944">
        <v>45083.171238425923</v>
      </c>
      <c r="AO1087" s="933"/>
    </row>
    <row r="1088" spans="1:41" ht="13.5" thickBot="1" x14ac:dyDescent="0.25">
      <c r="A1088" s="932" t="s">
        <v>2240</v>
      </c>
      <c r="B1088" s="932" t="s">
        <v>2241</v>
      </c>
      <c r="C1088" s="933"/>
      <c r="D1088" s="934" t="s">
        <v>500</v>
      </c>
      <c r="E1088" s="933" t="s">
        <v>960</v>
      </c>
      <c r="F1088" s="933">
        <v>1</v>
      </c>
      <c r="G1088" s="933">
        <v>1</v>
      </c>
      <c r="H1088" s="935">
        <v>25</v>
      </c>
      <c r="I1088" s="935">
        <v>304</v>
      </c>
      <c r="J1088" s="935">
        <v>0.01</v>
      </c>
      <c r="K1088" s="936">
        <v>20.832000000000001</v>
      </c>
      <c r="L1088" s="935">
        <v>1.5</v>
      </c>
      <c r="M1088" s="935">
        <v>57</v>
      </c>
      <c r="N1088" s="937">
        <v>568.14999999999986</v>
      </c>
      <c r="O1088" s="936">
        <f>VLOOKUP(D1088,'Залог и цена пипса'!$B$13:$E$44,3,0)*(N1088+I1088*$C$2*K1088)</f>
        <v>15180.892000000002</v>
      </c>
      <c r="P1088" s="936">
        <f>K1088*VLOOKUP(D1088,'Залог и цена пипса'!$B$13:$E$44,2,0)</f>
        <v>4467.6307200000001</v>
      </c>
      <c r="Q1088" s="938"/>
      <c r="R1088" s="938"/>
      <c r="S1088" s="938"/>
      <c r="T1088" s="938"/>
      <c r="U1088" s="938"/>
      <c r="V1088" s="938"/>
      <c r="W1088" s="939"/>
      <c r="X1088" s="940"/>
      <c r="Y1088" s="940"/>
      <c r="Z1088" s="941">
        <f>MAX(O1088,X1088)+MAX(Y1088,P1088)</f>
        <v>19648.522720000001</v>
      </c>
      <c r="AA1088" s="932" t="s">
        <v>2242</v>
      </c>
      <c r="AB1088" s="933" t="s">
        <v>500</v>
      </c>
      <c r="AC1088" s="933">
        <v>100</v>
      </c>
      <c r="AD1088" s="933" t="s">
        <v>380</v>
      </c>
      <c r="AE1088" s="942">
        <v>42372</v>
      </c>
      <c r="AF1088" s="942">
        <v>43467</v>
      </c>
      <c r="AG1088" s="933">
        <v>935.35</v>
      </c>
      <c r="AH1088" s="933">
        <v>91.7</v>
      </c>
      <c r="AI1088" s="943">
        <v>0.1943</v>
      </c>
      <c r="AJ1088" s="943">
        <f>(AH1088-MIN(IF(O1088=0,2E+99,O1088),IF(X1088=0,2E+99,X1088)))/MIN(IF(O1088=0,2E+99,O1088),IF(X1088=0,2E+99,X1088))</f>
        <v>-0.99395951173356611</v>
      </c>
      <c r="AK1088" s="943">
        <v>0.25981944444444444</v>
      </c>
      <c r="AL1088" s="943">
        <v>3.1178333333333335</v>
      </c>
      <c r="AM1088" s="941">
        <v>3.4000363504180302</v>
      </c>
      <c r="AN1088" s="944">
        <v>45083.171493055554</v>
      </c>
      <c r="AO1088" s="933"/>
    </row>
    <row r="1089" spans="1:41" x14ac:dyDescent="0.2">
      <c r="A1089" s="988" t="s">
        <v>2243</v>
      </c>
      <c r="B1089" s="988" t="s">
        <v>2244</v>
      </c>
      <c r="C1089" s="991"/>
      <c r="D1089" s="994" t="s">
        <v>505</v>
      </c>
      <c r="E1089" s="991" t="s">
        <v>1004</v>
      </c>
      <c r="F1089" s="991">
        <v>3</v>
      </c>
      <c r="G1089" s="991">
        <v>1</v>
      </c>
      <c r="H1089" s="997">
        <v>17</v>
      </c>
      <c r="I1089" s="997">
        <v>584</v>
      </c>
      <c r="J1089" s="997">
        <v>0.01</v>
      </c>
      <c r="K1089" s="985">
        <v>8.9909999999999997</v>
      </c>
      <c r="L1089" s="997">
        <v>1.4</v>
      </c>
      <c r="M1089" s="997">
        <v>124</v>
      </c>
      <c r="N1089" s="1000">
        <v>888.44993319999969</v>
      </c>
      <c r="O1089" s="985">
        <f>VLOOKUP(D1089,'Залог и цена пипса'!$B$13:$E$44,3,0)*(N1089+I1089*$C$2*K1089)</f>
        <v>12766.102012339099</v>
      </c>
      <c r="P1089" s="985">
        <f>K1089*VLOOKUP(D1089,'Залог и цена пипса'!$B$13:$E$44,2,0)</f>
        <v>1798.1999999999998</v>
      </c>
      <c r="Q1089" s="976"/>
      <c r="R1089" s="976"/>
      <c r="S1089" s="976"/>
      <c r="T1089" s="976"/>
      <c r="U1089" s="976"/>
      <c r="V1089" s="976"/>
      <c r="W1089" s="979"/>
      <c r="X1089" s="982"/>
      <c r="Y1089" s="982"/>
      <c r="Z1089" s="973">
        <f>MAX(O1089,X1089)+MAX(Y1089,P1089)</f>
        <v>14564.3020123391</v>
      </c>
      <c r="AA1089" s="945" t="s">
        <v>2245</v>
      </c>
      <c r="AB1089" s="946" t="s">
        <v>505</v>
      </c>
      <c r="AC1089" s="946">
        <v>100000</v>
      </c>
      <c r="AD1089" s="946" t="s">
        <v>380</v>
      </c>
      <c r="AE1089" s="947">
        <v>42373</v>
      </c>
      <c r="AF1089" s="947">
        <v>43519</v>
      </c>
      <c r="AG1089" s="946">
        <v>12048.5</v>
      </c>
      <c r="AH1089" s="946">
        <v>3279.37</v>
      </c>
      <c r="AI1089" s="948">
        <v>3.1E-2</v>
      </c>
      <c r="AJ1089" s="948">
        <f>(AH1089-MIN(IF(O1089=0,2E+99,O1089),IF(X1089=0,2E+99,X1089)))/MIN(IF(O1089=0,2E+99,O1089),IF(X1089=0,2E+99,X1089))</f>
        <v>-0.74311892566499016</v>
      </c>
      <c r="AK1089" s="948">
        <v>3.1958885941644559E-3</v>
      </c>
      <c r="AL1089" s="948">
        <v>3.8866129032258064E-2</v>
      </c>
      <c r="AM1089" s="949">
        <v>1.1851705977751235</v>
      </c>
      <c r="AN1089" s="950">
        <v>45083.1715625</v>
      </c>
      <c r="AO1089" s="946"/>
    </row>
    <row r="1090" spans="1:41" ht="13.5" thickBot="1" x14ac:dyDescent="0.25">
      <c r="A1090" s="990"/>
      <c r="B1090" s="990"/>
      <c r="C1090" s="993"/>
      <c r="D1090" s="996"/>
      <c r="E1090" s="993"/>
      <c r="F1090" s="993"/>
      <c r="G1090" s="993"/>
      <c r="H1090" s="999"/>
      <c r="I1090" s="999"/>
      <c r="J1090" s="999"/>
      <c r="K1090" s="987"/>
      <c r="L1090" s="999"/>
      <c r="M1090" s="999"/>
      <c r="N1090" s="1002"/>
      <c r="O1090" s="987"/>
      <c r="P1090" s="987"/>
      <c r="Q1090" s="978"/>
      <c r="R1090" s="978"/>
      <c r="S1090" s="978"/>
      <c r="T1090" s="978"/>
      <c r="U1090" s="978"/>
      <c r="V1090" s="978"/>
      <c r="W1090" s="981"/>
      <c r="X1090" s="984"/>
      <c r="Y1090" s="984"/>
      <c r="Z1090" s="975"/>
      <c r="AA1090" s="957" t="s">
        <v>1105</v>
      </c>
      <c r="AB1090" s="958" t="s">
        <v>505</v>
      </c>
      <c r="AC1090" s="958">
        <v>3000</v>
      </c>
      <c r="AD1090" s="958" t="s">
        <v>380</v>
      </c>
      <c r="AE1090" s="959">
        <v>42850</v>
      </c>
      <c r="AF1090" s="959">
        <v>43712</v>
      </c>
      <c r="AG1090" s="958">
        <v>8809.4699999999993</v>
      </c>
      <c r="AH1090" s="958">
        <v>2514.46</v>
      </c>
      <c r="AI1090" s="960">
        <v>0.32950000000000002</v>
      </c>
      <c r="AJ1090" s="960">
        <f>(AH1090-MIN(IF(O1089=0,2E+99,O1089),IF(X1089=0,2E+99,X1089)))/MIN(IF(O1089=0,2E+99,O1089),IF(X1089=0,2E+99,X1089))</f>
        <v>-0.803036197143839</v>
      </c>
      <c r="AK1090" s="960">
        <v>0.10339753521126761</v>
      </c>
      <c r="AL1090" s="960">
        <v>1.2235374999999999</v>
      </c>
      <c r="AM1090" s="961">
        <v>1.4598015080772808</v>
      </c>
      <c r="AN1090" s="962">
        <v>45083.1715625</v>
      </c>
      <c r="AO1090" s="958"/>
    </row>
    <row r="1091" spans="1:41" ht="13.5" thickBot="1" x14ac:dyDescent="0.25">
      <c r="A1091" s="932" t="s">
        <v>2246</v>
      </c>
      <c r="B1091" s="932" t="s">
        <v>2247</v>
      </c>
      <c r="C1091" s="933"/>
      <c r="D1091" s="934" t="s">
        <v>508</v>
      </c>
      <c r="E1091" s="933" t="s">
        <v>1004</v>
      </c>
      <c r="F1091" s="933">
        <v>2</v>
      </c>
      <c r="G1091" s="933">
        <v>1</v>
      </c>
      <c r="H1091" s="935">
        <v>10</v>
      </c>
      <c r="I1091" s="935">
        <v>294</v>
      </c>
      <c r="J1091" s="935">
        <v>0.01</v>
      </c>
      <c r="K1091" s="936">
        <v>1.373</v>
      </c>
      <c r="L1091" s="935">
        <v>1.8</v>
      </c>
      <c r="M1091" s="935">
        <v>70</v>
      </c>
      <c r="N1091" s="937">
        <v>81.048389070222868</v>
      </c>
      <c r="O1091" s="936">
        <f>VLOOKUP(D1091,'Залог и цена пипса'!$B$13:$E$44,3,0)*(N1091+I1091*$C$2*K1091)</f>
        <v>1079.4483292336131</v>
      </c>
      <c r="P1091" s="936">
        <f>K1091*VLOOKUP(D1091,'Залог и цена пипса'!$B$13:$E$44,2,0)</f>
        <v>294.45357999999999</v>
      </c>
      <c r="Q1091" s="938"/>
      <c r="R1091" s="938"/>
      <c r="S1091" s="938"/>
      <c r="T1091" s="938"/>
      <c r="U1091" s="938"/>
      <c r="V1091" s="938"/>
      <c r="W1091" s="939"/>
      <c r="X1091" s="940"/>
      <c r="Y1091" s="940"/>
      <c r="Z1091" s="941">
        <f>MAX(O1091,X1091)+MAX(Y1091,P1091)</f>
        <v>1373.901909233613</v>
      </c>
      <c r="AA1091" s="932" t="s">
        <v>2248</v>
      </c>
      <c r="AB1091" s="933" t="s">
        <v>508</v>
      </c>
      <c r="AC1091" s="933">
        <v>1500</v>
      </c>
      <c r="AD1091" s="933" t="s">
        <v>380</v>
      </c>
      <c r="AE1091" s="942">
        <v>42744</v>
      </c>
      <c r="AF1091" s="942">
        <v>43637</v>
      </c>
      <c r="AG1091" s="933">
        <v>6154.39</v>
      </c>
      <c r="AH1091" s="933">
        <v>1116.21</v>
      </c>
      <c r="AI1091" s="943">
        <v>0.20599999999999999</v>
      </c>
      <c r="AJ1091" s="943">
        <f>(AH1091-MIN(IF(O1091=0,2E+99,O1091),IF(X1091=0,2E+99,X1091)))/MIN(IF(O1091=0,2E+99,O1091),IF(X1091=0,2E+99,X1091))</f>
        <v>3.4055980050927498E-2</v>
      </c>
      <c r="AK1091" s="943">
        <v>0.13955532879818597</v>
      </c>
      <c r="AL1091" s="943">
        <v>1.6411706666666668</v>
      </c>
      <c r="AM1091" s="941">
        <v>2.2054595461427513</v>
      </c>
      <c r="AN1091" s="944">
        <v>45083.171655092592</v>
      </c>
      <c r="AO1091" s="933"/>
    </row>
    <row r="1092" spans="1:41" ht="13.5" thickBot="1" x14ac:dyDescent="0.25">
      <c r="A1092" s="932" t="s">
        <v>2249</v>
      </c>
      <c r="B1092" s="932" t="s">
        <v>2250</v>
      </c>
      <c r="C1092" s="933"/>
      <c r="D1092" s="934" t="s">
        <v>504</v>
      </c>
      <c r="E1092" s="933" t="s">
        <v>960</v>
      </c>
      <c r="F1092" s="933">
        <v>1</v>
      </c>
      <c r="G1092" s="933">
        <v>1</v>
      </c>
      <c r="H1092" s="935">
        <v>3</v>
      </c>
      <c r="I1092" s="935">
        <v>300</v>
      </c>
      <c r="J1092" s="935">
        <v>0.01</v>
      </c>
      <c r="K1092" s="936">
        <v>0.13</v>
      </c>
      <c r="L1092" s="935">
        <v>3</v>
      </c>
      <c r="M1092" s="935">
        <v>63</v>
      </c>
      <c r="N1092" s="937">
        <v>7.5732079999999993</v>
      </c>
      <c r="O1092" s="936">
        <f>VLOOKUP(D1092,'Залог и цена пипса'!$B$13:$E$44,3,0)*(N1092+I1092*$C$2*K1092)</f>
        <v>144.49093649085037</v>
      </c>
      <c r="P1092" s="936">
        <f>K1092*VLOOKUP(D1092,'Залог и цена пипса'!$B$13:$E$44,2,0)</f>
        <v>26</v>
      </c>
      <c r="Q1092" s="938"/>
      <c r="R1092" s="938"/>
      <c r="S1092" s="938"/>
      <c r="T1092" s="938"/>
      <c r="U1092" s="938"/>
      <c r="V1092" s="938"/>
      <c r="W1092" s="939"/>
      <c r="X1092" s="940"/>
      <c r="Y1092" s="940"/>
      <c r="Z1092" s="941">
        <f>MAX(O1092,X1092)+MAX(Y1092,P1092)</f>
        <v>170.49093649085037</v>
      </c>
      <c r="AA1092" s="932" t="s">
        <v>2251</v>
      </c>
      <c r="AB1092" s="933" t="s">
        <v>504</v>
      </c>
      <c r="AC1092" s="933">
        <v>100</v>
      </c>
      <c r="AD1092" s="933" t="s">
        <v>380</v>
      </c>
      <c r="AE1092" s="942">
        <v>42737</v>
      </c>
      <c r="AF1092" s="942">
        <v>43658</v>
      </c>
      <c r="AG1092" s="933">
        <v>141.26</v>
      </c>
      <c r="AH1092" s="933">
        <v>85.05</v>
      </c>
      <c r="AI1092" s="943">
        <v>0.53790000000000004</v>
      </c>
      <c r="AJ1092" s="943">
        <f>(AH1092-MIN(IF(O1092=0,2E+99,O1092),IF(X1092=0,2E+99,X1092)))/MIN(IF(O1092=0,2E+99,O1092),IF(X1092=0,2E+99,X1092))</f>
        <v>-0.41138176507433993</v>
      </c>
      <c r="AK1092" s="943">
        <v>4.6620462046204618E-2</v>
      </c>
      <c r="AL1092" s="943">
        <v>0.56503999999999999</v>
      </c>
      <c r="AM1092" s="941">
        <v>0.66436213991769544</v>
      </c>
      <c r="AN1092" s="944">
        <v>45083.171678240738</v>
      </c>
      <c r="AO1092" s="933"/>
    </row>
    <row r="1093" spans="1:41" ht="13.5" thickBot="1" x14ac:dyDescent="0.25">
      <c r="A1093" s="932" t="s">
        <v>2252</v>
      </c>
      <c r="B1093" s="932" t="s">
        <v>2253</v>
      </c>
      <c r="C1093" s="933"/>
      <c r="D1093" s="934" t="s">
        <v>500</v>
      </c>
      <c r="E1093" s="933" t="s">
        <v>960</v>
      </c>
      <c r="F1093" s="933">
        <v>1</v>
      </c>
      <c r="G1093" s="933">
        <v>1</v>
      </c>
      <c r="H1093" s="935">
        <v>11</v>
      </c>
      <c r="I1093" s="935">
        <v>270</v>
      </c>
      <c r="J1093" s="935">
        <v>0.01</v>
      </c>
      <c r="K1093" s="936">
        <v>13.398</v>
      </c>
      <c r="L1093" s="935">
        <v>2</v>
      </c>
      <c r="M1093" s="935">
        <v>32</v>
      </c>
      <c r="N1093" s="937">
        <v>328.25899999999996</v>
      </c>
      <c r="O1093" s="936">
        <f>VLOOKUP(D1093,'Залог и цена пипса'!$B$13:$E$44,3,0)*(N1093+I1093*$C$2*K1093)</f>
        <v>8708.7800000000007</v>
      </c>
      <c r="P1093" s="936">
        <f>K1093*VLOOKUP(D1093,'Залог и цена пипса'!$B$13:$E$44,2,0)</f>
        <v>2873.3350799999998</v>
      </c>
      <c r="Q1093" s="938"/>
      <c r="R1093" s="938"/>
      <c r="S1093" s="938"/>
      <c r="T1093" s="938"/>
      <c r="U1093" s="938"/>
      <c r="V1093" s="938"/>
      <c r="W1093" s="939"/>
      <c r="X1093" s="940"/>
      <c r="Y1093" s="940"/>
      <c r="Z1093" s="941">
        <f>MAX(O1093,X1093)+MAX(Y1093,P1093)</f>
        <v>11582.11508</v>
      </c>
      <c r="AA1093" s="932" t="s">
        <v>1061</v>
      </c>
      <c r="AB1093" s="933" t="s">
        <v>500</v>
      </c>
      <c r="AC1093" s="933">
        <v>10000</v>
      </c>
      <c r="AD1093" s="933" t="s">
        <v>380</v>
      </c>
      <c r="AE1093" s="942">
        <v>41640</v>
      </c>
      <c r="AF1093" s="942">
        <v>42734</v>
      </c>
      <c r="AG1093" s="933">
        <v>27136.12</v>
      </c>
      <c r="AH1093" s="933">
        <v>7668.89</v>
      </c>
      <c r="AI1093" s="943">
        <v>0.2505</v>
      </c>
      <c r="AJ1093" s="943">
        <f>(AH1093-MIN(IF(O1093=0,2E+99,O1093),IF(X1093=0,2E+99,X1093)))/MIN(IF(O1093=0,2E+99,O1093),IF(X1093=0,2E+99,X1093))</f>
        <v>-0.11940708112961865</v>
      </c>
      <c r="AK1093" s="943">
        <v>7.5378111111111104E-2</v>
      </c>
      <c r="AL1093" s="943">
        <v>0.9045373333333333</v>
      </c>
      <c r="AM1093" s="941">
        <v>1.1794892524646112</v>
      </c>
      <c r="AN1093" s="944">
        <v>45083.172118055554</v>
      </c>
      <c r="AO1093" s="933"/>
    </row>
    <row r="1094" spans="1:41" ht="13.5" thickBot="1" x14ac:dyDescent="0.25">
      <c r="A1094" s="932" t="s">
        <v>2254</v>
      </c>
      <c r="B1094" s="963" t="s">
        <v>1065</v>
      </c>
      <c r="C1094" s="933"/>
      <c r="D1094" s="934"/>
      <c r="E1094" s="933"/>
      <c r="F1094" s="933"/>
      <c r="G1094" s="933"/>
      <c r="H1094" s="935"/>
      <c r="I1094" s="935"/>
      <c r="J1094" s="935"/>
      <c r="K1094" s="936"/>
      <c r="L1094" s="935"/>
      <c r="M1094" s="935"/>
      <c r="N1094" s="937"/>
      <c r="O1094" s="936"/>
      <c r="P1094" s="936"/>
      <c r="Q1094" s="938"/>
      <c r="R1094" s="938"/>
      <c r="S1094" s="938"/>
      <c r="T1094" s="938"/>
      <c r="U1094" s="938"/>
      <c r="V1094" s="938"/>
      <c r="W1094" s="939"/>
      <c r="X1094" s="940"/>
      <c r="Y1094" s="940"/>
      <c r="Z1094" s="941"/>
      <c r="AA1094" s="933"/>
      <c r="AB1094" s="933"/>
      <c r="AC1094" s="933"/>
      <c r="AD1094" s="933"/>
      <c r="AE1094" s="933"/>
      <c r="AF1094" s="933"/>
      <c r="AG1094" s="933"/>
      <c r="AH1094" s="933"/>
      <c r="AI1094" s="943"/>
      <c r="AJ1094" s="943"/>
      <c r="AK1094" s="943"/>
      <c r="AL1094" s="943"/>
      <c r="AM1094" s="941"/>
      <c r="AN1094" s="944">
        <v>45083.172118055554</v>
      </c>
      <c r="AO1094" s="933"/>
    </row>
    <row r="1095" spans="1:41" ht="13.5" thickBot="1" x14ac:dyDescent="0.25">
      <c r="A1095" s="932" t="s">
        <v>2255</v>
      </c>
      <c r="B1095" s="932" t="s">
        <v>2256</v>
      </c>
      <c r="C1095" s="933"/>
      <c r="D1095" s="934" t="s">
        <v>500</v>
      </c>
      <c r="E1095" s="933" t="s">
        <v>960</v>
      </c>
      <c r="F1095" s="933">
        <v>1</v>
      </c>
      <c r="G1095" s="933">
        <v>1</v>
      </c>
      <c r="H1095" s="935">
        <v>50</v>
      </c>
      <c r="I1095" s="935">
        <v>490</v>
      </c>
      <c r="J1095" s="935">
        <v>0.01</v>
      </c>
      <c r="K1095" s="936">
        <v>10.828000000000003</v>
      </c>
      <c r="L1095" s="935">
        <v>1.1499999999999999</v>
      </c>
      <c r="M1095" s="935">
        <v>154</v>
      </c>
      <c r="N1095" s="937">
        <v>752.69599999999991</v>
      </c>
      <c r="O1095" s="936">
        <f>VLOOKUP(D1095,'Залог и цена пипса'!$B$13:$E$44,3,0)*(N1095+I1095*$C$2*K1095)</f>
        <v>15485.540000000005</v>
      </c>
      <c r="P1095" s="936">
        <f>K1095*VLOOKUP(D1095,'Залог и цена пипса'!$B$13:$E$44,2,0)</f>
        <v>2322.1728800000005</v>
      </c>
      <c r="Q1095" s="938"/>
      <c r="R1095" s="938"/>
      <c r="S1095" s="938"/>
      <c r="T1095" s="938"/>
      <c r="U1095" s="938"/>
      <c r="V1095" s="938"/>
      <c r="W1095" s="939"/>
      <c r="X1095" s="940"/>
      <c r="Y1095" s="940"/>
      <c r="Z1095" s="941">
        <f t="shared" ref="Z1095:Z1100" si="20">MAX(O1095,X1095)+MAX(Y1095,P1095)</f>
        <v>17807.712880000006</v>
      </c>
      <c r="AA1095" s="933"/>
      <c r="AB1095" s="933"/>
      <c r="AC1095" s="933"/>
      <c r="AD1095" s="933"/>
      <c r="AE1095" s="933"/>
      <c r="AF1095" s="933"/>
      <c r="AG1095" s="933"/>
      <c r="AH1095" s="933"/>
      <c r="AI1095" s="943"/>
      <c r="AJ1095" s="943"/>
      <c r="AK1095" s="943"/>
      <c r="AL1095" s="943"/>
      <c r="AM1095" s="941"/>
      <c r="AN1095" s="944">
        <v>45083.172118055554</v>
      </c>
      <c r="AO1095" s="933"/>
    </row>
    <row r="1096" spans="1:41" ht="13.5" thickBot="1" x14ac:dyDescent="0.25">
      <c r="A1096" s="932" t="s">
        <v>2257</v>
      </c>
      <c r="B1096" s="932" t="s">
        <v>2258</v>
      </c>
      <c r="C1096" s="933"/>
      <c r="D1096" s="934" t="s">
        <v>500</v>
      </c>
      <c r="E1096" s="933" t="s">
        <v>960</v>
      </c>
      <c r="F1096" s="933">
        <v>1</v>
      </c>
      <c r="G1096" s="933">
        <v>1</v>
      </c>
      <c r="H1096" s="935">
        <v>100</v>
      </c>
      <c r="I1096" s="935">
        <v>399</v>
      </c>
      <c r="J1096" s="935">
        <v>0.01</v>
      </c>
      <c r="K1096" s="936">
        <v>5.8510000000000009</v>
      </c>
      <c r="L1096" s="935">
        <v>1</v>
      </c>
      <c r="M1096" s="935">
        <v>122</v>
      </c>
      <c r="N1096" s="937">
        <v>625.64099999999985</v>
      </c>
      <c r="O1096" s="936">
        <f>VLOOKUP(D1096,'Залог и цена пипса'!$B$13:$E$44,3,0)*(N1096+I1096*$C$2*K1096)</f>
        <v>9758.2335000000003</v>
      </c>
      <c r="P1096" s="936">
        <f>K1096*VLOOKUP(D1096,'Залог и цена пипса'!$B$13:$E$44,2,0)</f>
        <v>1254.8054600000003</v>
      </c>
      <c r="Q1096" s="938"/>
      <c r="R1096" s="938"/>
      <c r="S1096" s="938"/>
      <c r="T1096" s="938"/>
      <c r="U1096" s="938"/>
      <c r="V1096" s="938"/>
      <c r="W1096" s="939"/>
      <c r="X1096" s="940"/>
      <c r="Y1096" s="940"/>
      <c r="Z1096" s="941">
        <f t="shared" si="20"/>
        <v>11013.03896</v>
      </c>
      <c r="AA1096" s="932" t="s">
        <v>2259</v>
      </c>
      <c r="AB1096" s="933" t="s">
        <v>500</v>
      </c>
      <c r="AC1096" s="933">
        <v>20000</v>
      </c>
      <c r="AD1096" s="933" t="s">
        <v>380</v>
      </c>
      <c r="AE1096" s="942">
        <v>41275</v>
      </c>
      <c r="AF1096" s="942">
        <v>42697</v>
      </c>
      <c r="AG1096" s="933">
        <v>1058747.33</v>
      </c>
      <c r="AH1096" s="933">
        <v>296654.03000000003</v>
      </c>
      <c r="AI1096" s="943">
        <v>0.66379999999999995</v>
      </c>
      <c r="AJ1096" s="943">
        <f>(AH1096-MIN(IF(O1096=0,2E+99,O1096),IF(X1096=0,2E+99,X1096)))/MIN(IF(O1096=0,2E+99,O1096),IF(X1096=0,2E+99,X1096))</f>
        <v>29.400382405278584</v>
      </c>
      <c r="AK1096" s="943">
        <v>1.13114030982906</v>
      </c>
      <c r="AL1096" s="943">
        <v>13.57368371794872</v>
      </c>
      <c r="AM1096" s="941">
        <v>0.91511878115720979</v>
      </c>
      <c r="AN1096" s="944">
        <v>45083.172847222224</v>
      </c>
      <c r="AO1096" s="933"/>
    </row>
    <row r="1097" spans="1:41" ht="13.5" thickBot="1" x14ac:dyDescent="0.25">
      <c r="A1097" s="932" t="s">
        <v>2260</v>
      </c>
      <c r="B1097" s="932" t="s">
        <v>2261</v>
      </c>
      <c r="C1097" s="933"/>
      <c r="D1097" s="934" t="s">
        <v>501</v>
      </c>
      <c r="E1097" s="933" t="s">
        <v>960</v>
      </c>
      <c r="F1097" s="933">
        <v>1</v>
      </c>
      <c r="G1097" s="933">
        <v>1</v>
      </c>
      <c r="H1097" s="935">
        <v>12</v>
      </c>
      <c r="I1097" s="935">
        <v>131</v>
      </c>
      <c r="J1097" s="935">
        <v>0.01</v>
      </c>
      <c r="K1097" s="936">
        <v>11.475999999999999</v>
      </c>
      <c r="L1097" s="935">
        <v>1.8</v>
      </c>
      <c r="M1097" s="935">
        <v>37</v>
      </c>
      <c r="N1097" s="937">
        <v>187.83599999999996</v>
      </c>
      <c r="O1097" s="936">
        <f>VLOOKUP(D1097,'Залог и цена пипса'!$B$13:$E$44,3,0)*(N1097+I1097*$C$2*K1097)</f>
        <v>4133.3940000000002</v>
      </c>
      <c r="P1097" s="936">
        <f>K1097*VLOOKUP(D1097,'Залог и цена пипса'!$B$13:$E$44,2,0)</f>
        <v>2814.8332799999998</v>
      </c>
      <c r="Q1097" s="938"/>
      <c r="R1097" s="938"/>
      <c r="S1097" s="938"/>
      <c r="T1097" s="938"/>
      <c r="U1097" s="938"/>
      <c r="V1097" s="938"/>
      <c r="W1097" s="939"/>
      <c r="X1097" s="940"/>
      <c r="Y1097" s="940"/>
      <c r="Z1097" s="941">
        <f t="shared" si="20"/>
        <v>6948.2272800000001</v>
      </c>
      <c r="AA1097" s="933"/>
      <c r="AB1097" s="933"/>
      <c r="AC1097" s="933"/>
      <c r="AD1097" s="933"/>
      <c r="AE1097" s="933"/>
      <c r="AF1097" s="933"/>
      <c r="AG1097" s="933"/>
      <c r="AH1097" s="933"/>
      <c r="AI1097" s="943"/>
      <c r="AJ1097" s="943"/>
      <c r="AK1097" s="943"/>
      <c r="AL1097" s="943"/>
      <c r="AM1097" s="941"/>
      <c r="AN1097" s="944">
        <v>45083.172847222224</v>
      </c>
      <c r="AO1097" s="933"/>
    </row>
    <row r="1098" spans="1:41" ht="13.5" thickBot="1" x14ac:dyDescent="0.25">
      <c r="A1098" s="932" t="s">
        <v>2260</v>
      </c>
      <c r="B1098" s="932" t="s">
        <v>2262</v>
      </c>
      <c r="C1098" s="933"/>
      <c r="D1098" s="934" t="s">
        <v>501</v>
      </c>
      <c r="E1098" s="933" t="s">
        <v>960</v>
      </c>
      <c r="F1098" s="933">
        <v>1</v>
      </c>
      <c r="G1098" s="933">
        <v>1</v>
      </c>
      <c r="H1098" s="935">
        <v>14</v>
      </c>
      <c r="I1098" s="935">
        <v>231</v>
      </c>
      <c r="J1098" s="935">
        <v>0.01</v>
      </c>
      <c r="K1098" s="936">
        <v>46.435000000000002</v>
      </c>
      <c r="L1098" s="935">
        <v>1.8</v>
      </c>
      <c r="M1098" s="935">
        <v>36</v>
      </c>
      <c r="N1098" s="937">
        <v>1049.6409999999998</v>
      </c>
      <c r="O1098" s="936">
        <f>VLOOKUP(D1098,'Залог и цена пипса'!$B$13:$E$44,3,0)*(N1098+I1098*$C$2*K1098)</f>
        <v>26586.137500000001</v>
      </c>
      <c r="P1098" s="936">
        <f>K1098*VLOOKUP(D1098,'Залог и цена пипса'!$B$13:$E$44,2,0)</f>
        <v>11389.576800000001</v>
      </c>
      <c r="Q1098" s="938"/>
      <c r="R1098" s="938"/>
      <c r="S1098" s="938"/>
      <c r="T1098" s="938"/>
      <c r="U1098" s="938"/>
      <c r="V1098" s="938"/>
      <c r="W1098" s="939"/>
      <c r="X1098" s="940"/>
      <c r="Y1098" s="940"/>
      <c r="Z1098" s="941">
        <f t="shared" si="20"/>
        <v>37975.7143</v>
      </c>
      <c r="AA1098" s="933"/>
      <c r="AB1098" s="933"/>
      <c r="AC1098" s="933"/>
      <c r="AD1098" s="933"/>
      <c r="AE1098" s="933"/>
      <c r="AF1098" s="933"/>
      <c r="AG1098" s="933"/>
      <c r="AH1098" s="933"/>
      <c r="AI1098" s="943"/>
      <c r="AJ1098" s="943"/>
      <c r="AK1098" s="943"/>
      <c r="AL1098" s="943"/>
      <c r="AM1098" s="941"/>
      <c r="AN1098" s="944">
        <v>45083.17287037037</v>
      </c>
      <c r="AO1098" s="933"/>
    </row>
    <row r="1099" spans="1:41" ht="13.5" thickBot="1" x14ac:dyDescent="0.25">
      <c r="A1099" s="932" t="s">
        <v>2263</v>
      </c>
      <c r="B1099" s="932" t="s">
        <v>2264</v>
      </c>
      <c r="C1099" s="933"/>
      <c r="D1099" s="934" t="s">
        <v>500</v>
      </c>
      <c r="E1099" s="933" t="s">
        <v>960</v>
      </c>
      <c r="F1099" s="933">
        <v>1</v>
      </c>
      <c r="G1099" s="933">
        <v>1</v>
      </c>
      <c r="H1099" s="935">
        <v>100</v>
      </c>
      <c r="I1099" s="935">
        <v>399</v>
      </c>
      <c r="J1099" s="935">
        <v>0.01</v>
      </c>
      <c r="K1099" s="936">
        <v>5.8510000000000009</v>
      </c>
      <c r="L1099" s="935">
        <v>1</v>
      </c>
      <c r="M1099" s="935">
        <v>122</v>
      </c>
      <c r="N1099" s="937">
        <v>625.64099999999985</v>
      </c>
      <c r="O1099" s="936">
        <f>VLOOKUP(D1099,'Залог и цена пипса'!$B$13:$E$44,3,0)*(N1099+I1099*$C$2*K1099)</f>
        <v>9758.2335000000003</v>
      </c>
      <c r="P1099" s="936">
        <f>K1099*VLOOKUP(D1099,'Залог и цена пипса'!$B$13:$E$44,2,0)</f>
        <v>1254.8054600000003</v>
      </c>
      <c r="Q1099" s="938"/>
      <c r="R1099" s="938"/>
      <c r="S1099" s="938"/>
      <c r="T1099" s="938"/>
      <c r="U1099" s="938"/>
      <c r="V1099" s="938"/>
      <c r="W1099" s="939"/>
      <c r="X1099" s="940"/>
      <c r="Y1099" s="940"/>
      <c r="Z1099" s="941">
        <f t="shared" si="20"/>
        <v>11013.03896</v>
      </c>
      <c r="AA1099" s="932" t="s">
        <v>2265</v>
      </c>
      <c r="AB1099" s="933" t="s">
        <v>500</v>
      </c>
      <c r="AC1099" s="933">
        <v>3000</v>
      </c>
      <c r="AD1099" s="933" t="s">
        <v>380</v>
      </c>
      <c r="AE1099" s="942">
        <v>41275</v>
      </c>
      <c r="AF1099" s="942">
        <v>42646</v>
      </c>
      <c r="AG1099" s="933">
        <v>5761.01</v>
      </c>
      <c r="AH1099" s="933">
        <v>1875</v>
      </c>
      <c r="AI1099" s="943">
        <v>0.25619999999999998</v>
      </c>
      <c r="AJ1099" s="943">
        <f>(AH1099-MIN(IF(O1099=0,2E+99,O1099),IF(X1099=0,2E+99,X1099)))/MIN(IF(O1099=0,2E+99,O1099),IF(X1099=0,2E+99,X1099))</f>
        <v>-0.80785456712016579</v>
      </c>
      <c r="AK1099" s="943">
        <v>4.2579526977087952E-2</v>
      </c>
      <c r="AL1099" s="943">
        <v>0.50535175438596491</v>
      </c>
      <c r="AM1099" s="941">
        <v>0.80856280701754391</v>
      </c>
      <c r="AN1099" s="944">
        <v>45083.173634259256</v>
      </c>
      <c r="AO1099" s="933"/>
    </row>
    <row r="1100" spans="1:41" x14ac:dyDescent="0.2">
      <c r="A1100" s="988" t="s">
        <v>2266</v>
      </c>
      <c r="B1100" s="988" t="s">
        <v>2267</v>
      </c>
      <c r="C1100" s="991"/>
      <c r="D1100" s="994" t="s">
        <v>500</v>
      </c>
      <c r="E1100" s="991" t="s">
        <v>960</v>
      </c>
      <c r="F1100" s="991">
        <v>1</v>
      </c>
      <c r="G1100" s="991">
        <v>0</v>
      </c>
      <c r="H1100" s="997">
        <v>100</v>
      </c>
      <c r="I1100" s="997">
        <v>745</v>
      </c>
      <c r="J1100" s="997">
        <v>0.01</v>
      </c>
      <c r="K1100" s="985">
        <v>10.100000000000001</v>
      </c>
      <c r="L1100" s="997">
        <v>2</v>
      </c>
      <c r="M1100" s="997">
        <v>222</v>
      </c>
      <c r="N1100" s="1000">
        <v>1691.4499999999996</v>
      </c>
      <c r="O1100" s="985">
        <f>VLOOKUP(D1100,'Залог и цена пипса'!$B$13:$E$44,3,0)*(N1100+I1100*$C$2*K1100)</f>
        <v>28201.250000000004</v>
      </c>
      <c r="P1100" s="985">
        <f>K1100*VLOOKUP(D1100,'Залог и цена пипса'!$B$13:$E$44,2,0)</f>
        <v>2166.0460000000003</v>
      </c>
      <c r="Q1100" s="976">
        <v>100</v>
      </c>
      <c r="R1100" s="976">
        <v>745</v>
      </c>
      <c r="S1100" s="976">
        <v>0.01</v>
      </c>
      <c r="T1100" s="976">
        <v>10.100000000000001</v>
      </c>
      <c r="U1100" s="976">
        <v>2</v>
      </c>
      <c r="V1100" s="976">
        <v>222</v>
      </c>
      <c r="W1100" s="979">
        <v>1691.4499999999996</v>
      </c>
      <c r="X1100" s="982">
        <f>VLOOKUP(D1100,'Залог и цена пипса'!$B$13:$E$44,3,0)*(W1100+R1100*$C$2*T1100)</f>
        <v>28201.250000000004</v>
      </c>
      <c r="Y1100" s="982">
        <f>T1100*VLOOKUP(D1100,'Залог и цена пипса'!$B$13:$E$44,2,0)</f>
        <v>2166.0460000000003</v>
      </c>
      <c r="Z1100" s="973">
        <f t="shared" si="20"/>
        <v>30367.296000000002</v>
      </c>
      <c r="AA1100" s="945" t="s">
        <v>2069</v>
      </c>
      <c r="AB1100" s="946" t="s">
        <v>500</v>
      </c>
      <c r="AC1100" s="946">
        <v>3500</v>
      </c>
      <c r="AD1100" s="946" t="s">
        <v>380</v>
      </c>
      <c r="AE1100" s="947">
        <v>43110</v>
      </c>
      <c r="AF1100" s="947">
        <v>43671</v>
      </c>
      <c r="AG1100" s="946">
        <v>5282.79</v>
      </c>
      <c r="AH1100" s="946">
        <v>2987.83</v>
      </c>
      <c r="AI1100" s="948">
        <v>0.6411</v>
      </c>
      <c r="AJ1100" s="948">
        <f>(AH1100-MIN(IF(O1100=0,2E+99,O1100),IF(X1100=0,2E+99,X1100)))/MIN(IF(O1100=0,2E+99,O1100),IF(X1100=0,2E+99,X1100))</f>
        <v>-0.89405327778024035</v>
      </c>
      <c r="AK1100" s="948">
        <v>8.1587490347490355E-2</v>
      </c>
      <c r="AL1100" s="948">
        <v>1.0062457142857144</v>
      </c>
      <c r="AM1100" s="949">
        <v>1.1787350685949336</v>
      </c>
      <c r="AN1100" s="950">
        <v>45083.173680555556</v>
      </c>
      <c r="AO1100" s="946"/>
    </row>
    <row r="1101" spans="1:41" ht="13.5" thickBot="1" x14ac:dyDescent="0.25">
      <c r="A1101" s="990"/>
      <c r="B1101" s="990"/>
      <c r="C1101" s="993"/>
      <c r="D1101" s="996"/>
      <c r="E1101" s="993"/>
      <c r="F1101" s="993"/>
      <c r="G1101" s="993"/>
      <c r="H1101" s="999"/>
      <c r="I1101" s="999"/>
      <c r="J1101" s="999"/>
      <c r="K1101" s="987"/>
      <c r="L1101" s="999"/>
      <c r="M1101" s="999"/>
      <c r="N1101" s="1002"/>
      <c r="O1101" s="987"/>
      <c r="P1101" s="987"/>
      <c r="Q1101" s="978"/>
      <c r="R1101" s="978"/>
      <c r="S1101" s="978"/>
      <c r="T1101" s="978"/>
      <c r="U1101" s="978"/>
      <c r="V1101" s="978"/>
      <c r="W1101" s="981"/>
      <c r="X1101" s="984"/>
      <c r="Y1101" s="984"/>
      <c r="Z1101" s="975"/>
      <c r="AA1101" s="957" t="s">
        <v>1061</v>
      </c>
      <c r="AB1101" s="958" t="s">
        <v>500</v>
      </c>
      <c r="AC1101" s="958">
        <v>3000</v>
      </c>
      <c r="AD1101" s="958" t="s">
        <v>380</v>
      </c>
      <c r="AE1101" s="959">
        <v>42373</v>
      </c>
      <c r="AF1101" s="959">
        <v>42629</v>
      </c>
      <c r="AG1101" s="958">
        <v>6477.5</v>
      </c>
      <c r="AH1101" s="958">
        <v>3344.19</v>
      </c>
      <c r="AI1101" s="960">
        <v>0.79669999999999996</v>
      </c>
      <c r="AJ1101" s="960">
        <f>(AH1101-MIN(IF(O1100=0,2E+99,O1100),IF(X1100=0,2E+99,X1100)))/MIN(IF(O1100=0,2E+99,O1100),IF(X1100=0,2E+99,X1100))</f>
        <v>-0.88141695846815304</v>
      </c>
      <c r="AK1101" s="960">
        <v>0.25401960784313726</v>
      </c>
      <c r="AL1101" s="960">
        <v>3.0845238095238097</v>
      </c>
      <c r="AM1101" s="961">
        <v>2.7670591170272711</v>
      </c>
      <c r="AN1101" s="962">
        <v>45083.173726851855</v>
      </c>
      <c r="AO1101" s="958"/>
    </row>
    <row r="1102" spans="1:41" x14ac:dyDescent="0.2">
      <c r="A1102" s="988" t="s">
        <v>2268</v>
      </c>
      <c r="B1102" s="988" t="s">
        <v>2269</v>
      </c>
      <c r="C1102" s="991"/>
      <c r="D1102" s="994" t="s">
        <v>500</v>
      </c>
      <c r="E1102" s="991" t="s">
        <v>960</v>
      </c>
      <c r="F1102" s="991">
        <v>1</v>
      </c>
      <c r="G1102" s="991">
        <v>1</v>
      </c>
      <c r="H1102" s="997">
        <v>100</v>
      </c>
      <c r="I1102" s="997">
        <v>745</v>
      </c>
      <c r="J1102" s="997">
        <v>0.01</v>
      </c>
      <c r="K1102" s="985">
        <v>10.010999999999997</v>
      </c>
      <c r="L1102" s="997">
        <v>0.5</v>
      </c>
      <c r="M1102" s="997">
        <v>222</v>
      </c>
      <c r="N1102" s="1000">
        <v>1671.0959999999995</v>
      </c>
      <c r="O1102" s="985">
        <f>VLOOKUP(D1102,'Залог и цена пипса'!$B$13:$E$44,3,0)*(N1102+I1102*$C$2*K1102)</f>
        <v>27898.252499999995</v>
      </c>
      <c r="P1102" s="985">
        <f>K1102*VLOOKUP(D1102,'Залог и цена пипса'!$B$13:$E$44,2,0)</f>
        <v>2146.9590599999997</v>
      </c>
      <c r="Q1102" s="976"/>
      <c r="R1102" s="976"/>
      <c r="S1102" s="976"/>
      <c r="T1102" s="976"/>
      <c r="U1102" s="976"/>
      <c r="V1102" s="976"/>
      <c r="W1102" s="979"/>
      <c r="X1102" s="982"/>
      <c r="Y1102" s="982"/>
      <c r="Z1102" s="973">
        <f>MAX(O1102,X1102)+MAX(Y1102,P1102)</f>
        <v>30045.211559999996</v>
      </c>
      <c r="AA1102" s="945" t="s">
        <v>2069</v>
      </c>
      <c r="AB1102" s="946" t="s">
        <v>500</v>
      </c>
      <c r="AC1102" s="946">
        <v>3500</v>
      </c>
      <c r="AD1102" s="946" t="s">
        <v>380</v>
      </c>
      <c r="AE1102" s="947">
        <v>43110</v>
      </c>
      <c r="AF1102" s="947">
        <v>43671</v>
      </c>
      <c r="AG1102" s="946">
        <v>4341.04</v>
      </c>
      <c r="AH1102" s="946">
        <v>3073.17</v>
      </c>
      <c r="AI1102" s="948">
        <v>0.72650000000000003</v>
      </c>
      <c r="AJ1102" s="948">
        <f>(AH1102-MIN(IF(O1102=0,2E+99,O1102),IF(X1102=0,2E+99,X1102)))/MIN(IF(O1102=0,2E+99,O1102),IF(X1102=0,2E+99,X1102))</f>
        <v>-0.88984363805582456</v>
      </c>
      <c r="AK1102" s="948">
        <v>6.7043088803088804E-2</v>
      </c>
      <c r="AL1102" s="948">
        <v>0.82686476190476188</v>
      </c>
      <c r="AM1102" s="949">
        <v>0.94170731416311715</v>
      </c>
      <c r="AN1102" s="950">
        <v>45083.173773148148</v>
      </c>
      <c r="AO1102" s="946"/>
    </row>
    <row r="1103" spans="1:41" ht="13.5" thickBot="1" x14ac:dyDescent="0.25">
      <c r="A1103" s="990"/>
      <c r="B1103" s="990"/>
      <c r="C1103" s="993"/>
      <c r="D1103" s="996"/>
      <c r="E1103" s="993"/>
      <c r="F1103" s="993"/>
      <c r="G1103" s="993"/>
      <c r="H1103" s="999"/>
      <c r="I1103" s="999"/>
      <c r="J1103" s="999"/>
      <c r="K1103" s="987"/>
      <c r="L1103" s="999"/>
      <c r="M1103" s="999"/>
      <c r="N1103" s="1002"/>
      <c r="O1103" s="987"/>
      <c r="P1103" s="987"/>
      <c r="Q1103" s="978"/>
      <c r="R1103" s="978"/>
      <c r="S1103" s="978"/>
      <c r="T1103" s="978"/>
      <c r="U1103" s="978"/>
      <c r="V1103" s="978"/>
      <c r="W1103" s="981"/>
      <c r="X1103" s="984"/>
      <c r="Y1103" s="984"/>
      <c r="Z1103" s="975"/>
      <c r="AA1103" s="957" t="s">
        <v>2270</v>
      </c>
      <c r="AB1103" s="958" t="s">
        <v>500</v>
      </c>
      <c r="AC1103" s="958">
        <v>3000</v>
      </c>
      <c r="AD1103" s="958" t="s">
        <v>380</v>
      </c>
      <c r="AE1103" s="959">
        <v>42373</v>
      </c>
      <c r="AF1103" s="959">
        <v>42633</v>
      </c>
      <c r="AG1103" s="958">
        <v>5483.48</v>
      </c>
      <c r="AH1103" s="958">
        <v>3355.99</v>
      </c>
      <c r="AI1103" s="960">
        <v>0.49380000000000002</v>
      </c>
      <c r="AJ1103" s="960">
        <f>(AH1103-MIN(IF(O1102=0,2E+99,O1102),IF(X1102=0,2E+99,X1102)))/MIN(IF(O1102=0,2E+99,O1102),IF(X1102=0,2E+99,X1102))</f>
        <v>-0.87970608553349361</v>
      </c>
      <c r="AK1103" s="960">
        <v>0.21253798449612402</v>
      </c>
      <c r="AL1103" s="960">
        <v>2.6111809523809524</v>
      </c>
      <c r="AM1103" s="961">
        <v>2.3341973179725977</v>
      </c>
      <c r="AN1103" s="962">
        <v>45083.173831018517</v>
      </c>
      <c r="AO1103" s="958"/>
    </row>
    <row r="1104" spans="1:41" ht="13.5" thickBot="1" x14ac:dyDescent="0.25">
      <c r="A1104" s="932" t="s">
        <v>2271</v>
      </c>
      <c r="B1104" s="932" t="s">
        <v>2272</v>
      </c>
      <c r="C1104" s="933"/>
      <c r="D1104" s="934" t="s">
        <v>506</v>
      </c>
      <c r="E1104" s="933" t="s">
        <v>960</v>
      </c>
      <c r="F1104" s="933">
        <v>1</v>
      </c>
      <c r="G1104" s="933">
        <v>1</v>
      </c>
      <c r="H1104" s="935">
        <v>15</v>
      </c>
      <c r="I1104" s="935">
        <v>453</v>
      </c>
      <c r="J1104" s="935">
        <v>0.02</v>
      </c>
      <c r="K1104" s="936">
        <v>10.08</v>
      </c>
      <c r="L1104" s="935">
        <v>1.5</v>
      </c>
      <c r="M1104" s="935">
        <v>121</v>
      </c>
      <c r="N1104" s="937">
        <v>957.18412799999987</v>
      </c>
      <c r="O1104" s="936">
        <f>VLOOKUP(D1104,'Залог и цена пипса'!$B$13:$E$44,3,0)*(N1104+I1104*$C$2*K1104)</f>
        <v>12003.802105263159</v>
      </c>
      <c r="P1104" s="936">
        <f>K1104*VLOOKUP(D1104,'Залог и цена пипса'!$B$13:$E$44,2,0)</f>
        <v>2016</v>
      </c>
      <c r="Q1104" s="938"/>
      <c r="R1104" s="938"/>
      <c r="S1104" s="938"/>
      <c r="T1104" s="938"/>
      <c r="U1104" s="938"/>
      <c r="V1104" s="938"/>
      <c r="W1104" s="939"/>
      <c r="X1104" s="940"/>
      <c r="Y1104" s="940"/>
      <c r="Z1104" s="941">
        <f>MAX(O1104,X1104)+MAX(Y1104,P1104)</f>
        <v>14019.802105263159</v>
      </c>
      <c r="AA1104" s="933"/>
      <c r="AB1104" s="933"/>
      <c r="AC1104" s="933"/>
      <c r="AD1104" s="933"/>
      <c r="AE1104" s="933"/>
      <c r="AF1104" s="933"/>
      <c r="AG1104" s="933"/>
      <c r="AH1104" s="933"/>
      <c r="AI1104" s="943"/>
      <c r="AJ1104" s="943"/>
      <c r="AK1104" s="943"/>
      <c r="AL1104" s="943"/>
      <c r="AM1104" s="941"/>
      <c r="AN1104" s="944">
        <v>45083.173831018517</v>
      </c>
      <c r="AO1104" s="933"/>
    </row>
    <row r="1105" spans="1:41" x14ac:dyDescent="0.2">
      <c r="A1105" s="988" t="s">
        <v>2273</v>
      </c>
      <c r="B1105" s="988" t="s">
        <v>2274</v>
      </c>
      <c r="C1105" s="991"/>
      <c r="D1105" s="994" t="s">
        <v>501</v>
      </c>
      <c r="E1105" s="991" t="s">
        <v>960</v>
      </c>
      <c r="F1105" s="991">
        <v>1</v>
      </c>
      <c r="G1105" s="991">
        <v>0</v>
      </c>
      <c r="H1105" s="997">
        <v>15</v>
      </c>
      <c r="I1105" s="997">
        <v>420</v>
      </c>
      <c r="J1105" s="997">
        <v>0.01</v>
      </c>
      <c r="K1105" s="985">
        <v>5.6419999999999995</v>
      </c>
      <c r="L1105" s="997">
        <v>1.5</v>
      </c>
      <c r="M1105" s="997">
        <v>107</v>
      </c>
      <c r="N1105" s="1000">
        <v>466.75599999999997</v>
      </c>
      <c r="O1105" s="985">
        <f>VLOOKUP(D1105,'Залог и цена пипса'!$B$13:$E$44,3,0)*(N1105+I1105*$C$2*K1105)</f>
        <v>8222.0200000000023</v>
      </c>
      <c r="P1105" s="985">
        <f>K1105*VLOOKUP(D1105,'Залог и цена пипса'!$B$13:$E$44,2,0)</f>
        <v>1383.8697599999998</v>
      </c>
      <c r="Q1105" s="976">
        <v>15</v>
      </c>
      <c r="R1105" s="976">
        <v>477</v>
      </c>
      <c r="S1105" s="976">
        <v>0.01</v>
      </c>
      <c r="T1105" s="976">
        <v>5.2389999999999999</v>
      </c>
      <c r="U1105" s="976">
        <v>1.5</v>
      </c>
      <c r="V1105" s="976">
        <v>114</v>
      </c>
      <c r="W1105" s="979">
        <v>494.96399999999994</v>
      </c>
      <c r="X1105" s="982">
        <f>VLOOKUP(D1105,'Залог и цена пипса'!$B$13:$E$44,3,0)*(W1105+R1105*$C$2*T1105)</f>
        <v>8698.1445000000003</v>
      </c>
      <c r="Y1105" s="982">
        <f>T1105*VLOOKUP(D1105,'Залог и цена пипса'!$B$13:$E$44,2,0)</f>
        <v>1285.0219199999999</v>
      </c>
      <c r="Z1105" s="973">
        <f>MAX(O1105,X1105)+MAX(Y1105,P1105)</f>
        <v>10082.01426</v>
      </c>
      <c r="AA1105" s="945" t="s">
        <v>2069</v>
      </c>
      <c r="AB1105" s="946" t="s">
        <v>501</v>
      </c>
      <c r="AC1105" s="946">
        <v>25000</v>
      </c>
      <c r="AD1105" s="946" t="s">
        <v>380</v>
      </c>
      <c r="AE1105" s="947">
        <v>43110</v>
      </c>
      <c r="AF1105" s="947">
        <v>43671</v>
      </c>
      <c r="AG1105" s="946">
        <v>-19342.849999999999</v>
      </c>
      <c r="AH1105" s="946">
        <v>110020.01</v>
      </c>
      <c r="AI1105" s="948">
        <v>0.95109999999999995</v>
      </c>
      <c r="AJ1105" s="948">
        <f>(AH1105-MIN(IF(O1105=0,2E+99,O1105),IF(X1105=0,2E+99,X1105)))/MIN(IF(O1105=0,2E+99,O1105),IF(X1105=0,2E+99,X1105))</f>
        <v>12.381141130768347</v>
      </c>
      <c r="AK1105" s="948">
        <v>-4.1822378378378371E-2</v>
      </c>
      <c r="AL1105" s="948">
        <v>-0.51580933333333323</v>
      </c>
      <c r="AM1105" s="949">
        <v>-0.11720807272543723</v>
      </c>
      <c r="AN1105" s="950">
        <v>45083.173900462964</v>
      </c>
      <c r="AO1105" s="946"/>
    </row>
    <row r="1106" spans="1:41" ht="13.5" thickBot="1" x14ac:dyDescent="0.25">
      <c r="A1106" s="990"/>
      <c r="B1106" s="990"/>
      <c r="C1106" s="993"/>
      <c r="D1106" s="996"/>
      <c r="E1106" s="993"/>
      <c r="F1106" s="993"/>
      <c r="G1106" s="993"/>
      <c r="H1106" s="999"/>
      <c r="I1106" s="999"/>
      <c r="J1106" s="999"/>
      <c r="K1106" s="987"/>
      <c r="L1106" s="999"/>
      <c r="M1106" s="999"/>
      <c r="N1106" s="1002"/>
      <c r="O1106" s="987"/>
      <c r="P1106" s="987"/>
      <c r="Q1106" s="978"/>
      <c r="R1106" s="978"/>
      <c r="S1106" s="978"/>
      <c r="T1106" s="978"/>
      <c r="U1106" s="978"/>
      <c r="V1106" s="978"/>
      <c r="W1106" s="981"/>
      <c r="X1106" s="984"/>
      <c r="Y1106" s="984"/>
      <c r="Z1106" s="975"/>
      <c r="AA1106" s="957" t="s">
        <v>2275</v>
      </c>
      <c r="AB1106" s="958" t="s">
        <v>501</v>
      </c>
      <c r="AC1106" s="958">
        <v>6500</v>
      </c>
      <c r="AD1106" s="958" t="s">
        <v>380</v>
      </c>
      <c r="AE1106" s="959">
        <v>43475</v>
      </c>
      <c r="AF1106" s="959">
        <v>43671</v>
      </c>
      <c r="AG1106" s="958">
        <v>-6261.28</v>
      </c>
      <c r="AH1106" s="958">
        <v>10641.49</v>
      </c>
      <c r="AI1106" s="960">
        <v>0.97809999999999997</v>
      </c>
      <c r="AJ1106" s="960">
        <f>(AH1106-MIN(IF(O1105=0,2E+99,O1105),IF(X1105=0,2E+99,X1105)))/MIN(IF(O1105=0,2E+99,O1105),IF(X1105=0,2E+99,X1105))</f>
        <v>0.29426710224494673</v>
      </c>
      <c r="AK1106" s="960">
        <v>-0.14819597633136095</v>
      </c>
      <c r="AL1106" s="960">
        <v>-1.9265476923076923</v>
      </c>
      <c r="AM1106" s="961">
        <v>-1.1767675391322079</v>
      </c>
      <c r="AN1106" s="962">
        <v>45083.17392361111</v>
      </c>
      <c r="AO1106" s="958"/>
    </row>
    <row r="1107" spans="1:41" ht="13.5" thickBot="1" x14ac:dyDescent="0.25">
      <c r="A1107" s="932" t="s">
        <v>2276</v>
      </c>
      <c r="B1107" s="932" t="s">
        <v>2277</v>
      </c>
      <c r="C1107" s="933"/>
      <c r="D1107" s="934" t="s">
        <v>501</v>
      </c>
      <c r="E1107" s="933" t="s">
        <v>960</v>
      </c>
      <c r="F1107" s="933">
        <v>1</v>
      </c>
      <c r="G1107" s="933">
        <v>0</v>
      </c>
      <c r="H1107" s="935">
        <v>15</v>
      </c>
      <c r="I1107" s="935">
        <v>420</v>
      </c>
      <c r="J1107" s="935">
        <v>0.01</v>
      </c>
      <c r="K1107" s="936">
        <v>5.2389999999999999</v>
      </c>
      <c r="L1107" s="935">
        <v>1.5</v>
      </c>
      <c r="M1107" s="935">
        <v>110</v>
      </c>
      <c r="N1107" s="937">
        <v>450.83399999999995</v>
      </c>
      <c r="O1107" s="936">
        <f>VLOOKUP(D1107,'Залог и цена пипса'!$B$13:$E$44,3,0)*(N1107+I1107*$C$2*K1107)</f>
        <v>7808.9100000000008</v>
      </c>
      <c r="P1107" s="936">
        <f>K1107*VLOOKUP(D1107,'Залог и цена пипса'!$B$13:$E$44,2,0)</f>
        <v>1285.0219199999999</v>
      </c>
      <c r="Q1107" s="938">
        <v>15</v>
      </c>
      <c r="R1107" s="938">
        <v>477</v>
      </c>
      <c r="S1107" s="938">
        <v>0.01</v>
      </c>
      <c r="T1107" s="938">
        <v>5.2389999999999999</v>
      </c>
      <c r="U1107" s="938">
        <v>1.5</v>
      </c>
      <c r="V1107" s="938">
        <v>114</v>
      </c>
      <c r="W1107" s="939">
        <v>494.96399999999994</v>
      </c>
      <c r="X1107" s="940">
        <f>VLOOKUP(D1107,'Залог и цена пипса'!$B$13:$E$44,3,0)*(W1107+R1107*$C$2*T1107)</f>
        <v>8698.1445000000003</v>
      </c>
      <c r="Y1107" s="940">
        <f>T1107*VLOOKUP(D1107,'Залог и цена пипса'!$B$13:$E$44,2,0)</f>
        <v>1285.0219199999999</v>
      </c>
      <c r="Z1107" s="941">
        <f>MAX(O1107,X1107)+MAX(Y1107,P1107)</f>
        <v>9983.1664199999996</v>
      </c>
      <c r="AA1107" s="933"/>
      <c r="AB1107" s="933"/>
      <c r="AC1107" s="933"/>
      <c r="AD1107" s="933"/>
      <c r="AE1107" s="933"/>
      <c r="AF1107" s="933"/>
      <c r="AG1107" s="933"/>
      <c r="AH1107" s="933"/>
      <c r="AI1107" s="943"/>
      <c r="AJ1107" s="943"/>
      <c r="AK1107" s="943"/>
      <c r="AL1107" s="943"/>
      <c r="AM1107" s="941"/>
      <c r="AN1107" s="944">
        <v>45083.17392361111</v>
      </c>
      <c r="AO1107" s="933"/>
    </row>
    <row r="1108" spans="1:41" x14ac:dyDescent="0.2">
      <c r="A1108" s="988" t="s">
        <v>2278</v>
      </c>
      <c r="B1108" s="988" t="s">
        <v>2279</v>
      </c>
      <c r="C1108" s="991"/>
      <c r="D1108" s="994" t="s">
        <v>500</v>
      </c>
      <c r="E1108" s="991" t="s">
        <v>960</v>
      </c>
      <c r="F1108" s="991">
        <v>1</v>
      </c>
      <c r="G1108" s="991">
        <v>1</v>
      </c>
      <c r="H1108" s="997">
        <v>102</v>
      </c>
      <c r="I1108" s="997">
        <v>357</v>
      </c>
      <c r="J1108" s="997">
        <v>0.01</v>
      </c>
      <c r="K1108" s="985">
        <v>25.244999999999994</v>
      </c>
      <c r="L1108" s="997">
        <v>2</v>
      </c>
      <c r="M1108" s="997">
        <v>92</v>
      </c>
      <c r="N1108" s="1000">
        <v>1701.9469999999999</v>
      </c>
      <c r="O1108" s="985">
        <f>VLOOKUP(D1108,'Залог и цена пипса'!$B$13:$E$44,3,0)*(N1108+I1108*$C$2*K1108)</f>
        <v>30538.1675</v>
      </c>
      <c r="P1108" s="985">
        <f>K1108*VLOOKUP(D1108,'Залог и цена пипса'!$B$13:$E$44,2,0)</f>
        <v>5414.0426999999991</v>
      </c>
      <c r="Q1108" s="976"/>
      <c r="R1108" s="976"/>
      <c r="S1108" s="976"/>
      <c r="T1108" s="976"/>
      <c r="U1108" s="976"/>
      <c r="V1108" s="976"/>
      <c r="W1108" s="979"/>
      <c r="X1108" s="982"/>
      <c r="Y1108" s="982"/>
      <c r="Z1108" s="973">
        <f>MAX(O1108,X1108)+MAX(Y1108,P1108)</f>
        <v>35952.210200000001</v>
      </c>
      <c r="AA1108" s="964" t="s">
        <v>2280</v>
      </c>
      <c r="AB1108" s="946"/>
      <c r="AC1108" s="946"/>
      <c r="AD1108" s="946"/>
      <c r="AE1108" s="946"/>
      <c r="AF1108" s="946"/>
      <c r="AG1108" s="946"/>
      <c r="AH1108" s="946"/>
      <c r="AI1108" s="948"/>
      <c r="AJ1108" s="948"/>
      <c r="AK1108" s="948"/>
      <c r="AL1108" s="948"/>
      <c r="AM1108" s="949"/>
      <c r="AN1108" s="950">
        <v>45083.173958333333</v>
      </c>
      <c r="AO1108" s="946"/>
    </row>
    <row r="1109" spans="1:41" x14ac:dyDescent="0.2">
      <c r="A1109" s="989"/>
      <c r="B1109" s="989"/>
      <c r="C1109" s="992"/>
      <c r="D1109" s="995"/>
      <c r="E1109" s="992"/>
      <c r="F1109" s="992"/>
      <c r="G1109" s="992"/>
      <c r="H1109" s="998"/>
      <c r="I1109" s="998"/>
      <c r="J1109" s="998"/>
      <c r="K1109" s="986"/>
      <c r="L1109" s="998"/>
      <c r="M1109" s="998"/>
      <c r="N1109" s="1001"/>
      <c r="O1109" s="986"/>
      <c r="P1109" s="986"/>
      <c r="Q1109" s="977"/>
      <c r="R1109" s="977"/>
      <c r="S1109" s="977"/>
      <c r="T1109" s="977"/>
      <c r="U1109" s="977"/>
      <c r="V1109" s="977"/>
      <c r="W1109" s="980"/>
      <c r="X1109" s="983"/>
      <c r="Y1109" s="983"/>
      <c r="Z1109" s="974"/>
      <c r="AA1109" s="966" t="s">
        <v>2281</v>
      </c>
      <c r="AB1109" s="952"/>
      <c r="AC1109" s="952"/>
      <c r="AD1109" s="952"/>
      <c r="AE1109" s="952"/>
      <c r="AF1109" s="952"/>
      <c r="AG1109" s="952"/>
      <c r="AH1109" s="952"/>
      <c r="AI1109" s="954"/>
      <c r="AJ1109" s="954"/>
      <c r="AK1109" s="954"/>
      <c r="AL1109" s="954"/>
      <c r="AM1109" s="955"/>
      <c r="AN1109" s="956">
        <v>45083.17396990741</v>
      </c>
      <c r="AO1109" s="952"/>
    </row>
    <row r="1110" spans="1:41" x14ac:dyDescent="0.2">
      <c r="A1110" s="989"/>
      <c r="B1110" s="989"/>
      <c r="C1110" s="992"/>
      <c r="D1110" s="995"/>
      <c r="E1110" s="992"/>
      <c r="F1110" s="992"/>
      <c r="G1110" s="992"/>
      <c r="H1110" s="998"/>
      <c r="I1110" s="998"/>
      <c r="J1110" s="998"/>
      <c r="K1110" s="986"/>
      <c r="L1110" s="998"/>
      <c r="M1110" s="998"/>
      <c r="N1110" s="1001"/>
      <c r="O1110" s="986"/>
      <c r="P1110" s="986"/>
      <c r="Q1110" s="977"/>
      <c r="R1110" s="977"/>
      <c r="S1110" s="977"/>
      <c r="T1110" s="977"/>
      <c r="U1110" s="977"/>
      <c r="V1110" s="977"/>
      <c r="W1110" s="980"/>
      <c r="X1110" s="983"/>
      <c r="Y1110" s="983"/>
      <c r="Z1110" s="974"/>
      <c r="AA1110" s="966" t="s">
        <v>2282</v>
      </c>
      <c r="AB1110" s="952"/>
      <c r="AC1110" s="952"/>
      <c r="AD1110" s="952"/>
      <c r="AE1110" s="952"/>
      <c r="AF1110" s="952"/>
      <c r="AG1110" s="952"/>
      <c r="AH1110" s="952"/>
      <c r="AI1110" s="954"/>
      <c r="AJ1110" s="954"/>
      <c r="AK1110" s="954"/>
      <c r="AL1110" s="954"/>
      <c r="AM1110" s="955"/>
      <c r="AN1110" s="956">
        <v>45083.17396990741</v>
      </c>
      <c r="AO1110" s="952"/>
    </row>
    <row r="1111" spans="1:41" ht="13.5" thickBot="1" x14ac:dyDescent="0.25">
      <c r="A1111" s="990"/>
      <c r="B1111" s="990"/>
      <c r="C1111" s="993"/>
      <c r="D1111" s="996"/>
      <c r="E1111" s="993"/>
      <c r="F1111" s="993"/>
      <c r="G1111" s="993"/>
      <c r="H1111" s="999"/>
      <c r="I1111" s="999"/>
      <c r="J1111" s="999"/>
      <c r="K1111" s="987"/>
      <c r="L1111" s="999"/>
      <c r="M1111" s="999"/>
      <c r="N1111" s="1002"/>
      <c r="O1111" s="987"/>
      <c r="P1111" s="987"/>
      <c r="Q1111" s="978"/>
      <c r="R1111" s="978"/>
      <c r="S1111" s="978"/>
      <c r="T1111" s="978"/>
      <c r="U1111" s="978"/>
      <c r="V1111" s="978"/>
      <c r="W1111" s="981"/>
      <c r="X1111" s="984"/>
      <c r="Y1111" s="984"/>
      <c r="Z1111" s="975"/>
      <c r="AA1111" s="965" t="s">
        <v>2283</v>
      </c>
      <c r="AB1111" s="958"/>
      <c r="AC1111" s="958"/>
      <c r="AD1111" s="958"/>
      <c r="AE1111" s="958"/>
      <c r="AF1111" s="958"/>
      <c r="AG1111" s="958"/>
      <c r="AH1111" s="958"/>
      <c r="AI1111" s="960"/>
      <c r="AJ1111" s="960"/>
      <c r="AK1111" s="960"/>
      <c r="AL1111" s="960"/>
      <c r="AM1111" s="961"/>
      <c r="AN1111" s="962">
        <v>45083.17396990741</v>
      </c>
      <c r="AO1111" s="958"/>
    </row>
    <row r="1112" spans="1:41" ht="13.5" thickBot="1" x14ac:dyDescent="0.25">
      <c r="A1112" s="932" t="s">
        <v>2284</v>
      </c>
      <c r="B1112" s="932" t="s">
        <v>2285</v>
      </c>
      <c r="C1112" s="933"/>
      <c r="D1112" s="934" t="s">
        <v>508</v>
      </c>
      <c r="E1112" s="933" t="s">
        <v>960</v>
      </c>
      <c r="F1112" s="933">
        <v>1</v>
      </c>
      <c r="G1112" s="933">
        <v>1</v>
      </c>
      <c r="H1112" s="935">
        <v>15</v>
      </c>
      <c r="I1112" s="935">
        <v>455</v>
      </c>
      <c r="J1112" s="935">
        <v>0.02</v>
      </c>
      <c r="K1112" s="936">
        <v>8.5339999999999989</v>
      </c>
      <c r="L1112" s="935">
        <v>1.5</v>
      </c>
      <c r="M1112" s="935">
        <v>120</v>
      </c>
      <c r="N1112" s="937">
        <v>898.61709428331608</v>
      </c>
      <c r="O1112" s="936">
        <f>VLOOKUP(D1112,'Залог и цена пипса'!$B$13:$E$44,3,0)*(N1112+I1112*$C$2*K1112)</f>
        <v>11290.654200554529</v>
      </c>
      <c r="P1112" s="936">
        <f>K1112*VLOOKUP(D1112,'Залог и цена пипса'!$B$13:$E$44,2,0)</f>
        <v>1830.2016399999998</v>
      </c>
      <c r="Q1112" s="938"/>
      <c r="R1112" s="938"/>
      <c r="S1112" s="938"/>
      <c r="T1112" s="938"/>
      <c r="U1112" s="938"/>
      <c r="V1112" s="938"/>
      <c r="W1112" s="939"/>
      <c r="X1112" s="940"/>
      <c r="Y1112" s="940"/>
      <c r="Z1112" s="941">
        <f t="shared" ref="Z1112:Z1119" si="21">MAX(O1112,X1112)+MAX(Y1112,P1112)</f>
        <v>13120.855840554528</v>
      </c>
      <c r="AA1112" s="932" t="s">
        <v>2069</v>
      </c>
      <c r="AB1112" s="933" t="s">
        <v>508</v>
      </c>
      <c r="AC1112" s="933">
        <v>1000</v>
      </c>
      <c r="AD1112" s="933" t="s">
        <v>380</v>
      </c>
      <c r="AE1112" s="942">
        <v>43475</v>
      </c>
      <c r="AF1112" s="942">
        <v>43671</v>
      </c>
      <c r="AG1112" s="933">
        <v>499.64</v>
      </c>
      <c r="AH1112" s="933">
        <v>911.61</v>
      </c>
      <c r="AI1112" s="943">
        <v>0.37819999999999998</v>
      </c>
      <c r="AJ1112" s="943">
        <f>(AH1112-MIN(IF(O1112=0,2E+99,O1112),IF(X1112=0,2E+99,X1112)))/MIN(IF(O1112=0,2E+99,O1112),IF(X1112=0,2E+99,X1112))</f>
        <v>-0.91925977150595684</v>
      </c>
      <c r="AK1112" s="943">
        <v>7.6867692307692304E-2</v>
      </c>
      <c r="AL1112" s="943">
        <v>0.99927999999999995</v>
      </c>
      <c r="AM1112" s="941">
        <v>1.0961705115125986</v>
      </c>
      <c r="AN1112" s="944">
        <v>45083.174004629633</v>
      </c>
      <c r="AO1112" s="933"/>
    </row>
    <row r="1113" spans="1:41" ht="13.5" thickBot="1" x14ac:dyDescent="0.25">
      <c r="A1113" s="932" t="s">
        <v>2286</v>
      </c>
      <c r="B1113" s="932" t="s">
        <v>2287</v>
      </c>
      <c r="C1113" s="933"/>
      <c r="D1113" s="934" t="s">
        <v>502</v>
      </c>
      <c r="E1113" s="933" t="s">
        <v>1649</v>
      </c>
      <c r="F1113" s="933">
        <v>2</v>
      </c>
      <c r="G1113" s="933">
        <v>1</v>
      </c>
      <c r="H1113" s="935">
        <v>100</v>
      </c>
      <c r="I1113" s="935">
        <v>2130</v>
      </c>
      <c r="J1113" s="935">
        <v>0.01</v>
      </c>
      <c r="K1113" s="936">
        <v>2.9199999999999955</v>
      </c>
      <c r="L1113" s="935">
        <v>1</v>
      </c>
      <c r="M1113" s="935">
        <v>966</v>
      </c>
      <c r="N1113" s="937">
        <v>2821.3519999999994</v>
      </c>
      <c r="O1113" s="936">
        <f>VLOOKUP(D1113,'Залог и цена пипса'!$B$13:$E$44,3,0)*(N1113+I1113*$C$2*K1113)</f>
        <v>37542.919999999991</v>
      </c>
      <c r="P1113" s="936">
        <f>K1113*VLOOKUP(D1113,'Залог и цена пипса'!$B$13:$E$44,2,0)</f>
        <v>391.33839999999941</v>
      </c>
      <c r="Q1113" s="938"/>
      <c r="R1113" s="938"/>
      <c r="S1113" s="938"/>
      <c r="T1113" s="938"/>
      <c r="U1113" s="938"/>
      <c r="V1113" s="938"/>
      <c r="W1113" s="939"/>
      <c r="X1113" s="940"/>
      <c r="Y1113" s="940"/>
      <c r="Z1113" s="941">
        <f t="shared" si="21"/>
        <v>37934.258399999992</v>
      </c>
      <c r="AA1113" s="933"/>
      <c r="AB1113" s="933"/>
      <c r="AC1113" s="933"/>
      <c r="AD1113" s="933"/>
      <c r="AE1113" s="933"/>
      <c r="AF1113" s="933"/>
      <c r="AG1113" s="933"/>
      <c r="AH1113" s="933"/>
      <c r="AI1113" s="943"/>
      <c r="AJ1113" s="943"/>
      <c r="AK1113" s="943"/>
      <c r="AL1113" s="943"/>
      <c r="AM1113" s="941"/>
      <c r="AN1113" s="944">
        <v>45083.174004629633</v>
      </c>
      <c r="AO1113" s="933"/>
    </row>
    <row r="1114" spans="1:41" ht="13.5" thickBot="1" x14ac:dyDescent="0.25">
      <c r="A1114" s="932" t="s">
        <v>2286</v>
      </c>
      <c r="B1114" s="932" t="s">
        <v>2288</v>
      </c>
      <c r="C1114" s="933"/>
      <c r="D1114" s="934" t="s">
        <v>502</v>
      </c>
      <c r="E1114" s="933" t="s">
        <v>960</v>
      </c>
      <c r="F1114" s="933">
        <v>1</v>
      </c>
      <c r="G1114" s="933">
        <v>1</v>
      </c>
      <c r="H1114" s="935">
        <v>100</v>
      </c>
      <c r="I1114" s="935">
        <v>2130</v>
      </c>
      <c r="J1114" s="935">
        <v>0.01</v>
      </c>
      <c r="K1114" s="936">
        <v>2.9199999999999955</v>
      </c>
      <c r="L1114" s="935">
        <v>1</v>
      </c>
      <c r="M1114" s="935">
        <v>966</v>
      </c>
      <c r="N1114" s="937">
        <v>2821.3519999999994</v>
      </c>
      <c r="O1114" s="936">
        <f>VLOOKUP(D1114,'Залог и цена пипса'!$B$13:$E$44,3,0)*(N1114+I1114*$C$2*K1114)</f>
        <v>37542.919999999991</v>
      </c>
      <c r="P1114" s="936">
        <f>K1114*VLOOKUP(D1114,'Залог и цена пипса'!$B$13:$E$44,2,0)</f>
        <v>391.33839999999941</v>
      </c>
      <c r="Q1114" s="938"/>
      <c r="R1114" s="938"/>
      <c r="S1114" s="938"/>
      <c r="T1114" s="938"/>
      <c r="U1114" s="938"/>
      <c r="V1114" s="938"/>
      <c r="W1114" s="939"/>
      <c r="X1114" s="940"/>
      <c r="Y1114" s="940"/>
      <c r="Z1114" s="941">
        <f t="shared" si="21"/>
        <v>37934.258399999992</v>
      </c>
      <c r="AA1114" s="933"/>
      <c r="AB1114" s="933"/>
      <c r="AC1114" s="933"/>
      <c r="AD1114" s="933"/>
      <c r="AE1114" s="933"/>
      <c r="AF1114" s="933"/>
      <c r="AG1114" s="933"/>
      <c r="AH1114" s="933"/>
      <c r="AI1114" s="943"/>
      <c r="AJ1114" s="943"/>
      <c r="AK1114" s="943"/>
      <c r="AL1114" s="943"/>
      <c r="AM1114" s="941"/>
      <c r="AN1114" s="944">
        <v>45083.174027777779</v>
      </c>
      <c r="AO1114" s="933"/>
    </row>
    <row r="1115" spans="1:41" ht="13.5" thickBot="1" x14ac:dyDescent="0.25">
      <c r="A1115" s="932" t="s">
        <v>2286</v>
      </c>
      <c r="B1115" s="932" t="s">
        <v>2289</v>
      </c>
      <c r="C1115" s="933"/>
      <c r="D1115" s="934" t="s">
        <v>500</v>
      </c>
      <c r="E1115" s="933" t="s">
        <v>1649</v>
      </c>
      <c r="F1115" s="933">
        <v>2</v>
      </c>
      <c r="G1115" s="933">
        <v>1</v>
      </c>
      <c r="H1115" s="935">
        <v>100</v>
      </c>
      <c r="I1115" s="935">
        <v>2130</v>
      </c>
      <c r="J1115" s="935">
        <v>0.01</v>
      </c>
      <c r="K1115" s="936">
        <v>2.9199999999999955</v>
      </c>
      <c r="L1115" s="935">
        <v>1</v>
      </c>
      <c r="M1115" s="935">
        <v>966</v>
      </c>
      <c r="N1115" s="937">
        <v>2821.3519999999994</v>
      </c>
      <c r="O1115" s="936">
        <f>VLOOKUP(D1115,'Залог и цена пипса'!$B$13:$E$44,3,0)*(N1115+I1115*$C$2*K1115)</f>
        <v>37542.919999999991</v>
      </c>
      <c r="P1115" s="936">
        <f>K1115*VLOOKUP(D1115,'Залог и цена пипса'!$B$13:$E$44,2,0)</f>
        <v>626.22319999999911</v>
      </c>
      <c r="Q1115" s="938"/>
      <c r="R1115" s="938"/>
      <c r="S1115" s="938"/>
      <c r="T1115" s="938"/>
      <c r="U1115" s="938"/>
      <c r="V1115" s="938"/>
      <c r="W1115" s="939"/>
      <c r="X1115" s="940"/>
      <c r="Y1115" s="940"/>
      <c r="Z1115" s="941">
        <f t="shared" si="21"/>
        <v>38169.143199999991</v>
      </c>
      <c r="AA1115" s="933"/>
      <c r="AB1115" s="933"/>
      <c r="AC1115" s="933"/>
      <c r="AD1115" s="933"/>
      <c r="AE1115" s="933"/>
      <c r="AF1115" s="933"/>
      <c r="AG1115" s="933"/>
      <c r="AH1115" s="933"/>
      <c r="AI1115" s="943"/>
      <c r="AJ1115" s="943"/>
      <c r="AK1115" s="943"/>
      <c r="AL1115" s="943"/>
      <c r="AM1115" s="941"/>
      <c r="AN1115" s="944">
        <v>45083.174062500002</v>
      </c>
      <c r="AO1115" s="933"/>
    </row>
    <row r="1116" spans="1:41" ht="13.5" thickBot="1" x14ac:dyDescent="0.25">
      <c r="A1116" s="932" t="s">
        <v>2286</v>
      </c>
      <c r="B1116" s="932" t="s">
        <v>2290</v>
      </c>
      <c r="C1116" s="933"/>
      <c r="D1116" s="934" t="s">
        <v>500</v>
      </c>
      <c r="E1116" s="933" t="s">
        <v>1649</v>
      </c>
      <c r="F1116" s="933">
        <v>2</v>
      </c>
      <c r="G1116" s="933">
        <v>1</v>
      </c>
      <c r="H1116" s="935">
        <v>100</v>
      </c>
      <c r="I1116" s="935">
        <v>2130</v>
      </c>
      <c r="J1116" s="935">
        <v>0.01</v>
      </c>
      <c r="K1116" s="936">
        <v>2.9199999999999955</v>
      </c>
      <c r="L1116" s="935">
        <v>1</v>
      </c>
      <c r="M1116" s="935">
        <v>966</v>
      </c>
      <c r="N1116" s="937">
        <v>2821.3519999999994</v>
      </c>
      <c r="O1116" s="936">
        <f>VLOOKUP(D1116,'Залог и цена пипса'!$B$13:$E$44,3,0)*(N1116+I1116*$C$2*K1116)</f>
        <v>37542.919999999991</v>
      </c>
      <c r="P1116" s="936">
        <f>K1116*VLOOKUP(D1116,'Залог и цена пипса'!$B$13:$E$44,2,0)</f>
        <v>626.22319999999911</v>
      </c>
      <c r="Q1116" s="938"/>
      <c r="R1116" s="938"/>
      <c r="S1116" s="938"/>
      <c r="T1116" s="938"/>
      <c r="U1116" s="938"/>
      <c r="V1116" s="938"/>
      <c r="W1116" s="939"/>
      <c r="X1116" s="940"/>
      <c r="Y1116" s="940"/>
      <c r="Z1116" s="941">
        <f t="shared" si="21"/>
        <v>38169.143199999991</v>
      </c>
      <c r="AA1116" s="933"/>
      <c r="AB1116" s="933"/>
      <c r="AC1116" s="933"/>
      <c r="AD1116" s="933"/>
      <c r="AE1116" s="933"/>
      <c r="AF1116" s="933"/>
      <c r="AG1116" s="933"/>
      <c r="AH1116" s="933"/>
      <c r="AI1116" s="943"/>
      <c r="AJ1116" s="943"/>
      <c r="AK1116" s="943"/>
      <c r="AL1116" s="943"/>
      <c r="AM1116" s="941"/>
      <c r="AN1116" s="944">
        <v>45083.174085648148</v>
      </c>
      <c r="AO1116" s="933"/>
    </row>
    <row r="1117" spans="1:41" ht="13.5" thickBot="1" x14ac:dyDescent="0.25">
      <c r="A1117" s="932" t="s">
        <v>2286</v>
      </c>
      <c r="B1117" s="932" t="s">
        <v>2291</v>
      </c>
      <c r="C1117" s="933"/>
      <c r="D1117" s="934" t="s">
        <v>504</v>
      </c>
      <c r="E1117" s="933" t="s">
        <v>1649</v>
      </c>
      <c r="F1117" s="933">
        <v>2</v>
      </c>
      <c r="G1117" s="933">
        <v>1</v>
      </c>
      <c r="H1117" s="935">
        <v>100</v>
      </c>
      <c r="I1117" s="935">
        <v>1704</v>
      </c>
      <c r="J1117" s="935">
        <v>0.01</v>
      </c>
      <c r="K1117" s="936">
        <v>2.9199999999999955</v>
      </c>
      <c r="L1117" s="935">
        <v>1</v>
      </c>
      <c r="M1117" s="935">
        <v>773</v>
      </c>
      <c r="N1117" s="937">
        <v>2257.3092829999996</v>
      </c>
      <c r="O1117" s="936">
        <f>VLOOKUP(D1117,'Залог и цена пипса'!$B$13:$E$44,3,0)*(N1117+I1117*$C$2*K1117)</f>
        <v>32332.198955866512</v>
      </c>
      <c r="P1117" s="936">
        <f>K1117*VLOOKUP(D1117,'Залог и цена пипса'!$B$13:$E$44,2,0)</f>
        <v>583.99999999999909</v>
      </c>
      <c r="Q1117" s="938"/>
      <c r="R1117" s="938"/>
      <c r="S1117" s="938"/>
      <c r="T1117" s="938"/>
      <c r="U1117" s="938"/>
      <c r="V1117" s="938"/>
      <c r="W1117" s="939"/>
      <c r="X1117" s="940"/>
      <c r="Y1117" s="940"/>
      <c r="Z1117" s="941">
        <f t="shared" si="21"/>
        <v>32916.198955866508</v>
      </c>
      <c r="AA1117" s="933"/>
      <c r="AB1117" s="933"/>
      <c r="AC1117" s="933"/>
      <c r="AD1117" s="933"/>
      <c r="AE1117" s="933"/>
      <c r="AF1117" s="933"/>
      <c r="AG1117" s="933"/>
      <c r="AH1117" s="933"/>
      <c r="AI1117" s="943"/>
      <c r="AJ1117" s="943"/>
      <c r="AK1117" s="943"/>
      <c r="AL1117" s="943"/>
      <c r="AM1117" s="941"/>
      <c r="AN1117" s="944">
        <v>45083.174108796295</v>
      </c>
      <c r="AO1117" s="933"/>
    </row>
    <row r="1118" spans="1:41" ht="13.5" thickBot="1" x14ac:dyDescent="0.25">
      <c r="A1118" s="932" t="s">
        <v>2286</v>
      </c>
      <c r="B1118" s="932" t="s">
        <v>2292</v>
      </c>
      <c r="C1118" s="933"/>
      <c r="D1118" s="934" t="s">
        <v>504</v>
      </c>
      <c r="E1118" s="933" t="s">
        <v>1649</v>
      </c>
      <c r="F1118" s="933">
        <v>2</v>
      </c>
      <c r="G1118" s="933">
        <v>1</v>
      </c>
      <c r="H1118" s="935">
        <v>100</v>
      </c>
      <c r="I1118" s="935">
        <v>1704</v>
      </c>
      <c r="J1118" s="935">
        <v>0.01</v>
      </c>
      <c r="K1118" s="936">
        <v>2.9199999999999955</v>
      </c>
      <c r="L1118" s="935">
        <v>1</v>
      </c>
      <c r="M1118" s="935">
        <v>773</v>
      </c>
      <c r="N1118" s="937">
        <v>2257.3092829999996</v>
      </c>
      <c r="O1118" s="936">
        <f>VLOOKUP(D1118,'Залог и цена пипса'!$B$13:$E$44,3,0)*(N1118+I1118*$C$2*K1118)</f>
        <v>32332.198955866512</v>
      </c>
      <c r="P1118" s="936">
        <f>K1118*VLOOKUP(D1118,'Залог и цена пипса'!$B$13:$E$44,2,0)</f>
        <v>583.99999999999909</v>
      </c>
      <c r="Q1118" s="938"/>
      <c r="R1118" s="938"/>
      <c r="S1118" s="938"/>
      <c r="T1118" s="938"/>
      <c r="U1118" s="938"/>
      <c r="V1118" s="938"/>
      <c r="W1118" s="939"/>
      <c r="X1118" s="940"/>
      <c r="Y1118" s="940"/>
      <c r="Z1118" s="941">
        <f t="shared" si="21"/>
        <v>32916.198955866508</v>
      </c>
      <c r="AA1118" s="933"/>
      <c r="AB1118" s="933"/>
      <c r="AC1118" s="933"/>
      <c r="AD1118" s="933"/>
      <c r="AE1118" s="933"/>
      <c r="AF1118" s="933"/>
      <c r="AG1118" s="933"/>
      <c r="AH1118" s="933"/>
      <c r="AI1118" s="943"/>
      <c r="AJ1118" s="943"/>
      <c r="AK1118" s="943"/>
      <c r="AL1118" s="943"/>
      <c r="AM1118" s="941"/>
      <c r="AN1118" s="944">
        <v>45083.174143518518</v>
      </c>
      <c r="AO1118" s="933"/>
    </row>
    <row r="1119" spans="1:41" x14ac:dyDescent="0.2">
      <c r="A1119" s="988" t="s">
        <v>2293</v>
      </c>
      <c r="B1119" s="988" t="s">
        <v>2294</v>
      </c>
      <c r="C1119" s="991"/>
      <c r="D1119" s="994" t="s">
        <v>502</v>
      </c>
      <c r="E1119" s="991" t="s">
        <v>960</v>
      </c>
      <c r="F1119" s="991">
        <v>1</v>
      </c>
      <c r="G1119" s="991">
        <v>1</v>
      </c>
      <c r="H1119" s="997">
        <v>14</v>
      </c>
      <c r="I1119" s="997">
        <v>358</v>
      </c>
      <c r="J1119" s="997">
        <v>0.01</v>
      </c>
      <c r="K1119" s="985">
        <v>2.15</v>
      </c>
      <c r="L1119" s="997">
        <v>1.4</v>
      </c>
      <c r="M1119" s="997">
        <v>100</v>
      </c>
      <c r="N1119" s="1000">
        <v>206.02999999999997</v>
      </c>
      <c r="O1119" s="985">
        <f>VLOOKUP(D1119,'Залог и цена пипса'!$B$13:$E$44,3,0)*(N1119+I1119*$C$2*K1119)</f>
        <v>3214.8500000000004</v>
      </c>
      <c r="P1119" s="985">
        <f>K1119*VLOOKUP(D1119,'Залог и цена пипса'!$B$13:$E$44,2,0)</f>
        <v>288.14300000000003</v>
      </c>
      <c r="Q1119" s="976"/>
      <c r="R1119" s="976"/>
      <c r="S1119" s="976"/>
      <c r="T1119" s="976"/>
      <c r="U1119" s="976"/>
      <c r="V1119" s="976"/>
      <c r="W1119" s="979"/>
      <c r="X1119" s="982"/>
      <c r="Y1119" s="982"/>
      <c r="Z1119" s="973">
        <f t="shared" si="21"/>
        <v>3502.9930000000004</v>
      </c>
      <c r="AA1119" s="945" t="s">
        <v>2295</v>
      </c>
      <c r="AB1119" s="946" t="s">
        <v>502</v>
      </c>
      <c r="AC1119" s="946">
        <v>5000</v>
      </c>
      <c r="AD1119" s="946" t="s">
        <v>380</v>
      </c>
      <c r="AE1119" s="947">
        <v>40188</v>
      </c>
      <c r="AF1119" s="947">
        <v>42708</v>
      </c>
      <c r="AG1119" s="946">
        <v>2344.64</v>
      </c>
      <c r="AH1119" s="946">
        <v>1059.83</v>
      </c>
      <c r="AI1119" s="948">
        <v>0.1898</v>
      </c>
      <c r="AJ1119" s="948">
        <f>(AH1119-MIN(IF(O1119=0,2E+99,O1119),IF(X1119=0,2E+99,X1119)))/MIN(IF(O1119=0,2E+99,O1119),IF(X1119=0,2E+99,X1119))</f>
        <v>-0.67033298598690461</v>
      </c>
      <c r="AK1119" s="948">
        <v>5.6633816425120768E-3</v>
      </c>
      <c r="AL1119" s="948">
        <v>6.7960579710144922E-2</v>
      </c>
      <c r="AM1119" s="949">
        <v>0.32062019243720657</v>
      </c>
      <c r="AN1119" s="950">
        <v>45083.174201388887</v>
      </c>
      <c r="AO1119" s="946"/>
    </row>
    <row r="1120" spans="1:41" x14ac:dyDescent="0.2">
      <c r="A1120" s="989"/>
      <c r="B1120" s="989"/>
      <c r="C1120" s="992"/>
      <c r="D1120" s="995"/>
      <c r="E1120" s="992"/>
      <c r="F1120" s="992"/>
      <c r="G1120" s="992"/>
      <c r="H1120" s="998"/>
      <c r="I1120" s="998"/>
      <c r="J1120" s="998"/>
      <c r="K1120" s="986"/>
      <c r="L1120" s="998"/>
      <c r="M1120" s="998"/>
      <c r="N1120" s="1001"/>
      <c r="O1120" s="986"/>
      <c r="P1120" s="986"/>
      <c r="Q1120" s="977"/>
      <c r="R1120" s="977"/>
      <c r="S1120" s="977"/>
      <c r="T1120" s="977"/>
      <c r="U1120" s="977"/>
      <c r="V1120" s="977"/>
      <c r="W1120" s="980"/>
      <c r="X1120" s="983"/>
      <c r="Y1120" s="983"/>
      <c r="Z1120" s="974"/>
      <c r="AA1120" s="951" t="s">
        <v>2296</v>
      </c>
      <c r="AB1120" s="952" t="s">
        <v>502</v>
      </c>
      <c r="AC1120" s="952">
        <v>5000</v>
      </c>
      <c r="AD1120" s="952" t="s">
        <v>380</v>
      </c>
      <c r="AE1120" s="953">
        <v>40188</v>
      </c>
      <c r="AF1120" s="953">
        <v>42708</v>
      </c>
      <c r="AG1120" s="952">
        <v>2065.0500000000002</v>
      </c>
      <c r="AH1120" s="952">
        <v>439.11</v>
      </c>
      <c r="AI1120" s="954">
        <v>7.3999999999999996E-2</v>
      </c>
      <c r="AJ1120" s="954">
        <f>(AH1120-MIN(IF(O1119=0,2E+99,O1119),IF(X1119=0,2E+99,X1119)))/MIN(IF(O1119=0,2E+99,O1119),IF(X1119=0,2E+99,X1119))</f>
        <v>-0.86341197878594644</v>
      </c>
      <c r="AK1120" s="954">
        <v>4.9880434782608703E-3</v>
      </c>
      <c r="AL1120" s="954">
        <v>5.985652173913044E-2</v>
      </c>
      <c r="AM1120" s="955">
        <v>0.68156636992018438</v>
      </c>
      <c r="AN1120" s="956">
        <v>45083.174224537041</v>
      </c>
      <c r="AO1120" s="952"/>
    </row>
    <row r="1121" spans="1:41" x14ac:dyDescent="0.2">
      <c r="A1121" s="989"/>
      <c r="B1121" s="989"/>
      <c r="C1121" s="992"/>
      <c r="D1121" s="995"/>
      <c r="E1121" s="992"/>
      <c r="F1121" s="992"/>
      <c r="G1121" s="992"/>
      <c r="H1121" s="998"/>
      <c r="I1121" s="998"/>
      <c r="J1121" s="998"/>
      <c r="K1121" s="986"/>
      <c r="L1121" s="998"/>
      <c r="M1121" s="998"/>
      <c r="N1121" s="1001"/>
      <c r="O1121" s="986"/>
      <c r="P1121" s="986"/>
      <c r="Q1121" s="977"/>
      <c r="R1121" s="977"/>
      <c r="S1121" s="977"/>
      <c r="T1121" s="977"/>
      <c r="U1121" s="977"/>
      <c r="V1121" s="977"/>
      <c r="W1121" s="980"/>
      <c r="X1121" s="983"/>
      <c r="Y1121" s="983"/>
      <c r="Z1121" s="974"/>
      <c r="AA1121" s="951" t="s">
        <v>2297</v>
      </c>
      <c r="AB1121" s="952" t="s">
        <v>502</v>
      </c>
      <c r="AC1121" s="952">
        <v>5000</v>
      </c>
      <c r="AD1121" s="952" t="s">
        <v>380</v>
      </c>
      <c r="AE1121" s="953">
        <v>40188</v>
      </c>
      <c r="AF1121" s="953">
        <v>42708</v>
      </c>
      <c r="AG1121" s="952">
        <v>1251.9000000000001</v>
      </c>
      <c r="AH1121" s="952">
        <v>427.48</v>
      </c>
      <c r="AI1121" s="954">
        <v>7.17E-2</v>
      </c>
      <c r="AJ1121" s="954">
        <f>(AH1121-MIN(IF(O1119=0,2E+99,O1119),IF(X1119=0,2E+99,X1119)))/MIN(IF(O1119=0,2E+99,O1119),IF(X1119=0,2E+99,X1119))</f>
        <v>-0.8670295659206495</v>
      </c>
      <c r="AK1121" s="954">
        <v>3.0239130434782614E-3</v>
      </c>
      <c r="AL1121" s="954">
        <v>3.6286956521739133E-2</v>
      </c>
      <c r="AM1121" s="955">
        <v>0.42442870452113701</v>
      </c>
      <c r="AN1121" s="956">
        <v>45083.17423611111</v>
      </c>
      <c r="AO1121" s="952"/>
    </row>
    <row r="1122" spans="1:41" ht="13.5" thickBot="1" x14ac:dyDescent="0.25">
      <c r="A1122" s="990"/>
      <c r="B1122" s="990"/>
      <c r="C1122" s="993"/>
      <c r="D1122" s="996"/>
      <c r="E1122" s="993"/>
      <c r="F1122" s="993"/>
      <c r="G1122" s="993"/>
      <c r="H1122" s="999"/>
      <c r="I1122" s="999"/>
      <c r="J1122" s="999"/>
      <c r="K1122" s="987"/>
      <c r="L1122" s="999"/>
      <c r="M1122" s="999"/>
      <c r="N1122" s="1002"/>
      <c r="O1122" s="987"/>
      <c r="P1122" s="987"/>
      <c r="Q1122" s="978"/>
      <c r="R1122" s="978"/>
      <c r="S1122" s="978"/>
      <c r="T1122" s="978"/>
      <c r="U1122" s="978"/>
      <c r="V1122" s="978"/>
      <c r="W1122" s="981"/>
      <c r="X1122" s="984"/>
      <c r="Y1122" s="984"/>
      <c r="Z1122" s="975"/>
      <c r="AA1122" s="957" t="s">
        <v>2298</v>
      </c>
      <c r="AB1122" s="958" t="s">
        <v>502</v>
      </c>
      <c r="AC1122" s="958">
        <v>5000</v>
      </c>
      <c r="AD1122" s="958" t="s">
        <v>380</v>
      </c>
      <c r="AE1122" s="959">
        <v>40188</v>
      </c>
      <c r="AF1122" s="959">
        <v>42708</v>
      </c>
      <c r="AG1122" s="958">
        <v>1307.58</v>
      </c>
      <c r="AH1122" s="958">
        <v>427.48</v>
      </c>
      <c r="AI1122" s="960">
        <v>7.0999999999999994E-2</v>
      </c>
      <c r="AJ1122" s="960">
        <f>(AH1122-MIN(IF(O1119=0,2E+99,O1119),IF(X1119=0,2E+99,X1119)))/MIN(IF(O1119=0,2E+99,O1119),IF(X1119=0,2E+99,X1119))</f>
        <v>-0.8670295659206495</v>
      </c>
      <c r="AK1122" s="960">
        <v>3.1584057971014491E-3</v>
      </c>
      <c r="AL1122" s="960">
        <v>3.7900869565217384E-2</v>
      </c>
      <c r="AM1122" s="961">
        <v>0.44330576360551821</v>
      </c>
      <c r="AN1122" s="962">
        <v>45083.17423611111</v>
      </c>
      <c r="AO1122" s="958"/>
    </row>
    <row r="1123" spans="1:41" x14ac:dyDescent="0.2">
      <c r="A1123" s="988" t="s">
        <v>2293</v>
      </c>
      <c r="B1123" s="988" t="s">
        <v>2299</v>
      </c>
      <c r="C1123" s="991"/>
      <c r="D1123" s="994" t="s">
        <v>502</v>
      </c>
      <c r="E1123" s="991" t="s">
        <v>960</v>
      </c>
      <c r="F1123" s="991">
        <v>1</v>
      </c>
      <c r="G1123" s="991">
        <v>1</v>
      </c>
      <c r="H1123" s="997">
        <v>14</v>
      </c>
      <c r="I1123" s="997">
        <v>358</v>
      </c>
      <c r="J1123" s="997">
        <v>0.01</v>
      </c>
      <c r="K1123" s="985">
        <v>2.15</v>
      </c>
      <c r="L1123" s="997">
        <v>1.4</v>
      </c>
      <c r="M1123" s="997">
        <v>100</v>
      </c>
      <c r="N1123" s="1000">
        <v>206.02999999999997</v>
      </c>
      <c r="O1123" s="985">
        <f>VLOOKUP(D1123,'Залог и цена пипса'!$B$13:$E$44,3,0)*(N1123+I1123*$C$2*K1123)</f>
        <v>3214.8500000000004</v>
      </c>
      <c r="P1123" s="985">
        <f>K1123*VLOOKUP(D1123,'Залог и цена пипса'!$B$13:$E$44,2,0)</f>
        <v>288.14300000000003</v>
      </c>
      <c r="Q1123" s="976"/>
      <c r="R1123" s="976"/>
      <c r="S1123" s="976"/>
      <c r="T1123" s="976"/>
      <c r="U1123" s="976"/>
      <c r="V1123" s="976"/>
      <c r="W1123" s="979"/>
      <c r="X1123" s="982"/>
      <c r="Y1123" s="982"/>
      <c r="Z1123" s="973">
        <f>MAX(O1123,X1123)+MAX(Y1123,P1123)</f>
        <v>3502.9930000000004</v>
      </c>
      <c r="AA1123" s="945" t="s">
        <v>2295</v>
      </c>
      <c r="AB1123" s="946" t="s">
        <v>502</v>
      </c>
      <c r="AC1123" s="946">
        <v>5000</v>
      </c>
      <c r="AD1123" s="946" t="s">
        <v>380</v>
      </c>
      <c r="AE1123" s="947">
        <v>40188</v>
      </c>
      <c r="AF1123" s="947">
        <v>42708</v>
      </c>
      <c r="AG1123" s="946">
        <v>2344.64</v>
      </c>
      <c r="AH1123" s="946">
        <v>1059.83</v>
      </c>
      <c r="AI1123" s="948">
        <v>0.1898</v>
      </c>
      <c r="AJ1123" s="948">
        <f>(AH1123-MIN(IF(O1123=0,2E+99,O1123),IF(X1123=0,2E+99,X1123)))/MIN(IF(O1123=0,2E+99,O1123),IF(X1123=0,2E+99,X1123))</f>
        <v>-0.67033298598690461</v>
      </c>
      <c r="AK1123" s="948">
        <v>5.6633816425120768E-3</v>
      </c>
      <c r="AL1123" s="948">
        <v>6.7960579710144922E-2</v>
      </c>
      <c r="AM1123" s="949">
        <v>0.32062019243720657</v>
      </c>
      <c r="AN1123" s="950">
        <v>45083.17428240741</v>
      </c>
      <c r="AO1123" s="946"/>
    </row>
    <row r="1124" spans="1:41" x14ac:dyDescent="0.2">
      <c r="A1124" s="989"/>
      <c r="B1124" s="989"/>
      <c r="C1124" s="992"/>
      <c r="D1124" s="995"/>
      <c r="E1124" s="992"/>
      <c r="F1124" s="992"/>
      <c r="G1124" s="992"/>
      <c r="H1124" s="998"/>
      <c r="I1124" s="998"/>
      <c r="J1124" s="998"/>
      <c r="K1124" s="986"/>
      <c r="L1124" s="998"/>
      <c r="M1124" s="998"/>
      <c r="N1124" s="1001"/>
      <c r="O1124" s="986"/>
      <c r="P1124" s="986"/>
      <c r="Q1124" s="977"/>
      <c r="R1124" s="977"/>
      <c r="S1124" s="977"/>
      <c r="T1124" s="977"/>
      <c r="U1124" s="977"/>
      <c r="V1124" s="977"/>
      <c r="W1124" s="980"/>
      <c r="X1124" s="983"/>
      <c r="Y1124" s="983"/>
      <c r="Z1124" s="974"/>
      <c r="AA1124" s="951" t="s">
        <v>2296</v>
      </c>
      <c r="AB1124" s="952" t="s">
        <v>502</v>
      </c>
      <c r="AC1124" s="952">
        <v>5000</v>
      </c>
      <c r="AD1124" s="952" t="s">
        <v>380</v>
      </c>
      <c r="AE1124" s="953">
        <v>40188</v>
      </c>
      <c r="AF1124" s="953">
        <v>42708</v>
      </c>
      <c r="AG1124" s="952">
        <v>2065.0500000000002</v>
      </c>
      <c r="AH1124" s="952">
        <v>439.11</v>
      </c>
      <c r="AI1124" s="954">
        <v>7.3999999999999996E-2</v>
      </c>
      <c r="AJ1124" s="954">
        <f>(AH1124-MIN(IF(O1123=0,2E+99,O1123),IF(X1123=0,2E+99,X1123)))/MIN(IF(O1123=0,2E+99,O1123),IF(X1123=0,2E+99,X1123))</f>
        <v>-0.86341197878594644</v>
      </c>
      <c r="AK1124" s="954">
        <v>4.9880434782608703E-3</v>
      </c>
      <c r="AL1124" s="954">
        <v>5.985652173913044E-2</v>
      </c>
      <c r="AM1124" s="955">
        <v>0.68156636992018438</v>
      </c>
      <c r="AN1124" s="956">
        <v>45083.174293981479</v>
      </c>
      <c r="AO1124" s="952"/>
    </row>
    <row r="1125" spans="1:41" x14ac:dyDescent="0.2">
      <c r="A1125" s="989"/>
      <c r="B1125" s="989"/>
      <c r="C1125" s="992"/>
      <c r="D1125" s="995"/>
      <c r="E1125" s="992"/>
      <c r="F1125" s="992"/>
      <c r="G1125" s="992"/>
      <c r="H1125" s="998"/>
      <c r="I1125" s="998"/>
      <c r="J1125" s="998"/>
      <c r="K1125" s="986"/>
      <c r="L1125" s="998"/>
      <c r="M1125" s="998"/>
      <c r="N1125" s="1001"/>
      <c r="O1125" s="986"/>
      <c r="P1125" s="986"/>
      <c r="Q1125" s="977"/>
      <c r="R1125" s="977"/>
      <c r="S1125" s="977"/>
      <c r="T1125" s="977"/>
      <c r="U1125" s="977"/>
      <c r="V1125" s="977"/>
      <c r="W1125" s="980"/>
      <c r="X1125" s="983"/>
      <c r="Y1125" s="983"/>
      <c r="Z1125" s="974"/>
      <c r="AA1125" s="951" t="s">
        <v>2297</v>
      </c>
      <c r="AB1125" s="952" t="s">
        <v>502</v>
      </c>
      <c r="AC1125" s="952">
        <v>5000</v>
      </c>
      <c r="AD1125" s="952" t="s">
        <v>380</v>
      </c>
      <c r="AE1125" s="953">
        <v>40188</v>
      </c>
      <c r="AF1125" s="953">
        <v>42708</v>
      </c>
      <c r="AG1125" s="952">
        <v>1251.9000000000001</v>
      </c>
      <c r="AH1125" s="952">
        <v>427.48</v>
      </c>
      <c r="AI1125" s="954">
        <v>7.17E-2</v>
      </c>
      <c r="AJ1125" s="954">
        <f>(AH1125-MIN(IF(O1123=0,2E+99,O1123),IF(X1123=0,2E+99,X1123)))/MIN(IF(O1123=0,2E+99,O1123),IF(X1123=0,2E+99,X1123))</f>
        <v>-0.8670295659206495</v>
      </c>
      <c r="AK1125" s="954">
        <v>3.0239130434782614E-3</v>
      </c>
      <c r="AL1125" s="954">
        <v>3.6286956521739133E-2</v>
      </c>
      <c r="AM1125" s="955">
        <v>0.42442870452113701</v>
      </c>
      <c r="AN1125" s="956">
        <v>45083.174305555556</v>
      </c>
      <c r="AO1125" s="952"/>
    </row>
    <row r="1126" spans="1:41" ht="13.5" thickBot="1" x14ac:dyDescent="0.25">
      <c r="A1126" s="990"/>
      <c r="B1126" s="990"/>
      <c r="C1126" s="993"/>
      <c r="D1126" s="996"/>
      <c r="E1126" s="993"/>
      <c r="F1126" s="993"/>
      <c r="G1126" s="993"/>
      <c r="H1126" s="999"/>
      <c r="I1126" s="999"/>
      <c r="J1126" s="999"/>
      <c r="K1126" s="987"/>
      <c r="L1126" s="999"/>
      <c r="M1126" s="999"/>
      <c r="N1126" s="1002"/>
      <c r="O1126" s="987"/>
      <c r="P1126" s="987"/>
      <c r="Q1126" s="978"/>
      <c r="R1126" s="978"/>
      <c r="S1126" s="978"/>
      <c r="T1126" s="978"/>
      <c r="U1126" s="978"/>
      <c r="V1126" s="978"/>
      <c r="W1126" s="981"/>
      <c r="X1126" s="984"/>
      <c r="Y1126" s="984"/>
      <c r="Z1126" s="975"/>
      <c r="AA1126" s="957" t="s">
        <v>2298</v>
      </c>
      <c r="AB1126" s="958" t="s">
        <v>502</v>
      </c>
      <c r="AC1126" s="958">
        <v>5000</v>
      </c>
      <c r="AD1126" s="958" t="s">
        <v>380</v>
      </c>
      <c r="AE1126" s="959">
        <v>40188</v>
      </c>
      <c r="AF1126" s="959">
        <v>42708</v>
      </c>
      <c r="AG1126" s="958">
        <v>1307.58</v>
      </c>
      <c r="AH1126" s="958">
        <v>427.48</v>
      </c>
      <c r="AI1126" s="960">
        <v>7.0999999999999994E-2</v>
      </c>
      <c r="AJ1126" s="960">
        <f>(AH1126-MIN(IF(O1123=0,2E+99,O1123),IF(X1123=0,2E+99,X1123)))/MIN(IF(O1123=0,2E+99,O1123),IF(X1123=0,2E+99,X1123))</f>
        <v>-0.8670295659206495</v>
      </c>
      <c r="AK1126" s="960">
        <v>3.1584057971014491E-3</v>
      </c>
      <c r="AL1126" s="960">
        <v>3.7900869565217384E-2</v>
      </c>
      <c r="AM1126" s="961">
        <v>0.44330576360551821</v>
      </c>
      <c r="AN1126" s="962">
        <v>45083.174317129633</v>
      </c>
      <c r="AO1126" s="958"/>
    </row>
    <row r="1127" spans="1:41" x14ac:dyDescent="0.2">
      <c r="A1127" s="988" t="s">
        <v>2293</v>
      </c>
      <c r="B1127" s="988" t="s">
        <v>2300</v>
      </c>
      <c r="C1127" s="991"/>
      <c r="D1127" s="994" t="s">
        <v>502</v>
      </c>
      <c r="E1127" s="991" t="s">
        <v>960</v>
      </c>
      <c r="F1127" s="991">
        <v>1</v>
      </c>
      <c r="G1127" s="991">
        <v>1</v>
      </c>
      <c r="H1127" s="997">
        <v>14</v>
      </c>
      <c r="I1127" s="997">
        <v>358</v>
      </c>
      <c r="J1127" s="997">
        <v>0.01</v>
      </c>
      <c r="K1127" s="985">
        <v>2.15</v>
      </c>
      <c r="L1127" s="997">
        <v>1.4</v>
      </c>
      <c r="M1127" s="997">
        <v>100</v>
      </c>
      <c r="N1127" s="1000">
        <v>206.02999999999997</v>
      </c>
      <c r="O1127" s="985">
        <f>VLOOKUP(D1127,'Залог и цена пипса'!$B$13:$E$44,3,0)*(N1127+I1127*$C$2*K1127)</f>
        <v>3214.8500000000004</v>
      </c>
      <c r="P1127" s="985">
        <f>K1127*VLOOKUP(D1127,'Залог и цена пипса'!$B$13:$E$44,2,0)</f>
        <v>288.14300000000003</v>
      </c>
      <c r="Q1127" s="976"/>
      <c r="R1127" s="976"/>
      <c r="S1127" s="976"/>
      <c r="T1127" s="976"/>
      <c r="U1127" s="976"/>
      <c r="V1127" s="976"/>
      <c r="W1127" s="979"/>
      <c r="X1127" s="982"/>
      <c r="Y1127" s="982"/>
      <c r="Z1127" s="973">
        <f>MAX(O1127,X1127)+MAX(Y1127,P1127)</f>
        <v>3502.9930000000004</v>
      </c>
      <c r="AA1127" s="945" t="s">
        <v>2295</v>
      </c>
      <c r="AB1127" s="946" t="s">
        <v>502</v>
      </c>
      <c r="AC1127" s="946">
        <v>5000</v>
      </c>
      <c r="AD1127" s="946" t="s">
        <v>380</v>
      </c>
      <c r="AE1127" s="947">
        <v>40188</v>
      </c>
      <c r="AF1127" s="947">
        <v>42708</v>
      </c>
      <c r="AG1127" s="946">
        <v>2344.64</v>
      </c>
      <c r="AH1127" s="946">
        <v>1059.83</v>
      </c>
      <c r="AI1127" s="948">
        <v>0.1898</v>
      </c>
      <c r="AJ1127" s="948">
        <f>(AH1127-MIN(IF(O1127=0,2E+99,O1127),IF(X1127=0,2E+99,X1127)))/MIN(IF(O1127=0,2E+99,O1127),IF(X1127=0,2E+99,X1127))</f>
        <v>-0.67033298598690461</v>
      </c>
      <c r="AK1127" s="948">
        <v>5.6633816425120768E-3</v>
      </c>
      <c r="AL1127" s="948">
        <v>6.7960579710144922E-2</v>
      </c>
      <c r="AM1127" s="949">
        <v>0.32062019243720657</v>
      </c>
      <c r="AN1127" s="950">
        <v>45083.174351851849</v>
      </c>
      <c r="AO1127" s="946"/>
    </row>
    <row r="1128" spans="1:41" x14ac:dyDescent="0.2">
      <c r="A1128" s="989"/>
      <c r="B1128" s="989"/>
      <c r="C1128" s="992"/>
      <c r="D1128" s="995"/>
      <c r="E1128" s="992"/>
      <c r="F1128" s="992"/>
      <c r="G1128" s="992"/>
      <c r="H1128" s="998"/>
      <c r="I1128" s="998"/>
      <c r="J1128" s="998"/>
      <c r="K1128" s="986"/>
      <c r="L1128" s="998"/>
      <c r="M1128" s="998"/>
      <c r="N1128" s="1001"/>
      <c r="O1128" s="986"/>
      <c r="P1128" s="986"/>
      <c r="Q1128" s="977"/>
      <c r="R1128" s="977"/>
      <c r="S1128" s="977"/>
      <c r="T1128" s="977"/>
      <c r="U1128" s="977"/>
      <c r="V1128" s="977"/>
      <c r="W1128" s="980"/>
      <c r="X1128" s="983"/>
      <c r="Y1128" s="983"/>
      <c r="Z1128" s="974"/>
      <c r="AA1128" s="951" t="s">
        <v>2296</v>
      </c>
      <c r="AB1128" s="952" t="s">
        <v>502</v>
      </c>
      <c r="AC1128" s="952">
        <v>5000</v>
      </c>
      <c r="AD1128" s="952" t="s">
        <v>380</v>
      </c>
      <c r="AE1128" s="953">
        <v>40188</v>
      </c>
      <c r="AF1128" s="953">
        <v>42708</v>
      </c>
      <c r="AG1128" s="952">
        <v>2065.0500000000002</v>
      </c>
      <c r="AH1128" s="952">
        <v>439.11</v>
      </c>
      <c r="AI1128" s="954">
        <v>7.3999999999999996E-2</v>
      </c>
      <c r="AJ1128" s="954">
        <f>(AH1128-MIN(IF(O1127=0,2E+99,O1127),IF(X1127=0,2E+99,X1127)))/MIN(IF(O1127=0,2E+99,O1127),IF(X1127=0,2E+99,X1127))</f>
        <v>-0.86341197878594644</v>
      </c>
      <c r="AK1128" s="954">
        <v>4.9880434782608703E-3</v>
      </c>
      <c r="AL1128" s="954">
        <v>5.985652173913044E-2</v>
      </c>
      <c r="AM1128" s="955">
        <v>0.68156636992018438</v>
      </c>
      <c r="AN1128" s="956">
        <v>45083.174363425926</v>
      </c>
      <c r="AO1128" s="952"/>
    </row>
    <row r="1129" spans="1:41" x14ac:dyDescent="0.2">
      <c r="A1129" s="989"/>
      <c r="B1129" s="989"/>
      <c r="C1129" s="992"/>
      <c r="D1129" s="995"/>
      <c r="E1129" s="992"/>
      <c r="F1129" s="992"/>
      <c r="G1129" s="992"/>
      <c r="H1129" s="998"/>
      <c r="I1129" s="998"/>
      <c r="J1129" s="998"/>
      <c r="K1129" s="986"/>
      <c r="L1129" s="998"/>
      <c r="M1129" s="998"/>
      <c r="N1129" s="1001"/>
      <c r="O1129" s="986"/>
      <c r="P1129" s="986"/>
      <c r="Q1129" s="977"/>
      <c r="R1129" s="977"/>
      <c r="S1129" s="977"/>
      <c r="T1129" s="977"/>
      <c r="U1129" s="977"/>
      <c r="V1129" s="977"/>
      <c r="W1129" s="980"/>
      <c r="X1129" s="983"/>
      <c r="Y1129" s="983"/>
      <c r="Z1129" s="974"/>
      <c r="AA1129" s="951" t="s">
        <v>2297</v>
      </c>
      <c r="AB1129" s="952" t="s">
        <v>502</v>
      </c>
      <c r="AC1129" s="952">
        <v>5000</v>
      </c>
      <c r="AD1129" s="952" t="s">
        <v>380</v>
      </c>
      <c r="AE1129" s="953">
        <v>40188</v>
      </c>
      <c r="AF1129" s="953">
        <v>42708</v>
      </c>
      <c r="AG1129" s="952">
        <v>1251.9000000000001</v>
      </c>
      <c r="AH1129" s="952">
        <v>427.48</v>
      </c>
      <c r="AI1129" s="954">
        <v>7.17E-2</v>
      </c>
      <c r="AJ1129" s="954">
        <f>(AH1129-MIN(IF(O1127=0,2E+99,O1127),IF(X1127=0,2E+99,X1127)))/MIN(IF(O1127=0,2E+99,O1127),IF(X1127=0,2E+99,X1127))</f>
        <v>-0.8670295659206495</v>
      </c>
      <c r="AK1129" s="954">
        <v>3.0239130434782614E-3</v>
      </c>
      <c r="AL1129" s="954">
        <v>3.6286956521739133E-2</v>
      </c>
      <c r="AM1129" s="955">
        <v>0.42442870452113701</v>
      </c>
      <c r="AN1129" s="956">
        <v>45083.174375000002</v>
      </c>
      <c r="AO1129" s="952"/>
    </row>
    <row r="1130" spans="1:41" ht="13.5" thickBot="1" x14ac:dyDescent="0.25">
      <c r="A1130" s="990"/>
      <c r="B1130" s="990"/>
      <c r="C1130" s="993"/>
      <c r="D1130" s="996"/>
      <c r="E1130" s="993"/>
      <c r="F1130" s="993"/>
      <c r="G1130" s="993"/>
      <c r="H1130" s="999"/>
      <c r="I1130" s="999"/>
      <c r="J1130" s="999"/>
      <c r="K1130" s="987"/>
      <c r="L1130" s="999"/>
      <c r="M1130" s="999"/>
      <c r="N1130" s="1002"/>
      <c r="O1130" s="987"/>
      <c r="P1130" s="987"/>
      <c r="Q1130" s="978"/>
      <c r="R1130" s="978"/>
      <c r="S1130" s="978"/>
      <c r="T1130" s="978"/>
      <c r="U1130" s="978"/>
      <c r="V1130" s="978"/>
      <c r="W1130" s="981"/>
      <c r="X1130" s="984"/>
      <c r="Y1130" s="984"/>
      <c r="Z1130" s="975"/>
      <c r="AA1130" s="957" t="s">
        <v>2298</v>
      </c>
      <c r="AB1130" s="958" t="s">
        <v>502</v>
      </c>
      <c r="AC1130" s="958">
        <v>5000</v>
      </c>
      <c r="AD1130" s="958" t="s">
        <v>380</v>
      </c>
      <c r="AE1130" s="959">
        <v>40188</v>
      </c>
      <c r="AF1130" s="959">
        <v>42708</v>
      </c>
      <c r="AG1130" s="958">
        <v>1307.58</v>
      </c>
      <c r="AH1130" s="958">
        <v>427.48</v>
      </c>
      <c r="AI1130" s="960">
        <v>7.0999999999999994E-2</v>
      </c>
      <c r="AJ1130" s="960">
        <f>(AH1130-MIN(IF(O1127=0,2E+99,O1127),IF(X1127=0,2E+99,X1127)))/MIN(IF(O1127=0,2E+99,O1127),IF(X1127=0,2E+99,X1127))</f>
        <v>-0.8670295659206495</v>
      </c>
      <c r="AK1130" s="960">
        <v>3.1584057971014491E-3</v>
      </c>
      <c r="AL1130" s="960">
        <v>3.7900869565217384E-2</v>
      </c>
      <c r="AM1130" s="961">
        <v>0.44330576360551821</v>
      </c>
      <c r="AN1130" s="962">
        <v>45083.174386574072</v>
      </c>
      <c r="AO1130" s="958"/>
    </row>
    <row r="1131" spans="1:41" x14ac:dyDescent="0.2">
      <c r="A1131" s="988" t="s">
        <v>2293</v>
      </c>
      <c r="B1131" s="988" t="s">
        <v>2301</v>
      </c>
      <c r="C1131" s="991"/>
      <c r="D1131" s="994" t="s">
        <v>502</v>
      </c>
      <c r="E1131" s="991" t="s">
        <v>960</v>
      </c>
      <c r="F1131" s="991">
        <v>1</v>
      </c>
      <c r="G1131" s="991">
        <v>1</v>
      </c>
      <c r="H1131" s="997">
        <v>14</v>
      </c>
      <c r="I1131" s="997">
        <v>358</v>
      </c>
      <c r="J1131" s="997">
        <v>0.01</v>
      </c>
      <c r="K1131" s="985">
        <v>2.15</v>
      </c>
      <c r="L1131" s="997">
        <v>1.4</v>
      </c>
      <c r="M1131" s="997">
        <v>100</v>
      </c>
      <c r="N1131" s="1000">
        <v>206.02999999999997</v>
      </c>
      <c r="O1131" s="985">
        <f>VLOOKUP(D1131,'Залог и цена пипса'!$B$13:$E$44,3,0)*(N1131+I1131*$C$2*K1131)</f>
        <v>3214.8500000000004</v>
      </c>
      <c r="P1131" s="985">
        <f>K1131*VLOOKUP(D1131,'Залог и цена пипса'!$B$13:$E$44,2,0)</f>
        <v>288.14300000000003</v>
      </c>
      <c r="Q1131" s="976"/>
      <c r="R1131" s="976"/>
      <c r="S1131" s="976"/>
      <c r="T1131" s="976"/>
      <c r="U1131" s="976"/>
      <c r="V1131" s="976"/>
      <c r="W1131" s="979"/>
      <c r="X1131" s="982"/>
      <c r="Y1131" s="982"/>
      <c r="Z1131" s="973">
        <f>MAX(O1131,X1131)+MAX(Y1131,P1131)</f>
        <v>3502.9930000000004</v>
      </c>
      <c r="AA1131" s="945" t="s">
        <v>2295</v>
      </c>
      <c r="AB1131" s="946" t="s">
        <v>502</v>
      </c>
      <c r="AC1131" s="946">
        <v>5000</v>
      </c>
      <c r="AD1131" s="946" t="s">
        <v>380</v>
      </c>
      <c r="AE1131" s="947">
        <v>40188</v>
      </c>
      <c r="AF1131" s="947">
        <v>42708</v>
      </c>
      <c r="AG1131" s="946">
        <v>2344.64</v>
      </c>
      <c r="AH1131" s="946">
        <v>1059.83</v>
      </c>
      <c r="AI1131" s="948">
        <v>0.1898</v>
      </c>
      <c r="AJ1131" s="948">
        <f>(AH1131-MIN(IF(O1131=0,2E+99,O1131),IF(X1131=0,2E+99,X1131)))/MIN(IF(O1131=0,2E+99,O1131),IF(X1131=0,2E+99,X1131))</f>
        <v>-0.67033298598690461</v>
      </c>
      <c r="AK1131" s="948">
        <v>5.6633816425120768E-3</v>
      </c>
      <c r="AL1131" s="948">
        <v>6.7960579710144922E-2</v>
      </c>
      <c r="AM1131" s="949">
        <v>0.32062019243720657</v>
      </c>
      <c r="AN1131" s="950">
        <v>45083.174421296295</v>
      </c>
      <c r="AO1131" s="946"/>
    </row>
    <row r="1132" spans="1:41" x14ac:dyDescent="0.2">
      <c r="A1132" s="989"/>
      <c r="B1132" s="989"/>
      <c r="C1132" s="992"/>
      <c r="D1132" s="995"/>
      <c r="E1132" s="992"/>
      <c r="F1132" s="992"/>
      <c r="G1132" s="992"/>
      <c r="H1132" s="998"/>
      <c r="I1132" s="998"/>
      <c r="J1132" s="998"/>
      <c r="K1132" s="986"/>
      <c r="L1132" s="998"/>
      <c r="M1132" s="998"/>
      <c r="N1132" s="1001"/>
      <c r="O1132" s="986"/>
      <c r="P1132" s="986"/>
      <c r="Q1132" s="977"/>
      <c r="R1132" s="977"/>
      <c r="S1132" s="977"/>
      <c r="T1132" s="977"/>
      <c r="U1132" s="977"/>
      <c r="V1132" s="977"/>
      <c r="W1132" s="980"/>
      <c r="X1132" s="983"/>
      <c r="Y1132" s="983"/>
      <c r="Z1132" s="974"/>
      <c r="AA1132" s="951" t="s">
        <v>2296</v>
      </c>
      <c r="AB1132" s="952" t="s">
        <v>502</v>
      </c>
      <c r="AC1132" s="952">
        <v>5000</v>
      </c>
      <c r="AD1132" s="952" t="s">
        <v>380</v>
      </c>
      <c r="AE1132" s="953">
        <v>40188</v>
      </c>
      <c r="AF1132" s="953">
        <v>42708</v>
      </c>
      <c r="AG1132" s="952">
        <v>2065.0500000000002</v>
      </c>
      <c r="AH1132" s="952">
        <v>439.11</v>
      </c>
      <c r="AI1132" s="954">
        <v>7.3999999999999996E-2</v>
      </c>
      <c r="AJ1132" s="954">
        <f>(AH1132-MIN(IF(O1131=0,2E+99,O1131),IF(X1131=0,2E+99,X1131)))/MIN(IF(O1131=0,2E+99,O1131),IF(X1131=0,2E+99,X1131))</f>
        <v>-0.86341197878594644</v>
      </c>
      <c r="AK1132" s="954">
        <v>4.9880434782608703E-3</v>
      </c>
      <c r="AL1132" s="954">
        <v>5.985652173913044E-2</v>
      </c>
      <c r="AM1132" s="955">
        <v>0.68156636992018438</v>
      </c>
      <c r="AN1132" s="956">
        <v>45083.174444444441</v>
      </c>
      <c r="AO1132" s="952"/>
    </row>
    <row r="1133" spans="1:41" x14ac:dyDescent="0.2">
      <c r="A1133" s="989"/>
      <c r="B1133" s="989"/>
      <c r="C1133" s="992"/>
      <c r="D1133" s="995"/>
      <c r="E1133" s="992"/>
      <c r="F1133" s="992"/>
      <c r="G1133" s="992"/>
      <c r="H1133" s="998"/>
      <c r="I1133" s="998"/>
      <c r="J1133" s="998"/>
      <c r="K1133" s="986"/>
      <c r="L1133" s="998"/>
      <c r="M1133" s="998"/>
      <c r="N1133" s="1001"/>
      <c r="O1133" s="986"/>
      <c r="P1133" s="986"/>
      <c r="Q1133" s="977"/>
      <c r="R1133" s="977"/>
      <c r="S1133" s="977"/>
      <c r="T1133" s="977"/>
      <c r="U1133" s="977"/>
      <c r="V1133" s="977"/>
      <c r="W1133" s="980"/>
      <c r="X1133" s="983"/>
      <c r="Y1133" s="983"/>
      <c r="Z1133" s="974"/>
      <c r="AA1133" s="951" t="s">
        <v>2297</v>
      </c>
      <c r="AB1133" s="952" t="s">
        <v>502</v>
      </c>
      <c r="AC1133" s="952">
        <v>5000</v>
      </c>
      <c r="AD1133" s="952" t="s">
        <v>380</v>
      </c>
      <c r="AE1133" s="953">
        <v>40188</v>
      </c>
      <c r="AF1133" s="953">
        <v>42708</v>
      </c>
      <c r="AG1133" s="952">
        <v>1251.9000000000001</v>
      </c>
      <c r="AH1133" s="952">
        <v>427.48</v>
      </c>
      <c r="AI1133" s="954">
        <v>7.17E-2</v>
      </c>
      <c r="AJ1133" s="954">
        <f>(AH1133-MIN(IF(O1131=0,2E+99,O1131),IF(X1131=0,2E+99,X1131)))/MIN(IF(O1131=0,2E+99,O1131),IF(X1131=0,2E+99,X1131))</f>
        <v>-0.8670295659206495</v>
      </c>
      <c r="AK1133" s="954">
        <v>3.0239130434782614E-3</v>
      </c>
      <c r="AL1133" s="954">
        <v>3.6286956521739133E-2</v>
      </c>
      <c r="AM1133" s="955">
        <v>0.42442870452113701</v>
      </c>
      <c r="AN1133" s="956">
        <v>45083.174444444441</v>
      </c>
      <c r="AO1133" s="952"/>
    </row>
    <row r="1134" spans="1:41" ht="13.5" thickBot="1" x14ac:dyDescent="0.25">
      <c r="A1134" s="990"/>
      <c r="B1134" s="990"/>
      <c r="C1134" s="993"/>
      <c r="D1134" s="996"/>
      <c r="E1134" s="993"/>
      <c r="F1134" s="993"/>
      <c r="G1134" s="993"/>
      <c r="H1134" s="999"/>
      <c r="I1134" s="999"/>
      <c r="J1134" s="999"/>
      <c r="K1134" s="987"/>
      <c r="L1134" s="999"/>
      <c r="M1134" s="999"/>
      <c r="N1134" s="1002"/>
      <c r="O1134" s="987"/>
      <c r="P1134" s="987"/>
      <c r="Q1134" s="978"/>
      <c r="R1134" s="978"/>
      <c r="S1134" s="978"/>
      <c r="T1134" s="978"/>
      <c r="U1134" s="978"/>
      <c r="V1134" s="978"/>
      <c r="W1134" s="981"/>
      <c r="X1134" s="984"/>
      <c r="Y1134" s="984"/>
      <c r="Z1134" s="975"/>
      <c r="AA1134" s="957" t="s">
        <v>2298</v>
      </c>
      <c r="AB1134" s="958" t="s">
        <v>502</v>
      </c>
      <c r="AC1134" s="958">
        <v>5000</v>
      </c>
      <c r="AD1134" s="958" t="s">
        <v>380</v>
      </c>
      <c r="AE1134" s="959">
        <v>40188</v>
      </c>
      <c r="AF1134" s="959">
        <v>42708</v>
      </c>
      <c r="AG1134" s="958">
        <v>1307.58</v>
      </c>
      <c r="AH1134" s="958">
        <v>427.48</v>
      </c>
      <c r="AI1134" s="960">
        <v>7.0999999999999994E-2</v>
      </c>
      <c r="AJ1134" s="960">
        <f>(AH1134-MIN(IF(O1131=0,2E+99,O1131),IF(X1131=0,2E+99,X1131)))/MIN(IF(O1131=0,2E+99,O1131),IF(X1131=0,2E+99,X1131))</f>
        <v>-0.8670295659206495</v>
      </c>
      <c r="AK1134" s="960">
        <v>3.1584057971014491E-3</v>
      </c>
      <c r="AL1134" s="960">
        <v>3.7900869565217384E-2</v>
      </c>
      <c r="AM1134" s="961">
        <v>0.44330576360551821</v>
      </c>
      <c r="AN1134" s="962">
        <v>45083.174456018518</v>
      </c>
      <c r="AO1134" s="958"/>
    </row>
    <row r="1135" spans="1:41" x14ac:dyDescent="0.2">
      <c r="A1135" s="988" t="s">
        <v>2302</v>
      </c>
      <c r="B1135" s="988" t="s">
        <v>2303</v>
      </c>
      <c r="C1135" s="991"/>
      <c r="D1135" s="994" t="s">
        <v>502</v>
      </c>
      <c r="E1135" s="991" t="s">
        <v>1649</v>
      </c>
      <c r="F1135" s="991">
        <v>2</v>
      </c>
      <c r="G1135" s="991">
        <v>1</v>
      </c>
      <c r="H1135" s="997">
        <v>100</v>
      </c>
      <c r="I1135" s="997">
        <v>340</v>
      </c>
      <c r="J1135" s="997">
        <v>0.01</v>
      </c>
      <c r="K1135" s="985">
        <v>5.0950000000000006</v>
      </c>
      <c r="L1135" s="997">
        <v>1</v>
      </c>
      <c r="M1135" s="997">
        <v>106</v>
      </c>
      <c r="N1135" s="1000">
        <v>516.84699999999998</v>
      </c>
      <c r="O1135" s="985">
        <f>VLOOKUP(D1135,'Залог и цена пипса'!$B$13:$E$44,3,0)*(N1135+I1135*$C$2*K1135)</f>
        <v>7766.9200000000019</v>
      </c>
      <c r="P1135" s="985">
        <f>K1135*VLOOKUP(D1135,'Залог и цена пипса'!$B$13:$E$44,2,0)</f>
        <v>682.83190000000013</v>
      </c>
      <c r="Q1135" s="976"/>
      <c r="R1135" s="976"/>
      <c r="S1135" s="976"/>
      <c r="T1135" s="976"/>
      <c r="U1135" s="976"/>
      <c r="V1135" s="976"/>
      <c r="W1135" s="979"/>
      <c r="X1135" s="982"/>
      <c r="Y1135" s="982"/>
      <c r="Z1135" s="973">
        <f>MAX(O1135,X1135)+MAX(Y1135,P1135)</f>
        <v>8449.7519000000029</v>
      </c>
      <c r="AA1135" s="945" t="s">
        <v>2304</v>
      </c>
      <c r="AB1135" s="946" t="s">
        <v>501</v>
      </c>
      <c r="AC1135" s="946">
        <v>200000</v>
      </c>
      <c r="AD1135" s="946" t="s">
        <v>380</v>
      </c>
      <c r="AE1135" s="947">
        <v>43101</v>
      </c>
      <c r="AF1135" s="947">
        <v>44562</v>
      </c>
      <c r="AG1135" s="946">
        <v>2060.16</v>
      </c>
      <c r="AH1135" s="946">
        <v>1457.34</v>
      </c>
      <c r="AI1135" s="948">
        <v>7.1999999999999998E-3</v>
      </c>
      <c r="AJ1135" s="948">
        <f>(AH1135-MIN(IF(O1135=0,2E+99,O1135),IF(X1135=0,2E+99,X1135)))/MIN(IF(O1135=0,2E+99,O1135),IF(X1135=0,2E+99,X1135))</f>
        <v>-0.81236577691028111</v>
      </c>
      <c r="AK1135" s="948">
        <v>2.1459999999999998E-4</v>
      </c>
      <c r="AL1135" s="948">
        <v>2.5751999999999997E-3</v>
      </c>
      <c r="AM1135" s="949">
        <v>0.35341100909876899</v>
      </c>
      <c r="AN1135" s="950">
        <v>45083.174502314818</v>
      </c>
      <c r="AO1135" s="946"/>
    </row>
    <row r="1136" spans="1:41" ht="13.5" thickBot="1" x14ac:dyDescent="0.25">
      <c r="A1136" s="990"/>
      <c r="B1136" s="990"/>
      <c r="C1136" s="993"/>
      <c r="D1136" s="996"/>
      <c r="E1136" s="993"/>
      <c r="F1136" s="993"/>
      <c r="G1136" s="993"/>
      <c r="H1136" s="999"/>
      <c r="I1136" s="999"/>
      <c r="J1136" s="999"/>
      <c r="K1136" s="987"/>
      <c r="L1136" s="999"/>
      <c r="M1136" s="999"/>
      <c r="N1136" s="1002"/>
      <c r="O1136" s="987"/>
      <c r="P1136" s="987"/>
      <c r="Q1136" s="978"/>
      <c r="R1136" s="978"/>
      <c r="S1136" s="978"/>
      <c r="T1136" s="978"/>
      <c r="U1136" s="978"/>
      <c r="V1136" s="978"/>
      <c r="W1136" s="981"/>
      <c r="X1136" s="984"/>
      <c r="Y1136" s="984"/>
      <c r="Z1136" s="975"/>
      <c r="AA1136" s="957" t="s">
        <v>2305</v>
      </c>
      <c r="AB1136" s="958" t="s">
        <v>501</v>
      </c>
      <c r="AC1136" s="958">
        <v>200000</v>
      </c>
      <c r="AD1136" s="958" t="s">
        <v>380</v>
      </c>
      <c r="AE1136" s="959">
        <v>40179</v>
      </c>
      <c r="AF1136" s="959">
        <v>44925</v>
      </c>
      <c r="AG1136" s="958">
        <v>21117.360000000001</v>
      </c>
      <c r="AH1136" s="958">
        <v>9205.27</v>
      </c>
      <c r="AI1136" s="960">
        <v>4.1700000000000001E-2</v>
      </c>
      <c r="AJ1136" s="960">
        <f>(AH1136-MIN(IF(O1135=0,2E+99,O1135),IF(X1135=0,2E+99,X1135)))/MIN(IF(O1135=0,2E+99,O1135),IF(X1135=0,2E+99,X1135))</f>
        <v>0.18518923846260785</v>
      </c>
      <c r="AK1136" s="960">
        <v>6.7727261064785111E-4</v>
      </c>
      <c r="AL1136" s="960">
        <v>8.1220615384615391E-3</v>
      </c>
      <c r="AM1136" s="961">
        <v>0.17646547115861974</v>
      </c>
      <c r="AN1136" s="962">
        <v>45083.174976851849</v>
      </c>
      <c r="AO1136" s="958"/>
    </row>
    <row r="1137" spans="1:41" x14ac:dyDescent="0.2">
      <c r="A1137" s="988" t="s">
        <v>2302</v>
      </c>
      <c r="B1137" s="988" t="s">
        <v>2306</v>
      </c>
      <c r="C1137" s="991"/>
      <c r="D1137" s="994" t="s">
        <v>500</v>
      </c>
      <c r="E1137" s="991" t="s">
        <v>1649</v>
      </c>
      <c r="F1137" s="991">
        <v>2</v>
      </c>
      <c r="G1137" s="991">
        <v>1</v>
      </c>
      <c r="H1137" s="997">
        <v>100</v>
      </c>
      <c r="I1137" s="997">
        <v>342</v>
      </c>
      <c r="J1137" s="997">
        <v>0.01</v>
      </c>
      <c r="K1137" s="985">
        <v>5.0950000000000006</v>
      </c>
      <c r="L1137" s="997">
        <v>1</v>
      </c>
      <c r="M1137" s="997">
        <v>106</v>
      </c>
      <c r="N1137" s="1000">
        <v>516.86699999999996</v>
      </c>
      <c r="O1137" s="985">
        <f>VLOOKUP(D1137,'Залог и цена пипса'!$B$13:$E$44,3,0)*(N1137+I1137*$C$2*K1137)</f>
        <v>7782.4050000000016</v>
      </c>
      <c r="P1137" s="985">
        <f>K1137*VLOOKUP(D1137,'Залог и цена пипса'!$B$13:$E$44,2,0)</f>
        <v>1092.6737000000003</v>
      </c>
      <c r="Q1137" s="976"/>
      <c r="R1137" s="976"/>
      <c r="S1137" s="976"/>
      <c r="T1137" s="976"/>
      <c r="U1137" s="976"/>
      <c r="V1137" s="976"/>
      <c r="W1137" s="979"/>
      <c r="X1137" s="982"/>
      <c r="Y1137" s="982"/>
      <c r="Z1137" s="973">
        <f>MAX(O1137,X1137)+MAX(Y1137,P1137)</f>
        <v>8875.0787000000018</v>
      </c>
      <c r="AA1137" s="945" t="s">
        <v>2304</v>
      </c>
      <c r="AB1137" s="946" t="s">
        <v>501</v>
      </c>
      <c r="AC1137" s="946">
        <v>200000</v>
      </c>
      <c r="AD1137" s="946" t="s">
        <v>380</v>
      </c>
      <c r="AE1137" s="947">
        <v>43101</v>
      </c>
      <c r="AF1137" s="947">
        <v>44562</v>
      </c>
      <c r="AG1137" s="946">
        <v>2060.16</v>
      </c>
      <c r="AH1137" s="946">
        <v>1457.34</v>
      </c>
      <c r="AI1137" s="948">
        <v>7.1999999999999998E-3</v>
      </c>
      <c r="AJ1137" s="948">
        <f>(AH1137-MIN(IF(O1137=0,2E+99,O1137),IF(X1137=0,2E+99,X1137)))/MIN(IF(O1137=0,2E+99,O1137),IF(X1137=0,2E+99,X1137))</f>
        <v>-0.81273912113286317</v>
      </c>
      <c r="AK1137" s="948">
        <v>2.1459999999999998E-4</v>
      </c>
      <c r="AL1137" s="948">
        <v>2.5751999999999997E-3</v>
      </c>
      <c r="AM1137" s="949">
        <v>0.35341100909876899</v>
      </c>
      <c r="AN1137" s="950">
        <v>45083.175034722219</v>
      </c>
      <c r="AO1137" s="946"/>
    </row>
    <row r="1138" spans="1:41" ht="13.5" thickBot="1" x14ac:dyDescent="0.25">
      <c r="A1138" s="990"/>
      <c r="B1138" s="990"/>
      <c r="C1138" s="993"/>
      <c r="D1138" s="996"/>
      <c r="E1138" s="993"/>
      <c r="F1138" s="993"/>
      <c r="G1138" s="993"/>
      <c r="H1138" s="999"/>
      <c r="I1138" s="999"/>
      <c r="J1138" s="999"/>
      <c r="K1138" s="987"/>
      <c r="L1138" s="999"/>
      <c r="M1138" s="999"/>
      <c r="N1138" s="1002"/>
      <c r="O1138" s="987"/>
      <c r="P1138" s="987"/>
      <c r="Q1138" s="978"/>
      <c r="R1138" s="978"/>
      <c r="S1138" s="978"/>
      <c r="T1138" s="978"/>
      <c r="U1138" s="978"/>
      <c r="V1138" s="978"/>
      <c r="W1138" s="981"/>
      <c r="X1138" s="984"/>
      <c r="Y1138" s="984"/>
      <c r="Z1138" s="975"/>
      <c r="AA1138" s="957" t="s">
        <v>2305</v>
      </c>
      <c r="AB1138" s="958" t="s">
        <v>501</v>
      </c>
      <c r="AC1138" s="958">
        <v>200000</v>
      </c>
      <c r="AD1138" s="958" t="s">
        <v>380</v>
      </c>
      <c r="AE1138" s="959">
        <v>40179</v>
      </c>
      <c r="AF1138" s="959">
        <v>44925</v>
      </c>
      <c r="AG1138" s="958">
        <v>21117.360000000001</v>
      </c>
      <c r="AH1138" s="958">
        <v>9205.27</v>
      </c>
      <c r="AI1138" s="960">
        <v>4.1700000000000001E-2</v>
      </c>
      <c r="AJ1138" s="960">
        <f>(AH1138-MIN(IF(O1137=0,2E+99,O1137),IF(X1137=0,2E+99,X1137)))/MIN(IF(O1137=0,2E+99,O1137),IF(X1137=0,2E+99,X1137))</f>
        <v>0.18283101432012322</v>
      </c>
      <c r="AK1138" s="960">
        <v>6.7727261064785111E-4</v>
      </c>
      <c r="AL1138" s="960">
        <v>8.1220615384615391E-3</v>
      </c>
      <c r="AM1138" s="961">
        <v>0.17646547115861974</v>
      </c>
      <c r="AN1138" s="962">
        <v>45083.175497685188</v>
      </c>
      <c r="AO1138" s="958"/>
    </row>
    <row r="1139" spans="1:41" x14ac:dyDescent="0.2">
      <c r="A1139" s="988" t="s">
        <v>2302</v>
      </c>
      <c r="B1139" s="988" t="s">
        <v>2307</v>
      </c>
      <c r="C1139" s="991"/>
      <c r="D1139" s="994" t="s">
        <v>501</v>
      </c>
      <c r="E1139" s="991" t="s">
        <v>1649</v>
      </c>
      <c r="F1139" s="991">
        <v>2</v>
      </c>
      <c r="G1139" s="991">
        <v>1</v>
      </c>
      <c r="H1139" s="997">
        <v>100</v>
      </c>
      <c r="I1139" s="997">
        <v>469</v>
      </c>
      <c r="J1139" s="997">
        <v>0.01</v>
      </c>
      <c r="K1139" s="985">
        <v>5.0950000000000006</v>
      </c>
      <c r="L1139" s="997">
        <v>1</v>
      </c>
      <c r="M1139" s="997">
        <v>143</v>
      </c>
      <c r="N1139" s="1000">
        <v>688.26699999999994</v>
      </c>
      <c r="O1139" s="985">
        <f>VLOOKUP(D1139,'Залог и цена пипса'!$B$13:$E$44,3,0)*(N1139+I1139*$C$2*K1139)</f>
        <v>10467.002500000001</v>
      </c>
      <c r="P1139" s="985">
        <f>K1139*VLOOKUP(D1139,'Залог и цена пипса'!$B$13:$E$44,2,0)</f>
        <v>1249.7016000000001</v>
      </c>
      <c r="Q1139" s="976"/>
      <c r="R1139" s="976"/>
      <c r="S1139" s="976"/>
      <c r="T1139" s="976"/>
      <c r="U1139" s="976"/>
      <c r="V1139" s="976"/>
      <c r="W1139" s="979"/>
      <c r="X1139" s="982"/>
      <c r="Y1139" s="982"/>
      <c r="Z1139" s="973">
        <f>MAX(O1139,X1139)+MAX(Y1139,P1139)</f>
        <v>11716.704100000001</v>
      </c>
      <c r="AA1139" s="945" t="s">
        <v>2304</v>
      </c>
      <c r="AB1139" s="946" t="s">
        <v>501</v>
      </c>
      <c r="AC1139" s="946">
        <v>200000</v>
      </c>
      <c r="AD1139" s="946" t="s">
        <v>380</v>
      </c>
      <c r="AE1139" s="947">
        <v>43101</v>
      </c>
      <c r="AF1139" s="947">
        <v>44562</v>
      </c>
      <c r="AG1139" s="946">
        <v>2060.16</v>
      </c>
      <c r="AH1139" s="946">
        <v>1457.34</v>
      </c>
      <c r="AI1139" s="948">
        <v>7.1999999999999998E-3</v>
      </c>
      <c r="AJ1139" s="948">
        <f>(AH1139-MIN(IF(O1139=0,2E+99,O1139),IF(X1139=0,2E+99,X1139)))/MIN(IF(O1139=0,2E+99,O1139),IF(X1139=0,2E+99,X1139))</f>
        <v>-0.86076816165850734</v>
      </c>
      <c r="AK1139" s="948">
        <v>2.1459999999999998E-4</v>
      </c>
      <c r="AL1139" s="948">
        <v>2.5751999999999997E-3</v>
      </c>
      <c r="AM1139" s="949">
        <v>0.35341100909876899</v>
      </c>
      <c r="AN1139" s="950">
        <v>45083.175543981481</v>
      </c>
      <c r="AO1139" s="946"/>
    </row>
    <row r="1140" spans="1:41" ht="13.5" thickBot="1" x14ac:dyDescent="0.25">
      <c r="A1140" s="990"/>
      <c r="B1140" s="990"/>
      <c r="C1140" s="993"/>
      <c r="D1140" s="996"/>
      <c r="E1140" s="993"/>
      <c r="F1140" s="993"/>
      <c r="G1140" s="993"/>
      <c r="H1140" s="999"/>
      <c r="I1140" s="999"/>
      <c r="J1140" s="999"/>
      <c r="K1140" s="987"/>
      <c r="L1140" s="999"/>
      <c r="M1140" s="999"/>
      <c r="N1140" s="1002"/>
      <c r="O1140" s="987"/>
      <c r="P1140" s="987"/>
      <c r="Q1140" s="978"/>
      <c r="R1140" s="978"/>
      <c r="S1140" s="978"/>
      <c r="T1140" s="978"/>
      <c r="U1140" s="978"/>
      <c r="V1140" s="978"/>
      <c r="W1140" s="981"/>
      <c r="X1140" s="984"/>
      <c r="Y1140" s="984"/>
      <c r="Z1140" s="975"/>
      <c r="AA1140" s="957" t="s">
        <v>2305</v>
      </c>
      <c r="AB1140" s="958" t="s">
        <v>501</v>
      </c>
      <c r="AC1140" s="958">
        <v>200000</v>
      </c>
      <c r="AD1140" s="958" t="s">
        <v>380</v>
      </c>
      <c r="AE1140" s="959">
        <v>40179</v>
      </c>
      <c r="AF1140" s="959">
        <v>44925</v>
      </c>
      <c r="AG1140" s="958">
        <v>21117.360000000001</v>
      </c>
      <c r="AH1140" s="958">
        <v>9205.27</v>
      </c>
      <c r="AI1140" s="960">
        <v>4.1700000000000001E-2</v>
      </c>
      <c r="AJ1140" s="960">
        <f>(AH1140-MIN(IF(O1139=0,2E+99,O1139),IF(X1139=0,2E+99,X1139)))/MIN(IF(O1139=0,2E+99,O1139),IF(X1139=0,2E+99,X1139))</f>
        <v>-0.12054382331522324</v>
      </c>
      <c r="AK1140" s="960">
        <v>6.7727261064785111E-4</v>
      </c>
      <c r="AL1140" s="960">
        <v>8.1220615384615391E-3</v>
      </c>
      <c r="AM1140" s="961">
        <v>0.17646547115861974</v>
      </c>
      <c r="AN1140" s="962">
        <v>45083.176006944443</v>
      </c>
      <c r="AO1140" s="958"/>
    </row>
    <row r="1141" spans="1:41" x14ac:dyDescent="0.2">
      <c r="A1141" s="988" t="s">
        <v>2302</v>
      </c>
      <c r="B1141" s="988" t="s">
        <v>2308</v>
      </c>
      <c r="C1141" s="991"/>
      <c r="D1141" s="994" t="s">
        <v>503</v>
      </c>
      <c r="E1141" s="991" t="s">
        <v>1649</v>
      </c>
      <c r="F1141" s="991">
        <v>2</v>
      </c>
      <c r="G1141" s="991">
        <v>1</v>
      </c>
      <c r="H1141" s="997">
        <v>100</v>
      </c>
      <c r="I1141" s="997">
        <v>340</v>
      </c>
      <c r="J1141" s="997">
        <v>0.01</v>
      </c>
      <c r="K1141" s="985">
        <v>5.0950000000000006</v>
      </c>
      <c r="L1141" s="997">
        <v>1</v>
      </c>
      <c r="M1141" s="997">
        <v>106</v>
      </c>
      <c r="N1141" s="1000">
        <v>516.84699999999998</v>
      </c>
      <c r="O1141" s="985">
        <f>VLOOKUP(D1141,'Залог и цена пипса'!$B$13:$E$44,3,0)*(N1141+I1141*$C$2*K1141)</f>
        <v>7766.9200000000019</v>
      </c>
      <c r="P1141" s="985">
        <f>K1141*VLOOKUP(D1141,'Залог и цена пипса'!$B$13:$E$44,2,0)</f>
        <v>633.6142000000001</v>
      </c>
      <c r="Q1141" s="976"/>
      <c r="R1141" s="976"/>
      <c r="S1141" s="976"/>
      <c r="T1141" s="976"/>
      <c r="U1141" s="976"/>
      <c r="V1141" s="976"/>
      <c r="W1141" s="979"/>
      <c r="X1141" s="982"/>
      <c r="Y1141" s="982"/>
      <c r="Z1141" s="973">
        <f>MAX(O1141,X1141)+MAX(Y1141,P1141)</f>
        <v>8400.5342000000019</v>
      </c>
      <c r="AA1141" s="945" t="s">
        <v>2304</v>
      </c>
      <c r="AB1141" s="946" t="s">
        <v>501</v>
      </c>
      <c r="AC1141" s="946">
        <v>200000</v>
      </c>
      <c r="AD1141" s="946" t="s">
        <v>380</v>
      </c>
      <c r="AE1141" s="947">
        <v>43101</v>
      </c>
      <c r="AF1141" s="947">
        <v>44562</v>
      </c>
      <c r="AG1141" s="946">
        <v>2060.16</v>
      </c>
      <c r="AH1141" s="946">
        <v>1457.34</v>
      </c>
      <c r="AI1141" s="948">
        <v>7.1999999999999998E-3</v>
      </c>
      <c r="AJ1141" s="948">
        <f>(AH1141-MIN(IF(O1141=0,2E+99,O1141),IF(X1141=0,2E+99,X1141)))/MIN(IF(O1141=0,2E+99,O1141),IF(X1141=0,2E+99,X1141))</f>
        <v>-0.81236577691028111</v>
      </c>
      <c r="AK1141" s="948">
        <v>2.1459999999999998E-4</v>
      </c>
      <c r="AL1141" s="948">
        <v>2.5751999999999997E-3</v>
      </c>
      <c r="AM1141" s="949">
        <v>0.35341100909876899</v>
      </c>
      <c r="AN1141" s="950">
        <v>45083.176064814812</v>
      </c>
      <c r="AO1141" s="946"/>
    </row>
    <row r="1142" spans="1:41" ht="13.5" thickBot="1" x14ac:dyDescent="0.25">
      <c r="A1142" s="990"/>
      <c r="B1142" s="990"/>
      <c r="C1142" s="993"/>
      <c r="D1142" s="996"/>
      <c r="E1142" s="993"/>
      <c r="F1142" s="993"/>
      <c r="G1142" s="993"/>
      <c r="H1142" s="999"/>
      <c r="I1142" s="999"/>
      <c r="J1142" s="999"/>
      <c r="K1142" s="987"/>
      <c r="L1142" s="999"/>
      <c r="M1142" s="999"/>
      <c r="N1142" s="1002"/>
      <c r="O1142" s="987"/>
      <c r="P1142" s="987"/>
      <c r="Q1142" s="978"/>
      <c r="R1142" s="978"/>
      <c r="S1142" s="978"/>
      <c r="T1142" s="978"/>
      <c r="U1142" s="978"/>
      <c r="V1142" s="978"/>
      <c r="W1142" s="981"/>
      <c r="X1142" s="984"/>
      <c r="Y1142" s="984"/>
      <c r="Z1142" s="975"/>
      <c r="AA1142" s="957" t="s">
        <v>2305</v>
      </c>
      <c r="AB1142" s="958" t="s">
        <v>501</v>
      </c>
      <c r="AC1142" s="958">
        <v>200000</v>
      </c>
      <c r="AD1142" s="958" t="s">
        <v>380</v>
      </c>
      <c r="AE1142" s="959">
        <v>40179</v>
      </c>
      <c r="AF1142" s="959">
        <v>44925</v>
      </c>
      <c r="AG1142" s="958">
        <v>21117.360000000001</v>
      </c>
      <c r="AH1142" s="958">
        <v>9205.27</v>
      </c>
      <c r="AI1142" s="960">
        <v>4.1700000000000001E-2</v>
      </c>
      <c r="AJ1142" s="960">
        <f>(AH1142-MIN(IF(O1141=0,2E+99,O1141),IF(X1141=0,2E+99,X1141)))/MIN(IF(O1141=0,2E+99,O1141),IF(X1141=0,2E+99,X1141))</f>
        <v>0.18518923846260785</v>
      </c>
      <c r="AK1142" s="960">
        <v>6.7727261064785111E-4</v>
      </c>
      <c r="AL1142" s="960">
        <v>8.1220615384615391E-3</v>
      </c>
      <c r="AM1142" s="961">
        <v>0.17646547115861974</v>
      </c>
      <c r="AN1142" s="962">
        <v>45083.176527777781</v>
      </c>
      <c r="AO1142" s="958"/>
    </row>
    <row r="1143" spans="1:41" x14ac:dyDescent="0.2">
      <c r="A1143" s="988" t="s">
        <v>2302</v>
      </c>
      <c r="B1143" s="988" t="s">
        <v>2309</v>
      </c>
      <c r="C1143" s="991"/>
      <c r="D1143" s="994" t="s">
        <v>506</v>
      </c>
      <c r="E1143" s="991" t="s">
        <v>1649</v>
      </c>
      <c r="F1143" s="991">
        <v>2</v>
      </c>
      <c r="G1143" s="991">
        <v>1</v>
      </c>
      <c r="H1143" s="997">
        <v>100</v>
      </c>
      <c r="I1143" s="997">
        <v>456</v>
      </c>
      <c r="J1143" s="997">
        <v>0.01</v>
      </c>
      <c r="K1143" s="985">
        <v>5.0950000000000006</v>
      </c>
      <c r="L1143" s="997">
        <v>1</v>
      </c>
      <c r="M1143" s="997">
        <v>141</v>
      </c>
      <c r="N1143" s="1000">
        <v>689.26543199999992</v>
      </c>
      <c r="O1143" s="985">
        <f>VLOOKUP(D1143,'Залог и цена пипса'!$B$13:$E$44,3,0)*(N1143+I1143*$C$2*K1143)</f>
        <v>7585.9900000000007</v>
      </c>
      <c r="P1143" s="985">
        <f>K1143*VLOOKUP(D1143,'Залог и цена пипса'!$B$13:$E$44,2,0)</f>
        <v>1019.0000000000001</v>
      </c>
      <c r="Q1143" s="976"/>
      <c r="R1143" s="976"/>
      <c r="S1143" s="976"/>
      <c r="T1143" s="976"/>
      <c r="U1143" s="976"/>
      <c r="V1143" s="976"/>
      <c r="W1143" s="979"/>
      <c r="X1143" s="982"/>
      <c r="Y1143" s="982"/>
      <c r="Z1143" s="973">
        <f>MAX(O1143,X1143)+MAX(Y1143,P1143)</f>
        <v>8604.9900000000016</v>
      </c>
      <c r="AA1143" s="945" t="s">
        <v>2304</v>
      </c>
      <c r="AB1143" s="946" t="s">
        <v>501</v>
      </c>
      <c r="AC1143" s="946">
        <v>200000</v>
      </c>
      <c r="AD1143" s="946" t="s">
        <v>380</v>
      </c>
      <c r="AE1143" s="947">
        <v>43101</v>
      </c>
      <c r="AF1143" s="947">
        <v>44562</v>
      </c>
      <c r="AG1143" s="946">
        <v>2060.16</v>
      </c>
      <c r="AH1143" s="946">
        <v>1457.34</v>
      </c>
      <c r="AI1143" s="948">
        <v>7.1999999999999998E-3</v>
      </c>
      <c r="AJ1143" s="948">
        <f>(AH1143-MIN(IF(O1143=0,2E+99,O1143),IF(X1143=0,2E+99,X1143)))/MIN(IF(O1143=0,2E+99,O1143),IF(X1143=0,2E+99,X1143))</f>
        <v>-0.80789059832665211</v>
      </c>
      <c r="AK1143" s="948">
        <v>2.1459999999999998E-4</v>
      </c>
      <c r="AL1143" s="948">
        <v>2.5751999999999997E-3</v>
      </c>
      <c r="AM1143" s="949">
        <v>0.35341100909876899</v>
      </c>
      <c r="AN1143" s="950">
        <v>45083.176574074074</v>
      </c>
      <c r="AO1143" s="946"/>
    </row>
    <row r="1144" spans="1:41" ht="13.5" thickBot="1" x14ac:dyDescent="0.25">
      <c r="A1144" s="990"/>
      <c r="B1144" s="990"/>
      <c r="C1144" s="993"/>
      <c r="D1144" s="996"/>
      <c r="E1144" s="993"/>
      <c r="F1144" s="993"/>
      <c r="G1144" s="993"/>
      <c r="H1144" s="999"/>
      <c r="I1144" s="999"/>
      <c r="J1144" s="999"/>
      <c r="K1144" s="987"/>
      <c r="L1144" s="999"/>
      <c r="M1144" s="999"/>
      <c r="N1144" s="1002"/>
      <c r="O1144" s="987"/>
      <c r="P1144" s="987"/>
      <c r="Q1144" s="978"/>
      <c r="R1144" s="978"/>
      <c r="S1144" s="978"/>
      <c r="T1144" s="978"/>
      <c r="U1144" s="978"/>
      <c r="V1144" s="978"/>
      <c r="W1144" s="981"/>
      <c r="X1144" s="984"/>
      <c r="Y1144" s="984"/>
      <c r="Z1144" s="975"/>
      <c r="AA1144" s="957" t="s">
        <v>2305</v>
      </c>
      <c r="AB1144" s="958" t="s">
        <v>501</v>
      </c>
      <c r="AC1144" s="958">
        <v>200000</v>
      </c>
      <c r="AD1144" s="958" t="s">
        <v>380</v>
      </c>
      <c r="AE1144" s="959">
        <v>40179</v>
      </c>
      <c r="AF1144" s="959">
        <v>44925</v>
      </c>
      <c r="AG1144" s="958">
        <v>21117.360000000001</v>
      </c>
      <c r="AH1144" s="958">
        <v>9205.27</v>
      </c>
      <c r="AI1144" s="960">
        <v>4.1700000000000001E-2</v>
      </c>
      <c r="AJ1144" s="960">
        <f>(AH1144-MIN(IF(O1143=0,2E+99,O1143),IF(X1143=0,2E+99,X1143)))/MIN(IF(O1143=0,2E+99,O1143),IF(X1143=0,2E+99,X1143))</f>
        <v>0.21345664837417391</v>
      </c>
      <c r="AK1144" s="960">
        <v>6.7727261064785111E-4</v>
      </c>
      <c r="AL1144" s="960">
        <v>8.1220615384615391E-3</v>
      </c>
      <c r="AM1144" s="961">
        <v>0.17646547115861974</v>
      </c>
      <c r="AN1144" s="962">
        <v>45083.177048611113</v>
      </c>
      <c r="AO1144" s="958"/>
    </row>
    <row r="1145" spans="1:41" x14ac:dyDescent="0.2">
      <c r="A1145" s="988" t="s">
        <v>2302</v>
      </c>
      <c r="B1145" s="988" t="s">
        <v>2310</v>
      </c>
      <c r="C1145" s="991"/>
      <c r="D1145" s="994" t="s">
        <v>504</v>
      </c>
      <c r="E1145" s="991" t="s">
        <v>1649</v>
      </c>
      <c r="F1145" s="991">
        <v>2</v>
      </c>
      <c r="G1145" s="991">
        <v>1</v>
      </c>
      <c r="H1145" s="997">
        <v>100</v>
      </c>
      <c r="I1145" s="997">
        <v>340</v>
      </c>
      <c r="J1145" s="997">
        <v>0.01</v>
      </c>
      <c r="K1145" s="985">
        <v>5.0950000000000006</v>
      </c>
      <c r="L1145" s="997">
        <v>1</v>
      </c>
      <c r="M1145" s="997">
        <v>106</v>
      </c>
      <c r="N1145" s="1000">
        <v>516.62897699999996</v>
      </c>
      <c r="O1145" s="985">
        <f>VLOOKUP(D1145,'Залог и цена пипса'!$B$13:$E$44,3,0)*(N1145+I1145*$C$2*K1145)</f>
        <v>8358.1698277717987</v>
      </c>
      <c r="P1145" s="985">
        <f>K1145*VLOOKUP(D1145,'Залог и цена пипса'!$B$13:$E$44,2,0)</f>
        <v>1019.0000000000001</v>
      </c>
      <c r="Q1145" s="976"/>
      <c r="R1145" s="976"/>
      <c r="S1145" s="976"/>
      <c r="T1145" s="976"/>
      <c r="U1145" s="976"/>
      <c r="V1145" s="976"/>
      <c r="W1145" s="979"/>
      <c r="X1145" s="982"/>
      <c r="Y1145" s="982"/>
      <c r="Z1145" s="973">
        <f>MAX(O1145,X1145)+MAX(Y1145,P1145)</f>
        <v>9377.1698277717987</v>
      </c>
      <c r="AA1145" s="945" t="s">
        <v>2304</v>
      </c>
      <c r="AB1145" s="946" t="s">
        <v>501</v>
      </c>
      <c r="AC1145" s="946">
        <v>200000</v>
      </c>
      <c r="AD1145" s="946" t="s">
        <v>380</v>
      </c>
      <c r="AE1145" s="947">
        <v>43101</v>
      </c>
      <c r="AF1145" s="947">
        <v>44562</v>
      </c>
      <c r="AG1145" s="946">
        <v>2060.16</v>
      </c>
      <c r="AH1145" s="946">
        <v>1457.34</v>
      </c>
      <c r="AI1145" s="948">
        <v>7.1999999999999998E-3</v>
      </c>
      <c r="AJ1145" s="948">
        <f>(AH1145-MIN(IF(O1145=0,2E+99,O1145),IF(X1145=0,2E+99,X1145)))/MIN(IF(O1145=0,2E+99,O1145),IF(X1145=0,2E+99,X1145))</f>
        <v>-0.82563886233111972</v>
      </c>
      <c r="AK1145" s="948">
        <v>2.1459999999999998E-4</v>
      </c>
      <c r="AL1145" s="948">
        <v>2.5751999999999997E-3</v>
      </c>
      <c r="AM1145" s="949">
        <v>0.35341100909876899</v>
      </c>
      <c r="AN1145" s="950">
        <v>45083.177094907405</v>
      </c>
      <c r="AO1145" s="946"/>
    </row>
    <row r="1146" spans="1:41" ht="13.5" thickBot="1" x14ac:dyDescent="0.25">
      <c r="A1146" s="990"/>
      <c r="B1146" s="990"/>
      <c r="C1146" s="993"/>
      <c r="D1146" s="996"/>
      <c r="E1146" s="993"/>
      <c r="F1146" s="993"/>
      <c r="G1146" s="993"/>
      <c r="H1146" s="999"/>
      <c r="I1146" s="999"/>
      <c r="J1146" s="999"/>
      <c r="K1146" s="987"/>
      <c r="L1146" s="999"/>
      <c r="M1146" s="999"/>
      <c r="N1146" s="1002"/>
      <c r="O1146" s="987"/>
      <c r="P1146" s="987"/>
      <c r="Q1146" s="978"/>
      <c r="R1146" s="978"/>
      <c r="S1146" s="978"/>
      <c r="T1146" s="978"/>
      <c r="U1146" s="978"/>
      <c r="V1146" s="978"/>
      <c r="W1146" s="981"/>
      <c r="X1146" s="984"/>
      <c r="Y1146" s="984"/>
      <c r="Z1146" s="975"/>
      <c r="AA1146" s="957" t="s">
        <v>2305</v>
      </c>
      <c r="AB1146" s="958" t="s">
        <v>501</v>
      </c>
      <c r="AC1146" s="958">
        <v>200000</v>
      </c>
      <c r="AD1146" s="958" t="s">
        <v>380</v>
      </c>
      <c r="AE1146" s="959">
        <v>40179</v>
      </c>
      <c r="AF1146" s="959">
        <v>44925</v>
      </c>
      <c r="AG1146" s="958">
        <v>21117.360000000001</v>
      </c>
      <c r="AH1146" s="958">
        <v>9205.27</v>
      </c>
      <c r="AI1146" s="960">
        <v>4.1700000000000001E-2</v>
      </c>
      <c r="AJ1146" s="960">
        <f>(AH1146-MIN(IF(O1145=0,2E+99,O1145),IF(X1145=0,2E+99,X1145)))/MIN(IF(O1145=0,2E+99,O1145),IF(X1145=0,2E+99,X1145))</f>
        <v>0.10134995934319628</v>
      </c>
      <c r="AK1146" s="960">
        <v>6.7727261064785111E-4</v>
      </c>
      <c r="AL1146" s="960">
        <v>8.1220615384615391E-3</v>
      </c>
      <c r="AM1146" s="961">
        <v>0.17646547115861974</v>
      </c>
      <c r="AN1146" s="962">
        <v>45083.177569444444</v>
      </c>
      <c r="AO1146" s="958"/>
    </row>
    <row r="1147" spans="1:41" x14ac:dyDescent="0.2">
      <c r="A1147" s="988" t="s">
        <v>2302</v>
      </c>
      <c r="B1147" s="988" t="s">
        <v>2311</v>
      </c>
      <c r="C1147" s="991"/>
      <c r="D1147" s="994" t="s">
        <v>505</v>
      </c>
      <c r="E1147" s="991" t="s">
        <v>1649</v>
      </c>
      <c r="F1147" s="991">
        <v>2</v>
      </c>
      <c r="G1147" s="991">
        <v>1</v>
      </c>
      <c r="H1147" s="997">
        <v>100</v>
      </c>
      <c r="I1147" s="997">
        <v>352</v>
      </c>
      <c r="J1147" s="997">
        <v>0.01</v>
      </c>
      <c r="K1147" s="985">
        <v>5.0950000000000006</v>
      </c>
      <c r="L1147" s="997">
        <v>1</v>
      </c>
      <c r="M1147" s="997">
        <v>108</v>
      </c>
      <c r="N1147" s="1000">
        <v>517.93117259999985</v>
      </c>
      <c r="O1147" s="985">
        <f>VLOOKUP(D1147,'Залог и цена пипса'!$B$13:$E$44,3,0)*(N1147+I1147*$C$2*K1147)</f>
        <v>5993.9612506664653</v>
      </c>
      <c r="P1147" s="985">
        <f>K1147*VLOOKUP(D1147,'Залог и цена пипса'!$B$13:$E$44,2,0)</f>
        <v>1019.0000000000001</v>
      </c>
      <c r="Q1147" s="976"/>
      <c r="R1147" s="976"/>
      <c r="S1147" s="976"/>
      <c r="T1147" s="976"/>
      <c r="U1147" s="976"/>
      <c r="V1147" s="976"/>
      <c r="W1147" s="979"/>
      <c r="X1147" s="982"/>
      <c r="Y1147" s="982"/>
      <c r="Z1147" s="973">
        <f>MAX(O1147,X1147)+MAX(Y1147,P1147)</f>
        <v>7012.9612506664653</v>
      </c>
      <c r="AA1147" s="945" t="s">
        <v>2304</v>
      </c>
      <c r="AB1147" s="946" t="s">
        <v>501</v>
      </c>
      <c r="AC1147" s="946">
        <v>200000</v>
      </c>
      <c r="AD1147" s="946" t="s">
        <v>380</v>
      </c>
      <c r="AE1147" s="947">
        <v>43101</v>
      </c>
      <c r="AF1147" s="947">
        <v>44562</v>
      </c>
      <c r="AG1147" s="946">
        <v>2060.16</v>
      </c>
      <c r="AH1147" s="946">
        <v>1457.34</v>
      </c>
      <c r="AI1147" s="948">
        <v>7.1999999999999998E-3</v>
      </c>
      <c r="AJ1147" s="948">
        <f>(AH1147-MIN(IF(O1147=0,2E+99,O1147),IF(X1147=0,2E+99,X1147)))/MIN(IF(O1147=0,2E+99,O1147),IF(X1147=0,2E+99,X1147))</f>
        <v>-0.75686529507711464</v>
      </c>
      <c r="AK1147" s="948">
        <v>2.1459999999999998E-4</v>
      </c>
      <c r="AL1147" s="948">
        <v>2.5751999999999997E-3</v>
      </c>
      <c r="AM1147" s="949">
        <v>0.35341100909876899</v>
      </c>
      <c r="AN1147" s="950">
        <v>45083.177615740744</v>
      </c>
      <c r="AO1147" s="946"/>
    </row>
    <row r="1148" spans="1:41" ht="13.5" thickBot="1" x14ac:dyDescent="0.25">
      <c r="A1148" s="990"/>
      <c r="B1148" s="990"/>
      <c r="C1148" s="993"/>
      <c r="D1148" s="996"/>
      <c r="E1148" s="993"/>
      <c r="F1148" s="993"/>
      <c r="G1148" s="993"/>
      <c r="H1148" s="999"/>
      <c r="I1148" s="999"/>
      <c r="J1148" s="999"/>
      <c r="K1148" s="987"/>
      <c r="L1148" s="999"/>
      <c r="M1148" s="999"/>
      <c r="N1148" s="1002"/>
      <c r="O1148" s="987"/>
      <c r="P1148" s="987"/>
      <c r="Q1148" s="978"/>
      <c r="R1148" s="978"/>
      <c r="S1148" s="978"/>
      <c r="T1148" s="978"/>
      <c r="U1148" s="978"/>
      <c r="V1148" s="978"/>
      <c r="W1148" s="981"/>
      <c r="X1148" s="984"/>
      <c r="Y1148" s="984"/>
      <c r="Z1148" s="975"/>
      <c r="AA1148" s="957" t="s">
        <v>2305</v>
      </c>
      <c r="AB1148" s="958" t="s">
        <v>501</v>
      </c>
      <c r="AC1148" s="958">
        <v>200000</v>
      </c>
      <c r="AD1148" s="958" t="s">
        <v>380</v>
      </c>
      <c r="AE1148" s="959">
        <v>40179</v>
      </c>
      <c r="AF1148" s="959">
        <v>44925</v>
      </c>
      <c r="AG1148" s="958">
        <v>21117.360000000001</v>
      </c>
      <c r="AH1148" s="958">
        <v>9205.27</v>
      </c>
      <c r="AI1148" s="960">
        <v>4.1700000000000001E-2</v>
      </c>
      <c r="AJ1148" s="960">
        <f>(AH1148-MIN(IF(O1147=0,2E+99,O1147),IF(X1147=0,2E+99,X1147)))/MIN(IF(O1147=0,2E+99,O1147),IF(X1147=0,2E+99,X1147))</f>
        <v>0.53575734227118532</v>
      </c>
      <c r="AK1148" s="960">
        <v>6.7727261064785111E-4</v>
      </c>
      <c r="AL1148" s="960">
        <v>8.1220615384615391E-3</v>
      </c>
      <c r="AM1148" s="961">
        <v>0.17646547115861974</v>
      </c>
      <c r="AN1148" s="962">
        <v>45083.178090277775</v>
      </c>
      <c r="AO1148" s="958"/>
    </row>
    <row r="1149" spans="1:41" ht="13.5" thickBot="1" x14ac:dyDescent="0.25">
      <c r="A1149" s="932" t="s">
        <v>2312</v>
      </c>
      <c r="B1149" s="932" t="s">
        <v>2313</v>
      </c>
      <c r="C1149" s="933"/>
      <c r="D1149" s="934" t="s">
        <v>502</v>
      </c>
      <c r="E1149" s="933" t="s">
        <v>1649</v>
      </c>
      <c r="F1149" s="933">
        <v>2</v>
      </c>
      <c r="G1149" s="933">
        <v>1</v>
      </c>
      <c r="H1149" s="935">
        <v>100</v>
      </c>
      <c r="I1149" s="935">
        <v>577</v>
      </c>
      <c r="J1149" s="935">
        <v>0.02</v>
      </c>
      <c r="K1149" s="936">
        <v>10.190000000000001</v>
      </c>
      <c r="L1149" s="935">
        <v>1</v>
      </c>
      <c r="M1149" s="935">
        <v>174</v>
      </c>
      <c r="N1149" s="937">
        <v>1718.4239999999998</v>
      </c>
      <c r="O1149" s="936">
        <f>VLOOKUP(D1149,'Залог и цена пипса'!$B$13:$E$44,3,0)*(N1149+I1149*$C$2*K1149)</f>
        <v>26003.685000000001</v>
      </c>
      <c r="P1149" s="936">
        <f>K1149*VLOOKUP(D1149,'Залог и цена пипса'!$B$13:$E$44,2,0)</f>
        <v>1365.6638000000003</v>
      </c>
      <c r="Q1149" s="938"/>
      <c r="R1149" s="938"/>
      <c r="S1149" s="938"/>
      <c r="T1149" s="938"/>
      <c r="U1149" s="938"/>
      <c r="V1149" s="938"/>
      <c r="W1149" s="939"/>
      <c r="X1149" s="940"/>
      <c r="Y1149" s="940"/>
      <c r="Z1149" s="941">
        <f t="shared" ref="Z1149:Z1159" si="22">MAX(O1149,X1149)+MAX(Y1149,P1149)</f>
        <v>27369.3488</v>
      </c>
      <c r="AA1149" s="933"/>
      <c r="AB1149" s="933"/>
      <c r="AC1149" s="933"/>
      <c r="AD1149" s="933"/>
      <c r="AE1149" s="933"/>
      <c r="AF1149" s="933"/>
      <c r="AG1149" s="933"/>
      <c r="AH1149" s="933"/>
      <c r="AI1149" s="943"/>
      <c r="AJ1149" s="943"/>
      <c r="AK1149" s="943"/>
      <c r="AL1149" s="943"/>
      <c r="AM1149" s="941"/>
      <c r="AN1149" s="944">
        <v>45083.178113425929</v>
      </c>
      <c r="AO1149" s="933"/>
    </row>
    <row r="1150" spans="1:41" ht="13.5" thickBot="1" x14ac:dyDescent="0.25">
      <c r="A1150" s="932" t="s">
        <v>2312</v>
      </c>
      <c r="B1150" s="932" t="s">
        <v>2314</v>
      </c>
      <c r="C1150" s="933"/>
      <c r="D1150" s="934" t="s">
        <v>500</v>
      </c>
      <c r="E1150" s="933" t="s">
        <v>1649</v>
      </c>
      <c r="F1150" s="933">
        <v>2</v>
      </c>
      <c r="G1150" s="933">
        <v>1</v>
      </c>
      <c r="H1150" s="935">
        <v>100</v>
      </c>
      <c r="I1150" s="935">
        <v>579</v>
      </c>
      <c r="J1150" s="935">
        <v>0.02</v>
      </c>
      <c r="K1150" s="936">
        <v>10.190000000000001</v>
      </c>
      <c r="L1150" s="935">
        <v>1</v>
      </c>
      <c r="M1150" s="935">
        <v>174</v>
      </c>
      <c r="N1150" s="937">
        <v>1718.4839999999997</v>
      </c>
      <c r="O1150" s="936">
        <f>VLOOKUP(D1150,'Залог и цена пипса'!$B$13:$E$44,3,0)*(N1150+I1150*$C$2*K1150)</f>
        <v>26034.855000000003</v>
      </c>
      <c r="P1150" s="936">
        <f>K1150*VLOOKUP(D1150,'Залог и цена пипса'!$B$13:$E$44,2,0)</f>
        <v>2185.3474000000006</v>
      </c>
      <c r="Q1150" s="938"/>
      <c r="R1150" s="938"/>
      <c r="S1150" s="938"/>
      <c r="T1150" s="938"/>
      <c r="U1150" s="938"/>
      <c r="V1150" s="938"/>
      <c r="W1150" s="939"/>
      <c r="X1150" s="940"/>
      <c r="Y1150" s="940"/>
      <c r="Z1150" s="941">
        <f t="shared" si="22"/>
        <v>28220.202400000002</v>
      </c>
      <c r="AA1150" s="933"/>
      <c r="AB1150" s="933"/>
      <c r="AC1150" s="933"/>
      <c r="AD1150" s="933"/>
      <c r="AE1150" s="933"/>
      <c r="AF1150" s="933"/>
      <c r="AG1150" s="933"/>
      <c r="AH1150" s="933"/>
      <c r="AI1150" s="943"/>
      <c r="AJ1150" s="943"/>
      <c r="AK1150" s="943"/>
      <c r="AL1150" s="943"/>
      <c r="AM1150" s="941"/>
      <c r="AN1150" s="944">
        <v>45083.178136574075</v>
      </c>
      <c r="AO1150" s="933"/>
    </row>
    <row r="1151" spans="1:41" ht="13.5" thickBot="1" x14ac:dyDescent="0.25">
      <c r="A1151" s="932" t="s">
        <v>2312</v>
      </c>
      <c r="B1151" s="932" t="s">
        <v>2315</v>
      </c>
      <c r="C1151" s="933"/>
      <c r="D1151" s="934" t="s">
        <v>503</v>
      </c>
      <c r="E1151" s="933" t="s">
        <v>1649</v>
      </c>
      <c r="F1151" s="933">
        <v>2</v>
      </c>
      <c r="G1151" s="933">
        <v>1</v>
      </c>
      <c r="H1151" s="935">
        <v>100</v>
      </c>
      <c r="I1151" s="935">
        <v>577</v>
      </c>
      <c r="J1151" s="935">
        <v>0.02</v>
      </c>
      <c r="K1151" s="936">
        <v>10.190000000000001</v>
      </c>
      <c r="L1151" s="935">
        <v>1</v>
      </c>
      <c r="M1151" s="935">
        <v>174</v>
      </c>
      <c r="N1151" s="937">
        <v>1718.4239999999998</v>
      </c>
      <c r="O1151" s="936">
        <f>VLOOKUP(D1151,'Залог и цена пипса'!$B$13:$E$44,3,0)*(N1151+I1151*$C$2*K1151)</f>
        <v>26003.685000000001</v>
      </c>
      <c r="P1151" s="936">
        <f>K1151*VLOOKUP(D1151,'Залог и цена пипса'!$B$13:$E$44,2,0)</f>
        <v>1267.2284000000002</v>
      </c>
      <c r="Q1151" s="938"/>
      <c r="R1151" s="938"/>
      <c r="S1151" s="938"/>
      <c r="T1151" s="938"/>
      <c r="U1151" s="938"/>
      <c r="V1151" s="938"/>
      <c r="W1151" s="939"/>
      <c r="X1151" s="940"/>
      <c r="Y1151" s="940"/>
      <c r="Z1151" s="941">
        <f t="shared" si="22"/>
        <v>27270.913400000001</v>
      </c>
      <c r="AA1151" s="933"/>
      <c r="AB1151" s="933"/>
      <c r="AC1151" s="933"/>
      <c r="AD1151" s="933"/>
      <c r="AE1151" s="933"/>
      <c r="AF1151" s="933"/>
      <c r="AG1151" s="933"/>
      <c r="AH1151" s="933"/>
      <c r="AI1151" s="943"/>
      <c r="AJ1151" s="943"/>
      <c r="AK1151" s="943"/>
      <c r="AL1151" s="943"/>
      <c r="AM1151" s="941"/>
      <c r="AN1151" s="944">
        <v>45083.178171296298</v>
      </c>
      <c r="AO1151" s="933"/>
    </row>
    <row r="1152" spans="1:41" ht="13.5" thickBot="1" x14ac:dyDescent="0.25">
      <c r="A1152" s="932" t="s">
        <v>2312</v>
      </c>
      <c r="B1152" s="932" t="s">
        <v>2316</v>
      </c>
      <c r="C1152" s="933"/>
      <c r="D1152" s="934" t="s">
        <v>506</v>
      </c>
      <c r="E1152" s="933" t="s">
        <v>1649</v>
      </c>
      <c r="F1152" s="933">
        <v>2</v>
      </c>
      <c r="G1152" s="933">
        <v>1</v>
      </c>
      <c r="H1152" s="935">
        <v>100</v>
      </c>
      <c r="I1152" s="935">
        <v>807</v>
      </c>
      <c r="J1152" s="935">
        <v>0.02</v>
      </c>
      <c r="K1152" s="936">
        <v>10.190000000000001</v>
      </c>
      <c r="L1152" s="935">
        <v>1</v>
      </c>
      <c r="M1152" s="935">
        <v>243</v>
      </c>
      <c r="N1152" s="937">
        <v>2405.5760159999995</v>
      </c>
      <c r="O1152" s="936">
        <f>VLOOKUP(D1152,'Залог и цена пипса'!$B$13:$E$44,3,0)*(N1152+I1152*$C$2*K1152)</f>
        <v>26601.429210526319</v>
      </c>
      <c r="P1152" s="936">
        <f>K1152*VLOOKUP(D1152,'Залог и цена пипса'!$B$13:$E$44,2,0)</f>
        <v>2038.0000000000002</v>
      </c>
      <c r="Q1152" s="938"/>
      <c r="R1152" s="938"/>
      <c r="S1152" s="938"/>
      <c r="T1152" s="938"/>
      <c r="U1152" s="938"/>
      <c r="V1152" s="938"/>
      <c r="W1152" s="939"/>
      <c r="X1152" s="940"/>
      <c r="Y1152" s="940"/>
      <c r="Z1152" s="941">
        <f t="shared" si="22"/>
        <v>28639.429210526319</v>
      </c>
      <c r="AA1152" s="933"/>
      <c r="AB1152" s="933"/>
      <c r="AC1152" s="933"/>
      <c r="AD1152" s="933"/>
      <c r="AE1152" s="933"/>
      <c r="AF1152" s="933"/>
      <c r="AG1152" s="933"/>
      <c r="AH1152" s="933"/>
      <c r="AI1152" s="943"/>
      <c r="AJ1152" s="943"/>
      <c r="AK1152" s="943"/>
      <c r="AL1152" s="943"/>
      <c r="AM1152" s="941"/>
      <c r="AN1152" s="944">
        <v>45083.178194444445</v>
      </c>
      <c r="AO1152" s="933"/>
    </row>
    <row r="1153" spans="1:41" ht="13.5" thickBot="1" x14ac:dyDescent="0.25">
      <c r="A1153" s="932" t="s">
        <v>2312</v>
      </c>
      <c r="B1153" s="932" t="s">
        <v>2317</v>
      </c>
      <c r="C1153" s="933"/>
      <c r="D1153" s="934" t="s">
        <v>504</v>
      </c>
      <c r="E1153" s="933" t="s">
        <v>1649</v>
      </c>
      <c r="F1153" s="933">
        <v>2</v>
      </c>
      <c r="G1153" s="933">
        <v>1</v>
      </c>
      <c r="H1153" s="935">
        <v>100</v>
      </c>
      <c r="I1153" s="935">
        <v>575</v>
      </c>
      <c r="J1153" s="935">
        <v>0.02</v>
      </c>
      <c r="K1153" s="936">
        <v>10.190000000000001</v>
      </c>
      <c r="L1153" s="935">
        <v>1</v>
      </c>
      <c r="M1153" s="935">
        <v>174</v>
      </c>
      <c r="N1153" s="937">
        <v>1717.9290960000001</v>
      </c>
      <c r="O1153" s="936">
        <f>VLOOKUP(D1153,'Залог и цена пипса'!$B$13:$E$44,3,0)*(N1153+I1153*$C$2*K1153)</f>
        <v>27952.815888051671</v>
      </c>
      <c r="P1153" s="936">
        <f>K1153*VLOOKUP(D1153,'Залог и цена пипса'!$B$13:$E$44,2,0)</f>
        <v>2038.0000000000002</v>
      </c>
      <c r="Q1153" s="938"/>
      <c r="R1153" s="938"/>
      <c r="S1153" s="938"/>
      <c r="T1153" s="938"/>
      <c r="U1153" s="938"/>
      <c r="V1153" s="938"/>
      <c r="W1153" s="939"/>
      <c r="X1153" s="940"/>
      <c r="Y1153" s="940"/>
      <c r="Z1153" s="941">
        <f t="shared" si="22"/>
        <v>29990.815888051671</v>
      </c>
      <c r="AA1153" s="933"/>
      <c r="AB1153" s="933"/>
      <c r="AC1153" s="933"/>
      <c r="AD1153" s="933"/>
      <c r="AE1153" s="933"/>
      <c r="AF1153" s="933"/>
      <c r="AG1153" s="933"/>
      <c r="AH1153" s="933"/>
      <c r="AI1153" s="943"/>
      <c r="AJ1153" s="943"/>
      <c r="AK1153" s="943"/>
      <c r="AL1153" s="943"/>
      <c r="AM1153" s="941"/>
      <c r="AN1153" s="944">
        <v>45083.178252314814</v>
      </c>
      <c r="AO1153" s="933"/>
    </row>
    <row r="1154" spans="1:41" ht="13.5" thickBot="1" x14ac:dyDescent="0.25">
      <c r="A1154" s="932" t="s">
        <v>2312</v>
      </c>
      <c r="B1154" s="932" t="s">
        <v>2318</v>
      </c>
      <c r="C1154" s="933"/>
      <c r="D1154" s="934" t="s">
        <v>505</v>
      </c>
      <c r="E1154" s="933" t="s">
        <v>1649</v>
      </c>
      <c r="F1154" s="933">
        <v>2</v>
      </c>
      <c r="G1154" s="933">
        <v>1</v>
      </c>
      <c r="H1154" s="935">
        <v>100</v>
      </c>
      <c r="I1154" s="935">
        <v>698</v>
      </c>
      <c r="J1154" s="935">
        <v>0.02</v>
      </c>
      <c r="K1154" s="936">
        <v>10.190000000000001</v>
      </c>
      <c r="L1154" s="935">
        <v>1</v>
      </c>
      <c r="M1154" s="935">
        <v>208</v>
      </c>
      <c r="N1154" s="937">
        <v>2062.9689602999993</v>
      </c>
      <c r="O1154" s="936">
        <f>VLOOKUP(D1154,'Залог и цена пипса'!$B$13:$E$44,3,0)*(N1154+I1154*$C$2*K1154)</f>
        <v>23839.302005484049</v>
      </c>
      <c r="P1154" s="936">
        <f>K1154*VLOOKUP(D1154,'Залог и цена пипса'!$B$13:$E$44,2,0)</f>
        <v>2038.0000000000002</v>
      </c>
      <c r="Q1154" s="938"/>
      <c r="R1154" s="938"/>
      <c r="S1154" s="938"/>
      <c r="T1154" s="938"/>
      <c r="U1154" s="938"/>
      <c r="V1154" s="938"/>
      <c r="W1154" s="939"/>
      <c r="X1154" s="940"/>
      <c r="Y1154" s="940"/>
      <c r="Z1154" s="941">
        <f t="shared" si="22"/>
        <v>25877.302005484049</v>
      </c>
      <c r="AA1154" s="933"/>
      <c r="AB1154" s="933"/>
      <c r="AC1154" s="933"/>
      <c r="AD1154" s="933"/>
      <c r="AE1154" s="933"/>
      <c r="AF1154" s="933"/>
      <c r="AG1154" s="933"/>
      <c r="AH1154" s="933"/>
      <c r="AI1154" s="943"/>
      <c r="AJ1154" s="943"/>
      <c r="AK1154" s="943"/>
      <c r="AL1154" s="943"/>
      <c r="AM1154" s="941"/>
      <c r="AN1154" s="944">
        <v>45083.17827546296</v>
      </c>
      <c r="AO1154" s="933"/>
    </row>
    <row r="1155" spans="1:41" ht="13.5" thickBot="1" x14ac:dyDescent="0.25">
      <c r="A1155" s="932" t="s">
        <v>2319</v>
      </c>
      <c r="B1155" s="932" t="s">
        <v>2320</v>
      </c>
      <c r="C1155" s="933"/>
      <c r="D1155" s="934" t="s">
        <v>501</v>
      </c>
      <c r="E1155" s="933" t="s">
        <v>960</v>
      </c>
      <c r="F1155" s="933">
        <v>1</v>
      </c>
      <c r="G1155" s="933">
        <v>1</v>
      </c>
      <c r="H1155" s="935">
        <v>15</v>
      </c>
      <c r="I1155" s="935">
        <v>420</v>
      </c>
      <c r="J1155" s="935">
        <v>0.01</v>
      </c>
      <c r="K1155" s="936">
        <v>4.1059999999999999</v>
      </c>
      <c r="L1155" s="935">
        <v>1.4</v>
      </c>
      <c r="M1155" s="935">
        <v>113</v>
      </c>
      <c r="N1155" s="937">
        <v>391.97299999999996</v>
      </c>
      <c r="O1155" s="936">
        <f>VLOOKUP(D1155,'Залог и цена пипса'!$B$13:$E$44,3,0)*(N1155+I1155*$C$2*K1155)</f>
        <v>6506.5100000000011</v>
      </c>
      <c r="P1155" s="936">
        <f>K1155*VLOOKUP(D1155,'Залог и цена пипса'!$B$13:$E$44,2,0)</f>
        <v>1007.11968</v>
      </c>
      <c r="Q1155" s="938"/>
      <c r="R1155" s="938"/>
      <c r="S1155" s="938"/>
      <c r="T1155" s="938"/>
      <c r="U1155" s="938"/>
      <c r="V1155" s="938"/>
      <c r="W1155" s="939"/>
      <c r="X1155" s="940"/>
      <c r="Y1155" s="940"/>
      <c r="Z1155" s="941">
        <f t="shared" si="22"/>
        <v>7513.6296800000009</v>
      </c>
      <c r="AA1155" s="933"/>
      <c r="AB1155" s="933"/>
      <c r="AC1155" s="933"/>
      <c r="AD1155" s="933"/>
      <c r="AE1155" s="933"/>
      <c r="AF1155" s="933"/>
      <c r="AG1155" s="933"/>
      <c r="AH1155" s="933"/>
      <c r="AI1155" s="943"/>
      <c r="AJ1155" s="943"/>
      <c r="AK1155" s="943"/>
      <c r="AL1155" s="943"/>
      <c r="AM1155" s="941"/>
      <c r="AN1155" s="944">
        <v>45083.17832175926</v>
      </c>
      <c r="AO1155" s="933"/>
    </row>
    <row r="1156" spans="1:41" ht="13.5" thickBot="1" x14ac:dyDescent="0.25">
      <c r="A1156" s="932" t="s">
        <v>2321</v>
      </c>
      <c r="B1156" s="932" t="s">
        <v>2322</v>
      </c>
      <c r="C1156" s="933"/>
      <c r="D1156" s="934" t="s">
        <v>500</v>
      </c>
      <c r="E1156" s="933" t="s">
        <v>960</v>
      </c>
      <c r="F1156" s="933">
        <v>1</v>
      </c>
      <c r="G1156" s="933">
        <v>1</v>
      </c>
      <c r="H1156" s="935">
        <v>15</v>
      </c>
      <c r="I1156" s="935">
        <v>246</v>
      </c>
      <c r="J1156" s="935">
        <v>0.01</v>
      </c>
      <c r="K1156" s="936">
        <v>52.03</v>
      </c>
      <c r="L1156" s="935">
        <v>1.8</v>
      </c>
      <c r="M1156" s="935">
        <v>50</v>
      </c>
      <c r="N1156" s="937">
        <v>1354.2369999999999</v>
      </c>
      <c r="O1156" s="936">
        <f>VLOOKUP(D1156,'Залог и цена пипса'!$B$13:$E$44,3,0)*(N1156+I1156*$C$2*K1156)</f>
        <v>32741.440000000002</v>
      </c>
      <c r="P1156" s="936">
        <f>K1156*VLOOKUP(D1156,'Залог и цена пипса'!$B$13:$E$44,2,0)</f>
        <v>11158.353800000001</v>
      </c>
      <c r="Q1156" s="938"/>
      <c r="R1156" s="938"/>
      <c r="S1156" s="938"/>
      <c r="T1156" s="938"/>
      <c r="U1156" s="938"/>
      <c r="V1156" s="938"/>
      <c r="W1156" s="939"/>
      <c r="X1156" s="940"/>
      <c r="Y1156" s="940"/>
      <c r="Z1156" s="941">
        <f t="shared" si="22"/>
        <v>43899.793799999999</v>
      </c>
      <c r="AA1156" s="932" t="s">
        <v>2069</v>
      </c>
      <c r="AB1156" s="933" t="s">
        <v>500</v>
      </c>
      <c r="AC1156" s="933">
        <v>20000</v>
      </c>
      <c r="AD1156" s="933" t="s">
        <v>380</v>
      </c>
      <c r="AE1156" s="942">
        <v>43475</v>
      </c>
      <c r="AF1156" s="942">
        <v>43671</v>
      </c>
      <c r="AG1156" s="933">
        <v>16029.79</v>
      </c>
      <c r="AH1156" s="933">
        <v>11953.32</v>
      </c>
      <c r="AI1156" s="943">
        <v>0.44669999999999999</v>
      </c>
      <c r="AJ1156" s="943">
        <f>(AH1156-MIN(IF(O1156=0,2E+99,O1156),IF(X1156=0,2E+99,X1156)))/MIN(IF(O1156=0,2E+99,O1156),IF(X1156=0,2E+99,X1156))</f>
        <v>-0.63491770673495118</v>
      </c>
      <c r="AK1156" s="943">
        <v>0.12330607692307692</v>
      </c>
      <c r="AL1156" s="943">
        <v>1.6029790000000002</v>
      </c>
      <c r="AM1156" s="941">
        <v>2.6820648991242604</v>
      </c>
      <c r="AN1156" s="944">
        <v>45083.178402777776</v>
      </c>
      <c r="AO1156" s="933"/>
    </row>
    <row r="1157" spans="1:41" ht="13.5" thickBot="1" x14ac:dyDescent="0.25">
      <c r="A1157" s="932" t="s">
        <v>2321</v>
      </c>
      <c r="B1157" s="932" t="s">
        <v>2323</v>
      </c>
      <c r="C1157" s="933"/>
      <c r="D1157" s="934" t="s">
        <v>500</v>
      </c>
      <c r="E1157" s="933" t="s">
        <v>960</v>
      </c>
      <c r="F1157" s="933">
        <v>1</v>
      </c>
      <c r="G1157" s="933">
        <v>1</v>
      </c>
      <c r="H1157" s="935">
        <v>15</v>
      </c>
      <c r="I1157" s="935">
        <v>246</v>
      </c>
      <c r="J1157" s="935">
        <v>0.01</v>
      </c>
      <c r="K1157" s="936">
        <v>52.03</v>
      </c>
      <c r="L1157" s="935">
        <v>1.8</v>
      </c>
      <c r="M1157" s="935">
        <v>50</v>
      </c>
      <c r="N1157" s="937">
        <v>1354.2369999999999</v>
      </c>
      <c r="O1157" s="936">
        <f>VLOOKUP(D1157,'Залог и цена пипса'!$B$13:$E$44,3,0)*(N1157+I1157*$C$2*K1157)</f>
        <v>32741.440000000002</v>
      </c>
      <c r="P1157" s="936">
        <f>K1157*VLOOKUP(D1157,'Залог и цена пипса'!$B$13:$E$44,2,0)</f>
        <v>11158.353800000001</v>
      </c>
      <c r="Q1157" s="938"/>
      <c r="R1157" s="938"/>
      <c r="S1157" s="938"/>
      <c r="T1157" s="938"/>
      <c r="U1157" s="938"/>
      <c r="V1157" s="938"/>
      <c r="W1157" s="939"/>
      <c r="X1157" s="940"/>
      <c r="Y1157" s="940"/>
      <c r="Z1157" s="941">
        <f t="shared" si="22"/>
        <v>43899.793799999999</v>
      </c>
      <c r="AA1157" s="932" t="s">
        <v>2069</v>
      </c>
      <c r="AB1157" s="933" t="s">
        <v>500</v>
      </c>
      <c r="AC1157" s="933">
        <v>20000</v>
      </c>
      <c r="AD1157" s="933" t="s">
        <v>380</v>
      </c>
      <c r="AE1157" s="942">
        <v>43475</v>
      </c>
      <c r="AF1157" s="942">
        <v>43671</v>
      </c>
      <c r="AG1157" s="933">
        <v>16029.79</v>
      </c>
      <c r="AH1157" s="933">
        <v>11953.32</v>
      </c>
      <c r="AI1157" s="943">
        <v>0.44669999999999999</v>
      </c>
      <c r="AJ1157" s="943">
        <f>(AH1157-MIN(IF(O1157=0,2E+99,O1157),IF(X1157=0,2E+99,X1157)))/MIN(IF(O1157=0,2E+99,O1157),IF(X1157=0,2E+99,X1157))</f>
        <v>-0.63491770673495118</v>
      </c>
      <c r="AK1157" s="943">
        <v>0.12330607692307692</v>
      </c>
      <c r="AL1157" s="943">
        <v>1.6029790000000002</v>
      </c>
      <c r="AM1157" s="941">
        <v>2.6820648991242604</v>
      </c>
      <c r="AN1157" s="944">
        <v>45083.178449074076</v>
      </c>
      <c r="AO1157" s="933"/>
    </row>
    <row r="1158" spans="1:41" ht="13.5" thickBot="1" x14ac:dyDescent="0.25">
      <c r="A1158" s="932" t="s">
        <v>2324</v>
      </c>
      <c r="B1158" s="932" t="s">
        <v>2325</v>
      </c>
      <c r="C1158" s="933"/>
      <c r="D1158" s="934" t="s">
        <v>506</v>
      </c>
      <c r="E1158" s="933" t="s">
        <v>960</v>
      </c>
      <c r="F1158" s="933">
        <v>1</v>
      </c>
      <c r="G1158" s="933">
        <v>1</v>
      </c>
      <c r="H1158" s="935">
        <v>15</v>
      </c>
      <c r="I1158" s="935">
        <v>420</v>
      </c>
      <c r="J1158" s="935">
        <v>0.01</v>
      </c>
      <c r="K1158" s="936">
        <v>2.2530000000000001</v>
      </c>
      <c r="L1158" s="935">
        <v>1.4</v>
      </c>
      <c r="M1158" s="935">
        <v>130</v>
      </c>
      <c r="N1158" s="937">
        <v>238.13186399999998</v>
      </c>
      <c r="O1158" s="936">
        <f>VLOOKUP(D1158,'Залог и цена пипса'!$B$13:$E$44,3,0)*(N1158+I1158*$C$2*K1158)</f>
        <v>2778.2957894736846</v>
      </c>
      <c r="P1158" s="936">
        <f>K1158*VLOOKUP(D1158,'Залог и цена пипса'!$B$13:$E$44,2,0)</f>
        <v>450.6</v>
      </c>
      <c r="Q1158" s="938"/>
      <c r="R1158" s="938"/>
      <c r="S1158" s="938"/>
      <c r="T1158" s="938"/>
      <c r="U1158" s="938"/>
      <c r="V1158" s="938"/>
      <c r="W1158" s="939"/>
      <c r="X1158" s="940"/>
      <c r="Y1158" s="940"/>
      <c r="Z1158" s="941">
        <f t="shared" si="22"/>
        <v>3228.8957894736845</v>
      </c>
      <c r="AA1158" s="932" t="s">
        <v>1061</v>
      </c>
      <c r="AB1158" s="933" t="s">
        <v>506</v>
      </c>
      <c r="AC1158" s="933">
        <v>1000</v>
      </c>
      <c r="AD1158" s="933" t="s">
        <v>380</v>
      </c>
      <c r="AE1158" s="942">
        <v>42401</v>
      </c>
      <c r="AF1158" s="942">
        <v>42720</v>
      </c>
      <c r="AG1158" s="933">
        <v>1210.5999999999999</v>
      </c>
      <c r="AH1158" s="933">
        <v>41246.89</v>
      </c>
      <c r="AI1158" s="943">
        <v>0.94910000000000005</v>
      </c>
      <c r="AJ1158" s="943">
        <f>(AH1158-MIN(IF(O1158=0,2E+99,O1158),IF(X1158=0,2E+99,X1158)))/MIN(IF(O1158=0,2E+99,O1158),IF(X1158=0,2E+99,X1158))</f>
        <v>13.846111834555145</v>
      </c>
      <c r="AK1158" s="943">
        <v>0.11420754716981132</v>
      </c>
      <c r="AL1158" s="943">
        <v>1.3451111111111111</v>
      </c>
      <c r="AM1158" s="941">
        <v>3.2611212896562894E-2</v>
      </c>
      <c r="AN1158" s="944">
        <v>45083.178483796299</v>
      </c>
      <c r="AO1158" s="933"/>
    </row>
    <row r="1159" spans="1:41" x14ac:dyDescent="0.2">
      <c r="A1159" s="988" t="s">
        <v>2326</v>
      </c>
      <c r="B1159" s="988" t="s">
        <v>2327</v>
      </c>
      <c r="C1159" s="991"/>
      <c r="D1159" s="994" t="s">
        <v>500</v>
      </c>
      <c r="E1159" s="991" t="s">
        <v>960</v>
      </c>
      <c r="F1159" s="991">
        <v>1</v>
      </c>
      <c r="G1159" s="991">
        <v>1</v>
      </c>
      <c r="H1159" s="997">
        <v>100</v>
      </c>
      <c r="I1159" s="997">
        <v>399</v>
      </c>
      <c r="J1159" s="997">
        <v>0.05</v>
      </c>
      <c r="K1159" s="985">
        <v>29.254999999999999</v>
      </c>
      <c r="L1159" s="997">
        <v>1</v>
      </c>
      <c r="M1159" s="997">
        <v>121</v>
      </c>
      <c r="N1159" s="1000">
        <v>3126.7129999999997</v>
      </c>
      <c r="O1159" s="985">
        <f>VLOOKUP(D1159,'Залог и цена пипса'!$B$13:$E$44,3,0)*(N1159+I1159*$C$2*K1159)</f>
        <v>48776.247499999998</v>
      </c>
      <c r="P1159" s="985">
        <f>K1159*VLOOKUP(D1159,'Залог и цена пипса'!$B$13:$E$44,2,0)</f>
        <v>6274.0272999999997</v>
      </c>
      <c r="Q1159" s="976"/>
      <c r="R1159" s="976"/>
      <c r="S1159" s="976"/>
      <c r="T1159" s="976"/>
      <c r="U1159" s="976"/>
      <c r="V1159" s="976"/>
      <c r="W1159" s="979"/>
      <c r="X1159" s="982"/>
      <c r="Y1159" s="982"/>
      <c r="Z1159" s="973">
        <f t="shared" si="22"/>
        <v>55050.274799999999</v>
      </c>
      <c r="AA1159" s="945" t="s">
        <v>2328</v>
      </c>
      <c r="AB1159" s="946" t="s">
        <v>500</v>
      </c>
      <c r="AC1159" s="946">
        <v>10000</v>
      </c>
      <c r="AD1159" s="946" t="s">
        <v>380</v>
      </c>
      <c r="AE1159" s="947">
        <v>41275</v>
      </c>
      <c r="AF1159" s="947">
        <v>42697</v>
      </c>
      <c r="AG1159" s="946">
        <v>41995.41</v>
      </c>
      <c r="AH1159" s="946">
        <v>9589.9</v>
      </c>
      <c r="AI1159" s="948">
        <v>0.43790000000000001</v>
      </c>
      <c r="AJ1159" s="948">
        <f>(AH1159-MIN(IF(O1159=0,2E+99,O1159),IF(X1159=0,2E+99,X1159)))/MIN(IF(O1159=0,2E+99,O1159),IF(X1159=0,2E+99,X1159))</f>
        <v>-0.80338995942646052</v>
      </c>
      <c r="AK1159" s="948">
        <v>8.973378205128206E-2</v>
      </c>
      <c r="AL1159" s="948">
        <v>1.0768053846153847</v>
      </c>
      <c r="AM1159" s="949">
        <v>1.1228536112111542</v>
      </c>
      <c r="AN1159" s="950">
        <v>45083.179201388892</v>
      </c>
      <c r="AO1159" s="946"/>
    </row>
    <row r="1160" spans="1:41" x14ac:dyDescent="0.2">
      <c r="A1160" s="989"/>
      <c r="B1160" s="989"/>
      <c r="C1160" s="992"/>
      <c r="D1160" s="995"/>
      <c r="E1160" s="992"/>
      <c r="F1160" s="992"/>
      <c r="G1160" s="992"/>
      <c r="H1160" s="998"/>
      <c r="I1160" s="998"/>
      <c r="J1160" s="998"/>
      <c r="K1160" s="986"/>
      <c r="L1160" s="998"/>
      <c r="M1160" s="998"/>
      <c r="N1160" s="1001"/>
      <c r="O1160" s="986"/>
      <c r="P1160" s="986"/>
      <c r="Q1160" s="977"/>
      <c r="R1160" s="977"/>
      <c r="S1160" s="977"/>
      <c r="T1160" s="977"/>
      <c r="U1160" s="977"/>
      <c r="V1160" s="977"/>
      <c r="W1160" s="980"/>
      <c r="X1160" s="983"/>
      <c r="Y1160" s="983"/>
      <c r="Z1160" s="974"/>
      <c r="AA1160" s="951" t="s">
        <v>2329</v>
      </c>
      <c r="AB1160" s="952" t="s">
        <v>500</v>
      </c>
      <c r="AC1160" s="952">
        <v>1000</v>
      </c>
      <c r="AD1160" s="952" t="s">
        <v>380</v>
      </c>
      <c r="AE1160" s="953">
        <v>43475</v>
      </c>
      <c r="AF1160" s="953">
        <v>43671</v>
      </c>
      <c r="AG1160" s="952">
        <v>547.34</v>
      </c>
      <c r="AH1160" s="952">
        <v>307.39</v>
      </c>
      <c r="AI1160" s="954">
        <v>0.30580000000000002</v>
      </c>
      <c r="AJ1160" s="954">
        <f>(AH1160-MIN(IF(O1159=0,2E+99,O1159),IF(X1159=0,2E+99,X1159)))/MIN(IF(O1159=0,2E+99,O1159),IF(X1159=0,2E+99,X1159))</f>
        <v>-0.9936979571870509</v>
      </c>
      <c r="AK1160" s="954">
        <v>8.4206153846153847E-2</v>
      </c>
      <c r="AL1160" s="954">
        <v>1.0946800000000001</v>
      </c>
      <c r="AM1160" s="955">
        <v>3.5612088877321972</v>
      </c>
      <c r="AN1160" s="956">
        <v>45083.179212962961</v>
      </c>
      <c r="AO1160" s="952"/>
    </row>
    <row r="1161" spans="1:41" ht="13.5" thickBot="1" x14ac:dyDescent="0.25">
      <c r="A1161" s="990"/>
      <c r="B1161" s="990"/>
      <c r="C1161" s="993"/>
      <c r="D1161" s="996"/>
      <c r="E1161" s="993"/>
      <c r="F1161" s="993"/>
      <c r="G1161" s="993"/>
      <c r="H1161" s="999"/>
      <c r="I1161" s="999"/>
      <c r="J1161" s="999"/>
      <c r="K1161" s="987"/>
      <c r="L1161" s="999"/>
      <c r="M1161" s="999"/>
      <c r="N1161" s="1002"/>
      <c r="O1161" s="987"/>
      <c r="P1161" s="987"/>
      <c r="Q1161" s="978"/>
      <c r="R1161" s="978"/>
      <c r="S1161" s="978"/>
      <c r="T1161" s="978"/>
      <c r="U1161" s="978"/>
      <c r="V1161" s="978"/>
      <c r="W1161" s="981"/>
      <c r="X1161" s="984"/>
      <c r="Y1161" s="984"/>
      <c r="Z1161" s="975"/>
      <c r="AA1161" s="957" t="s">
        <v>2069</v>
      </c>
      <c r="AB1161" s="958" t="s">
        <v>500</v>
      </c>
      <c r="AC1161" s="958">
        <v>1000</v>
      </c>
      <c r="AD1161" s="958" t="s">
        <v>380</v>
      </c>
      <c r="AE1161" s="959">
        <v>43141</v>
      </c>
      <c r="AF1161" s="959">
        <v>43671</v>
      </c>
      <c r="AG1161" s="958">
        <v>4873.43</v>
      </c>
      <c r="AH1161" s="958">
        <v>1984.6</v>
      </c>
      <c r="AI1161" s="960">
        <v>0.83930000000000005</v>
      </c>
      <c r="AJ1161" s="960">
        <f>(AH1161-MIN(IF(O1159=0,2E+99,O1159),IF(X1159=0,2E+99,X1159)))/MIN(IF(O1159=0,2E+99,O1159),IF(X1159=0,2E+99,X1159))</f>
        <v>-0.95931216315892287</v>
      </c>
      <c r="AK1161" s="960">
        <v>0.28008218390804601</v>
      </c>
      <c r="AL1161" s="960">
        <v>3.2489533333333336</v>
      </c>
      <c r="AM1161" s="961">
        <v>1.6370821996036147</v>
      </c>
      <c r="AN1161" s="962">
        <v>45083.179224537038</v>
      </c>
      <c r="AO1161" s="958"/>
    </row>
    <row r="1162" spans="1:41" ht="13.5" thickBot="1" x14ac:dyDescent="0.25">
      <c r="A1162" s="932" t="s">
        <v>2330</v>
      </c>
      <c r="B1162" s="932" t="s">
        <v>2331</v>
      </c>
      <c r="C1162" s="933"/>
      <c r="D1162" s="934" t="s">
        <v>500</v>
      </c>
      <c r="E1162" s="933" t="s">
        <v>960</v>
      </c>
      <c r="F1162" s="933">
        <v>1</v>
      </c>
      <c r="G1162" s="933">
        <v>1</v>
      </c>
      <c r="H1162" s="935">
        <v>100</v>
      </c>
      <c r="I1162" s="935">
        <v>399</v>
      </c>
      <c r="J1162" s="935">
        <v>0.01</v>
      </c>
      <c r="K1162" s="936">
        <v>5.8510000000000009</v>
      </c>
      <c r="L1162" s="935">
        <v>1</v>
      </c>
      <c r="M1162" s="935">
        <v>121</v>
      </c>
      <c r="N1162" s="937">
        <v>625.64099999999985</v>
      </c>
      <c r="O1162" s="936">
        <f>VLOOKUP(D1162,'Залог и цена пипса'!$B$13:$E$44,3,0)*(N1162+I1162*$C$2*K1162)</f>
        <v>9758.2335000000003</v>
      </c>
      <c r="P1162" s="936">
        <f>K1162*VLOOKUP(D1162,'Залог и цена пипса'!$B$13:$E$44,2,0)</f>
        <v>1254.8054600000003</v>
      </c>
      <c r="Q1162" s="938"/>
      <c r="R1162" s="938"/>
      <c r="S1162" s="938"/>
      <c r="T1162" s="938"/>
      <c r="U1162" s="938"/>
      <c r="V1162" s="938"/>
      <c r="W1162" s="939"/>
      <c r="X1162" s="940"/>
      <c r="Y1162" s="940"/>
      <c r="Z1162" s="941">
        <f t="shared" ref="Z1162:Z1168" si="23">MAX(O1162,X1162)+MAX(Y1162,P1162)</f>
        <v>11013.03896</v>
      </c>
      <c r="AA1162" s="932" t="s">
        <v>2332</v>
      </c>
      <c r="AB1162" s="933" t="s">
        <v>500</v>
      </c>
      <c r="AC1162" s="933">
        <v>10000</v>
      </c>
      <c r="AD1162" s="933" t="s">
        <v>380</v>
      </c>
      <c r="AE1162" s="942">
        <v>41275</v>
      </c>
      <c r="AF1162" s="942">
        <v>42697</v>
      </c>
      <c r="AG1162" s="933">
        <v>3017.2</v>
      </c>
      <c r="AH1162" s="933">
        <v>2215.67</v>
      </c>
      <c r="AI1162" s="943">
        <v>0.17530000000000001</v>
      </c>
      <c r="AJ1162" s="943">
        <f>(AH1162-MIN(IF(O1162=0,2E+99,O1162),IF(X1162=0,2E+99,X1162)))/MIN(IF(O1162=0,2E+99,O1162),IF(X1162=0,2E+99,X1162))</f>
        <v>-0.77294353532327342</v>
      </c>
      <c r="AK1162" s="943">
        <v>6.4470085470085467E-3</v>
      </c>
      <c r="AL1162" s="943">
        <v>7.736410256410256E-2</v>
      </c>
      <c r="AM1162" s="941">
        <v>0.34916798333733162</v>
      </c>
      <c r="AN1162" s="944">
        <v>45083.179259259261</v>
      </c>
      <c r="AO1162" s="933"/>
    </row>
    <row r="1163" spans="1:41" ht="13.5" thickBot="1" x14ac:dyDescent="0.25">
      <c r="A1163" s="932" t="s">
        <v>2333</v>
      </c>
      <c r="B1163" s="932" t="s">
        <v>2334</v>
      </c>
      <c r="C1163" s="933"/>
      <c r="D1163" s="934" t="s">
        <v>501</v>
      </c>
      <c r="E1163" s="933" t="s">
        <v>960</v>
      </c>
      <c r="F1163" s="933">
        <v>1</v>
      </c>
      <c r="G1163" s="933">
        <v>1</v>
      </c>
      <c r="H1163" s="935">
        <v>15</v>
      </c>
      <c r="I1163" s="935">
        <v>461</v>
      </c>
      <c r="J1163" s="935">
        <v>0.02</v>
      </c>
      <c r="K1163" s="936">
        <v>2.68</v>
      </c>
      <c r="L1163" s="935">
        <v>1</v>
      </c>
      <c r="M1163" s="935">
        <v>188</v>
      </c>
      <c r="N1163" s="937">
        <v>500.18599999999986</v>
      </c>
      <c r="O1163" s="936">
        <f>VLOOKUP(D1163,'Залог и цена пипса'!$B$13:$E$44,3,0)*(N1163+I1163*$C$2*K1163)</f>
        <v>6855.079999999999</v>
      </c>
      <c r="P1163" s="936">
        <f>K1163*VLOOKUP(D1163,'Залог и цена пипса'!$B$13:$E$44,2,0)</f>
        <v>657.35040000000004</v>
      </c>
      <c r="Q1163" s="938"/>
      <c r="R1163" s="938"/>
      <c r="S1163" s="938"/>
      <c r="T1163" s="938"/>
      <c r="U1163" s="938"/>
      <c r="V1163" s="938"/>
      <c r="W1163" s="939"/>
      <c r="X1163" s="940"/>
      <c r="Y1163" s="940"/>
      <c r="Z1163" s="941">
        <f t="shared" si="23"/>
        <v>7512.4303999999993</v>
      </c>
      <c r="AA1163" s="933"/>
      <c r="AB1163" s="933"/>
      <c r="AC1163" s="933"/>
      <c r="AD1163" s="933"/>
      <c r="AE1163" s="933"/>
      <c r="AF1163" s="933"/>
      <c r="AG1163" s="933"/>
      <c r="AH1163" s="933"/>
      <c r="AI1163" s="943"/>
      <c r="AJ1163" s="943"/>
      <c r="AK1163" s="943"/>
      <c r="AL1163" s="943"/>
      <c r="AM1163" s="941"/>
      <c r="AN1163" s="944">
        <v>45083.179259259261</v>
      </c>
      <c r="AO1163" s="933"/>
    </row>
    <row r="1164" spans="1:41" ht="13.5" thickBot="1" x14ac:dyDescent="0.25">
      <c r="A1164" s="932" t="s">
        <v>2335</v>
      </c>
      <c r="B1164" s="932" t="s">
        <v>2336</v>
      </c>
      <c r="C1164" s="933"/>
      <c r="D1164" s="934" t="s">
        <v>501</v>
      </c>
      <c r="E1164" s="933" t="s">
        <v>960</v>
      </c>
      <c r="F1164" s="933">
        <v>1</v>
      </c>
      <c r="G1164" s="933">
        <v>1</v>
      </c>
      <c r="H1164" s="935">
        <v>15</v>
      </c>
      <c r="I1164" s="935">
        <v>466</v>
      </c>
      <c r="J1164" s="935">
        <v>0.01</v>
      </c>
      <c r="K1164" s="936">
        <v>46.462000000000003</v>
      </c>
      <c r="L1164" s="935">
        <v>1.8</v>
      </c>
      <c r="M1164" s="935">
        <v>88</v>
      </c>
      <c r="N1164" s="937">
        <v>3172.5269999999996</v>
      </c>
      <c r="O1164" s="936">
        <f>VLOOKUP(D1164,'Залог и цена пипса'!$B$13:$E$44,3,0)*(N1164+I1164*$C$2*K1164)</f>
        <v>64202.208000000006</v>
      </c>
      <c r="P1164" s="936">
        <f>K1164*VLOOKUP(D1164,'Залог и цена пипса'!$B$13:$E$44,2,0)</f>
        <v>11396.199360000001</v>
      </c>
      <c r="Q1164" s="938"/>
      <c r="R1164" s="938"/>
      <c r="S1164" s="938"/>
      <c r="T1164" s="938"/>
      <c r="U1164" s="938"/>
      <c r="V1164" s="938"/>
      <c r="W1164" s="939"/>
      <c r="X1164" s="940"/>
      <c r="Y1164" s="940"/>
      <c r="Z1164" s="941">
        <f t="shared" si="23"/>
        <v>75598.407360000012</v>
      </c>
      <c r="AA1164" s="933"/>
      <c r="AB1164" s="933"/>
      <c r="AC1164" s="933"/>
      <c r="AD1164" s="933"/>
      <c r="AE1164" s="933"/>
      <c r="AF1164" s="933"/>
      <c r="AG1164" s="933"/>
      <c r="AH1164" s="933"/>
      <c r="AI1164" s="943"/>
      <c r="AJ1164" s="943"/>
      <c r="AK1164" s="943"/>
      <c r="AL1164" s="943"/>
      <c r="AM1164" s="941"/>
      <c r="AN1164" s="944">
        <v>45083.179282407407</v>
      </c>
      <c r="AO1164" s="933"/>
    </row>
    <row r="1165" spans="1:41" ht="13.5" thickBot="1" x14ac:dyDescent="0.25">
      <c r="A1165" s="932" t="s">
        <v>2335</v>
      </c>
      <c r="B1165" s="932" t="s">
        <v>2337</v>
      </c>
      <c r="C1165" s="933"/>
      <c r="D1165" s="934" t="s">
        <v>501</v>
      </c>
      <c r="E1165" s="933" t="s">
        <v>960</v>
      </c>
      <c r="F1165" s="933">
        <v>1</v>
      </c>
      <c r="G1165" s="933">
        <v>1</v>
      </c>
      <c r="H1165" s="935">
        <v>15</v>
      </c>
      <c r="I1165" s="935">
        <v>461</v>
      </c>
      <c r="J1165" s="935">
        <v>0.01</v>
      </c>
      <c r="K1165" s="936">
        <v>3.29</v>
      </c>
      <c r="L1165" s="935">
        <v>1</v>
      </c>
      <c r="M1165" s="935">
        <v>194</v>
      </c>
      <c r="N1165" s="937">
        <v>589.19399999999985</v>
      </c>
      <c r="O1165" s="936">
        <f>VLOOKUP(D1165,'Залог и цена пипса'!$B$13:$E$44,3,0)*(N1165+I1165*$C$2*K1165)</f>
        <v>8166.9749999999995</v>
      </c>
      <c r="P1165" s="936">
        <f>K1165*VLOOKUP(D1165,'Залог и цена пипса'!$B$13:$E$44,2,0)</f>
        <v>806.97120000000007</v>
      </c>
      <c r="Q1165" s="938"/>
      <c r="R1165" s="938"/>
      <c r="S1165" s="938"/>
      <c r="T1165" s="938"/>
      <c r="U1165" s="938"/>
      <c r="V1165" s="938"/>
      <c r="W1165" s="939"/>
      <c r="X1165" s="940"/>
      <c r="Y1165" s="940"/>
      <c r="Z1165" s="941">
        <f t="shared" si="23"/>
        <v>8973.9462000000003</v>
      </c>
      <c r="AA1165" s="933"/>
      <c r="AB1165" s="933"/>
      <c r="AC1165" s="933"/>
      <c r="AD1165" s="933"/>
      <c r="AE1165" s="933"/>
      <c r="AF1165" s="933"/>
      <c r="AG1165" s="933"/>
      <c r="AH1165" s="933"/>
      <c r="AI1165" s="943"/>
      <c r="AJ1165" s="943"/>
      <c r="AK1165" s="943"/>
      <c r="AL1165" s="943"/>
      <c r="AM1165" s="941"/>
      <c r="AN1165" s="944">
        <v>45083.179305555554</v>
      </c>
      <c r="AO1165" s="933"/>
    </row>
    <row r="1166" spans="1:41" ht="13.5" thickBot="1" x14ac:dyDescent="0.25">
      <c r="A1166" s="932" t="s">
        <v>2335</v>
      </c>
      <c r="B1166" s="932" t="s">
        <v>2338</v>
      </c>
      <c r="C1166" s="933"/>
      <c r="D1166" s="934" t="s">
        <v>505</v>
      </c>
      <c r="E1166" s="933" t="s">
        <v>960</v>
      </c>
      <c r="F1166" s="933">
        <v>1</v>
      </c>
      <c r="G1166" s="933">
        <v>1</v>
      </c>
      <c r="H1166" s="935">
        <v>12</v>
      </c>
      <c r="I1166" s="935">
        <v>272</v>
      </c>
      <c r="J1166" s="935">
        <v>0.01</v>
      </c>
      <c r="K1166" s="936">
        <v>2.0249999999999999</v>
      </c>
      <c r="L1166" s="935">
        <v>1.5</v>
      </c>
      <c r="M1166" s="935">
        <v>86</v>
      </c>
      <c r="N1166" s="937">
        <v>135.95473369999996</v>
      </c>
      <c r="O1166" s="936">
        <f>VLOOKUP(D1166,'Залог и цена пипса'!$B$13:$E$44,3,0)*(N1166+I1166*$C$2*K1166)</f>
        <v>1664.8239294691145</v>
      </c>
      <c r="P1166" s="936">
        <f>K1166*VLOOKUP(D1166,'Залог и цена пипса'!$B$13:$E$44,2,0)</f>
        <v>405</v>
      </c>
      <c r="Q1166" s="938"/>
      <c r="R1166" s="938"/>
      <c r="S1166" s="938"/>
      <c r="T1166" s="938"/>
      <c r="U1166" s="938"/>
      <c r="V1166" s="938"/>
      <c r="W1166" s="939"/>
      <c r="X1166" s="940"/>
      <c r="Y1166" s="940"/>
      <c r="Z1166" s="941">
        <f t="shared" si="23"/>
        <v>2069.8239294691148</v>
      </c>
      <c r="AA1166" s="933"/>
      <c r="AB1166" s="933"/>
      <c r="AC1166" s="933"/>
      <c r="AD1166" s="933"/>
      <c r="AE1166" s="933"/>
      <c r="AF1166" s="933"/>
      <c r="AG1166" s="933"/>
      <c r="AH1166" s="933"/>
      <c r="AI1166" s="943"/>
      <c r="AJ1166" s="943"/>
      <c r="AK1166" s="943"/>
      <c r="AL1166" s="943"/>
      <c r="AM1166" s="941"/>
      <c r="AN1166" s="944">
        <v>45083.179328703707</v>
      </c>
      <c r="AO1166" s="933"/>
    </row>
    <row r="1167" spans="1:41" ht="13.5" thickBot="1" x14ac:dyDescent="0.25">
      <c r="A1167" s="932" t="s">
        <v>2335</v>
      </c>
      <c r="B1167" s="932" t="s">
        <v>2339</v>
      </c>
      <c r="C1167" s="933"/>
      <c r="D1167" s="934" t="s">
        <v>505</v>
      </c>
      <c r="E1167" s="933" t="s">
        <v>960</v>
      </c>
      <c r="F1167" s="933">
        <v>1</v>
      </c>
      <c r="G1167" s="933">
        <v>1</v>
      </c>
      <c r="H1167" s="935">
        <v>12</v>
      </c>
      <c r="I1167" s="935">
        <v>272</v>
      </c>
      <c r="J1167" s="935">
        <v>0.02</v>
      </c>
      <c r="K1167" s="936">
        <v>2.5950000000000002</v>
      </c>
      <c r="L1167" s="935">
        <v>1.5</v>
      </c>
      <c r="M1167" s="935">
        <v>87</v>
      </c>
      <c r="N1167" s="937">
        <v>177.14303249999995</v>
      </c>
      <c r="O1167" s="936">
        <f>VLOOKUP(D1167,'Залог и цена пипса'!$B$13:$E$44,3,0)*(N1167+I1167*$C$2*K1167)</f>
        <v>2155.6785170233838</v>
      </c>
      <c r="P1167" s="936">
        <f>K1167*VLOOKUP(D1167,'Залог и цена пипса'!$B$13:$E$44,2,0)</f>
        <v>519</v>
      </c>
      <c r="Q1167" s="938"/>
      <c r="R1167" s="938"/>
      <c r="S1167" s="938"/>
      <c r="T1167" s="938"/>
      <c r="U1167" s="938"/>
      <c r="V1167" s="938"/>
      <c r="W1167" s="939"/>
      <c r="X1167" s="940"/>
      <c r="Y1167" s="940"/>
      <c r="Z1167" s="941">
        <f t="shared" si="23"/>
        <v>2674.6785170233838</v>
      </c>
      <c r="AA1167" s="933"/>
      <c r="AB1167" s="933"/>
      <c r="AC1167" s="933"/>
      <c r="AD1167" s="933"/>
      <c r="AE1167" s="933"/>
      <c r="AF1167" s="933"/>
      <c r="AG1167" s="933"/>
      <c r="AH1167" s="933"/>
      <c r="AI1167" s="943"/>
      <c r="AJ1167" s="943"/>
      <c r="AK1167" s="943"/>
      <c r="AL1167" s="943"/>
      <c r="AM1167" s="941"/>
      <c r="AN1167" s="944">
        <v>45083.179351851853</v>
      </c>
      <c r="AO1167" s="933"/>
    </row>
    <row r="1168" spans="1:41" x14ac:dyDescent="0.2">
      <c r="A1168" s="988" t="s">
        <v>2340</v>
      </c>
      <c r="B1168" s="988" t="s">
        <v>2341</v>
      </c>
      <c r="C1168" s="991"/>
      <c r="D1168" s="994" t="s">
        <v>500</v>
      </c>
      <c r="E1168" s="991" t="s">
        <v>960</v>
      </c>
      <c r="F1168" s="991">
        <v>1</v>
      </c>
      <c r="G1168" s="991">
        <v>1</v>
      </c>
      <c r="H1168" s="997">
        <v>12</v>
      </c>
      <c r="I1168" s="997">
        <v>219</v>
      </c>
      <c r="J1168" s="997">
        <v>0.01</v>
      </c>
      <c r="K1168" s="985">
        <v>11.475999999999999</v>
      </c>
      <c r="L1168" s="997">
        <v>1.8</v>
      </c>
      <c r="M1168" s="997">
        <v>44</v>
      </c>
      <c r="N1168" s="1000">
        <v>284.87599999999998</v>
      </c>
      <c r="O1168" s="985">
        <f>VLOOKUP(D1168,'Залог и цена пипса'!$B$13:$E$44,3,0)*(N1168+I1168*$C$2*K1168)</f>
        <v>6618.6260000000002</v>
      </c>
      <c r="P1168" s="985">
        <f>K1168*VLOOKUP(D1168,'Залог и цена пипса'!$B$13:$E$44,2,0)</f>
        <v>2461.1429599999997</v>
      </c>
      <c r="Q1168" s="976"/>
      <c r="R1168" s="976"/>
      <c r="S1168" s="976"/>
      <c r="T1168" s="976"/>
      <c r="U1168" s="976"/>
      <c r="V1168" s="976"/>
      <c r="W1168" s="979"/>
      <c r="X1168" s="982"/>
      <c r="Y1168" s="982"/>
      <c r="Z1168" s="973">
        <f t="shared" si="23"/>
        <v>9079.7689599999994</v>
      </c>
      <c r="AA1168" s="945" t="s">
        <v>2342</v>
      </c>
      <c r="AB1168" s="946" t="s">
        <v>500</v>
      </c>
      <c r="AC1168" s="946">
        <v>7000</v>
      </c>
      <c r="AD1168" s="946" t="s">
        <v>380</v>
      </c>
      <c r="AE1168" s="947">
        <v>42335</v>
      </c>
      <c r="AF1168" s="947">
        <v>42725</v>
      </c>
      <c r="AG1168" s="946">
        <v>50211.66</v>
      </c>
      <c r="AH1168" s="946">
        <v>11455.56</v>
      </c>
      <c r="AI1168" s="948">
        <v>0.43909999999999999</v>
      </c>
      <c r="AJ1168" s="948">
        <f>(AH1168-MIN(IF(O1168=0,2E+99,O1168),IF(X1168=0,2E+99,X1168)))/MIN(IF(O1168=0,2E+99,O1168),IF(X1168=0,2E+99,X1168))</f>
        <v>0.73080636373773034</v>
      </c>
      <c r="AK1168" s="948">
        <v>0.56039799107142862</v>
      </c>
      <c r="AL1168" s="948">
        <v>6.5209948051948059</v>
      </c>
      <c r="AM1168" s="949">
        <v>3.9846994504296291</v>
      </c>
      <c r="AN1168" s="950">
        <v>45083.179502314815</v>
      </c>
      <c r="AO1168" s="946"/>
    </row>
    <row r="1169" spans="1:41" ht="13.5" thickBot="1" x14ac:dyDescent="0.25">
      <c r="A1169" s="990"/>
      <c r="B1169" s="990"/>
      <c r="C1169" s="993"/>
      <c r="D1169" s="996"/>
      <c r="E1169" s="993"/>
      <c r="F1169" s="993"/>
      <c r="G1169" s="993"/>
      <c r="H1169" s="999"/>
      <c r="I1169" s="999"/>
      <c r="J1169" s="999"/>
      <c r="K1169" s="987"/>
      <c r="L1169" s="999"/>
      <c r="M1169" s="999"/>
      <c r="N1169" s="1002"/>
      <c r="O1169" s="987"/>
      <c r="P1169" s="987"/>
      <c r="Q1169" s="978"/>
      <c r="R1169" s="978"/>
      <c r="S1169" s="978"/>
      <c r="T1169" s="978"/>
      <c r="U1169" s="978"/>
      <c r="V1169" s="978"/>
      <c r="W1169" s="981"/>
      <c r="X1169" s="984"/>
      <c r="Y1169" s="984"/>
      <c r="Z1169" s="975"/>
      <c r="AA1169" s="957" t="s">
        <v>2343</v>
      </c>
      <c r="AB1169" s="958" t="s">
        <v>500</v>
      </c>
      <c r="AC1169" s="958">
        <v>7000</v>
      </c>
      <c r="AD1169" s="958" t="s">
        <v>380</v>
      </c>
      <c r="AE1169" s="959">
        <v>42335</v>
      </c>
      <c r="AF1169" s="959">
        <v>42725</v>
      </c>
      <c r="AG1169" s="958">
        <v>19846.78</v>
      </c>
      <c r="AH1169" s="958">
        <v>9113.6</v>
      </c>
      <c r="AI1169" s="960">
        <v>0.34939999999999999</v>
      </c>
      <c r="AJ1169" s="960">
        <f>(AH1169-MIN(IF(O1168=0,2E+99,O1168),IF(X1168=0,2E+99,X1168)))/MIN(IF(O1168=0,2E+99,O1168),IF(X1168=0,2E+99,X1168))</f>
        <v>0.37696252968516425</v>
      </c>
      <c r="AK1169" s="960">
        <v>0.22150424107142855</v>
      </c>
      <c r="AL1169" s="960">
        <v>2.5775038961038961</v>
      </c>
      <c r="AM1169" s="961">
        <v>1.9797365775025535</v>
      </c>
      <c r="AN1169" s="962">
        <v>45083.179618055554</v>
      </c>
      <c r="AO1169" s="958"/>
    </row>
    <row r="1170" spans="1:41" x14ac:dyDescent="0.2">
      <c r="A1170" s="988" t="s">
        <v>2344</v>
      </c>
      <c r="B1170" s="988" t="s">
        <v>2345</v>
      </c>
      <c r="C1170" s="991"/>
      <c r="D1170" s="994" t="s">
        <v>501</v>
      </c>
      <c r="E1170" s="991" t="s">
        <v>960</v>
      </c>
      <c r="F1170" s="991">
        <v>1</v>
      </c>
      <c r="G1170" s="991">
        <v>1</v>
      </c>
      <c r="H1170" s="997">
        <v>15</v>
      </c>
      <c r="I1170" s="997">
        <v>307</v>
      </c>
      <c r="J1170" s="997">
        <v>0.1</v>
      </c>
      <c r="K1170" s="985">
        <v>372.61699999999996</v>
      </c>
      <c r="L1170" s="997">
        <v>1.4</v>
      </c>
      <c r="M1170" s="997">
        <v>35</v>
      </c>
      <c r="N1170" s="1000">
        <v>8907.4999999999982</v>
      </c>
      <c r="O1170" s="985">
        <f>VLOOKUP(D1170,'Залог и цена пипса'!$B$13:$E$44,3,0)*(N1170+I1170*$C$2*K1170)</f>
        <v>260665.12849999996</v>
      </c>
      <c r="P1170" s="985">
        <f>K1170*VLOOKUP(D1170,'Залог и цена пипса'!$B$13:$E$44,2,0)</f>
        <v>91395.497759999984</v>
      </c>
      <c r="Q1170" s="976"/>
      <c r="R1170" s="976"/>
      <c r="S1170" s="976"/>
      <c r="T1170" s="976"/>
      <c r="U1170" s="976"/>
      <c r="V1170" s="976"/>
      <c r="W1170" s="979"/>
      <c r="X1170" s="982"/>
      <c r="Y1170" s="982"/>
      <c r="Z1170" s="973">
        <f>MAX(O1170,X1170)+MAX(Y1170,P1170)</f>
        <v>352060.62625999993</v>
      </c>
      <c r="AA1170" s="945" t="s">
        <v>2346</v>
      </c>
      <c r="AB1170" s="946" t="s">
        <v>501</v>
      </c>
      <c r="AC1170" s="946">
        <v>5000</v>
      </c>
      <c r="AD1170" s="946" t="s">
        <v>380</v>
      </c>
      <c r="AE1170" s="947">
        <v>42372</v>
      </c>
      <c r="AF1170" s="947">
        <v>42736</v>
      </c>
      <c r="AG1170" s="946">
        <v>8166.42</v>
      </c>
      <c r="AH1170" s="946">
        <v>2975.18</v>
      </c>
      <c r="AI1170" s="948">
        <v>0.505</v>
      </c>
      <c r="AJ1170" s="948">
        <f>(AH1170-MIN(IF(O1170=0,2E+99,O1170),IF(X1170=0,2E+99,X1170)))/MIN(IF(O1170=0,2E+99,O1170),IF(X1170=0,2E+99,X1170))</f>
        <v>-0.98858619863300978</v>
      </c>
      <c r="AK1170" s="948">
        <v>0.13610700000000001</v>
      </c>
      <c r="AL1170" s="948">
        <v>1.633284</v>
      </c>
      <c r="AM1170" s="949">
        <v>2.7448490511498465</v>
      </c>
      <c r="AN1170" s="950">
        <v>45083.1796412037</v>
      </c>
      <c r="AO1170" s="946"/>
    </row>
    <row r="1171" spans="1:41" ht="13.5" thickBot="1" x14ac:dyDescent="0.25">
      <c r="A1171" s="990"/>
      <c r="B1171" s="990"/>
      <c r="C1171" s="993"/>
      <c r="D1171" s="996"/>
      <c r="E1171" s="993"/>
      <c r="F1171" s="993"/>
      <c r="G1171" s="993"/>
      <c r="H1171" s="999"/>
      <c r="I1171" s="999"/>
      <c r="J1171" s="999"/>
      <c r="K1171" s="987"/>
      <c r="L1171" s="999"/>
      <c r="M1171" s="999"/>
      <c r="N1171" s="1002"/>
      <c r="O1171" s="987"/>
      <c r="P1171" s="987"/>
      <c r="Q1171" s="978"/>
      <c r="R1171" s="978"/>
      <c r="S1171" s="978"/>
      <c r="T1171" s="978"/>
      <c r="U1171" s="978"/>
      <c r="V1171" s="978"/>
      <c r="W1171" s="981"/>
      <c r="X1171" s="984"/>
      <c r="Y1171" s="984"/>
      <c r="Z1171" s="975"/>
      <c r="AA1171" s="957" t="s">
        <v>2347</v>
      </c>
      <c r="AB1171" s="958" t="s">
        <v>501</v>
      </c>
      <c r="AC1171" s="958">
        <v>5000</v>
      </c>
      <c r="AD1171" s="958" t="s">
        <v>380</v>
      </c>
      <c r="AE1171" s="959">
        <v>42006</v>
      </c>
      <c r="AF1171" s="959">
        <v>42746</v>
      </c>
      <c r="AG1171" s="958">
        <v>14663.41</v>
      </c>
      <c r="AH1171" s="958">
        <v>3849.4</v>
      </c>
      <c r="AI1171" s="960">
        <v>0.28070000000000001</v>
      </c>
      <c r="AJ1171" s="960">
        <f>(AH1171-MIN(IF(O1170=0,2E+99,O1170),IF(X1170=0,2E+99,X1170)))/MIN(IF(O1170=0,2E+99,O1170),IF(X1170=0,2E+99,X1170))</f>
        <v>-0.98523239367631799</v>
      </c>
      <c r="AK1171" s="960">
        <v>0.12068650205761317</v>
      </c>
      <c r="AL1171" s="960">
        <v>1.4663409999999999</v>
      </c>
      <c r="AM1171" s="961">
        <v>1.9046357873954383</v>
      </c>
      <c r="AN1171" s="962">
        <v>45083.179652777777</v>
      </c>
      <c r="AO1171" s="958"/>
    </row>
    <row r="1172" spans="1:41" x14ac:dyDescent="0.2">
      <c r="A1172" s="988" t="s">
        <v>2348</v>
      </c>
      <c r="B1172" s="988" t="s">
        <v>2349</v>
      </c>
      <c r="C1172" s="991"/>
      <c r="D1172" s="994" t="s">
        <v>524</v>
      </c>
      <c r="E1172" s="991" t="s">
        <v>960</v>
      </c>
      <c r="F1172" s="991">
        <v>1</v>
      </c>
      <c r="G1172" s="991">
        <v>1</v>
      </c>
      <c r="H1172" s="997">
        <v>15</v>
      </c>
      <c r="I1172" s="997">
        <v>275</v>
      </c>
      <c r="J1172" s="997">
        <v>0.1</v>
      </c>
      <c r="K1172" s="985">
        <v>594.20600000000002</v>
      </c>
      <c r="L1172" s="997">
        <v>1.4</v>
      </c>
      <c r="M1172" s="997">
        <v>22</v>
      </c>
      <c r="N1172" s="1000">
        <v>7888.1008901903979</v>
      </c>
      <c r="O1172" s="985">
        <f>VLOOKUP(D1172,'Залог и цена пипса'!$B$13:$E$44,3,0)*(N1172+I1172*$C$2*K1172)</f>
        <v>246921.83845276304</v>
      </c>
      <c r="P1172" s="985">
        <f>K1172*VLOOKUP(D1172,'Залог и цена пипса'!$B$13:$E$44,2,0)</f>
        <v>127923.7890204521</v>
      </c>
      <c r="Q1172" s="976"/>
      <c r="R1172" s="976"/>
      <c r="S1172" s="976"/>
      <c r="T1172" s="976"/>
      <c r="U1172" s="976"/>
      <c r="V1172" s="976"/>
      <c r="W1172" s="979"/>
      <c r="X1172" s="982"/>
      <c r="Y1172" s="982"/>
      <c r="Z1172" s="973">
        <f>MAX(O1172,X1172)+MAX(Y1172,P1172)</f>
        <v>374845.62747321511</v>
      </c>
      <c r="AA1172" s="945" t="s">
        <v>2350</v>
      </c>
      <c r="AB1172" s="946" t="s">
        <v>524</v>
      </c>
      <c r="AC1172" s="946">
        <v>30000</v>
      </c>
      <c r="AD1172" s="946" t="s">
        <v>380</v>
      </c>
      <c r="AE1172" s="947">
        <v>42006</v>
      </c>
      <c r="AF1172" s="947">
        <v>42744</v>
      </c>
      <c r="AG1172" s="946">
        <v>281048.83</v>
      </c>
      <c r="AH1172" s="946">
        <v>61057.66</v>
      </c>
      <c r="AI1172" s="948">
        <v>0.55869999999999997</v>
      </c>
      <c r="AJ1172" s="948">
        <f>(AH1172-MIN(IF(O1172=0,2E+99,O1172),IF(X1172=0,2E+99,X1172)))/MIN(IF(O1172=0,2E+99,O1172),IF(X1172=0,2E+99,X1172))</f>
        <v>-0.75272474730224992</v>
      </c>
      <c r="AK1172" s="948">
        <v>0.38711960055096423</v>
      </c>
      <c r="AL1172" s="948">
        <v>4.6841471666666665</v>
      </c>
      <c r="AM1172" s="949">
        <v>2.301503447724659</v>
      </c>
      <c r="AN1172" s="950">
        <v>45083.179942129631</v>
      </c>
      <c r="AO1172" s="946"/>
    </row>
    <row r="1173" spans="1:41" ht="13.5" thickBot="1" x14ac:dyDescent="0.25">
      <c r="A1173" s="990"/>
      <c r="B1173" s="990"/>
      <c r="C1173" s="993"/>
      <c r="D1173" s="996"/>
      <c r="E1173" s="993"/>
      <c r="F1173" s="993"/>
      <c r="G1173" s="993"/>
      <c r="H1173" s="999"/>
      <c r="I1173" s="999"/>
      <c r="J1173" s="999"/>
      <c r="K1173" s="987"/>
      <c r="L1173" s="999"/>
      <c r="M1173" s="999"/>
      <c r="N1173" s="1002"/>
      <c r="O1173" s="987"/>
      <c r="P1173" s="987"/>
      <c r="Q1173" s="978"/>
      <c r="R1173" s="978"/>
      <c r="S1173" s="978"/>
      <c r="T1173" s="978"/>
      <c r="U1173" s="978"/>
      <c r="V1173" s="978"/>
      <c r="W1173" s="981"/>
      <c r="X1173" s="984"/>
      <c r="Y1173" s="984"/>
      <c r="Z1173" s="975"/>
      <c r="AA1173" s="957" t="s">
        <v>2351</v>
      </c>
      <c r="AB1173" s="958" t="s">
        <v>524</v>
      </c>
      <c r="AC1173" s="958">
        <v>30000</v>
      </c>
      <c r="AD1173" s="958" t="s">
        <v>380</v>
      </c>
      <c r="AE1173" s="959">
        <v>41946</v>
      </c>
      <c r="AF1173" s="959">
        <v>42744</v>
      </c>
      <c r="AG1173" s="958">
        <v>286754.88</v>
      </c>
      <c r="AH1173" s="958">
        <v>32871.81</v>
      </c>
      <c r="AI1173" s="960">
        <v>0.14449999999999999</v>
      </c>
      <c r="AJ1173" s="960">
        <f>(AH1173-MIN(IF(O1172=0,2E+99,O1172),IF(X1172=0,2E+99,X1172)))/MIN(IF(O1172=0,2E+99,O1172),IF(X1172=0,2E+99,X1172))</f>
        <v>-0.86687362200938545</v>
      </c>
      <c r="AK1173" s="960">
        <v>0.36344091254752853</v>
      </c>
      <c r="AL1173" s="960">
        <v>4.3447709090909088</v>
      </c>
      <c r="AM1173" s="961">
        <v>3.9651947146423416</v>
      </c>
      <c r="AN1173" s="962">
        <v>45083.180231481485</v>
      </c>
      <c r="AO1173" s="958"/>
    </row>
    <row r="1174" spans="1:41" ht="13.5" thickBot="1" x14ac:dyDescent="0.25">
      <c r="A1174" s="932" t="s">
        <v>2352</v>
      </c>
      <c r="B1174" s="932" t="s">
        <v>2353</v>
      </c>
      <c r="C1174" s="933"/>
      <c r="D1174" s="934" t="s">
        <v>524</v>
      </c>
      <c r="E1174" s="933" t="s">
        <v>960</v>
      </c>
      <c r="F1174" s="933">
        <v>1</v>
      </c>
      <c r="G1174" s="933">
        <v>0</v>
      </c>
      <c r="H1174" s="935">
        <v>15</v>
      </c>
      <c r="I1174" s="935">
        <v>384</v>
      </c>
      <c r="J1174" s="935">
        <v>0.01</v>
      </c>
      <c r="K1174" s="936">
        <v>3.149</v>
      </c>
      <c r="L1174" s="935">
        <v>1.4</v>
      </c>
      <c r="M1174" s="935">
        <v>122</v>
      </c>
      <c r="N1174" s="937">
        <v>309.31907450399996</v>
      </c>
      <c r="O1174" s="936">
        <f>VLOOKUP(D1174,'Залог и цена пипса'!$B$13:$E$44,3,0)*(N1174+I1174*$C$2*K1174)</f>
        <v>3739.7617908001685</v>
      </c>
      <c r="P1174" s="936">
        <f>K1174*VLOOKUP(D1174,'Залог и цена пипса'!$B$13:$E$44,2,0)</f>
        <v>677.93326157158231</v>
      </c>
      <c r="Q1174" s="938">
        <v>15</v>
      </c>
      <c r="R1174" s="938">
        <v>384</v>
      </c>
      <c r="S1174" s="938">
        <v>0.01</v>
      </c>
      <c r="T1174" s="938">
        <v>3.149</v>
      </c>
      <c r="U1174" s="938">
        <v>1.4</v>
      </c>
      <c r="V1174" s="938">
        <v>122</v>
      </c>
      <c r="W1174" s="939">
        <v>309.31907450399996</v>
      </c>
      <c r="X1174" s="940">
        <f>VLOOKUP(D1174,'Залог и цена пипса'!$B$13:$E$44,3,0)*(W1174+R1174*$C$2*T1174)</f>
        <v>3739.7617908001685</v>
      </c>
      <c r="Y1174" s="940">
        <f>T1174*VLOOKUP(D1174,'Залог и цена пипса'!$B$13:$E$44,2,0)</f>
        <v>677.93326157158231</v>
      </c>
      <c r="Z1174" s="941">
        <f>MAX(O1174,X1174)+MAX(Y1174,P1174)</f>
        <v>4417.6950523717505</v>
      </c>
      <c r="AA1174" s="933"/>
      <c r="AB1174" s="933"/>
      <c r="AC1174" s="933"/>
      <c r="AD1174" s="933"/>
      <c r="AE1174" s="933"/>
      <c r="AF1174" s="933"/>
      <c r="AG1174" s="933"/>
      <c r="AH1174" s="933"/>
      <c r="AI1174" s="943"/>
      <c r="AJ1174" s="943"/>
      <c r="AK1174" s="943"/>
      <c r="AL1174" s="943"/>
      <c r="AM1174" s="941"/>
      <c r="AN1174" s="944">
        <v>45083.180243055554</v>
      </c>
      <c r="AO1174" s="933"/>
    </row>
    <row r="1175" spans="1:41" ht="13.5" thickBot="1" x14ac:dyDescent="0.25">
      <c r="A1175" s="932" t="s">
        <v>2354</v>
      </c>
      <c r="B1175" s="932" t="s">
        <v>2355</v>
      </c>
      <c r="C1175" s="933"/>
      <c r="D1175" s="934" t="s">
        <v>521</v>
      </c>
      <c r="E1175" s="933" t="s">
        <v>960</v>
      </c>
      <c r="F1175" s="933">
        <v>1</v>
      </c>
      <c r="G1175" s="933">
        <v>1</v>
      </c>
      <c r="H1175" s="935">
        <v>15</v>
      </c>
      <c r="I1175" s="935">
        <v>306</v>
      </c>
      <c r="J1175" s="935">
        <v>0.1</v>
      </c>
      <c r="K1175" s="936">
        <v>240.54400000000001</v>
      </c>
      <c r="L1175" s="935">
        <v>1.7</v>
      </c>
      <c r="M1175" s="935">
        <v>53</v>
      </c>
      <c r="N1175" s="937">
        <v>10881.756515296222</v>
      </c>
      <c r="O1175" s="936">
        <f>VLOOKUP(D1175,'Залог и цена пипса'!$B$13:$E$44,3,0)*(N1175+I1175*$C$2*K1175)</f>
        <v>167145.50881624763</v>
      </c>
      <c r="P1175" s="936">
        <f>K1175*VLOOKUP(D1175,'Залог и цена пипса'!$B$13:$E$44,2,0)</f>
        <v>32237.706880000005</v>
      </c>
      <c r="Q1175" s="938"/>
      <c r="R1175" s="938"/>
      <c r="S1175" s="938"/>
      <c r="T1175" s="938"/>
      <c r="U1175" s="938"/>
      <c r="V1175" s="938"/>
      <c r="W1175" s="939"/>
      <c r="X1175" s="940"/>
      <c r="Y1175" s="940"/>
      <c r="Z1175" s="941">
        <f>MAX(O1175,X1175)+MAX(Y1175,P1175)</f>
        <v>199383.21569624764</v>
      </c>
      <c r="AA1175" s="932" t="s">
        <v>2356</v>
      </c>
      <c r="AB1175" s="933" t="s">
        <v>521</v>
      </c>
      <c r="AC1175" s="933">
        <v>500000</v>
      </c>
      <c r="AD1175" s="933" t="s">
        <v>380</v>
      </c>
      <c r="AE1175" s="942">
        <v>42005</v>
      </c>
      <c r="AF1175" s="942">
        <v>42739</v>
      </c>
      <c r="AG1175" s="933">
        <v>685888.99</v>
      </c>
      <c r="AH1175" s="933">
        <v>301810.58</v>
      </c>
      <c r="AI1175" s="943">
        <v>0.33210000000000001</v>
      </c>
      <c r="AJ1175" s="943">
        <f>(AH1175-MIN(IF(O1175=0,2E+99,O1175),IF(X1175=0,2E+99,X1175)))/MIN(IF(O1175=0,2E+99,O1175),IF(X1175=0,2E+99,X1175))</f>
        <v>0.80567567826065367</v>
      </c>
      <c r="AK1175" s="943">
        <v>5.6920248132780078E-2</v>
      </c>
      <c r="AL1175" s="943">
        <v>0.68588899000000003</v>
      </c>
      <c r="AM1175" s="941">
        <v>1.1362905004854369</v>
      </c>
      <c r="AN1175" s="944">
        <v>45083.181157407409</v>
      </c>
      <c r="AO1175" s="933"/>
    </row>
    <row r="1176" spans="1:41" x14ac:dyDescent="0.2">
      <c r="A1176" s="988" t="s">
        <v>2357</v>
      </c>
      <c r="B1176" s="988" t="s">
        <v>2358</v>
      </c>
      <c r="C1176" s="991"/>
      <c r="D1176" s="994" t="s">
        <v>500</v>
      </c>
      <c r="E1176" s="991" t="s">
        <v>960</v>
      </c>
      <c r="F1176" s="991">
        <v>1</v>
      </c>
      <c r="G1176" s="991">
        <v>1</v>
      </c>
      <c r="H1176" s="997">
        <v>16</v>
      </c>
      <c r="I1176" s="997">
        <v>318</v>
      </c>
      <c r="J1176" s="997">
        <v>0.01</v>
      </c>
      <c r="K1176" s="985">
        <v>1537.0160000000001</v>
      </c>
      <c r="L1176" s="997">
        <v>2.2000000000000002</v>
      </c>
      <c r="M1176" s="997">
        <v>30</v>
      </c>
      <c r="N1176" s="1000">
        <v>32998.808999999994</v>
      </c>
      <c r="O1176" s="985">
        <f>VLOOKUP(D1176,'Залог и цена пипса'!$B$13:$E$44,3,0)*(N1176+I1176*$C$2*K1176)</f>
        <v>1063144.7220000001</v>
      </c>
      <c r="P1176" s="985">
        <f>K1176*VLOOKUP(D1176,'Залог и цена пипса'!$B$13:$E$44,2,0)</f>
        <v>329628.45136000001</v>
      </c>
      <c r="Q1176" s="976"/>
      <c r="R1176" s="976"/>
      <c r="S1176" s="976"/>
      <c r="T1176" s="976"/>
      <c r="U1176" s="976"/>
      <c r="V1176" s="976"/>
      <c r="W1176" s="979"/>
      <c r="X1176" s="982"/>
      <c r="Y1176" s="982"/>
      <c r="Z1176" s="973">
        <f>MAX(O1176,X1176)+MAX(Y1176,P1176)</f>
        <v>1392773.1733600001</v>
      </c>
      <c r="AA1176" s="945" t="s">
        <v>2359</v>
      </c>
      <c r="AB1176" s="946" t="s">
        <v>500</v>
      </c>
      <c r="AC1176" s="946">
        <v>2000</v>
      </c>
      <c r="AD1176" s="946" t="s">
        <v>380</v>
      </c>
      <c r="AE1176" s="947">
        <v>42758</v>
      </c>
      <c r="AF1176" s="947">
        <v>42759</v>
      </c>
      <c r="AG1176" s="946">
        <v>13110.94</v>
      </c>
      <c r="AH1176" s="946">
        <v>8928.0400000000009</v>
      </c>
      <c r="AI1176" s="948">
        <v>0.4461</v>
      </c>
      <c r="AJ1176" s="948">
        <f>(AH1176-MIN(IF(O1176=0,2E+99,O1176),IF(X1176=0,2E+99,X1176)))/MIN(IF(O1176=0,2E+99,O1176),IF(X1176=0,2E+99,X1176))</f>
        <v>-0.99160223456388463</v>
      </c>
      <c r="AK1176" s="948">
        <v>65.554699999999997</v>
      </c>
      <c r="AL1176" s="948"/>
      <c r="AM1176" s="949"/>
      <c r="AN1176" s="950">
        <v>45083.181273148148</v>
      </c>
      <c r="AO1176" s="946"/>
    </row>
    <row r="1177" spans="1:41" x14ac:dyDescent="0.2">
      <c r="A1177" s="989"/>
      <c r="B1177" s="989"/>
      <c r="C1177" s="992"/>
      <c r="D1177" s="995"/>
      <c r="E1177" s="992"/>
      <c r="F1177" s="992"/>
      <c r="G1177" s="992"/>
      <c r="H1177" s="998"/>
      <c r="I1177" s="998"/>
      <c r="J1177" s="998"/>
      <c r="K1177" s="986"/>
      <c r="L1177" s="998"/>
      <c r="M1177" s="998"/>
      <c r="N1177" s="1001"/>
      <c r="O1177" s="986"/>
      <c r="P1177" s="986"/>
      <c r="Q1177" s="977"/>
      <c r="R1177" s="977"/>
      <c r="S1177" s="977"/>
      <c r="T1177" s="977"/>
      <c r="U1177" s="977"/>
      <c r="V1177" s="977"/>
      <c r="W1177" s="980"/>
      <c r="X1177" s="983"/>
      <c r="Y1177" s="983"/>
      <c r="Z1177" s="974"/>
      <c r="AA1177" s="951" t="s">
        <v>2360</v>
      </c>
      <c r="AB1177" s="952" t="s">
        <v>500</v>
      </c>
      <c r="AC1177" s="952">
        <v>2000</v>
      </c>
      <c r="AD1177" s="952" t="s">
        <v>380</v>
      </c>
      <c r="AE1177" s="953">
        <v>42372</v>
      </c>
      <c r="AF1177" s="953">
        <v>42755</v>
      </c>
      <c r="AG1177" s="952">
        <v>21752.2</v>
      </c>
      <c r="AH1177" s="952">
        <v>4430.1400000000003</v>
      </c>
      <c r="AI1177" s="954">
        <v>0.22359999999999999</v>
      </c>
      <c r="AJ1177" s="954">
        <f>(AH1177-MIN(IF(O1176=0,2E+99,O1176),IF(X1176=0,2E+99,X1176)))/MIN(IF(O1176=0,2E+99,O1176),IF(X1176=0,2E+99,X1176))</f>
        <v>-0.99583298500352246</v>
      </c>
      <c r="AK1177" s="954">
        <v>0.86318253968253977</v>
      </c>
      <c r="AL1177" s="954">
        <v>9.8873636363636361</v>
      </c>
      <c r="AM1177" s="955">
        <v>4.4636799904127793</v>
      </c>
      <c r="AN1177" s="956">
        <v>45083.181446759256</v>
      </c>
      <c r="AO1177" s="952"/>
    </row>
    <row r="1178" spans="1:41" ht="13.5" thickBot="1" x14ac:dyDescent="0.25">
      <c r="A1178" s="990"/>
      <c r="B1178" s="990"/>
      <c r="C1178" s="993"/>
      <c r="D1178" s="996"/>
      <c r="E1178" s="993"/>
      <c r="F1178" s="993"/>
      <c r="G1178" s="993"/>
      <c r="H1178" s="999"/>
      <c r="I1178" s="999"/>
      <c r="J1178" s="999"/>
      <c r="K1178" s="987"/>
      <c r="L1178" s="999"/>
      <c r="M1178" s="999"/>
      <c r="N1178" s="1002"/>
      <c r="O1178" s="987"/>
      <c r="P1178" s="987"/>
      <c r="Q1178" s="978"/>
      <c r="R1178" s="978"/>
      <c r="S1178" s="978"/>
      <c r="T1178" s="978"/>
      <c r="U1178" s="978"/>
      <c r="V1178" s="978"/>
      <c r="W1178" s="981"/>
      <c r="X1178" s="984"/>
      <c r="Y1178" s="984"/>
      <c r="Z1178" s="975"/>
      <c r="AA1178" s="957" t="s">
        <v>2361</v>
      </c>
      <c r="AB1178" s="958" t="s">
        <v>500</v>
      </c>
      <c r="AC1178" s="958">
        <v>2000</v>
      </c>
      <c r="AD1178" s="958" t="s">
        <v>380</v>
      </c>
      <c r="AE1178" s="959">
        <v>42372</v>
      </c>
      <c r="AF1178" s="959">
        <v>42755</v>
      </c>
      <c r="AG1178" s="958">
        <v>28588.7</v>
      </c>
      <c r="AH1178" s="958">
        <v>6709.69</v>
      </c>
      <c r="AI1178" s="960">
        <v>0.22720000000000001</v>
      </c>
      <c r="AJ1178" s="960">
        <f>(AH1178-MIN(IF(O1176=0,2E+99,O1176),IF(X1176=0,2E+99,X1176)))/MIN(IF(O1176=0,2E+99,O1176),IF(X1176=0,2E+99,X1176))</f>
        <v>-0.99368882724886454</v>
      </c>
      <c r="AK1178" s="960">
        <v>1.1344722222222221</v>
      </c>
      <c r="AL1178" s="960">
        <v>12.994863636363636</v>
      </c>
      <c r="AM1178" s="961">
        <v>3.8734617057907701</v>
      </c>
      <c r="AN1178" s="962">
        <v>45083.181608796294</v>
      </c>
      <c r="AO1178" s="958"/>
    </row>
    <row r="1179" spans="1:41" ht="13.5" thickBot="1" x14ac:dyDescent="0.25">
      <c r="A1179" s="932" t="s">
        <v>2362</v>
      </c>
      <c r="B1179" s="932" t="s">
        <v>2363</v>
      </c>
      <c r="C1179" s="933"/>
      <c r="D1179" s="934" t="s">
        <v>500</v>
      </c>
      <c r="E1179" s="933" t="s">
        <v>960</v>
      </c>
      <c r="F1179" s="933">
        <v>1</v>
      </c>
      <c r="G1179" s="933">
        <v>1</v>
      </c>
      <c r="H1179" s="935">
        <v>15</v>
      </c>
      <c r="I1179" s="935">
        <v>388</v>
      </c>
      <c r="J1179" s="935">
        <v>0.2</v>
      </c>
      <c r="K1179" s="936">
        <v>239.959</v>
      </c>
      <c r="L1179" s="935">
        <v>1.6</v>
      </c>
      <c r="M1179" s="935">
        <v>91</v>
      </c>
      <c r="N1179" s="937">
        <v>18249.575999999997</v>
      </c>
      <c r="O1179" s="936">
        <f>VLOOKUP(D1179,'Залог и цена пипса'!$B$13:$E$44,3,0)*(N1179+I1179*$C$2*K1179)</f>
        <v>322151.89800000004</v>
      </c>
      <c r="P1179" s="936">
        <f>K1179*VLOOKUP(D1179,'Залог и цена пипса'!$B$13:$E$44,2,0)</f>
        <v>51461.60714</v>
      </c>
      <c r="Q1179" s="938"/>
      <c r="R1179" s="938"/>
      <c r="S1179" s="938"/>
      <c r="T1179" s="938"/>
      <c r="U1179" s="938"/>
      <c r="V1179" s="938"/>
      <c r="W1179" s="939"/>
      <c r="X1179" s="940"/>
      <c r="Y1179" s="940"/>
      <c r="Z1179" s="941">
        <f>MAX(O1179,X1179)+MAX(Y1179,P1179)</f>
        <v>373613.50514000002</v>
      </c>
      <c r="AA1179" s="932" t="s">
        <v>2364</v>
      </c>
      <c r="AB1179" s="933" t="s">
        <v>503</v>
      </c>
      <c r="AC1179" s="933">
        <v>300000</v>
      </c>
      <c r="AD1179" s="933" t="s">
        <v>380</v>
      </c>
      <c r="AE1179" s="942">
        <v>42005</v>
      </c>
      <c r="AF1179" s="942">
        <v>42739</v>
      </c>
      <c r="AG1179" s="933">
        <v>808080.72</v>
      </c>
      <c r="AH1179" s="933">
        <v>248497.19</v>
      </c>
      <c r="AI1179" s="943">
        <v>0.28189999999999998</v>
      </c>
      <c r="AJ1179" s="943">
        <f>(AH1179-MIN(IF(O1179=0,2E+99,O1179),IF(X1179=0,2E+99,X1179)))/MIN(IF(O1179=0,2E+99,O1179),IF(X1179=0,2E+99,X1179))</f>
        <v>-0.22863347525582492</v>
      </c>
      <c r="AK1179" s="943">
        <v>0.11176773443983402</v>
      </c>
      <c r="AL1179" s="943">
        <v>1.3468012</v>
      </c>
      <c r="AM1179" s="941">
        <v>1.6259353274779484</v>
      </c>
      <c r="AN1179" s="944">
        <v>45083.182002314818</v>
      </c>
      <c r="AO1179" s="933"/>
    </row>
    <row r="1180" spans="1:41" x14ac:dyDescent="0.2">
      <c r="A1180" s="988" t="s">
        <v>2365</v>
      </c>
      <c r="B1180" s="988" t="s">
        <v>2366</v>
      </c>
      <c r="C1180" s="991"/>
      <c r="D1180" s="994" t="s">
        <v>518</v>
      </c>
      <c r="E1180" s="991" t="s">
        <v>1649</v>
      </c>
      <c r="F1180" s="991">
        <v>2</v>
      </c>
      <c r="G1180" s="991">
        <v>0</v>
      </c>
      <c r="H1180" s="997">
        <v>10</v>
      </c>
      <c r="I1180" s="997">
        <v>162</v>
      </c>
      <c r="J1180" s="997">
        <v>0.01</v>
      </c>
      <c r="K1180" s="985">
        <v>1.036</v>
      </c>
      <c r="L1180" s="997">
        <v>1.5</v>
      </c>
      <c r="M1180" s="997">
        <v>63</v>
      </c>
      <c r="N1180" s="1000">
        <v>39.911900313386056</v>
      </c>
      <c r="O1180" s="985">
        <f>VLOOKUP(D1180,'Залог и цена пипса'!$B$13:$E$44,3,0)*(N1180+I1180*$C$2*K1180)</f>
        <v>475.98600763941948</v>
      </c>
      <c r="P1180" s="985">
        <f>K1180*VLOOKUP(D1180,'Залог и цена пипса'!$B$13:$E$44,2,0)</f>
        <v>138.84472000000002</v>
      </c>
      <c r="Q1180" s="976">
        <v>10</v>
      </c>
      <c r="R1180" s="976">
        <v>171</v>
      </c>
      <c r="S1180" s="976">
        <v>0.01</v>
      </c>
      <c r="T1180" s="976">
        <v>1.036</v>
      </c>
      <c r="U1180" s="976">
        <v>1.5</v>
      </c>
      <c r="V1180" s="976">
        <v>70</v>
      </c>
      <c r="W1180" s="979">
        <v>42.079241754961942</v>
      </c>
      <c r="X1180" s="982">
        <f>VLOOKUP(D1180,'Залог и цена пипса'!$B$13:$E$44,3,0)*(W1180+R1180*$C$2*T1180)</f>
        <v>502.06411917494268</v>
      </c>
      <c r="Y1180" s="982">
        <f>T1180*VLOOKUP(D1180,'Залог и цена пипса'!$B$13:$E$44,2,0)</f>
        <v>138.84472000000002</v>
      </c>
      <c r="Z1180" s="973">
        <f>MAX(O1180,X1180)+MAX(Y1180,P1180)</f>
        <v>640.90883917494273</v>
      </c>
      <c r="AA1180" s="945" t="s">
        <v>2367</v>
      </c>
      <c r="AB1180" s="946" t="s">
        <v>520</v>
      </c>
      <c r="AC1180" s="946">
        <v>10000</v>
      </c>
      <c r="AD1180" s="946" t="s">
        <v>380</v>
      </c>
      <c r="AE1180" s="947">
        <v>41228</v>
      </c>
      <c r="AF1180" s="947">
        <v>42723</v>
      </c>
      <c r="AG1180" s="946">
        <v>2743.72</v>
      </c>
      <c r="AH1180" s="946">
        <v>656.29</v>
      </c>
      <c r="AI1180" s="948">
        <v>5.5899999999999998E-2</v>
      </c>
      <c r="AJ1180" s="948">
        <f>(AH1180-MIN(IF(O1180=0,2E+99,O1180),IF(X1180=0,2E+99,X1180)))/MIN(IF(O1180=0,2E+99,O1180),IF(X1180=0,2E+99,X1180))</f>
        <v>0.37880103504464518</v>
      </c>
      <c r="AK1180" s="948">
        <v>5.5880244399185326E-3</v>
      </c>
      <c r="AL1180" s="948">
        <v>6.6920000000000007E-2</v>
      </c>
      <c r="AM1180" s="949">
        <v>1.0196711819470052</v>
      </c>
      <c r="AN1180" s="950">
        <v>45083.182037037041</v>
      </c>
      <c r="AO1180" s="946"/>
    </row>
    <row r="1181" spans="1:41" x14ac:dyDescent="0.2">
      <c r="A1181" s="989"/>
      <c r="B1181" s="989"/>
      <c r="C1181" s="992"/>
      <c r="D1181" s="995"/>
      <c r="E1181" s="992"/>
      <c r="F1181" s="992"/>
      <c r="G1181" s="992"/>
      <c r="H1181" s="998"/>
      <c r="I1181" s="998"/>
      <c r="J1181" s="998"/>
      <c r="K1181" s="986"/>
      <c r="L1181" s="998"/>
      <c r="M1181" s="998"/>
      <c r="N1181" s="1001"/>
      <c r="O1181" s="986"/>
      <c r="P1181" s="986"/>
      <c r="Q1181" s="977"/>
      <c r="R1181" s="977"/>
      <c r="S1181" s="977"/>
      <c r="T1181" s="977"/>
      <c r="U1181" s="977"/>
      <c r="V1181" s="977"/>
      <c r="W1181" s="980"/>
      <c r="X1181" s="983"/>
      <c r="Y1181" s="983"/>
      <c r="Z1181" s="974"/>
      <c r="AA1181" s="951" t="s">
        <v>2368</v>
      </c>
      <c r="AB1181" s="952" t="s">
        <v>502</v>
      </c>
      <c r="AC1181" s="952">
        <v>10000</v>
      </c>
      <c r="AD1181" s="952" t="s">
        <v>380</v>
      </c>
      <c r="AE1181" s="953">
        <v>41227</v>
      </c>
      <c r="AF1181" s="953">
        <v>42723</v>
      </c>
      <c r="AG1181" s="952">
        <v>2611.9699999999998</v>
      </c>
      <c r="AH1181" s="952">
        <v>740.03</v>
      </c>
      <c r="AI1181" s="954">
        <v>6.7100000000000007E-2</v>
      </c>
      <c r="AJ1181" s="954">
        <f>(AH1181-MIN(IF(O1180=0,2E+99,O1180),IF(X1180=0,2E+99,X1180)))/MIN(IF(O1180=0,2E+99,O1180),IF(X1180=0,2E+99,X1180))</f>
        <v>0.55473057636729006</v>
      </c>
      <c r="AK1181" s="954">
        <v>5.3196945010183291E-3</v>
      </c>
      <c r="AL1181" s="954">
        <v>6.3706585365853663E-2</v>
      </c>
      <c r="AM1181" s="955">
        <v>0.86086490231279367</v>
      </c>
      <c r="AN1181" s="956">
        <v>45083.18204861111</v>
      </c>
      <c r="AO1181" s="952"/>
    </row>
    <row r="1182" spans="1:41" x14ac:dyDescent="0.2">
      <c r="A1182" s="989"/>
      <c r="B1182" s="989"/>
      <c r="C1182" s="992"/>
      <c r="D1182" s="995"/>
      <c r="E1182" s="992"/>
      <c r="F1182" s="992"/>
      <c r="G1182" s="992"/>
      <c r="H1182" s="998"/>
      <c r="I1182" s="998"/>
      <c r="J1182" s="998"/>
      <c r="K1182" s="986"/>
      <c r="L1182" s="998"/>
      <c r="M1182" s="998"/>
      <c r="N1182" s="1001"/>
      <c r="O1182" s="986"/>
      <c r="P1182" s="986"/>
      <c r="Q1182" s="977"/>
      <c r="R1182" s="977"/>
      <c r="S1182" s="977"/>
      <c r="T1182" s="977"/>
      <c r="U1182" s="977"/>
      <c r="V1182" s="977"/>
      <c r="W1182" s="980"/>
      <c r="X1182" s="983"/>
      <c r="Y1182" s="983"/>
      <c r="Z1182" s="974"/>
      <c r="AA1182" s="951" t="s">
        <v>2369</v>
      </c>
      <c r="AB1182" s="952" t="s">
        <v>509</v>
      </c>
      <c r="AC1182" s="952">
        <v>10000</v>
      </c>
      <c r="AD1182" s="952" t="s">
        <v>380</v>
      </c>
      <c r="AE1182" s="953">
        <v>41228</v>
      </c>
      <c r="AF1182" s="953">
        <v>42723</v>
      </c>
      <c r="AG1182" s="952">
        <v>11266.22</v>
      </c>
      <c r="AH1182" s="952">
        <v>3759.43</v>
      </c>
      <c r="AI1182" s="954">
        <v>0.21479999999999999</v>
      </c>
      <c r="AJ1182" s="954">
        <f>(AH1182-MIN(IF(O1180=0,2E+99,O1180),IF(X1180=0,2E+99,X1180)))/MIN(IF(O1180=0,2E+99,O1180),IF(X1180=0,2E+99,X1180))</f>
        <v>6.8981943579483014</v>
      </c>
      <c r="AK1182" s="954">
        <v>2.2945458248472501E-2</v>
      </c>
      <c r="AL1182" s="954">
        <v>0.27478585365853658</v>
      </c>
      <c r="AM1182" s="955">
        <v>0.73092424558652935</v>
      </c>
      <c r="AN1182" s="956">
        <v>45083.182071759256</v>
      </c>
      <c r="AO1182" s="952"/>
    </row>
    <row r="1183" spans="1:41" x14ac:dyDescent="0.2">
      <c r="A1183" s="989"/>
      <c r="B1183" s="989"/>
      <c r="C1183" s="992"/>
      <c r="D1183" s="995"/>
      <c r="E1183" s="992"/>
      <c r="F1183" s="992"/>
      <c r="G1183" s="992"/>
      <c r="H1183" s="998"/>
      <c r="I1183" s="998"/>
      <c r="J1183" s="998"/>
      <c r="K1183" s="986"/>
      <c r="L1183" s="998"/>
      <c r="M1183" s="998"/>
      <c r="N1183" s="1001"/>
      <c r="O1183" s="986"/>
      <c r="P1183" s="986"/>
      <c r="Q1183" s="977"/>
      <c r="R1183" s="977"/>
      <c r="S1183" s="977"/>
      <c r="T1183" s="977"/>
      <c r="U1183" s="977"/>
      <c r="V1183" s="977"/>
      <c r="W1183" s="980"/>
      <c r="X1183" s="983"/>
      <c r="Y1183" s="983"/>
      <c r="Z1183" s="974"/>
      <c r="AA1183" s="951" t="s">
        <v>2370</v>
      </c>
      <c r="AB1183" s="952" t="s">
        <v>517</v>
      </c>
      <c r="AC1183" s="952">
        <v>10000</v>
      </c>
      <c r="AD1183" s="952" t="s">
        <v>380</v>
      </c>
      <c r="AE1183" s="953">
        <v>41271</v>
      </c>
      <c r="AF1183" s="953">
        <v>42723</v>
      </c>
      <c r="AG1183" s="952">
        <v>9790.98</v>
      </c>
      <c r="AH1183" s="952">
        <v>1136.05</v>
      </c>
      <c r="AI1183" s="954">
        <v>6.4100000000000004E-2</v>
      </c>
      <c r="AJ1183" s="954">
        <f>(AH1183-MIN(IF(O1180=0,2E+99,O1180),IF(X1180=0,2E+99,X1180)))/MIN(IF(O1180=0,2E+99,O1180),IF(X1180=0,2E+99,X1180))</f>
        <v>1.3867298234964256</v>
      </c>
      <c r="AK1183" s="954">
        <v>2.0526163522012576E-2</v>
      </c>
      <c r="AL1183" s="954">
        <v>0.24477449999999998</v>
      </c>
      <c r="AM1183" s="955">
        <v>2.1546102724351921</v>
      </c>
      <c r="AN1183" s="956">
        <v>45083.18209490741</v>
      </c>
      <c r="AO1183" s="952"/>
    </row>
    <row r="1184" spans="1:41" x14ac:dyDescent="0.2">
      <c r="A1184" s="989"/>
      <c r="B1184" s="989"/>
      <c r="C1184" s="992"/>
      <c r="D1184" s="995"/>
      <c r="E1184" s="992"/>
      <c r="F1184" s="992"/>
      <c r="G1184" s="992"/>
      <c r="H1184" s="998"/>
      <c r="I1184" s="998"/>
      <c r="J1184" s="998"/>
      <c r="K1184" s="986"/>
      <c r="L1184" s="998"/>
      <c r="M1184" s="998"/>
      <c r="N1184" s="1001"/>
      <c r="O1184" s="986"/>
      <c r="P1184" s="986"/>
      <c r="Q1184" s="977"/>
      <c r="R1184" s="977"/>
      <c r="S1184" s="977"/>
      <c r="T1184" s="977"/>
      <c r="U1184" s="977"/>
      <c r="V1184" s="977"/>
      <c r="W1184" s="980"/>
      <c r="X1184" s="983"/>
      <c r="Y1184" s="983"/>
      <c r="Z1184" s="974"/>
      <c r="AA1184" s="951" t="s">
        <v>2371</v>
      </c>
      <c r="AB1184" s="952" t="s">
        <v>501</v>
      </c>
      <c r="AC1184" s="952">
        <v>10000</v>
      </c>
      <c r="AD1184" s="952" t="s">
        <v>380</v>
      </c>
      <c r="AE1184" s="953">
        <v>41228</v>
      </c>
      <c r="AF1184" s="953">
        <v>42723</v>
      </c>
      <c r="AG1184" s="952">
        <v>4834.3900000000003</v>
      </c>
      <c r="AH1184" s="952">
        <v>1902.54</v>
      </c>
      <c r="AI1184" s="954">
        <v>0.16450000000000001</v>
      </c>
      <c r="AJ1184" s="954">
        <f>(AH1184-MIN(IF(O1180=0,2E+99,O1180),IF(X1180=0,2E+99,X1180)))/MIN(IF(O1180=0,2E+99,O1180),IF(X1180=0,2E+99,X1180))</f>
        <v>2.9970502692618188</v>
      </c>
      <c r="AK1184" s="954">
        <v>9.8460081466395111E-3</v>
      </c>
      <c r="AL1184" s="954">
        <v>0.1179119512195122</v>
      </c>
      <c r="AM1184" s="955">
        <v>0.61976069475286832</v>
      </c>
      <c r="AN1184" s="956">
        <v>45083.182106481479</v>
      </c>
      <c r="AO1184" s="952"/>
    </row>
    <row r="1185" spans="1:41" x14ac:dyDescent="0.2">
      <c r="A1185" s="989"/>
      <c r="B1185" s="989"/>
      <c r="C1185" s="992"/>
      <c r="D1185" s="995"/>
      <c r="E1185" s="992"/>
      <c r="F1185" s="992"/>
      <c r="G1185" s="992"/>
      <c r="H1185" s="998"/>
      <c r="I1185" s="998"/>
      <c r="J1185" s="998"/>
      <c r="K1185" s="986"/>
      <c r="L1185" s="998"/>
      <c r="M1185" s="998"/>
      <c r="N1185" s="1001"/>
      <c r="O1185" s="986"/>
      <c r="P1185" s="986"/>
      <c r="Q1185" s="977"/>
      <c r="R1185" s="977"/>
      <c r="S1185" s="977"/>
      <c r="T1185" s="977"/>
      <c r="U1185" s="977"/>
      <c r="V1185" s="977"/>
      <c r="W1185" s="980"/>
      <c r="X1185" s="983"/>
      <c r="Y1185" s="983"/>
      <c r="Z1185" s="974"/>
      <c r="AA1185" s="951" t="s">
        <v>2372</v>
      </c>
      <c r="AB1185" s="952" t="s">
        <v>525</v>
      </c>
      <c r="AC1185" s="952">
        <v>10000</v>
      </c>
      <c r="AD1185" s="952" t="s">
        <v>380</v>
      </c>
      <c r="AE1185" s="953">
        <v>41271</v>
      </c>
      <c r="AF1185" s="953">
        <v>42723</v>
      </c>
      <c r="AG1185" s="952">
        <v>4934.1099999999997</v>
      </c>
      <c r="AH1185" s="952">
        <v>950.01</v>
      </c>
      <c r="AI1185" s="954">
        <v>6.4399999999999999E-2</v>
      </c>
      <c r="AJ1185" s="954">
        <f>(AH1185-MIN(IF(O1180=0,2E+99,O1180),IF(X1180=0,2E+99,X1180)))/MIN(IF(O1180=0,2E+99,O1180),IF(X1180=0,2E+99,X1180))</f>
        <v>0.99587799799290466</v>
      </c>
      <c r="AK1185" s="954">
        <v>1.034404612159329E-2</v>
      </c>
      <c r="AL1185" s="954">
        <v>0.12335275</v>
      </c>
      <c r="AM1185" s="955">
        <v>1.2984363322491341</v>
      </c>
      <c r="AN1185" s="956">
        <v>45083.182129629633</v>
      </c>
      <c r="AO1185" s="952"/>
    </row>
    <row r="1186" spans="1:41" x14ac:dyDescent="0.2">
      <c r="A1186" s="989"/>
      <c r="B1186" s="989"/>
      <c r="C1186" s="992"/>
      <c r="D1186" s="995"/>
      <c r="E1186" s="992"/>
      <c r="F1186" s="992"/>
      <c r="G1186" s="992"/>
      <c r="H1186" s="998"/>
      <c r="I1186" s="998"/>
      <c r="J1186" s="998"/>
      <c r="K1186" s="986"/>
      <c r="L1186" s="998"/>
      <c r="M1186" s="998"/>
      <c r="N1186" s="1001"/>
      <c r="O1186" s="986"/>
      <c r="P1186" s="986"/>
      <c r="Q1186" s="977"/>
      <c r="R1186" s="977"/>
      <c r="S1186" s="977"/>
      <c r="T1186" s="977"/>
      <c r="U1186" s="977"/>
      <c r="V1186" s="977"/>
      <c r="W1186" s="980"/>
      <c r="X1186" s="983"/>
      <c r="Y1186" s="983"/>
      <c r="Z1186" s="974"/>
      <c r="AA1186" s="951" t="s">
        <v>2373</v>
      </c>
      <c r="AB1186" s="952" t="s">
        <v>518</v>
      </c>
      <c r="AC1186" s="952">
        <v>10000</v>
      </c>
      <c r="AD1186" s="952" t="s">
        <v>380</v>
      </c>
      <c r="AE1186" s="953">
        <v>41227</v>
      </c>
      <c r="AF1186" s="953">
        <v>42723</v>
      </c>
      <c r="AG1186" s="952">
        <v>6472.9</v>
      </c>
      <c r="AH1186" s="952">
        <v>1141.75</v>
      </c>
      <c r="AI1186" s="954">
        <v>0.1057</v>
      </c>
      <c r="AJ1186" s="954">
        <f>(AH1186-MIN(IF(O1180=0,2E+99,O1180),IF(X1180=0,2E+99,X1180)))/MIN(IF(O1180=0,2E+99,O1180),IF(X1180=0,2E+99,X1180))</f>
        <v>1.3987049654302575</v>
      </c>
      <c r="AK1186" s="954">
        <v>1.3183095723014257E-2</v>
      </c>
      <c r="AL1186" s="954">
        <v>0.15787560975609757</v>
      </c>
      <c r="AM1186" s="955">
        <v>1.3827511255186999</v>
      </c>
      <c r="AN1186" s="956">
        <v>45083.182141203702</v>
      </c>
      <c r="AO1186" s="952"/>
    </row>
    <row r="1187" spans="1:41" ht="13.5" thickBot="1" x14ac:dyDescent="0.25">
      <c r="A1187" s="990"/>
      <c r="B1187" s="990"/>
      <c r="C1187" s="993"/>
      <c r="D1187" s="996"/>
      <c r="E1187" s="993"/>
      <c r="F1187" s="993"/>
      <c r="G1187" s="993"/>
      <c r="H1187" s="999"/>
      <c r="I1187" s="999"/>
      <c r="J1187" s="999"/>
      <c r="K1187" s="987"/>
      <c r="L1187" s="999"/>
      <c r="M1187" s="999"/>
      <c r="N1187" s="1002"/>
      <c r="O1187" s="987"/>
      <c r="P1187" s="987"/>
      <c r="Q1187" s="978"/>
      <c r="R1187" s="978"/>
      <c r="S1187" s="978"/>
      <c r="T1187" s="978"/>
      <c r="U1187" s="978"/>
      <c r="V1187" s="978"/>
      <c r="W1187" s="981"/>
      <c r="X1187" s="984"/>
      <c r="Y1187" s="984"/>
      <c r="Z1187" s="975"/>
      <c r="AA1187" s="957" t="s">
        <v>2374</v>
      </c>
      <c r="AB1187" s="958" t="s">
        <v>521</v>
      </c>
      <c r="AC1187" s="958">
        <v>10000</v>
      </c>
      <c r="AD1187" s="958" t="s">
        <v>380</v>
      </c>
      <c r="AE1187" s="959">
        <v>41228</v>
      </c>
      <c r="AF1187" s="959">
        <v>42723</v>
      </c>
      <c r="AG1187" s="958">
        <v>4582.01</v>
      </c>
      <c r="AH1187" s="958">
        <v>2453.83</v>
      </c>
      <c r="AI1187" s="960">
        <v>0.24460000000000001</v>
      </c>
      <c r="AJ1187" s="960">
        <f>(AH1187-MIN(IF(O1180=0,2E+99,O1180),IF(X1180=0,2E+99,X1180)))/MIN(IF(O1180=0,2E+99,O1180),IF(X1180=0,2E+99,X1180))</f>
        <v>4.1552565844727205</v>
      </c>
      <c r="AK1187" s="960">
        <v>9.3319959266802439E-3</v>
      </c>
      <c r="AL1187" s="960">
        <v>0.11175634146341465</v>
      </c>
      <c r="AM1187" s="961">
        <v>0.45543636463575166</v>
      </c>
      <c r="AN1187" s="962">
        <v>45083.182152777779</v>
      </c>
      <c r="AO1187" s="958"/>
    </row>
    <row r="1188" spans="1:41" x14ac:dyDescent="0.2">
      <c r="A1188" s="988" t="s">
        <v>2365</v>
      </c>
      <c r="B1188" s="988" t="s">
        <v>2375</v>
      </c>
      <c r="C1188" s="991"/>
      <c r="D1188" s="994" t="s">
        <v>520</v>
      </c>
      <c r="E1188" s="991" t="s">
        <v>1649</v>
      </c>
      <c r="F1188" s="991">
        <v>2</v>
      </c>
      <c r="G1188" s="991">
        <v>0</v>
      </c>
      <c r="H1188" s="997">
        <v>10</v>
      </c>
      <c r="I1188" s="997">
        <v>360</v>
      </c>
      <c r="J1188" s="997">
        <v>0.02</v>
      </c>
      <c r="K1188" s="985">
        <v>2.2880000000000003</v>
      </c>
      <c r="L1188" s="997">
        <v>1.5</v>
      </c>
      <c r="M1188" s="997">
        <v>96</v>
      </c>
      <c r="N1188" s="1000">
        <v>169.00740247724218</v>
      </c>
      <c r="O1188" s="985">
        <f>VLOOKUP(D1188,'Залог и цена пипса'!$B$13:$E$44,3,0)*(N1188+I1188*$C$2*K1188)</f>
        <v>1820.955374326584</v>
      </c>
      <c r="P1188" s="985">
        <f>K1188*VLOOKUP(D1188,'Залог и цена пипса'!$B$13:$E$44,2,0)</f>
        <v>306.63776000000007</v>
      </c>
      <c r="Q1188" s="976">
        <v>10</v>
      </c>
      <c r="R1188" s="976">
        <v>234</v>
      </c>
      <c r="S1188" s="976">
        <v>0.02</v>
      </c>
      <c r="T1188" s="976">
        <v>2.2880000000000003</v>
      </c>
      <c r="U1188" s="976">
        <v>1.5</v>
      </c>
      <c r="V1188" s="976">
        <v>72</v>
      </c>
      <c r="W1188" s="979">
        <v>110.62583136845245</v>
      </c>
      <c r="X1188" s="982">
        <f>VLOOKUP(D1188,'Залог и цена пипса'!$B$13:$E$44,3,0)*(W1188+R1188*$C$2*T1188)</f>
        <v>1188.4199933122795</v>
      </c>
      <c r="Y1188" s="982">
        <f>T1188*VLOOKUP(D1188,'Залог и цена пипса'!$B$13:$E$44,2,0)</f>
        <v>306.63776000000007</v>
      </c>
      <c r="Z1188" s="973">
        <f>MAX(O1188,X1188)+MAX(Y1188,P1188)</f>
        <v>2127.5931343265838</v>
      </c>
      <c r="AA1188" s="945" t="s">
        <v>2367</v>
      </c>
      <c r="AB1188" s="946" t="s">
        <v>520</v>
      </c>
      <c r="AC1188" s="946">
        <v>10000</v>
      </c>
      <c r="AD1188" s="946" t="s">
        <v>380</v>
      </c>
      <c r="AE1188" s="947">
        <v>41228</v>
      </c>
      <c r="AF1188" s="947">
        <v>42723</v>
      </c>
      <c r="AG1188" s="946">
        <v>2743.72</v>
      </c>
      <c r="AH1188" s="946">
        <v>656.29</v>
      </c>
      <c r="AI1188" s="948">
        <v>5.5899999999999998E-2</v>
      </c>
      <c r="AJ1188" s="948">
        <f>(AH1188-MIN(IF(O1188=0,2E+99,O1188),IF(X1188=0,2E+99,X1188)))/MIN(IF(O1188=0,2E+99,O1188),IF(X1188=0,2E+99,X1188))</f>
        <v>-0.44776257241277534</v>
      </c>
      <c r="AK1188" s="948">
        <v>5.5880244399185326E-3</v>
      </c>
      <c r="AL1188" s="948">
        <v>6.6920000000000007E-2</v>
      </c>
      <c r="AM1188" s="949">
        <v>1.0196711819470052</v>
      </c>
      <c r="AN1188" s="950">
        <v>45083.182187500002</v>
      </c>
      <c r="AO1188" s="946"/>
    </row>
    <row r="1189" spans="1:41" x14ac:dyDescent="0.2">
      <c r="A1189" s="989"/>
      <c r="B1189" s="989"/>
      <c r="C1189" s="992"/>
      <c r="D1189" s="995"/>
      <c r="E1189" s="992"/>
      <c r="F1189" s="992"/>
      <c r="G1189" s="992"/>
      <c r="H1189" s="998"/>
      <c r="I1189" s="998"/>
      <c r="J1189" s="998"/>
      <c r="K1189" s="986"/>
      <c r="L1189" s="998"/>
      <c r="M1189" s="998"/>
      <c r="N1189" s="1001"/>
      <c r="O1189" s="986"/>
      <c r="P1189" s="986"/>
      <c r="Q1189" s="977"/>
      <c r="R1189" s="977"/>
      <c r="S1189" s="977"/>
      <c r="T1189" s="977"/>
      <c r="U1189" s="977"/>
      <c r="V1189" s="977"/>
      <c r="W1189" s="980"/>
      <c r="X1189" s="983"/>
      <c r="Y1189" s="983"/>
      <c r="Z1189" s="974"/>
      <c r="AA1189" s="951" t="s">
        <v>2368</v>
      </c>
      <c r="AB1189" s="952" t="s">
        <v>502</v>
      </c>
      <c r="AC1189" s="952">
        <v>10000</v>
      </c>
      <c r="AD1189" s="952" t="s">
        <v>380</v>
      </c>
      <c r="AE1189" s="953">
        <v>41227</v>
      </c>
      <c r="AF1189" s="953">
        <v>42723</v>
      </c>
      <c r="AG1189" s="952">
        <v>2611.9699999999998</v>
      </c>
      <c r="AH1189" s="952">
        <v>740.03</v>
      </c>
      <c r="AI1189" s="954">
        <v>6.7100000000000007E-2</v>
      </c>
      <c r="AJ1189" s="954">
        <f>(AH1189-MIN(IF(O1188=0,2E+99,O1188),IF(X1188=0,2E+99,X1188)))/MIN(IF(O1188=0,2E+99,O1188),IF(X1188=0,2E+99,X1188))</f>
        <v>-0.37729926779720269</v>
      </c>
      <c r="AK1189" s="954">
        <v>5.3196945010183291E-3</v>
      </c>
      <c r="AL1189" s="954">
        <v>6.3706585365853663E-2</v>
      </c>
      <c r="AM1189" s="955">
        <v>0.86086490231279367</v>
      </c>
      <c r="AN1189" s="956">
        <v>45083.182199074072</v>
      </c>
      <c r="AO1189" s="952"/>
    </row>
    <row r="1190" spans="1:41" x14ac:dyDescent="0.2">
      <c r="A1190" s="989"/>
      <c r="B1190" s="989"/>
      <c r="C1190" s="992"/>
      <c r="D1190" s="995"/>
      <c r="E1190" s="992"/>
      <c r="F1190" s="992"/>
      <c r="G1190" s="992"/>
      <c r="H1190" s="998"/>
      <c r="I1190" s="998"/>
      <c r="J1190" s="998"/>
      <c r="K1190" s="986"/>
      <c r="L1190" s="998"/>
      <c r="M1190" s="998"/>
      <c r="N1190" s="1001"/>
      <c r="O1190" s="986"/>
      <c r="P1190" s="986"/>
      <c r="Q1190" s="977"/>
      <c r="R1190" s="977"/>
      <c r="S1190" s="977"/>
      <c r="T1190" s="977"/>
      <c r="U1190" s="977"/>
      <c r="V1190" s="977"/>
      <c r="W1190" s="980"/>
      <c r="X1190" s="983"/>
      <c r="Y1190" s="983"/>
      <c r="Z1190" s="974"/>
      <c r="AA1190" s="951" t="s">
        <v>2369</v>
      </c>
      <c r="AB1190" s="952" t="s">
        <v>509</v>
      </c>
      <c r="AC1190" s="952">
        <v>10000</v>
      </c>
      <c r="AD1190" s="952" t="s">
        <v>380</v>
      </c>
      <c r="AE1190" s="953">
        <v>41228</v>
      </c>
      <c r="AF1190" s="953">
        <v>42723</v>
      </c>
      <c r="AG1190" s="952">
        <v>11266.22</v>
      </c>
      <c r="AH1190" s="952">
        <v>3759.43</v>
      </c>
      <c r="AI1190" s="954">
        <v>0.21479999999999999</v>
      </c>
      <c r="AJ1190" s="954">
        <f>(AH1190-MIN(IF(O1188=0,2E+99,O1188),IF(X1188=0,2E+99,X1188)))/MIN(IF(O1188=0,2E+99,O1188),IF(X1188=0,2E+99,X1188))</f>
        <v>2.1633850163711772</v>
      </c>
      <c r="AK1190" s="954">
        <v>2.2945458248472501E-2</v>
      </c>
      <c r="AL1190" s="954">
        <v>0.27478585365853658</v>
      </c>
      <c r="AM1190" s="955">
        <v>0.73092424558652935</v>
      </c>
      <c r="AN1190" s="956">
        <v>45083.182210648149</v>
      </c>
      <c r="AO1190" s="952"/>
    </row>
    <row r="1191" spans="1:41" x14ac:dyDescent="0.2">
      <c r="A1191" s="989"/>
      <c r="B1191" s="989"/>
      <c r="C1191" s="992"/>
      <c r="D1191" s="995"/>
      <c r="E1191" s="992"/>
      <c r="F1191" s="992"/>
      <c r="G1191" s="992"/>
      <c r="H1191" s="998"/>
      <c r="I1191" s="998"/>
      <c r="J1191" s="998"/>
      <c r="K1191" s="986"/>
      <c r="L1191" s="998"/>
      <c r="M1191" s="998"/>
      <c r="N1191" s="1001"/>
      <c r="O1191" s="986"/>
      <c r="P1191" s="986"/>
      <c r="Q1191" s="977"/>
      <c r="R1191" s="977"/>
      <c r="S1191" s="977"/>
      <c r="T1191" s="977"/>
      <c r="U1191" s="977"/>
      <c r="V1191" s="977"/>
      <c r="W1191" s="980"/>
      <c r="X1191" s="983"/>
      <c r="Y1191" s="983"/>
      <c r="Z1191" s="974"/>
      <c r="AA1191" s="951" t="s">
        <v>2370</v>
      </c>
      <c r="AB1191" s="952" t="s">
        <v>517</v>
      </c>
      <c r="AC1191" s="952">
        <v>10000</v>
      </c>
      <c r="AD1191" s="952" t="s">
        <v>380</v>
      </c>
      <c r="AE1191" s="953">
        <v>41271</v>
      </c>
      <c r="AF1191" s="953">
        <v>42723</v>
      </c>
      <c r="AG1191" s="952">
        <v>9790.98</v>
      </c>
      <c r="AH1191" s="952">
        <v>1136.05</v>
      </c>
      <c r="AI1191" s="954">
        <v>6.4100000000000004E-2</v>
      </c>
      <c r="AJ1191" s="954">
        <f>(AH1191-MIN(IF(O1188=0,2E+99,O1188),IF(X1188=0,2E+99,X1188)))/MIN(IF(O1188=0,2E+99,O1188),IF(X1188=0,2E+99,X1188))</f>
        <v>-4.4066906991624792E-2</v>
      </c>
      <c r="AK1191" s="954">
        <v>2.0526163522012576E-2</v>
      </c>
      <c r="AL1191" s="954">
        <v>0.24477449999999998</v>
      </c>
      <c r="AM1191" s="955">
        <v>2.1546102724351921</v>
      </c>
      <c r="AN1191" s="956">
        <v>45083.182233796295</v>
      </c>
      <c r="AO1191" s="952"/>
    </row>
    <row r="1192" spans="1:41" x14ac:dyDescent="0.2">
      <c r="A1192" s="989"/>
      <c r="B1192" s="989"/>
      <c r="C1192" s="992"/>
      <c r="D1192" s="995"/>
      <c r="E1192" s="992"/>
      <c r="F1192" s="992"/>
      <c r="G1192" s="992"/>
      <c r="H1192" s="998"/>
      <c r="I1192" s="998"/>
      <c r="J1192" s="998"/>
      <c r="K1192" s="986"/>
      <c r="L1192" s="998"/>
      <c r="M1192" s="998"/>
      <c r="N1192" s="1001"/>
      <c r="O1192" s="986"/>
      <c r="P1192" s="986"/>
      <c r="Q1192" s="977"/>
      <c r="R1192" s="977"/>
      <c r="S1192" s="977"/>
      <c r="T1192" s="977"/>
      <c r="U1192" s="977"/>
      <c r="V1192" s="977"/>
      <c r="W1192" s="980"/>
      <c r="X1192" s="983"/>
      <c r="Y1192" s="983"/>
      <c r="Z1192" s="974"/>
      <c r="AA1192" s="951" t="s">
        <v>2371</v>
      </c>
      <c r="AB1192" s="952" t="s">
        <v>501</v>
      </c>
      <c r="AC1192" s="952">
        <v>10000</v>
      </c>
      <c r="AD1192" s="952" t="s">
        <v>380</v>
      </c>
      <c r="AE1192" s="953">
        <v>41228</v>
      </c>
      <c r="AF1192" s="953">
        <v>42723</v>
      </c>
      <c r="AG1192" s="952">
        <v>4834.3900000000003</v>
      </c>
      <c r="AH1192" s="952">
        <v>1902.54</v>
      </c>
      <c r="AI1192" s="954">
        <v>0.16450000000000001</v>
      </c>
      <c r="AJ1192" s="954">
        <f>(AH1192-MIN(IF(O1188=0,2E+99,O1188),IF(X1188=0,2E+99,X1188)))/MIN(IF(O1188=0,2E+99,O1188),IF(X1188=0,2E+99,X1188))</f>
        <v>0.60089868119550571</v>
      </c>
      <c r="AK1192" s="954">
        <v>9.8460081466395111E-3</v>
      </c>
      <c r="AL1192" s="954">
        <v>0.1179119512195122</v>
      </c>
      <c r="AM1192" s="955">
        <v>0.61976069475286832</v>
      </c>
      <c r="AN1192" s="956">
        <v>45083.182245370372</v>
      </c>
      <c r="AO1192" s="952"/>
    </row>
    <row r="1193" spans="1:41" x14ac:dyDescent="0.2">
      <c r="A1193" s="989"/>
      <c r="B1193" s="989"/>
      <c r="C1193" s="992"/>
      <c r="D1193" s="995"/>
      <c r="E1193" s="992"/>
      <c r="F1193" s="992"/>
      <c r="G1193" s="992"/>
      <c r="H1193" s="998"/>
      <c r="I1193" s="998"/>
      <c r="J1193" s="998"/>
      <c r="K1193" s="986"/>
      <c r="L1193" s="998"/>
      <c r="M1193" s="998"/>
      <c r="N1193" s="1001"/>
      <c r="O1193" s="986"/>
      <c r="P1193" s="986"/>
      <c r="Q1193" s="977"/>
      <c r="R1193" s="977"/>
      <c r="S1193" s="977"/>
      <c r="T1193" s="977"/>
      <c r="U1193" s="977"/>
      <c r="V1193" s="977"/>
      <c r="W1193" s="980"/>
      <c r="X1193" s="983"/>
      <c r="Y1193" s="983"/>
      <c r="Z1193" s="974"/>
      <c r="AA1193" s="951" t="s">
        <v>2372</v>
      </c>
      <c r="AB1193" s="952" t="s">
        <v>525</v>
      </c>
      <c r="AC1193" s="952">
        <v>10000</v>
      </c>
      <c r="AD1193" s="952" t="s">
        <v>380</v>
      </c>
      <c r="AE1193" s="953">
        <v>41271</v>
      </c>
      <c r="AF1193" s="953">
        <v>42723</v>
      </c>
      <c r="AG1193" s="952">
        <v>4934.1099999999997</v>
      </c>
      <c r="AH1193" s="952">
        <v>950.01</v>
      </c>
      <c r="AI1193" s="954">
        <v>6.4399999999999999E-2</v>
      </c>
      <c r="AJ1193" s="954">
        <f>(AH1193-MIN(IF(O1188=0,2E+99,O1188),IF(X1188=0,2E+99,X1188)))/MIN(IF(O1188=0,2E+99,O1188),IF(X1188=0,2E+99,X1188))</f>
        <v>-0.20061089063959636</v>
      </c>
      <c r="AK1193" s="954">
        <v>1.034404612159329E-2</v>
      </c>
      <c r="AL1193" s="954">
        <v>0.12335275</v>
      </c>
      <c r="AM1193" s="955">
        <v>1.2984363322491341</v>
      </c>
      <c r="AN1193" s="956">
        <v>45083.182268518518</v>
      </c>
      <c r="AO1193" s="952"/>
    </row>
    <row r="1194" spans="1:41" x14ac:dyDescent="0.2">
      <c r="A1194" s="989"/>
      <c r="B1194" s="989"/>
      <c r="C1194" s="992"/>
      <c r="D1194" s="995"/>
      <c r="E1194" s="992"/>
      <c r="F1194" s="992"/>
      <c r="G1194" s="992"/>
      <c r="H1194" s="998"/>
      <c r="I1194" s="998"/>
      <c r="J1194" s="998"/>
      <c r="K1194" s="986"/>
      <c r="L1194" s="998"/>
      <c r="M1194" s="998"/>
      <c r="N1194" s="1001"/>
      <c r="O1194" s="986"/>
      <c r="P1194" s="986"/>
      <c r="Q1194" s="977"/>
      <c r="R1194" s="977"/>
      <c r="S1194" s="977"/>
      <c r="T1194" s="977"/>
      <c r="U1194" s="977"/>
      <c r="V1194" s="977"/>
      <c r="W1194" s="980"/>
      <c r="X1194" s="983"/>
      <c r="Y1194" s="983"/>
      <c r="Z1194" s="974"/>
      <c r="AA1194" s="951" t="s">
        <v>2373</v>
      </c>
      <c r="AB1194" s="952" t="s">
        <v>518</v>
      </c>
      <c r="AC1194" s="952">
        <v>10000</v>
      </c>
      <c r="AD1194" s="952" t="s">
        <v>380</v>
      </c>
      <c r="AE1194" s="953">
        <v>41227</v>
      </c>
      <c r="AF1194" s="953">
        <v>42723</v>
      </c>
      <c r="AG1194" s="952">
        <v>6472.9</v>
      </c>
      <c r="AH1194" s="952">
        <v>1141.75</v>
      </c>
      <c r="AI1194" s="954">
        <v>0.1057</v>
      </c>
      <c r="AJ1194" s="954">
        <f>(AH1194-MIN(IF(O1188=0,2E+99,O1188),IF(X1188=0,2E+99,X1188)))/MIN(IF(O1188=0,2E+99,O1188),IF(X1188=0,2E+99,X1188))</f>
        <v>-3.9270622822664109E-2</v>
      </c>
      <c r="AK1194" s="954">
        <v>1.3183095723014257E-2</v>
      </c>
      <c r="AL1194" s="954">
        <v>0.15787560975609757</v>
      </c>
      <c r="AM1194" s="955">
        <v>1.3827511255186999</v>
      </c>
      <c r="AN1194" s="956">
        <v>45083.182280092595</v>
      </c>
      <c r="AO1194" s="952"/>
    </row>
    <row r="1195" spans="1:41" ht="13.5" thickBot="1" x14ac:dyDescent="0.25">
      <c r="A1195" s="990"/>
      <c r="B1195" s="990"/>
      <c r="C1195" s="993"/>
      <c r="D1195" s="996"/>
      <c r="E1195" s="993"/>
      <c r="F1195" s="993"/>
      <c r="G1195" s="993"/>
      <c r="H1195" s="999"/>
      <c r="I1195" s="999"/>
      <c r="J1195" s="999"/>
      <c r="K1195" s="987"/>
      <c r="L1195" s="999"/>
      <c r="M1195" s="999"/>
      <c r="N1195" s="1002"/>
      <c r="O1195" s="987"/>
      <c r="P1195" s="987"/>
      <c r="Q1195" s="978"/>
      <c r="R1195" s="978"/>
      <c r="S1195" s="978"/>
      <c r="T1195" s="978"/>
      <c r="U1195" s="978"/>
      <c r="V1195" s="978"/>
      <c r="W1195" s="981"/>
      <c r="X1195" s="984"/>
      <c r="Y1195" s="984"/>
      <c r="Z1195" s="975"/>
      <c r="AA1195" s="957" t="s">
        <v>2374</v>
      </c>
      <c r="AB1195" s="958" t="s">
        <v>521</v>
      </c>
      <c r="AC1195" s="958">
        <v>10000</v>
      </c>
      <c r="AD1195" s="958" t="s">
        <v>380</v>
      </c>
      <c r="AE1195" s="959">
        <v>41228</v>
      </c>
      <c r="AF1195" s="959">
        <v>42723</v>
      </c>
      <c r="AG1195" s="958">
        <v>4582.01</v>
      </c>
      <c r="AH1195" s="958">
        <v>2453.83</v>
      </c>
      <c r="AI1195" s="960">
        <v>0.24460000000000001</v>
      </c>
      <c r="AJ1195" s="960">
        <f>(AH1195-MIN(IF(O1188=0,2E+99,O1188),IF(X1188=0,2E+99,X1188)))/MIN(IF(O1188=0,2E+99,O1188),IF(X1188=0,2E+99,X1188))</f>
        <v>1.0647835056702974</v>
      </c>
      <c r="AK1195" s="960">
        <v>9.3319959266802439E-3</v>
      </c>
      <c r="AL1195" s="960">
        <v>0.11175634146341465</v>
      </c>
      <c r="AM1195" s="961">
        <v>0.45543636463575166</v>
      </c>
      <c r="AN1195" s="962">
        <v>45083.182291666664</v>
      </c>
      <c r="AO1195" s="958"/>
    </row>
    <row r="1196" spans="1:41" x14ac:dyDescent="0.2">
      <c r="A1196" s="988" t="s">
        <v>2365</v>
      </c>
      <c r="B1196" s="988" t="s">
        <v>2376</v>
      </c>
      <c r="C1196" s="991"/>
      <c r="D1196" s="994" t="s">
        <v>502</v>
      </c>
      <c r="E1196" s="991" t="s">
        <v>1649</v>
      </c>
      <c r="F1196" s="991">
        <v>2</v>
      </c>
      <c r="G1196" s="991">
        <v>0</v>
      </c>
      <c r="H1196" s="997">
        <v>15</v>
      </c>
      <c r="I1196" s="997">
        <v>252</v>
      </c>
      <c r="J1196" s="997">
        <v>0.01</v>
      </c>
      <c r="K1196" s="985">
        <v>2.3360000000000003</v>
      </c>
      <c r="L1196" s="997">
        <v>1.5</v>
      </c>
      <c r="M1196" s="997">
        <v>97</v>
      </c>
      <c r="N1196" s="1000">
        <v>180.86199999999997</v>
      </c>
      <c r="O1196" s="985">
        <f>VLOOKUP(D1196,'Залог и цена пипса'!$B$13:$E$44,3,0)*(N1196+I1196*$C$2*K1196)</f>
        <v>2691.6280000000002</v>
      </c>
      <c r="P1196" s="985">
        <f>K1196*VLOOKUP(D1196,'Залог и цена пипса'!$B$13:$E$44,2,0)</f>
        <v>313.07072000000005</v>
      </c>
      <c r="Q1196" s="976">
        <v>15</v>
      </c>
      <c r="R1196" s="976">
        <v>266</v>
      </c>
      <c r="S1196" s="976">
        <v>0.01</v>
      </c>
      <c r="T1196" s="976">
        <v>2.3360000000000003</v>
      </c>
      <c r="U1196" s="976">
        <v>1.5</v>
      </c>
      <c r="V1196" s="976">
        <v>102</v>
      </c>
      <c r="W1196" s="979">
        <v>190.83199999999997</v>
      </c>
      <c r="X1196" s="982">
        <f>VLOOKUP(D1196,'Залог и цена пипса'!$B$13:$E$44,3,0)*(W1196+R1196*$C$2*T1196)</f>
        <v>2840.384</v>
      </c>
      <c r="Y1196" s="982">
        <f>T1196*VLOOKUP(D1196,'Залог и цена пипса'!$B$13:$E$44,2,0)</f>
        <v>313.07072000000005</v>
      </c>
      <c r="Z1196" s="973">
        <f>MAX(O1196,X1196)+MAX(Y1196,P1196)</f>
        <v>3153.4547200000002</v>
      </c>
      <c r="AA1196" s="945" t="s">
        <v>2367</v>
      </c>
      <c r="AB1196" s="946" t="s">
        <v>520</v>
      </c>
      <c r="AC1196" s="946">
        <v>10000</v>
      </c>
      <c r="AD1196" s="946" t="s">
        <v>380</v>
      </c>
      <c r="AE1196" s="947">
        <v>41228</v>
      </c>
      <c r="AF1196" s="947">
        <v>42723</v>
      </c>
      <c r="AG1196" s="946">
        <v>2743.72</v>
      </c>
      <c r="AH1196" s="946">
        <v>656.29</v>
      </c>
      <c r="AI1196" s="948">
        <v>5.5899999999999998E-2</v>
      </c>
      <c r="AJ1196" s="948">
        <f>(AH1196-MIN(IF(O1196=0,2E+99,O1196),IF(X1196=0,2E+99,X1196)))/MIN(IF(O1196=0,2E+99,O1196),IF(X1196=0,2E+99,X1196))</f>
        <v>-0.75617358713759852</v>
      </c>
      <c r="AK1196" s="948">
        <v>5.5880244399185326E-3</v>
      </c>
      <c r="AL1196" s="948">
        <v>6.6920000000000007E-2</v>
      </c>
      <c r="AM1196" s="949">
        <v>1.0196711819470052</v>
      </c>
      <c r="AN1196" s="950">
        <v>45083.182326388887</v>
      </c>
      <c r="AO1196" s="946"/>
    </row>
    <row r="1197" spans="1:41" x14ac:dyDescent="0.2">
      <c r="A1197" s="989"/>
      <c r="B1197" s="989"/>
      <c r="C1197" s="992"/>
      <c r="D1197" s="995"/>
      <c r="E1197" s="992"/>
      <c r="F1197" s="992"/>
      <c r="G1197" s="992"/>
      <c r="H1197" s="998"/>
      <c r="I1197" s="998"/>
      <c r="J1197" s="998"/>
      <c r="K1197" s="986"/>
      <c r="L1197" s="998"/>
      <c r="M1197" s="998"/>
      <c r="N1197" s="1001"/>
      <c r="O1197" s="986"/>
      <c r="P1197" s="986"/>
      <c r="Q1197" s="977"/>
      <c r="R1197" s="977"/>
      <c r="S1197" s="977"/>
      <c r="T1197" s="977"/>
      <c r="U1197" s="977"/>
      <c r="V1197" s="977"/>
      <c r="W1197" s="980"/>
      <c r="X1197" s="983"/>
      <c r="Y1197" s="983"/>
      <c r="Z1197" s="974"/>
      <c r="AA1197" s="951" t="s">
        <v>2368</v>
      </c>
      <c r="AB1197" s="952" t="s">
        <v>502</v>
      </c>
      <c r="AC1197" s="952">
        <v>10000</v>
      </c>
      <c r="AD1197" s="952" t="s">
        <v>380</v>
      </c>
      <c r="AE1197" s="953">
        <v>41227</v>
      </c>
      <c r="AF1197" s="953">
        <v>42723</v>
      </c>
      <c r="AG1197" s="952">
        <v>2611.9699999999998</v>
      </c>
      <c r="AH1197" s="952">
        <v>740.03</v>
      </c>
      <c r="AI1197" s="954">
        <v>6.7100000000000007E-2</v>
      </c>
      <c r="AJ1197" s="954">
        <f>(AH1197-MIN(IF(O1196=0,2E+99,O1196),IF(X1196=0,2E+99,X1196)))/MIN(IF(O1196=0,2E+99,O1196),IF(X1196=0,2E+99,X1196))</f>
        <v>-0.72506230430059426</v>
      </c>
      <c r="AK1197" s="954">
        <v>5.3196945010183291E-3</v>
      </c>
      <c r="AL1197" s="954">
        <v>6.3706585365853663E-2</v>
      </c>
      <c r="AM1197" s="955">
        <v>0.86086490231279367</v>
      </c>
      <c r="AN1197" s="956">
        <v>45083.182337962964</v>
      </c>
      <c r="AO1197" s="952"/>
    </row>
    <row r="1198" spans="1:41" x14ac:dyDescent="0.2">
      <c r="A1198" s="989"/>
      <c r="B1198" s="989"/>
      <c r="C1198" s="992"/>
      <c r="D1198" s="995"/>
      <c r="E1198" s="992"/>
      <c r="F1198" s="992"/>
      <c r="G1198" s="992"/>
      <c r="H1198" s="998"/>
      <c r="I1198" s="998"/>
      <c r="J1198" s="998"/>
      <c r="K1198" s="986"/>
      <c r="L1198" s="998"/>
      <c r="M1198" s="998"/>
      <c r="N1198" s="1001"/>
      <c r="O1198" s="986"/>
      <c r="P1198" s="986"/>
      <c r="Q1198" s="977"/>
      <c r="R1198" s="977"/>
      <c r="S1198" s="977"/>
      <c r="T1198" s="977"/>
      <c r="U1198" s="977"/>
      <c r="V1198" s="977"/>
      <c r="W1198" s="980"/>
      <c r="X1198" s="983"/>
      <c r="Y1198" s="983"/>
      <c r="Z1198" s="974"/>
      <c r="AA1198" s="951" t="s">
        <v>2369</v>
      </c>
      <c r="AB1198" s="952" t="s">
        <v>509</v>
      </c>
      <c r="AC1198" s="952">
        <v>10000</v>
      </c>
      <c r="AD1198" s="952" t="s">
        <v>380</v>
      </c>
      <c r="AE1198" s="953">
        <v>41228</v>
      </c>
      <c r="AF1198" s="953">
        <v>42723</v>
      </c>
      <c r="AG1198" s="952">
        <v>11266.22</v>
      </c>
      <c r="AH1198" s="952">
        <v>3759.43</v>
      </c>
      <c r="AI1198" s="954">
        <v>0.21479999999999999</v>
      </c>
      <c r="AJ1198" s="954">
        <f>(AH1198-MIN(IF(O1196=0,2E+99,O1196),IF(X1196=0,2E+99,X1196)))/MIN(IF(O1196=0,2E+99,O1196),IF(X1196=0,2E+99,X1196))</f>
        <v>0.3967123242884974</v>
      </c>
      <c r="AK1198" s="954">
        <v>2.2945458248472501E-2</v>
      </c>
      <c r="AL1198" s="954">
        <v>0.27478585365853658</v>
      </c>
      <c r="AM1198" s="955">
        <v>0.73092424558652935</v>
      </c>
      <c r="AN1198" s="956">
        <v>45083.182349537034</v>
      </c>
      <c r="AO1198" s="952"/>
    </row>
    <row r="1199" spans="1:41" x14ac:dyDescent="0.2">
      <c r="A1199" s="989"/>
      <c r="B1199" s="989"/>
      <c r="C1199" s="992"/>
      <c r="D1199" s="995"/>
      <c r="E1199" s="992"/>
      <c r="F1199" s="992"/>
      <c r="G1199" s="992"/>
      <c r="H1199" s="998"/>
      <c r="I1199" s="998"/>
      <c r="J1199" s="998"/>
      <c r="K1199" s="986"/>
      <c r="L1199" s="998"/>
      <c r="M1199" s="998"/>
      <c r="N1199" s="1001"/>
      <c r="O1199" s="986"/>
      <c r="P1199" s="986"/>
      <c r="Q1199" s="977"/>
      <c r="R1199" s="977"/>
      <c r="S1199" s="977"/>
      <c r="T1199" s="977"/>
      <c r="U1199" s="977"/>
      <c r="V1199" s="977"/>
      <c r="W1199" s="980"/>
      <c r="X1199" s="983"/>
      <c r="Y1199" s="983"/>
      <c r="Z1199" s="974"/>
      <c r="AA1199" s="951" t="s">
        <v>2370</v>
      </c>
      <c r="AB1199" s="952" t="s">
        <v>517</v>
      </c>
      <c r="AC1199" s="952">
        <v>10000</v>
      </c>
      <c r="AD1199" s="952" t="s">
        <v>380</v>
      </c>
      <c r="AE1199" s="953">
        <v>41271</v>
      </c>
      <c r="AF1199" s="953">
        <v>42723</v>
      </c>
      <c r="AG1199" s="952">
        <v>9790.98</v>
      </c>
      <c r="AH1199" s="952">
        <v>1136.05</v>
      </c>
      <c r="AI1199" s="954">
        <v>6.4100000000000004E-2</v>
      </c>
      <c r="AJ1199" s="954">
        <f>(AH1199-MIN(IF(O1196=0,2E+99,O1196),IF(X1196=0,2E+99,X1196)))/MIN(IF(O1196=0,2E+99,O1196),IF(X1196=0,2E+99,X1196))</f>
        <v>-0.57793201735158062</v>
      </c>
      <c r="AK1199" s="954">
        <v>2.0526163522012576E-2</v>
      </c>
      <c r="AL1199" s="954">
        <v>0.24477449999999998</v>
      </c>
      <c r="AM1199" s="955">
        <v>2.1546102724351921</v>
      </c>
      <c r="AN1199" s="956">
        <v>45083.182372685187</v>
      </c>
      <c r="AO1199" s="952"/>
    </row>
    <row r="1200" spans="1:41" x14ac:dyDescent="0.2">
      <c r="A1200" s="989"/>
      <c r="B1200" s="989"/>
      <c r="C1200" s="992"/>
      <c r="D1200" s="995"/>
      <c r="E1200" s="992"/>
      <c r="F1200" s="992"/>
      <c r="G1200" s="992"/>
      <c r="H1200" s="998"/>
      <c r="I1200" s="998"/>
      <c r="J1200" s="998"/>
      <c r="K1200" s="986"/>
      <c r="L1200" s="998"/>
      <c r="M1200" s="998"/>
      <c r="N1200" s="1001"/>
      <c r="O1200" s="986"/>
      <c r="P1200" s="986"/>
      <c r="Q1200" s="977"/>
      <c r="R1200" s="977"/>
      <c r="S1200" s="977"/>
      <c r="T1200" s="977"/>
      <c r="U1200" s="977"/>
      <c r="V1200" s="977"/>
      <c r="W1200" s="980"/>
      <c r="X1200" s="983"/>
      <c r="Y1200" s="983"/>
      <c r="Z1200" s="974"/>
      <c r="AA1200" s="951" t="s">
        <v>2371</v>
      </c>
      <c r="AB1200" s="952" t="s">
        <v>501</v>
      </c>
      <c r="AC1200" s="952">
        <v>10000</v>
      </c>
      <c r="AD1200" s="952" t="s">
        <v>380</v>
      </c>
      <c r="AE1200" s="953">
        <v>41228</v>
      </c>
      <c r="AF1200" s="953">
        <v>42723</v>
      </c>
      <c r="AG1200" s="952">
        <v>4834.3900000000003</v>
      </c>
      <c r="AH1200" s="952">
        <v>1902.54</v>
      </c>
      <c r="AI1200" s="954">
        <v>0.16450000000000001</v>
      </c>
      <c r="AJ1200" s="954">
        <f>(AH1200-MIN(IF(O1196=0,2E+99,O1196),IF(X1196=0,2E+99,X1196)))/MIN(IF(O1196=0,2E+99,O1196),IF(X1196=0,2E+99,X1196))</f>
        <v>-0.29316383987683298</v>
      </c>
      <c r="AK1200" s="954">
        <v>9.8460081466395111E-3</v>
      </c>
      <c r="AL1200" s="954">
        <v>0.1179119512195122</v>
      </c>
      <c r="AM1200" s="955">
        <v>0.61976069475286832</v>
      </c>
      <c r="AN1200" s="956">
        <v>45083.182395833333</v>
      </c>
      <c r="AO1200" s="952"/>
    </row>
    <row r="1201" spans="1:41" x14ac:dyDescent="0.2">
      <c r="A1201" s="989"/>
      <c r="B1201" s="989"/>
      <c r="C1201" s="992"/>
      <c r="D1201" s="995"/>
      <c r="E1201" s="992"/>
      <c r="F1201" s="992"/>
      <c r="G1201" s="992"/>
      <c r="H1201" s="998"/>
      <c r="I1201" s="998"/>
      <c r="J1201" s="998"/>
      <c r="K1201" s="986"/>
      <c r="L1201" s="998"/>
      <c r="M1201" s="998"/>
      <c r="N1201" s="1001"/>
      <c r="O1201" s="986"/>
      <c r="P1201" s="986"/>
      <c r="Q1201" s="977"/>
      <c r="R1201" s="977"/>
      <c r="S1201" s="977"/>
      <c r="T1201" s="977"/>
      <c r="U1201" s="977"/>
      <c r="V1201" s="977"/>
      <c r="W1201" s="980"/>
      <c r="X1201" s="983"/>
      <c r="Y1201" s="983"/>
      <c r="Z1201" s="974"/>
      <c r="AA1201" s="951" t="s">
        <v>2372</v>
      </c>
      <c r="AB1201" s="952" t="s">
        <v>525</v>
      </c>
      <c r="AC1201" s="952">
        <v>10000</v>
      </c>
      <c r="AD1201" s="952" t="s">
        <v>380</v>
      </c>
      <c r="AE1201" s="953">
        <v>41271</v>
      </c>
      <c r="AF1201" s="953">
        <v>42723</v>
      </c>
      <c r="AG1201" s="952">
        <v>4934.1099999999997</v>
      </c>
      <c r="AH1201" s="952">
        <v>950.01</v>
      </c>
      <c r="AI1201" s="954">
        <v>6.4399999999999999E-2</v>
      </c>
      <c r="AJ1201" s="954">
        <f>(AH1201-MIN(IF(O1196=0,2E+99,O1196),IF(X1196=0,2E+99,X1196)))/MIN(IF(O1196=0,2E+99,O1196),IF(X1196=0,2E+99,X1196))</f>
        <v>-0.64705003811819461</v>
      </c>
      <c r="AK1201" s="954">
        <v>1.034404612159329E-2</v>
      </c>
      <c r="AL1201" s="954">
        <v>0.12335275</v>
      </c>
      <c r="AM1201" s="955">
        <v>1.2984363322491341</v>
      </c>
      <c r="AN1201" s="956">
        <v>45083.18240740741</v>
      </c>
      <c r="AO1201" s="952"/>
    </row>
    <row r="1202" spans="1:41" x14ac:dyDescent="0.2">
      <c r="A1202" s="989"/>
      <c r="B1202" s="989"/>
      <c r="C1202" s="992"/>
      <c r="D1202" s="995"/>
      <c r="E1202" s="992"/>
      <c r="F1202" s="992"/>
      <c r="G1202" s="992"/>
      <c r="H1202" s="998"/>
      <c r="I1202" s="998"/>
      <c r="J1202" s="998"/>
      <c r="K1202" s="986"/>
      <c r="L1202" s="998"/>
      <c r="M1202" s="998"/>
      <c r="N1202" s="1001"/>
      <c r="O1202" s="986"/>
      <c r="P1202" s="986"/>
      <c r="Q1202" s="977"/>
      <c r="R1202" s="977"/>
      <c r="S1202" s="977"/>
      <c r="T1202" s="977"/>
      <c r="U1202" s="977"/>
      <c r="V1202" s="977"/>
      <c r="W1202" s="980"/>
      <c r="X1202" s="983"/>
      <c r="Y1202" s="983"/>
      <c r="Z1202" s="974"/>
      <c r="AA1202" s="951" t="s">
        <v>2373</v>
      </c>
      <c r="AB1202" s="952" t="s">
        <v>518</v>
      </c>
      <c r="AC1202" s="952">
        <v>10000</v>
      </c>
      <c r="AD1202" s="952" t="s">
        <v>380</v>
      </c>
      <c r="AE1202" s="953">
        <v>41227</v>
      </c>
      <c r="AF1202" s="953">
        <v>42723</v>
      </c>
      <c r="AG1202" s="952">
        <v>6472.9</v>
      </c>
      <c r="AH1202" s="952">
        <v>1141.75</v>
      </c>
      <c r="AI1202" s="954">
        <v>0.1057</v>
      </c>
      <c r="AJ1202" s="954">
        <f>(AH1202-MIN(IF(O1196=0,2E+99,O1196),IF(X1196=0,2E+99,X1196)))/MIN(IF(O1196=0,2E+99,O1196),IF(X1196=0,2E+99,X1196))</f>
        <v>-0.57581433987163166</v>
      </c>
      <c r="AK1202" s="954">
        <v>1.3183095723014257E-2</v>
      </c>
      <c r="AL1202" s="954">
        <v>0.15787560975609757</v>
      </c>
      <c r="AM1202" s="955">
        <v>1.3827511255186999</v>
      </c>
      <c r="AN1202" s="956">
        <v>45083.18241898148</v>
      </c>
      <c r="AO1202" s="952"/>
    </row>
    <row r="1203" spans="1:41" ht="13.5" thickBot="1" x14ac:dyDescent="0.25">
      <c r="A1203" s="990"/>
      <c r="B1203" s="990"/>
      <c r="C1203" s="993"/>
      <c r="D1203" s="996"/>
      <c r="E1203" s="993"/>
      <c r="F1203" s="993"/>
      <c r="G1203" s="993"/>
      <c r="H1203" s="999"/>
      <c r="I1203" s="999"/>
      <c r="J1203" s="999"/>
      <c r="K1203" s="987"/>
      <c r="L1203" s="999"/>
      <c r="M1203" s="999"/>
      <c r="N1203" s="1002"/>
      <c r="O1203" s="987"/>
      <c r="P1203" s="987"/>
      <c r="Q1203" s="978"/>
      <c r="R1203" s="978"/>
      <c r="S1203" s="978"/>
      <c r="T1203" s="978"/>
      <c r="U1203" s="978"/>
      <c r="V1203" s="978"/>
      <c r="W1203" s="981"/>
      <c r="X1203" s="984"/>
      <c r="Y1203" s="984"/>
      <c r="Z1203" s="975"/>
      <c r="AA1203" s="957" t="s">
        <v>2374</v>
      </c>
      <c r="AB1203" s="958" t="s">
        <v>521</v>
      </c>
      <c r="AC1203" s="958">
        <v>10000</v>
      </c>
      <c r="AD1203" s="958" t="s">
        <v>380</v>
      </c>
      <c r="AE1203" s="959">
        <v>41228</v>
      </c>
      <c r="AF1203" s="959">
        <v>42723</v>
      </c>
      <c r="AG1203" s="958">
        <v>4582.01</v>
      </c>
      <c r="AH1203" s="958">
        <v>2453.83</v>
      </c>
      <c r="AI1203" s="960">
        <v>0.24460000000000001</v>
      </c>
      <c r="AJ1203" s="960">
        <f>(AH1203-MIN(IF(O1196=0,2E+99,O1196),IF(X1196=0,2E+99,X1196)))/MIN(IF(O1196=0,2E+99,O1196),IF(X1196=0,2E+99,X1196))</f>
        <v>-8.8347275329280356E-2</v>
      </c>
      <c r="AK1203" s="960">
        <v>9.3319959266802439E-3</v>
      </c>
      <c r="AL1203" s="960">
        <v>0.11175634146341465</v>
      </c>
      <c r="AM1203" s="961">
        <v>0.45543636463575166</v>
      </c>
      <c r="AN1203" s="962">
        <v>45083.182442129626</v>
      </c>
      <c r="AO1203" s="958"/>
    </row>
    <row r="1204" spans="1:41" x14ac:dyDescent="0.2">
      <c r="A1204" s="988" t="s">
        <v>2365</v>
      </c>
      <c r="B1204" s="988" t="s">
        <v>2377</v>
      </c>
      <c r="C1204" s="991"/>
      <c r="D1204" s="994" t="s">
        <v>509</v>
      </c>
      <c r="E1204" s="991" t="s">
        <v>1649</v>
      </c>
      <c r="F1204" s="991">
        <v>2</v>
      </c>
      <c r="G1204" s="991">
        <v>0</v>
      </c>
      <c r="H1204" s="997">
        <v>10</v>
      </c>
      <c r="I1204" s="997">
        <v>117</v>
      </c>
      <c r="J1204" s="997">
        <v>0.01</v>
      </c>
      <c r="K1204" s="985">
        <v>1.036</v>
      </c>
      <c r="L1204" s="997">
        <v>1.5</v>
      </c>
      <c r="M1204" s="997">
        <v>46</v>
      </c>
      <c r="N1204" s="1000">
        <v>28.715818054648878</v>
      </c>
      <c r="O1204" s="985">
        <f>VLOOKUP(D1204,'Залог и цена пипса'!$B$13:$E$44,3,0)*(N1204+I1204*$C$2*K1204)</f>
        <v>575.18375660528432</v>
      </c>
      <c r="P1204" s="985">
        <f>K1204*VLOOKUP(D1204,'Залог и цена пипса'!$B$13:$E$44,2,0)</f>
        <v>222.18056000000001</v>
      </c>
      <c r="Q1204" s="976">
        <v>10</v>
      </c>
      <c r="R1204" s="976">
        <v>126</v>
      </c>
      <c r="S1204" s="976">
        <v>0.01</v>
      </c>
      <c r="T1204" s="976">
        <v>1.036</v>
      </c>
      <c r="U1204" s="976">
        <v>1.5</v>
      </c>
      <c r="V1204" s="976">
        <v>61</v>
      </c>
      <c r="W1204" s="979">
        <v>30.887910939102856</v>
      </c>
      <c r="X1204" s="982">
        <f>VLOOKUP(D1204,'Залог и цена пипса'!$B$13:$E$44,3,0)*(W1204+R1204*$C$2*T1204)</f>
        <v>618.97712249799838</v>
      </c>
      <c r="Y1204" s="982">
        <f>T1204*VLOOKUP(D1204,'Залог и цена пипса'!$B$13:$E$44,2,0)</f>
        <v>222.18056000000001</v>
      </c>
      <c r="Z1204" s="973">
        <f>MAX(O1204,X1204)+MAX(Y1204,P1204)</f>
        <v>841.15768249799839</v>
      </c>
      <c r="AA1204" s="945" t="s">
        <v>2367</v>
      </c>
      <c r="AB1204" s="946" t="s">
        <v>520</v>
      </c>
      <c r="AC1204" s="946">
        <v>10000</v>
      </c>
      <c r="AD1204" s="946" t="s">
        <v>380</v>
      </c>
      <c r="AE1204" s="947">
        <v>41228</v>
      </c>
      <c r="AF1204" s="947">
        <v>42723</v>
      </c>
      <c r="AG1204" s="946">
        <v>2743.72</v>
      </c>
      <c r="AH1204" s="946">
        <v>656.29</v>
      </c>
      <c r="AI1204" s="948">
        <v>5.5899999999999998E-2</v>
      </c>
      <c r="AJ1204" s="948">
        <f>(AH1204-MIN(IF(O1204=0,2E+99,O1204),IF(X1204=0,2E+99,X1204)))/MIN(IF(O1204=0,2E+99,O1204),IF(X1204=0,2E+99,X1204))</f>
        <v>0.14100927305979924</v>
      </c>
      <c r="AK1204" s="948">
        <v>5.5880244399185326E-3</v>
      </c>
      <c r="AL1204" s="948">
        <v>6.6920000000000007E-2</v>
      </c>
      <c r="AM1204" s="949">
        <v>1.0196711819470052</v>
      </c>
      <c r="AN1204" s="950">
        <v>45083.182476851849</v>
      </c>
      <c r="AO1204" s="946"/>
    </row>
    <row r="1205" spans="1:41" x14ac:dyDescent="0.2">
      <c r="A1205" s="989"/>
      <c r="B1205" s="989"/>
      <c r="C1205" s="992"/>
      <c r="D1205" s="995"/>
      <c r="E1205" s="992"/>
      <c r="F1205" s="992"/>
      <c r="G1205" s="992"/>
      <c r="H1205" s="998"/>
      <c r="I1205" s="998"/>
      <c r="J1205" s="998"/>
      <c r="K1205" s="986"/>
      <c r="L1205" s="998"/>
      <c r="M1205" s="998"/>
      <c r="N1205" s="1001"/>
      <c r="O1205" s="986"/>
      <c r="P1205" s="986"/>
      <c r="Q1205" s="977"/>
      <c r="R1205" s="977"/>
      <c r="S1205" s="977"/>
      <c r="T1205" s="977"/>
      <c r="U1205" s="977"/>
      <c r="V1205" s="977"/>
      <c r="W1205" s="980"/>
      <c r="X1205" s="983"/>
      <c r="Y1205" s="983"/>
      <c r="Z1205" s="974"/>
      <c r="AA1205" s="951" t="s">
        <v>2368</v>
      </c>
      <c r="AB1205" s="952" t="s">
        <v>502</v>
      </c>
      <c r="AC1205" s="952">
        <v>10000</v>
      </c>
      <c r="AD1205" s="952" t="s">
        <v>380</v>
      </c>
      <c r="AE1205" s="953">
        <v>41227</v>
      </c>
      <c r="AF1205" s="953">
        <v>42723</v>
      </c>
      <c r="AG1205" s="952">
        <v>2611.9699999999998</v>
      </c>
      <c r="AH1205" s="952">
        <v>740.03</v>
      </c>
      <c r="AI1205" s="954">
        <v>6.7100000000000007E-2</v>
      </c>
      <c r="AJ1205" s="954">
        <f>(AH1205-MIN(IF(O1204=0,2E+99,O1204),IF(X1204=0,2E+99,X1204)))/MIN(IF(O1204=0,2E+99,O1204),IF(X1204=0,2E+99,X1204))</f>
        <v>0.28659752905338076</v>
      </c>
      <c r="AK1205" s="954">
        <v>5.3196945010183291E-3</v>
      </c>
      <c r="AL1205" s="954">
        <v>6.3706585365853663E-2</v>
      </c>
      <c r="AM1205" s="955">
        <v>0.86086490231279367</v>
      </c>
      <c r="AN1205" s="956">
        <v>45083.182476851849</v>
      </c>
      <c r="AO1205" s="952"/>
    </row>
    <row r="1206" spans="1:41" x14ac:dyDescent="0.2">
      <c r="A1206" s="989"/>
      <c r="B1206" s="989"/>
      <c r="C1206" s="992"/>
      <c r="D1206" s="995"/>
      <c r="E1206" s="992"/>
      <c r="F1206" s="992"/>
      <c r="G1206" s="992"/>
      <c r="H1206" s="998"/>
      <c r="I1206" s="998"/>
      <c r="J1206" s="998"/>
      <c r="K1206" s="986"/>
      <c r="L1206" s="998"/>
      <c r="M1206" s="998"/>
      <c r="N1206" s="1001"/>
      <c r="O1206" s="986"/>
      <c r="P1206" s="986"/>
      <c r="Q1206" s="977"/>
      <c r="R1206" s="977"/>
      <c r="S1206" s="977"/>
      <c r="T1206" s="977"/>
      <c r="U1206" s="977"/>
      <c r="V1206" s="977"/>
      <c r="W1206" s="980"/>
      <c r="X1206" s="983"/>
      <c r="Y1206" s="983"/>
      <c r="Z1206" s="974"/>
      <c r="AA1206" s="951" t="s">
        <v>2369</v>
      </c>
      <c r="AB1206" s="952" t="s">
        <v>509</v>
      </c>
      <c r="AC1206" s="952">
        <v>10000</v>
      </c>
      <c r="AD1206" s="952" t="s">
        <v>380</v>
      </c>
      <c r="AE1206" s="953">
        <v>41228</v>
      </c>
      <c r="AF1206" s="953">
        <v>42723</v>
      </c>
      <c r="AG1206" s="952">
        <v>11266.22</v>
      </c>
      <c r="AH1206" s="952">
        <v>3759.43</v>
      </c>
      <c r="AI1206" s="954">
        <v>0.21479999999999999</v>
      </c>
      <c r="AJ1206" s="954">
        <f>(AH1206-MIN(IF(O1204=0,2E+99,O1204),IF(X1204=0,2E+99,X1204)))/MIN(IF(O1204=0,2E+99,O1204),IF(X1204=0,2E+99,X1204))</f>
        <v>5.5360503609977316</v>
      </c>
      <c r="AK1206" s="954">
        <v>2.2945458248472501E-2</v>
      </c>
      <c r="AL1206" s="954">
        <v>0.27478585365853658</v>
      </c>
      <c r="AM1206" s="955">
        <v>0.73092424558652935</v>
      </c>
      <c r="AN1206" s="956">
        <v>45083.182488425926</v>
      </c>
      <c r="AO1206" s="952"/>
    </row>
    <row r="1207" spans="1:41" x14ac:dyDescent="0.2">
      <c r="A1207" s="989"/>
      <c r="B1207" s="989"/>
      <c r="C1207" s="992"/>
      <c r="D1207" s="995"/>
      <c r="E1207" s="992"/>
      <c r="F1207" s="992"/>
      <c r="G1207" s="992"/>
      <c r="H1207" s="998"/>
      <c r="I1207" s="998"/>
      <c r="J1207" s="998"/>
      <c r="K1207" s="986"/>
      <c r="L1207" s="998"/>
      <c r="M1207" s="998"/>
      <c r="N1207" s="1001"/>
      <c r="O1207" s="986"/>
      <c r="P1207" s="986"/>
      <c r="Q1207" s="977"/>
      <c r="R1207" s="977"/>
      <c r="S1207" s="977"/>
      <c r="T1207" s="977"/>
      <c r="U1207" s="977"/>
      <c r="V1207" s="977"/>
      <c r="W1207" s="980"/>
      <c r="X1207" s="983"/>
      <c r="Y1207" s="983"/>
      <c r="Z1207" s="974"/>
      <c r="AA1207" s="951" t="s">
        <v>2370</v>
      </c>
      <c r="AB1207" s="952" t="s">
        <v>517</v>
      </c>
      <c r="AC1207" s="952">
        <v>10000</v>
      </c>
      <c r="AD1207" s="952" t="s">
        <v>380</v>
      </c>
      <c r="AE1207" s="953">
        <v>41271</v>
      </c>
      <c r="AF1207" s="953">
        <v>42723</v>
      </c>
      <c r="AG1207" s="952">
        <v>9790.98</v>
      </c>
      <c r="AH1207" s="952">
        <v>1136.05</v>
      </c>
      <c r="AI1207" s="954">
        <v>6.4100000000000004E-2</v>
      </c>
      <c r="AJ1207" s="954">
        <f>(AH1207-MIN(IF(O1204=0,2E+99,O1204),IF(X1204=0,2E+99,X1204)))/MIN(IF(O1204=0,2E+99,O1204),IF(X1204=0,2E+99,X1204))</f>
        <v>0.97510793195018197</v>
      </c>
      <c r="AK1207" s="954">
        <v>2.0526163522012576E-2</v>
      </c>
      <c r="AL1207" s="954">
        <v>0.24477449999999998</v>
      </c>
      <c r="AM1207" s="955">
        <v>2.1546102724351921</v>
      </c>
      <c r="AN1207" s="956">
        <v>45083.182523148149</v>
      </c>
      <c r="AO1207" s="952"/>
    </row>
    <row r="1208" spans="1:41" x14ac:dyDescent="0.2">
      <c r="A1208" s="989"/>
      <c r="B1208" s="989"/>
      <c r="C1208" s="992"/>
      <c r="D1208" s="995"/>
      <c r="E1208" s="992"/>
      <c r="F1208" s="992"/>
      <c r="G1208" s="992"/>
      <c r="H1208" s="998"/>
      <c r="I1208" s="998"/>
      <c r="J1208" s="998"/>
      <c r="K1208" s="986"/>
      <c r="L1208" s="998"/>
      <c r="M1208" s="998"/>
      <c r="N1208" s="1001"/>
      <c r="O1208" s="986"/>
      <c r="P1208" s="986"/>
      <c r="Q1208" s="977"/>
      <c r="R1208" s="977"/>
      <c r="S1208" s="977"/>
      <c r="T1208" s="977"/>
      <c r="U1208" s="977"/>
      <c r="V1208" s="977"/>
      <c r="W1208" s="980"/>
      <c r="X1208" s="983"/>
      <c r="Y1208" s="983"/>
      <c r="Z1208" s="974"/>
      <c r="AA1208" s="951" t="s">
        <v>2371</v>
      </c>
      <c r="AB1208" s="952" t="s">
        <v>501</v>
      </c>
      <c r="AC1208" s="952">
        <v>10000</v>
      </c>
      <c r="AD1208" s="952" t="s">
        <v>380</v>
      </c>
      <c r="AE1208" s="953">
        <v>41228</v>
      </c>
      <c r="AF1208" s="953">
        <v>42723</v>
      </c>
      <c r="AG1208" s="952">
        <v>4834.3900000000003</v>
      </c>
      <c r="AH1208" s="952">
        <v>1902.54</v>
      </c>
      <c r="AI1208" s="954">
        <v>0.16450000000000001</v>
      </c>
      <c r="AJ1208" s="954">
        <f>(AH1208-MIN(IF(O1204=0,2E+99,O1204),IF(X1204=0,2E+99,X1204)))/MIN(IF(O1204=0,2E+99,O1204),IF(X1204=0,2E+99,X1204))</f>
        <v>2.3077081509198534</v>
      </c>
      <c r="AK1208" s="954">
        <v>9.8460081466395111E-3</v>
      </c>
      <c r="AL1208" s="954">
        <v>0.1179119512195122</v>
      </c>
      <c r="AM1208" s="955">
        <v>0.61976069475286832</v>
      </c>
      <c r="AN1208" s="956">
        <v>45083.182534722226</v>
      </c>
      <c r="AO1208" s="952"/>
    </row>
    <row r="1209" spans="1:41" x14ac:dyDescent="0.2">
      <c r="A1209" s="989"/>
      <c r="B1209" s="989"/>
      <c r="C1209" s="992"/>
      <c r="D1209" s="995"/>
      <c r="E1209" s="992"/>
      <c r="F1209" s="992"/>
      <c r="G1209" s="992"/>
      <c r="H1209" s="998"/>
      <c r="I1209" s="998"/>
      <c r="J1209" s="998"/>
      <c r="K1209" s="986"/>
      <c r="L1209" s="998"/>
      <c r="M1209" s="998"/>
      <c r="N1209" s="1001"/>
      <c r="O1209" s="986"/>
      <c r="P1209" s="986"/>
      <c r="Q1209" s="977"/>
      <c r="R1209" s="977"/>
      <c r="S1209" s="977"/>
      <c r="T1209" s="977"/>
      <c r="U1209" s="977"/>
      <c r="V1209" s="977"/>
      <c r="W1209" s="980"/>
      <c r="X1209" s="983"/>
      <c r="Y1209" s="983"/>
      <c r="Z1209" s="974"/>
      <c r="AA1209" s="951" t="s">
        <v>2372</v>
      </c>
      <c r="AB1209" s="952" t="s">
        <v>525</v>
      </c>
      <c r="AC1209" s="952">
        <v>10000</v>
      </c>
      <c r="AD1209" s="952" t="s">
        <v>380</v>
      </c>
      <c r="AE1209" s="953">
        <v>41271</v>
      </c>
      <c r="AF1209" s="953">
        <v>42723</v>
      </c>
      <c r="AG1209" s="952">
        <v>4934.1099999999997</v>
      </c>
      <c r="AH1209" s="952">
        <v>950.01</v>
      </c>
      <c r="AI1209" s="954">
        <v>6.4399999999999999E-2</v>
      </c>
      <c r="AJ1209" s="954">
        <f>(AH1209-MIN(IF(O1204=0,2E+99,O1204),IF(X1204=0,2E+99,X1204)))/MIN(IF(O1204=0,2E+99,O1204),IF(X1204=0,2E+99,X1204))</f>
        <v>0.65166347117819856</v>
      </c>
      <c r="AK1209" s="954">
        <v>1.034404612159329E-2</v>
      </c>
      <c r="AL1209" s="954">
        <v>0.12335275</v>
      </c>
      <c r="AM1209" s="955">
        <v>1.2984363322491341</v>
      </c>
      <c r="AN1209" s="956">
        <v>45083.182546296295</v>
      </c>
      <c r="AO1209" s="952"/>
    </row>
    <row r="1210" spans="1:41" x14ac:dyDescent="0.2">
      <c r="A1210" s="989"/>
      <c r="B1210" s="989"/>
      <c r="C1210" s="992"/>
      <c r="D1210" s="995"/>
      <c r="E1210" s="992"/>
      <c r="F1210" s="992"/>
      <c r="G1210" s="992"/>
      <c r="H1210" s="998"/>
      <c r="I1210" s="998"/>
      <c r="J1210" s="998"/>
      <c r="K1210" s="986"/>
      <c r="L1210" s="998"/>
      <c r="M1210" s="998"/>
      <c r="N1210" s="1001"/>
      <c r="O1210" s="986"/>
      <c r="P1210" s="986"/>
      <c r="Q1210" s="977"/>
      <c r="R1210" s="977"/>
      <c r="S1210" s="977"/>
      <c r="T1210" s="977"/>
      <c r="U1210" s="977"/>
      <c r="V1210" s="977"/>
      <c r="W1210" s="980"/>
      <c r="X1210" s="983"/>
      <c r="Y1210" s="983"/>
      <c r="Z1210" s="974"/>
      <c r="AA1210" s="951" t="s">
        <v>2373</v>
      </c>
      <c r="AB1210" s="952" t="s">
        <v>518</v>
      </c>
      <c r="AC1210" s="952">
        <v>10000</v>
      </c>
      <c r="AD1210" s="952" t="s">
        <v>380</v>
      </c>
      <c r="AE1210" s="953">
        <v>41227</v>
      </c>
      <c r="AF1210" s="953">
        <v>42723</v>
      </c>
      <c r="AG1210" s="952">
        <v>6472.9</v>
      </c>
      <c r="AH1210" s="952">
        <v>1141.75</v>
      </c>
      <c r="AI1210" s="954">
        <v>0.1057</v>
      </c>
      <c r="AJ1210" s="954">
        <f>(AH1210-MIN(IF(O1204=0,2E+99,O1204),IF(X1204=0,2E+99,X1204)))/MIN(IF(O1204=0,2E+99,O1204),IF(X1204=0,2E+99,X1204))</f>
        <v>0.98501780846276166</v>
      </c>
      <c r="AK1210" s="954">
        <v>1.3183095723014257E-2</v>
      </c>
      <c r="AL1210" s="954">
        <v>0.15787560975609757</v>
      </c>
      <c r="AM1210" s="955">
        <v>1.3827511255186999</v>
      </c>
      <c r="AN1210" s="956">
        <v>45083.182557870372</v>
      </c>
      <c r="AO1210" s="952"/>
    </row>
    <row r="1211" spans="1:41" ht="13.5" thickBot="1" x14ac:dyDescent="0.25">
      <c r="A1211" s="990"/>
      <c r="B1211" s="990"/>
      <c r="C1211" s="993"/>
      <c r="D1211" s="996"/>
      <c r="E1211" s="993"/>
      <c r="F1211" s="993"/>
      <c r="G1211" s="993"/>
      <c r="H1211" s="999"/>
      <c r="I1211" s="999"/>
      <c r="J1211" s="999"/>
      <c r="K1211" s="987"/>
      <c r="L1211" s="999"/>
      <c r="M1211" s="999"/>
      <c r="N1211" s="1002"/>
      <c r="O1211" s="987"/>
      <c r="P1211" s="987"/>
      <c r="Q1211" s="978"/>
      <c r="R1211" s="978"/>
      <c r="S1211" s="978"/>
      <c r="T1211" s="978"/>
      <c r="U1211" s="978"/>
      <c r="V1211" s="978"/>
      <c r="W1211" s="981"/>
      <c r="X1211" s="984"/>
      <c r="Y1211" s="984"/>
      <c r="Z1211" s="975"/>
      <c r="AA1211" s="957" t="s">
        <v>2374</v>
      </c>
      <c r="AB1211" s="958" t="s">
        <v>521</v>
      </c>
      <c r="AC1211" s="958">
        <v>10000</v>
      </c>
      <c r="AD1211" s="958" t="s">
        <v>380</v>
      </c>
      <c r="AE1211" s="959">
        <v>41228</v>
      </c>
      <c r="AF1211" s="959">
        <v>42723</v>
      </c>
      <c r="AG1211" s="958">
        <v>4582.01</v>
      </c>
      <c r="AH1211" s="958">
        <v>2453.83</v>
      </c>
      <c r="AI1211" s="960">
        <v>0.24460000000000001</v>
      </c>
      <c r="AJ1211" s="960">
        <f>(AH1211-MIN(IF(O1204=0,2E+99,O1204),IF(X1204=0,2E+99,X1204)))/MIN(IF(O1204=0,2E+99,O1204),IF(X1204=0,2E+99,X1204))</f>
        <v>3.266167067168976</v>
      </c>
      <c r="AK1211" s="960">
        <v>9.3319959266802439E-3</v>
      </c>
      <c r="AL1211" s="960">
        <v>0.11175634146341465</v>
      </c>
      <c r="AM1211" s="961">
        <v>0.45543636463575166</v>
      </c>
      <c r="AN1211" s="962">
        <v>45083.182581018518</v>
      </c>
      <c r="AO1211" s="958"/>
    </row>
    <row r="1212" spans="1:41" x14ac:dyDescent="0.2">
      <c r="A1212" s="988" t="s">
        <v>2365</v>
      </c>
      <c r="B1212" s="988" t="s">
        <v>2378</v>
      </c>
      <c r="C1212" s="991"/>
      <c r="D1212" s="994" t="s">
        <v>508</v>
      </c>
      <c r="E1212" s="991" t="s">
        <v>1649</v>
      </c>
      <c r="F1212" s="991">
        <v>2</v>
      </c>
      <c r="G1212" s="991">
        <v>1</v>
      </c>
      <c r="H1212" s="997">
        <v>20</v>
      </c>
      <c r="I1212" s="997">
        <v>894</v>
      </c>
      <c r="J1212" s="997">
        <v>0.01</v>
      </c>
      <c r="K1212" s="985">
        <v>3.1799999999999997</v>
      </c>
      <c r="L1212" s="997">
        <v>1.4</v>
      </c>
      <c r="M1212" s="997">
        <v>444</v>
      </c>
      <c r="N1212" s="1000">
        <v>1372.664774783176</v>
      </c>
      <c r="O1212" s="985">
        <f>VLOOKUP(D1212,'Залог и цена пипса'!$B$13:$E$44,3,0)*(N1212+I1212*$C$2*K1212)</f>
        <v>13715.184881273994</v>
      </c>
      <c r="P1212" s="985">
        <f>K1212*VLOOKUP(D1212,'Залог и цена пипса'!$B$13:$E$44,2,0)</f>
        <v>681.9828</v>
      </c>
      <c r="Q1212" s="976"/>
      <c r="R1212" s="976"/>
      <c r="S1212" s="976"/>
      <c r="T1212" s="976"/>
      <c r="U1212" s="976"/>
      <c r="V1212" s="976"/>
      <c r="W1212" s="979"/>
      <c r="X1212" s="982"/>
      <c r="Y1212" s="982"/>
      <c r="Z1212" s="973">
        <f>MAX(O1212,X1212)+MAX(Y1212,P1212)</f>
        <v>14397.167681273993</v>
      </c>
      <c r="AA1212" s="945" t="s">
        <v>2367</v>
      </c>
      <c r="AB1212" s="946" t="s">
        <v>520</v>
      </c>
      <c r="AC1212" s="946">
        <v>10000</v>
      </c>
      <c r="AD1212" s="946" t="s">
        <v>380</v>
      </c>
      <c r="AE1212" s="947">
        <v>41228</v>
      </c>
      <c r="AF1212" s="947">
        <v>42723</v>
      </c>
      <c r="AG1212" s="946">
        <v>2743.72</v>
      </c>
      <c r="AH1212" s="946">
        <v>656.29</v>
      </c>
      <c r="AI1212" s="948">
        <v>5.5899999999999998E-2</v>
      </c>
      <c r="AJ1212" s="948">
        <f>(AH1212-MIN(IF(O1212=0,2E+99,O1212),IF(X1212=0,2E+99,X1212)))/MIN(IF(O1212=0,2E+99,O1212),IF(X1212=0,2E+99,X1212))</f>
        <v>-0.95214865817112948</v>
      </c>
      <c r="AK1212" s="948">
        <v>5.5880244399185326E-3</v>
      </c>
      <c r="AL1212" s="948">
        <v>6.6920000000000007E-2</v>
      </c>
      <c r="AM1212" s="949">
        <v>1.0196711819470052</v>
      </c>
      <c r="AN1212" s="950">
        <v>45083.182615740741</v>
      </c>
      <c r="AO1212" s="946"/>
    </row>
    <row r="1213" spans="1:41" x14ac:dyDescent="0.2">
      <c r="A1213" s="989"/>
      <c r="B1213" s="989"/>
      <c r="C1213" s="992"/>
      <c r="D1213" s="995"/>
      <c r="E1213" s="992"/>
      <c r="F1213" s="992"/>
      <c r="G1213" s="992"/>
      <c r="H1213" s="998"/>
      <c r="I1213" s="998"/>
      <c r="J1213" s="998"/>
      <c r="K1213" s="986"/>
      <c r="L1213" s="998"/>
      <c r="M1213" s="998"/>
      <c r="N1213" s="1001"/>
      <c r="O1213" s="986"/>
      <c r="P1213" s="986"/>
      <c r="Q1213" s="977"/>
      <c r="R1213" s="977"/>
      <c r="S1213" s="977"/>
      <c r="T1213" s="977"/>
      <c r="U1213" s="977"/>
      <c r="V1213" s="977"/>
      <c r="W1213" s="980"/>
      <c r="X1213" s="983"/>
      <c r="Y1213" s="983"/>
      <c r="Z1213" s="974"/>
      <c r="AA1213" s="951" t="s">
        <v>2368</v>
      </c>
      <c r="AB1213" s="952" t="s">
        <v>502</v>
      </c>
      <c r="AC1213" s="952">
        <v>10000</v>
      </c>
      <c r="AD1213" s="952" t="s">
        <v>380</v>
      </c>
      <c r="AE1213" s="953">
        <v>41227</v>
      </c>
      <c r="AF1213" s="953">
        <v>42723</v>
      </c>
      <c r="AG1213" s="952">
        <v>2611.9699999999998</v>
      </c>
      <c r="AH1213" s="952">
        <v>740.03</v>
      </c>
      <c r="AI1213" s="954">
        <v>6.7100000000000007E-2</v>
      </c>
      <c r="AJ1213" s="954">
        <f>(AH1213-MIN(IF(O1212=0,2E+99,O1212),IF(X1212=0,2E+99,X1212)))/MIN(IF(O1212=0,2E+99,O1212),IF(X1212=0,2E+99,X1212))</f>
        <v>-0.94604301681631731</v>
      </c>
      <c r="AK1213" s="954">
        <v>5.3196945010183291E-3</v>
      </c>
      <c r="AL1213" s="954">
        <v>6.3706585365853663E-2</v>
      </c>
      <c r="AM1213" s="955">
        <v>0.86086490231279367</v>
      </c>
      <c r="AN1213" s="956">
        <v>45083.182615740741</v>
      </c>
      <c r="AO1213" s="952"/>
    </row>
    <row r="1214" spans="1:41" x14ac:dyDescent="0.2">
      <c r="A1214" s="989"/>
      <c r="B1214" s="989"/>
      <c r="C1214" s="992"/>
      <c r="D1214" s="995"/>
      <c r="E1214" s="992"/>
      <c r="F1214" s="992"/>
      <c r="G1214" s="992"/>
      <c r="H1214" s="998"/>
      <c r="I1214" s="998"/>
      <c r="J1214" s="998"/>
      <c r="K1214" s="986"/>
      <c r="L1214" s="998"/>
      <c r="M1214" s="998"/>
      <c r="N1214" s="1001"/>
      <c r="O1214" s="986"/>
      <c r="P1214" s="986"/>
      <c r="Q1214" s="977"/>
      <c r="R1214" s="977"/>
      <c r="S1214" s="977"/>
      <c r="T1214" s="977"/>
      <c r="U1214" s="977"/>
      <c r="V1214" s="977"/>
      <c r="W1214" s="980"/>
      <c r="X1214" s="983"/>
      <c r="Y1214" s="983"/>
      <c r="Z1214" s="974"/>
      <c r="AA1214" s="951" t="s">
        <v>2369</v>
      </c>
      <c r="AB1214" s="952" t="s">
        <v>509</v>
      </c>
      <c r="AC1214" s="952">
        <v>10000</v>
      </c>
      <c r="AD1214" s="952" t="s">
        <v>380</v>
      </c>
      <c r="AE1214" s="953">
        <v>41228</v>
      </c>
      <c r="AF1214" s="953">
        <v>42723</v>
      </c>
      <c r="AG1214" s="952">
        <v>11266.22</v>
      </c>
      <c r="AH1214" s="952">
        <v>3759.43</v>
      </c>
      <c r="AI1214" s="954">
        <v>0.21479999999999999</v>
      </c>
      <c r="AJ1214" s="954">
        <f>(AH1214-MIN(IF(O1212=0,2E+99,O1212),IF(X1212=0,2E+99,X1212)))/MIN(IF(O1212=0,2E+99,O1212),IF(X1212=0,2E+99,X1212))</f>
        <v>-0.72589286746451864</v>
      </c>
      <c r="AK1214" s="954">
        <v>2.2945458248472501E-2</v>
      </c>
      <c r="AL1214" s="954">
        <v>0.27478585365853658</v>
      </c>
      <c r="AM1214" s="955">
        <v>0.73092424558652935</v>
      </c>
      <c r="AN1214" s="956">
        <v>45083.182638888888</v>
      </c>
      <c r="AO1214" s="952"/>
    </row>
    <row r="1215" spans="1:41" x14ac:dyDescent="0.2">
      <c r="A1215" s="989"/>
      <c r="B1215" s="989"/>
      <c r="C1215" s="992"/>
      <c r="D1215" s="995"/>
      <c r="E1215" s="992"/>
      <c r="F1215" s="992"/>
      <c r="G1215" s="992"/>
      <c r="H1215" s="998"/>
      <c r="I1215" s="998"/>
      <c r="J1215" s="998"/>
      <c r="K1215" s="986"/>
      <c r="L1215" s="998"/>
      <c r="M1215" s="998"/>
      <c r="N1215" s="1001"/>
      <c r="O1215" s="986"/>
      <c r="P1215" s="986"/>
      <c r="Q1215" s="977"/>
      <c r="R1215" s="977"/>
      <c r="S1215" s="977"/>
      <c r="T1215" s="977"/>
      <c r="U1215" s="977"/>
      <c r="V1215" s="977"/>
      <c r="W1215" s="980"/>
      <c r="X1215" s="983"/>
      <c r="Y1215" s="983"/>
      <c r="Z1215" s="974"/>
      <c r="AA1215" s="951" t="s">
        <v>2370</v>
      </c>
      <c r="AB1215" s="952" t="s">
        <v>517</v>
      </c>
      <c r="AC1215" s="952">
        <v>10000</v>
      </c>
      <c r="AD1215" s="952" t="s">
        <v>380</v>
      </c>
      <c r="AE1215" s="953">
        <v>41271</v>
      </c>
      <c r="AF1215" s="953">
        <v>42723</v>
      </c>
      <c r="AG1215" s="952">
        <v>9790.98</v>
      </c>
      <c r="AH1215" s="952">
        <v>1136.05</v>
      </c>
      <c r="AI1215" s="954">
        <v>6.4100000000000004E-2</v>
      </c>
      <c r="AJ1215" s="954">
        <f>(AH1215-MIN(IF(O1212=0,2E+99,O1212),IF(X1212=0,2E+99,X1212)))/MIN(IF(O1212=0,2E+99,O1212),IF(X1212=0,2E+99,X1212))</f>
        <v>-0.91716845162247118</v>
      </c>
      <c r="AK1215" s="954">
        <v>2.0526163522012576E-2</v>
      </c>
      <c r="AL1215" s="954">
        <v>0.24477449999999998</v>
      </c>
      <c r="AM1215" s="955">
        <v>2.1546102724351921</v>
      </c>
      <c r="AN1215" s="956">
        <v>45083.182662037034</v>
      </c>
      <c r="AO1215" s="952"/>
    </row>
    <row r="1216" spans="1:41" x14ac:dyDescent="0.2">
      <c r="A1216" s="989"/>
      <c r="B1216" s="989"/>
      <c r="C1216" s="992"/>
      <c r="D1216" s="995"/>
      <c r="E1216" s="992"/>
      <c r="F1216" s="992"/>
      <c r="G1216" s="992"/>
      <c r="H1216" s="998"/>
      <c r="I1216" s="998"/>
      <c r="J1216" s="998"/>
      <c r="K1216" s="986"/>
      <c r="L1216" s="998"/>
      <c r="M1216" s="998"/>
      <c r="N1216" s="1001"/>
      <c r="O1216" s="986"/>
      <c r="P1216" s="986"/>
      <c r="Q1216" s="977"/>
      <c r="R1216" s="977"/>
      <c r="S1216" s="977"/>
      <c r="T1216" s="977"/>
      <c r="U1216" s="977"/>
      <c r="V1216" s="977"/>
      <c r="W1216" s="980"/>
      <c r="X1216" s="983"/>
      <c r="Y1216" s="983"/>
      <c r="Z1216" s="974"/>
      <c r="AA1216" s="951" t="s">
        <v>2371</v>
      </c>
      <c r="AB1216" s="952" t="s">
        <v>501</v>
      </c>
      <c r="AC1216" s="952">
        <v>10000</v>
      </c>
      <c r="AD1216" s="952" t="s">
        <v>380</v>
      </c>
      <c r="AE1216" s="953">
        <v>41228</v>
      </c>
      <c r="AF1216" s="953">
        <v>42723</v>
      </c>
      <c r="AG1216" s="952">
        <v>4834.3900000000003</v>
      </c>
      <c r="AH1216" s="952">
        <v>1902.54</v>
      </c>
      <c r="AI1216" s="954">
        <v>0.16450000000000001</v>
      </c>
      <c r="AJ1216" s="954">
        <f>(AH1216-MIN(IF(O1212=0,2E+99,O1212),IF(X1212=0,2E+99,X1212)))/MIN(IF(O1212=0,2E+99,O1212),IF(X1212=0,2E+99,X1212))</f>
        <v>-0.86128221992853859</v>
      </c>
      <c r="AK1216" s="954">
        <v>9.8460081466395111E-3</v>
      </c>
      <c r="AL1216" s="954">
        <v>0.1179119512195122</v>
      </c>
      <c r="AM1216" s="955">
        <v>0.61976069475286832</v>
      </c>
      <c r="AN1216" s="956">
        <v>45083.182673611111</v>
      </c>
      <c r="AO1216" s="952"/>
    </row>
    <row r="1217" spans="1:41" x14ac:dyDescent="0.2">
      <c r="A1217" s="989"/>
      <c r="B1217" s="989"/>
      <c r="C1217" s="992"/>
      <c r="D1217" s="995"/>
      <c r="E1217" s="992"/>
      <c r="F1217" s="992"/>
      <c r="G1217" s="992"/>
      <c r="H1217" s="998"/>
      <c r="I1217" s="998"/>
      <c r="J1217" s="998"/>
      <c r="K1217" s="986"/>
      <c r="L1217" s="998"/>
      <c r="M1217" s="998"/>
      <c r="N1217" s="1001"/>
      <c r="O1217" s="986"/>
      <c r="P1217" s="986"/>
      <c r="Q1217" s="977"/>
      <c r="R1217" s="977"/>
      <c r="S1217" s="977"/>
      <c r="T1217" s="977"/>
      <c r="U1217" s="977"/>
      <c r="V1217" s="977"/>
      <c r="W1217" s="980"/>
      <c r="X1217" s="983"/>
      <c r="Y1217" s="983"/>
      <c r="Z1217" s="974"/>
      <c r="AA1217" s="951" t="s">
        <v>2372</v>
      </c>
      <c r="AB1217" s="952" t="s">
        <v>525</v>
      </c>
      <c r="AC1217" s="952">
        <v>10000</v>
      </c>
      <c r="AD1217" s="952" t="s">
        <v>380</v>
      </c>
      <c r="AE1217" s="953">
        <v>41271</v>
      </c>
      <c r="AF1217" s="953">
        <v>42723</v>
      </c>
      <c r="AG1217" s="952">
        <v>4934.1099999999997</v>
      </c>
      <c r="AH1217" s="952">
        <v>950.01</v>
      </c>
      <c r="AI1217" s="954">
        <v>6.4399999999999999E-2</v>
      </c>
      <c r="AJ1217" s="954">
        <f>(AH1217-MIN(IF(O1212=0,2E+99,O1212),IF(X1212=0,2E+99,X1212)))/MIN(IF(O1212=0,2E+99,O1212),IF(X1212=0,2E+99,X1212))</f>
        <v>-0.93073297894094775</v>
      </c>
      <c r="AK1217" s="954">
        <v>1.034404612159329E-2</v>
      </c>
      <c r="AL1217" s="954">
        <v>0.12335275</v>
      </c>
      <c r="AM1217" s="955">
        <v>1.2984363322491341</v>
      </c>
      <c r="AN1217" s="956">
        <v>45083.182685185187</v>
      </c>
      <c r="AO1217" s="952"/>
    </row>
    <row r="1218" spans="1:41" x14ac:dyDescent="0.2">
      <c r="A1218" s="989"/>
      <c r="B1218" s="989"/>
      <c r="C1218" s="992"/>
      <c r="D1218" s="995"/>
      <c r="E1218" s="992"/>
      <c r="F1218" s="992"/>
      <c r="G1218" s="992"/>
      <c r="H1218" s="998"/>
      <c r="I1218" s="998"/>
      <c r="J1218" s="998"/>
      <c r="K1218" s="986"/>
      <c r="L1218" s="998"/>
      <c r="M1218" s="998"/>
      <c r="N1218" s="1001"/>
      <c r="O1218" s="986"/>
      <c r="P1218" s="986"/>
      <c r="Q1218" s="977"/>
      <c r="R1218" s="977"/>
      <c r="S1218" s="977"/>
      <c r="T1218" s="977"/>
      <c r="U1218" s="977"/>
      <c r="V1218" s="977"/>
      <c r="W1218" s="980"/>
      <c r="X1218" s="983"/>
      <c r="Y1218" s="983"/>
      <c r="Z1218" s="974"/>
      <c r="AA1218" s="951" t="s">
        <v>2373</v>
      </c>
      <c r="AB1218" s="952" t="s">
        <v>518</v>
      </c>
      <c r="AC1218" s="952">
        <v>10000</v>
      </c>
      <c r="AD1218" s="952" t="s">
        <v>380</v>
      </c>
      <c r="AE1218" s="953">
        <v>41227</v>
      </c>
      <c r="AF1218" s="953">
        <v>42723</v>
      </c>
      <c r="AG1218" s="952">
        <v>6472.9</v>
      </c>
      <c r="AH1218" s="952">
        <v>1141.75</v>
      </c>
      <c r="AI1218" s="954">
        <v>0.1057</v>
      </c>
      <c r="AJ1218" s="954">
        <f>(AH1218-MIN(IF(O1212=0,2E+99,O1212),IF(X1212=0,2E+99,X1212)))/MIN(IF(O1212=0,2E+99,O1212),IF(X1212=0,2E+99,X1212))</f>
        <v>-0.91675285387082994</v>
      </c>
      <c r="AK1218" s="954">
        <v>1.3183095723014257E-2</v>
      </c>
      <c r="AL1218" s="954">
        <v>0.15787560975609757</v>
      </c>
      <c r="AM1218" s="955">
        <v>1.3827511255186999</v>
      </c>
      <c r="AN1218" s="956">
        <v>45083.182708333334</v>
      </c>
      <c r="AO1218" s="952"/>
    </row>
    <row r="1219" spans="1:41" ht="13.5" thickBot="1" x14ac:dyDescent="0.25">
      <c r="A1219" s="990"/>
      <c r="B1219" s="990"/>
      <c r="C1219" s="993"/>
      <c r="D1219" s="996"/>
      <c r="E1219" s="993"/>
      <c r="F1219" s="993"/>
      <c r="G1219" s="993"/>
      <c r="H1219" s="999"/>
      <c r="I1219" s="999"/>
      <c r="J1219" s="999"/>
      <c r="K1219" s="987"/>
      <c r="L1219" s="999"/>
      <c r="M1219" s="999"/>
      <c r="N1219" s="1002"/>
      <c r="O1219" s="987"/>
      <c r="P1219" s="987"/>
      <c r="Q1219" s="978"/>
      <c r="R1219" s="978"/>
      <c r="S1219" s="978"/>
      <c r="T1219" s="978"/>
      <c r="U1219" s="978"/>
      <c r="V1219" s="978"/>
      <c r="W1219" s="981"/>
      <c r="X1219" s="984"/>
      <c r="Y1219" s="984"/>
      <c r="Z1219" s="975"/>
      <c r="AA1219" s="957" t="s">
        <v>2374</v>
      </c>
      <c r="AB1219" s="958" t="s">
        <v>521</v>
      </c>
      <c r="AC1219" s="958">
        <v>10000</v>
      </c>
      <c r="AD1219" s="958" t="s">
        <v>380</v>
      </c>
      <c r="AE1219" s="959">
        <v>41228</v>
      </c>
      <c r="AF1219" s="959">
        <v>42723</v>
      </c>
      <c r="AG1219" s="958">
        <v>4582.01</v>
      </c>
      <c r="AH1219" s="958">
        <v>2453.83</v>
      </c>
      <c r="AI1219" s="960">
        <v>0.24460000000000001</v>
      </c>
      <c r="AJ1219" s="960">
        <f>(AH1219-MIN(IF(O1212=0,2E+99,O1212),IF(X1212=0,2E+99,X1212)))/MIN(IF(O1212=0,2E+99,O1212),IF(X1212=0,2E+99,X1212))</f>
        <v>-0.82108662615621519</v>
      </c>
      <c r="AK1219" s="960">
        <v>9.3319959266802439E-3</v>
      </c>
      <c r="AL1219" s="960">
        <v>0.11175634146341465</v>
      </c>
      <c r="AM1219" s="961">
        <v>0.45543636463575166</v>
      </c>
      <c r="AN1219" s="962">
        <v>45083.182719907411</v>
      </c>
      <c r="AO1219" s="958"/>
    </row>
    <row r="1220" spans="1:41" x14ac:dyDescent="0.2">
      <c r="A1220" s="988" t="s">
        <v>2365</v>
      </c>
      <c r="B1220" s="988" t="s">
        <v>2379</v>
      </c>
      <c r="C1220" s="991"/>
      <c r="D1220" s="994" t="s">
        <v>517</v>
      </c>
      <c r="E1220" s="991" t="s">
        <v>1649</v>
      </c>
      <c r="F1220" s="991">
        <v>2</v>
      </c>
      <c r="G1220" s="991">
        <v>0</v>
      </c>
      <c r="H1220" s="997">
        <v>15</v>
      </c>
      <c r="I1220" s="997">
        <v>840</v>
      </c>
      <c r="J1220" s="997">
        <v>0.01</v>
      </c>
      <c r="K1220" s="985">
        <v>2.3360000000000003</v>
      </c>
      <c r="L1220" s="997">
        <v>1.5</v>
      </c>
      <c r="M1220" s="997">
        <v>296</v>
      </c>
      <c r="N1220" s="1000">
        <v>600.12014383561632</v>
      </c>
      <c r="O1220" s="985">
        <f>VLOOKUP(D1220,'Залог и цена пипса'!$B$13:$E$44,3,0)*(N1220+I1220*$C$2*K1220)</f>
        <v>6537.7019774718401</v>
      </c>
      <c r="P1220" s="985">
        <f>K1220*VLOOKUP(D1220,'Залог и цена пипса'!$B$13:$E$44,2,0)</f>
        <v>572.97408000000007</v>
      </c>
      <c r="Q1220" s="976">
        <v>15</v>
      </c>
      <c r="R1220" s="976">
        <v>406</v>
      </c>
      <c r="S1220" s="976">
        <v>0.01</v>
      </c>
      <c r="T1220" s="976">
        <v>2.3360000000000003</v>
      </c>
      <c r="U1220" s="976">
        <v>1.5</v>
      </c>
      <c r="V1220" s="976">
        <v>154</v>
      </c>
      <c r="W1220" s="979">
        <v>291.04943150684926</v>
      </c>
      <c r="X1220" s="982">
        <f>VLOOKUP(D1220,'Залог и цена пипса'!$B$13:$E$44,3,0)*(W1220+R1220*$C$2*T1220)</f>
        <v>3167.1352891113893</v>
      </c>
      <c r="Y1220" s="982">
        <f>T1220*VLOOKUP(D1220,'Залог и цена пипса'!$B$13:$E$44,2,0)</f>
        <v>572.97408000000007</v>
      </c>
      <c r="Z1220" s="973">
        <f>MAX(O1220,X1220)+MAX(Y1220,P1220)</f>
        <v>7110.6760574718401</v>
      </c>
      <c r="AA1220" s="945" t="s">
        <v>2367</v>
      </c>
      <c r="AB1220" s="946" t="s">
        <v>520</v>
      </c>
      <c r="AC1220" s="946">
        <v>10000</v>
      </c>
      <c r="AD1220" s="946" t="s">
        <v>380</v>
      </c>
      <c r="AE1220" s="947">
        <v>41228</v>
      </c>
      <c r="AF1220" s="947">
        <v>42723</v>
      </c>
      <c r="AG1220" s="946">
        <v>2743.72</v>
      </c>
      <c r="AH1220" s="946">
        <v>656.29</v>
      </c>
      <c r="AI1220" s="948">
        <v>5.5899999999999998E-2</v>
      </c>
      <c r="AJ1220" s="948">
        <f>(AH1220-MIN(IF(O1220=0,2E+99,O1220),IF(X1220=0,2E+99,X1220)))/MIN(IF(O1220=0,2E+99,O1220),IF(X1220=0,2E+99,X1220))</f>
        <v>-0.792781191805628</v>
      </c>
      <c r="AK1220" s="948">
        <v>5.5880244399185326E-3</v>
      </c>
      <c r="AL1220" s="948">
        <v>6.6920000000000007E-2</v>
      </c>
      <c r="AM1220" s="949">
        <v>1.0196711819470052</v>
      </c>
      <c r="AN1220" s="950">
        <v>45083.182766203703</v>
      </c>
      <c r="AO1220" s="946"/>
    </row>
    <row r="1221" spans="1:41" x14ac:dyDescent="0.2">
      <c r="A1221" s="989"/>
      <c r="B1221" s="989"/>
      <c r="C1221" s="992"/>
      <c r="D1221" s="995"/>
      <c r="E1221" s="992"/>
      <c r="F1221" s="992"/>
      <c r="G1221" s="992"/>
      <c r="H1221" s="998"/>
      <c r="I1221" s="998"/>
      <c r="J1221" s="998"/>
      <c r="K1221" s="986"/>
      <c r="L1221" s="998"/>
      <c r="M1221" s="998"/>
      <c r="N1221" s="1001"/>
      <c r="O1221" s="986"/>
      <c r="P1221" s="986"/>
      <c r="Q1221" s="977"/>
      <c r="R1221" s="977"/>
      <c r="S1221" s="977"/>
      <c r="T1221" s="977"/>
      <c r="U1221" s="977"/>
      <c r="V1221" s="977"/>
      <c r="W1221" s="980"/>
      <c r="X1221" s="983"/>
      <c r="Y1221" s="983"/>
      <c r="Z1221" s="974"/>
      <c r="AA1221" s="951" t="s">
        <v>2368</v>
      </c>
      <c r="AB1221" s="952" t="s">
        <v>502</v>
      </c>
      <c r="AC1221" s="952">
        <v>10000</v>
      </c>
      <c r="AD1221" s="952" t="s">
        <v>380</v>
      </c>
      <c r="AE1221" s="953">
        <v>41227</v>
      </c>
      <c r="AF1221" s="953">
        <v>42723</v>
      </c>
      <c r="AG1221" s="952">
        <v>2611.9699999999998</v>
      </c>
      <c r="AH1221" s="952">
        <v>740.03</v>
      </c>
      <c r="AI1221" s="954">
        <v>6.7100000000000007E-2</v>
      </c>
      <c r="AJ1221" s="954">
        <f>(AH1221-MIN(IF(O1220=0,2E+99,O1220),IF(X1220=0,2E+99,X1220)))/MIN(IF(O1220=0,2E+99,O1220),IF(X1220=0,2E+99,X1220))</f>
        <v>-0.76634089407414241</v>
      </c>
      <c r="AK1221" s="954">
        <v>5.3196945010183291E-3</v>
      </c>
      <c r="AL1221" s="954">
        <v>6.3706585365853663E-2</v>
      </c>
      <c r="AM1221" s="955">
        <v>0.86086490231279367</v>
      </c>
      <c r="AN1221" s="956">
        <v>45083.182766203703</v>
      </c>
      <c r="AO1221" s="952"/>
    </row>
    <row r="1222" spans="1:41" x14ac:dyDescent="0.2">
      <c r="A1222" s="989"/>
      <c r="B1222" s="989"/>
      <c r="C1222" s="992"/>
      <c r="D1222" s="995"/>
      <c r="E1222" s="992"/>
      <c r="F1222" s="992"/>
      <c r="G1222" s="992"/>
      <c r="H1222" s="998"/>
      <c r="I1222" s="998"/>
      <c r="J1222" s="998"/>
      <c r="K1222" s="986"/>
      <c r="L1222" s="998"/>
      <c r="M1222" s="998"/>
      <c r="N1222" s="1001"/>
      <c r="O1222" s="986"/>
      <c r="P1222" s="986"/>
      <c r="Q1222" s="977"/>
      <c r="R1222" s="977"/>
      <c r="S1222" s="977"/>
      <c r="T1222" s="977"/>
      <c r="U1222" s="977"/>
      <c r="V1222" s="977"/>
      <c r="W1222" s="980"/>
      <c r="X1222" s="983"/>
      <c r="Y1222" s="983"/>
      <c r="Z1222" s="974"/>
      <c r="AA1222" s="951" t="s">
        <v>2369</v>
      </c>
      <c r="AB1222" s="952" t="s">
        <v>509</v>
      </c>
      <c r="AC1222" s="952">
        <v>10000</v>
      </c>
      <c r="AD1222" s="952" t="s">
        <v>380</v>
      </c>
      <c r="AE1222" s="953">
        <v>41228</v>
      </c>
      <c r="AF1222" s="953">
        <v>42723</v>
      </c>
      <c r="AG1222" s="952">
        <v>11266.22</v>
      </c>
      <c r="AH1222" s="952">
        <v>3759.43</v>
      </c>
      <c r="AI1222" s="954">
        <v>0.21479999999999999</v>
      </c>
      <c r="AJ1222" s="954">
        <f>(AH1222-MIN(IF(O1220=0,2E+99,O1220),IF(X1220=0,2E+99,X1220)))/MIN(IF(O1220=0,2E+99,O1220),IF(X1220=0,2E+99,X1220))</f>
        <v>0.18701275974061471</v>
      </c>
      <c r="AK1222" s="954">
        <v>2.2945458248472501E-2</v>
      </c>
      <c r="AL1222" s="954">
        <v>0.27478585365853658</v>
      </c>
      <c r="AM1222" s="955">
        <v>0.73092424558652935</v>
      </c>
      <c r="AN1222" s="956">
        <v>45083.182789351849</v>
      </c>
      <c r="AO1222" s="952"/>
    </row>
    <row r="1223" spans="1:41" x14ac:dyDescent="0.2">
      <c r="A1223" s="989"/>
      <c r="B1223" s="989"/>
      <c r="C1223" s="992"/>
      <c r="D1223" s="995"/>
      <c r="E1223" s="992"/>
      <c r="F1223" s="992"/>
      <c r="G1223" s="992"/>
      <c r="H1223" s="998"/>
      <c r="I1223" s="998"/>
      <c r="J1223" s="998"/>
      <c r="K1223" s="986"/>
      <c r="L1223" s="998"/>
      <c r="M1223" s="998"/>
      <c r="N1223" s="1001"/>
      <c r="O1223" s="986"/>
      <c r="P1223" s="986"/>
      <c r="Q1223" s="977"/>
      <c r="R1223" s="977"/>
      <c r="S1223" s="977"/>
      <c r="T1223" s="977"/>
      <c r="U1223" s="977"/>
      <c r="V1223" s="977"/>
      <c r="W1223" s="980"/>
      <c r="X1223" s="983"/>
      <c r="Y1223" s="983"/>
      <c r="Z1223" s="974"/>
      <c r="AA1223" s="951" t="s">
        <v>2370</v>
      </c>
      <c r="AB1223" s="952" t="s">
        <v>517</v>
      </c>
      <c r="AC1223" s="952">
        <v>10000</v>
      </c>
      <c r="AD1223" s="952" t="s">
        <v>380</v>
      </c>
      <c r="AE1223" s="953">
        <v>41271</v>
      </c>
      <c r="AF1223" s="953">
        <v>42723</v>
      </c>
      <c r="AG1223" s="952">
        <v>9790.98</v>
      </c>
      <c r="AH1223" s="952">
        <v>1136.05</v>
      </c>
      <c r="AI1223" s="954">
        <v>6.4100000000000004E-2</v>
      </c>
      <c r="AJ1223" s="954">
        <f>(AH1223-MIN(IF(O1220=0,2E+99,O1220),IF(X1220=0,2E+99,X1220)))/MIN(IF(O1220=0,2E+99,O1220),IF(X1220=0,2E+99,X1220))</f>
        <v>-0.64130045094513655</v>
      </c>
      <c r="AK1223" s="954">
        <v>2.0526163522012576E-2</v>
      </c>
      <c r="AL1223" s="954">
        <v>0.24477449999999998</v>
      </c>
      <c r="AM1223" s="955">
        <v>2.1546102724351921</v>
      </c>
      <c r="AN1223" s="956">
        <v>45083.182812500003</v>
      </c>
      <c r="AO1223" s="952"/>
    </row>
    <row r="1224" spans="1:41" x14ac:dyDescent="0.2">
      <c r="A1224" s="989"/>
      <c r="B1224" s="989"/>
      <c r="C1224" s="992"/>
      <c r="D1224" s="995"/>
      <c r="E1224" s="992"/>
      <c r="F1224" s="992"/>
      <c r="G1224" s="992"/>
      <c r="H1224" s="998"/>
      <c r="I1224" s="998"/>
      <c r="J1224" s="998"/>
      <c r="K1224" s="986"/>
      <c r="L1224" s="998"/>
      <c r="M1224" s="998"/>
      <c r="N1224" s="1001"/>
      <c r="O1224" s="986"/>
      <c r="P1224" s="986"/>
      <c r="Q1224" s="977"/>
      <c r="R1224" s="977"/>
      <c r="S1224" s="977"/>
      <c r="T1224" s="977"/>
      <c r="U1224" s="977"/>
      <c r="V1224" s="977"/>
      <c r="W1224" s="980"/>
      <c r="X1224" s="983"/>
      <c r="Y1224" s="983"/>
      <c r="Z1224" s="974"/>
      <c r="AA1224" s="951" t="s">
        <v>2371</v>
      </c>
      <c r="AB1224" s="952" t="s">
        <v>501</v>
      </c>
      <c r="AC1224" s="952">
        <v>10000</v>
      </c>
      <c r="AD1224" s="952" t="s">
        <v>380</v>
      </c>
      <c r="AE1224" s="953">
        <v>41228</v>
      </c>
      <c r="AF1224" s="953">
        <v>42723</v>
      </c>
      <c r="AG1224" s="952">
        <v>4834.3900000000003</v>
      </c>
      <c r="AH1224" s="952">
        <v>1902.54</v>
      </c>
      <c r="AI1224" s="954">
        <v>0.16450000000000001</v>
      </c>
      <c r="AJ1224" s="954">
        <f>(AH1224-MIN(IF(O1220=0,2E+99,O1220),IF(X1220=0,2E+99,X1220)))/MIN(IF(O1220=0,2E+99,O1220),IF(X1220=0,2E+99,X1220))</f>
        <v>-0.39928679190278604</v>
      </c>
      <c r="AK1224" s="954">
        <v>9.8460081466395111E-3</v>
      </c>
      <c r="AL1224" s="954">
        <v>0.1179119512195122</v>
      </c>
      <c r="AM1224" s="955">
        <v>0.61976069475286832</v>
      </c>
      <c r="AN1224" s="956">
        <v>45083.182824074072</v>
      </c>
      <c r="AO1224" s="952"/>
    </row>
    <row r="1225" spans="1:41" x14ac:dyDescent="0.2">
      <c r="A1225" s="989"/>
      <c r="B1225" s="989"/>
      <c r="C1225" s="992"/>
      <c r="D1225" s="995"/>
      <c r="E1225" s="992"/>
      <c r="F1225" s="992"/>
      <c r="G1225" s="992"/>
      <c r="H1225" s="998"/>
      <c r="I1225" s="998"/>
      <c r="J1225" s="998"/>
      <c r="K1225" s="986"/>
      <c r="L1225" s="998"/>
      <c r="M1225" s="998"/>
      <c r="N1225" s="1001"/>
      <c r="O1225" s="986"/>
      <c r="P1225" s="986"/>
      <c r="Q1225" s="977"/>
      <c r="R1225" s="977"/>
      <c r="S1225" s="977"/>
      <c r="T1225" s="977"/>
      <c r="U1225" s="977"/>
      <c r="V1225" s="977"/>
      <c r="W1225" s="980"/>
      <c r="X1225" s="983"/>
      <c r="Y1225" s="983"/>
      <c r="Z1225" s="974"/>
      <c r="AA1225" s="951" t="s">
        <v>2372</v>
      </c>
      <c r="AB1225" s="952" t="s">
        <v>525</v>
      </c>
      <c r="AC1225" s="952">
        <v>10000</v>
      </c>
      <c r="AD1225" s="952" t="s">
        <v>380</v>
      </c>
      <c r="AE1225" s="953">
        <v>41271</v>
      </c>
      <c r="AF1225" s="953">
        <v>42723</v>
      </c>
      <c r="AG1225" s="952">
        <v>4934.1099999999997</v>
      </c>
      <c r="AH1225" s="952">
        <v>950.01</v>
      </c>
      <c r="AI1225" s="954">
        <v>6.4399999999999999E-2</v>
      </c>
      <c r="AJ1225" s="954">
        <f>(AH1225-MIN(IF(O1220=0,2E+99,O1220),IF(X1220=0,2E+99,X1220)))/MIN(IF(O1220=0,2E+99,O1220),IF(X1220=0,2E+99,X1220))</f>
        <v>-0.70004123181408306</v>
      </c>
      <c r="AK1225" s="954">
        <v>1.034404612159329E-2</v>
      </c>
      <c r="AL1225" s="954">
        <v>0.12335275</v>
      </c>
      <c r="AM1225" s="955">
        <v>1.2984363322491341</v>
      </c>
      <c r="AN1225" s="956">
        <v>45083.182835648149</v>
      </c>
      <c r="AO1225" s="952"/>
    </row>
    <row r="1226" spans="1:41" x14ac:dyDescent="0.2">
      <c r="A1226" s="989"/>
      <c r="B1226" s="989"/>
      <c r="C1226" s="992"/>
      <c r="D1226" s="995"/>
      <c r="E1226" s="992"/>
      <c r="F1226" s="992"/>
      <c r="G1226" s="992"/>
      <c r="H1226" s="998"/>
      <c r="I1226" s="998"/>
      <c r="J1226" s="998"/>
      <c r="K1226" s="986"/>
      <c r="L1226" s="998"/>
      <c r="M1226" s="998"/>
      <c r="N1226" s="1001"/>
      <c r="O1226" s="986"/>
      <c r="P1226" s="986"/>
      <c r="Q1226" s="977"/>
      <c r="R1226" s="977"/>
      <c r="S1226" s="977"/>
      <c r="T1226" s="977"/>
      <c r="U1226" s="977"/>
      <c r="V1226" s="977"/>
      <c r="W1226" s="980"/>
      <c r="X1226" s="983"/>
      <c r="Y1226" s="983"/>
      <c r="Z1226" s="974"/>
      <c r="AA1226" s="951" t="s">
        <v>2373</v>
      </c>
      <c r="AB1226" s="952" t="s">
        <v>518</v>
      </c>
      <c r="AC1226" s="952">
        <v>10000</v>
      </c>
      <c r="AD1226" s="952" t="s">
        <v>380</v>
      </c>
      <c r="AE1226" s="953">
        <v>41227</v>
      </c>
      <c r="AF1226" s="953">
        <v>42723</v>
      </c>
      <c r="AG1226" s="952">
        <v>6472.9</v>
      </c>
      <c r="AH1226" s="952">
        <v>1141.75</v>
      </c>
      <c r="AI1226" s="954">
        <v>0.1057</v>
      </c>
      <c r="AJ1226" s="954">
        <f>(AH1226-MIN(IF(O1220=0,2E+99,O1220),IF(X1220=0,2E+99,X1220)))/MIN(IF(O1220=0,2E+99,O1220),IF(X1220=0,2E+99,X1220))</f>
        <v>-0.63950071728058588</v>
      </c>
      <c r="AK1226" s="954">
        <v>1.3183095723014257E-2</v>
      </c>
      <c r="AL1226" s="954">
        <v>0.15787560975609757</v>
      </c>
      <c r="AM1226" s="955">
        <v>1.3827511255186999</v>
      </c>
      <c r="AN1226" s="956">
        <v>45083.182858796295</v>
      </c>
      <c r="AO1226" s="952"/>
    </row>
    <row r="1227" spans="1:41" ht="13.5" thickBot="1" x14ac:dyDescent="0.25">
      <c r="A1227" s="990"/>
      <c r="B1227" s="990"/>
      <c r="C1227" s="993"/>
      <c r="D1227" s="996"/>
      <c r="E1227" s="993"/>
      <c r="F1227" s="993"/>
      <c r="G1227" s="993"/>
      <c r="H1227" s="999"/>
      <c r="I1227" s="999"/>
      <c r="J1227" s="999"/>
      <c r="K1227" s="987"/>
      <c r="L1227" s="999"/>
      <c r="M1227" s="999"/>
      <c r="N1227" s="1002"/>
      <c r="O1227" s="987"/>
      <c r="P1227" s="987"/>
      <c r="Q1227" s="978"/>
      <c r="R1227" s="978"/>
      <c r="S1227" s="978"/>
      <c r="T1227" s="978"/>
      <c r="U1227" s="978"/>
      <c r="V1227" s="978"/>
      <c r="W1227" s="981"/>
      <c r="X1227" s="984"/>
      <c r="Y1227" s="984"/>
      <c r="Z1227" s="975"/>
      <c r="AA1227" s="957" t="s">
        <v>2374</v>
      </c>
      <c r="AB1227" s="958" t="s">
        <v>521</v>
      </c>
      <c r="AC1227" s="958">
        <v>10000</v>
      </c>
      <c r="AD1227" s="958" t="s">
        <v>380</v>
      </c>
      <c r="AE1227" s="959">
        <v>41228</v>
      </c>
      <c r="AF1227" s="959">
        <v>42723</v>
      </c>
      <c r="AG1227" s="958">
        <v>4582.01</v>
      </c>
      <c r="AH1227" s="958">
        <v>2453.83</v>
      </c>
      <c r="AI1227" s="960">
        <v>0.24460000000000001</v>
      </c>
      <c r="AJ1227" s="960">
        <f>(AH1227-MIN(IF(O1220=0,2E+99,O1220),IF(X1220=0,2E+99,X1220)))/MIN(IF(O1220=0,2E+99,O1220),IF(X1220=0,2E+99,X1220))</f>
        <v>-0.22522097226592525</v>
      </c>
      <c r="AK1227" s="960">
        <v>9.3319959266802439E-3</v>
      </c>
      <c r="AL1227" s="960">
        <v>0.11175634146341465</v>
      </c>
      <c r="AM1227" s="961">
        <v>0.45543636463575166</v>
      </c>
      <c r="AN1227" s="962">
        <v>45083.182870370372</v>
      </c>
      <c r="AO1227" s="958"/>
    </row>
    <row r="1228" spans="1:41" x14ac:dyDescent="0.2">
      <c r="A1228" s="988" t="s">
        <v>2365</v>
      </c>
      <c r="B1228" s="988" t="s">
        <v>2380</v>
      </c>
      <c r="C1228" s="991"/>
      <c r="D1228" s="994" t="s">
        <v>501</v>
      </c>
      <c r="E1228" s="991" t="s">
        <v>1649</v>
      </c>
      <c r="F1228" s="991">
        <v>2</v>
      </c>
      <c r="G1228" s="991">
        <v>1</v>
      </c>
      <c r="H1228" s="997">
        <v>15</v>
      </c>
      <c r="I1228" s="997">
        <v>466</v>
      </c>
      <c r="J1228" s="997">
        <v>0.01</v>
      </c>
      <c r="K1228" s="985">
        <v>46.462000000000003</v>
      </c>
      <c r="L1228" s="997">
        <v>1.8</v>
      </c>
      <c r="M1228" s="997">
        <v>88</v>
      </c>
      <c r="N1228" s="1000">
        <v>3172.5269999999996</v>
      </c>
      <c r="O1228" s="985">
        <f>VLOOKUP(D1228,'Залог и цена пипса'!$B$13:$E$44,3,0)*(N1228+I1228*$C$2*K1228)</f>
        <v>64202.208000000006</v>
      </c>
      <c r="P1228" s="985">
        <f>K1228*VLOOKUP(D1228,'Залог и цена пипса'!$B$13:$E$44,2,0)</f>
        <v>11396.199360000001</v>
      </c>
      <c r="Q1228" s="976"/>
      <c r="R1228" s="976"/>
      <c r="S1228" s="976"/>
      <c r="T1228" s="976"/>
      <c r="U1228" s="976"/>
      <c r="V1228" s="976"/>
      <c r="W1228" s="979"/>
      <c r="X1228" s="982"/>
      <c r="Y1228" s="982"/>
      <c r="Z1228" s="973">
        <f>MAX(O1228,X1228)+MAX(Y1228,P1228)</f>
        <v>75598.407360000012</v>
      </c>
      <c r="AA1228" s="945" t="s">
        <v>2367</v>
      </c>
      <c r="AB1228" s="946" t="s">
        <v>520</v>
      </c>
      <c r="AC1228" s="946">
        <v>10000</v>
      </c>
      <c r="AD1228" s="946" t="s">
        <v>380</v>
      </c>
      <c r="AE1228" s="947">
        <v>41228</v>
      </c>
      <c r="AF1228" s="947">
        <v>42723</v>
      </c>
      <c r="AG1228" s="946">
        <v>2743.72</v>
      </c>
      <c r="AH1228" s="946">
        <v>656.29</v>
      </c>
      <c r="AI1228" s="948">
        <v>5.5899999999999998E-2</v>
      </c>
      <c r="AJ1228" s="948">
        <f>(AH1228-MIN(IF(O1228=0,2E+99,O1228),IF(X1228=0,2E+99,X1228)))/MIN(IF(O1228=0,2E+99,O1228),IF(X1228=0,2E+99,X1228))</f>
        <v>-0.98977776589864319</v>
      </c>
      <c r="AK1228" s="948">
        <v>5.5880244399185326E-3</v>
      </c>
      <c r="AL1228" s="948">
        <v>6.6920000000000007E-2</v>
      </c>
      <c r="AM1228" s="949">
        <v>1.0196711819470052</v>
      </c>
      <c r="AN1228" s="950">
        <v>45083.182905092595</v>
      </c>
      <c r="AO1228" s="946"/>
    </row>
    <row r="1229" spans="1:41" x14ac:dyDescent="0.2">
      <c r="A1229" s="989"/>
      <c r="B1229" s="989"/>
      <c r="C1229" s="992"/>
      <c r="D1229" s="995"/>
      <c r="E1229" s="992"/>
      <c r="F1229" s="992"/>
      <c r="G1229" s="992"/>
      <c r="H1229" s="998"/>
      <c r="I1229" s="998"/>
      <c r="J1229" s="998"/>
      <c r="K1229" s="986"/>
      <c r="L1229" s="998"/>
      <c r="M1229" s="998"/>
      <c r="N1229" s="1001"/>
      <c r="O1229" s="986"/>
      <c r="P1229" s="986"/>
      <c r="Q1229" s="977"/>
      <c r="R1229" s="977"/>
      <c r="S1229" s="977"/>
      <c r="T1229" s="977"/>
      <c r="U1229" s="977"/>
      <c r="V1229" s="977"/>
      <c r="W1229" s="980"/>
      <c r="X1229" s="983"/>
      <c r="Y1229" s="983"/>
      <c r="Z1229" s="974"/>
      <c r="AA1229" s="951" t="s">
        <v>2368</v>
      </c>
      <c r="AB1229" s="952" t="s">
        <v>502</v>
      </c>
      <c r="AC1229" s="952">
        <v>10000</v>
      </c>
      <c r="AD1229" s="952" t="s">
        <v>380</v>
      </c>
      <c r="AE1229" s="953">
        <v>41227</v>
      </c>
      <c r="AF1229" s="953">
        <v>42723</v>
      </c>
      <c r="AG1229" s="952">
        <v>2611.9699999999998</v>
      </c>
      <c r="AH1229" s="952">
        <v>740.03</v>
      </c>
      <c r="AI1229" s="954">
        <v>6.7100000000000007E-2</v>
      </c>
      <c r="AJ1229" s="954">
        <f>(AH1229-MIN(IF(O1228=0,2E+99,O1228),IF(X1228=0,2E+99,X1228)))/MIN(IF(O1228=0,2E+99,O1228),IF(X1228=0,2E+99,X1228))</f>
        <v>-0.98847344938666282</v>
      </c>
      <c r="AK1229" s="954">
        <v>5.3196945010183291E-3</v>
      </c>
      <c r="AL1229" s="954">
        <v>6.3706585365853663E-2</v>
      </c>
      <c r="AM1229" s="955">
        <v>0.86086490231279367</v>
      </c>
      <c r="AN1229" s="956">
        <v>45083.182916666665</v>
      </c>
      <c r="AO1229" s="952"/>
    </row>
    <row r="1230" spans="1:41" x14ac:dyDescent="0.2">
      <c r="A1230" s="989"/>
      <c r="B1230" s="989"/>
      <c r="C1230" s="992"/>
      <c r="D1230" s="995"/>
      <c r="E1230" s="992"/>
      <c r="F1230" s="992"/>
      <c r="G1230" s="992"/>
      <c r="H1230" s="998"/>
      <c r="I1230" s="998"/>
      <c r="J1230" s="998"/>
      <c r="K1230" s="986"/>
      <c r="L1230" s="998"/>
      <c r="M1230" s="998"/>
      <c r="N1230" s="1001"/>
      <c r="O1230" s="986"/>
      <c r="P1230" s="986"/>
      <c r="Q1230" s="977"/>
      <c r="R1230" s="977"/>
      <c r="S1230" s="977"/>
      <c r="T1230" s="977"/>
      <c r="U1230" s="977"/>
      <c r="V1230" s="977"/>
      <c r="W1230" s="980"/>
      <c r="X1230" s="983"/>
      <c r="Y1230" s="983"/>
      <c r="Z1230" s="974"/>
      <c r="AA1230" s="951" t="s">
        <v>2369</v>
      </c>
      <c r="AB1230" s="952" t="s">
        <v>509</v>
      </c>
      <c r="AC1230" s="952">
        <v>10000</v>
      </c>
      <c r="AD1230" s="952" t="s">
        <v>380</v>
      </c>
      <c r="AE1230" s="953">
        <v>41228</v>
      </c>
      <c r="AF1230" s="953">
        <v>42723</v>
      </c>
      <c r="AG1230" s="952">
        <v>11266.22</v>
      </c>
      <c r="AH1230" s="952">
        <v>3759.43</v>
      </c>
      <c r="AI1230" s="954">
        <v>0.21479999999999999</v>
      </c>
      <c r="AJ1230" s="954">
        <f>(AH1230-MIN(IF(O1228=0,2E+99,O1228),IF(X1228=0,2E+99,X1228)))/MIN(IF(O1228=0,2E+99,O1228),IF(X1228=0,2E+99,X1228))</f>
        <v>-0.94144391420307538</v>
      </c>
      <c r="AK1230" s="954">
        <v>2.2945458248472501E-2</v>
      </c>
      <c r="AL1230" s="954">
        <v>0.27478585365853658</v>
      </c>
      <c r="AM1230" s="955">
        <v>0.73092424558652935</v>
      </c>
      <c r="AN1230" s="956">
        <v>45083.182928240742</v>
      </c>
      <c r="AO1230" s="952"/>
    </row>
    <row r="1231" spans="1:41" x14ac:dyDescent="0.2">
      <c r="A1231" s="989"/>
      <c r="B1231" s="989"/>
      <c r="C1231" s="992"/>
      <c r="D1231" s="995"/>
      <c r="E1231" s="992"/>
      <c r="F1231" s="992"/>
      <c r="G1231" s="992"/>
      <c r="H1231" s="998"/>
      <c r="I1231" s="998"/>
      <c r="J1231" s="998"/>
      <c r="K1231" s="986"/>
      <c r="L1231" s="998"/>
      <c r="M1231" s="998"/>
      <c r="N1231" s="1001"/>
      <c r="O1231" s="986"/>
      <c r="P1231" s="986"/>
      <c r="Q1231" s="977"/>
      <c r="R1231" s="977"/>
      <c r="S1231" s="977"/>
      <c r="T1231" s="977"/>
      <c r="U1231" s="977"/>
      <c r="V1231" s="977"/>
      <c r="W1231" s="980"/>
      <c r="X1231" s="983"/>
      <c r="Y1231" s="983"/>
      <c r="Z1231" s="974"/>
      <c r="AA1231" s="951" t="s">
        <v>2370</v>
      </c>
      <c r="AB1231" s="952" t="s">
        <v>517</v>
      </c>
      <c r="AC1231" s="952">
        <v>10000</v>
      </c>
      <c r="AD1231" s="952" t="s">
        <v>380</v>
      </c>
      <c r="AE1231" s="953">
        <v>41271</v>
      </c>
      <c r="AF1231" s="953">
        <v>42723</v>
      </c>
      <c r="AG1231" s="952">
        <v>9790.98</v>
      </c>
      <c r="AH1231" s="952">
        <v>1136.05</v>
      </c>
      <c r="AI1231" s="954">
        <v>6.4100000000000004E-2</v>
      </c>
      <c r="AJ1231" s="954">
        <f>(AH1231-MIN(IF(O1228=0,2E+99,O1228),IF(X1228=0,2E+99,X1228)))/MIN(IF(O1228=0,2E+99,O1228),IF(X1228=0,2E+99,X1228))</f>
        <v>-0.9823051257053339</v>
      </c>
      <c r="AK1231" s="954">
        <v>2.0526163522012576E-2</v>
      </c>
      <c r="AL1231" s="954">
        <v>0.24477449999999998</v>
      </c>
      <c r="AM1231" s="955">
        <v>2.1546102724351921</v>
      </c>
      <c r="AN1231" s="956">
        <v>45083.182951388888</v>
      </c>
      <c r="AO1231" s="952"/>
    </row>
    <row r="1232" spans="1:41" x14ac:dyDescent="0.2">
      <c r="A1232" s="989"/>
      <c r="B1232" s="989"/>
      <c r="C1232" s="992"/>
      <c r="D1232" s="995"/>
      <c r="E1232" s="992"/>
      <c r="F1232" s="992"/>
      <c r="G1232" s="992"/>
      <c r="H1232" s="998"/>
      <c r="I1232" s="998"/>
      <c r="J1232" s="998"/>
      <c r="K1232" s="986"/>
      <c r="L1232" s="998"/>
      <c r="M1232" s="998"/>
      <c r="N1232" s="1001"/>
      <c r="O1232" s="986"/>
      <c r="P1232" s="986"/>
      <c r="Q1232" s="977"/>
      <c r="R1232" s="977"/>
      <c r="S1232" s="977"/>
      <c r="T1232" s="977"/>
      <c r="U1232" s="977"/>
      <c r="V1232" s="977"/>
      <c r="W1232" s="980"/>
      <c r="X1232" s="983"/>
      <c r="Y1232" s="983"/>
      <c r="Z1232" s="974"/>
      <c r="AA1232" s="951" t="s">
        <v>2371</v>
      </c>
      <c r="AB1232" s="952" t="s">
        <v>501</v>
      </c>
      <c r="AC1232" s="952">
        <v>10000</v>
      </c>
      <c r="AD1232" s="952" t="s">
        <v>380</v>
      </c>
      <c r="AE1232" s="953">
        <v>41228</v>
      </c>
      <c r="AF1232" s="953">
        <v>42723</v>
      </c>
      <c r="AG1232" s="952">
        <v>4834.3900000000003</v>
      </c>
      <c r="AH1232" s="952">
        <v>1902.54</v>
      </c>
      <c r="AI1232" s="954">
        <v>0.16450000000000001</v>
      </c>
      <c r="AJ1232" s="954">
        <f>(AH1232-MIN(IF(O1228=0,2E+99,O1228),IF(X1228=0,2E+99,X1228)))/MIN(IF(O1228=0,2E+99,O1228),IF(X1228=0,2E+99,X1228))</f>
        <v>-0.97036643973366143</v>
      </c>
      <c r="AK1232" s="954">
        <v>9.8460081466395111E-3</v>
      </c>
      <c r="AL1232" s="954">
        <v>0.1179119512195122</v>
      </c>
      <c r="AM1232" s="955">
        <v>0.61976069475286832</v>
      </c>
      <c r="AN1232" s="956">
        <v>45083.182962962965</v>
      </c>
      <c r="AO1232" s="952"/>
    </row>
    <row r="1233" spans="1:41" x14ac:dyDescent="0.2">
      <c r="A1233" s="989"/>
      <c r="B1233" s="989"/>
      <c r="C1233" s="992"/>
      <c r="D1233" s="995"/>
      <c r="E1233" s="992"/>
      <c r="F1233" s="992"/>
      <c r="G1233" s="992"/>
      <c r="H1233" s="998"/>
      <c r="I1233" s="998"/>
      <c r="J1233" s="998"/>
      <c r="K1233" s="986"/>
      <c r="L1233" s="998"/>
      <c r="M1233" s="998"/>
      <c r="N1233" s="1001"/>
      <c r="O1233" s="986"/>
      <c r="P1233" s="986"/>
      <c r="Q1233" s="977"/>
      <c r="R1233" s="977"/>
      <c r="S1233" s="977"/>
      <c r="T1233" s="977"/>
      <c r="U1233" s="977"/>
      <c r="V1233" s="977"/>
      <c r="W1233" s="980"/>
      <c r="X1233" s="983"/>
      <c r="Y1233" s="983"/>
      <c r="Z1233" s="974"/>
      <c r="AA1233" s="951" t="s">
        <v>2372</v>
      </c>
      <c r="AB1233" s="952" t="s">
        <v>525</v>
      </c>
      <c r="AC1233" s="952">
        <v>10000</v>
      </c>
      <c r="AD1233" s="952" t="s">
        <v>380</v>
      </c>
      <c r="AE1233" s="953">
        <v>41271</v>
      </c>
      <c r="AF1233" s="953">
        <v>42723</v>
      </c>
      <c r="AG1233" s="952">
        <v>4934.1099999999997</v>
      </c>
      <c r="AH1233" s="952">
        <v>950.01</v>
      </c>
      <c r="AI1233" s="954">
        <v>6.4399999999999999E-2</v>
      </c>
      <c r="AJ1233" s="954">
        <f>(AH1233-MIN(IF(O1228=0,2E+99,O1228),IF(X1228=0,2E+99,X1228)))/MIN(IF(O1228=0,2E+99,O1228),IF(X1228=0,2E+99,X1228))</f>
        <v>-0.98520284536008473</v>
      </c>
      <c r="AK1233" s="954">
        <v>1.034404612159329E-2</v>
      </c>
      <c r="AL1233" s="954">
        <v>0.12335275</v>
      </c>
      <c r="AM1233" s="955">
        <v>1.2984363322491341</v>
      </c>
      <c r="AN1233" s="956">
        <v>45083.182986111111</v>
      </c>
      <c r="AO1233" s="952"/>
    </row>
    <row r="1234" spans="1:41" x14ac:dyDescent="0.2">
      <c r="A1234" s="989"/>
      <c r="B1234" s="989"/>
      <c r="C1234" s="992"/>
      <c r="D1234" s="995"/>
      <c r="E1234" s="992"/>
      <c r="F1234" s="992"/>
      <c r="G1234" s="992"/>
      <c r="H1234" s="998"/>
      <c r="I1234" s="998"/>
      <c r="J1234" s="998"/>
      <c r="K1234" s="986"/>
      <c r="L1234" s="998"/>
      <c r="M1234" s="998"/>
      <c r="N1234" s="1001"/>
      <c r="O1234" s="986"/>
      <c r="P1234" s="986"/>
      <c r="Q1234" s="977"/>
      <c r="R1234" s="977"/>
      <c r="S1234" s="977"/>
      <c r="T1234" s="977"/>
      <c r="U1234" s="977"/>
      <c r="V1234" s="977"/>
      <c r="W1234" s="980"/>
      <c r="X1234" s="983"/>
      <c r="Y1234" s="983"/>
      <c r="Z1234" s="974"/>
      <c r="AA1234" s="951" t="s">
        <v>2373</v>
      </c>
      <c r="AB1234" s="952" t="s">
        <v>518</v>
      </c>
      <c r="AC1234" s="952">
        <v>10000</v>
      </c>
      <c r="AD1234" s="952" t="s">
        <v>380</v>
      </c>
      <c r="AE1234" s="953">
        <v>41227</v>
      </c>
      <c r="AF1234" s="953">
        <v>42723</v>
      </c>
      <c r="AG1234" s="952">
        <v>6472.9</v>
      </c>
      <c r="AH1234" s="952">
        <v>1141.75</v>
      </c>
      <c r="AI1234" s="954">
        <v>0.1057</v>
      </c>
      <c r="AJ1234" s="954">
        <f>(AH1234-MIN(IF(O1228=0,2E+99,O1228),IF(X1228=0,2E+99,X1228)))/MIN(IF(O1228=0,2E+99,O1228),IF(X1228=0,2E+99,X1228))</f>
        <v>-0.98221634371204181</v>
      </c>
      <c r="AK1234" s="954">
        <v>1.3183095723014257E-2</v>
      </c>
      <c r="AL1234" s="954">
        <v>0.15787560975609757</v>
      </c>
      <c r="AM1234" s="955">
        <v>1.3827511255186999</v>
      </c>
      <c r="AN1234" s="956">
        <v>45083.182997685188</v>
      </c>
      <c r="AO1234" s="952"/>
    </row>
    <row r="1235" spans="1:41" ht="13.5" thickBot="1" x14ac:dyDescent="0.25">
      <c r="A1235" s="990"/>
      <c r="B1235" s="990"/>
      <c r="C1235" s="993"/>
      <c r="D1235" s="996"/>
      <c r="E1235" s="993"/>
      <c r="F1235" s="993"/>
      <c r="G1235" s="993"/>
      <c r="H1235" s="999"/>
      <c r="I1235" s="999"/>
      <c r="J1235" s="999"/>
      <c r="K1235" s="987"/>
      <c r="L1235" s="999"/>
      <c r="M1235" s="999"/>
      <c r="N1235" s="1002"/>
      <c r="O1235" s="987"/>
      <c r="P1235" s="987"/>
      <c r="Q1235" s="978"/>
      <c r="R1235" s="978"/>
      <c r="S1235" s="978"/>
      <c r="T1235" s="978"/>
      <c r="U1235" s="978"/>
      <c r="V1235" s="978"/>
      <c r="W1235" s="981"/>
      <c r="X1235" s="984"/>
      <c r="Y1235" s="984"/>
      <c r="Z1235" s="975"/>
      <c r="AA1235" s="957" t="s">
        <v>2374</v>
      </c>
      <c r="AB1235" s="958" t="s">
        <v>521</v>
      </c>
      <c r="AC1235" s="958">
        <v>10000</v>
      </c>
      <c r="AD1235" s="958" t="s">
        <v>380</v>
      </c>
      <c r="AE1235" s="959">
        <v>41228</v>
      </c>
      <c r="AF1235" s="959">
        <v>42723</v>
      </c>
      <c r="AG1235" s="958">
        <v>4582.01</v>
      </c>
      <c r="AH1235" s="958">
        <v>2453.83</v>
      </c>
      <c r="AI1235" s="960">
        <v>0.24460000000000001</v>
      </c>
      <c r="AJ1235" s="960">
        <f>(AH1235-MIN(IF(O1228=0,2E+99,O1228),IF(X1228=0,2E+99,X1228)))/MIN(IF(O1228=0,2E+99,O1228),IF(X1228=0,2E+99,X1228))</f>
        <v>-0.96177966340347665</v>
      </c>
      <c r="AK1235" s="960">
        <v>9.3319959266802439E-3</v>
      </c>
      <c r="AL1235" s="960">
        <v>0.11175634146341465</v>
      </c>
      <c r="AM1235" s="961">
        <v>0.45543636463575166</v>
      </c>
      <c r="AN1235" s="962">
        <v>45083.183009259257</v>
      </c>
      <c r="AO1235" s="958"/>
    </row>
    <row r="1236" spans="1:41" x14ac:dyDescent="0.2">
      <c r="A1236" s="988" t="s">
        <v>2365</v>
      </c>
      <c r="B1236" s="988" t="s">
        <v>2381</v>
      </c>
      <c r="C1236" s="991"/>
      <c r="D1236" s="994" t="s">
        <v>525</v>
      </c>
      <c r="E1236" s="991" t="s">
        <v>1649</v>
      </c>
      <c r="F1236" s="991">
        <v>2</v>
      </c>
      <c r="G1236" s="991">
        <v>0</v>
      </c>
      <c r="H1236" s="997">
        <v>10</v>
      </c>
      <c r="I1236" s="997">
        <v>207</v>
      </c>
      <c r="J1236" s="997">
        <v>0.01</v>
      </c>
      <c r="K1236" s="985">
        <v>1.036</v>
      </c>
      <c r="L1236" s="997">
        <v>1.5</v>
      </c>
      <c r="M1236" s="997">
        <v>69</v>
      </c>
      <c r="N1236" s="1000">
        <v>50.763109359922787</v>
      </c>
      <c r="O1236" s="985">
        <f>VLOOKUP(D1236,'Залог и цена пипса'!$B$13:$E$44,3,0)*(N1236+I1236*$C$2*K1236)</f>
        <v>605.73757124397991</v>
      </c>
      <c r="P1236" s="985">
        <f>K1236*VLOOKUP(D1236,'Залог и цена пипса'!$B$13:$E$44,2,0)</f>
        <v>128.83696</v>
      </c>
      <c r="Q1236" s="976">
        <v>10</v>
      </c>
      <c r="R1236" s="976">
        <v>279</v>
      </c>
      <c r="S1236" s="976">
        <v>0.01</v>
      </c>
      <c r="T1236" s="976">
        <v>1.036</v>
      </c>
      <c r="U1236" s="976">
        <v>1.5</v>
      </c>
      <c r="V1236" s="976">
        <v>93</v>
      </c>
      <c r="W1236" s="979">
        <v>68.119059987134108</v>
      </c>
      <c r="X1236" s="982">
        <f>VLOOKUP(D1236,'Залог и цена пипса'!$B$13:$E$44,3,0)*(W1236+R1236*$C$2*T1236)</f>
        <v>814.2319438505815</v>
      </c>
      <c r="Y1236" s="982">
        <f>T1236*VLOOKUP(D1236,'Залог и цена пипса'!$B$13:$E$44,2,0)</f>
        <v>128.83696</v>
      </c>
      <c r="Z1236" s="973">
        <f>MAX(O1236,X1236)+MAX(Y1236,P1236)</f>
        <v>943.06890385058148</v>
      </c>
      <c r="AA1236" s="945" t="s">
        <v>2367</v>
      </c>
      <c r="AB1236" s="946" t="s">
        <v>520</v>
      </c>
      <c r="AC1236" s="946">
        <v>10000</v>
      </c>
      <c r="AD1236" s="946" t="s">
        <v>380</v>
      </c>
      <c r="AE1236" s="947">
        <v>41228</v>
      </c>
      <c r="AF1236" s="947">
        <v>42723</v>
      </c>
      <c r="AG1236" s="946">
        <v>2743.72</v>
      </c>
      <c r="AH1236" s="946">
        <v>656.29</v>
      </c>
      <c r="AI1236" s="948">
        <v>5.5899999999999998E-2</v>
      </c>
      <c r="AJ1236" s="948">
        <f>(AH1236-MIN(IF(O1236=0,2E+99,O1236),IF(X1236=0,2E+99,X1236)))/MIN(IF(O1236=0,2E+99,O1236),IF(X1236=0,2E+99,X1236))</f>
        <v>8.3455990111695522E-2</v>
      </c>
      <c r="AK1236" s="948">
        <v>5.5880244399185326E-3</v>
      </c>
      <c r="AL1236" s="948">
        <v>6.6920000000000007E-2</v>
      </c>
      <c r="AM1236" s="949">
        <v>1.0196711819470052</v>
      </c>
      <c r="AN1236" s="950">
        <v>45083.18304398148</v>
      </c>
      <c r="AO1236" s="946"/>
    </row>
    <row r="1237" spans="1:41" x14ac:dyDescent="0.2">
      <c r="A1237" s="989"/>
      <c r="B1237" s="989"/>
      <c r="C1237" s="992"/>
      <c r="D1237" s="995"/>
      <c r="E1237" s="992"/>
      <c r="F1237" s="992"/>
      <c r="G1237" s="992"/>
      <c r="H1237" s="998"/>
      <c r="I1237" s="998"/>
      <c r="J1237" s="998"/>
      <c r="K1237" s="986"/>
      <c r="L1237" s="998"/>
      <c r="M1237" s="998"/>
      <c r="N1237" s="1001"/>
      <c r="O1237" s="986"/>
      <c r="P1237" s="986"/>
      <c r="Q1237" s="977"/>
      <c r="R1237" s="977"/>
      <c r="S1237" s="977"/>
      <c r="T1237" s="977"/>
      <c r="U1237" s="977"/>
      <c r="V1237" s="977"/>
      <c r="W1237" s="980"/>
      <c r="X1237" s="983"/>
      <c r="Y1237" s="983"/>
      <c r="Z1237" s="974"/>
      <c r="AA1237" s="951" t="s">
        <v>2368</v>
      </c>
      <c r="AB1237" s="952" t="s">
        <v>502</v>
      </c>
      <c r="AC1237" s="952">
        <v>10000</v>
      </c>
      <c r="AD1237" s="952" t="s">
        <v>380</v>
      </c>
      <c r="AE1237" s="953">
        <v>41227</v>
      </c>
      <c r="AF1237" s="953">
        <v>42723</v>
      </c>
      <c r="AG1237" s="952">
        <v>2611.9699999999998</v>
      </c>
      <c r="AH1237" s="952">
        <v>740.03</v>
      </c>
      <c r="AI1237" s="954">
        <v>6.7100000000000007E-2</v>
      </c>
      <c r="AJ1237" s="954">
        <f>(AH1237-MIN(IF(O1236=0,2E+99,O1236),IF(X1236=0,2E+99,X1236)))/MIN(IF(O1236=0,2E+99,O1236),IF(X1236=0,2E+99,X1236))</f>
        <v>0.22170067555860679</v>
      </c>
      <c r="AK1237" s="954">
        <v>5.3196945010183291E-3</v>
      </c>
      <c r="AL1237" s="954">
        <v>6.3706585365853663E-2</v>
      </c>
      <c r="AM1237" s="955">
        <v>0.86086490231279367</v>
      </c>
      <c r="AN1237" s="956">
        <v>45083.183055555557</v>
      </c>
      <c r="AO1237" s="952"/>
    </row>
    <row r="1238" spans="1:41" x14ac:dyDescent="0.2">
      <c r="A1238" s="989"/>
      <c r="B1238" s="989"/>
      <c r="C1238" s="992"/>
      <c r="D1238" s="995"/>
      <c r="E1238" s="992"/>
      <c r="F1238" s="992"/>
      <c r="G1238" s="992"/>
      <c r="H1238" s="998"/>
      <c r="I1238" s="998"/>
      <c r="J1238" s="998"/>
      <c r="K1238" s="986"/>
      <c r="L1238" s="998"/>
      <c r="M1238" s="998"/>
      <c r="N1238" s="1001"/>
      <c r="O1238" s="986"/>
      <c r="P1238" s="986"/>
      <c r="Q1238" s="977"/>
      <c r="R1238" s="977"/>
      <c r="S1238" s="977"/>
      <c r="T1238" s="977"/>
      <c r="U1238" s="977"/>
      <c r="V1238" s="977"/>
      <c r="W1238" s="980"/>
      <c r="X1238" s="983"/>
      <c r="Y1238" s="983"/>
      <c r="Z1238" s="974"/>
      <c r="AA1238" s="951" t="s">
        <v>2369</v>
      </c>
      <c r="AB1238" s="952" t="s">
        <v>509</v>
      </c>
      <c r="AC1238" s="952">
        <v>10000</v>
      </c>
      <c r="AD1238" s="952" t="s">
        <v>380</v>
      </c>
      <c r="AE1238" s="953">
        <v>41228</v>
      </c>
      <c r="AF1238" s="953">
        <v>42723</v>
      </c>
      <c r="AG1238" s="952">
        <v>11266.22</v>
      </c>
      <c r="AH1238" s="952">
        <v>3759.43</v>
      </c>
      <c r="AI1238" s="954">
        <v>0.21479999999999999</v>
      </c>
      <c r="AJ1238" s="954">
        <f>(AH1238-MIN(IF(O1236=0,2E+99,O1236),IF(X1236=0,2E+99,X1236)))/MIN(IF(O1236=0,2E+99,O1236),IF(X1236=0,2E+99,X1236))</f>
        <v>5.2063675401203913</v>
      </c>
      <c r="AK1238" s="954">
        <v>2.2945458248472501E-2</v>
      </c>
      <c r="AL1238" s="954">
        <v>0.27478585365853658</v>
      </c>
      <c r="AM1238" s="955">
        <v>0.73092424558652935</v>
      </c>
      <c r="AN1238" s="956">
        <v>45083.183067129627</v>
      </c>
      <c r="AO1238" s="952"/>
    </row>
    <row r="1239" spans="1:41" x14ac:dyDescent="0.2">
      <c r="A1239" s="989"/>
      <c r="B1239" s="989"/>
      <c r="C1239" s="992"/>
      <c r="D1239" s="995"/>
      <c r="E1239" s="992"/>
      <c r="F1239" s="992"/>
      <c r="G1239" s="992"/>
      <c r="H1239" s="998"/>
      <c r="I1239" s="998"/>
      <c r="J1239" s="998"/>
      <c r="K1239" s="986"/>
      <c r="L1239" s="998"/>
      <c r="M1239" s="998"/>
      <c r="N1239" s="1001"/>
      <c r="O1239" s="986"/>
      <c r="P1239" s="986"/>
      <c r="Q1239" s="977"/>
      <c r="R1239" s="977"/>
      <c r="S1239" s="977"/>
      <c r="T1239" s="977"/>
      <c r="U1239" s="977"/>
      <c r="V1239" s="977"/>
      <c r="W1239" s="980"/>
      <c r="X1239" s="983"/>
      <c r="Y1239" s="983"/>
      <c r="Z1239" s="974"/>
      <c r="AA1239" s="951" t="s">
        <v>2370</v>
      </c>
      <c r="AB1239" s="952" t="s">
        <v>517</v>
      </c>
      <c r="AC1239" s="952">
        <v>10000</v>
      </c>
      <c r="AD1239" s="952" t="s">
        <v>380</v>
      </c>
      <c r="AE1239" s="953">
        <v>41271</v>
      </c>
      <c r="AF1239" s="953">
        <v>42723</v>
      </c>
      <c r="AG1239" s="952">
        <v>9790.98</v>
      </c>
      <c r="AH1239" s="952">
        <v>1136.05</v>
      </c>
      <c r="AI1239" s="954">
        <v>6.4100000000000004E-2</v>
      </c>
      <c r="AJ1239" s="954">
        <f>(AH1239-MIN(IF(O1236=0,2E+99,O1236),IF(X1236=0,2E+99,X1236)))/MIN(IF(O1236=0,2E+99,O1236),IF(X1236=0,2E+99,X1236))</f>
        <v>0.8754821459513199</v>
      </c>
      <c r="AK1239" s="954">
        <v>2.0526163522012576E-2</v>
      </c>
      <c r="AL1239" s="954">
        <v>0.24477449999999998</v>
      </c>
      <c r="AM1239" s="955">
        <v>2.1546102724351921</v>
      </c>
      <c r="AN1239" s="956">
        <v>45083.18309027778</v>
      </c>
      <c r="AO1239" s="952"/>
    </row>
    <row r="1240" spans="1:41" x14ac:dyDescent="0.2">
      <c r="A1240" s="989"/>
      <c r="B1240" s="989"/>
      <c r="C1240" s="992"/>
      <c r="D1240" s="995"/>
      <c r="E1240" s="992"/>
      <c r="F1240" s="992"/>
      <c r="G1240" s="992"/>
      <c r="H1240" s="998"/>
      <c r="I1240" s="998"/>
      <c r="J1240" s="998"/>
      <c r="K1240" s="986"/>
      <c r="L1240" s="998"/>
      <c r="M1240" s="998"/>
      <c r="N1240" s="1001"/>
      <c r="O1240" s="986"/>
      <c r="P1240" s="986"/>
      <c r="Q1240" s="977"/>
      <c r="R1240" s="977"/>
      <c r="S1240" s="977"/>
      <c r="T1240" s="977"/>
      <c r="U1240" s="977"/>
      <c r="V1240" s="977"/>
      <c r="W1240" s="980"/>
      <c r="X1240" s="983"/>
      <c r="Y1240" s="983"/>
      <c r="Z1240" s="974"/>
      <c r="AA1240" s="951" t="s">
        <v>2371</v>
      </c>
      <c r="AB1240" s="952" t="s">
        <v>501</v>
      </c>
      <c r="AC1240" s="952">
        <v>10000</v>
      </c>
      <c r="AD1240" s="952" t="s">
        <v>380</v>
      </c>
      <c r="AE1240" s="953">
        <v>41228</v>
      </c>
      <c r="AF1240" s="953">
        <v>42723</v>
      </c>
      <c r="AG1240" s="952">
        <v>4834.3900000000003</v>
      </c>
      <c r="AH1240" s="952">
        <v>1902.54</v>
      </c>
      <c r="AI1240" s="954">
        <v>0.16450000000000001</v>
      </c>
      <c r="AJ1240" s="954">
        <f>(AH1240-MIN(IF(O1236=0,2E+99,O1236),IF(X1236=0,2E+99,X1236)))/MIN(IF(O1236=0,2E+99,O1236),IF(X1236=0,2E+99,X1236))</f>
        <v>2.1408651044920775</v>
      </c>
      <c r="AK1240" s="954">
        <v>9.8460081466395111E-3</v>
      </c>
      <c r="AL1240" s="954">
        <v>0.1179119512195122</v>
      </c>
      <c r="AM1240" s="955">
        <v>0.61976069475286832</v>
      </c>
      <c r="AN1240" s="956">
        <v>45083.18310185185</v>
      </c>
      <c r="AO1240" s="952"/>
    </row>
    <row r="1241" spans="1:41" x14ac:dyDescent="0.2">
      <c r="A1241" s="989"/>
      <c r="B1241" s="989"/>
      <c r="C1241" s="992"/>
      <c r="D1241" s="995"/>
      <c r="E1241" s="992"/>
      <c r="F1241" s="992"/>
      <c r="G1241" s="992"/>
      <c r="H1241" s="998"/>
      <c r="I1241" s="998"/>
      <c r="J1241" s="998"/>
      <c r="K1241" s="986"/>
      <c r="L1241" s="998"/>
      <c r="M1241" s="998"/>
      <c r="N1241" s="1001"/>
      <c r="O1241" s="986"/>
      <c r="P1241" s="986"/>
      <c r="Q1241" s="977"/>
      <c r="R1241" s="977"/>
      <c r="S1241" s="977"/>
      <c r="T1241" s="977"/>
      <c r="U1241" s="977"/>
      <c r="V1241" s="977"/>
      <c r="W1241" s="980"/>
      <c r="X1241" s="983"/>
      <c r="Y1241" s="983"/>
      <c r="Z1241" s="974"/>
      <c r="AA1241" s="951" t="s">
        <v>2372</v>
      </c>
      <c r="AB1241" s="952" t="s">
        <v>525</v>
      </c>
      <c r="AC1241" s="952">
        <v>10000</v>
      </c>
      <c r="AD1241" s="952" t="s">
        <v>380</v>
      </c>
      <c r="AE1241" s="953">
        <v>41271</v>
      </c>
      <c r="AF1241" s="953">
        <v>42723</v>
      </c>
      <c r="AG1241" s="952">
        <v>4934.1099999999997</v>
      </c>
      <c r="AH1241" s="952">
        <v>950.01</v>
      </c>
      <c r="AI1241" s="954">
        <v>6.4399999999999999E-2</v>
      </c>
      <c r="AJ1241" s="954">
        <f>(AH1241-MIN(IF(O1236=0,2E+99,O1236),IF(X1236=0,2E+99,X1236)))/MIN(IF(O1236=0,2E+99,O1236),IF(X1236=0,2E+99,X1236))</f>
        <v>0.56835244353260284</v>
      </c>
      <c r="AK1241" s="954">
        <v>1.034404612159329E-2</v>
      </c>
      <c r="AL1241" s="954">
        <v>0.12335275</v>
      </c>
      <c r="AM1241" s="955">
        <v>1.2984363322491341</v>
      </c>
      <c r="AN1241" s="956">
        <v>45083.183125000003</v>
      </c>
      <c r="AO1241" s="952"/>
    </row>
    <row r="1242" spans="1:41" x14ac:dyDescent="0.2">
      <c r="A1242" s="989"/>
      <c r="B1242" s="989"/>
      <c r="C1242" s="992"/>
      <c r="D1242" s="995"/>
      <c r="E1242" s="992"/>
      <c r="F1242" s="992"/>
      <c r="G1242" s="992"/>
      <c r="H1242" s="998"/>
      <c r="I1242" s="998"/>
      <c r="J1242" s="998"/>
      <c r="K1242" s="986"/>
      <c r="L1242" s="998"/>
      <c r="M1242" s="998"/>
      <c r="N1242" s="1001"/>
      <c r="O1242" s="986"/>
      <c r="P1242" s="986"/>
      <c r="Q1242" s="977"/>
      <c r="R1242" s="977"/>
      <c r="S1242" s="977"/>
      <c r="T1242" s="977"/>
      <c r="U1242" s="977"/>
      <c r="V1242" s="977"/>
      <c r="W1242" s="980"/>
      <c r="X1242" s="983"/>
      <c r="Y1242" s="983"/>
      <c r="Z1242" s="974"/>
      <c r="AA1242" s="951" t="s">
        <v>2373</v>
      </c>
      <c r="AB1242" s="952" t="s">
        <v>518</v>
      </c>
      <c r="AC1242" s="952">
        <v>10000</v>
      </c>
      <c r="AD1242" s="952" t="s">
        <v>380</v>
      </c>
      <c r="AE1242" s="953">
        <v>41227</v>
      </c>
      <c r="AF1242" s="953">
        <v>42723</v>
      </c>
      <c r="AG1242" s="952">
        <v>6472.9</v>
      </c>
      <c r="AH1242" s="952">
        <v>1141.75</v>
      </c>
      <c r="AI1242" s="954">
        <v>0.1057</v>
      </c>
      <c r="AJ1242" s="954">
        <f>(AH1242-MIN(IF(O1236=0,2E+99,O1236),IF(X1236=0,2E+99,X1236)))/MIN(IF(O1236=0,2E+99,O1236),IF(X1236=0,2E+99,X1236))</f>
        <v>0.88489216155971973</v>
      </c>
      <c r="AK1242" s="954">
        <v>1.3183095723014257E-2</v>
      </c>
      <c r="AL1242" s="954">
        <v>0.15787560975609757</v>
      </c>
      <c r="AM1242" s="955">
        <v>1.3827511255186999</v>
      </c>
      <c r="AN1242" s="956">
        <v>45083.183136574073</v>
      </c>
      <c r="AO1242" s="952"/>
    </row>
    <row r="1243" spans="1:41" ht="13.5" thickBot="1" x14ac:dyDescent="0.25">
      <c r="A1243" s="990"/>
      <c r="B1243" s="990"/>
      <c r="C1243" s="993"/>
      <c r="D1243" s="996"/>
      <c r="E1243" s="993"/>
      <c r="F1243" s="993"/>
      <c r="G1243" s="993"/>
      <c r="H1243" s="999"/>
      <c r="I1243" s="999"/>
      <c r="J1243" s="999"/>
      <c r="K1243" s="987"/>
      <c r="L1243" s="999"/>
      <c r="M1243" s="999"/>
      <c r="N1243" s="1002"/>
      <c r="O1243" s="987"/>
      <c r="P1243" s="987"/>
      <c r="Q1243" s="978"/>
      <c r="R1243" s="978"/>
      <c r="S1243" s="978"/>
      <c r="T1243" s="978"/>
      <c r="U1243" s="978"/>
      <c r="V1243" s="978"/>
      <c r="W1243" s="981"/>
      <c r="X1243" s="984"/>
      <c r="Y1243" s="984"/>
      <c r="Z1243" s="975"/>
      <c r="AA1243" s="957" t="s">
        <v>2374</v>
      </c>
      <c r="AB1243" s="958" t="s">
        <v>521</v>
      </c>
      <c r="AC1243" s="958">
        <v>10000</v>
      </c>
      <c r="AD1243" s="958" t="s">
        <v>380</v>
      </c>
      <c r="AE1243" s="959">
        <v>41228</v>
      </c>
      <c r="AF1243" s="959">
        <v>42723</v>
      </c>
      <c r="AG1243" s="958">
        <v>4582.01</v>
      </c>
      <c r="AH1243" s="958">
        <v>2453.83</v>
      </c>
      <c r="AI1243" s="960">
        <v>0.24460000000000001</v>
      </c>
      <c r="AJ1243" s="960">
        <f>(AH1243-MIN(IF(O1236=0,2E+99,O1236),IF(X1236=0,2E+99,X1236)))/MIN(IF(O1236=0,2E+99,O1236),IF(X1236=0,2E+99,X1236))</f>
        <v>3.0509787018174617</v>
      </c>
      <c r="AK1243" s="960">
        <v>9.3319959266802439E-3</v>
      </c>
      <c r="AL1243" s="960">
        <v>0.11175634146341465</v>
      </c>
      <c r="AM1243" s="961">
        <v>0.45543636463575166</v>
      </c>
      <c r="AN1243" s="962">
        <v>45083.183148148149</v>
      </c>
      <c r="AO1243" s="958"/>
    </row>
    <row r="1244" spans="1:41" x14ac:dyDescent="0.2">
      <c r="A1244" s="988" t="s">
        <v>2382</v>
      </c>
      <c r="B1244" s="988" t="s">
        <v>1781</v>
      </c>
      <c r="C1244" s="991"/>
      <c r="D1244" s="994" t="s">
        <v>506</v>
      </c>
      <c r="E1244" s="991" t="s">
        <v>960</v>
      </c>
      <c r="F1244" s="991">
        <v>1</v>
      </c>
      <c r="G1244" s="991">
        <v>1</v>
      </c>
      <c r="H1244" s="997">
        <v>5</v>
      </c>
      <c r="I1244" s="997">
        <v>120</v>
      </c>
      <c r="J1244" s="997">
        <v>0.1</v>
      </c>
      <c r="K1244" s="985">
        <v>0.5</v>
      </c>
      <c r="L1244" s="997">
        <v>1</v>
      </c>
      <c r="M1244" s="997">
        <v>91</v>
      </c>
      <c r="N1244" s="1000">
        <v>30.410639999999997</v>
      </c>
      <c r="O1244" s="985">
        <f>VLOOKUP(D1244,'Залог и цена пипса'!$B$13:$E$44,3,0)*(N1244+I1244*$C$2*K1244)</f>
        <v>288.08947368421059</v>
      </c>
      <c r="P1244" s="985">
        <f>K1244*VLOOKUP(D1244,'Залог и цена пипса'!$B$13:$E$44,2,0)</f>
        <v>100</v>
      </c>
      <c r="Q1244" s="976"/>
      <c r="R1244" s="976"/>
      <c r="S1244" s="976"/>
      <c r="T1244" s="976"/>
      <c r="U1244" s="976"/>
      <c r="V1244" s="976"/>
      <c r="W1244" s="979"/>
      <c r="X1244" s="982"/>
      <c r="Y1244" s="982"/>
      <c r="Z1244" s="973">
        <f>MAX(O1244,X1244)+MAX(Y1244,P1244)</f>
        <v>388.08947368421059</v>
      </c>
      <c r="AA1244" s="945" t="s">
        <v>2383</v>
      </c>
      <c r="AB1244" s="946" t="s">
        <v>506</v>
      </c>
      <c r="AC1244" s="946">
        <v>100000</v>
      </c>
      <c r="AD1244" s="946" t="s">
        <v>380</v>
      </c>
      <c r="AE1244" s="947">
        <v>40193</v>
      </c>
      <c r="AF1244" s="947">
        <v>42706</v>
      </c>
      <c r="AG1244" s="946">
        <v>3939.22</v>
      </c>
      <c r="AH1244" s="946">
        <v>1300.05</v>
      </c>
      <c r="AI1244" s="948">
        <v>1.29E-2</v>
      </c>
      <c r="AJ1244" s="948">
        <f>(AH1244-MIN(IF(O1244=0,2E+99,O1244),IF(X1244=0,2E+99,X1244)))/MIN(IF(O1244=0,2E+99,O1244),IF(X1244=0,2E+99,X1244))</f>
        <v>3.5126605404022864</v>
      </c>
      <c r="AK1244" s="948">
        <v>4.7690314769975784E-4</v>
      </c>
      <c r="AL1244" s="948">
        <v>5.7090144927536219E-3</v>
      </c>
      <c r="AM1244" s="949">
        <v>0.43913807105523806</v>
      </c>
      <c r="AN1244" s="950">
        <v>45083.183171296296</v>
      </c>
      <c r="AO1244" s="946"/>
    </row>
    <row r="1245" spans="1:41" ht="13.5" thickBot="1" x14ac:dyDescent="0.25">
      <c r="A1245" s="990"/>
      <c r="B1245" s="990"/>
      <c r="C1245" s="993"/>
      <c r="D1245" s="996"/>
      <c r="E1245" s="993"/>
      <c r="F1245" s="993"/>
      <c r="G1245" s="993"/>
      <c r="H1245" s="999"/>
      <c r="I1245" s="999"/>
      <c r="J1245" s="999"/>
      <c r="K1245" s="987"/>
      <c r="L1245" s="999"/>
      <c r="M1245" s="999"/>
      <c r="N1245" s="1002"/>
      <c r="O1245" s="987"/>
      <c r="P1245" s="987"/>
      <c r="Q1245" s="978"/>
      <c r="R1245" s="978"/>
      <c r="S1245" s="978"/>
      <c r="T1245" s="978"/>
      <c r="U1245" s="978"/>
      <c r="V1245" s="978"/>
      <c r="W1245" s="981"/>
      <c r="X1245" s="984"/>
      <c r="Y1245" s="984"/>
      <c r="Z1245" s="975"/>
      <c r="AA1245" s="957" t="s">
        <v>2384</v>
      </c>
      <c r="AB1245" s="958" t="s">
        <v>506</v>
      </c>
      <c r="AC1245" s="958">
        <v>2000</v>
      </c>
      <c r="AD1245" s="958" t="s">
        <v>380</v>
      </c>
      <c r="AE1245" s="959">
        <v>40914</v>
      </c>
      <c r="AF1245" s="959">
        <v>42755</v>
      </c>
      <c r="AG1245" s="958">
        <v>2357.16</v>
      </c>
      <c r="AH1245" s="958">
        <v>1051.71</v>
      </c>
      <c r="AI1245" s="960">
        <v>0.33710000000000001</v>
      </c>
      <c r="AJ1245" s="960">
        <f>(AH1245-MIN(IF(O1244=0,2E+99,O1244),IF(X1244=0,2E+99,X1244)))/MIN(IF(O1244=0,2E+99,O1244),IF(X1244=0,2E+99,X1244))</f>
        <v>2.6506366808557278</v>
      </c>
      <c r="AK1245" s="960">
        <v>1.9480661157024792E-2</v>
      </c>
      <c r="AL1245" s="960">
        <v>0.23571599999999998</v>
      </c>
      <c r="AM1245" s="961">
        <v>0.44825284536611798</v>
      </c>
      <c r="AN1245" s="962">
        <v>45083.183182870373</v>
      </c>
      <c r="AO1245" s="958"/>
    </row>
    <row r="1246" spans="1:41" ht="13.5" thickBot="1" x14ac:dyDescent="0.25">
      <c r="A1246" s="932" t="s">
        <v>2385</v>
      </c>
      <c r="B1246" s="932" t="s">
        <v>2386</v>
      </c>
      <c r="C1246" s="933"/>
      <c r="D1246" s="934" t="s">
        <v>505</v>
      </c>
      <c r="E1246" s="933" t="s">
        <v>960</v>
      </c>
      <c r="F1246" s="933">
        <v>1</v>
      </c>
      <c r="G1246" s="933">
        <v>1</v>
      </c>
      <c r="H1246" s="935">
        <v>14</v>
      </c>
      <c r="I1246" s="935">
        <v>270</v>
      </c>
      <c r="J1246" s="935">
        <v>0.01</v>
      </c>
      <c r="K1246" s="936">
        <v>46.435000000000002</v>
      </c>
      <c r="L1246" s="935">
        <v>1.8</v>
      </c>
      <c r="M1246" s="935">
        <v>39</v>
      </c>
      <c r="N1246" s="937">
        <v>1198.0094338999995</v>
      </c>
      <c r="O1246" s="936">
        <f>VLOOKUP(D1246,'Залог и цена пипса'!$B$13:$E$44,3,0)*(N1246+I1246*$C$2*K1246)</f>
        <v>23449.058830832513</v>
      </c>
      <c r="P1246" s="936">
        <f>K1246*VLOOKUP(D1246,'Залог и цена пипса'!$B$13:$E$44,2,0)</f>
        <v>9287</v>
      </c>
      <c r="Q1246" s="938"/>
      <c r="R1246" s="938"/>
      <c r="S1246" s="938"/>
      <c r="T1246" s="938"/>
      <c r="U1246" s="938"/>
      <c r="V1246" s="938"/>
      <c r="W1246" s="939"/>
      <c r="X1246" s="940"/>
      <c r="Y1246" s="940"/>
      <c r="Z1246" s="941">
        <f>MAX(O1246,X1246)+MAX(Y1246,P1246)</f>
        <v>32736.058830832513</v>
      </c>
      <c r="AA1246" s="933"/>
      <c r="AB1246" s="933"/>
      <c r="AC1246" s="933"/>
      <c r="AD1246" s="933"/>
      <c r="AE1246" s="933"/>
      <c r="AF1246" s="933"/>
      <c r="AG1246" s="933"/>
      <c r="AH1246" s="933"/>
      <c r="AI1246" s="943"/>
      <c r="AJ1246" s="943"/>
      <c r="AK1246" s="943"/>
      <c r="AL1246" s="943"/>
      <c r="AM1246" s="941"/>
      <c r="AN1246" s="944">
        <v>45083.183182870373</v>
      </c>
      <c r="AO1246" s="933"/>
    </row>
    <row r="1247" spans="1:41" x14ac:dyDescent="0.2">
      <c r="A1247" s="988" t="s">
        <v>2387</v>
      </c>
      <c r="B1247" s="988" t="s">
        <v>2388</v>
      </c>
      <c r="C1247" s="991"/>
      <c r="D1247" s="994" t="s">
        <v>500</v>
      </c>
      <c r="E1247" s="991" t="s">
        <v>960</v>
      </c>
      <c r="F1247" s="991">
        <v>1</v>
      </c>
      <c r="G1247" s="991">
        <v>1</v>
      </c>
      <c r="H1247" s="997">
        <v>12</v>
      </c>
      <c r="I1247" s="997">
        <v>186</v>
      </c>
      <c r="J1247" s="997">
        <v>0.01</v>
      </c>
      <c r="K1247" s="985">
        <v>11.475999999999999</v>
      </c>
      <c r="L1247" s="997">
        <v>1.8</v>
      </c>
      <c r="M1247" s="997">
        <v>37</v>
      </c>
      <c r="N1247" s="1000">
        <v>248.48599999999996</v>
      </c>
      <c r="O1247" s="985">
        <f>VLOOKUP(D1247,'Залог и цена пипса'!$B$13:$E$44,3,0)*(N1247+I1247*$C$2*K1247)</f>
        <v>5686.6640000000007</v>
      </c>
      <c r="P1247" s="985">
        <f>K1247*VLOOKUP(D1247,'Залог и цена пипса'!$B$13:$E$44,2,0)</f>
        <v>2461.1429599999997</v>
      </c>
      <c r="Q1247" s="976"/>
      <c r="R1247" s="976"/>
      <c r="S1247" s="976"/>
      <c r="T1247" s="976"/>
      <c r="U1247" s="976"/>
      <c r="V1247" s="976"/>
      <c r="W1247" s="979"/>
      <c r="X1247" s="982"/>
      <c r="Y1247" s="982"/>
      <c r="Z1247" s="973">
        <f>MAX(O1247,X1247)+MAX(Y1247,P1247)</f>
        <v>8147.8069599999999</v>
      </c>
      <c r="AA1247" s="945" t="s">
        <v>1061</v>
      </c>
      <c r="AB1247" s="946" t="s">
        <v>501</v>
      </c>
      <c r="AC1247" s="946">
        <v>100000</v>
      </c>
      <c r="AD1247" s="946" t="s">
        <v>380</v>
      </c>
      <c r="AE1247" s="947">
        <v>42339</v>
      </c>
      <c r="AF1247" s="947">
        <v>42727</v>
      </c>
      <c r="AG1247" s="946">
        <v>148313.15</v>
      </c>
      <c r="AH1247" s="946">
        <v>137091.43</v>
      </c>
      <c r="AI1247" s="948">
        <v>0.43969999999999998</v>
      </c>
      <c r="AJ1247" s="948">
        <f>(AH1247-MIN(IF(O1247=0,2E+99,O1247),IF(X1247=0,2E+99,X1247)))/MIN(IF(O1247=0,2E+99,O1247),IF(X1247=0,2E+99,X1247))</f>
        <v>23.107531234481232</v>
      </c>
      <c r="AK1247" s="948">
        <v>0.11586964843749999</v>
      </c>
      <c r="AL1247" s="948">
        <v>1.3483013636363634</v>
      </c>
      <c r="AM1247" s="949">
        <v>0.98350521519570089</v>
      </c>
      <c r="AN1247" s="950">
        <v>45083.183796296296</v>
      </c>
      <c r="AO1247" s="946"/>
    </row>
    <row r="1248" spans="1:41" ht="13.5" thickBot="1" x14ac:dyDescent="0.25">
      <c r="A1248" s="990"/>
      <c r="B1248" s="990"/>
      <c r="C1248" s="993"/>
      <c r="D1248" s="996"/>
      <c r="E1248" s="993"/>
      <c r="F1248" s="993"/>
      <c r="G1248" s="993"/>
      <c r="H1248" s="999"/>
      <c r="I1248" s="999"/>
      <c r="J1248" s="999"/>
      <c r="K1248" s="987"/>
      <c r="L1248" s="999"/>
      <c r="M1248" s="999"/>
      <c r="N1248" s="1002"/>
      <c r="O1248" s="987"/>
      <c r="P1248" s="987"/>
      <c r="Q1248" s="978"/>
      <c r="R1248" s="978"/>
      <c r="S1248" s="978"/>
      <c r="T1248" s="978"/>
      <c r="U1248" s="978"/>
      <c r="V1248" s="978"/>
      <c r="W1248" s="981"/>
      <c r="X1248" s="984"/>
      <c r="Y1248" s="984"/>
      <c r="Z1248" s="975"/>
      <c r="AA1248" s="957" t="s">
        <v>2389</v>
      </c>
      <c r="AB1248" s="958" t="s">
        <v>505</v>
      </c>
      <c r="AC1248" s="958">
        <v>15000</v>
      </c>
      <c r="AD1248" s="958" t="s">
        <v>380</v>
      </c>
      <c r="AE1248" s="959">
        <v>43475</v>
      </c>
      <c r="AF1248" s="959">
        <v>43676</v>
      </c>
      <c r="AG1248" s="958">
        <v>2637.27</v>
      </c>
      <c r="AH1248" s="958">
        <v>1580.72</v>
      </c>
      <c r="AI1248" s="960">
        <v>9.5200000000000007E-2</v>
      </c>
      <c r="AJ1248" s="960">
        <f>(AH1248-MIN(IF(O1247=0,2E+99,O1247),IF(X1247=0,2E+99,X1247)))/MIN(IF(O1247=0,2E+99,O1247),IF(X1247=0,2E+99,X1247))</f>
        <v>-0.72203035030731544</v>
      </c>
      <c r="AK1248" s="960">
        <v>2.6639090909090911E-2</v>
      </c>
      <c r="AL1248" s="960">
        <v>0.29303000000000001</v>
      </c>
      <c r="AM1248" s="961">
        <v>2.7806632420669062</v>
      </c>
      <c r="AN1248" s="962">
        <v>45083.183796296296</v>
      </c>
      <c r="AO1248" s="958"/>
    </row>
    <row r="1249" spans="1:41" x14ac:dyDescent="0.2">
      <c r="A1249" s="988" t="s">
        <v>2387</v>
      </c>
      <c r="B1249" s="988" t="s">
        <v>2390</v>
      </c>
      <c r="C1249" s="991"/>
      <c r="D1249" s="994" t="s">
        <v>501</v>
      </c>
      <c r="E1249" s="991" t="s">
        <v>960</v>
      </c>
      <c r="F1249" s="991">
        <v>1</v>
      </c>
      <c r="G1249" s="991">
        <v>1</v>
      </c>
      <c r="H1249" s="997">
        <v>14</v>
      </c>
      <c r="I1249" s="997">
        <v>231</v>
      </c>
      <c r="J1249" s="997">
        <v>0.01</v>
      </c>
      <c r="K1249" s="985">
        <v>46.435000000000002</v>
      </c>
      <c r="L1249" s="997">
        <v>1.8</v>
      </c>
      <c r="M1249" s="997">
        <v>36</v>
      </c>
      <c r="N1249" s="1000">
        <v>1049.6409999999998</v>
      </c>
      <c r="O1249" s="985">
        <f>VLOOKUP(D1249,'Залог и цена пипса'!$B$13:$E$44,3,0)*(N1249+I1249*$C$2*K1249)</f>
        <v>26586.137500000001</v>
      </c>
      <c r="P1249" s="985">
        <f>K1249*VLOOKUP(D1249,'Залог и цена пипса'!$B$13:$E$44,2,0)</f>
        <v>11389.576800000001</v>
      </c>
      <c r="Q1249" s="976"/>
      <c r="R1249" s="976"/>
      <c r="S1249" s="976"/>
      <c r="T1249" s="976"/>
      <c r="U1249" s="976"/>
      <c r="V1249" s="976"/>
      <c r="W1249" s="979"/>
      <c r="X1249" s="982"/>
      <c r="Y1249" s="982"/>
      <c r="Z1249" s="973">
        <f>MAX(O1249,X1249)+MAX(Y1249,P1249)</f>
        <v>37975.7143</v>
      </c>
      <c r="AA1249" s="945" t="s">
        <v>1061</v>
      </c>
      <c r="AB1249" s="946" t="s">
        <v>501</v>
      </c>
      <c r="AC1249" s="946">
        <v>100000</v>
      </c>
      <c r="AD1249" s="946" t="s">
        <v>380</v>
      </c>
      <c r="AE1249" s="947">
        <v>42339</v>
      </c>
      <c r="AF1249" s="947">
        <v>42727</v>
      </c>
      <c r="AG1249" s="946">
        <v>148313.15</v>
      </c>
      <c r="AH1249" s="946">
        <v>137091.43</v>
      </c>
      <c r="AI1249" s="948">
        <v>0.43969999999999998</v>
      </c>
      <c r="AJ1249" s="948">
        <f>(AH1249-MIN(IF(O1249=0,2E+99,O1249),IF(X1249=0,2E+99,X1249)))/MIN(IF(O1249=0,2E+99,O1249),IF(X1249=0,2E+99,X1249))</f>
        <v>4.1565004506577905</v>
      </c>
      <c r="AK1249" s="948">
        <v>0.11586964843749999</v>
      </c>
      <c r="AL1249" s="948">
        <v>1.3483013636363634</v>
      </c>
      <c r="AM1249" s="949">
        <v>0.98350521519570089</v>
      </c>
      <c r="AN1249" s="950">
        <v>45083.184374999997</v>
      </c>
      <c r="AO1249" s="946"/>
    </row>
    <row r="1250" spans="1:41" ht="13.5" thickBot="1" x14ac:dyDescent="0.25">
      <c r="A1250" s="990"/>
      <c r="B1250" s="990"/>
      <c r="C1250" s="993"/>
      <c r="D1250" s="996"/>
      <c r="E1250" s="993"/>
      <c r="F1250" s="993"/>
      <c r="G1250" s="993"/>
      <c r="H1250" s="999"/>
      <c r="I1250" s="999"/>
      <c r="J1250" s="999"/>
      <c r="K1250" s="987"/>
      <c r="L1250" s="999"/>
      <c r="M1250" s="999"/>
      <c r="N1250" s="1002"/>
      <c r="O1250" s="987"/>
      <c r="P1250" s="987"/>
      <c r="Q1250" s="978"/>
      <c r="R1250" s="978"/>
      <c r="S1250" s="978"/>
      <c r="T1250" s="978"/>
      <c r="U1250" s="978"/>
      <c r="V1250" s="978"/>
      <c r="W1250" s="981"/>
      <c r="X1250" s="984"/>
      <c r="Y1250" s="984"/>
      <c r="Z1250" s="975"/>
      <c r="AA1250" s="957" t="s">
        <v>2389</v>
      </c>
      <c r="AB1250" s="958" t="s">
        <v>505</v>
      </c>
      <c r="AC1250" s="958">
        <v>15000</v>
      </c>
      <c r="AD1250" s="958" t="s">
        <v>380</v>
      </c>
      <c r="AE1250" s="959">
        <v>43475</v>
      </c>
      <c r="AF1250" s="959">
        <v>43676</v>
      </c>
      <c r="AG1250" s="958">
        <v>2637.27</v>
      </c>
      <c r="AH1250" s="958">
        <v>1580.72</v>
      </c>
      <c r="AI1250" s="960">
        <v>9.5200000000000007E-2</v>
      </c>
      <c r="AJ1250" s="960">
        <f>(AH1250-MIN(IF(O1249=0,2E+99,O1249),IF(X1249=0,2E+99,X1249)))/MIN(IF(O1249=0,2E+99,O1249),IF(X1249=0,2E+99,X1249))</f>
        <v>-0.94054345051062793</v>
      </c>
      <c r="AK1250" s="960">
        <v>2.6639090909090911E-2</v>
      </c>
      <c r="AL1250" s="960">
        <v>0.29303000000000001</v>
      </c>
      <c r="AM1250" s="961">
        <v>2.7806632420669062</v>
      </c>
      <c r="AN1250" s="962">
        <v>45083.184386574074</v>
      </c>
      <c r="AO1250" s="958"/>
    </row>
    <row r="1251" spans="1:41" x14ac:dyDescent="0.2">
      <c r="A1251" s="988" t="s">
        <v>2387</v>
      </c>
      <c r="B1251" s="988" t="s">
        <v>2391</v>
      </c>
      <c r="C1251" s="991"/>
      <c r="D1251" s="994" t="s">
        <v>505</v>
      </c>
      <c r="E1251" s="991" t="s">
        <v>960</v>
      </c>
      <c r="F1251" s="991">
        <v>1</v>
      </c>
      <c r="G1251" s="991">
        <v>1</v>
      </c>
      <c r="H1251" s="997">
        <v>14</v>
      </c>
      <c r="I1251" s="997">
        <v>270</v>
      </c>
      <c r="J1251" s="997">
        <v>0.01</v>
      </c>
      <c r="K1251" s="985">
        <v>46.435000000000002</v>
      </c>
      <c r="L1251" s="997">
        <v>1.8</v>
      </c>
      <c r="M1251" s="997">
        <v>39</v>
      </c>
      <c r="N1251" s="1000">
        <v>1198.0094338999995</v>
      </c>
      <c r="O1251" s="985">
        <f>VLOOKUP(D1251,'Залог и цена пипса'!$B$13:$E$44,3,0)*(N1251+I1251*$C$2*K1251)</f>
        <v>23449.058830832513</v>
      </c>
      <c r="P1251" s="985">
        <f>K1251*VLOOKUP(D1251,'Залог и цена пипса'!$B$13:$E$44,2,0)</f>
        <v>9287</v>
      </c>
      <c r="Q1251" s="976"/>
      <c r="R1251" s="976"/>
      <c r="S1251" s="976"/>
      <c r="T1251" s="976"/>
      <c r="U1251" s="976"/>
      <c r="V1251" s="976"/>
      <c r="W1251" s="979"/>
      <c r="X1251" s="982"/>
      <c r="Y1251" s="982"/>
      <c r="Z1251" s="973">
        <f>MAX(O1251,X1251)+MAX(Y1251,P1251)</f>
        <v>32736.058830832513</v>
      </c>
      <c r="AA1251" s="945" t="s">
        <v>1061</v>
      </c>
      <c r="AB1251" s="946" t="s">
        <v>501</v>
      </c>
      <c r="AC1251" s="946">
        <v>100000</v>
      </c>
      <c r="AD1251" s="946" t="s">
        <v>380</v>
      </c>
      <c r="AE1251" s="947">
        <v>42339</v>
      </c>
      <c r="AF1251" s="947">
        <v>42727</v>
      </c>
      <c r="AG1251" s="946">
        <v>148313.15</v>
      </c>
      <c r="AH1251" s="946">
        <v>137091.43</v>
      </c>
      <c r="AI1251" s="948">
        <v>0.43969999999999998</v>
      </c>
      <c r="AJ1251" s="948">
        <f>(AH1251-MIN(IF(O1251=0,2E+99,O1251),IF(X1251=0,2E+99,X1251)))/MIN(IF(O1251=0,2E+99,O1251),IF(X1251=0,2E+99,X1251))</f>
        <v>4.8463510620623413</v>
      </c>
      <c r="AK1251" s="948">
        <v>0.11586964843749999</v>
      </c>
      <c r="AL1251" s="948">
        <v>1.3483013636363634</v>
      </c>
      <c r="AM1251" s="949">
        <v>0.98350521519570089</v>
      </c>
      <c r="AN1251" s="950">
        <v>45083.184965277775</v>
      </c>
      <c r="AO1251" s="946"/>
    </row>
    <row r="1252" spans="1:41" ht="13.5" thickBot="1" x14ac:dyDescent="0.25">
      <c r="A1252" s="990"/>
      <c r="B1252" s="990"/>
      <c r="C1252" s="993"/>
      <c r="D1252" s="996"/>
      <c r="E1252" s="993"/>
      <c r="F1252" s="993"/>
      <c r="G1252" s="993"/>
      <c r="H1252" s="999"/>
      <c r="I1252" s="999"/>
      <c r="J1252" s="999"/>
      <c r="K1252" s="987"/>
      <c r="L1252" s="999"/>
      <c r="M1252" s="999"/>
      <c r="N1252" s="1002"/>
      <c r="O1252" s="987"/>
      <c r="P1252" s="987"/>
      <c r="Q1252" s="978"/>
      <c r="R1252" s="978"/>
      <c r="S1252" s="978"/>
      <c r="T1252" s="978"/>
      <c r="U1252" s="978"/>
      <c r="V1252" s="978"/>
      <c r="W1252" s="981"/>
      <c r="X1252" s="984"/>
      <c r="Y1252" s="984"/>
      <c r="Z1252" s="975"/>
      <c r="AA1252" s="957" t="s">
        <v>2389</v>
      </c>
      <c r="AB1252" s="958" t="s">
        <v>505</v>
      </c>
      <c r="AC1252" s="958">
        <v>15000</v>
      </c>
      <c r="AD1252" s="958" t="s">
        <v>380</v>
      </c>
      <c r="AE1252" s="959">
        <v>43475</v>
      </c>
      <c r="AF1252" s="959">
        <v>43676</v>
      </c>
      <c r="AG1252" s="958">
        <v>2637.27</v>
      </c>
      <c r="AH1252" s="958">
        <v>1580.72</v>
      </c>
      <c r="AI1252" s="960">
        <v>9.5200000000000007E-2</v>
      </c>
      <c r="AJ1252" s="960">
        <f>(AH1252-MIN(IF(O1251=0,2E+99,O1251),IF(X1251=0,2E+99,X1251)))/MIN(IF(O1251=0,2E+99,O1251),IF(X1251=0,2E+99,X1251))</f>
        <v>-0.93258919211198543</v>
      </c>
      <c r="AK1252" s="960">
        <v>2.6639090909090911E-2</v>
      </c>
      <c r="AL1252" s="960">
        <v>0.29303000000000001</v>
      </c>
      <c r="AM1252" s="961">
        <v>2.7806632420669062</v>
      </c>
      <c r="AN1252" s="962">
        <v>45083.184976851851</v>
      </c>
      <c r="AO1252" s="958"/>
    </row>
    <row r="1253" spans="1:41" x14ac:dyDescent="0.2">
      <c r="A1253" s="988" t="s">
        <v>2392</v>
      </c>
      <c r="B1253" s="988" t="s">
        <v>2393</v>
      </c>
      <c r="C1253" s="991"/>
      <c r="D1253" s="994" t="s">
        <v>502</v>
      </c>
      <c r="E1253" s="991" t="s">
        <v>960</v>
      </c>
      <c r="F1253" s="991">
        <v>1</v>
      </c>
      <c r="G1253" s="991">
        <v>0</v>
      </c>
      <c r="H1253" s="997">
        <v>12</v>
      </c>
      <c r="I1253" s="997">
        <v>432</v>
      </c>
      <c r="J1253" s="997">
        <v>7.0000000000000007E-2</v>
      </c>
      <c r="K1253" s="985">
        <v>7.1019999999999994</v>
      </c>
      <c r="L1253" s="997">
        <v>1.4</v>
      </c>
      <c r="M1253" s="997">
        <v>124</v>
      </c>
      <c r="N1253" s="1000">
        <v>782.56</v>
      </c>
      <c r="O1253" s="985">
        <f>VLOOKUP(D1253,'Залог и цена пипса'!$B$13:$E$44,3,0)*(N1253+I1253*$C$2*K1253)</f>
        <v>12427.696</v>
      </c>
      <c r="P1253" s="985">
        <f>K1253*VLOOKUP(D1253,'Залог и цена пипса'!$B$13:$E$44,2,0)</f>
        <v>951.81003999999996</v>
      </c>
      <c r="Q1253" s="976">
        <v>10</v>
      </c>
      <c r="R1253" s="976">
        <v>268</v>
      </c>
      <c r="S1253" s="976">
        <v>0.1</v>
      </c>
      <c r="T1253" s="976">
        <v>14.254000000000001</v>
      </c>
      <c r="U1253" s="976">
        <v>1.6</v>
      </c>
      <c r="V1253" s="976">
        <v>71</v>
      </c>
      <c r="W1253" s="979">
        <v>892.37199999999973</v>
      </c>
      <c r="X1253" s="982">
        <f>VLOOKUP(D1253,'Залог и цена пипса'!$B$13:$E$44,3,0)*(W1253+R1253*$C$2*T1253)</f>
        <v>14653.828000000001</v>
      </c>
      <c r="Y1253" s="982">
        <f>T1253*VLOOKUP(D1253,'Залог и цена пипса'!$B$13:$E$44,2,0)</f>
        <v>1910.3210800000004</v>
      </c>
      <c r="Z1253" s="973">
        <f>MAX(O1253,X1253)+MAX(Y1253,P1253)</f>
        <v>16564.149080000003</v>
      </c>
      <c r="AA1253" s="945" t="s">
        <v>2394</v>
      </c>
      <c r="AB1253" s="946" t="s">
        <v>502</v>
      </c>
      <c r="AC1253" s="946">
        <v>10000</v>
      </c>
      <c r="AD1253" s="946" t="s">
        <v>380</v>
      </c>
      <c r="AE1253" s="947">
        <v>41672</v>
      </c>
      <c r="AF1253" s="947">
        <v>42708</v>
      </c>
      <c r="AG1253" s="946">
        <v>74468.14</v>
      </c>
      <c r="AH1253" s="946">
        <v>9694.4599999999991</v>
      </c>
      <c r="AI1253" s="948">
        <v>0.124</v>
      </c>
      <c r="AJ1253" s="948">
        <f>(AH1253-MIN(IF(O1253=0,2E+99,O1253),IF(X1253=0,2E+99,X1253)))/MIN(IF(O1253=0,2E+99,O1253),IF(X1253=0,2E+99,X1253))</f>
        <v>-0.21993103146391743</v>
      </c>
      <c r="AK1253" s="948">
        <v>0.21902394117647059</v>
      </c>
      <c r="AL1253" s="948">
        <v>2.6595764285714285</v>
      </c>
      <c r="AM1253" s="949">
        <v>2.7433982177155083</v>
      </c>
      <c r="AN1253" s="950">
        <v>45083.185231481482</v>
      </c>
      <c r="AO1253" s="946"/>
    </row>
    <row r="1254" spans="1:41" ht="13.5" thickBot="1" x14ac:dyDescent="0.25">
      <c r="A1254" s="990"/>
      <c r="B1254" s="990"/>
      <c r="C1254" s="993"/>
      <c r="D1254" s="996"/>
      <c r="E1254" s="993"/>
      <c r="F1254" s="993"/>
      <c r="G1254" s="993"/>
      <c r="H1254" s="999"/>
      <c r="I1254" s="999"/>
      <c r="J1254" s="999"/>
      <c r="K1254" s="987"/>
      <c r="L1254" s="999"/>
      <c r="M1254" s="999"/>
      <c r="N1254" s="1002"/>
      <c r="O1254" s="987"/>
      <c r="P1254" s="987"/>
      <c r="Q1254" s="978"/>
      <c r="R1254" s="978"/>
      <c r="S1254" s="978"/>
      <c r="T1254" s="978"/>
      <c r="U1254" s="978"/>
      <c r="V1254" s="978"/>
      <c r="W1254" s="981"/>
      <c r="X1254" s="984"/>
      <c r="Y1254" s="984"/>
      <c r="Z1254" s="975"/>
      <c r="AA1254" s="957" t="s">
        <v>2395</v>
      </c>
      <c r="AB1254" s="958" t="s">
        <v>502</v>
      </c>
      <c r="AC1254" s="958">
        <v>10000</v>
      </c>
      <c r="AD1254" s="958" t="s">
        <v>380</v>
      </c>
      <c r="AE1254" s="959">
        <v>41672</v>
      </c>
      <c r="AF1254" s="959">
        <v>42708</v>
      </c>
      <c r="AG1254" s="958">
        <v>74468.14</v>
      </c>
      <c r="AH1254" s="958">
        <v>9694.4599999999991</v>
      </c>
      <c r="AI1254" s="960">
        <v>0.124</v>
      </c>
      <c r="AJ1254" s="960">
        <f>(AH1254-MIN(IF(O1253=0,2E+99,O1253),IF(X1253=0,2E+99,X1253)))/MIN(IF(O1253=0,2E+99,O1253),IF(X1253=0,2E+99,X1253))</f>
        <v>-0.21993103146391743</v>
      </c>
      <c r="AK1254" s="960">
        <v>0.21902394117647059</v>
      </c>
      <c r="AL1254" s="960">
        <v>2.6595764285714285</v>
      </c>
      <c r="AM1254" s="961">
        <v>2.7433982177155083</v>
      </c>
      <c r="AN1254" s="962">
        <v>45083.185474537036</v>
      </c>
      <c r="AO1254" s="958"/>
    </row>
    <row r="1255" spans="1:41" ht="13.5" thickBot="1" x14ac:dyDescent="0.25">
      <c r="A1255" s="932" t="s">
        <v>2396</v>
      </c>
      <c r="B1255" s="932" t="s">
        <v>2397</v>
      </c>
      <c r="C1255" s="933"/>
      <c r="D1255" s="934" t="s">
        <v>500</v>
      </c>
      <c r="E1255" s="933" t="s">
        <v>960</v>
      </c>
      <c r="F1255" s="933">
        <v>1</v>
      </c>
      <c r="G1255" s="933">
        <v>1</v>
      </c>
      <c r="H1255" s="935">
        <v>13</v>
      </c>
      <c r="I1255" s="935">
        <v>247</v>
      </c>
      <c r="J1255" s="935">
        <v>0.02</v>
      </c>
      <c r="K1255" s="936">
        <v>14.096</v>
      </c>
      <c r="L1255" s="935">
        <v>1.6</v>
      </c>
      <c r="M1255" s="935">
        <v>43</v>
      </c>
      <c r="N1255" s="937">
        <v>483.07999999999993</v>
      </c>
      <c r="O1255" s="936">
        <f>VLOOKUP(D1255,'Залог и цена пипса'!$B$13:$E$44,3,0)*(N1255+I1255*$C$2*K1255)</f>
        <v>10053.368</v>
      </c>
      <c r="P1255" s="936">
        <f>K1255*VLOOKUP(D1255,'Залог и цена пипса'!$B$13:$E$44,2,0)</f>
        <v>3023.0281600000003</v>
      </c>
      <c r="Q1255" s="938"/>
      <c r="R1255" s="938"/>
      <c r="S1255" s="938"/>
      <c r="T1255" s="938"/>
      <c r="U1255" s="938"/>
      <c r="V1255" s="938"/>
      <c r="W1255" s="939"/>
      <c r="X1255" s="940"/>
      <c r="Y1255" s="940"/>
      <c r="Z1255" s="941">
        <f>MAX(O1255,X1255)+MAX(Y1255,P1255)</f>
        <v>13076.39616</v>
      </c>
      <c r="AA1255" s="963" t="s">
        <v>2398</v>
      </c>
      <c r="AB1255" s="933"/>
      <c r="AC1255" s="933"/>
      <c r="AD1255" s="933"/>
      <c r="AE1255" s="933"/>
      <c r="AF1255" s="933"/>
      <c r="AG1255" s="933"/>
      <c r="AH1255" s="933"/>
      <c r="AI1255" s="943"/>
      <c r="AJ1255" s="943"/>
      <c r="AK1255" s="943"/>
      <c r="AL1255" s="943"/>
      <c r="AM1255" s="941"/>
      <c r="AN1255" s="944">
        <v>45083.185497685183</v>
      </c>
      <c r="AO1255" s="933"/>
    </row>
    <row r="1256" spans="1:41" ht="13.5" thickBot="1" x14ac:dyDescent="0.25">
      <c r="A1256" s="932" t="s">
        <v>2399</v>
      </c>
      <c r="B1256" s="932" t="s">
        <v>2400</v>
      </c>
      <c r="C1256" s="933"/>
      <c r="D1256" s="934" t="s">
        <v>507</v>
      </c>
      <c r="E1256" s="933" t="s">
        <v>960</v>
      </c>
      <c r="F1256" s="933">
        <v>1</v>
      </c>
      <c r="G1256" s="933">
        <v>1</v>
      </c>
      <c r="H1256" s="935">
        <v>7</v>
      </c>
      <c r="I1256" s="935">
        <v>300</v>
      </c>
      <c r="J1256" s="935">
        <v>0.01</v>
      </c>
      <c r="K1256" s="936">
        <v>1.23</v>
      </c>
      <c r="L1256" s="935">
        <v>3</v>
      </c>
      <c r="M1256" s="935">
        <v>56</v>
      </c>
      <c r="N1256" s="937">
        <v>35.18406658584351</v>
      </c>
      <c r="O1256" s="936">
        <f>VLOOKUP(D1256,'Залог и цена пипса'!$B$13:$E$44,3,0)*(N1256+I1256*$C$2*K1256)</f>
        <v>974.89133962643109</v>
      </c>
      <c r="P1256" s="936">
        <f>K1256*VLOOKUP(D1256,'Залог и цена пипса'!$B$13:$E$44,2,0)</f>
        <v>263.78579999999999</v>
      </c>
      <c r="Q1256" s="938"/>
      <c r="R1256" s="938"/>
      <c r="S1256" s="938"/>
      <c r="T1256" s="938"/>
      <c r="U1256" s="938"/>
      <c r="V1256" s="938"/>
      <c r="W1256" s="939"/>
      <c r="X1256" s="940"/>
      <c r="Y1256" s="940"/>
      <c r="Z1256" s="941">
        <f>MAX(O1256,X1256)+MAX(Y1256,P1256)</f>
        <v>1238.6771396264312</v>
      </c>
      <c r="AA1256" s="933"/>
      <c r="AB1256" s="933"/>
      <c r="AC1256" s="933"/>
      <c r="AD1256" s="933"/>
      <c r="AE1256" s="933"/>
      <c r="AF1256" s="933"/>
      <c r="AG1256" s="933"/>
      <c r="AH1256" s="933"/>
      <c r="AI1256" s="943"/>
      <c r="AJ1256" s="943"/>
      <c r="AK1256" s="943"/>
      <c r="AL1256" s="943"/>
      <c r="AM1256" s="941"/>
      <c r="AN1256" s="944">
        <v>45083.185497685183</v>
      </c>
      <c r="AO1256" s="933"/>
    </row>
    <row r="1257" spans="1:41" ht="13.5" thickBot="1" x14ac:dyDescent="0.25">
      <c r="A1257" s="932" t="s">
        <v>2401</v>
      </c>
      <c r="B1257" s="932" t="s">
        <v>2402</v>
      </c>
      <c r="C1257" s="933"/>
      <c r="D1257" s="934" t="s">
        <v>508</v>
      </c>
      <c r="E1257" s="933" t="s">
        <v>1004</v>
      </c>
      <c r="F1257" s="933">
        <v>3</v>
      </c>
      <c r="G1257" s="933">
        <v>1</v>
      </c>
      <c r="H1257" s="935">
        <v>35</v>
      </c>
      <c r="I1257" s="935">
        <v>1752</v>
      </c>
      <c r="J1257" s="935">
        <v>0.01</v>
      </c>
      <c r="K1257" s="936">
        <v>1397220.2250000001</v>
      </c>
      <c r="L1257" s="935">
        <v>1.4</v>
      </c>
      <c r="M1257" s="935">
        <v>58</v>
      </c>
      <c r="N1257" s="937">
        <v>76455494.054231077</v>
      </c>
      <c r="O1257" s="936">
        <f>VLOOKUP(D1257,'Залог и цена пипса'!$B$13:$E$44,3,0)*(N1257+I1257*$C$2*K1257)</f>
        <v>3382059579.5268817</v>
      </c>
      <c r="P1257" s="936">
        <f>K1257*VLOOKUP(D1257,'Залог и цена пипса'!$B$13:$E$44,2,0)</f>
        <v>299647849.45350003</v>
      </c>
      <c r="Q1257" s="938"/>
      <c r="R1257" s="938"/>
      <c r="S1257" s="938"/>
      <c r="T1257" s="938"/>
      <c r="U1257" s="938"/>
      <c r="V1257" s="938"/>
      <c r="W1257" s="939"/>
      <c r="X1257" s="940"/>
      <c r="Y1257" s="940"/>
      <c r="Z1257" s="941">
        <f>MAX(O1257,X1257)+MAX(Y1257,P1257)</f>
        <v>3681707428.980382</v>
      </c>
      <c r="AA1257" s="933"/>
      <c r="AB1257" s="933"/>
      <c r="AC1257" s="933"/>
      <c r="AD1257" s="933"/>
      <c r="AE1257" s="933"/>
      <c r="AF1257" s="933"/>
      <c r="AG1257" s="933"/>
      <c r="AH1257" s="933"/>
      <c r="AI1257" s="943"/>
      <c r="AJ1257" s="943"/>
      <c r="AK1257" s="943"/>
      <c r="AL1257" s="943"/>
      <c r="AM1257" s="941"/>
      <c r="AN1257" s="944">
        <v>45083.18550925926</v>
      </c>
      <c r="AO1257" s="933"/>
    </row>
    <row r="1258" spans="1:41" ht="13.5" thickBot="1" x14ac:dyDescent="0.25">
      <c r="A1258" s="932" t="s">
        <v>2403</v>
      </c>
      <c r="B1258" s="932" t="s">
        <v>2404</v>
      </c>
      <c r="C1258" s="933"/>
      <c r="D1258" s="934" t="s">
        <v>508</v>
      </c>
      <c r="E1258" s="933" t="s">
        <v>1004</v>
      </c>
      <c r="F1258" s="933">
        <v>3</v>
      </c>
      <c r="G1258" s="933">
        <v>1</v>
      </c>
      <c r="H1258" s="935">
        <v>35</v>
      </c>
      <c r="I1258" s="935">
        <v>1752</v>
      </c>
      <c r="J1258" s="935">
        <v>0.01</v>
      </c>
      <c r="K1258" s="936">
        <v>1397220.2250000001</v>
      </c>
      <c r="L1258" s="935">
        <v>1.4</v>
      </c>
      <c r="M1258" s="935">
        <v>58</v>
      </c>
      <c r="N1258" s="937">
        <v>76455494.054231077</v>
      </c>
      <c r="O1258" s="936">
        <f>VLOOKUP(D1258,'Залог и цена пипса'!$B$13:$E$44,3,0)*(N1258+I1258*$C$2*K1258)</f>
        <v>3382059579.5268817</v>
      </c>
      <c r="P1258" s="936">
        <f>K1258*VLOOKUP(D1258,'Залог и цена пипса'!$B$13:$E$44,2,0)</f>
        <v>299647849.45350003</v>
      </c>
      <c r="Q1258" s="938"/>
      <c r="R1258" s="938"/>
      <c r="S1258" s="938"/>
      <c r="T1258" s="938"/>
      <c r="U1258" s="938"/>
      <c r="V1258" s="938"/>
      <c r="W1258" s="939"/>
      <c r="X1258" s="940"/>
      <c r="Y1258" s="940"/>
      <c r="Z1258" s="941">
        <f>MAX(O1258,X1258)+MAX(Y1258,P1258)</f>
        <v>3681707428.980382</v>
      </c>
      <c r="AA1258" s="933"/>
      <c r="AB1258" s="933"/>
      <c r="AC1258" s="933"/>
      <c r="AD1258" s="933"/>
      <c r="AE1258" s="933"/>
      <c r="AF1258" s="933"/>
      <c r="AG1258" s="933"/>
      <c r="AH1258" s="933"/>
      <c r="AI1258" s="943"/>
      <c r="AJ1258" s="943"/>
      <c r="AK1258" s="943"/>
      <c r="AL1258" s="943"/>
      <c r="AM1258" s="941"/>
      <c r="AN1258" s="944">
        <v>45083.185532407406</v>
      </c>
      <c r="AO1258" s="933"/>
    </row>
    <row r="1259" spans="1:41" x14ac:dyDescent="0.2">
      <c r="A1259" s="988" t="s">
        <v>2405</v>
      </c>
      <c r="B1259" s="988" t="s">
        <v>2406</v>
      </c>
      <c r="C1259" s="991"/>
      <c r="D1259" s="994" t="s">
        <v>500</v>
      </c>
      <c r="E1259" s="991" t="s">
        <v>1004</v>
      </c>
      <c r="F1259" s="991">
        <v>3</v>
      </c>
      <c r="G1259" s="991">
        <v>1</v>
      </c>
      <c r="H1259" s="997">
        <v>20</v>
      </c>
      <c r="I1259" s="997">
        <v>792</v>
      </c>
      <c r="J1259" s="997">
        <v>0.01</v>
      </c>
      <c r="K1259" s="985">
        <v>45.168999999999997</v>
      </c>
      <c r="L1259" s="997">
        <v>1.4</v>
      </c>
      <c r="M1259" s="997">
        <v>97</v>
      </c>
      <c r="N1259" s="1000">
        <v>4136.7119999999995</v>
      </c>
      <c r="O1259" s="985">
        <f>VLOOKUP(D1259,'Залог и цена пипса'!$B$13:$E$44,3,0)*(N1259+I1259*$C$2*K1259)</f>
        <v>95027.892000000007</v>
      </c>
      <c r="P1259" s="985">
        <f>K1259*VLOOKUP(D1259,'Залог и цена пипса'!$B$13:$E$44,2,0)</f>
        <v>9686.9437399999988</v>
      </c>
      <c r="Q1259" s="976"/>
      <c r="R1259" s="976"/>
      <c r="S1259" s="976"/>
      <c r="T1259" s="976"/>
      <c r="U1259" s="976"/>
      <c r="V1259" s="976"/>
      <c r="W1259" s="979"/>
      <c r="X1259" s="982"/>
      <c r="Y1259" s="982"/>
      <c r="Z1259" s="973">
        <f>MAX(O1259,X1259)+MAX(Y1259,P1259)</f>
        <v>104714.83574000001</v>
      </c>
      <c r="AA1259" s="945" t="s">
        <v>2407</v>
      </c>
      <c r="AB1259" s="946" t="s">
        <v>500</v>
      </c>
      <c r="AC1259" s="946">
        <v>100000</v>
      </c>
      <c r="AD1259" s="946" t="s">
        <v>380</v>
      </c>
      <c r="AE1259" s="947">
        <v>42706</v>
      </c>
      <c r="AF1259" s="947">
        <v>43519</v>
      </c>
      <c r="AG1259" s="946">
        <v>5102.08</v>
      </c>
      <c r="AH1259" s="946">
        <v>1994.99</v>
      </c>
      <c r="AI1259" s="948">
        <v>1.9300000000000001E-2</v>
      </c>
      <c r="AJ1259" s="948">
        <f>(AH1259-MIN(IF(O1259=0,2E+99,O1259),IF(X1259=0,2E+99,X1259)))/MIN(IF(O1259=0,2E+99,O1259),IF(X1259=0,2E+99,X1259))</f>
        <v>-0.97900626902257282</v>
      </c>
      <c r="AK1259" s="948">
        <v>1.9108913857677902E-3</v>
      </c>
      <c r="AL1259" s="948">
        <v>2.3191272727272727E-2</v>
      </c>
      <c r="AM1259" s="949">
        <v>1.1624756378364165</v>
      </c>
      <c r="AN1259" s="950">
        <v>45083.185624999998</v>
      </c>
      <c r="AO1259" s="946"/>
    </row>
    <row r="1260" spans="1:41" ht="13.5" thickBot="1" x14ac:dyDescent="0.25">
      <c r="A1260" s="990"/>
      <c r="B1260" s="990"/>
      <c r="C1260" s="993"/>
      <c r="D1260" s="996"/>
      <c r="E1260" s="993"/>
      <c r="F1260" s="993"/>
      <c r="G1260" s="993"/>
      <c r="H1260" s="999"/>
      <c r="I1260" s="999"/>
      <c r="J1260" s="999"/>
      <c r="K1260" s="987"/>
      <c r="L1260" s="999"/>
      <c r="M1260" s="999"/>
      <c r="N1260" s="1002"/>
      <c r="O1260" s="987"/>
      <c r="P1260" s="987"/>
      <c r="Q1260" s="978"/>
      <c r="R1260" s="978"/>
      <c r="S1260" s="978"/>
      <c r="T1260" s="978"/>
      <c r="U1260" s="978"/>
      <c r="V1260" s="978"/>
      <c r="W1260" s="981"/>
      <c r="X1260" s="984"/>
      <c r="Y1260" s="984"/>
      <c r="Z1260" s="975"/>
      <c r="AA1260" s="957" t="s">
        <v>2408</v>
      </c>
      <c r="AB1260" s="958" t="s">
        <v>500</v>
      </c>
      <c r="AC1260" s="958">
        <v>100000</v>
      </c>
      <c r="AD1260" s="958" t="s">
        <v>380</v>
      </c>
      <c r="AE1260" s="959">
        <v>42706</v>
      </c>
      <c r="AF1260" s="959">
        <v>43154</v>
      </c>
      <c r="AG1260" s="958">
        <v>2716.4</v>
      </c>
      <c r="AH1260" s="958">
        <v>854.72</v>
      </c>
      <c r="AI1260" s="960">
        <v>8.3999999999999995E-3</v>
      </c>
      <c r="AJ1260" s="960">
        <f>(AH1260-MIN(IF(O1259=0,2E+99,O1259),IF(X1259=0,2E+99,X1259)))/MIN(IF(O1259=0,2E+99,O1259),IF(X1259=0,2E+99,X1259))</f>
        <v>-0.99100558812774675</v>
      </c>
      <c r="AK1260" s="960">
        <v>1.8354054054054054E-3</v>
      </c>
      <c r="AL1260" s="960">
        <v>2.263666666666667E-2</v>
      </c>
      <c r="AM1260" s="961">
        <v>2.648430675152877</v>
      </c>
      <c r="AN1260" s="962">
        <v>45083.185636574075</v>
      </c>
      <c r="AO1260" s="958"/>
    </row>
    <row r="1261" spans="1:41" ht="13.5" thickBot="1" x14ac:dyDescent="0.25">
      <c r="A1261" s="932" t="s">
        <v>2409</v>
      </c>
      <c r="B1261" s="932" t="s">
        <v>2410</v>
      </c>
      <c r="C1261" s="933"/>
      <c r="D1261" s="934" t="s">
        <v>500</v>
      </c>
      <c r="E1261" s="933" t="s">
        <v>1004</v>
      </c>
      <c r="F1261" s="933">
        <v>3</v>
      </c>
      <c r="G1261" s="933">
        <v>1</v>
      </c>
      <c r="H1261" s="935">
        <v>14</v>
      </c>
      <c r="I1261" s="935">
        <v>408</v>
      </c>
      <c r="J1261" s="935">
        <v>0.01</v>
      </c>
      <c r="K1261" s="936">
        <v>2.1259999999999999</v>
      </c>
      <c r="L1261" s="935">
        <v>1.4</v>
      </c>
      <c r="M1261" s="935">
        <v>104</v>
      </c>
      <c r="N1261" s="937">
        <v>210.72499999999997</v>
      </c>
      <c r="O1261" s="936">
        <f>VLOOKUP(D1261,'Залог и цена пипса'!$B$13:$E$44,3,0)*(N1261+I1261*$C$2*K1261)</f>
        <v>3408.3620000000001</v>
      </c>
      <c r="P1261" s="936">
        <f>K1261*VLOOKUP(D1261,'Залог и цена пипса'!$B$13:$E$44,2,0)</f>
        <v>455.94195999999999</v>
      </c>
      <c r="Q1261" s="938"/>
      <c r="R1261" s="938"/>
      <c r="S1261" s="938"/>
      <c r="T1261" s="938"/>
      <c r="U1261" s="938"/>
      <c r="V1261" s="938"/>
      <c r="W1261" s="939"/>
      <c r="X1261" s="940"/>
      <c r="Y1261" s="940"/>
      <c r="Z1261" s="941">
        <f>MAX(O1261,X1261)+MAX(Y1261,P1261)</f>
        <v>3864.3039600000002</v>
      </c>
      <c r="AA1261" s="932" t="s">
        <v>2411</v>
      </c>
      <c r="AB1261" s="933" t="s">
        <v>500</v>
      </c>
      <c r="AC1261" s="933">
        <v>100000</v>
      </c>
      <c r="AD1261" s="933" t="s">
        <v>380</v>
      </c>
      <c r="AE1261" s="942">
        <v>41275</v>
      </c>
      <c r="AF1261" s="942">
        <v>43519</v>
      </c>
      <c r="AG1261" s="933">
        <v>6967.42</v>
      </c>
      <c r="AH1261" s="933">
        <v>2581.66</v>
      </c>
      <c r="AI1261" s="943">
        <v>2.4799999999999999E-2</v>
      </c>
      <c r="AJ1261" s="943">
        <f>(AH1261-MIN(IF(O1261=0,2E+99,O1261),IF(X1261=0,2E+99,X1261)))/MIN(IF(O1261=0,2E+99,O1261),IF(X1261=0,2E+99,X1261))</f>
        <v>-0.24255111399552048</v>
      </c>
      <c r="AK1261" s="943">
        <v>9.4537584803256434E-4</v>
      </c>
      <c r="AL1261" s="943">
        <v>1.1422E-2</v>
      </c>
      <c r="AM1261" s="941">
        <v>0.44242851498648161</v>
      </c>
      <c r="AN1261" s="944">
        <v>45083.185717592591</v>
      </c>
      <c r="AO1261" s="933"/>
    </row>
    <row r="1262" spans="1:41" ht="13.5" thickBot="1" x14ac:dyDescent="0.25">
      <c r="A1262" s="932" t="s">
        <v>2412</v>
      </c>
      <c r="B1262" s="932" t="s">
        <v>2413</v>
      </c>
      <c r="C1262" s="933"/>
      <c r="D1262" s="934" t="s">
        <v>509</v>
      </c>
      <c r="E1262" s="933" t="s">
        <v>1004</v>
      </c>
      <c r="F1262" s="933">
        <v>3</v>
      </c>
      <c r="G1262" s="933">
        <v>1</v>
      </c>
      <c r="H1262" s="935">
        <v>20</v>
      </c>
      <c r="I1262" s="935">
        <v>873</v>
      </c>
      <c r="J1262" s="935">
        <v>0.01</v>
      </c>
      <c r="K1262" s="936">
        <v>20390.919000000002</v>
      </c>
      <c r="L1262" s="935">
        <v>2</v>
      </c>
      <c r="M1262" s="935">
        <v>101</v>
      </c>
      <c r="N1262" s="937">
        <v>1444408.2140558609</v>
      </c>
      <c r="O1262" s="936">
        <f>VLOOKUP(D1262,'Залог и цена пипса'!$B$13:$E$44,3,0)*(N1262+I1262*$C$2*K1262)</f>
        <v>50464195.000967808</v>
      </c>
      <c r="P1262" s="936">
        <f>K1262*VLOOKUP(D1262,'Залог и цена пипса'!$B$13:$E$44,2,0)</f>
        <v>4373036.4887400009</v>
      </c>
      <c r="Q1262" s="938"/>
      <c r="R1262" s="938"/>
      <c r="S1262" s="938"/>
      <c r="T1262" s="938"/>
      <c r="U1262" s="938"/>
      <c r="V1262" s="938"/>
      <c r="W1262" s="939"/>
      <c r="X1262" s="940"/>
      <c r="Y1262" s="940"/>
      <c r="Z1262" s="941">
        <f>MAX(O1262,X1262)+MAX(Y1262,P1262)</f>
        <v>54837231.489707813</v>
      </c>
      <c r="AA1262" s="932" t="s">
        <v>2414</v>
      </c>
      <c r="AB1262" s="933" t="s">
        <v>509</v>
      </c>
      <c r="AC1262" s="933">
        <v>1600</v>
      </c>
      <c r="AD1262" s="933" t="s">
        <v>380</v>
      </c>
      <c r="AE1262" s="942">
        <v>42736</v>
      </c>
      <c r="AF1262" s="942">
        <v>43465</v>
      </c>
      <c r="AG1262" s="933">
        <v>5552.51</v>
      </c>
      <c r="AH1262" s="933">
        <v>1428.07</v>
      </c>
      <c r="AI1262" s="943">
        <v>0.29380000000000001</v>
      </c>
      <c r="AJ1262" s="943">
        <f>(AH1262-MIN(IF(O1262=0,2E+99,O1262),IF(X1262=0,2E+99,X1262)))/MIN(IF(O1262=0,2E+99,O1262),IF(X1262=0,2E+99,X1262))</f>
        <v>-0.99997170132209634</v>
      </c>
      <c r="AK1262" s="943">
        <v>0.14459661458333334</v>
      </c>
      <c r="AL1262" s="943">
        <v>1.7351593750000001</v>
      </c>
      <c r="AM1262" s="941">
        <v>1.9440608653637428</v>
      </c>
      <c r="AN1262" s="944">
        <v>45083.18577546296</v>
      </c>
      <c r="AO1262" s="933"/>
    </row>
    <row r="1263" spans="1:41" ht="13.5" thickBot="1" x14ac:dyDescent="0.25">
      <c r="A1263" s="932" t="s">
        <v>2415</v>
      </c>
      <c r="B1263" s="932" t="s">
        <v>2416</v>
      </c>
      <c r="C1263" s="933"/>
      <c r="D1263" s="934" t="s">
        <v>521</v>
      </c>
      <c r="E1263" s="933" t="s">
        <v>1004</v>
      </c>
      <c r="F1263" s="933">
        <v>3</v>
      </c>
      <c r="G1263" s="933">
        <v>1</v>
      </c>
      <c r="H1263" s="935">
        <v>20</v>
      </c>
      <c r="I1263" s="935">
        <v>873</v>
      </c>
      <c r="J1263" s="935">
        <v>0.01</v>
      </c>
      <c r="K1263" s="936">
        <v>1444012.2080000001</v>
      </c>
      <c r="L1263" s="935">
        <v>2.6</v>
      </c>
      <c r="M1263" s="935">
        <v>78</v>
      </c>
      <c r="N1263" s="937">
        <v>72568065.041028187</v>
      </c>
      <c r="O1263" s="936">
        <f>VLOOKUP(D1263,'Залог и цена пипса'!$B$13:$E$44,3,0)*(N1263+I1263*$C$2*K1263)</f>
        <v>1994986310.2861395</v>
      </c>
      <c r="P1263" s="936">
        <f>K1263*VLOOKUP(D1263,'Залог и цена пипса'!$B$13:$E$44,2,0)</f>
        <v>193526516.11616004</v>
      </c>
      <c r="Q1263" s="938"/>
      <c r="R1263" s="938"/>
      <c r="S1263" s="938"/>
      <c r="T1263" s="938"/>
      <c r="U1263" s="938"/>
      <c r="V1263" s="938"/>
      <c r="W1263" s="939"/>
      <c r="X1263" s="940"/>
      <c r="Y1263" s="940"/>
      <c r="Z1263" s="941">
        <f>MAX(O1263,X1263)+MAX(Y1263,P1263)</f>
        <v>2188512826.4022994</v>
      </c>
      <c r="AA1263" s="932" t="s">
        <v>2417</v>
      </c>
      <c r="AB1263" s="933" t="s">
        <v>521</v>
      </c>
      <c r="AC1263" s="933">
        <v>100000</v>
      </c>
      <c r="AD1263" s="933" t="s">
        <v>380</v>
      </c>
      <c r="AE1263" s="942">
        <v>42744</v>
      </c>
      <c r="AF1263" s="942">
        <v>43455</v>
      </c>
      <c r="AG1263" s="933">
        <v>105048.25</v>
      </c>
      <c r="AH1263" s="933">
        <v>16893.23</v>
      </c>
      <c r="AI1263" s="943">
        <v>8.5900000000000004E-2</v>
      </c>
      <c r="AJ1263" s="943">
        <f>(AH1263-MIN(IF(O1263=0,2E+99,O1263),IF(X1263=0,2E+99,X1263)))/MIN(IF(O1263=0,2E+99,O1263),IF(X1263=0,2E+99,X1263))</f>
        <v>-0.99999153215743242</v>
      </c>
      <c r="AK1263" s="943">
        <v>4.4892414529914534E-2</v>
      </c>
      <c r="AL1263" s="943">
        <v>0.52524124999999999</v>
      </c>
      <c r="AM1263" s="941">
        <v>3.1091819030463683</v>
      </c>
      <c r="AN1263" s="944">
        <v>45083.186562499999</v>
      </c>
      <c r="AO1263" s="933"/>
    </row>
    <row r="1264" spans="1:41" ht="13.5" thickBot="1" x14ac:dyDescent="0.25">
      <c r="A1264" s="932" t="s">
        <v>2418</v>
      </c>
      <c r="B1264" s="932" t="s">
        <v>2419</v>
      </c>
      <c r="C1264" s="933"/>
      <c r="D1264" s="934" t="s">
        <v>520</v>
      </c>
      <c r="E1264" s="933" t="s">
        <v>1004</v>
      </c>
      <c r="F1264" s="933">
        <v>3</v>
      </c>
      <c r="G1264" s="933">
        <v>1</v>
      </c>
      <c r="H1264" s="935">
        <v>20</v>
      </c>
      <c r="I1264" s="935">
        <v>873</v>
      </c>
      <c r="J1264" s="935">
        <v>0.01</v>
      </c>
      <c r="K1264" s="936">
        <v>20390.919000000002</v>
      </c>
      <c r="L1264" s="935">
        <v>2</v>
      </c>
      <c r="M1264" s="935">
        <v>101</v>
      </c>
      <c r="N1264" s="937">
        <v>1454089.1207580955</v>
      </c>
      <c r="O1264" s="936">
        <f>VLOOKUP(D1264,'Залог и цена пипса'!$B$13:$E$44,3,0)*(N1264+I1264*$C$2*K1264)</f>
        <v>25670444.025151446</v>
      </c>
      <c r="P1264" s="936">
        <f>K1264*VLOOKUP(D1264,'Залог и цена пипса'!$B$13:$E$44,2,0)</f>
        <v>2732790.9643800003</v>
      </c>
      <c r="Q1264" s="938"/>
      <c r="R1264" s="938"/>
      <c r="S1264" s="938"/>
      <c r="T1264" s="938"/>
      <c r="U1264" s="938"/>
      <c r="V1264" s="938"/>
      <c r="W1264" s="939"/>
      <c r="X1264" s="940"/>
      <c r="Y1264" s="940"/>
      <c r="Z1264" s="941">
        <f>MAX(O1264,X1264)+MAX(Y1264,P1264)</f>
        <v>28403234.989531446</v>
      </c>
      <c r="AA1264" s="932" t="s">
        <v>2420</v>
      </c>
      <c r="AB1264" s="933" t="s">
        <v>520</v>
      </c>
      <c r="AC1264" s="933">
        <v>1200</v>
      </c>
      <c r="AD1264" s="933" t="s">
        <v>380</v>
      </c>
      <c r="AE1264" s="942">
        <v>42736</v>
      </c>
      <c r="AF1264" s="942">
        <v>43465</v>
      </c>
      <c r="AG1264" s="933">
        <v>3268.22</v>
      </c>
      <c r="AH1264" s="933">
        <v>1027.8699999999999</v>
      </c>
      <c r="AI1264" s="943">
        <v>0.58440000000000003</v>
      </c>
      <c r="AJ1264" s="943">
        <f>(AH1264-MIN(IF(O1264=0,2E+99,O1264),IF(X1264=0,2E+99,X1264)))/MIN(IF(O1264=0,2E+99,O1264),IF(X1264=0,2E+99,X1264))</f>
        <v>-0.99995995900970802</v>
      </c>
      <c r="AK1264" s="943">
        <v>0.11347986111111109</v>
      </c>
      <c r="AL1264" s="943">
        <v>1.3617583333333332</v>
      </c>
      <c r="AM1264" s="941">
        <v>1.5898022123420277</v>
      </c>
      <c r="AN1264" s="944">
        <v>45083.186782407407</v>
      </c>
      <c r="AO1264" s="933"/>
    </row>
    <row r="1265" spans="1:41" x14ac:dyDescent="0.2">
      <c r="A1265" s="988" t="s">
        <v>2421</v>
      </c>
      <c r="B1265" s="988" t="s">
        <v>2422</v>
      </c>
      <c r="C1265" s="991"/>
      <c r="D1265" s="994" t="s">
        <v>500</v>
      </c>
      <c r="E1265" s="991" t="s">
        <v>1004</v>
      </c>
      <c r="F1265" s="991">
        <v>3</v>
      </c>
      <c r="G1265" s="991">
        <v>1</v>
      </c>
      <c r="H1265" s="997">
        <v>20</v>
      </c>
      <c r="I1265" s="997">
        <v>873</v>
      </c>
      <c r="J1265" s="997">
        <v>0.01</v>
      </c>
      <c r="K1265" s="985">
        <v>235.20699999999999</v>
      </c>
      <c r="L1265" s="997">
        <v>1.5</v>
      </c>
      <c r="M1265" s="997">
        <v>143</v>
      </c>
      <c r="N1265" s="1000">
        <v>26071.914999999994</v>
      </c>
      <c r="O1265" s="985">
        <f>VLOOKUP(D1265,'Залог и цена пипса'!$B$13:$E$44,3,0)*(N1265+I1265*$C$2*K1265)</f>
        <v>568722.7165000001</v>
      </c>
      <c r="P1265" s="985">
        <f>K1265*VLOOKUP(D1265,'Залог и цена пипса'!$B$13:$E$44,2,0)</f>
        <v>50442.493220000004</v>
      </c>
      <c r="Q1265" s="976"/>
      <c r="R1265" s="976"/>
      <c r="S1265" s="976"/>
      <c r="T1265" s="976"/>
      <c r="U1265" s="976"/>
      <c r="V1265" s="976"/>
      <c r="W1265" s="979"/>
      <c r="X1265" s="982"/>
      <c r="Y1265" s="982"/>
      <c r="Z1265" s="973">
        <f>MAX(O1265,X1265)+MAX(Y1265,P1265)</f>
        <v>619165.20972000016</v>
      </c>
      <c r="AA1265" s="945" t="s">
        <v>2423</v>
      </c>
      <c r="AB1265" s="946" t="s">
        <v>500</v>
      </c>
      <c r="AC1265" s="946">
        <v>1000</v>
      </c>
      <c r="AD1265" s="946" t="s">
        <v>380</v>
      </c>
      <c r="AE1265" s="947">
        <v>42648</v>
      </c>
      <c r="AF1265" s="947">
        <v>43489</v>
      </c>
      <c r="AG1265" s="946">
        <v>52091.519999999997</v>
      </c>
      <c r="AH1265" s="946">
        <v>15053.74</v>
      </c>
      <c r="AI1265" s="948">
        <v>0.34710000000000002</v>
      </c>
      <c r="AJ1265" s="948">
        <f>(AH1265-MIN(IF(O1265=0,2E+99,O1265),IF(X1265=0,2E+99,X1265)))/MIN(IF(O1265=0,2E+99,O1265),IF(X1265=0,2E+99,X1265))</f>
        <v>-0.97353061595175439</v>
      </c>
      <c r="AK1265" s="948">
        <v>1.8805602888086641</v>
      </c>
      <c r="AL1265" s="948">
        <v>22.648486956521737</v>
      </c>
      <c r="AM1265" s="949">
        <v>1.5045089762757786</v>
      </c>
      <c r="AN1265" s="950">
        <v>45083.186840277776</v>
      </c>
      <c r="AO1265" s="946"/>
    </row>
    <row r="1266" spans="1:41" ht="13.5" thickBot="1" x14ac:dyDescent="0.25">
      <c r="A1266" s="990"/>
      <c r="B1266" s="990"/>
      <c r="C1266" s="993"/>
      <c r="D1266" s="996"/>
      <c r="E1266" s="993"/>
      <c r="F1266" s="993"/>
      <c r="G1266" s="993"/>
      <c r="H1266" s="999"/>
      <c r="I1266" s="999"/>
      <c r="J1266" s="999"/>
      <c r="K1266" s="987"/>
      <c r="L1266" s="999"/>
      <c r="M1266" s="999"/>
      <c r="N1266" s="1002"/>
      <c r="O1266" s="987"/>
      <c r="P1266" s="987"/>
      <c r="Q1266" s="978"/>
      <c r="R1266" s="978"/>
      <c r="S1266" s="978"/>
      <c r="T1266" s="978"/>
      <c r="U1266" s="978"/>
      <c r="V1266" s="978"/>
      <c r="W1266" s="981"/>
      <c r="X1266" s="984"/>
      <c r="Y1266" s="984"/>
      <c r="Z1266" s="975"/>
      <c r="AA1266" s="957" t="s">
        <v>2424</v>
      </c>
      <c r="AB1266" s="958" t="s">
        <v>500</v>
      </c>
      <c r="AC1266" s="958">
        <v>1000</v>
      </c>
      <c r="AD1266" s="958" t="s">
        <v>380</v>
      </c>
      <c r="AE1266" s="959">
        <v>42648</v>
      </c>
      <c r="AF1266" s="959">
        <v>43489</v>
      </c>
      <c r="AG1266" s="958">
        <v>6316.21</v>
      </c>
      <c r="AH1266" s="958">
        <v>930.87</v>
      </c>
      <c r="AI1266" s="960">
        <v>0.55940000000000001</v>
      </c>
      <c r="AJ1266" s="960">
        <f>(AH1266-MIN(IF(O1265=0,2E+99,O1265),IF(X1265=0,2E+99,X1265)))/MIN(IF(O1265=0,2E+99,O1265),IF(X1265=0,2E+99,X1265))</f>
        <v>-0.99836322697688484</v>
      </c>
      <c r="AK1266" s="960">
        <v>0.2280220216606498</v>
      </c>
      <c r="AL1266" s="960">
        <v>2.7461782608695655</v>
      </c>
      <c r="AM1266" s="961">
        <v>2.9501200606632132</v>
      </c>
      <c r="AN1266" s="962">
        <v>45083.186874999999</v>
      </c>
      <c r="AO1266" s="958"/>
    </row>
    <row r="1267" spans="1:41" x14ac:dyDescent="0.2">
      <c r="A1267" s="988" t="s">
        <v>2421</v>
      </c>
      <c r="B1267" s="988" t="s">
        <v>2425</v>
      </c>
      <c r="C1267" s="991"/>
      <c r="D1267" s="994" t="s">
        <v>500</v>
      </c>
      <c r="E1267" s="991" t="s">
        <v>1004</v>
      </c>
      <c r="F1267" s="991">
        <v>3</v>
      </c>
      <c r="G1267" s="991">
        <v>1</v>
      </c>
      <c r="H1267" s="997">
        <v>20</v>
      </c>
      <c r="I1267" s="997">
        <v>873</v>
      </c>
      <c r="J1267" s="997">
        <v>0.01</v>
      </c>
      <c r="K1267" s="985">
        <v>235.20699999999999</v>
      </c>
      <c r="L1267" s="997">
        <v>1.5</v>
      </c>
      <c r="M1267" s="997">
        <v>143</v>
      </c>
      <c r="N1267" s="1000">
        <v>26071.914999999994</v>
      </c>
      <c r="O1267" s="985">
        <f>VLOOKUP(D1267,'Залог и цена пипса'!$B$13:$E$44,3,0)*(N1267+I1267*$C$2*K1267)</f>
        <v>568722.7165000001</v>
      </c>
      <c r="P1267" s="985">
        <f>K1267*VLOOKUP(D1267,'Залог и цена пипса'!$B$13:$E$44,2,0)</f>
        <v>50442.493220000004</v>
      </c>
      <c r="Q1267" s="976"/>
      <c r="R1267" s="976"/>
      <c r="S1267" s="976"/>
      <c r="T1267" s="976"/>
      <c r="U1267" s="976"/>
      <c r="V1267" s="976"/>
      <c r="W1267" s="979"/>
      <c r="X1267" s="982"/>
      <c r="Y1267" s="982"/>
      <c r="Z1267" s="973">
        <f>MAX(O1267,X1267)+MAX(Y1267,P1267)</f>
        <v>619165.20972000016</v>
      </c>
      <c r="AA1267" s="945" t="s">
        <v>2423</v>
      </c>
      <c r="AB1267" s="946" t="s">
        <v>500</v>
      </c>
      <c r="AC1267" s="946">
        <v>1000</v>
      </c>
      <c r="AD1267" s="946" t="s">
        <v>380</v>
      </c>
      <c r="AE1267" s="947">
        <v>42648</v>
      </c>
      <c r="AF1267" s="947">
        <v>43489</v>
      </c>
      <c r="AG1267" s="946">
        <v>52091.519999999997</v>
      </c>
      <c r="AH1267" s="946">
        <v>15053.74</v>
      </c>
      <c r="AI1267" s="948">
        <v>0.34710000000000002</v>
      </c>
      <c r="AJ1267" s="948">
        <f>(AH1267-MIN(IF(O1267=0,2E+99,O1267),IF(X1267=0,2E+99,X1267)))/MIN(IF(O1267=0,2E+99,O1267),IF(X1267=0,2E+99,X1267))</f>
        <v>-0.97353061595175439</v>
      </c>
      <c r="AK1267" s="948">
        <v>1.8805602888086641</v>
      </c>
      <c r="AL1267" s="948">
        <v>22.648486956521737</v>
      </c>
      <c r="AM1267" s="949">
        <v>1.5045089762757786</v>
      </c>
      <c r="AN1267" s="950">
        <v>45083.186944444446</v>
      </c>
      <c r="AO1267" s="946"/>
    </row>
    <row r="1268" spans="1:41" ht="13.5" thickBot="1" x14ac:dyDescent="0.25">
      <c r="A1268" s="990"/>
      <c r="B1268" s="990"/>
      <c r="C1268" s="993"/>
      <c r="D1268" s="996"/>
      <c r="E1268" s="993"/>
      <c r="F1268" s="993"/>
      <c r="G1268" s="993"/>
      <c r="H1268" s="999"/>
      <c r="I1268" s="999"/>
      <c r="J1268" s="999"/>
      <c r="K1268" s="987"/>
      <c r="L1268" s="999"/>
      <c r="M1268" s="999"/>
      <c r="N1268" s="1002"/>
      <c r="O1268" s="987"/>
      <c r="P1268" s="987"/>
      <c r="Q1268" s="978"/>
      <c r="R1268" s="978"/>
      <c r="S1268" s="978"/>
      <c r="T1268" s="978"/>
      <c r="U1268" s="978"/>
      <c r="V1268" s="978"/>
      <c r="W1268" s="981"/>
      <c r="X1268" s="984"/>
      <c r="Y1268" s="984"/>
      <c r="Z1268" s="975"/>
      <c r="AA1268" s="957" t="s">
        <v>2424</v>
      </c>
      <c r="AB1268" s="958" t="s">
        <v>500</v>
      </c>
      <c r="AC1268" s="958">
        <v>1000</v>
      </c>
      <c r="AD1268" s="958" t="s">
        <v>380</v>
      </c>
      <c r="AE1268" s="959">
        <v>42648</v>
      </c>
      <c r="AF1268" s="959">
        <v>43489</v>
      </c>
      <c r="AG1268" s="958">
        <v>6316.21</v>
      </c>
      <c r="AH1268" s="958">
        <v>930.87</v>
      </c>
      <c r="AI1268" s="960">
        <v>0.55940000000000001</v>
      </c>
      <c r="AJ1268" s="960">
        <f>(AH1268-MIN(IF(O1267=0,2E+99,O1267),IF(X1267=0,2E+99,X1267)))/MIN(IF(O1267=0,2E+99,O1267),IF(X1267=0,2E+99,X1267))</f>
        <v>-0.99836322697688484</v>
      </c>
      <c r="AK1268" s="960">
        <v>0.2280220216606498</v>
      </c>
      <c r="AL1268" s="960">
        <v>2.7461782608695655</v>
      </c>
      <c r="AM1268" s="961">
        <v>2.9501200606632132</v>
      </c>
      <c r="AN1268" s="962">
        <v>45083.186967592592</v>
      </c>
      <c r="AO1268" s="958"/>
    </row>
    <row r="1269" spans="1:41" ht="13.5" thickBot="1" x14ac:dyDescent="0.25">
      <c r="A1269" s="932" t="s">
        <v>2426</v>
      </c>
      <c r="B1269" s="932" t="s">
        <v>2427</v>
      </c>
      <c r="C1269" s="933"/>
      <c r="D1269" s="934" t="s">
        <v>500</v>
      </c>
      <c r="E1269" s="933" t="s">
        <v>1004</v>
      </c>
      <c r="F1269" s="933">
        <v>3</v>
      </c>
      <c r="G1269" s="933">
        <v>1</v>
      </c>
      <c r="H1269" s="935">
        <v>20</v>
      </c>
      <c r="I1269" s="935">
        <v>873</v>
      </c>
      <c r="J1269" s="935">
        <v>0.01</v>
      </c>
      <c r="K1269" s="936">
        <v>235.20699999999999</v>
      </c>
      <c r="L1269" s="935">
        <v>1.5</v>
      </c>
      <c r="M1269" s="935">
        <v>143</v>
      </c>
      <c r="N1269" s="937">
        <v>26071.914999999994</v>
      </c>
      <c r="O1269" s="936">
        <f>VLOOKUP(D1269,'Залог и цена пипса'!$B$13:$E$44,3,0)*(N1269+I1269*$C$2*K1269)</f>
        <v>568722.7165000001</v>
      </c>
      <c r="P1269" s="936">
        <f>K1269*VLOOKUP(D1269,'Залог и цена пипса'!$B$13:$E$44,2,0)</f>
        <v>50442.493220000004</v>
      </c>
      <c r="Q1269" s="938"/>
      <c r="R1269" s="938"/>
      <c r="S1269" s="938"/>
      <c r="T1269" s="938"/>
      <c r="U1269" s="938"/>
      <c r="V1269" s="938"/>
      <c r="W1269" s="939"/>
      <c r="X1269" s="940"/>
      <c r="Y1269" s="940"/>
      <c r="Z1269" s="941">
        <f>MAX(O1269,X1269)+MAX(Y1269,P1269)</f>
        <v>619165.20972000016</v>
      </c>
      <c r="AA1269" s="932" t="s">
        <v>2428</v>
      </c>
      <c r="AB1269" s="933" t="s">
        <v>500</v>
      </c>
      <c r="AC1269" s="933">
        <v>100000</v>
      </c>
      <c r="AD1269" s="933" t="s">
        <v>380</v>
      </c>
      <c r="AE1269" s="942">
        <v>41677</v>
      </c>
      <c r="AF1269" s="942">
        <v>43501</v>
      </c>
      <c r="AG1269" s="933">
        <v>5318.04</v>
      </c>
      <c r="AH1269" s="933">
        <v>1492.56</v>
      </c>
      <c r="AI1269" s="943">
        <v>1.49E-2</v>
      </c>
      <c r="AJ1269" s="943">
        <f>(AH1269-MIN(IF(O1269=0,2E+99,O1269),IF(X1269=0,2E+99,X1269)))/MIN(IF(O1269=0,2E+99,O1269),IF(X1269=0,2E+99,X1269))</f>
        <v>-0.99737559278590893</v>
      </c>
      <c r="AK1269" s="943">
        <v>8.8781969949916527E-4</v>
      </c>
      <c r="AL1269" s="943">
        <v>1.0636079999999999E-2</v>
      </c>
      <c r="AM1269" s="941">
        <v>0.71260652838076866</v>
      </c>
      <c r="AN1269" s="944">
        <v>45083.187071759261</v>
      </c>
      <c r="AO1269" s="933"/>
    </row>
    <row r="1270" spans="1:41" ht="13.5" thickBot="1" x14ac:dyDescent="0.25">
      <c r="A1270" s="932" t="s">
        <v>2429</v>
      </c>
      <c r="B1270" s="932" t="s">
        <v>2430</v>
      </c>
      <c r="C1270" s="933"/>
      <c r="D1270" s="934" t="s">
        <v>508</v>
      </c>
      <c r="E1270" s="933" t="s">
        <v>1004</v>
      </c>
      <c r="F1270" s="933">
        <v>3</v>
      </c>
      <c r="G1270" s="933">
        <v>1</v>
      </c>
      <c r="H1270" s="935">
        <v>35</v>
      </c>
      <c r="I1270" s="935">
        <v>1752</v>
      </c>
      <c r="J1270" s="935">
        <v>0.01</v>
      </c>
      <c r="K1270" s="936">
        <v>1397220.2250000001</v>
      </c>
      <c r="L1270" s="935">
        <v>1.4</v>
      </c>
      <c r="M1270" s="935">
        <v>-50</v>
      </c>
      <c r="N1270" s="937">
        <v>76455494.054231077</v>
      </c>
      <c r="O1270" s="936">
        <f>VLOOKUP(D1270,'Залог и цена пипса'!$B$13:$E$44,3,0)*(N1270+I1270*$C$2*K1270)</f>
        <v>3382059579.5268817</v>
      </c>
      <c r="P1270" s="936">
        <f>K1270*VLOOKUP(D1270,'Залог и цена пипса'!$B$13:$E$44,2,0)</f>
        <v>299647849.45350003</v>
      </c>
      <c r="Q1270" s="938"/>
      <c r="R1270" s="938"/>
      <c r="S1270" s="938"/>
      <c r="T1270" s="938"/>
      <c r="U1270" s="938"/>
      <c r="V1270" s="938"/>
      <c r="W1270" s="939"/>
      <c r="X1270" s="940"/>
      <c r="Y1270" s="940"/>
      <c r="Z1270" s="941">
        <f>MAX(O1270,X1270)+MAX(Y1270,P1270)</f>
        <v>3681707428.980382</v>
      </c>
      <c r="AA1270" s="932" t="s">
        <v>2431</v>
      </c>
      <c r="AB1270" s="933" t="s">
        <v>508</v>
      </c>
      <c r="AC1270" s="933">
        <v>100000</v>
      </c>
      <c r="AD1270" s="933" t="s">
        <v>380</v>
      </c>
      <c r="AE1270" s="942">
        <v>42420</v>
      </c>
      <c r="AF1270" s="942">
        <v>43516</v>
      </c>
      <c r="AG1270" s="933">
        <v>11007.79</v>
      </c>
      <c r="AH1270" s="933">
        <v>3553.97</v>
      </c>
      <c r="AI1270" s="943">
        <v>3.5400000000000001E-2</v>
      </c>
      <c r="AJ1270" s="943">
        <f>(AH1270-MIN(IF(O1270=0,2E+99,O1270),IF(X1270=0,2E+99,X1270)))/MIN(IF(O1270=0,2E+99,O1270),IF(X1270=0,2E+99,X1270))</f>
        <v>-0.99999894916990184</v>
      </c>
      <c r="AK1270" s="943">
        <v>3.0577194444444443E-3</v>
      </c>
      <c r="AL1270" s="943">
        <v>3.6692633333333335E-2</v>
      </c>
      <c r="AM1270" s="941">
        <v>1.0324407165320286</v>
      </c>
      <c r="AN1270" s="944">
        <v>45083.187118055554</v>
      </c>
      <c r="AO1270" s="933"/>
    </row>
    <row r="1271" spans="1:41" ht="13.5" thickBot="1" x14ac:dyDescent="0.25">
      <c r="A1271" s="932" t="s">
        <v>2432</v>
      </c>
      <c r="B1271" s="932" t="s">
        <v>2433</v>
      </c>
      <c r="C1271" s="933"/>
      <c r="D1271" s="934" t="s">
        <v>500</v>
      </c>
      <c r="E1271" s="933" t="s">
        <v>1004</v>
      </c>
      <c r="F1271" s="933">
        <v>3</v>
      </c>
      <c r="G1271" s="933">
        <v>1</v>
      </c>
      <c r="H1271" s="935">
        <v>11</v>
      </c>
      <c r="I1271" s="935">
        <v>207</v>
      </c>
      <c r="J1271" s="935">
        <v>0.01</v>
      </c>
      <c r="K1271" s="936">
        <v>1.4740000000000002</v>
      </c>
      <c r="L1271" s="935">
        <v>1.5</v>
      </c>
      <c r="M1271" s="935">
        <v>74</v>
      </c>
      <c r="N1271" s="937">
        <v>74.803999999999988</v>
      </c>
      <c r="O1271" s="936">
        <f>VLOOKUP(D1271,'Залог и цена пипса'!$B$13:$E$44,3,0)*(N1271+I1271*$C$2*K1271)</f>
        <v>1205.7170000000001</v>
      </c>
      <c r="P1271" s="936">
        <f>K1271*VLOOKUP(D1271,'Залог и цена пипса'!$B$13:$E$44,2,0)</f>
        <v>316.11404000000005</v>
      </c>
      <c r="Q1271" s="938"/>
      <c r="R1271" s="938"/>
      <c r="S1271" s="938"/>
      <c r="T1271" s="938"/>
      <c r="U1271" s="938"/>
      <c r="V1271" s="938"/>
      <c r="W1271" s="939"/>
      <c r="X1271" s="940"/>
      <c r="Y1271" s="940"/>
      <c r="Z1271" s="941">
        <f>MAX(O1271,X1271)+MAX(Y1271,P1271)</f>
        <v>1521.83104</v>
      </c>
      <c r="AA1271" s="932" t="s">
        <v>2434</v>
      </c>
      <c r="AB1271" s="933" t="s">
        <v>500</v>
      </c>
      <c r="AC1271" s="933">
        <v>1000</v>
      </c>
      <c r="AD1271" s="933" t="s">
        <v>380</v>
      </c>
      <c r="AE1271" s="942">
        <v>41275</v>
      </c>
      <c r="AF1271" s="942">
        <v>43502</v>
      </c>
      <c r="AG1271" s="933">
        <v>8658.23</v>
      </c>
      <c r="AH1271" s="933">
        <v>3412.69</v>
      </c>
      <c r="AI1271" s="943">
        <v>0.48670000000000002</v>
      </c>
      <c r="AJ1271" s="943">
        <f>(AH1271-MIN(IF(O1271=0,2E+99,O1271),IF(X1271=0,2E+99,X1271)))/MIN(IF(O1271=0,2E+99,O1271),IF(X1271=0,2E+99,X1271))</f>
        <v>1.8304237229797704</v>
      </c>
      <c r="AK1271" s="943">
        <v>0.11828183060109289</v>
      </c>
      <c r="AL1271" s="943">
        <v>1.4193819672131149</v>
      </c>
      <c r="AM1271" s="941">
        <v>0.41591295055018618</v>
      </c>
      <c r="AN1271" s="944">
        <v>45083.187210648146</v>
      </c>
      <c r="AO1271" s="933"/>
    </row>
    <row r="1272" spans="1:41" x14ac:dyDescent="0.2">
      <c r="A1272" s="988" t="s">
        <v>2435</v>
      </c>
      <c r="B1272" s="988" t="s">
        <v>2247</v>
      </c>
      <c r="C1272" s="991"/>
      <c r="D1272" s="994" t="s">
        <v>508</v>
      </c>
      <c r="E1272" s="991" t="s">
        <v>1004</v>
      </c>
      <c r="F1272" s="991">
        <v>2</v>
      </c>
      <c r="G1272" s="991">
        <v>1</v>
      </c>
      <c r="H1272" s="997">
        <v>10</v>
      </c>
      <c r="I1272" s="997">
        <v>294</v>
      </c>
      <c r="J1272" s="997">
        <v>0.01</v>
      </c>
      <c r="K1272" s="985">
        <v>1.373</v>
      </c>
      <c r="L1272" s="997">
        <v>1.8</v>
      </c>
      <c r="M1272" s="997">
        <v>70</v>
      </c>
      <c r="N1272" s="1000">
        <v>81.048389070222868</v>
      </c>
      <c r="O1272" s="985">
        <f>VLOOKUP(D1272,'Залог и цена пипса'!$B$13:$E$44,3,0)*(N1272+I1272*$C$2*K1272)</f>
        <v>1079.4483292336131</v>
      </c>
      <c r="P1272" s="985">
        <f>K1272*VLOOKUP(D1272,'Залог и цена пипса'!$B$13:$E$44,2,0)</f>
        <v>294.45357999999999</v>
      </c>
      <c r="Q1272" s="976"/>
      <c r="R1272" s="976"/>
      <c r="S1272" s="976"/>
      <c r="T1272" s="976"/>
      <c r="U1272" s="976"/>
      <c r="V1272" s="976"/>
      <c r="W1272" s="979"/>
      <c r="X1272" s="982"/>
      <c r="Y1272" s="982"/>
      <c r="Z1272" s="973">
        <f>MAX(O1272,X1272)+MAX(Y1272,P1272)</f>
        <v>1373.901909233613</v>
      </c>
      <c r="AA1272" s="945" t="s">
        <v>2248</v>
      </c>
      <c r="AB1272" s="946" t="s">
        <v>508</v>
      </c>
      <c r="AC1272" s="946">
        <v>1500</v>
      </c>
      <c r="AD1272" s="946" t="s">
        <v>380</v>
      </c>
      <c r="AE1272" s="947">
        <v>42744</v>
      </c>
      <c r="AF1272" s="947">
        <v>43637</v>
      </c>
      <c r="AG1272" s="946">
        <v>6154.39</v>
      </c>
      <c r="AH1272" s="946">
        <v>1116.21</v>
      </c>
      <c r="AI1272" s="948">
        <v>0.20599999999999999</v>
      </c>
      <c r="AJ1272" s="948">
        <f>(AH1272-MIN(IF(O1272=0,2E+99,O1272),IF(X1272=0,2E+99,X1272)))/MIN(IF(O1272=0,2E+99,O1272),IF(X1272=0,2E+99,X1272))</f>
        <v>3.4055980050927498E-2</v>
      </c>
      <c r="AK1272" s="948">
        <v>0.13955532879818597</v>
      </c>
      <c r="AL1272" s="948">
        <v>1.6411706666666668</v>
      </c>
      <c r="AM1272" s="949">
        <v>2.2054595461427513</v>
      </c>
      <c r="AN1272" s="950">
        <v>45083.187303240738</v>
      </c>
      <c r="AO1272" s="946"/>
    </row>
    <row r="1273" spans="1:41" ht="13.5" thickBot="1" x14ac:dyDescent="0.25">
      <c r="A1273" s="990"/>
      <c r="B1273" s="990"/>
      <c r="C1273" s="993"/>
      <c r="D1273" s="996"/>
      <c r="E1273" s="993"/>
      <c r="F1273" s="993"/>
      <c r="G1273" s="993"/>
      <c r="H1273" s="999"/>
      <c r="I1273" s="999"/>
      <c r="J1273" s="999"/>
      <c r="K1273" s="987"/>
      <c r="L1273" s="999"/>
      <c r="M1273" s="999"/>
      <c r="N1273" s="1002"/>
      <c r="O1273" s="987"/>
      <c r="P1273" s="987"/>
      <c r="Q1273" s="978"/>
      <c r="R1273" s="978"/>
      <c r="S1273" s="978"/>
      <c r="T1273" s="978"/>
      <c r="U1273" s="978"/>
      <c r="V1273" s="978"/>
      <c r="W1273" s="981"/>
      <c r="X1273" s="984"/>
      <c r="Y1273" s="984"/>
      <c r="Z1273" s="975"/>
      <c r="AA1273" s="957" t="s">
        <v>1322</v>
      </c>
      <c r="AB1273" s="958" t="s">
        <v>508</v>
      </c>
      <c r="AC1273" s="958">
        <v>10000</v>
      </c>
      <c r="AD1273" s="958" t="s">
        <v>380</v>
      </c>
      <c r="AE1273" s="959">
        <v>41640</v>
      </c>
      <c r="AF1273" s="959">
        <v>44453</v>
      </c>
      <c r="AG1273" s="958">
        <v>18577.400000000001</v>
      </c>
      <c r="AH1273" s="958">
        <v>4461.45</v>
      </c>
      <c r="AI1273" s="960">
        <v>0.28610000000000002</v>
      </c>
      <c r="AJ1273" s="960">
        <f>(AH1273-MIN(IF(O1272=0,2E+99,O1272),IF(X1272=0,2E+99,X1272)))/MIN(IF(O1272=0,2E+99,O1272),IF(X1272=0,2E+99,X1272))</f>
        <v>3.1330834271312837</v>
      </c>
      <c r="AK1273" s="960">
        <v>2.0105411255411255E-2</v>
      </c>
      <c r="AL1273" s="960">
        <v>0.24126493506493507</v>
      </c>
      <c r="AM1273" s="961">
        <v>0.54077695606794896</v>
      </c>
      <c r="AN1273" s="962">
        <v>45083.187418981484</v>
      </c>
      <c r="AO1273" s="958"/>
    </row>
    <row r="1274" spans="1:41" ht="13.5" thickBot="1" x14ac:dyDescent="0.25">
      <c r="A1274" s="932" t="s">
        <v>2436</v>
      </c>
      <c r="B1274" s="932" t="s">
        <v>2437</v>
      </c>
      <c r="C1274" s="933"/>
      <c r="D1274" s="934" t="s">
        <v>508</v>
      </c>
      <c r="E1274" s="933" t="s">
        <v>1004</v>
      </c>
      <c r="F1274" s="933">
        <v>2</v>
      </c>
      <c r="G1274" s="933">
        <v>1</v>
      </c>
      <c r="H1274" s="935">
        <v>10</v>
      </c>
      <c r="I1274" s="935">
        <v>294</v>
      </c>
      <c r="J1274" s="935">
        <v>0.01</v>
      </c>
      <c r="K1274" s="936">
        <v>1.373</v>
      </c>
      <c r="L1274" s="935">
        <v>1.8</v>
      </c>
      <c r="M1274" s="935">
        <v>70</v>
      </c>
      <c r="N1274" s="937">
        <v>81.048389070222868</v>
      </c>
      <c r="O1274" s="936">
        <f>VLOOKUP(D1274,'Залог и цена пипса'!$B$13:$E$44,3,0)*(N1274+I1274*$C$2*K1274)</f>
        <v>1079.4483292336131</v>
      </c>
      <c r="P1274" s="936">
        <f>K1274*VLOOKUP(D1274,'Залог и цена пипса'!$B$13:$E$44,2,0)</f>
        <v>294.45357999999999</v>
      </c>
      <c r="Q1274" s="938"/>
      <c r="R1274" s="938"/>
      <c r="S1274" s="938"/>
      <c r="T1274" s="938"/>
      <c r="U1274" s="938"/>
      <c r="V1274" s="938"/>
      <c r="W1274" s="939"/>
      <c r="X1274" s="940"/>
      <c r="Y1274" s="940"/>
      <c r="Z1274" s="941">
        <f>MAX(O1274,X1274)+MAX(Y1274,P1274)</f>
        <v>1373.901909233613</v>
      </c>
      <c r="AA1274" s="932" t="s">
        <v>2438</v>
      </c>
      <c r="AB1274" s="933" t="s">
        <v>508</v>
      </c>
      <c r="AC1274" s="933">
        <v>1500</v>
      </c>
      <c r="AD1274" s="933" t="s">
        <v>380</v>
      </c>
      <c r="AE1274" s="942">
        <v>42751</v>
      </c>
      <c r="AF1274" s="942">
        <v>43637</v>
      </c>
      <c r="AG1274" s="933">
        <v>6000.98</v>
      </c>
      <c r="AH1274" s="933">
        <v>1354.61</v>
      </c>
      <c r="AI1274" s="943">
        <v>0.23089999999999999</v>
      </c>
      <c r="AJ1274" s="943">
        <f>(AH1274-MIN(IF(O1274=0,2E+99,O1274),IF(X1274=0,2E+99,X1274)))/MIN(IF(O1274=0,2E+99,O1274),IF(X1274=0,2E+99,X1274))</f>
        <v>0.25490953417079826</v>
      </c>
      <c r="AK1274" s="943">
        <v>0.13700867579908674</v>
      </c>
      <c r="AL1274" s="943">
        <v>1.666938888888889</v>
      </c>
      <c r="AM1274" s="941">
        <v>1.8458510813690534</v>
      </c>
      <c r="AN1274" s="944">
        <v>45083.187523148146</v>
      </c>
      <c r="AO1274" s="933"/>
    </row>
    <row r="1275" spans="1:41" x14ac:dyDescent="0.2">
      <c r="A1275" s="988" t="s">
        <v>2439</v>
      </c>
      <c r="B1275" s="988" t="s">
        <v>2440</v>
      </c>
      <c r="C1275" s="991"/>
      <c r="D1275" s="994" t="s">
        <v>500</v>
      </c>
      <c r="E1275" s="991" t="s">
        <v>1004</v>
      </c>
      <c r="F1275" s="991">
        <v>2</v>
      </c>
      <c r="G1275" s="991">
        <v>1</v>
      </c>
      <c r="H1275" s="997">
        <v>10</v>
      </c>
      <c r="I1275" s="997">
        <v>294</v>
      </c>
      <c r="J1275" s="997">
        <v>0.01</v>
      </c>
      <c r="K1275" s="985">
        <v>1.373</v>
      </c>
      <c r="L1275" s="997">
        <v>1.8</v>
      </c>
      <c r="M1275" s="997">
        <v>70</v>
      </c>
      <c r="N1275" s="1000">
        <v>80.792999999999978</v>
      </c>
      <c r="O1275" s="985">
        <f>VLOOKUP(D1275,'Залог и цена пипса'!$B$13:$E$44,3,0)*(N1275+I1275*$C$2*K1275)</f>
        <v>1413.423</v>
      </c>
      <c r="P1275" s="985">
        <f>K1275*VLOOKUP(D1275,'Залог и цена пипса'!$B$13:$E$44,2,0)</f>
        <v>294.45357999999999</v>
      </c>
      <c r="Q1275" s="976"/>
      <c r="R1275" s="976"/>
      <c r="S1275" s="976"/>
      <c r="T1275" s="976"/>
      <c r="U1275" s="976"/>
      <c r="V1275" s="976"/>
      <c r="W1275" s="979"/>
      <c r="X1275" s="982"/>
      <c r="Y1275" s="982"/>
      <c r="Z1275" s="973">
        <f>MAX(O1275,X1275)+MAX(Y1275,P1275)</f>
        <v>1707.8765800000001</v>
      </c>
      <c r="AA1275" s="945" t="s">
        <v>2441</v>
      </c>
      <c r="AB1275" s="946" t="s">
        <v>500</v>
      </c>
      <c r="AC1275" s="946">
        <v>10000</v>
      </c>
      <c r="AD1275" s="946" t="s">
        <v>380</v>
      </c>
      <c r="AE1275" s="947">
        <v>42736</v>
      </c>
      <c r="AF1275" s="947">
        <v>43455</v>
      </c>
      <c r="AG1275" s="946">
        <v>3485.33</v>
      </c>
      <c r="AH1275" s="946">
        <v>754.04</v>
      </c>
      <c r="AI1275" s="948">
        <v>7.2599999999999998E-2</v>
      </c>
      <c r="AJ1275" s="948">
        <f>(AH1275-MIN(IF(O1275=0,2E+99,O1275),IF(X1275=0,2E+99,X1275)))/MIN(IF(O1275=0,2E+99,O1275),IF(X1275=0,2E+99,X1275))</f>
        <v>-0.46651497817709209</v>
      </c>
      <c r="AK1275" s="948">
        <v>1.4706033755274262E-2</v>
      </c>
      <c r="AL1275" s="948">
        <v>0.17426649999999999</v>
      </c>
      <c r="AM1275" s="949">
        <v>2.3111041854543526</v>
      </c>
      <c r="AN1275" s="950">
        <v>45083.187569444446</v>
      </c>
      <c r="AO1275" s="946"/>
    </row>
    <row r="1276" spans="1:41" ht="13.5" thickBot="1" x14ac:dyDescent="0.25">
      <c r="A1276" s="990"/>
      <c r="B1276" s="990"/>
      <c r="C1276" s="993"/>
      <c r="D1276" s="996"/>
      <c r="E1276" s="993"/>
      <c r="F1276" s="993"/>
      <c r="G1276" s="993"/>
      <c r="H1276" s="999"/>
      <c r="I1276" s="999"/>
      <c r="J1276" s="999"/>
      <c r="K1276" s="987"/>
      <c r="L1276" s="999"/>
      <c r="M1276" s="999"/>
      <c r="N1276" s="1002"/>
      <c r="O1276" s="987"/>
      <c r="P1276" s="987"/>
      <c r="Q1276" s="978"/>
      <c r="R1276" s="978"/>
      <c r="S1276" s="978"/>
      <c r="T1276" s="978"/>
      <c r="U1276" s="978"/>
      <c r="V1276" s="978"/>
      <c r="W1276" s="981"/>
      <c r="X1276" s="984"/>
      <c r="Y1276" s="984"/>
      <c r="Z1276" s="975"/>
      <c r="AA1276" s="957" t="s">
        <v>2442</v>
      </c>
      <c r="AB1276" s="958" t="s">
        <v>500</v>
      </c>
      <c r="AC1276" s="958">
        <v>1000</v>
      </c>
      <c r="AD1276" s="958" t="s">
        <v>380</v>
      </c>
      <c r="AE1276" s="959">
        <v>42736</v>
      </c>
      <c r="AF1276" s="959">
        <v>43462</v>
      </c>
      <c r="AG1276" s="958">
        <v>19861.86</v>
      </c>
      <c r="AH1276" s="958">
        <v>10654.92</v>
      </c>
      <c r="AI1276" s="960">
        <v>0.6875</v>
      </c>
      <c r="AJ1276" s="960">
        <f>(AH1276-MIN(IF(O1275=0,2E+99,O1275),IF(X1275=0,2E+99,X1275)))/MIN(IF(O1275=0,2E+99,O1275),IF(X1275=0,2E+99,X1275))</f>
        <v>6.5383802301221925</v>
      </c>
      <c r="AK1276" s="960">
        <v>0.83104016736401687</v>
      </c>
      <c r="AL1276" s="960">
        <v>9.93093</v>
      </c>
      <c r="AM1276" s="961">
        <v>0.93205110878354791</v>
      </c>
      <c r="AN1276" s="962">
        <v>45083.187592592592</v>
      </c>
      <c r="AO1276" s="958"/>
    </row>
    <row r="1277" spans="1:41" x14ac:dyDescent="0.2">
      <c r="A1277" s="988" t="s">
        <v>2443</v>
      </c>
      <c r="B1277" s="988" t="s">
        <v>2444</v>
      </c>
      <c r="C1277" s="991"/>
      <c r="D1277" s="994" t="s">
        <v>500</v>
      </c>
      <c r="E1277" s="991" t="s">
        <v>1004</v>
      </c>
      <c r="F1277" s="991">
        <v>4</v>
      </c>
      <c r="G1277" s="991">
        <v>1</v>
      </c>
      <c r="H1277" s="997">
        <v>10</v>
      </c>
      <c r="I1277" s="997">
        <v>294</v>
      </c>
      <c r="J1277" s="997">
        <v>0.01</v>
      </c>
      <c r="K1277" s="985">
        <v>1.373</v>
      </c>
      <c r="L1277" s="997">
        <v>1.8</v>
      </c>
      <c r="M1277" s="997">
        <v>70</v>
      </c>
      <c r="N1277" s="1000">
        <v>80.792999999999978</v>
      </c>
      <c r="O1277" s="985">
        <f>VLOOKUP(D1277,'Залог и цена пипса'!$B$13:$E$44,3,0)*(N1277+I1277*$C$2*K1277)</f>
        <v>1413.423</v>
      </c>
      <c r="P1277" s="985">
        <f>K1277*VLOOKUP(D1277,'Залог и цена пипса'!$B$13:$E$44,2,0)</f>
        <v>294.45357999999999</v>
      </c>
      <c r="Q1277" s="976"/>
      <c r="R1277" s="976"/>
      <c r="S1277" s="976"/>
      <c r="T1277" s="976"/>
      <c r="U1277" s="976"/>
      <c r="V1277" s="976"/>
      <c r="W1277" s="979"/>
      <c r="X1277" s="982"/>
      <c r="Y1277" s="982"/>
      <c r="Z1277" s="973">
        <f>MAX(O1277,X1277)+MAX(Y1277,P1277)</f>
        <v>1707.8765800000001</v>
      </c>
      <c r="AA1277" s="945" t="s">
        <v>2445</v>
      </c>
      <c r="AB1277" s="946" t="s">
        <v>526</v>
      </c>
      <c r="AC1277" s="946">
        <v>1000</v>
      </c>
      <c r="AD1277" s="946" t="s">
        <v>380</v>
      </c>
      <c r="AE1277" s="947">
        <v>42737</v>
      </c>
      <c r="AF1277" s="947">
        <v>43462</v>
      </c>
      <c r="AG1277" s="946">
        <v>1260.32</v>
      </c>
      <c r="AH1277" s="946">
        <v>1116.42</v>
      </c>
      <c r="AI1277" s="948">
        <v>0.36299999999999999</v>
      </c>
      <c r="AJ1277" s="948">
        <f>(AH1277-MIN(IF(O1277=0,2E+99,O1277),IF(X1277=0,2E+99,X1277)))/MIN(IF(O1277=0,2E+99,O1277),IF(X1277=0,2E+99,X1277))</f>
        <v>-0.21013030069554545</v>
      </c>
      <c r="AK1277" s="948">
        <v>5.2733054393305438E-2</v>
      </c>
      <c r="AL1277" s="948">
        <v>0.63015999999999994</v>
      </c>
      <c r="AM1277" s="949">
        <v>0.56444707189050713</v>
      </c>
      <c r="AN1277" s="950">
        <v>45083.187638888892</v>
      </c>
      <c r="AO1277" s="946"/>
    </row>
    <row r="1278" spans="1:41" x14ac:dyDescent="0.2">
      <c r="A1278" s="989"/>
      <c r="B1278" s="989"/>
      <c r="C1278" s="992"/>
      <c r="D1278" s="995"/>
      <c r="E1278" s="992"/>
      <c r="F1278" s="992"/>
      <c r="G1278" s="992"/>
      <c r="H1278" s="998"/>
      <c r="I1278" s="998"/>
      <c r="J1278" s="998"/>
      <c r="K1278" s="986"/>
      <c r="L1278" s="998"/>
      <c r="M1278" s="998"/>
      <c r="N1278" s="1001"/>
      <c r="O1278" s="986"/>
      <c r="P1278" s="986"/>
      <c r="Q1278" s="977"/>
      <c r="R1278" s="977"/>
      <c r="S1278" s="977"/>
      <c r="T1278" s="977"/>
      <c r="U1278" s="977"/>
      <c r="V1278" s="977"/>
      <c r="W1278" s="980"/>
      <c r="X1278" s="983"/>
      <c r="Y1278" s="983"/>
      <c r="Z1278" s="974"/>
      <c r="AA1278" s="951" t="s">
        <v>2446</v>
      </c>
      <c r="AB1278" s="952" t="s">
        <v>526</v>
      </c>
      <c r="AC1278" s="952">
        <v>1000</v>
      </c>
      <c r="AD1278" s="952" t="s">
        <v>380</v>
      </c>
      <c r="AE1278" s="953">
        <v>42737</v>
      </c>
      <c r="AF1278" s="953">
        <v>43462</v>
      </c>
      <c r="AG1278" s="952">
        <v>4951.8599999999997</v>
      </c>
      <c r="AH1278" s="952">
        <v>2552.1</v>
      </c>
      <c r="AI1278" s="954">
        <v>0.80520000000000003</v>
      </c>
      <c r="AJ1278" s="954">
        <f>(AH1278-MIN(IF(O1277=0,2E+99,O1277),IF(X1277=0,2E+99,X1277)))/MIN(IF(O1277=0,2E+99,O1277),IF(X1277=0,2E+99,X1277))</f>
        <v>0.80561657762750427</v>
      </c>
      <c r="AK1278" s="954">
        <v>0.2071907949790795</v>
      </c>
      <c r="AL1278" s="954">
        <v>2.47593</v>
      </c>
      <c r="AM1278" s="955">
        <v>0.97015399083108023</v>
      </c>
      <c r="AN1278" s="956">
        <v>45083.187662037039</v>
      </c>
      <c r="AO1278" s="952"/>
    </row>
    <row r="1279" spans="1:41" ht="13.5" thickBot="1" x14ac:dyDescent="0.25">
      <c r="A1279" s="990"/>
      <c r="B1279" s="990"/>
      <c r="C1279" s="993"/>
      <c r="D1279" s="996"/>
      <c r="E1279" s="993"/>
      <c r="F1279" s="993"/>
      <c r="G1279" s="993"/>
      <c r="H1279" s="999"/>
      <c r="I1279" s="999"/>
      <c r="J1279" s="999"/>
      <c r="K1279" s="987"/>
      <c r="L1279" s="999"/>
      <c r="M1279" s="999"/>
      <c r="N1279" s="1002"/>
      <c r="O1279" s="987"/>
      <c r="P1279" s="987"/>
      <c r="Q1279" s="978"/>
      <c r="R1279" s="978"/>
      <c r="S1279" s="978"/>
      <c r="T1279" s="978"/>
      <c r="U1279" s="978"/>
      <c r="V1279" s="978"/>
      <c r="W1279" s="981"/>
      <c r="X1279" s="984"/>
      <c r="Y1279" s="984"/>
      <c r="Z1279" s="975"/>
      <c r="AA1279" s="957" t="s">
        <v>2447</v>
      </c>
      <c r="AB1279" s="958" t="s">
        <v>526</v>
      </c>
      <c r="AC1279" s="958">
        <v>1000</v>
      </c>
      <c r="AD1279" s="958" t="s">
        <v>380</v>
      </c>
      <c r="AE1279" s="959">
        <v>42737</v>
      </c>
      <c r="AF1279" s="959">
        <v>43462</v>
      </c>
      <c r="AG1279" s="958">
        <v>2523.48</v>
      </c>
      <c r="AH1279" s="958">
        <v>2693.12</v>
      </c>
      <c r="AI1279" s="960">
        <v>0.87570000000000003</v>
      </c>
      <c r="AJ1279" s="960">
        <f>(AH1279-MIN(IF(O1277=0,2E+99,O1277),IF(X1277=0,2E+99,X1277)))/MIN(IF(O1277=0,2E+99,O1277),IF(X1277=0,2E+99,X1277))</f>
        <v>0.90538854964154392</v>
      </c>
      <c r="AK1279" s="960">
        <v>0.10558493723849374</v>
      </c>
      <c r="AL1279" s="960">
        <v>1.2617400000000001</v>
      </c>
      <c r="AM1279" s="961">
        <v>0.46850493108365021</v>
      </c>
      <c r="AN1279" s="962">
        <v>45083.187696759262</v>
      </c>
      <c r="AO1279" s="958"/>
    </row>
    <row r="1280" spans="1:41" ht="13.5" thickBot="1" x14ac:dyDescent="0.25">
      <c r="A1280" s="932" t="s">
        <v>2448</v>
      </c>
      <c r="B1280" s="932" t="s">
        <v>1085</v>
      </c>
      <c r="C1280" s="933"/>
      <c r="D1280" s="934" t="s">
        <v>504</v>
      </c>
      <c r="E1280" s="933" t="s">
        <v>1004</v>
      </c>
      <c r="F1280" s="933">
        <v>3</v>
      </c>
      <c r="G1280" s="933">
        <v>1</v>
      </c>
      <c r="H1280" s="935">
        <v>4</v>
      </c>
      <c r="I1280" s="935">
        <v>45</v>
      </c>
      <c r="J1280" s="935">
        <v>0.01</v>
      </c>
      <c r="K1280" s="936">
        <v>0.45300000000000001</v>
      </c>
      <c r="L1280" s="935">
        <v>3.1</v>
      </c>
      <c r="M1280" s="935">
        <v>13</v>
      </c>
      <c r="N1280" s="937">
        <v>3.1028599999999997</v>
      </c>
      <c r="O1280" s="936">
        <f>VLOOKUP(D1280,'Залог и цена пипса'!$B$13:$E$44,3,0)*(N1280+I1280*$C$2*K1280)</f>
        <v>66.314424111948341</v>
      </c>
      <c r="P1280" s="936">
        <f>K1280*VLOOKUP(D1280,'Залог и цена пипса'!$B$13:$E$44,2,0)</f>
        <v>90.600000000000009</v>
      </c>
      <c r="Q1280" s="938"/>
      <c r="R1280" s="938"/>
      <c r="S1280" s="938"/>
      <c r="T1280" s="938"/>
      <c r="U1280" s="938"/>
      <c r="V1280" s="938"/>
      <c r="W1280" s="939"/>
      <c r="X1280" s="940"/>
      <c r="Y1280" s="940"/>
      <c r="Z1280" s="941">
        <f>MAX(O1280,X1280)+MAX(Y1280,P1280)</f>
        <v>156.91442411194834</v>
      </c>
      <c r="AA1280" s="932" t="s">
        <v>1086</v>
      </c>
      <c r="AB1280" s="933" t="s">
        <v>504</v>
      </c>
      <c r="AC1280" s="933">
        <v>500</v>
      </c>
      <c r="AD1280" s="933" t="s">
        <v>380</v>
      </c>
      <c r="AE1280" s="942">
        <v>42736</v>
      </c>
      <c r="AF1280" s="942">
        <v>43676</v>
      </c>
      <c r="AG1280" s="933">
        <v>13225.26</v>
      </c>
      <c r="AH1280" s="933">
        <v>8379.41</v>
      </c>
      <c r="AI1280" s="943">
        <v>0.95630000000000004</v>
      </c>
      <c r="AJ1280" s="943">
        <f>(AH1280-MIN(IF(O1280=0,2E+99,O1280),IF(X1280=0,2E+99,X1280)))/MIN(IF(O1280=0,2E+99,O1280),IF(X1280=0,2E+99,X1280))</f>
        <v>125.35878411391079</v>
      </c>
      <c r="AK1280" s="943">
        <v>0.85600388349514567</v>
      </c>
      <c r="AL1280" s="943">
        <v>10.173276923076923</v>
      </c>
      <c r="AM1280" s="941">
        <v>0.60704016888282841</v>
      </c>
      <c r="AN1280" s="944">
        <v>45083.187731481485</v>
      </c>
      <c r="AO1280" s="933"/>
    </row>
    <row r="1281" spans="1:41" x14ac:dyDescent="0.2">
      <c r="A1281" s="988" t="s">
        <v>2449</v>
      </c>
      <c r="B1281" s="988" t="s">
        <v>2450</v>
      </c>
      <c r="C1281" s="991"/>
      <c r="D1281" s="994" t="s">
        <v>500</v>
      </c>
      <c r="E1281" s="991" t="s">
        <v>1004</v>
      </c>
      <c r="F1281" s="991">
        <v>3</v>
      </c>
      <c r="G1281" s="991">
        <v>1</v>
      </c>
      <c r="H1281" s="997">
        <v>11</v>
      </c>
      <c r="I1281" s="997">
        <v>207</v>
      </c>
      <c r="J1281" s="997">
        <v>0.01</v>
      </c>
      <c r="K1281" s="985">
        <v>1.4740000000000002</v>
      </c>
      <c r="L1281" s="997">
        <v>1.5</v>
      </c>
      <c r="M1281" s="997">
        <v>74</v>
      </c>
      <c r="N1281" s="1000">
        <v>74.803999999999988</v>
      </c>
      <c r="O1281" s="985">
        <f>VLOOKUP(D1281,'Залог и цена пипса'!$B$13:$E$44,3,0)*(N1281+I1281*$C$2*K1281)</f>
        <v>1205.7170000000001</v>
      </c>
      <c r="P1281" s="985">
        <f>K1281*VLOOKUP(D1281,'Залог и цена пипса'!$B$13:$E$44,2,0)</f>
        <v>316.11404000000005</v>
      </c>
      <c r="Q1281" s="976"/>
      <c r="R1281" s="976"/>
      <c r="S1281" s="976"/>
      <c r="T1281" s="976"/>
      <c r="U1281" s="976"/>
      <c r="V1281" s="976"/>
      <c r="W1281" s="979"/>
      <c r="X1281" s="982"/>
      <c r="Y1281" s="982"/>
      <c r="Z1281" s="973">
        <f>MAX(O1281,X1281)+MAX(Y1281,P1281)</f>
        <v>1521.83104</v>
      </c>
      <c r="AA1281" s="945" t="s">
        <v>2451</v>
      </c>
      <c r="AB1281" s="946" t="s">
        <v>500</v>
      </c>
      <c r="AC1281" s="946">
        <v>1375</v>
      </c>
      <c r="AD1281" s="946" t="s">
        <v>380</v>
      </c>
      <c r="AE1281" s="947">
        <v>42373</v>
      </c>
      <c r="AF1281" s="947">
        <v>43502</v>
      </c>
      <c r="AG1281" s="946">
        <v>5729.57</v>
      </c>
      <c r="AH1281" s="946">
        <v>2027.44</v>
      </c>
      <c r="AI1281" s="948">
        <v>0.34300000000000003</v>
      </c>
      <c r="AJ1281" s="948">
        <f>(AH1281-MIN(IF(O1281=0,2E+99,O1281),IF(X1281=0,2E+99,X1281)))/MIN(IF(O1281=0,2E+99,O1281),IF(X1281=0,2E+99,X1281))</f>
        <v>0.68152228093325373</v>
      </c>
      <c r="AK1281" s="948">
        <v>0.11231698113207546</v>
      </c>
      <c r="AL1281" s="948">
        <v>1.3441806451612901</v>
      </c>
      <c r="AM1281" s="949">
        <v>0.91161681090280056</v>
      </c>
      <c r="AN1281" s="950">
        <v>45083.1878125</v>
      </c>
      <c r="AO1281" s="946"/>
    </row>
    <row r="1282" spans="1:41" x14ac:dyDescent="0.2">
      <c r="A1282" s="989"/>
      <c r="B1282" s="989"/>
      <c r="C1282" s="992"/>
      <c r="D1282" s="995"/>
      <c r="E1282" s="992"/>
      <c r="F1282" s="992"/>
      <c r="G1282" s="992"/>
      <c r="H1282" s="998"/>
      <c r="I1282" s="998"/>
      <c r="J1282" s="998"/>
      <c r="K1282" s="986"/>
      <c r="L1282" s="998"/>
      <c r="M1282" s="998"/>
      <c r="N1282" s="1001"/>
      <c r="O1282" s="986"/>
      <c r="P1282" s="986"/>
      <c r="Q1282" s="977"/>
      <c r="R1282" s="977"/>
      <c r="S1282" s="977"/>
      <c r="T1282" s="977"/>
      <c r="U1282" s="977"/>
      <c r="V1282" s="977"/>
      <c r="W1282" s="980"/>
      <c r="X1282" s="983"/>
      <c r="Y1282" s="983"/>
      <c r="Z1282" s="974"/>
      <c r="AA1282" s="951" t="s">
        <v>2452</v>
      </c>
      <c r="AB1282" s="952" t="s">
        <v>500</v>
      </c>
      <c r="AC1282" s="952">
        <v>1500</v>
      </c>
      <c r="AD1282" s="952" t="s">
        <v>380</v>
      </c>
      <c r="AE1282" s="953">
        <v>42373</v>
      </c>
      <c r="AF1282" s="953">
        <v>43502</v>
      </c>
      <c r="AG1282" s="952">
        <v>5493.85</v>
      </c>
      <c r="AH1282" s="952">
        <v>2162.34</v>
      </c>
      <c r="AI1282" s="954">
        <v>0.35830000000000001</v>
      </c>
      <c r="AJ1282" s="954">
        <f>(AH1282-MIN(IF(O1281=0,2E+99,O1281),IF(X1281=0,2E+99,X1281)))/MIN(IF(O1281=0,2E+99,O1281),IF(X1281=0,2E+99,X1281))</f>
        <v>0.79340591531843707</v>
      </c>
      <c r="AK1282" s="954">
        <v>9.8721473495058401E-2</v>
      </c>
      <c r="AL1282" s="954">
        <v>1.1814731182795699</v>
      </c>
      <c r="AM1282" s="955">
        <v>0.81957956538719845</v>
      </c>
      <c r="AN1282" s="956">
        <v>45083.187881944446</v>
      </c>
      <c r="AO1282" s="952"/>
    </row>
    <row r="1283" spans="1:41" x14ac:dyDescent="0.2">
      <c r="A1283" s="989"/>
      <c r="B1283" s="989"/>
      <c r="C1283" s="992"/>
      <c r="D1283" s="995"/>
      <c r="E1283" s="992"/>
      <c r="F1283" s="992"/>
      <c r="G1283" s="992"/>
      <c r="H1283" s="998"/>
      <c r="I1283" s="998"/>
      <c r="J1283" s="998"/>
      <c r="K1283" s="986"/>
      <c r="L1283" s="998"/>
      <c r="M1283" s="998"/>
      <c r="N1283" s="1001"/>
      <c r="O1283" s="986"/>
      <c r="P1283" s="986"/>
      <c r="Q1283" s="977"/>
      <c r="R1283" s="977"/>
      <c r="S1283" s="977"/>
      <c r="T1283" s="977"/>
      <c r="U1283" s="977"/>
      <c r="V1283" s="977"/>
      <c r="W1283" s="980"/>
      <c r="X1283" s="983"/>
      <c r="Y1283" s="983"/>
      <c r="Z1283" s="974"/>
      <c r="AA1283" s="951" t="s">
        <v>2453</v>
      </c>
      <c r="AB1283" s="952" t="s">
        <v>500</v>
      </c>
      <c r="AC1283" s="952">
        <v>1625</v>
      </c>
      <c r="AD1283" s="952" t="s">
        <v>380</v>
      </c>
      <c r="AE1283" s="953">
        <v>42373</v>
      </c>
      <c r="AF1283" s="953">
        <v>43502</v>
      </c>
      <c r="AG1283" s="952">
        <v>5327.71</v>
      </c>
      <c r="AH1283" s="952">
        <v>2233.34</v>
      </c>
      <c r="AI1283" s="954">
        <v>0.36249999999999999</v>
      </c>
      <c r="AJ1283" s="954">
        <f>(AH1283-MIN(IF(O1281=0,2E+99,O1281),IF(X1281=0,2E+99,X1281)))/MIN(IF(O1281=0,2E+99,O1281),IF(X1281=0,2E+99,X1281))</f>
        <v>0.85229203867905978</v>
      </c>
      <c r="AK1283" s="954">
        <v>8.8371718847190556E-2</v>
      </c>
      <c r="AL1283" s="954">
        <v>1.0576099255583127</v>
      </c>
      <c r="AM1283" s="955">
        <v>0.76952731291798737</v>
      </c>
      <c r="AN1283" s="956">
        <v>45083.187928240739</v>
      </c>
      <c r="AO1283" s="952"/>
    </row>
    <row r="1284" spans="1:41" x14ac:dyDescent="0.2">
      <c r="A1284" s="989"/>
      <c r="B1284" s="989"/>
      <c r="C1284" s="992"/>
      <c r="D1284" s="995"/>
      <c r="E1284" s="992"/>
      <c r="F1284" s="992"/>
      <c r="G1284" s="992"/>
      <c r="H1284" s="998"/>
      <c r="I1284" s="998"/>
      <c r="J1284" s="998"/>
      <c r="K1284" s="986"/>
      <c r="L1284" s="998"/>
      <c r="M1284" s="998"/>
      <c r="N1284" s="1001"/>
      <c r="O1284" s="986"/>
      <c r="P1284" s="986"/>
      <c r="Q1284" s="977"/>
      <c r="R1284" s="977"/>
      <c r="S1284" s="977"/>
      <c r="T1284" s="977"/>
      <c r="U1284" s="977"/>
      <c r="V1284" s="977"/>
      <c r="W1284" s="980"/>
      <c r="X1284" s="983"/>
      <c r="Y1284" s="983"/>
      <c r="Z1284" s="974"/>
      <c r="AA1284" s="951" t="s">
        <v>2454</v>
      </c>
      <c r="AB1284" s="952" t="s">
        <v>500</v>
      </c>
      <c r="AC1284" s="952">
        <v>1750</v>
      </c>
      <c r="AD1284" s="952" t="s">
        <v>380</v>
      </c>
      <c r="AE1284" s="953">
        <v>42373</v>
      </c>
      <c r="AF1284" s="953">
        <v>43502</v>
      </c>
      <c r="AG1284" s="952">
        <v>6861.47</v>
      </c>
      <c r="AH1284" s="952">
        <v>1570.96</v>
      </c>
      <c r="AI1284" s="954">
        <v>0.16700000000000001</v>
      </c>
      <c r="AJ1284" s="954">
        <f>(AH1284-MIN(IF(O1281=0,2E+99,O1281),IF(X1281=0,2E+99,X1281)))/MIN(IF(O1281=0,2E+99,O1281),IF(X1281=0,2E+99,X1281))</f>
        <v>0.30292597682540756</v>
      </c>
      <c r="AK1284" s="954">
        <v>0.10568301886792453</v>
      </c>
      <c r="AL1284" s="954">
        <v>1.2647870967741937</v>
      </c>
      <c r="AM1284" s="955">
        <v>1.4089330214358347</v>
      </c>
      <c r="AN1284" s="956">
        <v>45083.187974537039</v>
      </c>
      <c r="AO1284" s="952"/>
    </row>
    <row r="1285" spans="1:41" x14ac:dyDescent="0.2">
      <c r="A1285" s="989"/>
      <c r="B1285" s="989"/>
      <c r="C1285" s="992"/>
      <c r="D1285" s="995"/>
      <c r="E1285" s="992"/>
      <c r="F1285" s="992"/>
      <c r="G1285" s="992"/>
      <c r="H1285" s="998"/>
      <c r="I1285" s="998"/>
      <c r="J1285" s="998"/>
      <c r="K1285" s="986"/>
      <c r="L1285" s="998"/>
      <c r="M1285" s="998"/>
      <c r="N1285" s="1001"/>
      <c r="O1285" s="986"/>
      <c r="P1285" s="986"/>
      <c r="Q1285" s="977"/>
      <c r="R1285" s="977"/>
      <c r="S1285" s="977"/>
      <c r="T1285" s="977"/>
      <c r="U1285" s="977"/>
      <c r="V1285" s="977"/>
      <c r="W1285" s="980"/>
      <c r="X1285" s="983"/>
      <c r="Y1285" s="983"/>
      <c r="Z1285" s="974"/>
      <c r="AA1285" s="951" t="s">
        <v>2455</v>
      </c>
      <c r="AB1285" s="952" t="s">
        <v>500</v>
      </c>
      <c r="AC1285" s="952">
        <v>1875</v>
      </c>
      <c r="AD1285" s="952" t="s">
        <v>380</v>
      </c>
      <c r="AE1285" s="953">
        <v>42373</v>
      </c>
      <c r="AF1285" s="953">
        <v>43502</v>
      </c>
      <c r="AG1285" s="952">
        <v>6732.25</v>
      </c>
      <c r="AH1285" s="952">
        <v>1700.18</v>
      </c>
      <c r="AI1285" s="954">
        <v>0.1784</v>
      </c>
      <c r="AJ1285" s="954">
        <f>(AH1285-MIN(IF(O1281=0,2E+99,O1281),IF(X1281=0,2E+99,X1281)))/MIN(IF(O1281=0,2E+99,O1281),IF(X1281=0,2E+99,X1281))</f>
        <v>0.41009872134174097</v>
      </c>
      <c r="AK1285" s="954">
        <v>9.6779874213836464E-2</v>
      </c>
      <c r="AL1285" s="954">
        <v>1.158236559139785</v>
      </c>
      <c r="AM1285" s="955">
        <v>1.277331546299272</v>
      </c>
      <c r="AN1285" s="956">
        <v>45083.188032407408</v>
      </c>
      <c r="AO1285" s="952"/>
    </row>
    <row r="1286" spans="1:41" x14ac:dyDescent="0.2">
      <c r="A1286" s="989"/>
      <c r="B1286" s="989"/>
      <c r="C1286" s="992"/>
      <c r="D1286" s="995"/>
      <c r="E1286" s="992"/>
      <c r="F1286" s="992"/>
      <c r="G1286" s="992"/>
      <c r="H1286" s="998"/>
      <c r="I1286" s="998"/>
      <c r="J1286" s="998"/>
      <c r="K1286" s="986"/>
      <c r="L1286" s="998"/>
      <c r="M1286" s="998"/>
      <c r="N1286" s="1001"/>
      <c r="O1286" s="986"/>
      <c r="P1286" s="986"/>
      <c r="Q1286" s="977"/>
      <c r="R1286" s="977"/>
      <c r="S1286" s="977"/>
      <c r="T1286" s="977"/>
      <c r="U1286" s="977"/>
      <c r="V1286" s="977"/>
      <c r="W1286" s="980"/>
      <c r="X1286" s="983"/>
      <c r="Y1286" s="983"/>
      <c r="Z1286" s="974"/>
      <c r="AA1286" s="951" t="s">
        <v>2456</v>
      </c>
      <c r="AB1286" s="952" t="s">
        <v>500</v>
      </c>
      <c r="AC1286" s="952">
        <v>1980</v>
      </c>
      <c r="AD1286" s="952" t="s">
        <v>380</v>
      </c>
      <c r="AE1286" s="953">
        <v>42373</v>
      </c>
      <c r="AF1286" s="953">
        <v>43502</v>
      </c>
      <c r="AG1286" s="952">
        <v>8571.7000000000007</v>
      </c>
      <c r="AH1286" s="952">
        <v>1658.19</v>
      </c>
      <c r="AI1286" s="954">
        <v>0.1721</v>
      </c>
      <c r="AJ1286" s="954">
        <f>(AH1286-MIN(IF(O1281=0,2E+99,O1281),IF(X1281=0,2E+99,X1281)))/MIN(IF(O1281=0,2E+99,O1281),IF(X1281=0,2E+99,X1281))</f>
        <v>0.3752729703570572</v>
      </c>
      <c r="AK1286" s="954">
        <v>0.11668844782052329</v>
      </c>
      <c r="AL1286" s="954">
        <v>1.3964972303681982</v>
      </c>
      <c r="AM1286" s="955">
        <v>1.6675197149476431</v>
      </c>
      <c r="AN1286" s="956">
        <v>45083.188113425924</v>
      </c>
      <c r="AO1286" s="952"/>
    </row>
    <row r="1287" spans="1:41" x14ac:dyDescent="0.2">
      <c r="A1287" s="989"/>
      <c r="B1287" s="989"/>
      <c r="C1287" s="992"/>
      <c r="D1287" s="995"/>
      <c r="E1287" s="992"/>
      <c r="F1287" s="992"/>
      <c r="G1287" s="992"/>
      <c r="H1287" s="998"/>
      <c r="I1287" s="998"/>
      <c r="J1287" s="998"/>
      <c r="K1287" s="986"/>
      <c r="L1287" s="998"/>
      <c r="M1287" s="998"/>
      <c r="N1287" s="1001"/>
      <c r="O1287" s="986"/>
      <c r="P1287" s="986"/>
      <c r="Q1287" s="977"/>
      <c r="R1287" s="977"/>
      <c r="S1287" s="977"/>
      <c r="T1287" s="977"/>
      <c r="U1287" s="977"/>
      <c r="V1287" s="977"/>
      <c r="W1287" s="980"/>
      <c r="X1287" s="983"/>
      <c r="Y1287" s="983"/>
      <c r="Z1287" s="974"/>
      <c r="AA1287" s="951" t="s">
        <v>2457</v>
      </c>
      <c r="AB1287" s="952" t="s">
        <v>500</v>
      </c>
      <c r="AC1287" s="952">
        <v>2000</v>
      </c>
      <c r="AD1287" s="952" t="s">
        <v>380</v>
      </c>
      <c r="AE1287" s="953">
        <v>42373</v>
      </c>
      <c r="AF1287" s="953">
        <v>43502</v>
      </c>
      <c r="AG1287" s="952">
        <v>6662.67</v>
      </c>
      <c r="AH1287" s="952">
        <v>1769.76</v>
      </c>
      <c r="AI1287" s="954">
        <v>0.18329999999999999</v>
      </c>
      <c r="AJ1287" s="954">
        <f>(AH1287-MIN(IF(O1281=0,2E+99,O1281),IF(X1281=0,2E+99,X1281)))/MIN(IF(O1281=0,2E+99,O1281),IF(X1281=0,2E+99,X1281))</f>
        <v>0.46780712223515125</v>
      </c>
      <c r="AK1287" s="954">
        <v>8.9793396226415093E-2</v>
      </c>
      <c r="AL1287" s="954">
        <v>1.0746241935483869</v>
      </c>
      <c r="AM1287" s="955">
        <v>1.2144292938572314</v>
      </c>
      <c r="AN1287" s="956">
        <v>45083.188159722224</v>
      </c>
      <c r="AO1287" s="952"/>
    </row>
    <row r="1288" spans="1:41" ht="13.5" thickBot="1" x14ac:dyDescent="0.25">
      <c r="A1288" s="990"/>
      <c r="B1288" s="990"/>
      <c r="C1288" s="993"/>
      <c r="D1288" s="996"/>
      <c r="E1288" s="993"/>
      <c r="F1288" s="993"/>
      <c r="G1288" s="993"/>
      <c r="H1288" s="999"/>
      <c r="I1288" s="999"/>
      <c r="J1288" s="999"/>
      <c r="K1288" s="987"/>
      <c r="L1288" s="999"/>
      <c r="M1288" s="999"/>
      <c r="N1288" s="1002"/>
      <c r="O1288" s="987"/>
      <c r="P1288" s="987"/>
      <c r="Q1288" s="978"/>
      <c r="R1288" s="978"/>
      <c r="S1288" s="978"/>
      <c r="T1288" s="978"/>
      <c r="U1288" s="978"/>
      <c r="V1288" s="978"/>
      <c r="W1288" s="981"/>
      <c r="X1288" s="984"/>
      <c r="Y1288" s="984"/>
      <c r="Z1288" s="975"/>
      <c r="AA1288" s="957" t="s">
        <v>2458</v>
      </c>
      <c r="AB1288" s="958" t="s">
        <v>500</v>
      </c>
      <c r="AC1288" s="958">
        <v>2125</v>
      </c>
      <c r="AD1288" s="958" t="s">
        <v>380</v>
      </c>
      <c r="AE1288" s="959">
        <v>42373</v>
      </c>
      <c r="AF1288" s="959">
        <v>43502</v>
      </c>
      <c r="AG1288" s="958">
        <v>8571.7000000000007</v>
      </c>
      <c r="AH1288" s="958">
        <v>1658.19</v>
      </c>
      <c r="AI1288" s="960">
        <v>0.16950000000000001</v>
      </c>
      <c r="AJ1288" s="960">
        <f>(AH1288-MIN(IF(O1281=0,2E+99,O1281),IF(X1281=0,2E+99,X1281)))/MIN(IF(O1281=0,2E+99,O1281),IF(X1281=0,2E+99,X1281))</f>
        <v>0.3752729703570572</v>
      </c>
      <c r="AK1288" s="960">
        <v>0.10872617726335818</v>
      </c>
      <c r="AL1288" s="960">
        <v>1.3012068311195446</v>
      </c>
      <c r="AM1288" s="961">
        <v>1.6675197149476431</v>
      </c>
      <c r="AN1288" s="962">
        <v>45083.188217592593</v>
      </c>
      <c r="AO1288" s="958"/>
    </row>
    <row r="1289" spans="1:41" x14ac:dyDescent="0.2">
      <c r="A1289" s="988" t="s">
        <v>2459</v>
      </c>
      <c r="B1289" s="988" t="s">
        <v>2460</v>
      </c>
      <c r="C1289" s="991"/>
      <c r="D1289" s="994" t="s">
        <v>500</v>
      </c>
      <c r="E1289" s="991" t="s">
        <v>1004</v>
      </c>
      <c r="F1289" s="991">
        <v>4</v>
      </c>
      <c r="G1289" s="991">
        <v>1</v>
      </c>
      <c r="H1289" s="997">
        <v>15</v>
      </c>
      <c r="I1289" s="997">
        <v>126</v>
      </c>
      <c r="J1289" s="997">
        <v>0.01</v>
      </c>
      <c r="K1289" s="985">
        <v>13.597999999999999</v>
      </c>
      <c r="L1289" s="997">
        <v>1.7</v>
      </c>
      <c r="M1289" s="997">
        <v>27</v>
      </c>
      <c r="N1289" s="1000">
        <v>326.41699999999997</v>
      </c>
      <c r="O1289" s="985">
        <f>VLOOKUP(D1289,'Залог и цена пипса'!$B$13:$E$44,3,0)*(N1289+I1289*$C$2*K1289)</f>
        <v>5834.192</v>
      </c>
      <c r="P1289" s="985">
        <f>K1289*VLOOKUP(D1289,'Залог и цена пипса'!$B$13:$E$44,2,0)</f>
        <v>2916.2270800000001</v>
      </c>
      <c r="Q1289" s="976"/>
      <c r="R1289" s="976"/>
      <c r="S1289" s="976"/>
      <c r="T1289" s="976"/>
      <c r="U1289" s="976"/>
      <c r="V1289" s="976"/>
      <c r="W1289" s="979"/>
      <c r="X1289" s="982"/>
      <c r="Y1289" s="982"/>
      <c r="Z1289" s="973">
        <f>MAX(O1289,X1289)+MAX(Y1289,P1289)</f>
        <v>8750.4190799999997</v>
      </c>
      <c r="AA1289" s="964" t="s">
        <v>2461</v>
      </c>
      <c r="AB1289" s="946"/>
      <c r="AC1289" s="946"/>
      <c r="AD1289" s="946"/>
      <c r="AE1289" s="946"/>
      <c r="AF1289" s="946"/>
      <c r="AG1289" s="946"/>
      <c r="AH1289" s="946"/>
      <c r="AI1289" s="948"/>
      <c r="AJ1289" s="948"/>
      <c r="AK1289" s="948"/>
      <c r="AL1289" s="948"/>
      <c r="AM1289" s="949"/>
      <c r="AN1289" s="950">
        <v>45083.279317129629</v>
      </c>
      <c r="AO1289" s="946"/>
    </row>
    <row r="1290" spans="1:41" ht="13.5" thickBot="1" x14ac:dyDescent="0.25">
      <c r="A1290" s="990"/>
      <c r="B1290" s="990"/>
      <c r="C1290" s="993"/>
      <c r="D1290" s="996"/>
      <c r="E1290" s="993"/>
      <c r="F1290" s="993"/>
      <c r="G1290" s="993"/>
      <c r="H1290" s="999"/>
      <c r="I1290" s="999"/>
      <c r="J1290" s="999"/>
      <c r="K1290" s="987"/>
      <c r="L1290" s="999"/>
      <c r="M1290" s="999"/>
      <c r="N1290" s="1002"/>
      <c r="O1290" s="987"/>
      <c r="P1290" s="987"/>
      <c r="Q1290" s="978"/>
      <c r="R1290" s="978"/>
      <c r="S1290" s="978"/>
      <c r="T1290" s="978"/>
      <c r="U1290" s="978"/>
      <c r="V1290" s="978"/>
      <c r="W1290" s="981"/>
      <c r="X1290" s="984"/>
      <c r="Y1290" s="984"/>
      <c r="Z1290" s="975"/>
      <c r="AA1290" s="957" t="s">
        <v>2462</v>
      </c>
      <c r="AB1290" s="958" t="s">
        <v>500</v>
      </c>
      <c r="AC1290" s="958">
        <v>20000</v>
      </c>
      <c r="AD1290" s="958" t="s">
        <v>380</v>
      </c>
      <c r="AE1290" s="959">
        <v>43388</v>
      </c>
      <c r="AF1290" s="959">
        <v>43557</v>
      </c>
      <c r="AG1290" s="958">
        <v>19503.73</v>
      </c>
      <c r="AH1290" s="958">
        <v>4514.41</v>
      </c>
      <c r="AI1290" s="960">
        <v>0.14280000000000001</v>
      </c>
      <c r="AJ1290" s="960">
        <f>(AH1290-MIN(IF(O1289=0,2E+99,O1289),IF(X1289=0,2E+99,X1289)))/MIN(IF(O1289=0,2E+99,O1289),IF(X1289=0,2E+99,X1289))</f>
        <v>-0.22621504400266568</v>
      </c>
      <c r="AK1290" s="960">
        <v>0.17414044642857143</v>
      </c>
      <c r="AL1290" s="960">
        <v>1.9503729999999999</v>
      </c>
      <c r="AM1290" s="961">
        <v>8.6406551465197001</v>
      </c>
      <c r="AN1290" s="962">
        <v>45083.279548611114</v>
      </c>
      <c r="AO1290" s="958"/>
    </row>
    <row r="1291" spans="1:41" x14ac:dyDescent="0.2">
      <c r="A1291" s="988" t="s">
        <v>2463</v>
      </c>
      <c r="B1291" s="988" t="s">
        <v>2464</v>
      </c>
      <c r="C1291" s="991"/>
      <c r="D1291" s="994" t="s">
        <v>500</v>
      </c>
      <c r="E1291" s="991" t="s">
        <v>1004</v>
      </c>
      <c r="F1291" s="991">
        <v>3</v>
      </c>
      <c r="G1291" s="991">
        <v>1</v>
      </c>
      <c r="H1291" s="997">
        <v>13</v>
      </c>
      <c r="I1291" s="997">
        <v>312</v>
      </c>
      <c r="J1291" s="997">
        <v>0.01</v>
      </c>
      <c r="K1291" s="985">
        <v>1.33</v>
      </c>
      <c r="L1291" s="997">
        <v>2</v>
      </c>
      <c r="M1291" s="997">
        <v>50</v>
      </c>
      <c r="N1291" s="1000">
        <v>46.817999999999991</v>
      </c>
      <c r="O1291" s="985">
        <f>VLOOKUP(D1291,'Залог и цена пипса'!$B$13:$E$44,3,0)*(N1291+I1291*$C$2*K1291)</f>
        <v>1090.6200000000001</v>
      </c>
      <c r="P1291" s="985">
        <f>K1291*VLOOKUP(D1291,'Залог и цена пипса'!$B$13:$E$44,2,0)</f>
        <v>285.23180000000002</v>
      </c>
      <c r="Q1291" s="976"/>
      <c r="R1291" s="976"/>
      <c r="S1291" s="976"/>
      <c r="T1291" s="976"/>
      <c r="U1291" s="976"/>
      <c r="V1291" s="976"/>
      <c r="W1291" s="979"/>
      <c r="X1291" s="982"/>
      <c r="Y1291" s="982"/>
      <c r="Z1291" s="973">
        <f>MAX(O1291,X1291)+MAX(Y1291,P1291)</f>
        <v>1375.8518000000001</v>
      </c>
      <c r="AA1291" s="945" t="s">
        <v>2465</v>
      </c>
      <c r="AB1291" s="946" t="s">
        <v>500</v>
      </c>
      <c r="AC1291" s="946">
        <v>1600</v>
      </c>
      <c r="AD1291" s="946" t="s">
        <v>380</v>
      </c>
      <c r="AE1291" s="947">
        <v>42358</v>
      </c>
      <c r="AF1291" s="947">
        <v>43539</v>
      </c>
      <c r="AG1291" s="946">
        <v>7030.39</v>
      </c>
      <c r="AH1291" s="946">
        <v>1227.78</v>
      </c>
      <c r="AI1291" s="948">
        <v>0.48070000000000002</v>
      </c>
      <c r="AJ1291" s="948">
        <f>(AH1291-MIN(IF(O1291=0,2E+99,O1291),IF(X1291=0,2E+99,X1291)))/MIN(IF(O1291=0,2E+99,O1291),IF(X1291=0,2E+99,X1291))</f>
        <v>0.12576332728172951</v>
      </c>
      <c r="AK1291" s="948">
        <v>0.11295613753213368</v>
      </c>
      <c r="AL1291" s="948">
        <v>1.373123046875</v>
      </c>
      <c r="AM1291" s="949">
        <v>1.789405980713157</v>
      </c>
      <c r="AN1291" s="950">
        <v>45083.279675925929</v>
      </c>
      <c r="AO1291" s="946"/>
    </row>
    <row r="1292" spans="1:41" x14ac:dyDescent="0.2">
      <c r="A1292" s="989"/>
      <c r="B1292" s="989"/>
      <c r="C1292" s="992"/>
      <c r="D1292" s="995"/>
      <c r="E1292" s="992"/>
      <c r="F1292" s="992"/>
      <c r="G1292" s="992"/>
      <c r="H1292" s="998"/>
      <c r="I1292" s="998"/>
      <c r="J1292" s="998"/>
      <c r="K1292" s="986"/>
      <c r="L1292" s="998"/>
      <c r="M1292" s="998"/>
      <c r="N1292" s="1001"/>
      <c r="O1292" s="986"/>
      <c r="P1292" s="986"/>
      <c r="Q1292" s="977"/>
      <c r="R1292" s="977"/>
      <c r="S1292" s="977"/>
      <c r="T1292" s="977"/>
      <c r="U1292" s="977"/>
      <c r="V1292" s="977"/>
      <c r="W1292" s="980"/>
      <c r="X1292" s="983"/>
      <c r="Y1292" s="983"/>
      <c r="Z1292" s="974"/>
      <c r="AA1292" s="951" t="s">
        <v>2466</v>
      </c>
      <c r="AB1292" s="952" t="s">
        <v>522</v>
      </c>
      <c r="AC1292" s="952">
        <v>1500</v>
      </c>
      <c r="AD1292" s="952" t="s">
        <v>380</v>
      </c>
      <c r="AE1292" s="953">
        <v>42358</v>
      </c>
      <c r="AF1292" s="953">
        <v>43515</v>
      </c>
      <c r="AG1292" s="952">
        <v>5683.4</v>
      </c>
      <c r="AH1292" s="952">
        <v>1017.55</v>
      </c>
      <c r="AI1292" s="954">
        <v>0.31730000000000003</v>
      </c>
      <c r="AJ1292" s="954">
        <f>(AH1292-MIN(IF(O1291=0,2E+99,O1291),IF(X1291=0,2E+99,X1291)))/MIN(IF(O1291=0,2E+99,O1291),IF(X1291=0,2E+99,X1291))</f>
        <v>-6.6998587959142653E-2</v>
      </c>
      <c r="AK1292" s="954">
        <v>9.9708771929824552E-2</v>
      </c>
      <c r="AL1292" s="954">
        <v>1.1840416666666664</v>
      </c>
      <c r="AM1292" s="955">
        <v>1.7454301999901722</v>
      </c>
      <c r="AN1292" s="956">
        <v>45083.279745370368</v>
      </c>
      <c r="AO1292" s="952"/>
    </row>
    <row r="1293" spans="1:41" ht="13.5" thickBot="1" x14ac:dyDescent="0.25">
      <c r="A1293" s="990"/>
      <c r="B1293" s="990"/>
      <c r="C1293" s="993"/>
      <c r="D1293" s="996"/>
      <c r="E1293" s="993"/>
      <c r="F1293" s="993"/>
      <c r="G1293" s="993"/>
      <c r="H1293" s="999"/>
      <c r="I1293" s="999"/>
      <c r="J1293" s="999"/>
      <c r="K1293" s="987"/>
      <c r="L1293" s="999"/>
      <c r="M1293" s="999"/>
      <c r="N1293" s="1002"/>
      <c r="O1293" s="987"/>
      <c r="P1293" s="987"/>
      <c r="Q1293" s="978"/>
      <c r="R1293" s="978"/>
      <c r="S1293" s="978"/>
      <c r="T1293" s="978"/>
      <c r="U1293" s="978"/>
      <c r="V1293" s="978"/>
      <c r="W1293" s="981"/>
      <c r="X1293" s="984"/>
      <c r="Y1293" s="984"/>
      <c r="Z1293" s="975"/>
      <c r="AA1293" s="957" t="s">
        <v>2467</v>
      </c>
      <c r="AB1293" s="958" t="s">
        <v>500</v>
      </c>
      <c r="AC1293" s="958">
        <v>1600</v>
      </c>
      <c r="AD1293" s="958" t="s">
        <v>380</v>
      </c>
      <c r="AE1293" s="959">
        <v>42358</v>
      </c>
      <c r="AF1293" s="959">
        <v>43515</v>
      </c>
      <c r="AG1293" s="958">
        <v>7927.46</v>
      </c>
      <c r="AH1293" s="958">
        <v>1447.03</v>
      </c>
      <c r="AI1293" s="960">
        <v>0.55779999999999996</v>
      </c>
      <c r="AJ1293" s="960">
        <f>(AH1293-MIN(IF(O1291=0,2E+99,O1291),IF(X1291=0,2E+99,X1291)))/MIN(IF(O1291=0,2E+99,O1291),IF(X1291=0,2E+99,X1291))</f>
        <v>0.32679576754506595</v>
      </c>
      <c r="AK1293" s="960">
        <v>0.13038585526315791</v>
      </c>
      <c r="AL1293" s="960">
        <v>1.5483320312499997</v>
      </c>
      <c r="AM1293" s="961">
        <v>1.7120109811130382</v>
      </c>
      <c r="AN1293" s="962">
        <v>45083.279803240737</v>
      </c>
      <c r="AO1293" s="958"/>
    </row>
    <row r="1294" spans="1:41" x14ac:dyDescent="0.2">
      <c r="A1294" s="988" t="s">
        <v>2463</v>
      </c>
      <c r="B1294" s="988" t="s">
        <v>2468</v>
      </c>
      <c r="C1294" s="991"/>
      <c r="D1294" s="994" t="s">
        <v>522</v>
      </c>
      <c r="E1294" s="991" t="s">
        <v>1004</v>
      </c>
      <c r="F1294" s="991">
        <v>2</v>
      </c>
      <c r="G1294" s="991">
        <v>1</v>
      </c>
      <c r="H1294" s="997">
        <v>14</v>
      </c>
      <c r="I1294" s="997">
        <v>260</v>
      </c>
      <c r="J1294" s="997">
        <v>0.01</v>
      </c>
      <c r="K1294" s="985">
        <v>2.6100000000000003</v>
      </c>
      <c r="L1294" s="997">
        <v>2</v>
      </c>
      <c r="M1294" s="997">
        <v>44</v>
      </c>
      <c r="N1294" s="1000">
        <v>63.455166460800001</v>
      </c>
      <c r="O1294" s="985">
        <f>VLOOKUP(D1294,'Залог и цена пипса'!$B$13:$E$44,3,0)*(N1294+I1294*$C$2*K1294)</f>
        <v>1777.9400991587006</v>
      </c>
      <c r="P1294" s="985">
        <f>K1294*VLOOKUP(D1294,'Залог и цена пипса'!$B$13:$E$44,2,0)</f>
        <v>381.57894736842104</v>
      </c>
      <c r="Q1294" s="976"/>
      <c r="R1294" s="976"/>
      <c r="S1294" s="976"/>
      <c r="T1294" s="976"/>
      <c r="U1294" s="976"/>
      <c r="V1294" s="976"/>
      <c r="W1294" s="979"/>
      <c r="X1294" s="982"/>
      <c r="Y1294" s="982"/>
      <c r="Z1294" s="973">
        <f>MAX(O1294,X1294)+MAX(Y1294,P1294)</f>
        <v>2159.5190465271216</v>
      </c>
      <c r="AA1294" s="945" t="s">
        <v>2465</v>
      </c>
      <c r="AB1294" s="946" t="s">
        <v>500</v>
      </c>
      <c r="AC1294" s="946">
        <v>1600</v>
      </c>
      <c r="AD1294" s="946" t="s">
        <v>380</v>
      </c>
      <c r="AE1294" s="947">
        <v>42358</v>
      </c>
      <c r="AF1294" s="947">
        <v>43539</v>
      </c>
      <c r="AG1294" s="946">
        <v>7030.39</v>
      </c>
      <c r="AH1294" s="946">
        <v>1227.78</v>
      </c>
      <c r="AI1294" s="948">
        <v>0.48070000000000002</v>
      </c>
      <c r="AJ1294" s="948">
        <f>(AH1294-MIN(IF(O1294=0,2E+99,O1294),IF(X1294=0,2E+99,X1294)))/MIN(IF(O1294=0,2E+99,O1294),IF(X1294=0,2E+99,X1294))</f>
        <v>-0.30943680240916421</v>
      </c>
      <c r="AK1294" s="948">
        <v>0.11295613753213368</v>
      </c>
      <c r="AL1294" s="948">
        <v>1.373123046875</v>
      </c>
      <c r="AM1294" s="949">
        <v>1.789405980713157</v>
      </c>
      <c r="AN1294" s="950">
        <v>45083.279918981483</v>
      </c>
      <c r="AO1294" s="946"/>
    </row>
    <row r="1295" spans="1:41" x14ac:dyDescent="0.2">
      <c r="A1295" s="989"/>
      <c r="B1295" s="989"/>
      <c r="C1295" s="992"/>
      <c r="D1295" s="995"/>
      <c r="E1295" s="992"/>
      <c r="F1295" s="992"/>
      <c r="G1295" s="992"/>
      <c r="H1295" s="998"/>
      <c r="I1295" s="998"/>
      <c r="J1295" s="998"/>
      <c r="K1295" s="986"/>
      <c r="L1295" s="998"/>
      <c r="M1295" s="998"/>
      <c r="N1295" s="1001"/>
      <c r="O1295" s="986"/>
      <c r="P1295" s="986"/>
      <c r="Q1295" s="977"/>
      <c r="R1295" s="977"/>
      <c r="S1295" s="977"/>
      <c r="T1295" s="977"/>
      <c r="U1295" s="977"/>
      <c r="V1295" s="977"/>
      <c r="W1295" s="980"/>
      <c r="X1295" s="983"/>
      <c r="Y1295" s="983"/>
      <c r="Z1295" s="974"/>
      <c r="AA1295" s="951" t="s">
        <v>2466</v>
      </c>
      <c r="AB1295" s="952" t="s">
        <v>522</v>
      </c>
      <c r="AC1295" s="952">
        <v>1500</v>
      </c>
      <c r="AD1295" s="952" t="s">
        <v>380</v>
      </c>
      <c r="AE1295" s="953">
        <v>42358</v>
      </c>
      <c r="AF1295" s="953">
        <v>43515</v>
      </c>
      <c r="AG1295" s="952">
        <v>5683.4</v>
      </c>
      <c r="AH1295" s="952">
        <v>1017.55</v>
      </c>
      <c r="AI1295" s="954">
        <v>0.31730000000000003</v>
      </c>
      <c r="AJ1295" s="954">
        <f>(AH1295-MIN(IF(O1294=0,2E+99,O1294),IF(X1294=0,2E+99,X1294)))/MIN(IF(O1294=0,2E+99,O1294),IF(X1294=0,2E+99,X1294))</f>
        <v>-0.42768038108736506</v>
      </c>
      <c r="AK1295" s="954">
        <v>9.9708771929824552E-2</v>
      </c>
      <c r="AL1295" s="954">
        <v>1.1840416666666664</v>
      </c>
      <c r="AM1295" s="955">
        <v>1.7454301999901722</v>
      </c>
      <c r="AN1295" s="956">
        <v>45083.279965277776</v>
      </c>
      <c r="AO1295" s="952"/>
    </row>
    <row r="1296" spans="1:41" ht="13.5" thickBot="1" x14ac:dyDescent="0.25">
      <c r="A1296" s="990"/>
      <c r="B1296" s="990"/>
      <c r="C1296" s="993"/>
      <c r="D1296" s="996"/>
      <c r="E1296" s="993"/>
      <c r="F1296" s="993"/>
      <c r="G1296" s="993"/>
      <c r="H1296" s="999"/>
      <c r="I1296" s="999"/>
      <c r="J1296" s="999"/>
      <c r="K1296" s="987"/>
      <c r="L1296" s="999"/>
      <c r="M1296" s="999"/>
      <c r="N1296" s="1002"/>
      <c r="O1296" s="987"/>
      <c r="P1296" s="987"/>
      <c r="Q1296" s="978"/>
      <c r="R1296" s="978"/>
      <c r="S1296" s="978"/>
      <c r="T1296" s="978"/>
      <c r="U1296" s="978"/>
      <c r="V1296" s="978"/>
      <c r="W1296" s="981"/>
      <c r="X1296" s="984"/>
      <c r="Y1296" s="984"/>
      <c r="Z1296" s="975"/>
      <c r="AA1296" s="957" t="s">
        <v>2467</v>
      </c>
      <c r="AB1296" s="958" t="s">
        <v>500</v>
      </c>
      <c r="AC1296" s="958">
        <v>1600</v>
      </c>
      <c r="AD1296" s="958" t="s">
        <v>380</v>
      </c>
      <c r="AE1296" s="959">
        <v>42358</v>
      </c>
      <c r="AF1296" s="959">
        <v>43515</v>
      </c>
      <c r="AG1296" s="958">
        <v>7927.46</v>
      </c>
      <c r="AH1296" s="958">
        <v>1447.03</v>
      </c>
      <c r="AI1296" s="960">
        <v>0.55779999999999996</v>
      </c>
      <c r="AJ1296" s="960">
        <f>(AH1296-MIN(IF(O1294=0,2E+99,O1294),IF(X1294=0,2E+99,X1294)))/MIN(IF(O1294=0,2E+99,O1294),IF(X1294=0,2E+99,X1294))</f>
        <v>-0.18611993695135354</v>
      </c>
      <c r="AK1296" s="960">
        <v>0.13038585526315791</v>
      </c>
      <c r="AL1296" s="960">
        <v>1.5483320312499997</v>
      </c>
      <c r="AM1296" s="961">
        <v>1.7120109811130382</v>
      </c>
      <c r="AN1296" s="962">
        <v>45083.280023148145</v>
      </c>
      <c r="AO1296" s="958"/>
    </row>
    <row r="1297" spans="1:41" x14ac:dyDescent="0.2">
      <c r="A1297" s="988" t="s">
        <v>2463</v>
      </c>
      <c r="B1297" s="988" t="s">
        <v>2469</v>
      </c>
      <c r="C1297" s="991"/>
      <c r="D1297" s="994" t="s">
        <v>520</v>
      </c>
      <c r="E1297" s="991" t="s">
        <v>1004</v>
      </c>
      <c r="F1297" s="991">
        <v>3</v>
      </c>
      <c r="G1297" s="991">
        <v>1</v>
      </c>
      <c r="H1297" s="997">
        <v>12</v>
      </c>
      <c r="I1297" s="997">
        <v>440</v>
      </c>
      <c r="J1297" s="997">
        <v>0.01</v>
      </c>
      <c r="K1297" s="985">
        <v>2.59</v>
      </c>
      <c r="L1297" s="997">
        <v>2</v>
      </c>
      <c r="M1297" s="997">
        <v>80</v>
      </c>
      <c r="N1297" s="1000">
        <v>116.49804894791821</v>
      </c>
      <c r="O1297" s="985">
        <f>VLOOKUP(D1297,'Залог и цена пипса'!$B$13:$E$44,3,0)*(N1297+I1297*$C$2*K1297)</f>
        <v>1789.0789206762031</v>
      </c>
      <c r="P1297" s="985">
        <f>K1297*VLOOKUP(D1297,'Залог и цена пипса'!$B$13:$E$44,2,0)</f>
        <v>347.11180000000002</v>
      </c>
      <c r="Q1297" s="976"/>
      <c r="R1297" s="976"/>
      <c r="S1297" s="976"/>
      <c r="T1297" s="976"/>
      <c r="U1297" s="976"/>
      <c r="V1297" s="976"/>
      <c r="W1297" s="979"/>
      <c r="X1297" s="982"/>
      <c r="Y1297" s="982"/>
      <c r="Z1297" s="973">
        <f>MAX(O1297,X1297)+MAX(Y1297,P1297)</f>
        <v>2136.190720676203</v>
      </c>
      <c r="AA1297" s="945" t="s">
        <v>2465</v>
      </c>
      <c r="AB1297" s="946" t="s">
        <v>500</v>
      </c>
      <c r="AC1297" s="946">
        <v>1600</v>
      </c>
      <c r="AD1297" s="946" t="s">
        <v>380</v>
      </c>
      <c r="AE1297" s="947">
        <v>42358</v>
      </c>
      <c r="AF1297" s="947">
        <v>43539</v>
      </c>
      <c r="AG1297" s="946">
        <v>7030.39</v>
      </c>
      <c r="AH1297" s="946">
        <v>1227.78</v>
      </c>
      <c r="AI1297" s="948">
        <v>0.48070000000000002</v>
      </c>
      <c r="AJ1297" s="948">
        <f>(AH1297-MIN(IF(O1297=0,2E+99,O1297),IF(X1297=0,2E+99,X1297)))/MIN(IF(O1297=0,2E+99,O1297),IF(X1297=0,2E+99,X1297))</f>
        <v>-0.31373625511391845</v>
      </c>
      <c r="AK1297" s="948">
        <v>0.11295613753213368</v>
      </c>
      <c r="AL1297" s="948">
        <v>1.373123046875</v>
      </c>
      <c r="AM1297" s="949">
        <v>1.789405980713157</v>
      </c>
      <c r="AN1297" s="950">
        <v>45083.280138888891</v>
      </c>
      <c r="AO1297" s="946"/>
    </row>
    <row r="1298" spans="1:41" x14ac:dyDescent="0.2">
      <c r="A1298" s="989"/>
      <c r="B1298" s="989"/>
      <c r="C1298" s="992"/>
      <c r="D1298" s="995"/>
      <c r="E1298" s="992"/>
      <c r="F1298" s="992"/>
      <c r="G1298" s="992"/>
      <c r="H1298" s="998"/>
      <c r="I1298" s="998"/>
      <c r="J1298" s="998"/>
      <c r="K1298" s="986"/>
      <c r="L1298" s="998"/>
      <c r="M1298" s="998"/>
      <c r="N1298" s="1001"/>
      <c r="O1298" s="986"/>
      <c r="P1298" s="986"/>
      <c r="Q1298" s="977"/>
      <c r="R1298" s="977"/>
      <c r="S1298" s="977"/>
      <c r="T1298" s="977"/>
      <c r="U1298" s="977"/>
      <c r="V1298" s="977"/>
      <c r="W1298" s="980"/>
      <c r="X1298" s="983"/>
      <c r="Y1298" s="983"/>
      <c r="Z1298" s="974"/>
      <c r="AA1298" s="951" t="s">
        <v>2466</v>
      </c>
      <c r="AB1298" s="952" t="s">
        <v>522</v>
      </c>
      <c r="AC1298" s="952">
        <v>1500</v>
      </c>
      <c r="AD1298" s="952" t="s">
        <v>380</v>
      </c>
      <c r="AE1298" s="953">
        <v>42358</v>
      </c>
      <c r="AF1298" s="953">
        <v>43515</v>
      </c>
      <c r="AG1298" s="952">
        <v>5683.4</v>
      </c>
      <c r="AH1298" s="952">
        <v>1017.55</v>
      </c>
      <c r="AI1298" s="954">
        <v>0.31730000000000003</v>
      </c>
      <c r="AJ1298" s="954">
        <f>(AH1298-MIN(IF(O1297=0,2E+99,O1297),IF(X1297=0,2E+99,X1297)))/MIN(IF(O1297=0,2E+99,O1297),IF(X1297=0,2E+99,X1297))</f>
        <v>-0.43124364820339778</v>
      </c>
      <c r="AK1298" s="954">
        <v>9.9708771929824552E-2</v>
      </c>
      <c r="AL1298" s="954">
        <v>1.1840416666666664</v>
      </c>
      <c r="AM1298" s="955">
        <v>1.7454301999901722</v>
      </c>
      <c r="AN1298" s="956">
        <v>45083.28019675926</v>
      </c>
      <c r="AO1298" s="952"/>
    </row>
    <row r="1299" spans="1:41" ht="13.5" thickBot="1" x14ac:dyDescent="0.25">
      <c r="A1299" s="990"/>
      <c r="B1299" s="990"/>
      <c r="C1299" s="993"/>
      <c r="D1299" s="996"/>
      <c r="E1299" s="993"/>
      <c r="F1299" s="993"/>
      <c r="G1299" s="993"/>
      <c r="H1299" s="999"/>
      <c r="I1299" s="999"/>
      <c r="J1299" s="999"/>
      <c r="K1299" s="987"/>
      <c r="L1299" s="999"/>
      <c r="M1299" s="999"/>
      <c r="N1299" s="1002"/>
      <c r="O1299" s="987"/>
      <c r="P1299" s="987"/>
      <c r="Q1299" s="978"/>
      <c r="R1299" s="978"/>
      <c r="S1299" s="978"/>
      <c r="T1299" s="978"/>
      <c r="U1299" s="978"/>
      <c r="V1299" s="978"/>
      <c r="W1299" s="981"/>
      <c r="X1299" s="984"/>
      <c r="Y1299" s="984"/>
      <c r="Z1299" s="975"/>
      <c r="AA1299" s="957" t="s">
        <v>2467</v>
      </c>
      <c r="AB1299" s="958" t="s">
        <v>500</v>
      </c>
      <c r="AC1299" s="958">
        <v>1600</v>
      </c>
      <c r="AD1299" s="958" t="s">
        <v>380</v>
      </c>
      <c r="AE1299" s="959">
        <v>42358</v>
      </c>
      <c r="AF1299" s="959">
        <v>43515</v>
      </c>
      <c r="AG1299" s="958">
        <v>7927.46</v>
      </c>
      <c r="AH1299" s="958">
        <v>1447.03</v>
      </c>
      <c r="AI1299" s="960">
        <v>0.55779999999999996</v>
      </c>
      <c r="AJ1299" s="960">
        <f>(AH1299-MIN(IF(O1297=0,2E+99,O1297),IF(X1297=0,2E+99,X1297)))/MIN(IF(O1297=0,2E+99,O1297),IF(X1297=0,2E+99,X1297))</f>
        <v>-0.19118716157413659</v>
      </c>
      <c r="AK1299" s="960">
        <v>0.13038585526315791</v>
      </c>
      <c r="AL1299" s="960">
        <v>1.5483320312499997</v>
      </c>
      <c r="AM1299" s="961">
        <v>1.7120109811130382</v>
      </c>
      <c r="AN1299" s="962">
        <v>45083.28025462963</v>
      </c>
      <c r="AO1299" s="958"/>
    </row>
    <row r="1300" spans="1:41" x14ac:dyDescent="0.2">
      <c r="A1300" s="988" t="s">
        <v>2470</v>
      </c>
      <c r="B1300" s="988" t="s">
        <v>2471</v>
      </c>
      <c r="C1300" s="991"/>
      <c r="D1300" s="994" t="s">
        <v>520</v>
      </c>
      <c r="E1300" s="991" t="s">
        <v>1004</v>
      </c>
      <c r="F1300" s="991">
        <v>3</v>
      </c>
      <c r="G1300" s="991">
        <v>1</v>
      </c>
      <c r="H1300" s="997">
        <v>12</v>
      </c>
      <c r="I1300" s="997">
        <v>440</v>
      </c>
      <c r="J1300" s="997">
        <v>0.01</v>
      </c>
      <c r="K1300" s="985">
        <v>2.59</v>
      </c>
      <c r="L1300" s="997">
        <v>2</v>
      </c>
      <c r="M1300" s="997">
        <v>80</v>
      </c>
      <c r="N1300" s="1000">
        <v>116.49804894791821</v>
      </c>
      <c r="O1300" s="985">
        <f>VLOOKUP(D1300,'Залог и цена пипса'!$B$13:$E$44,3,0)*(N1300+I1300*$C$2*K1300)</f>
        <v>1789.0789206762031</v>
      </c>
      <c r="P1300" s="985">
        <f>K1300*VLOOKUP(D1300,'Залог и цена пипса'!$B$13:$E$44,2,0)</f>
        <v>347.11180000000002</v>
      </c>
      <c r="Q1300" s="976"/>
      <c r="R1300" s="976"/>
      <c r="S1300" s="976"/>
      <c r="T1300" s="976"/>
      <c r="U1300" s="976"/>
      <c r="V1300" s="976"/>
      <c r="W1300" s="979"/>
      <c r="X1300" s="982"/>
      <c r="Y1300" s="982"/>
      <c r="Z1300" s="973">
        <f>MAX(O1300,X1300)+MAX(Y1300,P1300)</f>
        <v>2136.190720676203</v>
      </c>
      <c r="AA1300" s="945" t="s">
        <v>2472</v>
      </c>
      <c r="AB1300" s="946" t="s">
        <v>520</v>
      </c>
      <c r="AC1300" s="946">
        <v>100000</v>
      </c>
      <c r="AD1300" s="946" t="s">
        <v>380</v>
      </c>
      <c r="AE1300" s="947">
        <v>42359</v>
      </c>
      <c r="AF1300" s="947">
        <v>43514</v>
      </c>
      <c r="AG1300" s="946">
        <v>5759.91</v>
      </c>
      <c r="AH1300" s="946">
        <v>1194.69</v>
      </c>
      <c r="AI1300" s="948">
        <v>1.1900000000000001E-2</v>
      </c>
      <c r="AJ1300" s="948">
        <f>(AH1300-MIN(IF(O1300=0,2E+99,O1300),IF(X1300=0,2E+99,X1300)))/MIN(IF(O1300=0,2E+99,O1300),IF(X1300=0,2E+99,X1300))</f>
        <v>-0.3322318058789418</v>
      </c>
      <c r="AK1300" s="948">
        <v>1.515765789473684E-3</v>
      </c>
      <c r="AL1300" s="948">
        <v>1.7999718750000001E-2</v>
      </c>
      <c r="AM1300" s="949">
        <v>1.5066434598096576</v>
      </c>
      <c r="AN1300" s="950">
        <v>45083.280787037038</v>
      </c>
      <c r="AO1300" s="946"/>
    </row>
    <row r="1301" spans="1:41" ht="13.5" thickBot="1" x14ac:dyDescent="0.25">
      <c r="A1301" s="990"/>
      <c r="B1301" s="990"/>
      <c r="C1301" s="993"/>
      <c r="D1301" s="996"/>
      <c r="E1301" s="993"/>
      <c r="F1301" s="993"/>
      <c r="G1301" s="993"/>
      <c r="H1301" s="999"/>
      <c r="I1301" s="999"/>
      <c r="J1301" s="999"/>
      <c r="K1301" s="987"/>
      <c r="L1301" s="999"/>
      <c r="M1301" s="999"/>
      <c r="N1301" s="1002"/>
      <c r="O1301" s="987"/>
      <c r="P1301" s="987"/>
      <c r="Q1301" s="978"/>
      <c r="R1301" s="978"/>
      <c r="S1301" s="978"/>
      <c r="T1301" s="978"/>
      <c r="U1301" s="978"/>
      <c r="V1301" s="978"/>
      <c r="W1301" s="981"/>
      <c r="X1301" s="984"/>
      <c r="Y1301" s="984"/>
      <c r="Z1301" s="975"/>
      <c r="AA1301" s="957" t="s">
        <v>2473</v>
      </c>
      <c r="AB1301" s="958" t="s">
        <v>520</v>
      </c>
      <c r="AC1301" s="958">
        <v>1600</v>
      </c>
      <c r="AD1301" s="958" t="s">
        <v>380</v>
      </c>
      <c r="AE1301" s="959">
        <v>42359</v>
      </c>
      <c r="AF1301" s="959">
        <v>43514</v>
      </c>
      <c r="AG1301" s="958">
        <v>5759.91</v>
      </c>
      <c r="AH1301" s="958">
        <v>1194.69</v>
      </c>
      <c r="AI1301" s="960">
        <v>0.63780000000000003</v>
      </c>
      <c r="AJ1301" s="960">
        <f>(AH1301-MIN(IF(O1300=0,2E+99,O1300),IF(X1300=0,2E+99,X1300)))/MIN(IF(O1300=0,2E+99,O1300),IF(X1300=0,2E+99,X1300))</f>
        <v>-0.3322318058789418</v>
      </c>
      <c r="AK1301" s="960">
        <v>9.4735361842105251E-2</v>
      </c>
      <c r="AL1301" s="960">
        <v>1.124982421875</v>
      </c>
      <c r="AM1301" s="961">
        <v>1.5066434598096576</v>
      </c>
      <c r="AN1301" s="962">
        <v>45083.281284722223</v>
      </c>
      <c r="AO1301" s="958"/>
    </row>
    <row r="1302" spans="1:41" x14ac:dyDescent="0.2">
      <c r="A1302" s="988" t="s">
        <v>2474</v>
      </c>
      <c r="B1302" s="988" t="s">
        <v>2475</v>
      </c>
      <c r="C1302" s="991"/>
      <c r="D1302" s="994" t="s">
        <v>522</v>
      </c>
      <c r="E1302" s="991" t="s">
        <v>1004</v>
      </c>
      <c r="F1302" s="991">
        <v>2</v>
      </c>
      <c r="G1302" s="991">
        <v>1</v>
      </c>
      <c r="H1302" s="997">
        <v>14</v>
      </c>
      <c r="I1302" s="997">
        <v>260</v>
      </c>
      <c r="J1302" s="997">
        <v>0.01</v>
      </c>
      <c r="K1302" s="985">
        <v>2.6100000000000003</v>
      </c>
      <c r="L1302" s="997">
        <v>2</v>
      </c>
      <c r="M1302" s="997">
        <v>44</v>
      </c>
      <c r="N1302" s="1000">
        <v>63.455166460800001</v>
      </c>
      <c r="O1302" s="985">
        <f>VLOOKUP(D1302,'Залог и цена пипса'!$B$13:$E$44,3,0)*(N1302+I1302*$C$2*K1302)</f>
        <v>1777.9400991587006</v>
      </c>
      <c r="P1302" s="985">
        <f>K1302*VLOOKUP(D1302,'Залог и цена пипса'!$B$13:$E$44,2,0)</f>
        <v>381.57894736842104</v>
      </c>
      <c r="Q1302" s="976"/>
      <c r="R1302" s="976"/>
      <c r="S1302" s="976"/>
      <c r="T1302" s="976"/>
      <c r="U1302" s="976"/>
      <c r="V1302" s="976"/>
      <c r="W1302" s="979"/>
      <c r="X1302" s="982"/>
      <c r="Y1302" s="982"/>
      <c r="Z1302" s="973">
        <f>MAX(O1302,X1302)+MAX(Y1302,P1302)</f>
        <v>2159.5190465271216</v>
      </c>
      <c r="AA1302" s="945" t="s">
        <v>2476</v>
      </c>
      <c r="AB1302" s="946" t="s">
        <v>522</v>
      </c>
      <c r="AC1302" s="946">
        <v>100000</v>
      </c>
      <c r="AD1302" s="946" t="s">
        <v>380</v>
      </c>
      <c r="AE1302" s="947">
        <v>42359</v>
      </c>
      <c r="AF1302" s="947">
        <v>43514</v>
      </c>
      <c r="AG1302" s="946">
        <v>6025.8</v>
      </c>
      <c r="AH1302" s="946">
        <v>6445.38</v>
      </c>
      <c r="AI1302" s="948">
        <v>6.2199999999999998E-2</v>
      </c>
      <c r="AJ1302" s="948">
        <f>(AH1302-MIN(IF(O1302=0,2E+99,O1302),IF(X1302=0,2E+99,X1302)))/MIN(IF(O1302=0,2E+99,O1302),IF(X1302=0,2E+99,X1302))</f>
        <v>2.6251952487318748</v>
      </c>
      <c r="AK1302" s="948">
        <v>1.5857368421052633E-3</v>
      </c>
      <c r="AL1302" s="948">
        <v>1.8830625E-2</v>
      </c>
      <c r="AM1302" s="949">
        <v>0.29215694032004319</v>
      </c>
      <c r="AN1302" s="950">
        <v>45083.281377314815</v>
      </c>
      <c r="AO1302" s="946"/>
    </row>
    <row r="1303" spans="1:41" x14ac:dyDescent="0.2">
      <c r="A1303" s="989"/>
      <c r="B1303" s="989"/>
      <c r="C1303" s="992"/>
      <c r="D1303" s="995"/>
      <c r="E1303" s="992"/>
      <c r="F1303" s="992"/>
      <c r="G1303" s="992"/>
      <c r="H1303" s="998"/>
      <c r="I1303" s="998"/>
      <c r="J1303" s="998"/>
      <c r="K1303" s="986"/>
      <c r="L1303" s="998"/>
      <c r="M1303" s="998"/>
      <c r="N1303" s="1001"/>
      <c r="O1303" s="986"/>
      <c r="P1303" s="986"/>
      <c r="Q1303" s="977"/>
      <c r="R1303" s="977"/>
      <c r="S1303" s="977"/>
      <c r="T1303" s="977"/>
      <c r="U1303" s="977"/>
      <c r="V1303" s="977"/>
      <c r="W1303" s="980"/>
      <c r="X1303" s="983"/>
      <c r="Y1303" s="983"/>
      <c r="Z1303" s="974"/>
      <c r="AA1303" s="951" t="s">
        <v>2477</v>
      </c>
      <c r="AB1303" s="952" t="s">
        <v>522</v>
      </c>
      <c r="AC1303" s="952">
        <v>1600</v>
      </c>
      <c r="AD1303" s="952" t="s">
        <v>380</v>
      </c>
      <c r="AE1303" s="953">
        <v>42359</v>
      </c>
      <c r="AF1303" s="953">
        <v>43514</v>
      </c>
      <c r="AG1303" s="952">
        <v>3927.61</v>
      </c>
      <c r="AH1303" s="952">
        <v>2146.12</v>
      </c>
      <c r="AI1303" s="954">
        <v>0.41710000000000003</v>
      </c>
      <c r="AJ1303" s="954">
        <f>(AH1303-MIN(IF(O1302=0,2E+99,O1302),IF(X1302=0,2E+99,X1302)))/MIN(IF(O1302=0,2E+99,O1302),IF(X1302=0,2E+99,X1302))</f>
        <v>0.20708228641421467</v>
      </c>
      <c r="AK1303" s="954">
        <v>6.4598848684210536E-2</v>
      </c>
      <c r="AL1303" s="954">
        <v>0.76711132812499994</v>
      </c>
      <c r="AM1303" s="955">
        <v>0.57190563668387606</v>
      </c>
      <c r="AN1303" s="956">
        <v>45083.281435185185</v>
      </c>
      <c r="AO1303" s="952"/>
    </row>
    <row r="1304" spans="1:41" x14ac:dyDescent="0.2">
      <c r="A1304" s="989"/>
      <c r="B1304" s="989"/>
      <c r="C1304" s="992"/>
      <c r="D1304" s="995"/>
      <c r="E1304" s="992"/>
      <c r="F1304" s="992"/>
      <c r="G1304" s="992"/>
      <c r="H1304" s="998"/>
      <c r="I1304" s="998"/>
      <c r="J1304" s="998"/>
      <c r="K1304" s="986"/>
      <c r="L1304" s="998"/>
      <c r="M1304" s="998"/>
      <c r="N1304" s="1001"/>
      <c r="O1304" s="986"/>
      <c r="P1304" s="986"/>
      <c r="Q1304" s="977"/>
      <c r="R1304" s="977"/>
      <c r="S1304" s="977"/>
      <c r="T1304" s="977"/>
      <c r="U1304" s="977"/>
      <c r="V1304" s="977"/>
      <c r="W1304" s="980"/>
      <c r="X1304" s="983"/>
      <c r="Y1304" s="983"/>
      <c r="Z1304" s="974"/>
      <c r="AA1304" s="951" t="s">
        <v>2478</v>
      </c>
      <c r="AB1304" s="952" t="s">
        <v>522</v>
      </c>
      <c r="AC1304" s="952">
        <v>1600</v>
      </c>
      <c r="AD1304" s="952" t="s">
        <v>380</v>
      </c>
      <c r="AE1304" s="953">
        <v>42359</v>
      </c>
      <c r="AF1304" s="953">
        <v>43514</v>
      </c>
      <c r="AG1304" s="952">
        <v>5624.65</v>
      </c>
      <c r="AH1304" s="952">
        <v>1259.8699999999999</v>
      </c>
      <c r="AI1304" s="954">
        <v>0.2205</v>
      </c>
      <c r="AJ1304" s="954">
        <f>(AH1304-MIN(IF(O1302=0,2E+99,O1302),IF(X1302=0,2E+99,X1302)))/MIN(IF(O1302=0,2E+99,O1302),IF(X1302=0,2E+99,X1302))</f>
        <v>-0.29138782538503133</v>
      </c>
      <c r="AK1304" s="954">
        <v>9.2510690789473674E-2</v>
      </c>
      <c r="AL1304" s="954">
        <v>1.0985644531249998</v>
      </c>
      <c r="AM1304" s="955">
        <v>1.3951464238373801</v>
      </c>
      <c r="AN1304" s="956">
        <v>45083.2815162037</v>
      </c>
      <c r="AO1304" s="952"/>
    </row>
    <row r="1305" spans="1:41" ht="13.5" thickBot="1" x14ac:dyDescent="0.25">
      <c r="A1305" s="990"/>
      <c r="B1305" s="990"/>
      <c r="C1305" s="993"/>
      <c r="D1305" s="996"/>
      <c r="E1305" s="993"/>
      <c r="F1305" s="993"/>
      <c r="G1305" s="993"/>
      <c r="H1305" s="999"/>
      <c r="I1305" s="999"/>
      <c r="J1305" s="999"/>
      <c r="K1305" s="987"/>
      <c r="L1305" s="999"/>
      <c r="M1305" s="999"/>
      <c r="N1305" s="1002"/>
      <c r="O1305" s="987"/>
      <c r="P1305" s="987"/>
      <c r="Q1305" s="978"/>
      <c r="R1305" s="978"/>
      <c r="S1305" s="978"/>
      <c r="T1305" s="978"/>
      <c r="U1305" s="978"/>
      <c r="V1305" s="978"/>
      <c r="W1305" s="981"/>
      <c r="X1305" s="984"/>
      <c r="Y1305" s="984"/>
      <c r="Z1305" s="975"/>
      <c r="AA1305" s="957" t="s">
        <v>2479</v>
      </c>
      <c r="AB1305" s="958" t="s">
        <v>522</v>
      </c>
      <c r="AC1305" s="958">
        <v>6850</v>
      </c>
      <c r="AD1305" s="958" t="s">
        <v>380</v>
      </c>
      <c r="AE1305" s="959">
        <v>42359</v>
      </c>
      <c r="AF1305" s="959">
        <v>43514</v>
      </c>
      <c r="AG1305" s="958">
        <v>6025.8</v>
      </c>
      <c r="AH1305" s="958">
        <v>6445.38</v>
      </c>
      <c r="AI1305" s="960">
        <v>0.62</v>
      </c>
      <c r="AJ1305" s="960">
        <f>(AH1305-MIN(IF(O1302=0,2E+99,O1302),IF(X1302=0,2E+99,X1302)))/MIN(IF(O1302=0,2E+99,O1302),IF(X1302=0,2E+99,X1302))</f>
        <v>2.6251952487318748</v>
      </c>
      <c r="AK1305" s="960">
        <v>2.3149442950441797E-2</v>
      </c>
      <c r="AL1305" s="960">
        <v>0.27489963503649634</v>
      </c>
      <c r="AM1305" s="961">
        <v>0.29215694032004319</v>
      </c>
      <c r="AN1305" s="962">
        <v>45083.281574074077</v>
      </c>
      <c r="AO1305" s="958"/>
    </row>
    <row r="1306" spans="1:41" x14ac:dyDescent="0.2">
      <c r="A1306" s="988" t="s">
        <v>2480</v>
      </c>
      <c r="B1306" s="988" t="s">
        <v>2481</v>
      </c>
      <c r="C1306" s="991"/>
      <c r="D1306" s="994" t="s">
        <v>508</v>
      </c>
      <c r="E1306" s="991" t="s">
        <v>1004</v>
      </c>
      <c r="F1306" s="991">
        <v>3</v>
      </c>
      <c r="G1306" s="991">
        <v>1</v>
      </c>
      <c r="H1306" s="997">
        <v>13</v>
      </c>
      <c r="I1306" s="997">
        <v>312</v>
      </c>
      <c r="J1306" s="997">
        <v>0.01</v>
      </c>
      <c r="K1306" s="985">
        <v>1.33</v>
      </c>
      <c r="L1306" s="997">
        <v>2</v>
      </c>
      <c r="M1306" s="997">
        <v>50</v>
      </c>
      <c r="N1306" s="1000">
        <v>47.065940501725258</v>
      </c>
      <c r="O1306" s="985">
        <f>VLOOKUP(D1306,'Залог и цена пипса'!$B$13:$E$44,3,0)*(N1306+I1306*$C$2*K1306)</f>
        <v>833.30761552680235</v>
      </c>
      <c r="P1306" s="985">
        <f>K1306*VLOOKUP(D1306,'Залог и цена пипса'!$B$13:$E$44,2,0)</f>
        <v>285.23180000000002</v>
      </c>
      <c r="Q1306" s="976"/>
      <c r="R1306" s="976"/>
      <c r="S1306" s="976"/>
      <c r="T1306" s="976"/>
      <c r="U1306" s="976"/>
      <c r="V1306" s="976"/>
      <c r="W1306" s="979"/>
      <c r="X1306" s="982"/>
      <c r="Y1306" s="982"/>
      <c r="Z1306" s="973">
        <f>MAX(O1306,X1306)+MAX(Y1306,P1306)</f>
        <v>1118.5394155268023</v>
      </c>
      <c r="AA1306" s="945" t="s">
        <v>2482</v>
      </c>
      <c r="AB1306" s="946" t="s">
        <v>508</v>
      </c>
      <c r="AC1306" s="946">
        <v>100000</v>
      </c>
      <c r="AD1306" s="946" t="s">
        <v>380</v>
      </c>
      <c r="AE1306" s="947">
        <v>42373</v>
      </c>
      <c r="AF1306" s="947">
        <v>43553</v>
      </c>
      <c r="AG1306" s="946">
        <v>13235.37</v>
      </c>
      <c r="AH1306" s="946">
        <v>13523.44</v>
      </c>
      <c r="AI1306" s="948">
        <v>0.12529999999999999</v>
      </c>
      <c r="AJ1306" s="948">
        <f>(AH1306-MIN(IF(O1306=0,2E+99,O1306),IF(X1306=0,2E+99,X1306)))/MIN(IF(O1306=0,2E+99,O1306),IF(X1306=0,2E+99,X1306))</f>
        <v>15.228628837684052</v>
      </c>
      <c r="AK1306" s="948">
        <v>3.4024087403598975E-3</v>
      </c>
      <c r="AL1306" s="948">
        <v>4.1360531250000006E-2</v>
      </c>
      <c r="AM1306" s="949">
        <v>0.30584327101684189</v>
      </c>
      <c r="AN1306" s="950">
        <v>45083.281817129631</v>
      </c>
      <c r="AO1306" s="946"/>
    </row>
    <row r="1307" spans="1:41" x14ac:dyDescent="0.2">
      <c r="A1307" s="989"/>
      <c r="B1307" s="989"/>
      <c r="C1307" s="992"/>
      <c r="D1307" s="995"/>
      <c r="E1307" s="992"/>
      <c r="F1307" s="992"/>
      <c r="G1307" s="992"/>
      <c r="H1307" s="998"/>
      <c r="I1307" s="998"/>
      <c r="J1307" s="998"/>
      <c r="K1307" s="986"/>
      <c r="L1307" s="998"/>
      <c r="M1307" s="998"/>
      <c r="N1307" s="1001"/>
      <c r="O1307" s="986"/>
      <c r="P1307" s="986"/>
      <c r="Q1307" s="977"/>
      <c r="R1307" s="977"/>
      <c r="S1307" s="977"/>
      <c r="T1307" s="977"/>
      <c r="U1307" s="977"/>
      <c r="V1307" s="977"/>
      <c r="W1307" s="980"/>
      <c r="X1307" s="983"/>
      <c r="Y1307" s="983"/>
      <c r="Z1307" s="974"/>
      <c r="AA1307" s="951" t="s">
        <v>2483</v>
      </c>
      <c r="AB1307" s="952" t="s">
        <v>508</v>
      </c>
      <c r="AC1307" s="952">
        <v>100000</v>
      </c>
      <c r="AD1307" s="952" t="s">
        <v>380</v>
      </c>
      <c r="AE1307" s="953">
        <v>42373</v>
      </c>
      <c r="AF1307" s="953">
        <v>43553</v>
      </c>
      <c r="AG1307" s="952">
        <v>12663.5</v>
      </c>
      <c r="AH1307" s="952">
        <v>12227.29</v>
      </c>
      <c r="AI1307" s="954">
        <v>0.1137</v>
      </c>
      <c r="AJ1307" s="954">
        <f>(AH1307-MIN(IF(O1306=0,2E+99,O1306),IF(X1306=0,2E+99,X1306)))/MIN(IF(O1306=0,2E+99,O1306),IF(X1306=0,2E+99,X1306))</f>
        <v>13.67320083504832</v>
      </c>
      <c r="AK1307" s="954">
        <v>3.2553984575835479E-3</v>
      </c>
      <c r="AL1307" s="954">
        <v>3.9573437500000003E-2</v>
      </c>
      <c r="AM1307" s="955">
        <v>0.32364847402817792</v>
      </c>
      <c r="AN1307" s="956">
        <v>45083.282361111109</v>
      </c>
      <c r="AO1307" s="952"/>
    </row>
    <row r="1308" spans="1:41" x14ac:dyDescent="0.2">
      <c r="A1308" s="989"/>
      <c r="B1308" s="989"/>
      <c r="C1308" s="992"/>
      <c r="D1308" s="995"/>
      <c r="E1308" s="992"/>
      <c r="F1308" s="992"/>
      <c r="G1308" s="992"/>
      <c r="H1308" s="998"/>
      <c r="I1308" s="998"/>
      <c r="J1308" s="998"/>
      <c r="K1308" s="986"/>
      <c r="L1308" s="998"/>
      <c r="M1308" s="998"/>
      <c r="N1308" s="1001"/>
      <c r="O1308" s="986"/>
      <c r="P1308" s="986"/>
      <c r="Q1308" s="977"/>
      <c r="R1308" s="977"/>
      <c r="S1308" s="977"/>
      <c r="T1308" s="977"/>
      <c r="U1308" s="977"/>
      <c r="V1308" s="977"/>
      <c r="W1308" s="980"/>
      <c r="X1308" s="983"/>
      <c r="Y1308" s="983"/>
      <c r="Z1308" s="974"/>
      <c r="AA1308" s="951" t="s">
        <v>2484</v>
      </c>
      <c r="AB1308" s="952" t="s">
        <v>508</v>
      </c>
      <c r="AC1308" s="952">
        <v>100000</v>
      </c>
      <c r="AD1308" s="952" t="s">
        <v>380</v>
      </c>
      <c r="AE1308" s="953">
        <v>42373</v>
      </c>
      <c r="AF1308" s="953">
        <v>43553</v>
      </c>
      <c r="AG1308" s="952">
        <v>13235.37</v>
      </c>
      <c r="AH1308" s="952">
        <v>13523.44</v>
      </c>
      <c r="AI1308" s="954">
        <v>0.12529999999999999</v>
      </c>
      <c r="AJ1308" s="954">
        <f>(AH1308-MIN(IF(O1306=0,2E+99,O1306),IF(X1306=0,2E+99,X1306)))/MIN(IF(O1306=0,2E+99,O1306),IF(X1306=0,2E+99,X1306))</f>
        <v>15.228628837684052</v>
      </c>
      <c r="AK1308" s="954">
        <v>3.4024087403598975E-3</v>
      </c>
      <c r="AL1308" s="954">
        <v>4.1360531250000006E-2</v>
      </c>
      <c r="AM1308" s="955">
        <v>0.30584327101684189</v>
      </c>
      <c r="AN1308" s="956">
        <v>45083.282569444447</v>
      </c>
      <c r="AO1308" s="952"/>
    </row>
    <row r="1309" spans="1:41" x14ac:dyDescent="0.2">
      <c r="A1309" s="989"/>
      <c r="B1309" s="989"/>
      <c r="C1309" s="992"/>
      <c r="D1309" s="995"/>
      <c r="E1309" s="992"/>
      <c r="F1309" s="992"/>
      <c r="G1309" s="992"/>
      <c r="H1309" s="998"/>
      <c r="I1309" s="998"/>
      <c r="J1309" s="998"/>
      <c r="K1309" s="986"/>
      <c r="L1309" s="998"/>
      <c r="M1309" s="998"/>
      <c r="N1309" s="1001"/>
      <c r="O1309" s="986"/>
      <c r="P1309" s="986"/>
      <c r="Q1309" s="977"/>
      <c r="R1309" s="977"/>
      <c r="S1309" s="977"/>
      <c r="T1309" s="977"/>
      <c r="U1309" s="977"/>
      <c r="V1309" s="977"/>
      <c r="W1309" s="980"/>
      <c r="X1309" s="983"/>
      <c r="Y1309" s="983"/>
      <c r="Z1309" s="974"/>
      <c r="AA1309" s="951" t="s">
        <v>2485</v>
      </c>
      <c r="AB1309" s="952" t="s">
        <v>508</v>
      </c>
      <c r="AC1309" s="952">
        <v>100000</v>
      </c>
      <c r="AD1309" s="952" t="s">
        <v>380</v>
      </c>
      <c r="AE1309" s="953">
        <v>42373</v>
      </c>
      <c r="AF1309" s="953">
        <v>43553</v>
      </c>
      <c r="AG1309" s="952">
        <v>11504.6</v>
      </c>
      <c r="AH1309" s="952">
        <v>4501.71</v>
      </c>
      <c r="AI1309" s="954">
        <v>4.3799999999999999E-2</v>
      </c>
      <c r="AJ1309" s="954">
        <f>(AH1309-MIN(IF(O1306=0,2E+99,O1306),IF(X1306=0,2E+99,X1306)))/MIN(IF(O1306=0,2E+99,O1306),IF(X1306=0,2E+99,X1306))</f>
        <v>4.402218719859051</v>
      </c>
      <c r="AK1309" s="954">
        <v>2.957480719794345E-3</v>
      </c>
      <c r="AL1309" s="954">
        <v>3.5951875000000001E-2</v>
      </c>
      <c r="AM1309" s="955">
        <v>0.79862707726619442</v>
      </c>
      <c r="AN1309" s="956">
        <v>45083.282743055555</v>
      </c>
      <c r="AO1309" s="952"/>
    </row>
    <row r="1310" spans="1:41" x14ac:dyDescent="0.2">
      <c r="A1310" s="989"/>
      <c r="B1310" s="989"/>
      <c r="C1310" s="992"/>
      <c r="D1310" s="995"/>
      <c r="E1310" s="992"/>
      <c r="F1310" s="992"/>
      <c r="G1310" s="992"/>
      <c r="H1310" s="998"/>
      <c r="I1310" s="998"/>
      <c r="J1310" s="998"/>
      <c r="K1310" s="986"/>
      <c r="L1310" s="998"/>
      <c r="M1310" s="998"/>
      <c r="N1310" s="1001"/>
      <c r="O1310" s="986"/>
      <c r="P1310" s="986"/>
      <c r="Q1310" s="977"/>
      <c r="R1310" s="977"/>
      <c r="S1310" s="977"/>
      <c r="T1310" s="977"/>
      <c r="U1310" s="977"/>
      <c r="V1310" s="977"/>
      <c r="W1310" s="980"/>
      <c r="X1310" s="983"/>
      <c r="Y1310" s="983"/>
      <c r="Z1310" s="974"/>
      <c r="AA1310" s="951" t="s">
        <v>2486</v>
      </c>
      <c r="AB1310" s="952" t="s">
        <v>508</v>
      </c>
      <c r="AC1310" s="952">
        <v>100000</v>
      </c>
      <c r="AD1310" s="952" t="s">
        <v>380</v>
      </c>
      <c r="AE1310" s="953">
        <v>42373</v>
      </c>
      <c r="AF1310" s="953">
        <v>43553</v>
      </c>
      <c r="AG1310" s="952">
        <v>11528.2</v>
      </c>
      <c r="AH1310" s="952">
        <v>4499.38</v>
      </c>
      <c r="AI1310" s="954">
        <v>4.3799999999999999E-2</v>
      </c>
      <c r="AJ1310" s="954">
        <f>(AH1310-MIN(IF(O1306=0,2E+99,O1306),IF(X1306=0,2E+99,X1306)))/MIN(IF(O1306=0,2E+99,O1306),IF(X1306=0,2E+99,X1306))</f>
        <v>4.3994226335680029</v>
      </c>
      <c r="AK1310" s="954">
        <v>2.9635475578406174E-3</v>
      </c>
      <c r="AL1310" s="954">
        <v>3.6025624999999999E-2</v>
      </c>
      <c r="AM1310" s="955">
        <v>0.8006797603225333</v>
      </c>
      <c r="AN1310" s="956">
        <v>45083.282905092594</v>
      </c>
      <c r="AO1310" s="952"/>
    </row>
    <row r="1311" spans="1:41" x14ac:dyDescent="0.2">
      <c r="A1311" s="989"/>
      <c r="B1311" s="989"/>
      <c r="C1311" s="992"/>
      <c r="D1311" s="995"/>
      <c r="E1311" s="992"/>
      <c r="F1311" s="992"/>
      <c r="G1311" s="992"/>
      <c r="H1311" s="998"/>
      <c r="I1311" s="998"/>
      <c r="J1311" s="998"/>
      <c r="K1311" s="986"/>
      <c r="L1311" s="998"/>
      <c r="M1311" s="998"/>
      <c r="N1311" s="1001"/>
      <c r="O1311" s="986"/>
      <c r="P1311" s="986"/>
      <c r="Q1311" s="977"/>
      <c r="R1311" s="977"/>
      <c r="S1311" s="977"/>
      <c r="T1311" s="977"/>
      <c r="U1311" s="977"/>
      <c r="V1311" s="977"/>
      <c r="W1311" s="980"/>
      <c r="X1311" s="983"/>
      <c r="Y1311" s="983"/>
      <c r="Z1311" s="974"/>
      <c r="AA1311" s="951" t="s">
        <v>2487</v>
      </c>
      <c r="AB1311" s="952" t="s">
        <v>508</v>
      </c>
      <c r="AC1311" s="952">
        <v>100000</v>
      </c>
      <c r="AD1311" s="952" t="s">
        <v>380</v>
      </c>
      <c r="AE1311" s="953">
        <v>42373</v>
      </c>
      <c r="AF1311" s="953">
        <v>43553</v>
      </c>
      <c r="AG1311" s="952">
        <v>9740.66</v>
      </c>
      <c r="AH1311" s="952">
        <v>4518.3999999999996</v>
      </c>
      <c r="AI1311" s="954">
        <v>4.4200000000000003E-2</v>
      </c>
      <c r="AJ1311" s="954">
        <f>(AH1311-MIN(IF(O1306=0,2E+99,O1306),IF(X1306=0,2E+99,X1306)))/MIN(IF(O1306=0,2E+99,O1306),IF(X1306=0,2E+99,X1306))</f>
        <v>4.4222473379696012</v>
      </c>
      <c r="AK1311" s="954">
        <v>2.5040257069408743E-3</v>
      </c>
      <c r="AL1311" s="954">
        <v>3.0439562499999996E-2</v>
      </c>
      <c r="AM1311" s="955">
        <v>0.67368011906869685</v>
      </c>
      <c r="AN1311" s="956">
        <v>45083.283032407409</v>
      </c>
      <c r="AO1311" s="952"/>
    </row>
    <row r="1312" spans="1:41" x14ac:dyDescent="0.2">
      <c r="A1312" s="989"/>
      <c r="B1312" s="989"/>
      <c r="C1312" s="992"/>
      <c r="D1312" s="995"/>
      <c r="E1312" s="992"/>
      <c r="F1312" s="992"/>
      <c r="G1312" s="992"/>
      <c r="H1312" s="998"/>
      <c r="I1312" s="998"/>
      <c r="J1312" s="998"/>
      <c r="K1312" s="986"/>
      <c r="L1312" s="998"/>
      <c r="M1312" s="998"/>
      <c r="N1312" s="1001"/>
      <c r="O1312" s="986"/>
      <c r="P1312" s="986"/>
      <c r="Q1312" s="977"/>
      <c r="R1312" s="977"/>
      <c r="S1312" s="977"/>
      <c r="T1312" s="977"/>
      <c r="U1312" s="977"/>
      <c r="V1312" s="977"/>
      <c r="W1312" s="980"/>
      <c r="X1312" s="983"/>
      <c r="Y1312" s="983"/>
      <c r="Z1312" s="974"/>
      <c r="AA1312" s="951" t="s">
        <v>2488</v>
      </c>
      <c r="AB1312" s="952" t="s">
        <v>508</v>
      </c>
      <c r="AC1312" s="952">
        <v>100000</v>
      </c>
      <c r="AD1312" s="952" t="s">
        <v>380</v>
      </c>
      <c r="AE1312" s="953">
        <v>42373</v>
      </c>
      <c r="AF1312" s="953">
        <v>43553</v>
      </c>
      <c r="AG1312" s="952">
        <v>10227.11</v>
      </c>
      <c r="AH1312" s="952">
        <v>2531.2800000000002</v>
      </c>
      <c r="AI1312" s="954">
        <v>2.3400000000000001E-2</v>
      </c>
      <c r="AJ1312" s="954">
        <f>(AH1312-MIN(IF(O1306=0,2E+99,O1306),IF(X1306=0,2E+99,X1306)))/MIN(IF(O1306=0,2E+99,O1306),IF(X1306=0,2E+99,X1306))</f>
        <v>2.0376297454089265</v>
      </c>
      <c r="AK1312" s="954">
        <v>2.6290771208226219E-3</v>
      </c>
      <c r="AL1312" s="954">
        <v>3.1959718750000005E-2</v>
      </c>
      <c r="AM1312" s="955">
        <v>1.26259120879555</v>
      </c>
      <c r="AN1312" s="956">
        <v>45083.283171296294</v>
      </c>
      <c r="AO1312" s="952"/>
    </row>
    <row r="1313" spans="1:41" x14ac:dyDescent="0.2">
      <c r="A1313" s="989"/>
      <c r="B1313" s="989"/>
      <c r="C1313" s="992"/>
      <c r="D1313" s="995"/>
      <c r="E1313" s="992"/>
      <c r="F1313" s="992"/>
      <c r="G1313" s="992"/>
      <c r="H1313" s="998"/>
      <c r="I1313" s="998"/>
      <c r="J1313" s="998"/>
      <c r="K1313" s="986"/>
      <c r="L1313" s="998"/>
      <c r="M1313" s="998"/>
      <c r="N1313" s="1001"/>
      <c r="O1313" s="986"/>
      <c r="P1313" s="986"/>
      <c r="Q1313" s="977"/>
      <c r="R1313" s="977"/>
      <c r="S1313" s="977"/>
      <c r="T1313" s="977"/>
      <c r="U1313" s="977"/>
      <c r="V1313" s="977"/>
      <c r="W1313" s="980"/>
      <c r="X1313" s="983"/>
      <c r="Y1313" s="983"/>
      <c r="Z1313" s="974"/>
      <c r="AA1313" s="951" t="s">
        <v>2489</v>
      </c>
      <c r="AB1313" s="952" t="s">
        <v>508</v>
      </c>
      <c r="AC1313" s="952">
        <v>2700</v>
      </c>
      <c r="AD1313" s="952" t="s">
        <v>380</v>
      </c>
      <c r="AE1313" s="953">
        <v>42373</v>
      </c>
      <c r="AF1313" s="953">
        <v>43553</v>
      </c>
      <c r="AG1313" s="952">
        <v>10227.11</v>
      </c>
      <c r="AH1313" s="952">
        <v>2531.2800000000002</v>
      </c>
      <c r="AI1313" s="954">
        <v>0.2321</v>
      </c>
      <c r="AJ1313" s="954">
        <f>(AH1313-MIN(IF(O1306=0,2E+99,O1306),IF(X1306=0,2E+99,X1306)))/MIN(IF(O1306=0,2E+99,O1306),IF(X1306=0,2E+99,X1306))</f>
        <v>2.0376297454089265</v>
      </c>
      <c r="AK1313" s="954">
        <v>9.7373226697134149E-2</v>
      </c>
      <c r="AL1313" s="954">
        <v>1.1836932870370371</v>
      </c>
      <c r="AM1313" s="955">
        <v>1.26259120879555</v>
      </c>
      <c r="AN1313" s="956">
        <v>45083.28329861111</v>
      </c>
      <c r="AO1313" s="952"/>
    </row>
    <row r="1314" spans="1:41" x14ac:dyDescent="0.2">
      <c r="A1314" s="989"/>
      <c r="B1314" s="989"/>
      <c r="C1314" s="992"/>
      <c r="D1314" s="995"/>
      <c r="E1314" s="992"/>
      <c r="F1314" s="992"/>
      <c r="G1314" s="992"/>
      <c r="H1314" s="998"/>
      <c r="I1314" s="998"/>
      <c r="J1314" s="998"/>
      <c r="K1314" s="986"/>
      <c r="L1314" s="998"/>
      <c r="M1314" s="998"/>
      <c r="N1314" s="1001"/>
      <c r="O1314" s="986"/>
      <c r="P1314" s="986"/>
      <c r="Q1314" s="977"/>
      <c r="R1314" s="977"/>
      <c r="S1314" s="977"/>
      <c r="T1314" s="977"/>
      <c r="U1314" s="977"/>
      <c r="V1314" s="977"/>
      <c r="W1314" s="980"/>
      <c r="X1314" s="983"/>
      <c r="Y1314" s="983"/>
      <c r="Z1314" s="974"/>
      <c r="AA1314" s="951" t="s">
        <v>2490</v>
      </c>
      <c r="AB1314" s="952" t="s">
        <v>508</v>
      </c>
      <c r="AC1314" s="952">
        <v>100000</v>
      </c>
      <c r="AD1314" s="952" t="s">
        <v>380</v>
      </c>
      <c r="AE1314" s="953">
        <v>42373</v>
      </c>
      <c r="AF1314" s="953">
        <v>43553</v>
      </c>
      <c r="AG1314" s="952">
        <v>11528.2</v>
      </c>
      <c r="AH1314" s="952">
        <v>4499.38</v>
      </c>
      <c r="AI1314" s="954">
        <v>4.3799999999999999E-2</v>
      </c>
      <c r="AJ1314" s="954">
        <f>(AH1314-MIN(IF(O1306=0,2E+99,O1306),IF(X1306=0,2E+99,X1306)))/MIN(IF(O1306=0,2E+99,O1306),IF(X1306=0,2E+99,X1306))</f>
        <v>4.3994226335680029</v>
      </c>
      <c r="AK1314" s="954">
        <v>2.9635475578406174E-3</v>
      </c>
      <c r="AL1314" s="954">
        <v>3.6025624999999999E-2</v>
      </c>
      <c r="AM1314" s="955">
        <v>0.8006797603225333</v>
      </c>
      <c r="AN1314" s="956">
        <v>45083.283449074072</v>
      </c>
      <c r="AO1314" s="952"/>
    </row>
    <row r="1315" spans="1:41" x14ac:dyDescent="0.2">
      <c r="A1315" s="989"/>
      <c r="B1315" s="989"/>
      <c r="C1315" s="992"/>
      <c r="D1315" s="995"/>
      <c r="E1315" s="992"/>
      <c r="F1315" s="992"/>
      <c r="G1315" s="992"/>
      <c r="H1315" s="998"/>
      <c r="I1315" s="998"/>
      <c r="J1315" s="998"/>
      <c r="K1315" s="986"/>
      <c r="L1315" s="998"/>
      <c r="M1315" s="998"/>
      <c r="N1315" s="1001"/>
      <c r="O1315" s="986"/>
      <c r="P1315" s="986"/>
      <c r="Q1315" s="977"/>
      <c r="R1315" s="977"/>
      <c r="S1315" s="977"/>
      <c r="T1315" s="977"/>
      <c r="U1315" s="977"/>
      <c r="V1315" s="977"/>
      <c r="W1315" s="980"/>
      <c r="X1315" s="983"/>
      <c r="Y1315" s="983"/>
      <c r="Z1315" s="974"/>
      <c r="AA1315" s="951" t="s">
        <v>2491</v>
      </c>
      <c r="AB1315" s="952" t="s">
        <v>508</v>
      </c>
      <c r="AC1315" s="952">
        <v>100000</v>
      </c>
      <c r="AD1315" s="952" t="s">
        <v>380</v>
      </c>
      <c r="AE1315" s="953">
        <v>42373</v>
      </c>
      <c r="AF1315" s="953">
        <v>43553</v>
      </c>
      <c r="AG1315" s="952">
        <v>10227.11</v>
      </c>
      <c r="AH1315" s="952">
        <v>2531.2800000000002</v>
      </c>
      <c r="AI1315" s="954">
        <v>2.3400000000000001E-2</v>
      </c>
      <c r="AJ1315" s="954">
        <f>(AH1315-MIN(IF(O1306=0,2E+99,O1306),IF(X1306=0,2E+99,X1306)))/MIN(IF(O1306=0,2E+99,O1306),IF(X1306=0,2E+99,X1306))</f>
        <v>2.0376297454089265</v>
      </c>
      <c r="AK1315" s="954">
        <v>2.6290771208226219E-3</v>
      </c>
      <c r="AL1315" s="954">
        <v>3.1959718750000005E-2</v>
      </c>
      <c r="AM1315" s="955">
        <v>1.26259120879555</v>
      </c>
      <c r="AN1315" s="956">
        <v>45083.283587962964</v>
      </c>
      <c r="AO1315" s="952"/>
    </row>
    <row r="1316" spans="1:41" ht="13.5" thickBot="1" x14ac:dyDescent="0.25">
      <c r="A1316" s="990"/>
      <c r="B1316" s="990"/>
      <c r="C1316" s="993"/>
      <c r="D1316" s="996"/>
      <c r="E1316" s="993"/>
      <c r="F1316" s="993"/>
      <c r="G1316" s="993"/>
      <c r="H1316" s="999"/>
      <c r="I1316" s="999"/>
      <c r="J1316" s="999"/>
      <c r="K1316" s="987"/>
      <c r="L1316" s="999"/>
      <c r="M1316" s="999"/>
      <c r="N1316" s="1002"/>
      <c r="O1316" s="987"/>
      <c r="P1316" s="987"/>
      <c r="Q1316" s="978"/>
      <c r="R1316" s="978"/>
      <c r="S1316" s="978"/>
      <c r="T1316" s="978"/>
      <c r="U1316" s="978"/>
      <c r="V1316" s="978"/>
      <c r="W1316" s="981"/>
      <c r="X1316" s="984"/>
      <c r="Y1316" s="984"/>
      <c r="Z1316" s="975"/>
      <c r="AA1316" s="957" t="s">
        <v>2492</v>
      </c>
      <c r="AB1316" s="958" t="s">
        <v>508</v>
      </c>
      <c r="AC1316" s="958">
        <v>2700</v>
      </c>
      <c r="AD1316" s="958" t="s">
        <v>380</v>
      </c>
      <c r="AE1316" s="959">
        <v>42373</v>
      </c>
      <c r="AF1316" s="959">
        <v>43553</v>
      </c>
      <c r="AG1316" s="958">
        <v>10227.11</v>
      </c>
      <c r="AH1316" s="958">
        <v>2531.2800000000002</v>
      </c>
      <c r="AI1316" s="960">
        <v>0.2321</v>
      </c>
      <c r="AJ1316" s="960">
        <f>(AH1316-MIN(IF(O1306=0,2E+99,O1306),IF(X1306=0,2E+99,X1306)))/MIN(IF(O1306=0,2E+99,O1306),IF(X1306=0,2E+99,X1306))</f>
        <v>2.0376297454089265</v>
      </c>
      <c r="AK1316" s="960">
        <v>9.7373226697134149E-2</v>
      </c>
      <c r="AL1316" s="960">
        <v>1.1836932870370371</v>
      </c>
      <c r="AM1316" s="961">
        <v>1.26259120879555</v>
      </c>
      <c r="AN1316" s="962">
        <v>45083.283715277779</v>
      </c>
      <c r="AO1316" s="958"/>
    </row>
    <row r="1317" spans="1:41" x14ac:dyDescent="0.2">
      <c r="A1317" s="988" t="s">
        <v>2493</v>
      </c>
      <c r="B1317" s="988" t="s">
        <v>2494</v>
      </c>
      <c r="C1317" s="991"/>
      <c r="D1317" s="994" t="s">
        <v>500</v>
      </c>
      <c r="E1317" s="991" t="s">
        <v>1004</v>
      </c>
      <c r="F1317" s="991">
        <v>3</v>
      </c>
      <c r="G1317" s="991">
        <v>1</v>
      </c>
      <c r="H1317" s="997">
        <v>13</v>
      </c>
      <c r="I1317" s="997">
        <v>312</v>
      </c>
      <c r="J1317" s="997">
        <v>0.01</v>
      </c>
      <c r="K1317" s="985">
        <v>1.33</v>
      </c>
      <c r="L1317" s="997">
        <v>2</v>
      </c>
      <c r="M1317" s="997">
        <v>50</v>
      </c>
      <c r="N1317" s="1000">
        <v>46.817999999999991</v>
      </c>
      <c r="O1317" s="985">
        <f>VLOOKUP(D1317,'Залог и цена пипса'!$B$13:$E$44,3,0)*(N1317+I1317*$C$2*K1317)</f>
        <v>1090.6200000000001</v>
      </c>
      <c r="P1317" s="985">
        <f>K1317*VLOOKUP(D1317,'Залог и цена пипса'!$B$13:$E$44,2,0)</f>
        <v>285.23180000000002</v>
      </c>
      <c r="Q1317" s="976"/>
      <c r="R1317" s="976"/>
      <c r="S1317" s="976"/>
      <c r="T1317" s="976"/>
      <c r="U1317" s="976"/>
      <c r="V1317" s="976"/>
      <c r="W1317" s="979"/>
      <c r="X1317" s="982"/>
      <c r="Y1317" s="982"/>
      <c r="Z1317" s="973">
        <f>MAX(O1317,X1317)+MAX(Y1317,P1317)</f>
        <v>1375.8518000000001</v>
      </c>
      <c r="AA1317" s="945" t="s">
        <v>2495</v>
      </c>
      <c r="AB1317" s="946" t="s">
        <v>500</v>
      </c>
      <c r="AC1317" s="946">
        <v>100000</v>
      </c>
      <c r="AD1317" s="946" t="s">
        <v>380</v>
      </c>
      <c r="AE1317" s="947">
        <v>42359</v>
      </c>
      <c r="AF1317" s="947">
        <v>43514</v>
      </c>
      <c r="AG1317" s="946">
        <v>7206.01</v>
      </c>
      <c r="AH1317" s="946">
        <v>1226.1400000000001</v>
      </c>
      <c r="AI1317" s="948">
        <v>1.21E-2</v>
      </c>
      <c r="AJ1317" s="948">
        <f>(AH1317-MIN(IF(O1317=0,2E+99,O1317),IF(X1317=0,2E+99,X1317)))/MIN(IF(O1317=0,2E+99,O1317),IF(X1317=0,2E+99,X1317))</f>
        <v>0.1242595954594634</v>
      </c>
      <c r="AK1317" s="948">
        <v>1.8963184210526317E-3</v>
      </c>
      <c r="AL1317" s="948">
        <v>2.2518781249999998E-2</v>
      </c>
      <c r="AM1317" s="949">
        <v>1.8365587330973621</v>
      </c>
      <c r="AN1317" s="950">
        <v>45083.283819444441</v>
      </c>
      <c r="AO1317" s="946"/>
    </row>
    <row r="1318" spans="1:41" ht="13.5" thickBot="1" x14ac:dyDescent="0.25">
      <c r="A1318" s="990"/>
      <c r="B1318" s="990"/>
      <c r="C1318" s="993"/>
      <c r="D1318" s="996"/>
      <c r="E1318" s="993"/>
      <c r="F1318" s="993"/>
      <c r="G1318" s="993"/>
      <c r="H1318" s="999"/>
      <c r="I1318" s="999"/>
      <c r="J1318" s="999"/>
      <c r="K1318" s="987"/>
      <c r="L1318" s="999"/>
      <c r="M1318" s="999"/>
      <c r="N1318" s="1002"/>
      <c r="O1318" s="987"/>
      <c r="P1318" s="987"/>
      <c r="Q1318" s="978"/>
      <c r="R1318" s="978"/>
      <c r="S1318" s="978"/>
      <c r="T1318" s="978"/>
      <c r="U1318" s="978"/>
      <c r="V1318" s="978"/>
      <c r="W1318" s="981"/>
      <c r="X1318" s="984"/>
      <c r="Y1318" s="984"/>
      <c r="Z1318" s="975"/>
      <c r="AA1318" s="957" t="s">
        <v>2496</v>
      </c>
      <c r="AB1318" s="958" t="s">
        <v>500</v>
      </c>
      <c r="AC1318" s="958">
        <v>1600</v>
      </c>
      <c r="AD1318" s="958" t="s">
        <v>380</v>
      </c>
      <c r="AE1318" s="959">
        <v>42359</v>
      </c>
      <c r="AF1318" s="959">
        <v>43514</v>
      </c>
      <c r="AG1318" s="958">
        <v>7206.01</v>
      </c>
      <c r="AH1318" s="958">
        <v>1226.1400000000001</v>
      </c>
      <c r="AI1318" s="960">
        <v>0.47870000000000001</v>
      </c>
      <c r="AJ1318" s="960">
        <f>(AH1318-MIN(IF(O1317=0,2E+99,O1317),IF(X1317=0,2E+99,X1317)))/MIN(IF(O1317=0,2E+99,O1317),IF(X1317=0,2E+99,X1317))</f>
        <v>0.1242595954594634</v>
      </c>
      <c r="AK1318" s="960">
        <v>0.11851990131578947</v>
      </c>
      <c r="AL1318" s="960">
        <v>1.4074238281249998</v>
      </c>
      <c r="AM1318" s="961">
        <v>1.8365587330973621</v>
      </c>
      <c r="AN1318" s="962">
        <v>45083.283900462964</v>
      </c>
      <c r="AO1318" s="958"/>
    </row>
    <row r="1319" spans="1:41" x14ac:dyDescent="0.2">
      <c r="A1319" s="988" t="s">
        <v>2497</v>
      </c>
      <c r="B1319" s="988" t="s">
        <v>2247</v>
      </c>
      <c r="C1319" s="991"/>
      <c r="D1319" s="994" t="s">
        <v>508</v>
      </c>
      <c r="E1319" s="991" t="s">
        <v>1004</v>
      </c>
      <c r="F1319" s="991">
        <v>2</v>
      </c>
      <c r="G1319" s="991">
        <v>1</v>
      </c>
      <c r="H1319" s="997">
        <v>10</v>
      </c>
      <c r="I1319" s="997">
        <v>294</v>
      </c>
      <c r="J1319" s="997">
        <v>0.01</v>
      </c>
      <c r="K1319" s="985">
        <v>1.373</v>
      </c>
      <c r="L1319" s="997">
        <v>1.8</v>
      </c>
      <c r="M1319" s="997">
        <v>70</v>
      </c>
      <c r="N1319" s="1000">
        <v>81.048389070222868</v>
      </c>
      <c r="O1319" s="985">
        <f>VLOOKUP(D1319,'Залог и цена пипса'!$B$13:$E$44,3,0)*(N1319+I1319*$C$2*K1319)</f>
        <v>1079.4483292336131</v>
      </c>
      <c r="P1319" s="985">
        <f>K1319*VLOOKUP(D1319,'Залог и цена пипса'!$B$13:$E$44,2,0)</f>
        <v>294.45357999999999</v>
      </c>
      <c r="Q1319" s="976"/>
      <c r="R1319" s="976"/>
      <c r="S1319" s="976"/>
      <c r="T1319" s="976"/>
      <c r="U1319" s="976"/>
      <c r="V1319" s="976"/>
      <c r="W1319" s="979"/>
      <c r="X1319" s="982"/>
      <c r="Y1319" s="982"/>
      <c r="Z1319" s="973">
        <f>MAX(O1319,X1319)+MAX(Y1319,P1319)</f>
        <v>1373.901909233613</v>
      </c>
      <c r="AA1319" s="945" t="s">
        <v>2498</v>
      </c>
      <c r="AB1319" s="946" t="s">
        <v>508</v>
      </c>
      <c r="AC1319" s="946">
        <v>100000</v>
      </c>
      <c r="AD1319" s="946" t="s">
        <v>380</v>
      </c>
      <c r="AE1319" s="947">
        <v>42744</v>
      </c>
      <c r="AF1319" s="947">
        <v>43636</v>
      </c>
      <c r="AG1319" s="946">
        <v>5552.81</v>
      </c>
      <c r="AH1319" s="946">
        <v>1056.56</v>
      </c>
      <c r="AI1319" s="948">
        <v>1.0200000000000001E-2</v>
      </c>
      <c r="AJ1319" s="948">
        <f>(AH1319-MIN(IF(O1319=0,2E+99,O1319),IF(X1319=0,2E+99,X1319)))/MIN(IF(O1319=0,2E+99,O1319),IF(X1319=0,2E+99,X1319))</f>
        <v>-2.1203728435860759E-2</v>
      </c>
      <c r="AK1319" s="948">
        <v>1.8887108843537415E-3</v>
      </c>
      <c r="AL1319" s="948">
        <v>2.3136708333333336E-2</v>
      </c>
      <c r="AM1319" s="949">
        <v>2.189814902450721</v>
      </c>
      <c r="AN1319" s="950">
        <v>45083.28398148148</v>
      </c>
      <c r="AO1319" s="946"/>
    </row>
    <row r="1320" spans="1:41" ht="13.5" thickBot="1" x14ac:dyDescent="0.25">
      <c r="A1320" s="990"/>
      <c r="B1320" s="990"/>
      <c r="C1320" s="993"/>
      <c r="D1320" s="996"/>
      <c r="E1320" s="993"/>
      <c r="F1320" s="993"/>
      <c r="G1320" s="993"/>
      <c r="H1320" s="999"/>
      <c r="I1320" s="999"/>
      <c r="J1320" s="999"/>
      <c r="K1320" s="987"/>
      <c r="L1320" s="999"/>
      <c r="M1320" s="999"/>
      <c r="N1320" s="1002"/>
      <c r="O1320" s="987"/>
      <c r="P1320" s="987"/>
      <c r="Q1320" s="978"/>
      <c r="R1320" s="978"/>
      <c r="S1320" s="978"/>
      <c r="T1320" s="978"/>
      <c r="U1320" s="978"/>
      <c r="V1320" s="978"/>
      <c r="W1320" s="981"/>
      <c r="X1320" s="984"/>
      <c r="Y1320" s="984"/>
      <c r="Z1320" s="975"/>
      <c r="AA1320" s="957" t="s">
        <v>2499</v>
      </c>
      <c r="AB1320" s="958" t="s">
        <v>508</v>
      </c>
      <c r="AC1320" s="958">
        <v>1400</v>
      </c>
      <c r="AD1320" s="958" t="s">
        <v>380</v>
      </c>
      <c r="AE1320" s="959">
        <v>42744</v>
      </c>
      <c r="AF1320" s="959">
        <v>43636</v>
      </c>
      <c r="AG1320" s="958">
        <v>5552.81</v>
      </c>
      <c r="AH1320" s="958">
        <v>1056.56</v>
      </c>
      <c r="AI1320" s="960">
        <v>0.2157</v>
      </c>
      <c r="AJ1320" s="960">
        <f>(AH1320-MIN(IF(O1319=0,2E+99,O1319),IF(X1319=0,2E+99,X1319)))/MIN(IF(O1319=0,2E+99,O1319),IF(X1319=0,2E+99,X1319))</f>
        <v>-2.1203728435860759E-2</v>
      </c>
      <c r="AK1320" s="960">
        <v>0.13490792031098153</v>
      </c>
      <c r="AL1320" s="960">
        <v>1.6526220238095239</v>
      </c>
      <c r="AM1320" s="961">
        <v>2.189814902450721</v>
      </c>
      <c r="AN1320" s="962">
        <v>45083.284050925926</v>
      </c>
      <c r="AO1320" s="958"/>
    </row>
    <row r="1321" spans="1:41" x14ac:dyDescent="0.2">
      <c r="A1321" s="988" t="s">
        <v>2497</v>
      </c>
      <c r="B1321" s="988" t="s">
        <v>1203</v>
      </c>
      <c r="C1321" s="991"/>
      <c r="D1321" s="994" t="s">
        <v>508</v>
      </c>
      <c r="E1321" s="991" t="s">
        <v>1004</v>
      </c>
      <c r="F1321" s="991">
        <v>2</v>
      </c>
      <c r="G1321" s="991">
        <v>1</v>
      </c>
      <c r="H1321" s="997">
        <v>10</v>
      </c>
      <c r="I1321" s="997">
        <v>294</v>
      </c>
      <c r="J1321" s="997">
        <v>0.01</v>
      </c>
      <c r="K1321" s="985">
        <v>1.373</v>
      </c>
      <c r="L1321" s="997">
        <v>1.8</v>
      </c>
      <c r="M1321" s="997">
        <v>70</v>
      </c>
      <c r="N1321" s="1000">
        <v>81.048389070222868</v>
      </c>
      <c r="O1321" s="985">
        <f>VLOOKUP(D1321,'Залог и цена пипса'!$B$13:$E$44,3,0)*(N1321+I1321*$C$2*K1321)</f>
        <v>1079.4483292336131</v>
      </c>
      <c r="P1321" s="985">
        <f>K1321*VLOOKUP(D1321,'Залог и цена пипса'!$B$13:$E$44,2,0)</f>
        <v>294.45357999999999</v>
      </c>
      <c r="Q1321" s="976"/>
      <c r="R1321" s="976"/>
      <c r="S1321" s="976"/>
      <c r="T1321" s="976"/>
      <c r="U1321" s="976"/>
      <c r="V1321" s="976"/>
      <c r="W1321" s="979"/>
      <c r="X1321" s="982"/>
      <c r="Y1321" s="982"/>
      <c r="Z1321" s="973">
        <f>MAX(O1321,X1321)+MAX(Y1321,P1321)</f>
        <v>1373.901909233613</v>
      </c>
      <c r="AA1321" s="945" t="s">
        <v>2498</v>
      </c>
      <c r="AB1321" s="946" t="s">
        <v>508</v>
      </c>
      <c r="AC1321" s="946">
        <v>100000</v>
      </c>
      <c r="AD1321" s="946" t="s">
        <v>380</v>
      </c>
      <c r="AE1321" s="947">
        <v>42744</v>
      </c>
      <c r="AF1321" s="947">
        <v>43636</v>
      </c>
      <c r="AG1321" s="946">
        <v>5552.81</v>
      </c>
      <c r="AH1321" s="946">
        <v>1056.56</v>
      </c>
      <c r="AI1321" s="948">
        <v>1.0200000000000001E-2</v>
      </c>
      <c r="AJ1321" s="948">
        <f>(AH1321-MIN(IF(O1321=0,2E+99,O1321),IF(X1321=0,2E+99,X1321)))/MIN(IF(O1321=0,2E+99,O1321),IF(X1321=0,2E+99,X1321))</f>
        <v>-2.1203728435860759E-2</v>
      </c>
      <c r="AK1321" s="948">
        <v>1.8887108843537415E-3</v>
      </c>
      <c r="AL1321" s="948">
        <v>2.3136708333333336E-2</v>
      </c>
      <c r="AM1321" s="949">
        <v>2.189814902450721</v>
      </c>
      <c r="AN1321" s="950">
        <v>45083.284131944441</v>
      </c>
      <c r="AO1321" s="946"/>
    </row>
    <row r="1322" spans="1:41" ht="13.5" thickBot="1" x14ac:dyDescent="0.25">
      <c r="A1322" s="990"/>
      <c r="B1322" s="990"/>
      <c r="C1322" s="993"/>
      <c r="D1322" s="996"/>
      <c r="E1322" s="993"/>
      <c r="F1322" s="993"/>
      <c r="G1322" s="993"/>
      <c r="H1322" s="999"/>
      <c r="I1322" s="999"/>
      <c r="J1322" s="999"/>
      <c r="K1322" s="987"/>
      <c r="L1322" s="999"/>
      <c r="M1322" s="999"/>
      <c r="N1322" s="1002"/>
      <c r="O1322" s="987"/>
      <c r="P1322" s="987"/>
      <c r="Q1322" s="978"/>
      <c r="R1322" s="978"/>
      <c r="S1322" s="978"/>
      <c r="T1322" s="978"/>
      <c r="U1322" s="978"/>
      <c r="V1322" s="978"/>
      <c r="W1322" s="981"/>
      <c r="X1322" s="984"/>
      <c r="Y1322" s="984"/>
      <c r="Z1322" s="975"/>
      <c r="AA1322" s="957" t="s">
        <v>2499</v>
      </c>
      <c r="AB1322" s="958" t="s">
        <v>508</v>
      </c>
      <c r="AC1322" s="958">
        <v>1400</v>
      </c>
      <c r="AD1322" s="958" t="s">
        <v>380</v>
      </c>
      <c r="AE1322" s="959">
        <v>42744</v>
      </c>
      <c r="AF1322" s="959">
        <v>43636</v>
      </c>
      <c r="AG1322" s="958">
        <v>5552.81</v>
      </c>
      <c r="AH1322" s="958">
        <v>1056.56</v>
      </c>
      <c r="AI1322" s="960">
        <v>0.2157</v>
      </c>
      <c r="AJ1322" s="960">
        <f>(AH1322-MIN(IF(O1321=0,2E+99,O1321),IF(X1321=0,2E+99,X1321)))/MIN(IF(O1321=0,2E+99,O1321),IF(X1321=0,2E+99,X1321))</f>
        <v>-2.1203728435860759E-2</v>
      </c>
      <c r="AK1322" s="960">
        <v>0.13490792031098153</v>
      </c>
      <c r="AL1322" s="960">
        <v>1.6526220238095239</v>
      </c>
      <c r="AM1322" s="961">
        <v>2.189814902450721</v>
      </c>
      <c r="AN1322" s="962">
        <v>45083.284189814818</v>
      </c>
      <c r="AO1322" s="958"/>
    </row>
    <row r="1323" spans="1:41" x14ac:dyDescent="0.2">
      <c r="A1323" s="988" t="s">
        <v>2500</v>
      </c>
      <c r="B1323" s="988" t="s">
        <v>2501</v>
      </c>
      <c r="C1323" s="991"/>
      <c r="D1323" s="994" t="s">
        <v>524</v>
      </c>
      <c r="E1323" s="991" t="s">
        <v>960</v>
      </c>
      <c r="F1323" s="991">
        <v>1</v>
      </c>
      <c r="G1323" s="991">
        <v>1</v>
      </c>
      <c r="H1323" s="997">
        <v>15</v>
      </c>
      <c r="I1323" s="997">
        <v>224</v>
      </c>
      <c r="J1323" s="997">
        <v>0.02</v>
      </c>
      <c r="K1323" s="985">
        <v>27.454999999999998</v>
      </c>
      <c r="L1323" s="997">
        <v>1.4</v>
      </c>
      <c r="M1323" s="997">
        <v>34</v>
      </c>
      <c r="N1323" s="1000">
        <v>560.65820812319987</v>
      </c>
      <c r="O1323" s="985">
        <f>VLOOKUP(D1323,'Залог и цена пипса'!$B$13:$E$44,3,0)*(N1323+I1323*$C$2*K1323)</f>
        <v>11303.437644885422</v>
      </c>
      <c r="P1323" s="985">
        <f>K1323*VLOOKUP(D1323,'Залог и цена пипса'!$B$13:$E$44,2,0)</f>
        <v>5910.6566200215275</v>
      </c>
      <c r="Q1323" s="976"/>
      <c r="R1323" s="976"/>
      <c r="S1323" s="976"/>
      <c r="T1323" s="976"/>
      <c r="U1323" s="976"/>
      <c r="V1323" s="976"/>
      <c r="W1323" s="979"/>
      <c r="X1323" s="982"/>
      <c r="Y1323" s="982"/>
      <c r="Z1323" s="973">
        <f>MAX(O1323,X1323)+MAX(Y1323,P1323)</f>
        <v>17214.094264906948</v>
      </c>
      <c r="AA1323" s="964" t="s">
        <v>2502</v>
      </c>
      <c r="AB1323" s="946"/>
      <c r="AC1323" s="946"/>
      <c r="AD1323" s="946"/>
      <c r="AE1323" s="946"/>
      <c r="AF1323" s="946"/>
      <c r="AG1323" s="946"/>
      <c r="AH1323" s="946"/>
      <c r="AI1323" s="948"/>
      <c r="AJ1323" s="948"/>
      <c r="AK1323" s="948"/>
      <c r="AL1323" s="948"/>
      <c r="AM1323" s="949"/>
      <c r="AN1323" s="950">
        <v>45083.284212962964</v>
      </c>
      <c r="AO1323" s="946"/>
    </row>
    <row r="1324" spans="1:41" ht="13.5" thickBot="1" x14ac:dyDescent="0.25">
      <c r="A1324" s="990"/>
      <c r="B1324" s="990"/>
      <c r="C1324" s="993"/>
      <c r="D1324" s="996"/>
      <c r="E1324" s="993"/>
      <c r="F1324" s="993"/>
      <c r="G1324" s="993"/>
      <c r="H1324" s="999"/>
      <c r="I1324" s="999"/>
      <c r="J1324" s="999"/>
      <c r="K1324" s="987"/>
      <c r="L1324" s="999"/>
      <c r="M1324" s="999"/>
      <c r="N1324" s="1002"/>
      <c r="O1324" s="987"/>
      <c r="P1324" s="987"/>
      <c r="Q1324" s="978"/>
      <c r="R1324" s="978"/>
      <c r="S1324" s="978"/>
      <c r="T1324" s="978"/>
      <c r="U1324" s="978"/>
      <c r="V1324" s="978"/>
      <c r="W1324" s="981"/>
      <c r="X1324" s="984"/>
      <c r="Y1324" s="984"/>
      <c r="Z1324" s="975"/>
      <c r="AA1324" s="957" t="s">
        <v>2503</v>
      </c>
      <c r="AB1324" s="958" t="s">
        <v>524</v>
      </c>
      <c r="AC1324" s="958">
        <v>10000</v>
      </c>
      <c r="AD1324" s="958" t="s">
        <v>380</v>
      </c>
      <c r="AE1324" s="959">
        <v>42373</v>
      </c>
      <c r="AF1324" s="959">
        <v>42874</v>
      </c>
      <c r="AG1324" s="958">
        <v>16649.11</v>
      </c>
      <c r="AH1324" s="958">
        <v>5288.88</v>
      </c>
      <c r="AI1324" s="960">
        <v>0.35820000000000002</v>
      </c>
      <c r="AJ1324" s="960">
        <f>(AH1324-MIN(IF(O1323=0,2E+99,O1323),IF(X1323=0,2E+99,X1323)))/MIN(IF(O1323=0,2E+99,O1323),IF(X1323=0,2E+99,X1323))</f>
        <v>-0.53209986500052819</v>
      </c>
      <c r="AK1324" s="960">
        <v>0.10029584337349397</v>
      </c>
      <c r="AL1324" s="960">
        <v>1.189222142857143</v>
      </c>
      <c r="AM1324" s="961">
        <v>2.2485330407518092</v>
      </c>
      <c r="AN1324" s="962">
        <v>45083.284236111111</v>
      </c>
      <c r="AO1324" s="958"/>
    </row>
    <row r="1325" spans="1:41" x14ac:dyDescent="0.2">
      <c r="A1325" s="988" t="s">
        <v>2504</v>
      </c>
      <c r="B1325" s="988" t="s">
        <v>2505</v>
      </c>
      <c r="C1325" s="991"/>
      <c r="D1325" s="994" t="s">
        <v>507</v>
      </c>
      <c r="E1325" s="991" t="s">
        <v>960</v>
      </c>
      <c r="F1325" s="991">
        <v>1</v>
      </c>
      <c r="G1325" s="991">
        <v>0</v>
      </c>
      <c r="H1325" s="997">
        <v>10</v>
      </c>
      <c r="I1325" s="997">
        <v>270</v>
      </c>
      <c r="J1325" s="997">
        <v>0.02</v>
      </c>
      <c r="K1325" s="985">
        <v>0.72899999999999998</v>
      </c>
      <c r="L1325" s="997">
        <v>1.4</v>
      </c>
      <c r="M1325" s="997">
        <v>114</v>
      </c>
      <c r="N1325" s="1000">
        <v>60.946897510025167</v>
      </c>
      <c r="O1325" s="985">
        <f>VLOOKUP(D1325,'Залог и цена пипса'!$B$13:$E$44,3,0)*(N1325+I1325*$C$2*K1325)</f>
        <v>974.21650482024506</v>
      </c>
      <c r="P1325" s="985">
        <f>K1325*VLOOKUP(D1325,'Залог и цена пипса'!$B$13:$E$44,2,0)</f>
        <v>156.34134</v>
      </c>
      <c r="Q1325" s="976">
        <v>10</v>
      </c>
      <c r="R1325" s="976">
        <v>270</v>
      </c>
      <c r="S1325" s="976">
        <v>0.03</v>
      </c>
      <c r="T1325" s="976">
        <v>1.097</v>
      </c>
      <c r="U1325" s="976">
        <v>1.4</v>
      </c>
      <c r="V1325" s="976">
        <v>113</v>
      </c>
      <c r="W1325" s="979">
        <v>90.941623053249998</v>
      </c>
      <c r="X1325" s="982">
        <f>VLOOKUP(D1325,'Залог и цена пипса'!$B$13:$E$44,3,0)*(W1325+R1325*$C$2*T1325)</f>
        <v>1457.6961533440449</v>
      </c>
      <c r="Y1325" s="982">
        <f>T1325*VLOOKUP(D1325,'Залог и цена пипса'!$B$13:$E$44,2,0)</f>
        <v>235.26262</v>
      </c>
      <c r="Z1325" s="973">
        <f>MAX(O1325,X1325)+MAX(Y1325,P1325)</f>
        <v>1692.9587733440449</v>
      </c>
      <c r="AA1325" s="945" t="s">
        <v>2506</v>
      </c>
      <c r="AB1325" s="946" t="s">
        <v>507</v>
      </c>
      <c r="AC1325" s="946">
        <v>100000</v>
      </c>
      <c r="AD1325" s="946" t="s">
        <v>380</v>
      </c>
      <c r="AE1325" s="947">
        <v>42005</v>
      </c>
      <c r="AF1325" s="947">
        <v>44105</v>
      </c>
      <c r="AG1325" s="946">
        <v>7154.17</v>
      </c>
      <c r="AH1325" s="946">
        <v>1683.88</v>
      </c>
      <c r="AI1325" s="948">
        <v>1.6799999999999999E-2</v>
      </c>
      <c r="AJ1325" s="948">
        <f>(AH1325-MIN(IF(O1325=0,2E+99,O1325),IF(X1325=0,2E+99,X1325)))/MIN(IF(O1325=0,2E+99,O1325),IF(X1325=0,2E+99,X1325))</f>
        <v>0.72844536267705373</v>
      </c>
      <c r="AK1325" s="948">
        <v>1.0368362318840581E-3</v>
      </c>
      <c r="AL1325" s="948">
        <v>1.2334775862068966E-2</v>
      </c>
      <c r="AM1325" s="949">
        <v>0.73252107407113132</v>
      </c>
      <c r="AN1325" s="950">
        <v>45083.284282407411</v>
      </c>
      <c r="AO1325" s="946"/>
    </row>
    <row r="1326" spans="1:41" x14ac:dyDescent="0.2">
      <c r="A1326" s="989"/>
      <c r="B1326" s="989"/>
      <c r="C1326" s="992"/>
      <c r="D1326" s="995"/>
      <c r="E1326" s="992"/>
      <c r="F1326" s="992"/>
      <c r="G1326" s="992"/>
      <c r="H1326" s="998"/>
      <c r="I1326" s="998"/>
      <c r="J1326" s="998"/>
      <c r="K1326" s="986"/>
      <c r="L1326" s="998"/>
      <c r="M1326" s="998"/>
      <c r="N1326" s="1001"/>
      <c r="O1326" s="986"/>
      <c r="P1326" s="986"/>
      <c r="Q1326" s="977"/>
      <c r="R1326" s="977"/>
      <c r="S1326" s="977"/>
      <c r="T1326" s="977"/>
      <c r="U1326" s="977"/>
      <c r="V1326" s="977"/>
      <c r="W1326" s="980"/>
      <c r="X1326" s="983"/>
      <c r="Y1326" s="983"/>
      <c r="Z1326" s="974"/>
      <c r="AA1326" s="951" t="s">
        <v>2329</v>
      </c>
      <c r="AB1326" s="952" t="s">
        <v>504</v>
      </c>
      <c r="AC1326" s="952">
        <v>5000</v>
      </c>
      <c r="AD1326" s="952" t="s">
        <v>380</v>
      </c>
      <c r="AE1326" s="953">
        <v>43110</v>
      </c>
      <c r="AF1326" s="953">
        <v>43671</v>
      </c>
      <c r="AG1326" s="952">
        <v>2063.2199999999998</v>
      </c>
      <c r="AH1326" s="952">
        <v>4542.16</v>
      </c>
      <c r="AI1326" s="954">
        <v>0.87990000000000002</v>
      </c>
      <c r="AJ1326" s="954">
        <f>(AH1326-MIN(IF(O1325=0,2E+99,O1325),IF(X1325=0,2E+99,X1325)))/MIN(IF(O1325=0,2E+99,O1325),IF(X1325=0,2E+99,X1325))</f>
        <v>3.6623722524985185</v>
      </c>
      <c r="AK1326" s="954">
        <v>2.230508108108108E-2</v>
      </c>
      <c r="AL1326" s="954">
        <v>0.27509599999999995</v>
      </c>
      <c r="AM1326" s="955">
        <v>0.30282508762350946</v>
      </c>
      <c r="AN1326" s="956">
        <v>45083.28429398148</v>
      </c>
      <c r="AO1326" s="952"/>
    </row>
    <row r="1327" spans="1:41" x14ac:dyDescent="0.2">
      <c r="A1327" s="989"/>
      <c r="B1327" s="989"/>
      <c r="C1327" s="992"/>
      <c r="D1327" s="995"/>
      <c r="E1327" s="992"/>
      <c r="F1327" s="992"/>
      <c r="G1327" s="992"/>
      <c r="H1327" s="998"/>
      <c r="I1327" s="998"/>
      <c r="J1327" s="998"/>
      <c r="K1327" s="986"/>
      <c r="L1327" s="998"/>
      <c r="M1327" s="998"/>
      <c r="N1327" s="1001"/>
      <c r="O1327" s="986"/>
      <c r="P1327" s="986"/>
      <c r="Q1327" s="977"/>
      <c r="R1327" s="977"/>
      <c r="S1327" s="977"/>
      <c r="T1327" s="977"/>
      <c r="U1327" s="977"/>
      <c r="V1327" s="977"/>
      <c r="W1327" s="980"/>
      <c r="X1327" s="983"/>
      <c r="Y1327" s="983"/>
      <c r="Z1327" s="974"/>
      <c r="AA1327" s="951" t="s">
        <v>2507</v>
      </c>
      <c r="AB1327" s="952" t="s">
        <v>507</v>
      </c>
      <c r="AC1327" s="952">
        <v>800</v>
      </c>
      <c r="AD1327" s="952" t="s">
        <v>380</v>
      </c>
      <c r="AE1327" s="953">
        <v>42037</v>
      </c>
      <c r="AF1327" s="953">
        <v>43153</v>
      </c>
      <c r="AG1327" s="952">
        <v>10959.13</v>
      </c>
      <c r="AH1327" s="952">
        <v>806.79</v>
      </c>
      <c r="AI1327" s="954">
        <v>0.159</v>
      </c>
      <c r="AJ1327" s="954">
        <f>(AH1327-MIN(IF(O1325=0,2E+99,O1325),IF(X1325=0,2E+99,X1325)))/MIN(IF(O1325=0,2E+99,O1325),IF(X1325=0,2E+99,X1325))</f>
        <v>-0.17185759427380812</v>
      </c>
      <c r="AK1327" s="954">
        <v>0.37326737057220705</v>
      </c>
      <c r="AL1327" s="954">
        <v>4.4190040322580639</v>
      </c>
      <c r="AM1327" s="955">
        <v>4.3818133911010939</v>
      </c>
      <c r="AN1327" s="956">
        <v>45083.284328703703</v>
      </c>
      <c r="AO1327" s="952"/>
    </row>
    <row r="1328" spans="1:41" ht="13.5" thickBot="1" x14ac:dyDescent="0.25">
      <c r="A1328" s="990"/>
      <c r="B1328" s="990"/>
      <c r="C1328" s="993"/>
      <c r="D1328" s="996"/>
      <c r="E1328" s="993"/>
      <c r="F1328" s="993"/>
      <c r="G1328" s="993"/>
      <c r="H1328" s="999"/>
      <c r="I1328" s="999"/>
      <c r="J1328" s="999"/>
      <c r="K1328" s="987"/>
      <c r="L1328" s="999"/>
      <c r="M1328" s="999"/>
      <c r="N1328" s="1002"/>
      <c r="O1328" s="987"/>
      <c r="P1328" s="987"/>
      <c r="Q1328" s="978"/>
      <c r="R1328" s="978"/>
      <c r="S1328" s="978"/>
      <c r="T1328" s="978"/>
      <c r="U1328" s="978"/>
      <c r="V1328" s="978"/>
      <c r="W1328" s="981"/>
      <c r="X1328" s="984"/>
      <c r="Y1328" s="984"/>
      <c r="Z1328" s="975"/>
      <c r="AA1328" s="957" t="s">
        <v>2508</v>
      </c>
      <c r="AB1328" s="958" t="s">
        <v>507</v>
      </c>
      <c r="AC1328" s="958">
        <v>800</v>
      </c>
      <c r="AD1328" s="958" t="s">
        <v>380</v>
      </c>
      <c r="AE1328" s="959">
        <v>42037</v>
      </c>
      <c r="AF1328" s="959">
        <v>43153</v>
      </c>
      <c r="AG1328" s="958">
        <v>2162669.46</v>
      </c>
      <c r="AH1328" s="958">
        <v>1733848.57</v>
      </c>
      <c r="AI1328" s="960">
        <v>0.57999999999999996</v>
      </c>
      <c r="AJ1328" s="960">
        <f>(AH1328-MIN(IF(O1325=0,2E+99,O1325),IF(X1325=0,2E+99,X1325)))/MIN(IF(O1325=0,2E+99,O1325),IF(X1325=0,2E+99,X1325))</f>
        <v>1778.7363947554106</v>
      </c>
      <c r="AK1328" s="960">
        <v>73.660403950953665</v>
      </c>
      <c r="AL1328" s="960">
        <v>872.04413709677419</v>
      </c>
      <c r="AM1328" s="961">
        <v>0.4023623064599115</v>
      </c>
      <c r="AN1328" s="962">
        <v>45083.284351851849</v>
      </c>
      <c r="AO1328" s="958"/>
    </row>
    <row r="1329" spans="1:41" ht="13.5" thickBot="1" x14ac:dyDescent="0.25">
      <c r="A1329" s="932" t="s">
        <v>2509</v>
      </c>
      <c r="B1329" s="963" t="s">
        <v>1065</v>
      </c>
      <c r="C1329" s="933"/>
      <c r="D1329" s="934"/>
      <c r="E1329" s="933"/>
      <c r="F1329" s="933"/>
      <c r="G1329" s="933"/>
      <c r="H1329" s="935"/>
      <c r="I1329" s="935"/>
      <c r="J1329" s="935"/>
      <c r="K1329" s="936"/>
      <c r="L1329" s="935"/>
      <c r="M1329" s="935"/>
      <c r="N1329" s="937"/>
      <c r="O1329" s="936"/>
      <c r="P1329" s="936"/>
      <c r="Q1329" s="938"/>
      <c r="R1329" s="938"/>
      <c r="S1329" s="938"/>
      <c r="T1329" s="938"/>
      <c r="U1329" s="938"/>
      <c r="V1329" s="938"/>
      <c r="W1329" s="939"/>
      <c r="X1329" s="940"/>
      <c r="Y1329" s="940"/>
      <c r="Z1329" s="941"/>
      <c r="AA1329" s="933"/>
      <c r="AB1329" s="933"/>
      <c r="AC1329" s="933"/>
      <c r="AD1329" s="933"/>
      <c r="AE1329" s="933"/>
      <c r="AF1329" s="933"/>
      <c r="AG1329" s="933"/>
      <c r="AH1329" s="933"/>
      <c r="AI1329" s="943"/>
      <c r="AJ1329" s="943"/>
      <c r="AK1329" s="943"/>
      <c r="AL1329" s="943"/>
      <c r="AM1329" s="941"/>
      <c r="AN1329" s="944">
        <v>45083.284351851849</v>
      </c>
      <c r="AO1329" s="933"/>
    </row>
    <row r="1330" spans="1:41" ht="13.5" thickBot="1" x14ac:dyDescent="0.25">
      <c r="A1330" s="932" t="s">
        <v>2510</v>
      </c>
      <c r="B1330" s="963" t="s">
        <v>1065</v>
      </c>
      <c r="C1330" s="933"/>
      <c r="D1330" s="934"/>
      <c r="E1330" s="933"/>
      <c r="F1330" s="933"/>
      <c r="G1330" s="933"/>
      <c r="H1330" s="935"/>
      <c r="I1330" s="935"/>
      <c r="J1330" s="935"/>
      <c r="K1330" s="936"/>
      <c r="L1330" s="935"/>
      <c r="M1330" s="935"/>
      <c r="N1330" s="937"/>
      <c r="O1330" s="936"/>
      <c r="P1330" s="936"/>
      <c r="Q1330" s="938"/>
      <c r="R1330" s="938"/>
      <c r="S1330" s="938"/>
      <c r="T1330" s="938"/>
      <c r="U1330" s="938"/>
      <c r="V1330" s="938"/>
      <c r="W1330" s="939"/>
      <c r="X1330" s="940"/>
      <c r="Y1330" s="940"/>
      <c r="Z1330" s="941"/>
      <c r="AA1330" s="933"/>
      <c r="AB1330" s="933"/>
      <c r="AC1330" s="933"/>
      <c r="AD1330" s="933"/>
      <c r="AE1330" s="933"/>
      <c r="AF1330" s="933"/>
      <c r="AG1330" s="933"/>
      <c r="AH1330" s="933"/>
      <c r="AI1330" s="943"/>
      <c r="AJ1330" s="943"/>
      <c r="AK1330" s="943"/>
      <c r="AL1330" s="943"/>
      <c r="AM1330" s="941"/>
      <c r="AN1330" s="944">
        <v>45083.284351851849</v>
      </c>
      <c r="AO1330" s="933"/>
    </row>
    <row r="1331" spans="1:41" x14ac:dyDescent="0.2">
      <c r="A1331" s="988" t="s">
        <v>2511</v>
      </c>
      <c r="B1331" s="988" t="s">
        <v>2512</v>
      </c>
      <c r="C1331" s="991"/>
      <c r="D1331" s="994" t="s">
        <v>519</v>
      </c>
      <c r="E1331" s="991" t="s">
        <v>960</v>
      </c>
      <c r="F1331" s="991">
        <v>1</v>
      </c>
      <c r="G1331" s="991">
        <v>1</v>
      </c>
      <c r="H1331" s="997">
        <v>15</v>
      </c>
      <c r="I1331" s="997">
        <v>474</v>
      </c>
      <c r="J1331" s="997">
        <v>0.01</v>
      </c>
      <c r="K1331" s="985">
        <v>5.9340000000000002</v>
      </c>
      <c r="L1331" s="997">
        <v>1.4</v>
      </c>
      <c r="M1331" s="997">
        <v>105</v>
      </c>
      <c r="N1331" s="1000">
        <v>523.71707178033125</v>
      </c>
      <c r="O1331" s="985">
        <f>VLOOKUP(D1331,'Залог и цена пипса'!$B$13:$E$44,3,0)*(N1331+I1331*$C$2*K1331)</f>
        <v>10177.689664953423</v>
      </c>
      <c r="P1331" s="985">
        <f>K1331*VLOOKUP(D1331,'Залог и цена пипса'!$B$13:$E$44,2,0)</f>
        <v>795.2746800000001</v>
      </c>
      <c r="Q1331" s="976"/>
      <c r="R1331" s="976"/>
      <c r="S1331" s="976"/>
      <c r="T1331" s="976"/>
      <c r="U1331" s="976"/>
      <c r="V1331" s="976"/>
      <c r="W1331" s="979"/>
      <c r="X1331" s="982"/>
      <c r="Y1331" s="982"/>
      <c r="Z1331" s="973">
        <f>MAX(O1331,X1331)+MAX(Y1331,P1331)</f>
        <v>10972.964344953423</v>
      </c>
      <c r="AA1331" s="964" t="s">
        <v>2513</v>
      </c>
      <c r="AB1331" s="946"/>
      <c r="AC1331" s="946"/>
      <c r="AD1331" s="946"/>
      <c r="AE1331" s="946"/>
      <c r="AF1331" s="946"/>
      <c r="AG1331" s="946"/>
      <c r="AH1331" s="946"/>
      <c r="AI1331" s="948"/>
      <c r="AJ1331" s="948"/>
      <c r="AK1331" s="948"/>
      <c r="AL1331" s="948"/>
      <c r="AM1331" s="949"/>
      <c r="AN1331" s="950">
        <v>45083.284456018519</v>
      </c>
      <c r="AO1331" s="946"/>
    </row>
    <row r="1332" spans="1:41" x14ac:dyDescent="0.2">
      <c r="A1332" s="989"/>
      <c r="B1332" s="989"/>
      <c r="C1332" s="992"/>
      <c r="D1332" s="995"/>
      <c r="E1332" s="992"/>
      <c r="F1332" s="992"/>
      <c r="G1332" s="992"/>
      <c r="H1332" s="998"/>
      <c r="I1332" s="998"/>
      <c r="J1332" s="998"/>
      <c r="K1332" s="986"/>
      <c r="L1332" s="998"/>
      <c r="M1332" s="998"/>
      <c r="N1332" s="1001"/>
      <c r="O1332" s="986"/>
      <c r="P1332" s="986"/>
      <c r="Q1332" s="977"/>
      <c r="R1332" s="977"/>
      <c r="S1332" s="977"/>
      <c r="T1332" s="977"/>
      <c r="U1332" s="977"/>
      <c r="V1332" s="977"/>
      <c r="W1332" s="980"/>
      <c r="X1332" s="983"/>
      <c r="Y1332" s="983"/>
      <c r="Z1332" s="974"/>
      <c r="AA1332" s="966" t="s">
        <v>2514</v>
      </c>
      <c r="AB1332" s="952"/>
      <c r="AC1332" s="952"/>
      <c r="AD1332" s="952"/>
      <c r="AE1332" s="952"/>
      <c r="AF1332" s="952"/>
      <c r="AG1332" s="952"/>
      <c r="AH1332" s="952"/>
      <c r="AI1332" s="954"/>
      <c r="AJ1332" s="954"/>
      <c r="AK1332" s="954"/>
      <c r="AL1332" s="954"/>
      <c r="AM1332" s="955"/>
      <c r="AN1332" s="956">
        <v>45083.284502314818</v>
      </c>
      <c r="AO1332" s="952"/>
    </row>
    <row r="1333" spans="1:41" ht="13.5" thickBot="1" x14ac:dyDescent="0.25">
      <c r="A1333" s="990"/>
      <c r="B1333" s="990"/>
      <c r="C1333" s="993"/>
      <c r="D1333" s="996"/>
      <c r="E1333" s="993"/>
      <c r="F1333" s="993"/>
      <c r="G1333" s="993"/>
      <c r="H1333" s="999"/>
      <c r="I1333" s="999"/>
      <c r="J1333" s="999"/>
      <c r="K1333" s="987"/>
      <c r="L1333" s="999"/>
      <c r="M1333" s="999"/>
      <c r="N1333" s="1002"/>
      <c r="O1333" s="987"/>
      <c r="P1333" s="987"/>
      <c r="Q1333" s="978"/>
      <c r="R1333" s="978"/>
      <c r="S1333" s="978"/>
      <c r="T1333" s="978"/>
      <c r="U1333" s="978"/>
      <c r="V1333" s="978"/>
      <c r="W1333" s="981"/>
      <c r="X1333" s="984"/>
      <c r="Y1333" s="984"/>
      <c r="Z1333" s="975"/>
      <c r="AA1333" s="965" t="s">
        <v>2515</v>
      </c>
      <c r="AB1333" s="958"/>
      <c r="AC1333" s="958"/>
      <c r="AD1333" s="958"/>
      <c r="AE1333" s="958"/>
      <c r="AF1333" s="958"/>
      <c r="AG1333" s="958"/>
      <c r="AH1333" s="958"/>
      <c r="AI1333" s="960"/>
      <c r="AJ1333" s="960"/>
      <c r="AK1333" s="960"/>
      <c r="AL1333" s="960"/>
      <c r="AM1333" s="961"/>
      <c r="AN1333" s="962">
        <v>45083.284537037034</v>
      </c>
      <c r="AO1333" s="958"/>
    </row>
    <row r="1334" spans="1:41" ht="13.5" thickBot="1" x14ac:dyDescent="0.25">
      <c r="A1334" s="932" t="s">
        <v>2516</v>
      </c>
      <c r="B1334" s="932" t="s">
        <v>1227</v>
      </c>
      <c r="C1334" s="933"/>
      <c r="D1334" s="934" t="s">
        <v>500</v>
      </c>
      <c r="E1334" s="933" t="s">
        <v>960</v>
      </c>
      <c r="F1334" s="933">
        <v>1</v>
      </c>
      <c r="G1334" s="933">
        <v>1</v>
      </c>
      <c r="H1334" s="935">
        <v>16</v>
      </c>
      <c r="I1334" s="935">
        <v>525</v>
      </c>
      <c r="J1334" s="935">
        <v>0.01</v>
      </c>
      <c r="K1334" s="936">
        <v>150.53399999999999</v>
      </c>
      <c r="L1334" s="935">
        <v>1.8</v>
      </c>
      <c r="M1334" s="935">
        <v>62</v>
      </c>
      <c r="N1334" s="937">
        <v>6668.9199999999983</v>
      </c>
      <c r="O1334" s="936">
        <f>VLOOKUP(D1334,'Залог и цена пипса'!$B$13:$E$44,3,0)*(N1334+I1334*$C$2*K1334)</f>
        <v>185234.72500000001</v>
      </c>
      <c r="P1334" s="936">
        <f>K1334*VLOOKUP(D1334,'Залог и цена пипса'!$B$13:$E$44,2,0)</f>
        <v>32283.521639999999</v>
      </c>
      <c r="Q1334" s="938"/>
      <c r="R1334" s="938"/>
      <c r="S1334" s="938"/>
      <c r="T1334" s="938"/>
      <c r="U1334" s="938"/>
      <c r="V1334" s="938"/>
      <c r="W1334" s="939"/>
      <c r="X1334" s="940"/>
      <c r="Y1334" s="940"/>
      <c r="Z1334" s="941">
        <f>MAX(O1334,X1334)+MAX(Y1334,P1334)</f>
        <v>217518.24664</v>
      </c>
      <c r="AA1334" s="932" t="s">
        <v>2517</v>
      </c>
      <c r="AB1334" s="933" t="s">
        <v>500</v>
      </c>
      <c r="AC1334" s="933">
        <v>2200</v>
      </c>
      <c r="AD1334" s="933" t="s">
        <v>380</v>
      </c>
      <c r="AE1334" s="942">
        <v>41652</v>
      </c>
      <c r="AF1334" s="942">
        <v>43629</v>
      </c>
      <c r="AG1334" s="933">
        <v>9859.44</v>
      </c>
      <c r="AH1334" s="933">
        <v>1650.44</v>
      </c>
      <c r="AI1334" s="943">
        <v>0.43109999999999998</v>
      </c>
      <c r="AJ1334" s="943">
        <f>(AH1334-MIN(IF(O1334=0,2E+99,O1334),IF(X1334=0,2E+99,X1334)))/MIN(IF(O1334=0,2E+99,O1334),IF(X1334=0,2E+99,X1334))</f>
        <v>-0.99109000755662846</v>
      </c>
      <c r="AK1334" s="943">
        <v>6.8947132867132874E-2</v>
      </c>
      <c r="AL1334" s="943">
        <v>0.82991919191919195</v>
      </c>
      <c r="AM1334" s="941">
        <v>1.1062639188472301</v>
      </c>
      <c r="AN1334" s="944">
        <v>45083.285081018519</v>
      </c>
      <c r="AO1334" s="933"/>
    </row>
    <row r="1335" spans="1:41" ht="13.5" thickBot="1" x14ac:dyDescent="0.25">
      <c r="A1335" s="932" t="s">
        <v>2518</v>
      </c>
      <c r="B1335" s="932" t="s">
        <v>2519</v>
      </c>
      <c r="C1335" s="933"/>
      <c r="D1335" s="934" t="s">
        <v>500</v>
      </c>
      <c r="E1335" s="933" t="s">
        <v>960</v>
      </c>
      <c r="F1335" s="933">
        <v>1</v>
      </c>
      <c r="G1335" s="933">
        <v>1</v>
      </c>
      <c r="H1335" s="935">
        <v>16</v>
      </c>
      <c r="I1335" s="935">
        <v>525</v>
      </c>
      <c r="J1335" s="935">
        <v>0.01</v>
      </c>
      <c r="K1335" s="936">
        <v>150.53399999999999</v>
      </c>
      <c r="L1335" s="935">
        <v>1.8</v>
      </c>
      <c r="M1335" s="935">
        <v>62</v>
      </c>
      <c r="N1335" s="937">
        <v>6668.9199999999983</v>
      </c>
      <c r="O1335" s="936">
        <f>VLOOKUP(D1335,'Залог и цена пипса'!$B$13:$E$44,3,0)*(N1335+I1335*$C$2*K1335)</f>
        <v>185234.72500000001</v>
      </c>
      <c r="P1335" s="936">
        <f>K1335*VLOOKUP(D1335,'Залог и цена пипса'!$B$13:$E$44,2,0)</f>
        <v>32283.521639999999</v>
      </c>
      <c r="Q1335" s="938"/>
      <c r="R1335" s="938"/>
      <c r="S1335" s="938"/>
      <c r="T1335" s="938"/>
      <c r="U1335" s="938"/>
      <c r="V1335" s="938"/>
      <c r="W1335" s="939"/>
      <c r="X1335" s="940"/>
      <c r="Y1335" s="940"/>
      <c r="Z1335" s="941">
        <f>MAX(O1335,X1335)+MAX(Y1335,P1335)</f>
        <v>217518.24664</v>
      </c>
      <c r="AA1335" s="932" t="s">
        <v>2520</v>
      </c>
      <c r="AB1335" s="933" t="s">
        <v>500</v>
      </c>
      <c r="AC1335" s="933">
        <v>100000</v>
      </c>
      <c r="AD1335" s="933" t="s">
        <v>380</v>
      </c>
      <c r="AE1335" s="942">
        <v>41640</v>
      </c>
      <c r="AF1335" s="942">
        <v>43591</v>
      </c>
      <c r="AG1335" s="933">
        <v>10395.129999999999</v>
      </c>
      <c r="AH1335" s="933">
        <v>3687.71</v>
      </c>
      <c r="AI1335" s="943">
        <v>3.6400000000000002E-2</v>
      </c>
      <c r="AJ1335" s="943">
        <f>(AH1335-MIN(IF(O1335=0,2E+99,O1335),IF(X1335=0,2E+99,X1335)))/MIN(IF(O1335=0,2E+99,O1335),IF(X1335=0,2E+99,X1335))</f>
        <v>-0.98009169177107591</v>
      </c>
      <c r="AK1335" s="943">
        <v>1.6217051482059282E-3</v>
      </c>
      <c r="AL1335" s="943">
        <v>1.9613452830188678E-2</v>
      </c>
      <c r="AM1335" s="941">
        <v>0.53185995726856716</v>
      </c>
      <c r="AN1335" s="944">
        <v>45083.28565972222</v>
      </c>
      <c r="AO1335" s="933"/>
    </row>
    <row r="1336" spans="1:41" ht="13.5" thickBot="1" x14ac:dyDescent="0.25">
      <c r="A1336" s="932" t="s">
        <v>2521</v>
      </c>
      <c r="B1336" s="932" t="s">
        <v>2519</v>
      </c>
      <c r="C1336" s="933"/>
      <c r="D1336" s="934" t="s">
        <v>500</v>
      </c>
      <c r="E1336" s="933" t="s">
        <v>960</v>
      </c>
      <c r="F1336" s="933">
        <v>1</v>
      </c>
      <c r="G1336" s="933">
        <v>1</v>
      </c>
      <c r="H1336" s="935">
        <v>9</v>
      </c>
      <c r="I1336" s="935">
        <v>280</v>
      </c>
      <c r="J1336" s="935">
        <v>0.01</v>
      </c>
      <c r="K1336" s="936">
        <v>2.4459999999999997</v>
      </c>
      <c r="L1336" s="935">
        <v>1.8</v>
      </c>
      <c r="M1336" s="935">
        <v>54</v>
      </c>
      <c r="N1336" s="937">
        <v>104.71699999999998</v>
      </c>
      <c r="O1336" s="936">
        <f>VLOOKUP(D1336,'Залог и цена пипса'!$B$13:$E$44,3,0)*(N1336+I1336*$C$2*K1336)</f>
        <v>2074.4899999999998</v>
      </c>
      <c r="P1336" s="936">
        <f>K1336*VLOOKUP(D1336,'Залог и цена пипса'!$B$13:$E$44,2,0)</f>
        <v>524.56916000000001</v>
      </c>
      <c r="Q1336" s="938"/>
      <c r="R1336" s="938"/>
      <c r="S1336" s="938"/>
      <c r="T1336" s="938"/>
      <c r="U1336" s="938"/>
      <c r="V1336" s="938"/>
      <c r="W1336" s="939"/>
      <c r="X1336" s="940"/>
      <c r="Y1336" s="940"/>
      <c r="Z1336" s="941">
        <f>MAX(O1336,X1336)+MAX(Y1336,P1336)</f>
        <v>2599.0591599999998</v>
      </c>
      <c r="AA1336" s="932" t="s">
        <v>2520</v>
      </c>
      <c r="AB1336" s="933" t="s">
        <v>500</v>
      </c>
      <c r="AC1336" s="933">
        <v>50000</v>
      </c>
      <c r="AD1336" s="933" t="s">
        <v>380</v>
      </c>
      <c r="AE1336" s="942">
        <v>41654</v>
      </c>
      <c r="AF1336" s="942">
        <v>43589</v>
      </c>
      <c r="AG1336" s="933">
        <v>9866.16</v>
      </c>
      <c r="AH1336" s="933">
        <v>1642.6</v>
      </c>
      <c r="AI1336" s="943">
        <v>3.1899999999999998E-2</v>
      </c>
      <c r="AJ1336" s="943">
        <f>(AH1336-MIN(IF(O1336=0,2E+99,O1336),IF(X1336=0,2E+99,X1336)))/MIN(IF(O1336=0,2E+99,O1336),IF(X1336=0,2E+99,X1336))</f>
        <v>-0.20819092885480284</v>
      </c>
      <c r="AK1336" s="943">
        <v>3.1025660377358493E-3</v>
      </c>
      <c r="AL1336" s="943">
        <v>3.7230792452830189E-2</v>
      </c>
      <c r="AM1336" s="941">
        <v>1.1332884589318821</v>
      </c>
      <c r="AN1336" s="944">
        <v>45083.286238425928</v>
      </c>
      <c r="AO1336" s="933"/>
    </row>
    <row r="1337" spans="1:41" x14ac:dyDescent="0.2">
      <c r="A1337" s="988" t="s">
        <v>2522</v>
      </c>
      <c r="B1337" s="988" t="s">
        <v>2523</v>
      </c>
      <c r="C1337" s="991"/>
      <c r="D1337" s="994" t="s">
        <v>500</v>
      </c>
      <c r="E1337" s="991" t="s">
        <v>960</v>
      </c>
      <c r="F1337" s="991">
        <v>1</v>
      </c>
      <c r="G1337" s="991">
        <v>0</v>
      </c>
      <c r="H1337" s="997">
        <v>13</v>
      </c>
      <c r="I1337" s="997">
        <v>318</v>
      </c>
      <c r="J1337" s="997">
        <v>0.01</v>
      </c>
      <c r="K1337" s="985">
        <v>8.86</v>
      </c>
      <c r="L1337" s="997">
        <v>1.5</v>
      </c>
      <c r="M1337" s="997">
        <v>64</v>
      </c>
      <c r="N1337" s="1000">
        <v>467.80499999999995</v>
      </c>
      <c r="O1337" s="985">
        <f>VLOOKUP(D1337,'Залог и цена пипса'!$B$13:$E$44,3,0)*(N1337+I1337*$C$2*K1337)</f>
        <v>8904.27</v>
      </c>
      <c r="P1337" s="985">
        <f>K1337*VLOOKUP(D1337,'Залог и цена пипса'!$B$13:$E$44,2,0)</f>
        <v>1900.1155999999999</v>
      </c>
      <c r="Q1337" s="976">
        <v>13</v>
      </c>
      <c r="R1337" s="976">
        <v>380</v>
      </c>
      <c r="S1337" s="976">
        <v>0.01</v>
      </c>
      <c r="T1337" s="976">
        <v>7.3369999999999997</v>
      </c>
      <c r="U1337" s="976">
        <v>1.5</v>
      </c>
      <c r="V1337" s="976">
        <v>67</v>
      </c>
      <c r="W1337" s="979">
        <v>393.88299999999992</v>
      </c>
      <c r="X1337" s="982">
        <f>VLOOKUP(D1337,'Залог и цена пипса'!$B$13:$E$44,3,0)*(W1337+R1337*$C$2*T1337)</f>
        <v>8120.92</v>
      </c>
      <c r="Y1337" s="982">
        <f>T1337*VLOOKUP(D1337,'Залог и цена пипса'!$B$13:$E$44,2,0)</f>
        <v>1573.4930200000001</v>
      </c>
      <c r="Z1337" s="973">
        <f>MAX(O1337,X1337)+MAX(Y1337,P1337)</f>
        <v>10804.3856</v>
      </c>
      <c r="AA1337" s="945" t="s">
        <v>2524</v>
      </c>
      <c r="AB1337" s="946" t="s">
        <v>500</v>
      </c>
      <c r="AC1337" s="946">
        <v>7000</v>
      </c>
      <c r="AD1337" s="946" t="s">
        <v>380</v>
      </c>
      <c r="AE1337" s="947">
        <v>43235</v>
      </c>
      <c r="AF1337" s="947">
        <v>43578</v>
      </c>
      <c r="AG1337" s="946">
        <v>8334.36</v>
      </c>
      <c r="AH1337" s="946">
        <v>2278.4</v>
      </c>
      <c r="AI1337" s="948">
        <v>0.19400000000000001</v>
      </c>
      <c r="AJ1337" s="948">
        <f>(AH1337-MIN(IF(O1337=0,2E+99,O1337),IF(X1337=0,2E+99,X1337)))/MIN(IF(O1337=0,2E+99,O1337),IF(X1337=0,2E+99,X1337))</f>
        <v>-0.71944065450712491</v>
      </c>
      <c r="AK1337" s="948">
        <v>0.10536485461441214</v>
      </c>
      <c r="AL1337" s="948">
        <v>1.3229142857142857</v>
      </c>
      <c r="AM1337" s="949">
        <v>4.0644311797752808</v>
      </c>
      <c r="AN1337" s="950">
        <v>45083.286307870374</v>
      </c>
      <c r="AO1337" s="946"/>
    </row>
    <row r="1338" spans="1:41" x14ac:dyDescent="0.2">
      <c r="A1338" s="989"/>
      <c r="B1338" s="989"/>
      <c r="C1338" s="992"/>
      <c r="D1338" s="995"/>
      <c r="E1338" s="992"/>
      <c r="F1338" s="992"/>
      <c r="G1338" s="992"/>
      <c r="H1338" s="998"/>
      <c r="I1338" s="998"/>
      <c r="J1338" s="998"/>
      <c r="K1338" s="986"/>
      <c r="L1338" s="998"/>
      <c r="M1338" s="998"/>
      <c r="N1338" s="1001"/>
      <c r="O1338" s="986"/>
      <c r="P1338" s="986"/>
      <c r="Q1338" s="977"/>
      <c r="R1338" s="977"/>
      <c r="S1338" s="977"/>
      <c r="T1338" s="977"/>
      <c r="U1338" s="977"/>
      <c r="V1338" s="977"/>
      <c r="W1338" s="980"/>
      <c r="X1338" s="983"/>
      <c r="Y1338" s="983"/>
      <c r="Z1338" s="974"/>
      <c r="AA1338" s="951" t="s">
        <v>2525</v>
      </c>
      <c r="AB1338" s="952" t="s">
        <v>500</v>
      </c>
      <c r="AC1338" s="952">
        <v>7000</v>
      </c>
      <c r="AD1338" s="952" t="s">
        <v>380</v>
      </c>
      <c r="AE1338" s="953">
        <v>42384</v>
      </c>
      <c r="AF1338" s="953">
        <v>42846</v>
      </c>
      <c r="AG1338" s="952">
        <v>16592.12</v>
      </c>
      <c r="AH1338" s="952">
        <v>5855.07</v>
      </c>
      <c r="AI1338" s="954">
        <v>0.62580000000000002</v>
      </c>
      <c r="AJ1338" s="954">
        <f>(AH1338-MIN(IF(O1337=0,2E+99,O1337),IF(X1337=0,2E+99,X1337)))/MIN(IF(O1337=0,2E+99,O1337),IF(X1337=0,2E+99,X1337))</f>
        <v>-0.27901395408402008</v>
      </c>
      <c r="AK1338" s="954">
        <v>0.15594097744360899</v>
      </c>
      <c r="AL1338" s="954">
        <v>1.8233098901098901</v>
      </c>
      <c r="AM1338" s="955">
        <v>2.1798491274688825</v>
      </c>
      <c r="AN1338" s="956">
        <v>45083.286412037036</v>
      </c>
      <c r="AO1338" s="952"/>
    </row>
    <row r="1339" spans="1:41" x14ac:dyDescent="0.2">
      <c r="A1339" s="989"/>
      <c r="B1339" s="989"/>
      <c r="C1339" s="992"/>
      <c r="D1339" s="995"/>
      <c r="E1339" s="992"/>
      <c r="F1339" s="992"/>
      <c r="G1339" s="992"/>
      <c r="H1339" s="998"/>
      <c r="I1339" s="998"/>
      <c r="J1339" s="998"/>
      <c r="K1339" s="986"/>
      <c r="L1339" s="998"/>
      <c r="M1339" s="998"/>
      <c r="N1339" s="1001"/>
      <c r="O1339" s="986"/>
      <c r="P1339" s="986"/>
      <c r="Q1339" s="977"/>
      <c r="R1339" s="977"/>
      <c r="S1339" s="977"/>
      <c r="T1339" s="977"/>
      <c r="U1339" s="977"/>
      <c r="V1339" s="977"/>
      <c r="W1339" s="980"/>
      <c r="X1339" s="983"/>
      <c r="Y1339" s="983"/>
      <c r="Z1339" s="974"/>
      <c r="AA1339" s="951" t="s">
        <v>2526</v>
      </c>
      <c r="AB1339" s="952" t="s">
        <v>500</v>
      </c>
      <c r="AC1339" s="952">
        <v>7000</v>
      </c>
      <c r="AD1339" s="952" t="s">
        <v>380</v>
      </c>
      <c r="AE1339" s="953">
        <v>42384</v>
      </c>
      <c r="AF1339" s="953">
        <v>43578</v>
      </c>
      <c r="AG1339" s="952">
        <v>972131.4</v>
      </c>
      <c r="AH1339" s="952">
        <v>211580.83</v>
      </c>
      <c r="AI1339" s="954">
        <v>0.2276</v>
      </c>
      <c r="AJ1339" s="954">
        <f>(AH1339-MIN(IF(O1337=0,2E+99,O1337),IF(X1337=0,2E+99,X1337)))/MIN(IF(O1337=0,2E+99,O1337),IF(X1337=0,2E+99,X1337))</f>
        <v>25.053800554616963</v>
      </c>
      <c r="AK1339" s="954">
        <v>3.5427529154518949</v>
      </c>
      <c r="AL1339" s="954">
        <v>42.083610389610392</v>
      </c>
      <c r="AM1339" s="955">
        <v>1.3923060644353875</v>
      </c>
      <c r="AN1339" s="956">
        <v>45083.286979166667</v>
      </c>
      <c r="AO1339" s="952"/>
    </row>
    <row r="1340" spans="1:41" x14ac:dyDescent="0.2">
      <c r="A1340" s="989"/>
      <c r="B1340" s="989"/>
      <c r="C1340" s="992"/>
      <c r="D1340" s="995"/>
      <c r="E1340" s="992"/>
      <c r="F1340" s="992"/>
      <c r="G1340" s="992"/>
      <c r="H1340" s="998"/>
      <c r="I1340" s="998"/>
      <c r="J1340" s="998"/>
      <c r="K1340" s="986"/>
      <c r="L1340" s="998"/>
      <c r="M1340" s="998"/>
      <c r="N1340" s="1001"/>
      <c r="O1340" s="986"/>
      <c r="P1340" s="986"/>
      <c r="Q1340" s="977"/>
      <c r="R1340" s="977"/>
      <c r="S1340" s="977"/>
      <c r="T1340" s="977"/>
      <c r="U1340" s="977"/>
      <c r="V1340" s="977"/>
      <c r="W1340" s="980"/>
      <c r="X1340" s="983"/>
      <c r="Y1340" s="983"/>
      <c r="Z1340" s="974"/>
      <c r="AA1340" s="951" t="s">
        <v>2527</v>
      </c>
      <c r="AB1340" s="952" t="s">
        <v>500</v>
      </c>
      <c r="AC1340" s="952">
        <v>7000</v>
      </c>
      <c r="AD1340" s="952" t="s">
        <v>380</v>
      </c>
      <c r="AE1340" s="953">
        <v>42751</v>
      </c>
      <c r="AF1340" s="953">
        <v>43213</v>
      </c>
      <c r="AG1340" s="952">
        <v>14531.44</v>
      </c>
      <c r="AH1340" s="952">
        <v>4820.03</v>
      </c>
      <c r="AI1340" s="954">
        <v>0.48470000000000002</v>
      </c>
      <c r="AJ1340" s="954">
        <f>(AH1340-MIN(IF(O1337=0,2E+99,O1337),IF(X1337=0,2E+99,X1337)))/MIN(IF(O1337=0,2E+99,O1337),IF(X1337=0,2E+99,X1337))</f>
        <v>-0.40646749383074826</v>
      </c>
      <c r="AK1340" s="954">
        <v>0.13657368421052632</v>
      </c>
      <c r="AL1340" s="954">
        <v>1.5968615384615383</v>
      </c>
      <c r="AM1340" s="955">
        <v>2.3190790864850985</v>
      </c>
      <c r="AN1340" s="956">
        <v>45083.28707175926</v>
      </c>
      <c r="AO1340" s="952"/>
    </row>
    <row r="1341" spans="1:41" ht="13.5" thickBot="1" x14ac:dyDescent="0.25">
      <c r="A1341" s="990"/>
      <c r="B1341" s="990"/>
      <c r="C1341" s="993"/>
      <c r="D1341" s="996"/>
      <c r="E1341" s="993"/>
      <c r="F1341" s="993"/>
      <c r="G1341" s="993"/>
      <c r="H1341" s="999"/>
      <c r="I1341" s="999"/>
      <c r="J1341" s="999"/>
      <c r="K1341" s="987"/>
      <c r="L1341" s="999"/>
      <c r="M1341" s="999"/>
      <c r="N1341" s="1002"/>
      <c r="O1341" s="987"/>
      <c r="P1341" s="987"/>
      <c r="Q1341" s="978"/>
      <c r="R1341" s="978"/>
      <c r="S1341" s="978"/>
      <c r="T1341" s="978"/>
      <c r="U1341" s="978"/>
      <c r="V1341" s="978"/>
      <c r="W1341" s="981"/>
      <c r="X1341" s="984"/>
      <c r="Y1341" s="984"/>
      <c r="Z1341" s="975"/>
      <c r="AA1341" s="957" t="s">
        <v>2528</v>
      </c>
      <c r="AB1341" s="958" t="s">
        <v>500</v>
      </c>
      <c r="AC1341" s="958">
        <v>7000</v>
      </c>
      <c r="AD1341" s="958" t="s">
        <v>380</v>
      </c>
      <c r="AE1341" s="959">
        <v>43115</v>
      </c>
      <c r="AF1341" s="959">
        <v>43578</v>
      </c>
      <c r="AG1341" s="958">
        <v>13776.41</v>
      </c>
      <c r="AH1341" s="958">
        <v>3154.1</v>
      </c>
      <c r="AI1341" s="960">
        <v>0.42570000000000002</v>
      </c>
      <c r="AJ1341" s="960">
        <f>(AH1341-MIN(IF(O1337=0,2E+99,O1337),IF(X1337=0,2E+99,X1337)))/MIN(IF(O1337=0,2E+99,O1337),IF(X1337=0,2E+99,X1337))</f>
        <v>-0.61160804440876149</v>
      </c>
      <c r="AK1341" s="960">
        <v>0.128631279178338</v>
      </c>
      <c r="AL1341" s="960">
        <v>1.5138912087912089</v>
      </c>
      <c r="AM1341" s="961">
        <v>3.3598295746927689</v>
      </c>
      <c r="AN1341" s="962">
        <v>45083.287164351852</v>
      </c>
      <c r="AO1341" s="958"/>
    </row>
    <row r="1342" spans="1:41" x14ac:dyDescent="0.2">
      <c r="A1342" s="988" t="s">
        <v>2529</v>
      </c>
      <c r="B1342" s="988" t="s">
        <v>1134</v>
      </c>
      <c r="C1342" s="991"/>
      <c r="D1342" s="994" t="s">
        <v>500</v>
      </c>
      <c r="E1342" s="991" t="s">
        <v>960</v>
      </c>
      <c r="F1342" s="991">
        <v>1</v>
      </c>
      <c r="G1342" s="991">
        <v>1</v>
      </c>
      <c r="H1342" s="997">
        <v>10</v>
      </c>
      <c r="I1342" s="997">
        <v>315</v>
      </c>
      <c r="J1342" s="997">
        <v>0.01</v>
      </c>
      <c r="K1342" s="985">
        <v>4.4130000000000003</v>
      </c>
      <c r="L1342" s="997">
        <v>1.8</v>
      </c>
      <c r="M1342" s="997">
        <v>65</v>
      </c>
      <c r="N1342" s="1000">
        <v>191.64699999999996</v>
      </c>
      <c r="O1342" s="985">
        <f>VLOOKUP(D1342,'Залог и цена пипса'!$B$13:$E$44,3,0)*(N1342+I1342*$C$2*K1342)</f>
        <v>4001.6125000000006</v>
      </c>
      <c r="P1342" s="985">
        <f>K1342*VLOOKUP(D1342,'Залог и цена пипса'!$B$13:$E$44,2,0)</f>
        <v>946.41198000000009</v>
      </c>
      <c r="Q1342" s="976"/>
      <c r="R1342" s="976"/>
      <c r="S1342" s="976"/>
      <c r="T1342" s="976"/>
      <c r="U1342" s="976"/>
      <c r="V1342" s="976"/>
      <c r="W1342" s="979"/>
      <c r="X1342" s="982"/>
      <c r="Y1342" s="982"/>
      <c r="Z1342" s="973">
        <f>MAX(O1342,X1342)+MAX(Y1342,P1342)</f>
        <v>4948.0244800000009</v>
      </c>
      <c r="AA1342" s="945" t="s">
        <v>2530</v>
      </c>
      <c r="AB1342" s="946" t="s">
        <v>500</v>
      </c>
      <c r="AC1342" s="946">
        <v>3000</v>
      </c>
      <c r="AD1342" s="946" t="s">
        <v>380</v>
      </c>
      <c r="AE1342" s="947">
        <v>42736</v>
      </c>
      <c r="AF1342" s="947">
        <v>43411</v>
      </c>
      <c r="AG1342" s="946">
        <v>313228.98</v>
      </c>
      <c r="AH1342" s="946">
        <v>90911.63</v>
      </c>
      <c r="AI1342" s="948">
        <v>0.37169999999999997</v>
      </c>
      <c r="AJ1342" s="948">
        <f>(AH1342-MIN(IF(O1342=0,2E+99,O1342),IF(X1342=0,2E+99,X1342)))/MIN(IF(O1342=0,2E+99,O1342),IF(X1342=0,2E+99,X1342))</f>
        <v>21.718749004307636</v>
      </c>
      <c r="AK1342" s="948">
        <v>4.7031378378378372</v>
      </c>
      <c r="AL1342" s="948">
        <v>54.952452631578943</v>
      </c>
      <c r="AM1342" s="949">
        <v>1.8133802891306297</v>
      </c>
      <c r="AN1342" s="950">
        <v>45083.287233796298</v>
      </c>
      <c r="AO1342" s="946"/>
    </row>
    <row r="1343" spans="1:41" ht="13.5" thickBot="1" x14ac:dyDescent="0.25">
      <c r="A1343" s="990"/>
      <c r="B1343" s="990"/>
      <c r="C1343" s="993"/>
      <c r="D1343" s="996"/>
      <c r="E1343" s="993"/>
      <c r="F1343" s="993"/>
      <c r="G1343" s="993"/>
      <c r="H1343" s="999"/>
      <c r="I1343" s="999"/>
      <c r="J1343" s="999"/>
      <c r="K1343" s="987"/>
      <c r="L1343" s="999"/>
      <c r="M1343" s="999"/>
      <c r="N1343" s="1002"/>
      <c r="O1343" s="987"/>
      <c r="P1343" s="987"/>
      <c r="Q1343" s="978"/>
      <c r="R1343" s="978"/>
      <c r="S1343" s="978"/>
      <c r="T1343" s="978"/>
      <c r="U1343" s="978"/>
      <c r="V1343" s="978"/>
      <c r="W1343" s="981"/>
      <c r="X1343" s="984"/>
      <c r="Y1343" s="984"/>
      <c r="Z1343" s="975"/>
      <c r="AA1343" s="957" t="s">
        <v>2531</v>
      </c>
      <c r="AB1343" s="958" t="s">
        <v>500</v>
      </c>
      <c r="AC1343" s="958">
        <v>3000</v>
      </c>
      <c r="AD1343" s="958" t="s">
        <v>380</v>
      </c>
      <c r="AE1343" s="959">
        <v>42736</v>
      </c>
      <c r="AF1343" s="959">
        <v>43411</v>
      </c>
      <c r="AG1343" s="958">
        <v>17794.77</v>
      </c>
      <c r="AH1343" s="958">
        <v>2633.79</v>
      </c>
      <c r="AI1343" s="960">
        <v>0.16880000000000001</v>
      </c>
      <c r="AJ1343" s="960">
        <f>(AH1343-MIN(IF(O1342=0,2E+99,O1342),IF(X1342=0,2E+99,X1342)))/MIN(IF(O1342=0,2E+99,O1342),IF(X1342=0,2E+99,X1342))</f>
        <v>-0.34181782968740737</v>
      </c>
      <c r="AK1343" s="960">
        <v>0.26718873873873877</v>
      </c>
      <c r="AL1343" s="960">
        <v>3.1218894736842109</v>
      </c>
      <c r="AM1343" s="961">
        <v>3.5559662771339524</v>
      </c>
      <c r="AN1343" s="962">
        <v>45083.287291666667</v>
      </c>
      <c r="AO1343" s="958"/>
    </row>
    <row r="1344" spans="1:41" ht="13.5" thickBot="1" x14ac:dyDescent="0.25">
      <c r="A1344" s="932" t="s">
        <v>2532</v>
      </c>
      <c r="B1344" s="932" t="s">
        <v>1134</v>
      </c>
      <c r="C1344" s="933"/>
      <c r="D1344" s="934" t="s">
        <v>500</v>
      </c>
      <c r="E1344" s="933" t="s">
        <v>960</v>
      </c>
      <c r="F1344" s="933">
        <v>1</v>
      </c>
      <c r="G1344" s="933">
        <v>1</v>
      </c>
      <c r="H1344" s="935">
        <v>10</v>
      </c>
      <c r="I1344" s="935">
        <v>315</v>
      </c>
      <c r="J1344" s="935">
        <v>0.01</v>
      </c>
      <c r="K1344" s="936">
        <v>4.4130000000000003</v>
      </c>
      <c r="L1344" s="935">
        <v>1.8</v>
      </c>
      <c r="M1344" s="935">
        <v>65</v>
      </c>
      <c r="N1344" s="937">
        <v>191.64699999999996</v>
      </c>
      <c r="O1344" s="936">
        <f>VLOOKUP(D1344,'Залог и цена пипса'!$B$13:$E$44,3,0)*(N1344+I1344*$C$2*K1344)</f>
        <v>4001.6125000000006</v>
      </c>
      <c r="P1344" s="936">
        <f>K1344*VLOOKUP(D1344,'Залог и цена пипса'!$B$13:$E$44,2,0)</f>
        <v>946.41198000000009</v>
      </c>
      <c r="Q1344" s="938"/>
      <c r="R1344" s="938"/>
      <c r="S1344" s="938"/>
      <c r="T1344" s="938"/>
      <c r="U1344" s="938"/>
      <c r="V1344" s="938"/>
      <c r="W1344" s="939"/>
      <c r="X1344" s="940"/>
      <c r="Y1344" s="940"/>
      <c r="Z1344" s="941">
        <f>MAX(O1344,X1344)+MAX(Y1344,P1344)</f>
        <v>4948.0244800000009</v>
      </c>
      <c r="AA1344" s="932" t="s">
        <v>2533</v>
      </c>
      <c r="AB1344" s="933" t="s">
        <v>500</v>
      </c>
      <c r="AC1344" s="933">
        <v>3000</v>
      </c>
      <c r="AD1344" s="933" t="s">
        <v>380</v>
      </c>
      <c r="AE1344" s="942">
        <v>42743</v>
      </c>
      <c r="AF1344" s="942">
        <v>43420</v>
      </c>
      <c r="AG1344" s="933">
        <v>18457.91</v>
      </c>
      <c r="AH1344" s="933">
        <v>2589.04</v>
      </c>
      <c r="AI1344" s="943">
        <v>0.16370000000000001</v>
      </c>
      <c r="AJ1344" s="943">
        <f>(AH1344-MIN(IF(O1344=0,2E+99,O1344),IF(X1344=0,2E+99,X1344)))/MIN(IF(O1344=0,2E+99,O1344),IF(X1344=0,2E+99,X1344))</f>
        <v>-0.35300082154381524</v>
      </c>
      <c r="AK1344" s="943">
        <v>0.27590298953662179</v>
      </c>
      <c r="AL1344" s="943">
        <v>3.2382298245614036</v>
      </c>
      <c r="AM1344" s="941">
        <v>3.7522361468668741</v>
      </c>
      <c r="AN1344" s="944">
        <v>45083.287361111114</v>
      </c>
      <c r="AO1344" s="933"/>
    </row>
    <row r="1345" spans="1:41" ht="13.5" thickBot="1" x14ac:dyDescent="0.25">
      <c r="A1345" s="932" t="s">
        <v>2534</v>
      </c>
      <c r="B1345" s="932" t="s">
        <v>2535</v>
      </c>
      <c r="C1345" s="933"/>
      <c r="D1345" s="934" t="s">
        <v>500</v>
      </c>
      <c r="E1345" s="933" t="s">
        <v>1004</v>
      </c>
      <c r="F1345" s="933">
        <v>1</v>
      </c>
      <c r="G1345" s="933">
        <v>1</v>
      </c>
      <c r="H1345" s="935">
        <v>10</v>
      </c>
      <c r="I1345" s="935">
        <v>315</v>
      </c>
      <c r="J1345" s="935">
        <v>0.01</v>
      </c>
      <c r="K1345" s="936">
        <v>4.4130000000000003</v>
      </c>
      <c r="L1345" s="935">
        <v>1.8</v>
      </c>
      <c r="M1345" s="935">
        <v>65</v>
      </c>
      <c r="N1345" s="937">
        <v>191.64699999999996</v>
      </c>
      <c r="O1345" s="936">
        <f>VLOOKUP(D1345,'Залог и цена пипса'!$B$13:$E$44,3,0)*(N1345+I1345*$C$2*K1345)</f>
        <v>4001.6125000000006</v>
      </c>
      <c r="P1345" s="936">
        <f>K1345*VLOOKUP(D1345,'Залог и цена пипса'!$B$13:$E$44,2,0)</f>
        <v>946.41198000000009</v>
      </c>
      <c r="Q1345" s="938"/>
      <c r="R1345" s="938"/>
      <c r="S1345" s="938"/>
      <c r="T1345" s="938"/>
      <c r="U1345" s="938"/>
      <c r="V1345" s="938"/>
      <c r="W1345" s="939"/>
      <c r="X1345" s="940"/>
      <c r="Y1345" s="940"/>
      <c r="Z1345" s="941">
        <f>MAX(O1345,X1345)+MAX(Y1345,P1345)</f>
        <v>4948.0244800000009</v>
      </c>
      <c r="AA1345" s="932" t="s">
        <v>2536</v>
      </c>
      <c r="AB1345" s="933" t="s">
        <v>500</v>
      </c>
      <c r="AC1345" s="933">
        <v>3300</v>
      </c>
      <c r="AD1345" s="933" t="s">
        <v>380</v>
      </c>
      <c r="AE1345" s="942">
        <v>42743</v>
      </c>
      <c r="AF1345" s="942">
        <v>43422</v>
      </c>
      <c r="AG1345" s="933">
        <v>-3219.83</v>
      </c>
      <c r="AH1345" s="933">
        <v>15946.61</v>
      </c>
      <c r="AI1345" s="943">
        <v>0.995</v>
      </c>
      <c r="AJ1345" s="943">
        <f>(AH1345-MIN(IF(O1345=0,2E+99,O1345),IF(X1345=0,2E+99,X1345)))/MIN(IF(O1345=0,2E+99,O1345),IF(X1345=0,2E+99,X1345))</f>
        <v>2.9850460283198328</v>
      </c>
      <c r="AK1345" s="943">
        <v>-4.3753635004756077E-2</v>
      </c>
      <c r="AL1345" s="943">
        <v>-0.51352950558213717</v>
      </c>
      <c r="AM1345" s="941">
        <v>-0.10627007046770773</v>
      </c>
      <c r="AN1345" s="944">
        <v>45083.287499999999</v>
      </c>
      <c r="AO1345" s="933"/>
    </row>
    <row r="1346" spans="1:41" x14ac:dyDescent="0.2">
      <c r="A1346" s="988" t="s">
        <v>2537</v>
      </c>
      <c r="B1346" s="988" t="s">
        <v>1562</v>
      </c>
      <c r="C1346" s="991"/>
      <c r="D1346" s="994" t="s">
        <v>500</v>
      </c>
      <c r="E1346" s="991" t="s">
        <v>960</v>
      </c>
      <c r="F1346" s="991">
        <v>1</v>
      </c>
      <c r="G1346" s="991">
        <v>0</v>
      </c>
      <c r="H1346" s="997">
        <v>14</v>
      </c>
      <c r="I1346" s="997">
        <v>368</v>
      </c>
      <c r="J1346" s="997">
        <v>0.01</v>
      </c>
      <c r="K1346" s="985">
        <v>17.262999999999998</v>
      </c>
      <c r="L1346" s="997">
        <v>1.5</v>
      </c>
      <c r="M1346" s="997">
        <v>63</v>
      </c>
      <c r="N1346" s="1000">
        <v>915.84699999999975</v>
      </c>
      <c r="O1346" s="985">
        <f>VLOOKUP(D1346,'Залог и цена пипса'!$B$13:$E$44,3,0)*(N1346+I1346*$C$2*K1346)</f>
        <v>18687.645999999997</v>
      </c>
      <c r="P1346" s="985">
        <f>K1346*VLOOKUP(D1346,'Залог и цена пипса'!$B$13:$E$44,2,0)</f>
        <v>3702.2229799999996</v>
      </c>
      <c r="Q1346" s="976">
        <v>15</v>
      </c>
      <c r="R1346" s="976">
        <v>496</v>
      </c>
      <c r="S1346" s="976">
        <v>0.01</v>
      </c>
      <c r="T1346" s="976">
        <v>33.805999999999997</v>
      </c>
      <c r="U1346" s="976">
        <v>1.5</v>
      </c>
      <c r="V1346" s="976">
        <v>63</v>
      </c>
      <c r="W1346" s="979">
        <v>1742.4049999999995</v>
      </c>
      <c r="X1346" s="982">
        <f>VLOOKUP(D1346,'Залог и цена пипса'!$B$13:$E$44,3,0)*(W1346+R1346*$C$2*T1346)</f>
        <v>42575.714</v>
      </c>
      <c r="Y1346" s="982">
        <f>T1346*VLOOKUP(D1346,'Залог и цена пипса'!$B$13:$E$44,2,0)</f>
        <v>7250.0347599999996</v>
      </c>
      <c r="Z1346" s="973">
        <f>MAX(O1346,X1346)+MAX(Y1346,P1346)</f>
        <v>49825.748760000002</v>
      </c>
      <c r="AA1346" s="945" t="s">
        <v>1563</v>
      </c>
      <c r="AB1346" s="946" t="s">
        <v>500</v>
      </c>
      <c r="AC1346" s="946">
        <v>15000</v>
      </c>
      <c r="AD1346" s="946" t="s">
        <v>380</v>
      </c>
      <c r="AE1346" s="947">
        <v>42384</v>
      </c>
      <c r="AF1346" s="947">
        <v>43577</v>
      </c>
      <c r="AG1346" s="946">
        <v>40287.94</v>
      </c>
      <c r="AH1346" s="946">
        <v>5855.07</v>
      </c>
      <c r="AI1346" s="948">
        <v>0.33729999999999999</v>
      </c>
      <c r="AJ1346" s="948">
        <f>(AH1346-MIN(IF(O1346=0,2E+99,O1346),IF(X1346=0,2E+99,X1346)))/MIN(IF(O1346=0,2E+99,O1346),IF(X1346=0,2E+99,X1346))</f>
        <v>-0.6866876652094116</v>
      </c>
      <c r="AK1346" s="948">
        <v>6.8516904761904765E-2</v>
      </c>
      <c r="AL1346" s="948">
        <v>0.81389777777777783</v>
      </c>
      <c r="AM1346" s="949">
        <v>2.0851102833384858</v>
      </c>
      <c r="AN1346" s="950">
        <v>45083.288113425922</v>
      </c>
      <c r="AO1346" s="946"/>
    </row>
    <row r="1347" spans="1:41" ht="13.5" thickBot="1" x14ac:dyDescent="0.25">
      <c r="A1347" s="990"/>
      <c r="B1347" s="990"/>
      <c r="C1347" s="993"/>
      <c r="D1347" s="996"/>
      <c r="E1347" s="993"/>
      <c r="F1347" s="993"/>
      <c r="G1347" s="993"/>
      <c r="H1347" s="999"/>
      <c r="I1347" s="999"/>
      <c r="J1347" s="999"/>
      <c r="K1347" s="987"/>
      <c r="L1347" s="999"/>
      <c r="M1347" s="999"/>
      <c r="N1347" s="1002"/>
      <c r="O1347" s="987"/>
      <c r="P1347" s="987"/>
      <c r="Q1347" s="978"/>
      <c r="R1347" s="978"/>
      <c r="S1347" s="978"/>
      <c r="T1347" s="978"/>
      <c r="U1347" s="978"/>
      <c r="V1347" s="978"/>
      <c r="W1347" s="981"/>
      <c r="X1347" s="984"/>
      <c r="Y1347" s="984"/>
      <c r="Z1347" s="975"/>
      <c r="AA1347" s="957" t="s">
        <v>1564</v>
      </c>
      <c r="AB1347" s="958" t="s">
        <v>500</v>
      </c>
      <c r="AC1347" s="958">
        <v>9000</v>
      </c>
      <c r="AD1347" s="958" t="s">
        <v>380</v>
      </c>
      <c r="AE1347" s="959">
        <v>42384</v>
      </c>
      <c r="AF1347" s="959">
        <v>43577</v>
      </c>
      <c r="AG1347" s="958">
        <v>666026.25</v>
      </c>
      <c r="AH1347" s="958">
        <v>121735.38</v>
      </c>
      <c r="AI1347" s="960">
        <v>0.19639999999999999</v>
      </c>
      <c r="AJ1347" s="960">
        <f>(AH1347-MIN(IF(O1346=0,2E+99,O1346),IF(X1346=0,2E+99,X1346)))/MIN(IF(O1346=0,2E+99,O1346),IF(X1346=0,2E+99,X1346))</f>
        <v>5.5142169324055059</v>
      </c>
      <c r="AK1347" s="960">
        <v>1.8878295068027211</v>
      </c>
      <c r="AL1347" s="960">
        <v>22.425126262626264</v>
      </c>
      <c r="AM1347" s="961">
        <v>1.6579086241291263</v>
      </c>
      <c r="AN1347" s="962">
        <v>45083.288703703707</v>
      </c>
      <c r="AO1347" s="958"/>
    </row>
    <row r="1348" spans="1:41" x14ac:dyDescent="0.2">
      <c r="A1348" s="988" t="s">
        <v>2538</v>
      </c>
      <c r="B1348" s="988" t="s">
        <v>2539</v>
      </c>
      <c r="C1348" s="991"/>
      <c r="D1348" s="994" t="s">
        <v>502</v>
      </c>
      <c r="E1348" s="991" t="s">
        <v>1004</v>
      </c>
      <c r="F1348" s="991">
        <v>3</v>
      </c>
      <c r="G1348" s="991">
        <v>1</v>
      </c>
      <c r="H1348" s="997">
        <v>15</v>
      </c>
      <c r="I1348" s="997">
        <v>469</v>
      </c>
      <c r="J1348" s="997">
        <v>0.01</v>
      </c>
      <c r="K1348" s="985">
        <v>2346641.8710000003</v>
      </c>
      <c r="L1348" s="997">
        <v>3.8</v>
      </c>
      <c r="M1348" s="997">
        <v>31</v>
      </c>
      <c r="N1348" s="1000">
        <v>51646127.54299999</v>
      </c>
      <c r="O1348" s="985">
        <f>VLOOKUP(D1348,'Залог и цена пипса'!$B$13:$E$44,3,0)*(N1348+I1348*$C$2*K1348)</f>
        <v>2167323831.6785002</v>
      </c>
      <c r="P1348" s="985">
        <f>K1348*VLOOKUP(D1348,'Залог и цена пипса'!$B$13:$E$44,2,0)</f>
        <v>314496943.55142003</v>
      </c>
      <c r="Q1348" s="976"/>
      <c r="R1348" s="976"/>
      <c r="S1348" s="976"/>
      <c r="T1348" s="976"/>
      <c r="U1348" s="976"/>
      <c r="V1348" s="976"/>
      <c r="W1348" s="979"/>
      <c r="X1348" s="982"/>
      <c r="Y1348" s="982"/>
      <c r="Z1348" s="973">
        <f>MAX(O1348,X1348)+MAX(Y1348,P1348)</f>
        <v>2481820775.2299204</v>
      </c>
      <c r="AA1348" s="945" t="s">
        <v>2540</v>
      </c>
      <c r="AB1348" s="946" t="s">
        <v>502</v>
      </c>
      <c r="AC1348" s="946">
        <v>200</v>
      </c>
      <c r="AD1348" s="946" t="s">
        <v>380</v>
      </c>
      <c r="AE1348" s="947">
        <v>41929</v>
      </c>
      <c r="AF1348" s="947">
        <v>43391</v>
      </c>
      <c r="AG1348" s="946">
        <v>4707.66</v>
      </c>
      <c r="AH1348" s="946">
        <v>2058.7199999999998</v>
      </c>
      <c r="AI1348" s="948">
        <v>0.65</v>
      </c>
      <c r="AJ1348" s="948">
        <f>(AH1348-MIN(IF(O1348=0,2E+99,O1348),IF(X1348=0,2E+99,X1348)))/MIN(IF(O1348=0,2E+99,O1348),IF(X1348=0,2E+99,X1348))</f>
        <v>-0.99999905010964685</v>
      </c>
      <c r="AK1348" s="948">
        <v>0.49038124999999999</v>
      </c>
      <c r="AL1348" s="948">
        <v>5.8845749999999999</v>
      </c>
      <c r="AM1348" s="949">
        <v>0.57167317556539987</v>
      </c>
      <c r="AN1348" s="950">
        <v>45083.288726851853</v>
      </c>
      <c r="AO1348" s="946"/>
    </row>
    <row r="1349" spans="1:41" x14ac:dyDescent="0.2">
      <c r="A1349" s="989"/>
      <c r="B1349" s="989"/>
      <c r="C1349" s="992"/>
      <c r="D1349" s="995"/>
      <c r="E1349" s="992"/>
      <c r="F1349" s="992"/>
      <c r="G1349" s="992"/>
      <c r="H1349" s="998"/>
      <c r="I1349" s="998"/>
      <c r="J1349" s="998"/>
      <c r="K1349" s="986"/>
      <c r="L1349" s="998"/>
      <c r="M1349" s="998"/>
      <c r="N1349" s="1001"/>
      <c r="O1349" s="986"/>
      <c r="P1349" s="986"/>
      <c r="Q1349" s="977"/>
      <c r="R1349" s="977"/>
      <c r="S1349" s="977"/>
      <c r="T1349" s="977"/>
      <c r="U1349" s="977"/>
      <c r="V1349" s="977"/>
      <c r="W1349" s="980"/>
      <c r="X1349" s="983"/>
      <c r="Y1349" s="983"/>
      <c r="Z1349" s="974"/>
      <c r="AA1349" s="951" t="s">
        <v>2541</v>
      </c>
      <c r="AB1349" s="952" t="s">
        <v>502</v>
      </c>
      <c r="AC1349" s="952">
        <v>200</v>
      </c>
      <c r="AD1349" s="952" t="s">
        <v>380</v>
      </c>
      <c r="AE1349" s="953">
        <v>43110</v>
      </c>
      <c r="AF1349" s="953">
        <v>43544</v>
      </c>
      <c r="AG1349" s="952">
        <v>364.83</v>
      </c>
      <c r="AH1349" s="952">
        <v>87.32</v>
      </c>
      <c r="AI1349" s="954">
        <v>0.2994</v>
      </c>
      <c r="AJ1349" s="954">
        <f>(AH1349-MIN(IF(O1348=0,2E+99,O1348),IF(X1348=0,2E+99,X1348)))/MIN(IF(O1348=0,2E+99,O1348),IF(X1348=0,2E+99,X1348))</f>
        <v>-0.99999995971068145</v>
      </c>
      <c r="AK1349" s="954">
        <v>0.12756293706293706</v>
      </c>
      <c r="AL1349" s="954">
        <v>1.5201249999999999</v>
      </c>
      <c r="AM1349" s="955">
        <v>3.4817338524965642</v>
      </c>
      <c r="AN1349" s="956">
        <v>45083.288738425923</v>
      </c>
      <c r="AO1349" s="952"/>
    </row>
    <row r="1350" spans="1:41" x14ac:dyDescent="0.2">
      <c r="A1350" s="989"/>
      <c r="B1350" s="989"/>
      <c r="C1350" s="992"/>
      <c r="D1350" s="995"/>
      <c r="E1350" s="992"/>
      <c r="F1350" s="992"/>
      <c r="G1350" s="992"/>
      <c r="H1350" s="998"/>
      <c r="I1350" s="998"/>
      <c r="J1350" s="998"/>
      <c r="K1350" s="986"/>
      <c r="L1350" s="998"/>
      <c r="M1350" s="998"/>
      <c r="N1350" s="1001"/>
      <c r="O1350" s="986"/>
      <c r="P1350" s="986"/>
      <c r="Q1350" s="977"/>
      <c r="R1350" s="977"/>
      <c r="S1350" s="977"/>
      <c r="T1350" s="977"/>
      <c r="U1350" s="977"/>
      <c r="V1350" s="977"/>
      <c r="W1350" s="980"/>
      <c r="X1350" s="983"/>
      <c r="Y1350" s="983"/>
      <c r="Z1350" s="974"/>
      <c r="AA1350" s="951" t="s">
        <v>2542</v>
      </c>
      <c r="AB1350" s="952" t="s">
        <v>502</v>
      </c>
      <c r="AC1350" s="952">
        <v>200</v>
      </c>
      <c r="AD1350" s="952" t="s">
        <v>380</v>
      </c>
      <c r="AE1350" s="953">
        <v>42751</v>
      </c>
      <c r="AF1350" s="953">
        <v>43539</v>
      </c>
      <c r="AG1350" s="952">
        <v>611.66</v>
      </c>
      <c r="AH1350" s="952">
        <v>96.94</v>
      </c>
      <c r="AI1350" s="954">
        <v>0.18229999999999999</v>
      </c>
      <c r="AJ1350" s="954">
        <f>(AH1350-MIN(IF(O1348=0,2E+99,O1348),IF(X1348=0,2E+99,X1348)))/MIN(IF(O1348=0,2E+99,O1348),IF(X1348=0,2E+99,X1348))</f>
        <v>-0.99999995527202779</v>
      </c>
      <c r="AK1350" s="954">
        <v>0.11762692307692307</v>
      </c>
      <c r="AL1350" s="954">
        <v>1.3901363636363635</v>
      </c>
      <c r="AM1350" s="955">
        <v>2.8680345855918374</v>
      </c>
      <c r="AN1350" s="956">
        <v>45083.28875</v>
      </c>
      <c r="AO1350" s="952"/>
    </row>
    <row r="1351" spans="1:41" x14ac:dyDescent="0.2">
      <c r="A1351" s="989"/>
      <c r="B1351" s="989"/>
      <c r="C1351" s="992"/>
      <c r="D1351" s="995"/>
      <c r="E1351" s="992"/>
      <c r="F1351" s="992"/>
      <c r="G1351" s="992"/>
      <c r="H1351" s="998"/>
      <c r="I1351" s="998"/>
      <c r="J1351" s="998"/>
      <c r="K1351" s="986"/>
      <c r="L1351" s="998"/>
      <c r="M1351" s="998"/>
      <c r="N1351" s="1001"/>
      <c r="O1351" s="986"/>
      <c r="P1351" s="986"/>
      <c r="Q1351" s="977"/>
      <c r="R1351" s="977"/>
      <c r="S1351" s="977"/>
      <c r="T1351" s="977"/>
      <c r="U1351" s="977"/>
      <c r="V1351" s="977"/>
      <c r="W1351" s="980"/>
      <c r="X1351" s="983"/>
      <c r="Y1351" s="983"/>
      <c r="Z1351" s="974"/>
      <c r="AA1351" s="951" t="s">
        <v>2543</v>
      </c>
      <c r="AB1351" s="952" t="s">
        <v>502</v>
      </c>
      <c r="AC1351" s="952">
        <v>200</v>
      </c>
      <c r="AD1351" s="952" t="s">
        <v>380</v>
      </c>
      <c r="AE1351" s="953">
        <v>43110</v>
      </c>
      <c r="AF1351" s="953">
        <v>43544</v>
      </c>
      <c r="AG1351" s="952">
        <v>2700.47</v>
      </c>
      <c r="AH1351" s="952">
        <v>663.96</v>
      </c>
      <c r="AI1351" s="954">
        <v>0.30940000000000001</v>
      </c>
      <c r="AJ1351" s="954">
        <f>(AH1351-MIN(IF(O1348=0,2E+99,O1348),IF(X1348=0,2E+99,X1348)))/MIN(IF(O1348=0,2E+99,O1348),IF(X1348=0,2E+99,X1348))</f>
        <v>-0.9999996936498412</v>
      </c>
      <c r="AK1351" s="954">
        <v>0.94422027972027966</v>
      </c>
      <c r="AL1351" s="954">
        <v>11.251958333333333</v>
      </c>
      <c r="AM1351" s="955">
        <v>3.3893482539108777</v>
      </c>
      <c r="AN1351" s="956">
        <v>45083.28875</v>
      </c>
      <c r="AO1351" s="952"/>
    </row>
    <row r="1352" spans="1:41" ht="13.5" thickBot="1" x14ac:dyDescent="0.25">
      <c r="A1352" s="990"/>
      <c r="B1352" s="990"/>
      <c r="C1352" s="993"/>
      <c r="D1352" s="996"/>
      <c r="E1352" s="993"/>
      <c r="F1352" s="993"/>
      <c r="G1352" s="993"/>
      <c r="H1352" s="999"/>
      <c r="I1352" s="999"/>
      <c r="J1352" s="999"/>
      <c r="K1352" s="987"/>
      <c r="L1352" s="999"/>
      <c r="M1352" s="999"/>
      <c r="N1352" s="1002"/>
      <c r="O1352" s="987"/>
      <c r="P1352" s="987"/>
      <c r="Q1352" s="978"/>
      <c r="R1352" s="978"/>
      <c r="S1352" s="978"/>
      <c r="T1352" s="978"/>
      <c r="U1352" s="978"/>
      <c r="V1352" s="978"/>
      <c r="W1352" s="981"/>
      <c r="X1352" s="984"/>
      <c r="Y1352" s="984"/>
      <c r="Z1352" s="975"/>
      <c r="AA1352" s="957" t="s">
        <v>1110</v>
      </c>
      <c r="AB1352" s="958" t="s">
        <v>502</v>
      </c>
      <c r="AC1352" s="958">
        <v>200</v>
      </c>
      <c r="AD1352" s="958" t="s">
        <v>380</v>
      </c>
      <c r="AE1352" s="959">
        <v>42776</v>
      </c>
      <c r="AF1352" s="959">
        <v>43708</v>
      </c>
      <c r="AG1352" s="958">
        <v>165.78</v>
      </c>
      <c r="AH1352" s="958">
        <v>136.9</v>
      </c>
      <c r="AI1352" s="960">
        <v>0.4632</v>
      </c>
      <c r="AJ1352" s="960">
        <f>(AH1352-MIN(IF(O1348=0,2E+99,O1348),IF(X1348=0,2E+99,X1348)))/MIN(IF(O1348=0,2E+99,O1348),IF(X1348=0,2E+99,X1348))</f>
        <v>-0.99999993683454313</v>
      </c>
      <c r="AK1352" s="960">
        <v>2.7088235294117646E-2</v>
      </c>
      <c r="AL1352" s="960">
        <v>0.31880769230769229</v>
      </c>
      <c r="AM1352" s="961">
        <v>0.46575265494184409</v>
      </c>
      <c r="AN1352" s="962">
        <v>45083.288773148146</v>
      </c>
      <c r="AO1352" s="958"/>
    </row>
    <row r="1353" spans="1:41" x14ac:dyDescent="0.2">
      <c r="A1353" s="988" t="s">
        <v>2544</v>
      </c>
      <c r="B1353" s="988" t="s">
        <v>2545</v>
      </c>
      <c r="C1353" s="991"/>
      <c r="D1353" s="994" t="s">
        <v>501</v>
      </c>
      <c r="E1353" s="991" t="s">
        <v>960</v>
      </c>
      <c r="F1353" s="991">
        <v>1</v>
      </c>
      <c r="G1353" s="991">
        <v>1</v>
      </c>
      <c r="H1353" s="997">
        <v>10</v>
      </c>
      <c r="I1353" s="997">
        <v>471</v>
      </c>
      <c r="J1353" s="997">
        <v>0.01</v>
      </c>
      <c r="K1353" s="985">
        <v>8.4710000000000001</v>
      </c>
      <c r="L1353" s="997">
        <v>2.85</v>
      </c>
      <c r="M1353" s="997">
        <v>69</v>
      </c>
      <c r="N1353" s="1000">
        <v>306.76199999999994</v>
      </c>
      <c r="O1353" s="985">
        <f>VLOOKUP(D1353,'Залог и цена пипса'!$B$13:$E$44,3,0)*(N1353+I1353*$C$2*K1353)</f>
        <v>9052.3815000000013</v>
      </c>
      <c r="P1353" s="985">
        <f>K1353*VLOOKUP(D1353,'Залог и цена пипса'!$B$13:$E$44,2,0)</f>
        <v>2077.7668800000001</v>
      </c>
      <c r="Q1353" s="976"/>
      <c r="R1353" s="976"/>
      <c r="S1353" s="976"/>
      <c r="T1353" s="976"/>
      <c r="U1353" s="976"/>
      <c r="V1353" s="976"/>
      <c r="W1353" s="979"/>
      <c r="X1353" s="982"/>
      <c r="Y1353" s="982"/>
      <c r="Z1353" s="973">
        <f>MAX(O1353,X1353)+MAX(Y1353,P1353)</f>
        <v>11130.148380000002</v>
      </c>
      <c r="AA1353" s="945" t="s">
        <v>2546</v>
      </c>
      <c r="AB1353" s="946" t="s">
        <v>501</v>
      </c>
      <c r="AC1353" s="946">
        <v>5000</v>
      </c>
      <c r="AD1353" s="946" t="s">
        <v>380</v>
      </c>
      <c r="AE1353" s="947">
        <v>40179</v>
      </c>
      <c r="AF1353" s="947">
        <v>43311</v>
      </c>
      <c r="AG1353" s="946">
        <v>11996.53</v>
      </c>
      <c r="AH1353" s="946">
        <v>4036.45</v>
      </c>
      <c r="AI1353" s="948">
        <v>0.41260000000000002</v>
      </c>
      <c r="AJ1353" s="948">
        <f>(AH1353-MIN(IF(O1353=0,2E+99,O1353),IF(X1353=0,2E+99,X1353)))/MIN(IF(O1353=0,2E+99,O1353),IF(X1353=0,2E+99,X1353))</f>
        <v>-0.55410076342893866</v>
      </c>
      <c r="AK1353" s="948">
        <v>2.3316870748299318E-2</v>
      </c>
      <c r="AL1353" s="948">
        <v>0.27898906976744187</v>
      </c>
      <c r="AM1353" s="949">
        <v>0.3455871740854487</v>
      </c>
      <c r="AN1353" s="950">
        <v>45083.288865740738</v>
      </c>
      <c r="AO1353" s="946"/>
    </row>
    <row r="1354" spans="1:41" ht="13.5" thickBot="1" x14ac:dyDescent="0.25">
      <c r="A1354" s="990"/>
      <c r="B1354" s="990"/>
      <c r="C1354" s="993"/>
      <c r="D1354" s="996"/>
      <c r="E1354" s="993"/>
      <c r="F1354" s="993"/>
      <c r="G1354" s="993"/>
      <c r="H1354" s="999"/>
      <c r="I1354" s="999"/>
      <c r="J1354" s="999"/>
      <c r="K1354" s="987"/>
      <c r="L1354" s="999"/>
      <c r="M1354" s="999"/>
      <c r="N1354" s="1002"/>
      <c r="O1354" s="987"/>
      <c r="P1354" s="987"/>
      <c r="Q1354" s="978"/>
      <c r="R1354" s="978"/>
      <c r="S1354" s="978"/>
      <c r="T1354" s="978"/>
      <c r="U1354" s="978"/>
      <c r="V1354" s="978"/>
      <c r="W1354" s="981"/>
      <c r="X1354" s="984"/>
      <c r="Y1354" s="984"/>
      <c r="Z1354" s="975"/>
      <c r="AA1354" s="957" t="s">
        <v>2547</v>
      </c>
      <c r="AB1354" s="958" t="s">
        <v>501</v>
      </c>
      <c r="AC1354" s="958">
        <v>5000</v>
      </c>
      <c r="AD1354" s="958" t="s">
        <v>380</v>
      </c>
      <c r="AE1354" s="959">
        <v>42373</v>
      </c>
      <c r="AF1354" s="959">
        <v>43311</v>
      </c>
      <c r="AG1354" s="958">
        <v>3439.24</v>
      </c>
      <c r="AH1354" s="958">
        <v>1334.41</v>
      </c>
      <c r="AI1354" s="960">
        <v>0.20799999999999999</v>
      </c>
      <c r="AJ1354" s="960">
        <f>(AH1354-MIN(IF(O1353=0,2E+99,O1353),IF(X1353=0,2E+99,X1353)))/MIN(IF(O1353=0,2E+99,O1353),IF(X1353=0,2E+99,X1353))</f>
        <v>-0.85259017198954778</v>
      </c>
      <c r="AK1354" s="960">
        <v>2.2260453074433657E-2</v>
      </c>
      <c r="AL1354" s="960">
        <v>0.26455692307692308</v>
      </c>
      <c r="AM1354" s="961">
        <v>0.99128799648130284</v>
      </c>
      <c r="AN1354" s="962">
        <v>45083.288900462961</v>
      </c>
      <c r="AO1354" s="958"/>
    </row>
    <row r="1355" spans="1:41" x14ac:dyDescent="0.2">
      <c r="A1355" s="988" t="s">
        <v>2548</v>
      </c>
      <c r="B1355" s="988" t="s">
        <v>1139</v>
      </c>
      <c r="C1355" s="991"/>
      <c r="D1355" s="994" t="s">
        <v>501</v>
      </c>
      <c r="E1355" s="991" t="s">
        <v>960</v>
      </c>
      <c r="F1355" s="991">
        <v>1</v>
      </c>
      <c r="G1355" s="991">
        <v>1</v>
      </c>
      <c r="H1355" s="997">
        <v>10</v>
      </c>
      <c r="I1355" s="997">
        <v>450</v>
      </c>
      <c r="J1355" s="997">
        <v>0.01</v>
      </c>
      <c r="K1355" s="985">
        <v>3.55</v>
      </c>
      <c r="L1355" s="997">
        <v>1.9</v>
      </c>
      <c r="M1355" s="997">
        <v>76</v>
      </c>
      <c r="N1355" s="1000">
        <v>198.62999999999997</v>
      </c>
      <c r="O1355" s="985">
        <f>VLOOKUP(D1355,'Залог и цена пипса'!$B$13:$E$44,3,0)*(N1355+I1355*$C$2*K1355)</f>
        <v>4382.5500000000011</v>
      </c>
      <c r="P1355" s="985">
        <f>K1355*VLOOKUP(D1355,'Залог и цена пипса'!$B$13:$E$44,2,0)</f>
        <v>870.74399999999991</v>
      </c>
      <c r="Q1355" s="976"/>
      <c r="R1355" s="976"/>
      <c r="S1355" s="976"/>
      <c r="T1355" s="976"/>
      <c r="U1355" s="976"/>
      <c r="V1355" s="976"/>
      <c r="W1355" s="979"/>
      <c r="X1355" s="982"/>
      <c r="Y1355" s="982"/>
      <c r="Z1355" s="973">
        <f>MAX(O1355,X1355)+MAX(Y1355,P1355)</f>
        <v>5253.2940000000008</v>
      </c>
      <c r="AA1355" s="945" t="s">
        <v>2549</v>
      </c>
      <c r="AB1355" s="946" t="s">
        <v>501</v>
      </c>
      <c r="AC1355" s="946">
        <v>3500</v>
      </c>
      <c r="AD1355" s="946" t="s">
        <v>380</v>
      </c>
      <c r="AE1355" s="947">
        <v>42736</v>
      </c>
      <c r="AF1355" s="947">
        <v>43411</v>
      </c>
      <c r="AG1355" s="946">
        <v>17307.21</v>
      </c>
      <c r="AH1355" s="946">
        <v>3203.46</v>
      </c>
      <c r="AI1355" s="948">
        <v>0.18490000000000001</v>
      </c>
      <c r="AJ1355" s="948">
        <f>(AH1355-MIN(IF(O1355=0,2E+99,O1355),IF(X1355=0,2E+99,X1355)))/MIN(IF(O1355=0,2E+99,O1355),IF(X1355=0,2E+99,X1355))</f>
        <v>-0.26904199609816221</v>
      </c>
      <c r="AK1355" s="948">
        <v>0.22274401544401543</v>
      </c>
      <c r="AL1355" s="948">
        <v>2.6025879699248118</v>
      </c>
      <c r="AM1355" s="949">
        <v>2.8435060511874166</v>
      </c>
      <c r="AN1355" s="950">
        <v>45083.288946759261</v>
      </c>
      <c r="AO1355" s="946"/>
    </row>
    <row r="1356" spans="1:41" ht="13.5" thickBot="1" x14ac:dyDescent="0.25">
      <c r="A1356" s="990"/>
      <c r="B1356" s="990"/>
      <c r="C1356" s="993"/>
      <c r="D1356" s="996"/>
      <c r="E1356" s="993"/>
      <c r="F1356" s="993"/>
      <c r="G1356" s="993"/>
      <c r="H1356" s="999"/>
      <c r="I1356" s="999"/>
      <c r="J1356" s="999"/>
      <c r="K1356" s="987"/>
      <c r="L1356" s="999"/>
      <c r="M1356" s="999"/>
      <c r="N1356" s="1002"/>
      <c r="O1356" s="987"/>
      <c r="P1356" s="987"/>
      <c r="Q1356" s="978"/>
      <c r="R1356" s="978"/>
      <c r="S1356" s="978"/>
      <c r="T1356" s="978"/>
      <c r="U1356" s="978"/>
      <c r="V1356" s="978"/>
      <c r="W1356" s="981"/>
      <c r="X1356" s="984"/>
      <c r="Y1356" s="984"/>
      <c r="Z1356" s="975"/>
      <c r="AA1356" s="965" t="s">
        <v>2550</v>
      </c>
      <c r="AB1356" s="958"/>
      <c r="AC1356" s="958"/>
      <c r="AD1356" s="958"/>
      <c r="AE1356" s="958"/>
      <c r="AF1356" s="958"/>
      <c r="AG1356" s="958"/>
      <c r="AH1356" s="958"/>
      <c r="AI1356" s="960"/>
      <c r="AJ1356" s="960"/>
      <c r="AK1356" s="960"/>
      <c r="AL1356" s="960"/>
      <c r="AM1356" s="961"/>
      <c r="AN1356" s="962">
        <v>45083.288946759261</v>
      </c>
      <c r="AO1356" s="958"/>
    </row>
    <row r="1357" spans="1:41" ht="13.5" thickBot="1" x14ac:dyDescent="0.25">
      <c r="A1357" s="932" t="s">
        <v>2551</v>
      </c>
      <c r="B1357" s="932" t="s">
        <v>2552</v>
      </c>
      <c r="C1357" s="933"/>
      <c r="D1357" s="934" t="s">
        <v>526</v>
      </c>
      <c r="E1357" s="933" t="s">
        <v>960</v>
      </c>
      <c r="F1357" s="933">
        <v>1</v>
      </c>
      <c r="G1357" s="933">
        <v>1</v>
      </c>
      <c r="H1357" s="935">
        <v>10</v>
      </c>
      <c r="I1357" s="935">
        <v>315</v>
      </c>
      <c r="J1357" s="935">
        <v>0.01</v>
      </c>
      <c r="K1357" s="936">
        <v>6.7360000000000007</v>
      </c>
      <c r="L1357" s="935">
        <v>1.9</v>
      </c>
      <c r="M1357" s="935">
        <v>49</v>
      </c>
      <c r="N1357" s="937">
        <v>262.05813091026056</v>
      </c>
      <c r="O1357" s="936">
        <f>VLOOKUP(D1357,'Залог и цена пипса'!$B$13:$E$44,3,0)*(N1357+I1357*$C$2*K1357)</f>
        <v>6240.9505811138015</v>
      </c>
      <c r="P1357" s="936">
        <f>K1357*VLOOKUP(D1357,'Залог и цена пипса'!$B$13:$E$44,2,0)</f>
        <v>837.68896000000007</v>
      </c>
      <c r="Q1357" s="938"/>
      <c r="R1357" s="938"/>
      <c r="S1357" s="938"/>
      <c r="T1357" s="938"/>
      <c r="U1357" s="938"/>
      <c r="V1357" s="938"/>
      <c r="W1357" s="939"/>
      <c r="X1357" s="940"/>
      <c r="Y1357" s="940"/>
      <c r="Z1357" s="941">
        <f>MAX(O1357,X1357)+MAX(Y1357,P1357)</f>
        <v>7078.6395411138019</v>
      </c>
      <c r="AA1357" s="932" t="s">
        <v>2553</v>
      </c>
      <c r="AB1357" s="933" t="s">
        <v>526</v>
      </c>
      <c r="AC1357" s="933">
        <v>4000</v>
      </c>
      <c r="AD1357" s="933" t="s">
        <v>380</v>
      </c>
      <c r="AE1357" s="942">
        <v>42736</v>
      </c>
      <c r="AF1357" s="942">
        <v>43466</v>
      </c>
      <c r="AG1357" s="933">
        <v>20731.96</v>
      </c>
      <c r="AH1357" s="933">
        <v>4301.68</v>
      </c>
      <c r="AI1357" s="943">
        <v>0.79749999999999999</v>
      </c>
      <c r="AJ1357" s="943">
        <f>(AH1357-MIN(IF(O1357=0,2E+99,O1357),IF(X1357=0,2E+99,X1357)))/MIN(IF(O1357=0,2E+99,O1357),IF(X1357=0,2E+99,X1357))</f>
        <v>-0.31073320576874464</v>
      </c>
      <c r="AK1357" s="943">
        <v>0.21595791666666664</v>
      </c>
      <c r="AL1357" s="943">
        <v>2.5914950000000001</v>
      </c>
      <c r="AM1357" s="941">
        <v>2.4097515389336257</v>
      </c>
      <c r="AN1357" s="944">
        <v>45083.288981481484</v>
      </c>
      <c r="AO1357" s="933"/>
    </row>
    <row r="1358" spans="1:41" ht="13.5" thickBot="1" x14ac:dyDescent="0.25">
      <c r="A1358" s="932" t="s">
        <v>2554</v>
      </c>
      <c r="B1358" s="932" t="s">
        <v>2555</v>
      </c>
      <c r="C1358" s="933"/>
      <c r="D1358" s="934" t="s">
        <v>521</v>
      </c>
      <c r="E1358" s="933" t="s">
        <v>960</v>
      </c>
      <c r="F1358" s="933">
        <v>1</v>
      </c>
      <c r="G1358" s="933">
        <v>1</v>
      </c>
      <c r="H1358" s="935">
        <v>15</v>
      </c>
      <c r="I1358" s="935">
        <v>461</v>
      </c>
      <c r="J1358" s="935">
        <v>0.01</v>
      </c>
      <c r="K1358" s="936">
        <v>4.2010000000000005</v>
      </c>
      <c r="L1358" s="935">
        <v>1.45</v>
      </c>
      <c r="M1358" s="935">
        <v>123</v>
      </c>
      <c r="N1358" s="937">
        <v>454.80615758841952</v>
      </c>
      <c r="O1358" s="936">
        <f>VLOOKUP(D1358,'Залог и цена пипса'!$B$13:$E$44,3,0)*(N1358+I1358*$C$2*K1358)</f>
        <v>5682.4335716805099</v>
      </c>
      <c r="P1358" s="936">
        <f>K1358*VLOOKUP(D1358,'Залог и цена пипса'!$B$13:$E$44,2,0)</f>
        <v>563.01802000000009</v>
      </c>
      <c r="Q1358" s="938"/>
      <c r="R1358" s="938"/>
      <c r="S1358" s="938"/>
      <c r="T1358" s="938"/>
      <c r="U1358" s="938"/>
      <c r="V1358" s="938"/>
      <c r="W1358" s="939"/>
      <c r="X1358" s="940"/>
      <c r="Y1358" s="940"/>
      <c r="Z1358" s="941">
        <f>MAX(O1358,X1358)+MAX(Y1358,P1358)</f>
        <v>6245.4515916805103</v>
      </c>
      <c r="AA1358" s="932" t="s">
        <v>2556</v>
      </c>
      <c r="AB1358" s="933" t="s">
        <v>521</v>
      </c>
      <c r="AC1358" s="933">
        <v>5000</v>
      </c>
      <c r="AD1358" s="933" t="s">
        <v>380</v>
      </c>
      <c r="AE1358" s="942">
        <v>42737</v>
      </c>
      <c r="AF1358" s="942">
        <v>43509</v>
      </c>
      <c r="AG1358" s="933">
        <v>18940.53</v>
      </c>
      <c r="AH1358" s="933">
        <v>3567.52</v>
      </c>
      <c r="AI1358" s="943">
        <v>0.1583</v>
      </c>
      <c r="AJ1358" s="943">
        <f>(AH1358-MIN(IF(O1358=0,2E+99,O1358),IF(X1358=0,2E+99,X1358)))/MIN(IF(O1358=0,2E+99,O1358),IF(X1358=0,2E+99,X1358))</f>
        <v>-0.37218447783016495</v>
      </c>
      <c r="AK1358" s="943">
        <v>0.149138031496063</v>
      </c>
      <c r="AL1358" s="943">
        <v>1.8038599999999998</v>
      </c>
      <c r="AM1358" s="941">
        <v>2.5281708301565233</v>
      </c>
      <c r="AN1358" s="944">
        <v>45083.289074074077</v>
      </c>
      <c r="AO1358" s="933"/>
    </row>
    <row r="1359" spans="1:41" x14ac:dyDescent="0.2">
      <c r="A1359" s="988" t="s">
        <v>2557</v>
      </c>
      <c r="B1359" s="988" t="s">
        <v>2558</v>
      </c>
      <c r="C1359" s="991"/>
      <c r="D1359" s="994" t="s">
        <v>500</v>
      </c>
      <c r="E1359" s="991" t="s">
        <v>960</v>
      </c>
      <c r="F1359" s="991">
        <v>1</v>
      </c>
      <c r="G1359" s="991">
        <v>1</v>
      </c>
      <c r="H1359" s="997">
        <v>13</v>
      </c>
      <c r="I1359" s="997">
        <v>237</v>
      </c>
      <c r="J1359" s="997">
        <v>0.01</v>
      </c>
      <c r="K1359" s="985">
        <v>6.2840000000000007</v>
      </c>
      <c r="L1359" s="997">
        <v>1.7</v>
      </c>
      <c r="M1359" s="997">
        <v>40</v>
      </c>
      <c r="N1359" s="1000">
        <v>192.13799999999998</v>
      </c>
      <c r="O1359" s="985">
        <f>VLOOKUP(D1359,'Залог и цена пипса'!$B$13:$E$44,3,0)*(N1359+I1359*$C$2*K1359)</f>
        <v>4155.3420000000006</v>
      </c>
      <c r="P1359" s="985">
        <f>K1359*VLOOKUP(D1359,'Залог и цена пипса'!$B$13:$E$44,2,0)</f>
        <v>1347.6666400000001</v>
      </c>
      <c r="Q1359" s="976"/>
      <c r="R1359" s="976"/>
      <c r="S1359" s="976"/>
      <c r="T1359" s="976"/>
      <c r="U1359" s="976"/>
      <c r="V1359" s="976"/>
      <c r="W1359" s="979"/>
      <c r="X1359" s="982"/>
      <c r="Y1359" s="982"/>
      <c r="Z1359" s="973">
        <f>MAX(O1359,X1359)+MAX(Y1359,P1359)</f>
        <v>5503.0086400000009</v>
      </c>
      <c r="AA1359" s="945" t="s">
        <v>2559</v>
      </c>
      <c r="AB1359" s="946" t="s">
        <v>500</v>
      </c>
      <c r="AC1359" s="946">
        <v>100000</v>
      </c>
      <c r="AD1359" s="946" t="s">
        <v>380</v>
      </c>
      <c r="AE1359" s="947">
        <v>41641</v>
      </c>
      <c r="AF1359" s="947">
        <v>43523</v>
      </c>
      <c r="AG1359" s="946">
        <v>35277.72</v>
      </c>
      <c r="AH1359" s="946">
        <v>13751.69</v>
      </c>
      <c r="AI1359" s="948">
        <v>0.1321</v>
      </c>
      <c r="AJ1359" s="948">
        <f>(AH1359-MIN(IF(O1359=0,2E+99,O1359),IF(X1359=0,2E+99,X1359)))/MIN(IF(O1359=0,2E+99,O1359),IF(X1359=0,2E+99,X1359))</f>
        <v>2.3094002852232136</v>
      </c>
      <c r="AK1359" s="948">
        <v>5.7083689320388351E-3</v>
      </c>
      <c r="AL1359" s="948">
        <v>6.7841769230769233E-2</v>
      </c>
      <c r="AM1359" s="949">
        <v>0.49333405007507608</v>
      </c>
      <c r="AN1359" s="950">
        <v>45083.289444444446</v>
      </c>
      <c r="AO1359" s="946"/>
    </row>
    <row r="1360" spans="1:41" x14ac:dyDescent="0.2">
      <c r="A1360" s="989"/>
      <c r="B1360" s="989"/>
      <c r="C1360" s="992"/>
      <c r="D1360" s="995"/>
      <c r="E1360" s="992"/>
      <c r="F1360" s="992"/>
      <c r="G1360" s="992"/>
      <c r="H1360" s="998"/>
      <c r="I1360" s="998"/>
      <c r="J1360" s="998"/>
      <c r="K1360" s="986"/>
      <c r="L1360" s="998"/>
      <c r="M1360" s="998"/>
      <c r="N1360" s="1001"/>
      <c r="O1360" s="986"/>
      <c r="P1360" s="986"/>
      <c r="Q1360" s="977"/>
      <c r="R1360" s="977"/>
      <c r="S1360" s="977"/>
      <c r="T1360" s="977"/>
      <c r="U1360" s="977"/>
      <c r="V1360" s="977"/>
      <c r="W1360" s="980"/>
      <c r="X1360" s="983"/>
      <c r="Y1360" s="983"/>
      <c r="Z1360" s="974"/>
      <c r="AA1360" s="951" t="s">
        <v>2560</v>
      </c>
      <c r="AB1360" s="952" t="s">
        <v>500</v>
      </c>
      <c r="AC1360" s="952">
        <v>100000</v>
      </c>
      <c r="AD1360" s="952" t="s">
        <v>380</v>
      </c>
      <c r="AE1360" s="953">
        <v>42373</v>
      </c>
      <c r="AF1360" s="953">
        <v>43523</v>
      </c>
      <c r="AG1360" s="952">
        <v>17778.8</v>
      </c>
      <c r="AH1360" s="952">
        <v>4350.1899999999996</v>
      </c>
      <c r="AI1360" s="954">
        <v>3.9699999999999999E-2</v>
      </c>
      <c r="AJ1360" s="954">
        <f>(AH1360-MIN(IF(O1359=0,2E+99,O1359),IF(X1359=0,2E+99,X1359)))/MIN(IF(O1359=0,2E+99,O1359),IF(X1359=0,2E+99,X1359))</f>
        <v>4.6890965894022446E-2</v>
      </c>
      <c r="AK1360" s="954">
        <v>4.7033862433862438E-3</v>
      </c>
      <c r="AL1360" s="954">
        <v>5.555874999999999E-2</v>
      </c>
      <c r="AM1360" s="955">
        <v>1.2771568598153182</v>
      </c>
      <c r="AN1360" s="956">
        <v>45083.289537037039</v>
      </c>
      <c r="AO1360" s="952"/>
    </row>
    <row r="1361" spans="1:41" x14ac:dyDescent="0.2">
      <c r="A1361" s="989"/>
      <c r="B1361" s="989"/>
      <c r="C1361" s="992"/>
      <c r="D1361" s="995"/>
      <c r="E1361" s="992"/>
      <c r="F1361" s="992"/>
      <c r="G1361" s="992"/>
      <c r="H1361" s="998"/>
      <c r="I1361" s="998"/>
      <c r="J1361" s="998"/>
      <c r="K1361" s="986"/>
      <c r="L1361" s="998"/>
      <c r="M1361" s="998"/>
      <c r="N1361" s="1001"/>
      <c r="O1361" s="986"/>
      <c r="P1361" s="986"/>
      <c r="Q1361" s="977"/>
      <c r="R1361" s="977"/>
      <c r="S1361" s="977"/>
      <c r="T1361" s="977"/>
      <c r="U1361" s="977"/>
      <c r="V1361" s="977"/>
      <c r="W1361" s="980"/>
      <c r="X1361" s="983"/>
      <c r="Y1361" s="983"/>
      <c r="Z1361" s="974"/>
      <c r="AA1361" s="951" t="s">
        <v>2561</v>
      </c>
      <c r="AB1361" s="952" t="s">
        <v>500</v>
      </c>
      <c r="AC1361" s="952">
        <v>5800</v>
      </c>
      <c r="AD1361" s="952" t="s">
        <v>380</v>
      </c>
      <c r="AE1361" s="953">
        <v>42373</v>
      </c>
      <c r="AF1361" s="953">
        <v>42734</v>
      </c>
      <c r="AG1361" s="952">
        <v>9975.67</v>
      </c>
      <c r="AH1361" s="952">
        <v>6563.08</v>
      </c>
      <c r="AI1361" s="954">
        <v>0.4526</v>
      </c>
      <c r="AJ1361" s="954">
        <f>(AH1361-MIN(IF(O1359=0,2E+99,O1359),IF(X1359=0,2E+99,X1359)))/MIN(IF(O1359=0,2E+99,O1359),IF(X1359=0,2E+99,X1359))</f>
        <v>0.57943196973919331</v>
      </c>
      <c r="AK1361" s="954">
        <v>0.14332859195402298</v>
      </c>
      <c r="AL1361" s="954">
        <v>1.7199431034482759</v>
      </c>
      <c r="AM1361" s="955">
        <v>1.519967759039963</v>
      </c>
      <c r="AN1361" s="956">
        <v>45083.289560185185</v>
      </c>
      <c r="AO1361" s="952"/>
    </row>
    <row r="1362" spans="1:41" x14ac:dyDescent="0.2">
      <c r="A1362" s="989"/>
      <c r="B1362" s="989"/>
      <c r="C1362" s="992"/>
      <c r="D1362" s="995"/>
      <c r="E1362" s="992"/>
      <c r="F1362" s="992"/>
      <c r="G1362" s="992"/>
      <c r="H1362" s="998"/>
      <c r="I1362" s="998"/>
      <c r="J1362" s="998"/>
      <c r="K1362" s="986"/>
      <c r="L1362" s="998"/>
      <c r="M1362" s="998"/>
      <c r="N1362" s="1001"/>
      <c r="O1362" s="986"/>
      <c r="P1362" s="986"/>
      <c r="Q1362" s="977"/>
      <c r="R1362" s="977"/>
      <c r="S1362" s="977"/>
      <c r="T1362" s="977"/>
      <c r="U1362" s="977"/>
      <c r="V1362" s="977"/>
      <c r="W1362" s="980"/>
      <c r="X1362" s="983"/>
      <c r="Y1362" s="983"/>
      <c r="Z1362" s="974"/>
      <c r="AA1362" s="951" t="s">
        <v>2562</v>
      </c>
      <c r="AB1362" s="952" t="s">
        <v>500</v>
      </c>
      <c r="AC1362" s="952">
        <v>5800</v>
      </c>
      <c r="AD1362" s="952" t="s">
        <v>380</v>
      </c>
      <c r="AE1362" s="953">
        <v>42373</v>
      </c>
      <c r="AF1362" s="953">
        <v>43523</v>
      </c>
      <c r="AG1362" s="952">
        <v>17778.8</v>
      </c>
      <c r="AH1362" s="952">
        <v>4350.1899999999996</v>
      </c>
      <c r="AI1362" s="954">
        <v>0.2853</v>
      </c>
      <c r="AJ1362" s="954">
        <f>(AH1362-MIN(IF(O1359=0,2E+99,O1359),IF(X1359=0,2E+99,X1359)))/MIN(IF(O1359=0,2E+99,O1359),IF(X1359=0,2E+99,X1359))</f>
        <v>4.6890965894022446E-2</v>
      </c>
      <c r="AK1362" s="954">
        <v>8.1092866265280061E-2</v>
      </c>
      <c r="AL1362" s="954">
        <v>0.95790948275862053</v>
      </c>
      <c r="AM1362" s="955">
        <v>1.2771568598153182</v>
      </c>
      <c r="AN1362" s="956">
        <v>45083.289652777778</v>
      </c>
      <c r="AO1362" s="952"/>
    </row>
    <row r="1363" spans="1:41" x14ac:dyDescent="0.2">
      <c r="A1363" s="989"/>
      <c r="B1363" s="989"/>
      <c r="C1363" s="992"/>
      <c r="D1363" s="995"/>
      <c r="E1363" s="992"/>
      <c r="F1363" s="992"/>
      <c r="G1363" s="992"/>
      <c r="H1363" s="998"/>
      <c r="I1363" s="998"/>
      <c r="J1363" s="998"/>
      <c r="K1363" s="986"/>
      <c r="L1363" s="998"/>
      <c r="M1363" s="998"/>
      <c r="N1363" s="1001"/>
      <c r="O1363" s="986"/>
      <c r="P1363" s="986"/>
      <c r="Q1363" s="977"/>
      <c r="R1363" s="977"/>
      <c r="S1363" s="977"/>
      <c r="T1363" s="977"/>
      <c r="U1363" s="977"/>
      <c r="V1363" s="977"/>
      <c r="W1363" s="980"/>
      <c r="X1363" s="983"/>
      <c r="Y1363" s="983"/>
      <c r="Z1363" s="974"/>
      <c r="AA1363" s="951" t="s">
        <v>2563</v>
      </c>
      <c r="AB1363" s="952" t="s">
        <v>500</v>
      </c>
      <c r="AC1363" s="952">
        <v>5800</v>
      </c>
      <c r="AD1363" s="952" t="s">
        <v>380</v>
      </c>
      <c r="AE1363" s="953">
        <v>42737</v>
      </c>
      <c r="AF1363" s="953">
        <v>43098</v>
      </c>
      <c r="AG1363" s="952">
        <v>4284.17</v>
      </c>
      <c r="AH1363" s="952">
        <v>4350.1899999999996</v>
      </c>
      <c r="AI1363" s="954">
        <v>0.62439999999999996</v>
      </c>
      <c r="AJ1363" s="954">
        <f>(AH1363-MIN(IF(O1359=0,2E+99,O1359),IF(X1359=0,2E+99,X1359)))/MIN(IF(O1359=0,2E+99,O1359),IF(X1359=0,2E+99,X1359))</f>
        <v>4.6890965894022446E-2</v>
      </c>
      <c r="AK1363" s="954">
        <v>6.1554166666666667E-2</v>
      </c>
      <c r="AL1363" s="954">
        <v>0.73865000000000003</v>
      </c>
      <c r="AM1363" s="955">
        <v>0.98482365138074435</v>
      </c>
      <c r="AN1363" s="956">
        <v>45083.289664351854</v>
      </c>
      <c r="AO1363" s="952"/>
    </row>
    <row r="1364" spans="1:41" ht="13.5" thickBot="1" x14ac:dyDescent="0.25">
      <c r="A1364" s="990"/>
      <c r="B1364" s="990"/>
      <c r="C1364" s="993"/>
      <c r="D1364" s="996"/>
      <c r="E1364" s="993"/>
      <c r="F1364" s="993"/>
      <c r="G1364" s="993"/>
      <c r="H1364" s="999"/>
      <c r="I1364" s="999"/>
      <c r="J1364" s="999"/>
      <c r="K1364" s="987"/>
      <c r="L1364" s="999"/>
      <c r="M1364" s="999"/>
      <c r="N1364" s="1002"/>
      <c r="O1364" s="987"/>
      <c r="P1364" s="987"/>
      <c r="Q1364" s="978"/>
      <c r="R1364" s="978"/>
      <c r="S1364" s="978"/>
      <c r="T1364" s="978"/>
      <c r="U1364" s="978"/>
      <c r="V1364" s="978"/>
      <c r="W1364" s="981"/>
      <c r="X1364" s="984"/>
      <c r="Y1364" s="984"/>
      <c r="Z1364" s="975"/>
      <c r="AA1364" s="957" t="s">
        <v>2564</v>
      </c>
      <c r="AB1364" s="958" t="s">
        <v>500</v>
      </c>
      <c r="AC1364" s="958">
        <v>5800</v>
      </c>
      <c r="AD1364" s="958" t="s">
        <v>380</v>
      </c>
      <c r="AE1364" s="959">
        <v>43102</v>
      </c>
      <c r="AF1364" s="959">
        <v>43462</v>
      </c>
      <c r="AG1364" s="958">
        <v>4471.1499999999996</v>
      </c>
      <c r="AH1364" s="958">
        <v>3539.09</v>
      </c>
      <c r="AI1364" s="960">
        <v>0.59570000000000001</v>
      </c>
      <c r="AJ1364" s="960">
        <f>(AH1364-MIN(IF(O1359=0,2E+99,O1359),IF(X1359=0,2E+99,X1359)))/MIN(IF(O1359=0,2E+99,O1359),IF(X1359=0,2E+99,X1359))</f>
        <v>-0.1483035572041965</v>
      </c>
      <c r="AK1364" s="960">
        <v>6.4780498406259046E-2</v>
      </c>
      <c r="AL1364" s="960">
        <v>0.77088793103448272</v>
      </c>
      <c r="AM1364" s="961">
        <v>1.2633614855796262</v>
      </c>
      <c r="AN1364" s="962">
        <v>45083.289675925924</v>
      </c>
      <c r="AO1364" s="958"/>
    </row>
    <row r="1365" spans="1:41" x14ac:dyDescent="0.2">
      <c r="A1365" s="988" t="s">
        <v>2565</v>
      </c>
      <c r="B1365" s="988" t="s">
        <v>2566</v>
      </c>
      <c r="C1365" s="991"/>
      <c r="D1365" s="994" t="s">
        <v>500</v>
      </c>
      <c r="E1365" s="991" t="s">
        <v>960</v>
      </c>
      <c r="F1365" s="991">
        <v>1</v>
      </c>
      <c r="G1365" s="991">
        <v>1</v>
      </c>
      <c r="H1365" s="997">
        <v>10</v>
      </c>
      <c r="I1365" s="997">
        <v>315</v>
      </c>
      <c r="J1365" s="997">
        <v>0.01</v>
      </c>
      <c r="K1365" s="985">
        <v>1.38</v>
      </c>
      <c r="L1365" s="997">
        <v>1.3</v>
      </c>
      <c r="M1365" s="997">
        <v>51</v>
      </c>
      <c r="N1365" s="1000">
        <v>51.92799999999999</v>
      </c>
      <c r="O1365" s="985">
        <f>VLOOKUP(D1365,'Залог и цена пипса'!$B$13:$E$44,3,0)*(N1365+I1365*$C$2*K1365)</f>
        <v>1171.33</v>
      </c>
      <c r="P1365" s="985">
        <f>K1365*VLOOKUP(D1365,'Залог и цена пипса'!$B$13:$E$44,2,0)</f>
        <v>295.95479999999998</v>
      </c>
      <c r="Q1365" s="976"/>
      <c r="R1365" s="976"/>
      <c r="S1365" s="976"/>
      <c r="T1365" s="976"/>
      <c r="U1365" s="976"/>
      <c r="V1365" s="976"/>
      <c r="W1365" s="979"/>
      <c r="X1365" s="982"/>
      <c r="Y1365" s="982"/>
      <c r="Z1365" s="973">
        <f>MAX(O1365,X1365)+MAX(Y1365,P1365)</f>
        <v>1467.2847999999999</v>
      </c>
      <c r="AA1365" s="945" t="s">
        <v>2567</v>
      </c>
      <c r="AB1365" s="946" t="s">
        <v>500</v>
      </c>
      <c r="AC1365" s="946">
        <v>1000</v>
      </c>
      <c r="AD1365" s="946" t="s">
        <v>380</v>
      </c>
      <c r="AE1365" s="947">
        <v>42461</v>
      </c>
      <c r="AF1365" s="947">
        <v>42824</v>
      </c>
      <c r="AG1365" s="946">
        <v>7421.65</v>
      </c>
      <c r="AH1365" s="946">
        <v>1752.32</v>
      </c>
      <c r="AI1365" s="948">
        <v>0.2195</v>
      </c>
      <c r="AJ1365" s="948">
        <f>(AH1365-MIN(IF(O1365=0,2E+99,O1365),IF(X1365=0,2E+99,X1365)))/MIN(IF(O1365=0,2E+99,O1365),IF(X1365=0,2E+99,X1365))</f>
        <v>0.49600881049746876</v>
      </c>
      <c r="AK1365" s="948">
        <v>0.6184708333333333</v>
      </c>
      <c r="AL1365" s="948">
        <v>7.4216499999999996</v>
      </c>
      <c r="AM1365" s="949">
        <v>4.2353280222790355</v>
      </c>
      <c r="AN1365" s="950">
        <v>45083.289722222224</v>
      </c>
      <c r="AO1365" s="946"/>
    </row>
    <row r="1366" spans="1:41" x14ac:dyDescent="0.2">
      <c r="A1366" s="989"/>
      <c r="B1366" s="989"/>
      <c r="C1366" s="992"/>
      <c r="D1366" s="995"/>
      <c r="E1366" s="992"/>
      <c r="F1366" s="992"/>
      <c r="G1366" s="992"/>
      <c r="H1366" s="998"/>
      <c r="I1366" s="998"/>
      <c r="J1366" s="998"/>
      <c r="K1366" s="986"/>
      <c r="L1366" s="998"/>
      <c r="M1366" s="998"/>
      <c r="N1366" s="1001"/>
      <c r="O1366" s="986"/>
      <c r="P1366" s="986"/>
      <c r="Q1366" s="977"/>
      <c r="R1366" s="977"/>
      <c r="S1366" s="977"/>
      <c r="T1366" s="977"/>
      <c r="U1366" s="977"/>
      <c r="V1366" s="977"/>
      <c r="W1366" s="980"/>
      <c r="X1366" s="983"/>
      <c r="Y1366" s="983"/>
      <c r="Z1366" s="974"/>
      <c r="AA1366" s="951" t="s">
        <v>2568</v>
      </c>
      <c r="AB1366" s="952" t="s">
        <v>500</v>
      </c>
      <c r="AC1366" s="952">
        <v>1000</v>
      </c>
      <c r="AD1366" s="952" t="s">
        <v>380</v>
      </c>
      <c r="AE1366" s="953">
        <v>42461</v>
      </c>
      <c r="AF1366" s="953">
        <v>43553</v>
      </c>
      <c r="AG1366" s="952">
        <v>8575.5499999999993</v>
      </c>
      <c r="AH1366" s="952">
        <v>658.57</v>
      </c>
      <c r="AI1366" s="954">
        <v>9.2799999999999994E-2</v>
      </c>
      <c r="AJ1366" s="954">
        <f>(AH1366-MIN(IF(O1365=0,2E+99,O1365),IF(X1365=0,2E+99,X1365)))/MIN(IF(O1365=0,2E+99,O1365),IF(X1365=0,2E+99,X1365))</f>
        <v>-0.4377587870198833</v>
      </c>
      <c r="AK1366" s="954">
        <v>0.23887325905292481</v>
      </c>
      <c r="AL1366" s="954">
        <v>2.8585166666666666</v>
      </c>
      <c r="AM1366" s="955">
        <v>4.3404902541364869</v>
      </c>
      <c r="AN1366" s="956">
        <v>45083.289803240739</v>
      </c>
      <c r="AO1366" s="952"/>
    </row>
    <row r="1367" spans="1:41" x14ac:dyDescent="0.2">
      <c r="A1367" s="989"/>
      <c r="B1367" s="989"/>
      <c r="C1367" s="992"/>
      <c r="D1367" s="995"/>
      <c r="E1367" s="992"/>
      <c r="F1367" s="992"/>
      <c r="G1367" s="992"/>
      <c r="H1367" s="998"/>
      <c r="I1367" s="998"/>
      <c r="J1367" s="998"/>
      <c r="K1367" s="986"/>
      <c r="L1367" s="998"/>
      <c r="M1367" s="998"/>
      <c r="N1367" s="1001"/>
      <c r="O1367" s="986"/>
      <c r="P1367" s="986"/>
      <c r="Q1367" s="977"/>
      <c r="R1367" s="977"/>
      <c r="S1367" s="977"/>
      <c r="T1367" s="977"/>
      <c r="U1367" s="977"/>
      <c r="V1367" s="977"/>
      <c r="W1367" s="980"/>
      <c r="X1367" s="983"/>
      <c r="Y1367" s="983"/>
      <c r="Z1367" s="974"/>
      <c r="AA1367" s="951" t="s">
        <v>2569</v>
      </c>
      <c r="AB1367" s="952" t="s">
        <v>500</v>
      </c>
      <c r="AC1367" s="952">
        <v>1000</v>
      </c>
      <c r="AD1367" s="952" t="s">
        <v>380</v>
      </c>
      <c r="AE1367" s="953">
        <v>42828</v>
      </c>
      <c r="AF1367" s="953">
        <v>43189</v>
      </c>
      <c r="AG1367" s="952">
        <v>13020.63</v>
      </c>
      <c r="AH1367" s="952">
        <v>4312.1099999999997</v>
      </c>
      <c r="AI1367" s="954">
        <v>0.77769999999999995</v>
      </c>
      <c r="AJ1367" s="954">
        <f>(AH1367-MIN(IF(O1365=0,2E+99,O1365),IF(X1365=0,2E+99,X1365)))/MIN(IF(O1365=0,2E+99,O1365),IF(X1365=0,2E+99,X1365))</f>
        <v>2.6813792867936446</v>
      </c>
      <c r="AK1367" s="954">
        <v>1.0850525</v>
      </c>
      <c r="AL1367" s="954">
        <v>13.020629999999999</v>
      </c>
      <c r="AM1367" s="955">
        <v>3.0195495940502446</v>
      </c>
      <c r="AN1367" s="956">
        <v>45083.289814814816</v>
      </c>
      <c r="AO1367" s="952"/>
    </row>
    <row r="1368" spans="1:41" x14ac:dyDescent="0.2">
      <c r="A1368" s="989"/>
      <c r="B1368" s="989"/>
      <c r="C1368" s="992"/>
      <c r="D1368" s="995"/>
      <c r="E1368" s="992"/>
      <c r="F1368" s="992"/>
      <c r="G1368" s="992"/>
      <c r="H1368" s="998"/>
      <c r="I1368" s="998"/>
      <c r="J1368" s="998"/>
      <c r="K1368" s="986"/>
      <c r="L1368" s="998"/>
      <c r="M1368" s="998"/>
      <c r="N1368" s="1001"/>
      <c r="O1368" s="986"/>
      <c r="P1368" s="986"/>
      <c r="Q1368" s="977"/>
      <c r="R1368" s="977"/>
      <c r="S1368" s="977"/>
      <c r="T1368" s="977"/>
      <c r="U1368" s="977"/>
      <c r="V1368" s="977"/>
      <c r="W1368" s="980"/>
      <c r="X1368" s="983"/>
      <c r="Y1368" s="983"/>
      <c r="Z1368" s="974"/>
      <c r="AA1368" s="951" t="s">
        <v>2570</v>
      </c>
      <c r="AB1368" s="952" t="s">
        <v>500</v>
      </c>
      <c r="AC1368" s="952">
        <v>1000</v>
      </c>
      <c r="AD1368" s="952" t="s">
        <v>380</v>
      </c>
      <c r="AE1368" s="953">
        <v>43192</v>
      </c>
      <c r="AF1368" s="953">
        <v>43553</v>
      </c>
      <c r="AG1368" s="952">
        <v>7886.78</v>
      </c>
      <c r="AH1368" s="952">
        <v>1634.61</v>
      </c>
      <c r="AI1368" s="954">
        <v>0.1981</v>
      </c>
      <c r="AJ1368" s="954">
        <f>(AH1368-MIN(IF(O1365=0,2E+99,O1365),IF(X1365=0,2E+99,X1365)))/MIN(IF(O1365=0,2E+99,O1365),IF(X1365=0,2E+99,X1365))</f>
        <v>0.39551620807116694</v>
      </c>
      <c r="AK1368" s="954">
        <v>0.65723166666666666</v>
      </c>
      <c r="AL1368" s="954">
        <v>7.8867799999999999</v>
      </c>
      <c r="AM1368" s="955">
        <v>4.8248695407467226</v>
      </c>
      <c r="AN1368" s="956">
        <v>45083.289826388886</v>
      </c>
      <c r="AO1368" s="952"/>
    </row>
    <row r="1369" spans="1:41" x14ac:dyDescent="0.2">
      <c r="A1369" s="989"/>
      <c r="B1369" s="989"/>
      <c r="C1369" s="992"/>
      <c r="D1369" s="995"/>
      <c r="E1369" s="992"/>
      <c r="F1369" s="992"/>
      <c r="G1369" s="992"/>
      <c r="H1369" s="998"/>
      <c r="I1369" s="998"/>
      <c r="J1369" s="998"/>
      <c r="K1369" s="986"/>
      <c r="L1369" s="998"/>
      <c r="M1369" s="998"/>
      <c r="N1369" s="1001"/>
      <c r="O1369" s="986"/>
      <c r="P1369" s="986"/>
      <c r="Q1369" s="977"/>
      <c r="R1369" s="977"/>
      <c r="S1369" s="977"/>
      <c r="T1369" s="977"/>
      <c r="U1369" s="977"/>
      <c r="V1369" s="977"/>
      <c r="W1369" s="980"/>
      <c r="X1369" s="983"/>
      <c r="Y1369" s="983"/>
      <c r="Z1369" s="974"/>
      <c r="AA1369" s="951" t="s">
        <v>2571</v>
      </c>
      <c r="AB1369" s="952" t="s">
        <v>500</v>
      </c>
      <c r="AC1369" s="952">
        <v>100000</v>
      </c>
      <c r="AD1369" s="952" t="s">
        <v>380</v>
      </c>
      <c r="AE1369" s="953">
        <v>42373</v>
      </c>
      <c r="AF1369" s="953">
        <v>43553</v>
      </c>
      <c r="AG1369" s="952">
        <v>9137.4699999999993</v>
      </c>
      <c r="AH1369" s="952">
        <v>2012.05</v>
      </c>
      <c r="AI1369" s="954">
        <v>1.8700000000000001E-2</v>
      </c>
      <c r="AJ1369" s="954">
        <f>(AH1369-MIN(IF(O1365=0,2E+99,O1365),IF(X1365=0,2E+99,X1365)))/MIN(IF(O1365=0,2E+99,O1365),IF(X1365=0,2E+99,X1365))</f>
        <v>0.71774820076323498</v>
      </c>
      <c r="AK1369" s="954">
        <v>2.3489640102827762E-3</v>
      </c>
      <c r="AL1369" s="954">
        <v>2.8554593749999996E-2</v>
      </c>
      <c r="AM1369" s="955">
        <v>1.4191791332223351</v>
      </c>
      <c r="AN1369" s="956">
        <v>45083.289918981478</v>
      </c>
      <c r="AO1369" s="952"/>
    </row>
    <row r="1370" spans="1:41" x14ac:dyDescent="0.2">
      <c r="A1370" s="989"/>
      <c r="B1370" s="989"/>
      <c r="C1370" s="992"/>
      <c r="D1370" s="995"/>
      <c r="E1370" s="992"/>
      <c r="F1370" s="992"/>
      <c r="G1370" s="992"/>
      <c r="H1370" s="998"/>
      <c r="I1370" s="998"/>
      <c r="J1370" s="998"/>
      <c r="K1370" s="986"/>
      <c r="L1370" s="998"/>
      <c r="M1370" s="998"/>
      <c r="N1370" s="1001"/>
      <c r="O1370" s="986"/>
      <c r="P1370" s="986"/>
      <c r="Q1370" s="977"/>
      <c r="R1370" s="977"/>
      <c r="S1370" s="977"/>
      <c r="T1370" s="977"/>
      <c r="U1370" s="977"/>
      <c r="V1370" s="977"/>
      <c r="W1370" s="980"/>
      <c r="X1370" s="983"/>
      <c r="Y1370" s="983"/>
      <c r="Z1370" s="974"/>
      <c r="AA1370" s="951" t="s">
        <v>2572</v>
      </c>
      <c r="AB1370" s="952" t="s">
        <v>500</v>
      </c>
      <c r="AC1370" s="952">
        <v>100000</v>
      </c>
      <c r="AD1370" s="952" t="s">
        <v>380</v>
      </c>
      <c r="AE1370" s="953">
        <v>42373</v>
      </c>
      <c r="AF1370" s="953">
        <v>43553</v>
      </c>
      <c r="AG1370" s="952">
        <v>10357.540000000001</v>
      </c>
      <c r="AH1370" s="952">
        <v>3664.35</v>
      </c>
      <c r="AI1370" s="954">
        <v>3.6400000000000002E-2</v>
      </c>
      <c r="AJ1370" s="954">
        <f>(AH1370-MIN(IF(O1365=0,2E+99,O1365),IF(X1365=0,2E+99,X1365)))/MIN(IF(O1365=0,2E+99,O1365),IF(X1365=0,2E+99,X1365))</f>
        <v>2.1283668991659055</v>
      </c>
      <c r="AK1370" s="954">
        <v>2.6626066838046272E-3</v>
      </c>
      <c r="AL1370" s="954">
        <v>3.2367312500000002E-2</v>
      </c>
      <c r="AM1370" s="955">
        <v>0.88330297324218499</v>
      </c>
      <c r="AN1370" s="956">
        <v>45083.290023148147</v>
      </c>
      <c r="AO1370" s="952"/>
    </row>
    <row r="1371" spans="1:41" x14ac:dyDescent="0.2">
      <c r="A1371" s="989"/>
      <c r="B1371" s="989"/>
      <c r="C1371" s="992"/>
      <c r="D1371" s="995"/>
      <c r="E1371" s="992"/>
      <c r="F1371" s="992"/>
      <c r="G1371" s="992"/>
      <c r="H1371" s="998"/>
      <c r="I1371" s="998"/>
      <c r="J1371" s="998"/>
      <c r="K1371" s="986"/>
      <c r="L1371" s="998"/>
      <c r="M1371" s="998"/>
      <c r="N1371" s="1001"/>
      <c r="O1371" s="986"/>
      <c r="P1371" s="986"/>
      <c r="Q1371" s="977"/>
      <c r="R1371" s="977"/>
      <c r="S1371" s="977"/>
      <c r="T1371" s="977"/>
      <c r="U1371" s="977"/>
      <c r="V1371" s="977"/>
      <c r="W1371" s="980"/>
      <c r="X1371" s="983"/>
      <c r="Y1371" s="983"/>
      <c r="Z1371" s="974"/>
      <c r="AA1371" s="951" t="s">
        <v>2573</v>
      </c>
      <c r="AB1371" s="952" t="s">
        <v>500</v>
      </c>
      <c r="AC1371" s="952">
        <v>100000</v>
      </c>
      <c r="AD1371" s="952" t="s">
        <v>380</v>
      </c>
      <c r="AE1371" s="953">
        <v>42373</v>
      </c>
      <c r="AF1371" s="953">
        <v>43553</v>
      </c>
      <c r="AG1371" s="952">
        <v>9863.86</v>
      </c>
      <c r="AH1371" s="952">
        <v>8903.43</v>
      </c>
      <c r="AI1371" s="954">
        <v>8.6199999999999999E-2</v>
      </c>
      <c r="AJ1371" s="954">
        <f>(AH1371-MIN(IF(O1365=0,2E+99,O1365),IF(X1365=0,2E+99,X1365)))/MIN(IF(O1365=0,2E+99,O1365),IF(X1365=0,2E+99,X1365))</f>
        <v>6.601128631555583</v>
      </c>
      <c r="AK1371" s="954">
        <v>2.5356966580976866E-3</v>
      </c>
      <c r="AL1371" s="954">
        <v>3.0824562500000003E-2</v>
      </c>
      <c r="AM1371" s="955">
        <v>0.34620997188723895</v>
      </c>
      <c r="AN1371" s="956">
        <v>45083.290127314816</v>
      </c>
      <c r="AO1371" s="952"/>
    </row>
    <row r="1372" spans="1:41" x14ac:dyDescent="0.2">
      <c r="A1372" s="989"/>
      <c r="B1372" s="989"/>
      <c r="C1372" s="992"/>
      <c r="D1372" s="995"/>
      <c r="E1372" s="992"/>
      <c r="F1372" s="992"/>
      <c r="G1372" s="992"/>
      <c r="H1372" s="998"/>
      <c r="I1372" s="998"/>
      <c r="J1372" s="998"/>
      <c r="K1372" s="986"/>
      <c r="L1372" s="998"/>
      <c r="M1372" s="998"/>
      <c r="N1372" s="1001"/>
      <c r="O1372" s="986"/>
      <c r="P1372" s="986"/>
      <c r="Q1372" s="977"/>
      <c r="R1372" s="977"/>
      <c r="S1372" s="977"/>
      <c r="T1372" s="977"/>
      <c r="U1372" s="977"/>
      <c r="V1372" s="977"/>
      <c r="W1372" s="980"/>
      <c r="X1372" s="983"/>
      <c r="Y1372" s="983"/>
      <c r="Z1372" s="974"/>
      <c r="AA1372" s="951" t="s">
        <v>2574</v>
      </c>
      <c r="AB1372" s="952" t="s">
        <v>500</v>
      </c>
      <c r="AC1372" s="952">
        <v>100000</v>
      </c>
      <c r="AD1372" s="952" t="s">
        <v>380</v>
      </c>
      <c r="AE1372" s="953">
        <v>42461</v>
      </c>
      <c r="AF1372" s="953">
        <v>43553</v>
      </c>
      <c r="AG1372" s="952">
        <v>8779.5</v>
      </c>
      <c r="AH1372" s="952">
        <v>658.57</v>
      </c>
      <c r="AI1372" s="954">
        <v>6.1999999999999998E-3</v>
      </c>
      <c r="AJ1372" s="954">
        <f>(AH1372-MIN(IF(O1365=0,2E+99,O1365),IF(X1365=0,2E+99,X1365)))/MIN(IF(O1365=0,2E+99,O1365),IF(X1365=0,2E+99,X1365))</f>
        <v>-0.4377587870198833</v>
      </c>
      <c r="AK1372" s="954">
        <v>2.4455431754874654E-3</v>
      </c>
      <c r="AL1372" s="954">
        <v>2.9264999999999999E-2</v>
      </c>
      <c r="AM1372" s="955">
        <v>4.4437189668524226</v>
      </c>
      <c r="AN1372" s="956">
        <v>45083.290208333332</v>
      </c>
      <c r="AO1372" s="952"/>
    </row>
    <row r="1373" spans="1:41" ht="13.5" thickBot="1" x14ac:dyDescent="0.25">
      <c r="A1373" s="990"/>
      <c r="B1373" s="990"/>
      <c r="C1373" s="993"/>
      <c r="D1373" s="996"/>
      <c r="E1373" s="993"/>
      <c r="F1373" s="993"/>
      <c r="G1373" s="993"/>
      <c r="H1373" s="999"/>
      <c r="I1373" s="999"/>
      <c r="J1373" s="999"/>
      <c r="K1373" s="987"/>
      <c r="L1373" s="999"/>
      <c r="M1373" s="999"/>
      <c r="N1373" s="1002"/>
      <c r="O1373" s="987"/>
      <c r="P1373" s="987"/>
      <c r="Q1373" s="978"/>
      <c r="R1373" s="978"/>
      <c r="S1373" s="978"/>
      <c r="T1373" s="978"/>
      <c r="U1373" s="978"/>
      <c r="V1373" s="978"/>
      <c r="W1373" s="981"/>
      <c r="X1373" s="984"/>
      <c r="Y1373" s="984"/>
      <c r="Z1373" s="975"/>
      <c r="AA1373" s="957" t="s">
        <v>2575</v>
      </c>
      <c r="AB1373" s="958" t="s">
        <v>500</v>
      </c>
      <c r="AC1373" s="958">
        <v>2350</v>
      </c>
      <c r="AD1373" s="958" t="s">
        <v>380</v>
      </c>
      <c r="AE1373" s="959">
        <v>42373</v>
      </c>
      <c r="AF1373" s="959">
        <v>43553</v>
      </c>
      <c r="AG1373" s="958">
        <v>8911.2900000000009</v>
      </c>
      <c r="AH1373" s="958">
        <v>2012.05</v>
      </c>
      <c r="AI1373" s="960">
        <v>0.2026</v>
      </c>
      <c r="AJ1373" s="960">
        <f>(AH1373-MIN(IF(O1365=0,2E+99,O1365),IF(X1365=0,2E+99,X1365)))/MIN(IF(O1365=0,2E+99,O1365),IF(X1365=0,2E+99,X1365))</f>
        <v>0.71774820076323498</v>
      </c>
      <c r="AK1373" s="960">
        <v>9.7481704315484349E-2</v>
      </c>
      <c r="AL1373" s="960">
        <v>1.1850119680851066</v>
      </c>
      <c r="AM1373" s="961">
        <v>1.3840501602842874</v>
      </c>
      <c r="AN1373" s="962">
        <v>45083.290289351855</v>
      </c>
      <c r="AO1373" s="958"/>
    </row>
    <row r="1374" spans="1:41" x14ac:dyDescent="0.2">
      <c r="A1374" s="988" t="s">
        <v>2565</v>
      </c>
      <c r="B1374" s="988" t="s">
        <v>2576</v>
      </c>
      <c r="C1374" s="991"/>
      <c r="D1374" s="994" t="s">
        <v>500</v>
      </c>
      <c r="E1374" s="991" t="s">
        <v>960</v>
      </c>
      <c r="F1374" s="991">
        <v>1</v>
      </c>
      <c r="G1374" s="991">
        <v>1</v>
      </c>
      <c r="H1374" s="997">
        <v>10</v>
      </c>
      <c r="I1374" s="997">
        <v>315</v>
      </c>
      <c r="J1374" s="997">
        <v>0.01</v>
      </c>
      <c r="K1374" s="985">
        <v>1.38</v>
      </c>
      <c r="L1374" s="997">
        <v>1.3</v>
      </c>
      <c r="M1374" s="997">
        <v>51</v>
      </c>
      <c r="N1374" s="1000">
        <v>51.92799999999999</v>
      </c>
      <c r="O1374" s="985">
        <f>VLOOKUP(D1374,'Залог и цена пипса'!$B$13:$E$44,3,0)*(N1374+I1374*$C$2*K1374)</f>
        <v>1171.33</v>
      </c>
      <c r="P1374" s="985">
        <f>K1374*VLOOKUP(D1374,'Залог и цена пипса'!$B$13:$E$44,2,0)</f>
        <v>295.95479999999998</v>
      </c>
      <c r="Q1374" s="976"/>
      <c r="R1374" s="976"/>
      <c r="S1374" s="976"/>
      <c r="T1374" s="976"/>
      <c r="U1374" s="976"/>
      <c r="V1374" s="976"/>
      <c r="W1374" s="979"/>
      <c r="X1374" s="982"/>
      <c r="Y1374" s="982"/>
      <c r="Z1374" s="973">
        <f>MAX(O1374,X1374)+MAX(Y1374,P1374)</f>
        <v>1467.2847999999999</v>
      </c>
      <c r="AA1374" s="945" t="s">
        <v>2567</v>
      </c>
      <c r="AB1374" s="946" t="s">
        <v>500</v>
      </c>
      <c r="AC1374" s="946">
        <v>1000</v>
      </c>
      <c r="AD1374" s="946" t="s">
        <v>380</v>
      </c>
      <c r="AE1374" s="947">
        <v>42461</v>
      </c>
      <c r="AF1374" s="947">
        <v>42824</v>
      </c>
      <c r="AG1374" s="946">
        <v>7421.65</v>
      </c>
      <c r="AH1374" s="946">
        <v>1752.32</v>
      </c>
      <c r="AI1374" s="948">
        <v>0.2195</v>
      </c>
      <c r="AJ1374" s="948">
        <f>(AH1374-MIN(IF(O1374=0,2E+99,O1374),IF(X1374=0,2E+99,X1374)))/MIN(IF(O1374=0,2E+99,O1374),IF(X1374=0,2E+99,X1374))</f>
        <v>0.49600881049746876</v>
      </c>
      <c r="AK1374" s="948">
        <v>0.6184708333333333</v>
      </c>
      <c r="AL1374" s="948">
        <v>7.4216499999999996</v>
      </c>
      <c r="AM1374" s="949">
        <v>4.2353280222790355</v>
      </c>
      <c r="AN1374" s="950">
        <v>45083.290335648147</v>
      </c>
      <c r="AO1374" s="946"/>
    </row>
    <row r="1375" spans="1:41" x14ac:dyDescent="0.2">
      <c r="A1375" s="989"/>
      <c r="B1375" s="989"/>
      <c r="C1375" s="992"/>
      <c r="D1375" s="995"/>
      <c r="E1375" s="992"/>
      <c r="F1375" s="992"/>
      <c r="G1375" s="992"/>
      <c r="H1375" s="998"/>
      <c r="I1375" s="998"/>
      <c r="J1375" s="998"/>
      <c r="K1375" s="986"/>
      <c r="L1375" s="998"/>
      <c r="M1375" s="998"/>
      <c r="N1375" s="1001"/>
      <c r="O1375" s="986"/>
      <c r="P1375" s="986"/>
      <c r="Q1375" s="977"/>
      <c r="R1375" s="977"/>
      <c r="S1375" s="977"/>
      <c r="T1375" s="977"/>
      <c r="U1375" s="977"/>
      <c r="V1375" s="977"/>
      <c r="W1375" s="980"/>
      <c r="X1375" s="983"/>
      <c r="Y1375" s="983"/>
      <c r="Z1375" s="974"/>
      <c r="AA1375" s="951" t="s">
        <v>2568</v>
      </c>
      <c r="AB1375" s="952" t="s">
        <v>500</v>
      </c>
      <c r="AC1375" s="952">
        <v>1000</v>
      </c>
      <c r="AD1375" s="952" t="s">
        <v>380</v>
      </c>
      <c r="AE1375" s="953">
        <v>42461</v>
      </c>
      <c r="AF1375" s="953">
        <v>43553</v>
      </c>
      <c r="AG1375" s="952">
        <v>8575.5499999999993</v>
      </c>
      <c r="AH1375" s="952">
        <v>658.57</v>
      </c>
      <c r="AI1375" s="954">
        <v>9.2799999999999994E-2</v>
      </c>
      <c r="AJ1375" s="954">
        <f>(AH1375-MIN(IF(O1374=0,2E+99,O1374),IF(X1374=0,2E+99,X1374)))/MIN(IF(O1374=0,2E+99,O1374),IF(X1374=0,2E+99,X1374))</f>
        <v>-0.4377587870198833</v>
      </c>
      <c r="AK1375" s="954">
        <v>0.23887325905292481</v>
      </c>
      <c r="AL1375" s="954">
        <v>2.8585166666666666</v>
      </c>
      <c r="AM1375" s="955">
        <v>4.3404902541364869</v>
      </c>
      <c r="AN1375" s="956">
        <v>45083.290416666663</v>
      </c>
      <c r="AO1375" s="952"/>
    </row>
    <row r="1376" spans="1:41" x14ac:dyDescent="0.2">
      <c r="A1376" s="989"/>
      <c r="B1376" s="989"/>
      <c r="C1376" s="992"/>
      <c r="D1376" s="995"/>
      <c r="E1376" s="992"/>
      <c r="F1376" s="992"/>
      <c r="G1376" s="992"/>
      <c r="H1376" s="998"/>
      <c r="I1376" s="998"/>
      <c r="J1376" s="998"/>
      <c r="K1376" s="986"/>
      <c r="L1376" s="998"/>
      <c r="M1376" s="998"/>
      <c r="N1376" s="1001"/>
      <c r="O1376" s="986"/>
      <c r="P1376" s="986"/>
      <c r="Q1376" s="977"/>
      <c r="R1376" s="977"/>
      <c r="S1376" s="977"/>
      <c r="T1376" s="977"/>
      <c r="U1376" s="977"/>
      <c r="V1376" s="977"/>
      <c r="W1376" s="980"/>
      <c r="X1376" s="983"/>
      <c r="Y1376" s="983"/>
      <c r="Z1376" s="974"/>
      <c r="AA1376" s="951" t="s">
        <v>2569</v>
      </c>
      <c r="AB1376" s="952" t="s">
        <v>500</v>
      </c>
      <c r="AC1376" s="952">
        <v>1000</v>
      </c>
      <c r="AD1376" s="952" t="s">
        <v>380</v>
      </c>
      <c r="AE1376" s="953">
        <v>42828</v>
      </c>
      <c r="AF1376" s="953">
        <v>43189</v>
      </c>
      <c r="AG1376" s="952">
        <v>13020.63</v>
      </c>
      <c r="AH1376" s="952">
        <v>4312.1099999999997</v>
      </c>
      <c r="AI1376" s="954">
        <v>0.77769999999999995</v>
      </c>
      <c r="AJ1376" s="954">
        <f>(AH1376-MIN(IF(O1374=0,2E+99,O1374),IF(X1374=0,2E+99,X1374)))/MIN(IF(O1374=0,2E+99,O1374),IF(X1374=0,2E+99,X1374))</f>
        <v>2.6813792867936446</v>
      </c>
      <c r="AK1376" s="954">
        <v>1.0850525</v>
      </c>
      <c r="AL1376" s="954">
        <v>13.020629999999999</v>
      </c>
      <c r="AM1376" s="955">
        <v>3.0195495940502446</v>
      </c>
      <c r="AN1376" s="956">
        <v>45083.29042824074</v>
      </c>
      <c r="AO1376" s="952"/>
    </row>
    <row r="1377" spans="1:41" x14ac:dyDescent="0.2">
      <c r="A1377" s="989"/>
      <c r="B1377" s="989"/>
      <c r="C1377" s="992"/>
      <c r="D1377" s="995"/>
      <c r="E1377" s="992"/>
      <c r="F1377" s="992"/>
      <c r="G1377" s="992"/>
      <c r="H1377" s="998"/>
      <c r="I1377" s="998"/>
      <c r="J1377" s="998"/>
      <c r="K1377" s="986"/>
      <c r="L1377" s="998"/>
      <c r="M1377" s="998"/>
      <c r="N1377" s="1001"/>
      <c r="O1377" s="986"/>
      <c r="P1377" s="986"/>
      <c r="Q1377" s="977"/>
      <c r="R1377" s="977"/>
      <c r="S1377" s="977"/>
      <c r="T1377" s="977"/>
      <c r="U1377" s="977"/>
      <c r="V1377" s="977"/>
      <c r="W1377" s="980"/>
      <c r="X1377" s="983"/>
      <c r="Y1377" s="983"/>
      <c r="Z1377" s="974"/>
      <c r="AA1377" s="951" t="s">
        <v>2570</v>
      </c>
      <c r="AB1377" s="952" t="s">
        <v>500</v>
      </c>
      <c r="AC1377" s="952">
        <v>1000</v>
      </c>
      <c r="AD1377" s="952" t="s">
        <v>380</v>
      </c>
      <c r="AE1377" s="953">
        <v>43192</v>
      </c>
      <c r="AF1377" s="953">
        <v>43553</v>
      </c>
      <c r="AG1377" s="952">
        <v>7886.78</v>
      </c>
      <c r="AH1377" s="952">
        <v>1634.61</v>
      </c>
      <c r="AI1377" s="954">
        <v>0.1981</v>
      </c>
      <c r="AJ1377" s="954">
        <f>(AH1377-MIN(IF(O1374=0,2E+99,O1374),IF(X1374=0,2E+99,X1374)))/MIN(IF(O1374=0,2E+99,O1374),IF(X1374=0,2E+99,X1374))</f>
        <v>0.39551620807116694</v>
      </c>
      <c r="AK1377" s="954">
        <v>0.65723166666666666</v>
      </c>
      <c r="AL1377" s="954">
        <v>7.8867799999999999</v>
      </c>
      <c r="AM1377" s="955">
        <v>4.8248695407467226</v>
      </c>
      <c r="AN1377" s="956">
        <v>45083.290451388886</v>
      </c>
      <c r="AO1377" s="952"/>
    </row>
    <row r="1378" spans="1:41" x14ac:dyDescent="0.2">
      <c r="A1378" s="989"/>
      <c r="B1378" s="989"/>
      <c r="C1378" s="992"/>
      <c r="D1378" s="995"/>
      <c r="E1378" s="992"/>
      <c r="F1378" s="992"/>
      <c r="G1378" s="992"/>
      <c r="H1378" s="998"/>
      <c r="I1378" s="998"/>
      <c r="J1378" s="998"/>
      <c r="K1378" s="986"/>
      <c r="L1378" s="998"/>
      <c r="M1378" s="998"/>
      <c r="N1378" s="1001"/>
      <c r="O1378" s="986"/>
      <c r="P1378" s="986"/>
      <c r="Q1378" s="977"/>
      <c r="R1378" s="977"/>
      <c r="S1378" s="977"/>
      <c r="T1378" s="977"/>
      <c r="U1378" s="977"/>
      <c r="V1378" s="977"/>
      <c r="W1378" s="980"/>
      <c r="X1378" s="983"/>
      <c r="Y1378" s="983"/>
      <c r="Z1378" s="974"/>
      <c r="AA1378" s="951" t="s">
        <v>2571</v>
      </c>
      <c r="AB1378" s="952" t="s">
        <v>500</v>
      </c>
      <c r="AC1378" s="952">
        <v>100000</v>
      </c>
      <c r="AD1378" s="952" t="s">
        <v>380</v>
      </c>
      <c r="AE1378" s="953">
        <v>42373</v>
      </c>
      <c r="AF1378" s="953">
        <v>43553</v>
      </c>
      <c r="AG1378" s="952">
        <v>9137.4699999999993</v>
      </c>
      <c r="AH1378" s="952">
        <v>2012.05</v>
      </c>
      <c r="AI1378" s="954">
        <v>1.8700000000000001E-2</v>
      </c>
      <c r="AJ1378" s="954">
        <f>(AH1378-MIN(IF(O1374=0,2E+99,O1374),IF(X1374=0,2E+99,X1374)))/MIN(IF(O1374=0,2E+99,O1374),IF(X1374=0,2E+99,X1374))</f>
        <v>0.71774820076323498</v>
      </c>
      <c r="AK1378" s="954">
        <v>2.3489640102827762E-3</v>
      </c>
      <c r="AL1378" s="954">
        <v>2.8554593749999996E-2</v>
      </c>
      <c r="AM1378" s="955">
        <v>1.4191791332223351</v>
      </c>
      <c r="AN1378" s="956">
        <v>45083.290532407409</v>
      </c>
      <c r="AO1378" s="952"/>
    </row>
    <row r="1379" spans="1:41" x14ac:dyDescent="0.2">
      <c r="A1379" s="989"/>
      <c r="B1379" s="989"/>
      <c r="C1379" s="992"/>
      <c r="D1379" s="995"/>
      <c r="E1379" s="992"/>
      <c r="F1379" s="992"/>
      <c r="G1379" s="992"/>
      <c r="H1379" s="998"/>
      <c r="I1379" s="998"/>
      <c r="J1379" s="998"/>
      <c r="K1379" s="986"/>
      <c r="L1379" s="998"/>
      <c r="M1379" s="998"/>
      <c r="N1379" s="1001"/>
      <c r="O1379" s="986"/>
      <c r="P1379" s="986"/>
      <c r="Q1379" s="977"/>
      <c r="R1379" s="977"/>
      <c r="S1379" s="977"/>
      <c r="T1379" s="977"/>
      <c r="U1379" s="977"/>
      <c r="V1379" s="977"/>
      <c r="W1379" s="980"/>
      <c r="X1379" s="983"/>
      <c r="Y1379" s="983"/>
      <c r="Z1379" s="974"/>
      <c r="AA1379" s="951" t="s">
        <v>2572</v>
      </c>
      <c r="AB1379" s="952" t="s">
        <v>500</v>
      </c>
      <c r="AC1379" s="952">
        <v>100000</v>
      </c>
      <c r="AD1379" s="952" t="s">
        <v>380</v>
      </c>
      <c r="AE1379" s="953">
        <v>42373</v>
      </c>
      <c r="AF1379" s="953">
        <v>43553</v>
      </c>
      <c r="AG1379" s="952">
        <v>10357.540000000001</v>
      </c>
      <c r="AH1379" s="952">
        <v>3664.35</v>
      </c>
      <c r="AI1379" s="954">
        <v>3.6400000000000002E-2</v>
      </c>
      <c r="AJ1379" s="954">
        <f>(AH1379-MIN(IF(O1374=0,2E+99,O1374),IF(X1374=0,2E+99,X1374)))/MIN(IF(O1374=0,2E+99,O1374),IF(X1374=0,2E+99,X1374))</f>
        <v>2.1283668991659055</v>
      </c>
      <c r="AK1379" s="954">
        <v>2.6626066838046272E-3</v>
      </c>
      <c r="AL1379" s="954">
        <v>3.2367312500000002E-2</v>
      </c>
      <c r="AM1379" s="955">
        <v>0.88330297324218499</v>
      </c>
      <c r="AN1379" s="956">
        <v>45083.290636574071</v>
      </c>
      <c r="AO1379" s="952"/>
    </row>
    <row r="1380" spans="1:41" x14ac:dyDescent="0.2">
      <c r="A1380" s="989"/>
      <c r="B1380" s="989"/>
      <c r="C1380" s="992"/>
      <c r="D1380" s="995"/>
      <c r="E1380" s="992"/>
      <c r="F1380" s="992"/>
      <c r="G1380" s="992"/>
      <c r="H1380" s="998"/>
      <c r="I1380" s="998"/>
      <c r="J1380" s="998"/>
      <c r="K1380" s="986"/>
      <c r="L1380" s="998"/>
      <c r="M1380" s="998"/>
      <c r="N1380" s="1001"/>
      <c r="O1380" s="986"/>
      <c r="P1380" s="986"/>
      <c r="Q1380" s="977"/>
      <c r="R1380" s="977"/>
      <c r="S1380" s="977"/>
      <c r="T1380" s="977"/>
      <c r="U1380" s="977"/>
      <c r="V1380" s="977"/>
      <c r="W1380" s="980"/>
      <c r="X1380" s="983"/>
      <c r="Y1380" s="983"/>
      <c r="Z1380" s="974"/>
      <c r="AA1380" s="951" t="s">
        <v>2573</v>
      </c>
      <c r="AB1380" s="952" t="s">
        <v>500</v>
      </c>
      <c r="AC1380" s="952">
        <v>100000</v>
      </c>
      <c r="AD1380" s="952" t="s">
        <v>380</v>
      </c>
      <c r="AE1380" s="953">
        <v>42373</v>
      </c>
      <c r="AF1380" s="953">
        <v>43553</v>
      </c>
      <c r="AG1380" s="952">
        <v>9863.86</v>
      </c>
      <c r="AH1380" s="952">
        <v>8903.43</v>
      </c>
      <c r="AI1380" s="954">
        <v>8.6199999999999999E-2</v>
      </c>
      <c r="AJ1380" s="954">
        <f>(AH1380-MIN(IF(O1374=0,2E+99,O1374),IF(X1374=0,2E+99,X1374)))/MIN(IF(O1374=0,2E+99,O1374),IF(X1374=0,2E+99,X1374))</f>
        <v>6.601128631555583</v>
      </c>
      <c r="AK1380" s="954">
        <v>2.5356966580976866E-3</v>
      </c>
      <c r="AL1380" s="954">
        <v>3.0824562500000003E-2</v>
      </c>
      <c r="AM1380" s="955">
        <v>0.34620997188723895</v>
      </c>
      <c r="AN1380" s="956">
        <v>45083.29074074074</v>
      </c>
      <c r="AO1380" s="952"/>
    </row>
    <row r="1381" spans="1:41" x14ac:dyDescent="0.2">
      <c r="A1381" s="989"/>
      <c r="B1381" s="989"/>
      <c r="C1381" s="992"/>
      <c r="D1381" s="995"/>
      <c r="E1381" s="992"/>
      <c r="F1381" s="992"/>
      <c r="G1381" s="992"/>
      <c r="H1381" s="998"/>
      <c r="I1381" s="998"/>
      <c r="J1381" s="998"/>
      <c r="K1381" s="986"/>
      <c r="L1381" s="998"/>
      <c r="M1381" s="998"/>
      <c r="N1381" s="1001"/>
      <c r="O1381" s="986"/>
      <c r="P1381" s="986"/>
      <c r="Q1381" s="977"/>
      <c r="R1381" s="977"/>
      <c r="S1381" s="977"/>
      <c r="T1381" s="977"/>
      <c r="U1381" s="977"/>
      <c r="V1381" s="977"/>
      <c r="W1381" s="980"/>
      <c r="X1381" s="983"/>
      <c r="Y1381" s="983"/>
      <c r="Z1381" s="974"/>
      <c r="AA1381" s="951" t="s">
        <v>2574</v>
      </c>
      <c r="AB1381" s="952" t="s">
        <v>500</v>
      </c>
      <c r="AC1381" s="952">
        <v>100000</v>
      </c>
      <c r="AD1381" s="952" t="s">
        <v>380</v>
      </c>
      <c r="AE1381" s="953">
        <v>42461</v>
      </c>
      <c r="AF1381" s="953">
        <v>43553</v>
      </c>
      <c r="AG1381" s="952">
        <v>8779.5</v>
      </c>
      <c r="AH1381" s="952">
        <v>658.57</v>
      </c>
      <c r="AI1381" s="954">
        <v>6.1999999999999998E-3</v>
      </c>
      <c r="AJ1381" s="954">
        <f>(AH1381-MIN(IF(O1374=0,2E+99,O1374),IF(X1374=0,2E+99,X1374)))/MIN(IF(O1374=0,2E+99,O1374),IF(X1374=0,2E+99,X1374))</f>
        <v>-0.4377587870198833</v>
      </c>
      <c r="AK1381" s="954">
        <v>2.4455431754874654E-3</v>
      </c>
      <c r="AL1381" s="954">
        <v>2.9264999999999999E-2</v>
      </c>
      <c r="AM1381" s="955">
        <v>4.4437189668524226</v>
      </c>
      <c r="AN1381" s="956">
        <v>45083.290821759256</v>
      </c>
      <c r="AO1381" s="952"/>
    </row>
    <row r="1382" spans="1:41" ht="13.5" thickBot="1" x14ac:dyDescent="0.25">
      <c r="A1382" s="990"/>
      <c r="B1382" s="990"/>
      <c r="C1382" s="993"/>
      <c r="D1382" s="996"/>
      <c r="E1382" s="993"/>
      <c r="F1382" s="993"/>
      <c r="G1382" s="993"/>
      <c r="H1382" s="999"/>
      <c r="I1382" s="999"/>
      <c r="J1382" s="999"/>
      <c r="K1382" s="987"/>
      <c r="L1382" s="999"/>
      <c r="M1382" s="999"/>
      <c r="N1382" s="1002"/>
      <c r="O1382" s="987"/>
      <c r="P1382" s="987"/>
      <c r="Q1382" s="978"/>
      <c r="R1382" s="978"/>
      <c r="S1382" s="978"/>
      <c r="T1382" s="978"/>
      <c r="U1382" s="978"/>
      <c r="V1382" s="978"/>
      <c r="W1382" s="981"/>
      <c r="X1382" s="984"/>
      <c r="Y1382" s="984"/>
      <c r="Z1382" s="975"/>
      <c r="AA1382" s="957" t="s">
        <v>2575</v>
      </c>
      <c r="AB1382" s="958" t="s">
        <v>500</v>
      </c>
      <c r="AC1382" s="958">
        <v>2350</v>
      </c>
      <c r="AD1382" s="958" t="s">
        <v>380</v>
      </c>
      <c r="AE1382" s="959">
        <v>42373</v>
      </c>
      <c r="AF1382" s="959">
        <v>43553</v>
      </c>
      <c r="AG1382" s="958">
        <v>8911.2900000000009</v>
      </c>
      <c r="AH1382" s="958">
        <v>2012.05</v>
      </c>
      <c r="AI1382" s="960">
        <v>0.2026</v>
      </c>
      <c r="AJ1382" s="960">
        <f>(AH1382-MIN(IF(O1374=0,2E+99,O1374),IF(X1374=0,2E+99,X1374)))/MIN(IF(O1374=0,2E+99,O1374),IF(X1374=0,2E+99,X1374))</f>
        <v>0.71774820076323498</v>
      </c>
      <c r="AK1382" s="960">
        <v>9.7481704315484349E-2</v>
      </c>
      <c r="AL1382" s="960">
        <v>1.1850119680851066</v>
      </c>
      <c r="AM1382" s="961">
        <v>1.3840501602842874</v>
      </c>
      <c r="AN1382" s="962">
        <v>45083.290902777779</v>
      </c>
      <c r="AO1382" s="958"/>
    </row>
    <row r="1383" spans="1:41" x14ac:dyDescent="0.2">
      <c r="A1383" s="988" t="s">
        <v>2565</v>
      </c>
      <c r="B1383" s="988" t="s">
        <v>2577</v>
      </c>
      <c r="C1383" s="991"/>
      <c r="D1383" s="994" t="s">
        <v>500</v>
      </c>
      <c r="E1383" s="991" t="s">
        <v>960</v>
      </c>
      <c r="F1383" s="991">
        <v>1</v>
      </c>
      <c r="G1383" s="991">
        <v>1</v>
      </c>
      <c r="H1383" s="997">
        <v>10</v>
      </c>
      <c r="I1383" s="997">
        <v>315</v>
      </c>
      <c r="J1383" s="997">
        <v>0.01</v>
      </c>
      <c r="K1383" s="985">
        <v>1.38</v>
      </c>
      <c r="L1383" s="997">
        <v>1.3</v>
      </c>
      <c r="M1383" s="997">
        <v>51</v>
      </c>
      <c r="N1383" s="1000">
        <v>51.92799999999999</v>
      </c>
      <c r="O1383" s="985">
        <f>VLOOKUP(D1383,'Залог и цена пипса'!$B$13:$E$44,3,0)*(N1383+I1383*$C$2*K1383)</f>
        <v>1171.33</v>
      </c>
      <c r="P1383" s="985">
        <f>K1383*VLOOKUP(D1383,'Залог и цена пипса'!$B$13:$E$44,2,0)</f>
        <v>295.95479999999998</v>
      </c>
      <c r="Q1383" s="976"/>
      <c r="R1383" s="976"/>
      <c r="S1383" s="976"/>
      <c r="T1383" s="976"/>
      <c r="U1383" s="976"/>
      <c r="V1383" s="976"/>
      <c r="W1383" s="979"/>
      <c r="X1383" s="982"/>
      <c r="Y1383" s="982"/>
      <c r="Z1383" s="973">
        <f>MAX(O1383,X1383)+MAX(Y1383,P1383)</f>
        <v>1467.2847999999999</v>
      </c>
      <c r="AA1383" s="945" t="s">
        <v>2567</v>
      </c>
      <c r="AB1383" s="946" t="s">
        <v>500</v>
      </c>
      <c r="AC1383" s="946">
        <v>1000</v>
      </c>
      <c r="AD1383" s="946" t="s">
        <v>380</v>
      </c>
      <c r="AE1383" s="947">
        <v>42461</v>
      </c>
      <c r="AF1383" s="947">
        <v>42824</v>
      </c>
      <c r="AG1383" s="946">
        <v>7421.65</v>
      </c>
      <c r="AH1383" s="946">
        <v>1752.32</v>
      </c>
      <c r="AI1383" s="948">
        <v>0.2195</v>
      </c>
      <c r="AJ1383" s="948">
        <f>(AH1383-MIN(IF(O1383=0,2E+99,O1383),IF(X1383=0,2E+99,X1383)))/MIN(IF(O1383=0,2E+99,O1383),IF(X1383=0,2E+99,X1383))</f>
        <v>0.49600881049746876</v>
      </c>
      <c r="AK1383" s="948">
        <v>0.6184708333333333</v>
      </c>
      <c r="AL1383" s="948">
        <v>7.4216499999999996</v>
      </c>
      <c r="AM1383" s="949">
        <v>4.2353280222790355</v>
      </c>
      <c r="AN1383" s="950">
        <v>45083.290949074071</v>
      </c>
      <c r="AO1383" s="946"/>
    </row>
    <row r="1384" spans="1:41" x14ac:dyDescent="0.2">
      <c r="A1384" s="989"/>
      <c r="B1384" s="989"/>
      <c r="C1384" s="992"/>
      <c r="D1384" s="995"/>
      <c r="E1384" s="992"/>
      <c r="F1384" s="992"/>
      <c r="G1384" s="992"/>
      <c r="H1384" s="998"/>
      <c r="I1384" s="998"/>
      <c r="J1384" s="998"/>
      <c r="K1384" s="986"/>
      <c r="L1384" s="998"/>
      <c r="M1384" s="998"/>
      <c r="N1384" s="1001"/>
      <c r="O1384" s="986"/>
      <c r="P1384" s="986"/>
      <c r="Q1384" s="977"/>
      <c r="R1384" s="977"/>
      <c r="S1384" s="977"/>
      <c r="T1384" s="977"/>
      <c r="U1384" s="977"/>
      <c r="V1384" s="977"/>
      <c r="W1384" s="980"/>
      <c r="X1384" s="983"/>
      <c r="Y1384" s="983"/>
      <c r="Z1384" s="974"/>
      <c r="AA1384" s="951" t="s">
        <v>2568</v>
      </c>
      <c r="AB1384" s="952" t="s">
        <v>500</v>
      </c>
      <c r="AC1384" s="952">
        <v>1000</v>
      </c>
      <c r="AD1384" s="952" t="s">
        <v>380</v>
      </c>
      <c r="AE1384" s="953">
        <v>42461</v>
      </c>
      <c r="AF1384" s="953">
        <v>43553</v>
      </c>
      <c r="AG1384" s="952">
        <v>8575.5499999999993</v>
      </c>
      <c r="AH1384" s="952">
        <v>658.57</v>
      </c>
      <c r="AI1384" s="954">
        <v>9.2799999999999994E-2</v>
      </c>
      <c r="AJ1384" s="954">
        <f>(AH1384-MIN(IF(O1383=0,2E+99,O1383),IF(X1383=0,2E+99,X1383)))/MIN(IF(O1383=0,2E+99,O1383),IF(X1383=0,2E+99,X1383))</f>
        <v>-0.4377587870198833</v>
      </c>
      <c r="AK1384" s="954">
        <v>0.23887325905292481</v>
      </c>
      <c r="AL1384" s="954">
        <v>2.8585166666666666</v>
      </c>
      <c r="AM1384" s="955">
        <v>4.3404902541364869</v>
      </c>
      <c r="AN1384" s="956">
        <v>45083.291030092594</v>
      </c>
      <c r="AO1384" s="952"/>
    </row>
    <row r="1385" spans="1:41" x14ac:dyDescent="0.2">
      <c r="A1385" s="989"/>
      <c r="B1385" s="989"/>
      <c r="C1385" s="992"/>
      <c r="D1385" s="995"/>
      <c r="E1385" s="992"/>
      <c r="F1385" s="992"/>
      <c r="G1385" s="992"/>
      <c r="H1385" s="998"/>
      <c r="I1385" s="998"/>
      <c r="J1385" s="998"/>
      <c r="K1385" s="986"/>
      <c r="L1385" s="998"/>
      <c r="M1385" s="998"/>
      <c r="N1385" s="1001"/>
      <c r="O1385" s="986"/>
      <c r="P1385" s="986"/>
      <c r="Q1385" s="977"/>
      <c r="R1385" s="977"/>
      <c r="S1385" s="977"/>
      <c r="T1385" s="977"/>
      <c r="U1385" s="977"/>
      <c r="V1385" s="977"/>
      <c r="W1385" s="980"/>
      <c r="X1385" s="983"/>
      <c r="Y1385" s="983"/>
      <c r="Z1385" s="974"/>
      <c r="AA1385" s="951" t="s">
        <v>2569</v>
      </c>
      <c r="AB1385" s="952" t="s">
        <v>500</v>
      </c>
      <c r="AC1385" s="952">
        <v>1000</v>
      </c>
      <c r="AD1385" s="952" t="s">
        <v>380</v>
      </c>
      <c r="AE1385" s="953">
        <v>42828</v>
      </c>
      <c r="AF1385" s="953">
        <v>43189</v>
      </c>
      <c r="AG1385" s="952">
        <v>13020.63</v>
      </c>
      <c r="AH1385" s="952">
        <v>4312.1099999999997</v>
      </c>
      <c r="AI1385" s="954">
        <v>0.77769999999999995</v>
      </c>
      <c r="AJ1385" s="954">
        <f>(AH1385-MIN(IF(O1383=0,2E+99,O1383),IF(X1383=0,2E+99,X1383)))/MIN(IF(O1383=0,2E+99,O1383),IF(X1383=0,2E+99,X1383))</f>
        <v>2.6813792867936446</v>
      </c>
      <c r="AK1385" s="954">
        <v>1.0850525</v>
      </c>
      <c r="AL1385" s="954">
        <v>13.020629999999999</v>
      </c>
      <c r="AM1385" s="955">
        <v>3.0195495940502446</v>
      </c>
      <c r="AN1385" s="956">
        <v>45083.291041666664</v>
      </c>
      <c r="AO1385" s="952"/>
    </row>
    <row r="1386" spans="1:41" x14ac:dyDescent="0.2">
      <c r="A1386" s="989"/>
      <c r="B1386" s="989"/>
      <c r="C1386" s="992"/>
      <c r="D1386" s="995"/>
      <c r="E1386" s="992"/>
      <c r="F1386" s="992"/>
      <c r="G1386" s="992"/>
      <c r="H1386" s="998"/>
      <c r="I1386" s="998"/>
      <c r="J1386" s="998"/>
      <c r="K1386" s="986"/>
      <c r="L1386" s="998"/>
      <c r="M1386" s="998"/>
      <c r="N1386" s="1001"/>
      <c r="O1386" s="986"/>
      <c r="P1386" s="986"/>
      <c r="Q1386" s="977"/>
      <c r="R1386" s="977"/>
      <c r="S1386" s="977"/>
      <c r="T1386" s="977"/>
      <c r="U1386" s="977"/>
      <c r="V1386" s="977"/>
      <c r="W1386" s="980"/>
      <c r="X1386" s="983"/>
      <c r="Y1386" s="983"/>
      <c r="Z1386" s="974"/>
      <c r="AA1386" s="951" t="s">
        <v>2570</v>
      </c>
      <c r="AB1386" s="952" t="s">
        <v>500</v>
      </c>
      <c r="AC1386" s="952">
        <v>1000</v>
      </c>
      <c r="AD1386" s="952" t="s">
        <v>380</v>
      </c>
      <c r="AE1386" s="953">
        <v>43192</v>
      </c>
      <c r="AF1386" s="953">
        <v>43553</v>
      </c>
      <c r="AG1386" s="952">
        <v>7886.78</v>
      </c>
      <c r="AH1386" s="952">
        <v>1634.61</v>
      </c>
      <c r="AI1386" s="954">
        <v>0.1981</v>
      </c>
      <c r="AJ1386" s="954">
        <f>(AH1386-MIN(IF(O1383=0,2E+99,O1383),IF(X1383=0,2E+99,X1383)))/MIN(IF(O1383=0,2E+99,O1383),IF(X1383=0,2E+99,X1383))</f>
        <v>0.39551620807116694</v>
      </c>
      <c r="AK1386" s="954">
        <v>0.65723166666666666</v>
      </c>
      <c r="AL1386" s="954">
        <v>7.8867799999999999</v>
      </c>
      <c r="AM1386" s="955">
        <v>4.8248695407467226</v>
      </c>
      <c r="AN1386" s="956">
        <v>45083.291064814817</v>
      </c>
      <c r="AO1386" s="952"/>
    </row>
    <row r="1387" spans="1:41" x14ac:dyDescent="0.2">
      <c r="A1387" s="989"/>
      <c r="B1387" s="989"/>
      <c r="C1387" s="992"/>
      <c r="D1387" s="995"/>
      <c r="E1387" s="992"/>
      <c r="F1387" s="992"/>
      <c r="G1387" s="992"/>
      <c r="H1387" s="998"/>
      <c r="I1387" s="998"/>
      <c r="J1387" s="998"/>
      <c r="K1387" s="986"/>
      <c r="L1387" s="998"/>
      <c r="M1387" s="998"/>
      <c r="N1387" s="1001"/>
      <c r="O1387" s="986"/>
      <c r="P1387" s="986"/>
      <c r="Q1387" s="977"/>
      <c r="R1387" s="977"/>
      <c r="S1387" s="977"/>
      <c r="T1387" s="977"/>
      <c r="U1387" s="977"/>
      <c r="V1387" s="977"/>
      <c r="W1387" s="980"/>
      <c r="X1387" s="983"/>
      <c r="Y1387" s="983"/>
      <c r="Z1387" s="974"/>
      <c r="AA1387" s="951" t="s">
        <v>2571</v>
      </c>
      <c r="AB1387" s="952" t="s">
        <v>500</v>
      </c>
      <c r="AC1387" s="952">
        <v>100000</v>
      </c>
      <c r="AD1387" s="952" t="s">
        <v>380</v>
      </c>
      <c r="AE1387" s="953">
        <v>42373</v>
      </c>
      <c r="AF1387" s="953">
        <v>43553</v>
      </c>
      <c r="AG1387" s="952">
        <v>9137.4699999999993</v>
      </c>
      <c r="AH1387" s="952">
        <v>2012.05</v>
      </c>
      <c r="AI1387" s="954">
        <v>1.8700000000000001E-2</v>
      </c>
      <c r="AJ1387" s="954">
        <f>(AH1387-MIN(IF(O1383=0,2E+99,O1383),IF(X1383=0,2E+99,X1383)))/MIN(IF(O1383=0,2E+99,O1383),IF(X1383=0,2E+99,X1383))</f>
        <v>0.71774820076323498</v>
      </c>
      <c r="AK1387" s="954">
        <v>2.3489640102827762E-3</v>
      </c>
      <c r="AL1387" s="954">
        <v>2.8554593749999996E-2</v>
      </c>
      <c r="AM1387" s="955">
        <v>1.4191791332223351</v>
      </c>
      <c r="AN1387" s="956">
        <v>45083.291145833333</v>
      </c>
      <c r="AO1387" s="952"/>
    </row>
    <row r="1388" spans="1:41" x14ac:dyDescent="0.2">
      <c r="A1388" s="989"/>
      <c r="B1388" s="989"/>
      <c r="C1388" s="992"/>
      <c r="D1388" s="995"/>
      <c r="E1388" s="992"/>
      <c r="F1388" s="992"/>
      <c r="G1388" s="992"/>
      <c r="H1388" s="998"/>
      <c r="I1388" s="998"/>
      <c r="J1388" s="998"/>
      <c r="K1388" s="986"/>
      <c r="L1388" s="998"/>
      <c r="M1388" s="998"/>
      <c r="N1388" s="1001"/>
      <c r="O1388" s="986"/>
      <c r="P1388" s="986"/>
      <c r="Q1388" s="977"/>
      <c r="R1388" s="977"/>
      <c r="S1388" s="977"/>
      <c r="T1388" s="977"/>
      <c r="U1388" s="977"/>
      <c r="V1388" s="977"/>
      <c r="W1388" s="980"/>
      <c r="X1388" s="983"/>
      <c r="Y1388" s="983"/>
      <c r="Z1388" s="974"/>
      <c r="AA1388" s="951" t="s">
        <v>2572</v>
      </c>
      <c r="AB1388" s="952" t="s">
        <v>500</v>
      </c>
      <c r="AC1388" s="952">
        <v>100000</v>
      </c>
      <c r="AD1388" s="952" t="s">
        <v>380</v>
      </c>
      <c r="AE1388" s="953">
        <v>42373</v>
      </c>
      <c r="AF1388" s="953">
        <v>43553</v>
      </c>
      <c r="AG1388" s="952">
        <v>10357.540000000001</v>
      </c>
      <c r="AH1388" s="952">
        <v>3664.35</v>
      </c>
      <c r="AI1388" s="954">
        <v>3.6400000000000002E-2</v>
      </c>
      <c r="AJ1388" s="954">
        <f>(AH1388-MIN(IF(O1383=0,2E+99,O1383),IF(X1383=0,2E+99,X1383)))/MIN(IF(O1383=0,2E+99,O1383),IF(X1383=0,2E+99,X1383))</f>
        <v>2.1283668991659055</v>
      </c>
      <c r="AK1388" s="954">
        <v>2.6626066838046272E-3</v>
      </c>
      <c r="AL1388" s="954">
        <v>3.2367312500000002E-2</v>
      </c>
      <c r="AM1388" s="955">
        <v>0.88330297324218499</v>
      </c>
      <c r="AN1388" s="956">
        <v>45083.291250000002</v>
      </c>
      <c r="AO1388" s="952"/>
    </row>
    <row r="1389" spans="1:41" x14ac:dyDescent="0.2">
      <c r="A1389" s="989"/>
      <c r="B1389" s="989"/>
      <c r="C1389" s="992"/>
      <c r="D1389" s="995"/>
      <c r="E1389" s="992"/>
      <c r="F1389" s="992"/>
      <c r="G1389" s="992"/>
      <c r="H1389" s="998"/>
      <c r="I1389" s="998"/>
      <c r="J1389" s="998"/>
      <c r="K1389" s="986"/>
      <c r="L1389" s="998"/>
      <c r="M1389" s="998"/>
      <c r="N1389" s="1001"/>
      <c r="O1389" s="986"/>
      <c r="P1389" s="986"/>
      <c r="Q1389" s="977"/>
      <c r="R1389" s="977"/>
      <c r="S1389" s="977"/>
      <c r="T1389" s="977"/>
      <c r="U1389" s="977"/>
      <c r="V1389" s="977"/>
      <c r="W1389" s="980"/>
      <c r="X1389" s="983"/>
      <c r="Y1389" s="983"/>
      <c r="Z1389" s="974"/>
      <c r="AA1389" s="951" t="s">
        <v>2573</v>
      </c>
      <c r="AB1389" s="952" t="s">
        <v>500</v>
      </c>
      <c r="AC1389" s="952">
        <v>100000</v>
      </c>
      <c r="AD1389" s="952" t="s">
        <v>380</v>
      </c>
      <c r="AE1389" s="953">
        <v>42373</v>
      </c>
      <c r="AF1389" s="953">
        <v>43553</v>
      </c>
      <c r="AG1389" s="952">
        <v>9863.86</v>
      </c>
      <c r="AH1389" s="952">
        <v>8903.43</v>
      </c>
      <c r="AI1389" s="954">
        <v>8.6199999999999999E-2</v>
      </c>
      <c r="AJ1389" s="954">
        <f>(AH1389-MIN(IF(O1383=0,2E+99,O1383),IF(X1383=0,2E+99,X1383)))/MIN(IF(O1383=0,2E+99,O1383),IF(X1383=0,2E+99,X1383))</f>
        <v>6.601128631555583</v>
      </c>
      <c r="AK1389" s="954">
        <v>2.5356966580976866E-3</v>
      </c>
      <c r="AL1389" s="954">
        <v>3.0824562500000003E-2</v>
      </c>
      <c r="AM1389" s="955">
        <v>0.34620997188723895</v>
      </c>
      <c r="AN1389" s="956">
        <v>45083.291354166664</v>
      </c>
      <c r="AO1389" s="952"/>
    </row>
    <row r="1390" spans="1:41" x14ac:dyDescent="0.2">
      <c r="A1390" s="989"/>
      <c r="B1390" s="989"/>
      <c r="C1390" s="992"/>
      <c r="D1390" s="995"/>
      <c r="E1390" s="992"/>
      <c r="F1390" s="992"/>
      <c r="G1390" s="992"/>
      <c r="H1390" s="998"/>
      <c r="I1390" s="998"/>
      <c r="J1390" s="998"/>
      <c r="K1390" s="986"/>
      <c r="L1390" s="998"/>
      <c r="M1390" s="998"/>
      <c r="N1390" s="1001"/>
      <c r="O1390" s="986"/>
      <c r="P1390" s="986"/>
      <c r="Q1390" s="977"/>
      <c r="R1390" s="977"/>
      <c r="S1390" s="977"/>
      <c r="T1390" s="977"/>
      <c r="U1390" s="977"/>
      <c r="V1390" s="977"/>
      <c r="W1390" s="980"/>
      <c r="X1390" s="983"/>
      <c r="Y1390" s="983"/>
      <c r="Z1390" s="974"/>
      <c r="AA1390" s="951" t="s">
        <v>2574</v>
      </c>
      <c r="AB1390" s="952" t="s">
        <v>500</v>
      </c>
      <c r="AC1390" s="952">
        <v>100000</v>
      </c>
      <c r="AD1390" s="952" t="s">
        <v>380</v>
      </c>
      <c r="AE1390" s="953">
        <v>42461</v>
      </c>
      <c r="AF1390" s="953">
        <v>43553</v>
      </c>
      <c r="AG1390" s="952">
        <v>8779.5</v>
      </c>
      <c r="AH1390" s="952">
        <v>658.57</v>
      </c>
      <c r="AI1390" s="954">
        <v>6.1999999999999998E-3</v>
      </c>
      <c r="AJ1390" s="954">
        <f>(AH1390-MIN(IF(O1383=0,2E+99,O1383),IF(X1383=0,2E+99,X1383)))/MIN(IF(O1383=0,2E+99,O1383),IF(X1383=0,2E+99,X1383))</f>
        <v>-0.4377587870198833</v>
      </c>
      <c r="AK1390" s="954">
        <v>2.4455431754874654E-3</v>
      </c>
      <c r="AL1390" s="954">
        <v>2.9264999999999999E-2</v>
      </c>
      <c r="AM1390" s="955">
        <v>4.4437189668524226</v>
      </c>
      <c r="AN1390" s="956">
        <v>45083.291435185187</v>
      </c>
      <c r="AO1390" s="952"/>
    </row>
    <row r="1391" spans="1:41" ht="13.5" thickBot="1" x14ac:dyDescent="0.25">
      <c r="A1391" s="990"/>
      <c r="B1391" s="990"/>
      <c r="C1391" s="993"/>
      <c r="D1391" s="996"/>
      <c r="E1391" s="993"/>
      <c r="F1391" s="993"/>
      <c r="G1391" s="993"/>
      <c r="H1391" s="999"/>
      <c r="I1391" s="999"/>
      <c r="J1391" s="999"/>
      <c r="K1391" s="987"/>
      <c r="L1391" s="999"/>
      <c r="M1391" s="999"/>
      <c r="N1391" s="1002"/>
      <c r="O1391" s="987"/>
      <c r="P1391" s="987"/>
      <c r="Q1391" s="978"/>
      <c r="R1391" s="978"/>
      <c r="S1391" s="978"/>
      <c r="T1391" s="978"/>
      <c r="U1391" s="978"/>
      <c r="V1391" s="978"/>
      <c r="W1391" s="981"/>
      <c r="X1391" s="984"/>
      <c r="Y1391" s="984"/>
      <c r="Z1391" s="975"/>
      <c r="AA1391" s="957" t="s">
        <v>2575</v>
      </c>
      <c r="AB1391" s="958" t="s">
        <v>500</v>
      </c>
      <c r="AC1391" s="958">
        <v>2350</v>
      </c>
      <c r="AD1391" s="958" t="s">
        <v>380</v>
      </c>
      <c r="AE1391" s="959">
        <v>42373</v>
      </c>
      <c r="AF1391" s="959">
        <v>43553</v>
      </c>
      <c r="AG1391" s="958">
        <v>8911.2900000000009</v>
      </c>
      <c r="AH1391" s="958">
        <v>2012.05</v>
      </c>
      <c r="AI1391" s="960">
        <v>0.2026</v>
      </c>
      <c r="AJ1391" s="960">
        <f>(AH1391-MIN(IF(O1383=0,2E+99,O1383),IF(X1383=0,2E+99,X1383)))/MIN(IF(O1383=0,2E+99,O1383),IF(X1383=0,2E+99,X1383))</f>
        <v>0.71774820076323498</v>
      </c>
      <c r="AK1391" s="960">
        <v>9.7481704315484349E-2</v>
      </c>
      <c r="AL1391" s="960">
        <v>1.1850119680851066</v>
      </c>
      <c r="AM1391" s="961">
        <v>1.3840501602842874</v>
      </c>
      <c r="AN1391" s="962">
        <v>45083.291516203702</v>
      </c>
      <c r="AO1391" s="958"/>
    </row>
    <row r="1392" spans="1:41" x14ac:dyDescent="0.2">
      <c r="A1392" s="988" t="s">
        <v>2565</v>
      </c>
      <c r="B1392" s="988" t="s">
        <v>2578</v>
      </c>
      <c r="C1392" s="991"/>
      <c r="D1392" s="994" t="s">
        <v>500</v>
      </c>
      <c r="E1392" s="991" t="s">
        <v>960</v>
      </c>
      <c r="F1392" s="991">
        <v>1</v>
      </c>
      <c r="G1392" s="991">
        <v>1</v>
      </c>
      <c r="H1392" s="997">
        <v>10</v>
      </c>
      <c r="I1392" s="997">
        <v>315</v>
      </c>
      <c r="J1392" s="997">
        <v>0.01</v>
      </c>
      <c r="K1392" s="985">
        <v>1.38</v>
      </c>
      <c r="L1392" s="997">
        <v>1.3</v>
      </c>
      <c r="M1392" s="997">
        <v>51</v>
      </c>
      <c r="N1392" s="1000">
        <v>51.92799999999999</v>
      </c>
      <c r="O1392" s="985">
        <f>VLOOKUP(D1392,'Залог и цена пипса'!$B$13:$E$44,3,0)*(N1392+I1392*$C$2*K1392)</f>
        <v>1171.33</v>
      </c>
      <c r="P1392" s="985">
        <f>K1392*VLOOKUP(D1392,'Залог и цена пипса'!$B$13:$E$44,2,0)</f>
        <v>295.95479999999998</v>
      </c>
      <c r="Q1392" s="976"/>
      <c r="R1392" s="976"/>
      <c r="S1392" s="976"/>
      <c r="T1392" s="976"/>
      <c r="U1392" s="976"/>
      <c r="V1392" s="976"/>
      <c r="W1392" s="979"/>
      <c r="X1392" s="982"/>
      <c r="Y1392" s="982"/>
      <c r="Z1392" s="973">
        <f>MAX(O1392,X1392)+MAX(Y1392,P1392)</f>
        <v>1467.2847999999999</v>
      </c>
      <c r="AA1392" s="945" t="s">
        <v>2567</v>
      </c>
      <c r="AB1392" s="946" t="s">
        <v>500</v>
      </c>
      <c r="AC1392" s="946">
        <v>1000</v>
      </c>
      <c r="AD1392" s="946" t="s">
        <v>380</v>
      </c>
      <c r="AE1392" s="947">
        <v>42461</v>
      </c>
      <c r="AF1392" s="947">
        <v>42824</v>
      </c>
      <c r="AG1392" s="946">
        <v>7421.65</v>
      </c>
      <c r="AH1392" s="946">
        <v>1752.32</v>
      </c>
      <c r="AI1392" s="948">
        <v>0.2195</v>
      </c>
      <c r="AJ1392" s="948">
        <f>(AH1392-MIN(IF(O1392=0,2E+99,O1392),IF(X1392=0,2E+99,X1392)))/MIN(IF(O1392=0,2E+99,O1392),IF(X1392=0,2E+99,X1392))</f>
        <v>0.49600881049746876</v>
      </c>
      <c r="AK1392" s="948">
        <v>0.6184708333333333</v>
      </c>
      <c r="AL1392" s="948">
        <v>7.4216499999999996</v>
      </c>
      <c r="AM1392" s="949">
        <v>4.2353280222790355</v>
      </c>
      <c r="AN1392" s="950">
        <v>45083.291562500002</v>
      </c>
      <c r="AO1392" s="946"/>
    </row>
    <row r="1393" spans="1:41" x14ac:dyDescent="0.2">
      <c r="A1393" s="989"/>
      <c r="B1393" s="989"/>
      <c r="C1393" s="992"/>
      <c r="D1393" s="995"/>
      <c r="E1393" s="992"/>
      <c r="F1393" s="992"/>
      <c r="G1393" s="992"/>
      <c r="H1393" s="998"/>
      <c r="I1393" s="998"/>
      <c r="J1393" s="998"/>
      <c r="K1393" s="986"/>
      <c r="L1393" s="998"/>
      <c r="M1393" s="998"/>
      <c r="N1393" s="1001"/>
      <c r="O1393" s="986"/>
      <c r="P1393" s="986"/>
      <c r="Q1393" s="977"/>
      <c r="R1393" s="977"/>
      <c r="S1393" s="977"/>
      <c r="T1393" s="977"/>
      <c r="U1393" s="977"/>
      <c r="V1393" s="977"/>
      <c r="W1393" s="980"/>
      <c r="X1393" s="983"/>
      <c r="Y1393" s="983"/>
      <c r="Z1393" s="974"/>
      <c r="AA1393" s="951" t="s">
        <v>2568</v>
      </c>
      <c r="AB1393" s="952" t="s">
        <v>500</v>
      </c>
      <c r="AC1393" s="952">
        <v>1000</v>
      </c>
      <c r="AD1393" s="952" t="s">
        <v>380</v>
      </c>
      <c r="AE1393" s="953">
        <v>42461</v>
      </c>
      <c r="AF1393" s="953">
        <v>43553</v>
      </c>
      <c r="AG1393" s="952">
        <v>8575.5499999999993</v>
      </c>
      <c r="AH1393" s="952">
        <v>658.57</v>
      </c>
      <c r="AI1393" s="954">
        <v>9.2799999999999994E-2</v>
      </c>
      <c r="AJ1393" s="954">
        <f>(AH1393-MIN(IF(O1392=0,2E+99,O1392),IF(X1392=0,2E+99,X1392)))/MIN(IF(O1392=0,2E+99,O1392),IF(X1392=0,2E+99,X1392))</f>
        <v>-0.4377587870198833</v>
      </c>
      <c r="AK1393" s="954">
        <v>0.23887325905292481</v>
      </c>
      <c r="AL1393" s="954">
        <v>2.8585166666666666</v>
      </c>
      <c r="AM1393" s="955">
        <v>4.3404902541364869</v>
      </c>
      <c r="AN1393" s="956">
        <v>45083.291631944441</v>
      </c>
      <c r="AO1393" s="952"/>
    </row>
    <row r="1394" spans="1:41" x14ac:dyDescent="0.2">
      <c r="A1394" s="989"/>
      <c r="B1394" s="989"/>
      <c r="C1394" s="992"/>
      <c r="D1394" s="995"/>
      <c r="E1394" s="992"/>
      <c r="F1394" s="992"/>
      <c r="G1394" s="992"/>
      <c r="H1394" s="998"/>
      <c r="I1394" s="998"/>
      <c r="J1394" s="998"/>
      <c r="K1394" s="986"/>
      <c r="L1394" s="998"/>
      <c r="M1394" s="998"/>
      <c r="N1394" s="1001"/>
      <c r="O1394" s="986"/>
      <c r="P1394" s="986"/>
      <c r="Q1394" s="977"/>
      <c r="R1394" s="977"/>
      <c r="S1394" s="977"/>
      <c r="T1394" s="977"/>
      <c r="U1394" s="977"/>
      <c r="V1394" s="977"/>
      <c r="W1394" s="980"/>
      <c r="X1394" s="983"/>
      <c r="Y1394" s="983"/>
      <c r="Z1394" s="974"/>
      <c r="AA1394" s="951" t="s">
        <v>2569</v>
      </c>
      <c r="AB1394" s="952" t="s">
        <v>500</v>
      </c>
      <c r="AC1394" s="952">
        <v>1000</v>
      </c>
      <c r="AD1394" s="952" t="s">
        <v>380</v>
      </c>
      <c r="AE1394" s="953">
        <v>42828</v>
      </c>
      <c r="AF1394" s="953">
        <v>43189</v>
      </c>
      <c r="AG1394" s="952">
        <v>13020.63</v>
      </c>
      <c r="AH1394" s="952">
        <v>4312.1099999999997</v>
      </c>
      <c r="AI1394" s="954">
        <v>0.77769999999999995</v>
      </c>
      <c r="AJ1394" s="954">
        <f>(AH1394-MIN(IF(O1392=0,2E+99,O1392),IF(X1392=0,2E+99,X1392)))/MIN(IF(O1392=0,2E+99,O1392),IF(X1392=0,2E+99,X1392))</f>
        <v>2.6813792867936446</v>
      </c>
      <c r="AK1394" s="954">
        <v>1.0850525</v>
      </c>
      <c r="AL1394" s="954">
        <v>13.020629999999999</v>
      </c>
      <c r="AM1394" s="955">
        <v>3.0195495940502446</v>
      </c>
      <c r="AN1394" s="956">
        <v>45083.291655092595</v>
      </c>
      <c r="AO1394" s="952"/>
    </row>
    <row r="1395" spans="1:41" x14ac:dyDescent="0.2">
      <c r="A1395" s="989"/>
      <c r="B1395" s="989"/>
      <c r="C1395" s="992"/>
      <c r="D1395" s="995"/>
      <c r="E1395" s="992"/>
      <c r="F1395" s="992"/>
      <c r="G1395" s="992"/>
      <c r="H1395" s="998"/>
      <c r="I1395" s="998"/>
      <c r="J1395" s="998"/>
      <c r="K1395" s="986"/>
      <c r="L1395" s="998"/>
      <c r="M1395" s="998"/>
      <c r="N1395" s="1001"/>
      <c r="O1395" s="986"/>
      <c r="P1395" s="986"/>
      <c r="Q1395" s="977"/>
      <c r="R1395" s="977"/>
      <c r="S1395" s="977"/>
      <c r="T1395" s="977"/>
      <c r="U1395" s="977"/>
      <c r="V1395" s="977"/>
      <c r="W1395" s="980"/>
      <c r="X1395" s="983"/>
      <c r="Y1395" s="983"/>
      <c r="Z1395" s="974"/>
      <c r="AA1395" s="951" t="s">
        <v>2570</v>
      </c>
      <c r="AB1395" s="952" t="s">
        <v>500</v>
      </c>
      <c r="AC1395" s="952">
        <v>1000</v>
      </c>
      <c r="AD1395" s="952" t="s">
        <v>380</v>
      </c>
      <c r="AE1395" s="953">
        <v>43192</v>
      </c>
      <c r="AF1395" s="953">
        <v>43553</v>
      </c>
      <c r="AG1395" s="952">
        <v>7886.78</v>
      </c>
      <c r="AH1395" s="952">
        <v>1634.61</v>
      </c>
      <c r="AI1395" s="954">
        <v>0.1981</v>
      </c>
      <c r="AJ1395" s="954">
        <f>(AH1395-MIN(IF(O1392=0,2E+99,O1392),IF(X1392=0,2E+99,X1392)))/MIN(IF(O1392=0,2E+99,O1392),IF(X1392=0,2E+99,X1392))</f>
        <v>0.39551620807116694</v>
      </c>
      <c r="AK1395" s="954">
        <v>0.65723166666666666</v>
      </c>
      <c r="AL1395" s="954">
        <v>7.8867799999999999</v>
      </c>
      <c r="AM1395" s="955">
        <v>4.8248695407467226</v>
      </c>
      <c r="AN1395" s="956">
        <v>45083.291666666664</v>
      </c>
      <c r="AO1395" s="952"/>
    </row>
    <row r="1396" spans="1:41" x14ac:dyDescent="0.2">
      <c r="A1396" s="989"/>
      <c r="B1396" s="989"/>
      <c r="C1396" s="992"/>
      <c r="D1396" s="995"/>
      <c r="E1396" s="992"/>
      <c r="F1396" s="992"/>
      <c r="G1396" s="992"/>
      <c r="H1396" s="998"/>
      <c r="I1396" s="998"/>
      <c r="J1396" s="998"/>
      <c r="K1396" s="986"/>
      <c r="L1396" s="998"/>
      <c r="M1396" s="998"/>
      <c r="N1396" s="1001"/>
      <c r="O1396" s="986"/>
      <c r="P1396" s="986"/>
      <c r="Q1396" s="977"/>
      <c r="R1396" s="977"/>
      <c r="S1396" s="977"/>
      <c r="T1396" s="977"/>
      <c r="U1396" s="977"/>
      <c r="V1396" s="977"/>
      <c r="W1396" s="980"/>
      <c r="X1396" s="983"/>
      <c r="Y1396" s="983"/>
      <c r="Z1396" s="974"/>
      <c r="AA1396" s="951" t="s">
        <v>2571</v>
      </c>
      <c r="AB1396" s="952" t="s">
        <v>500</v>
      </c>
      <c r="AC1396" s="952">
        <v>100000</v>
      </c>
      <c r="AD1396" s="952" t="s">
        <v>380</v>
      </c>
      <c r="AE1396" s="953">
        <v>42373</v>
      </c>
      <c r="AF1396" s="953">
        <v>43553</v>
      </c>
      <c r="AG1396" s="952">
        <v>9137.4699999999993</v>
      </c>
      <c r="AH1396" s="952">
        <v>2012.05</v>
      </c>
      <c r="AI1396" s="954">
        <v>1.8700000000000001E-2</v>
      </c>
      <c r="AJ1396" s="954">
        <f>(AH1396-MIN(IF(O1392=0,2E+99,O1392),IF(X1392=0,2E+99,X1392)))/MIN(IF(O1392=0,2E+99,O1392),IF(X1392=0,2E+99,X1392))</f>
        <v>0.71774820076323498</v>
      </c>
      <c r="AK1396" s="954">
        <v>2.3489640102827762E-3</v>
      </c>
      <c r="AL1396" s="954">
        <v>2.8554593749999996E-2</v>
      </c>
      <c r="AM1396" s="955">
        <v>1.4191791332223351</v>
      </c>
      <c r="AN1396" s="956">
        <v>45083.291747685187</v>
      </c>
      <c r="AO1396" s="952"/>
    </row>
    <row r="1397" spans="1:41" x14ac:dyDescent="0.2">
      <c r="A1397" s="989"/>
      <c r="B1397" s="989"/>
      <c r="C1397" s="992"/>
      <c r="D1397" s="995"/>
      <c r="E1397" s="992"/>
      <c r="F1397" s="992"/>
      <c r="G1397" s="992"/>
      <c r="H1397" s="998"/>
      <c r="I1397" s="998"/>
      <c r="J1397" s="998"/>
      <c r="K1397" s="986"/>
      <c r="L1397" s="998"/>
      <c r="M1397" s="998"/>
      <c r="N1397" s="1001"/>
      <c r="O1397" s="986"/>
      <c r="P1397" s="986"/>
      <c r="Q1397" s="977"/>
      <c r="R1397" s="977"/>
      <c r="S1397" s="977"/>
      <c r="T1397" s="977"/>
      <c r="U1397" s="977"/>
      <c r="V1397" s="977"/>
      <c r="W1397" s="980"/>
      <c r="X1397" s="983"/>
      <c r="Y1397" s="983"/>
      <c r="Z1397" s="974"/>
      <c r="AA1397" s="951" t="s">
        <v>2572</v>
      </c>
      <c r="AB1397" s="952" t="s">
        <v>500</v>
      </c>
      <c r="AC1397" s="952">
        <v>100000</v>
      </c>
      <c r="AD1397" s="952" t="s">
        <v>380</v>
      </c>
      <c r="AE1397" s="953">
        <v>42373</v>
      </c>
      <c r="AF1397" s="953">
        <v>43553</v>
      </c>
      <c r="AG1397" s="952">
        <v>10357.540000000001</v>
      </c>
      <c r="AH1397" s="952">
        <v>3664.35</v>
      </c>
      <c r="AI1397" s="954">
        <v>3.6400000000000002E-2</v>
      </c>
      <c r="AJ1397" s="954">
        <f>(AH1397-MIN(IF(O1392=0,2E+99,O1392),IF(X1392=0,2E+99,X1392)))/MIN(IF(O1392=0,2E+99,O1392),IF(X1392=0,2E+99,X1392))</f>
        <v>2.1283668991659055</v>
      </c>
      <c r="AK1397" s="954">
        <v>2.6626066838046272E-3</v>
      </c>
      <c r="AL1397" s="954">
        <v>3.2367312500000002E-2</v>
      </c>
      <c r="AM1397" s="955">
        <v>0.88330297324218499</v>
      </c>
      <c r="AN1397" s="956">
        <v>45083.291851851849</v>
      </c>
      <c r="AO1397" s="952"/>
    </row>
    <row r="1398" spans="1:41" x14ac:dyDescent="0.2">
      <c r="A1398" s="989"/>
      <c r="B1398" s="989"/>
      <c r="C1398" s="992"/>
      <c r="D1398" s="995"/>
      <c r="E1398" s="992"/>
      <c r="F1398" s="992"/>
      <c r="G1398" s="992"/>
      <c r="H1398" s="998"/>
      <c r="I1398" s="998"/>
      <c r="J1398" s="998"/>
      <c r="K1398" s="986"/>
      <c r="L1398" s="998"/>
      <c r="M1398" s="998"/>
      <c r="N1398" s="1001"/>
      <c r="O1398" s="986"/>
      <c r="P1398" s="986"/>
      <c r="Q1398" s="977"/>
      <c r="R1398" s="977"/>
      <c r="S1398" s="977"/>
      <c r="T1398" s="977"/>
      <c r="U1398" s="977"/>
      <c r="V1398" s="977"/>
      <c r="W1398" s="980"/>
      <c r="X1398" s="983"/>
      <c r="Y1398" s="983"/>
      <c r="Z1398" s="974"/>
      <c r="AA1398" s="951" t="s">
        <v>2573</v>
      </c>
      <c r="AB1398" s="952" t="s">
        <v>500</v>
      </c>
      <c r="AC1398" s="952">
        <v>100000</v>
      </c>
      <c r="AD1398" s="952" t="s">
        <v>380</v>
      </c>
      <c r="AE1398" s="953">
        <v>42373</v>
      </c>
      <c r="AF1398" s="953">
        <v>43553</v>
      </c>
      <c r="AG1398" s="952">
        <v>9863.86</v>
      </c>
      <c r="AH1398" s="952">
        <v>8903.43</v>
      </c>
      <c r="AI1398" s="954">
        <v>8.6199999999999999E-2</v>
      </c>
      <c r="AJ1398" s="954">
        <f>(AH1398-MIN(IF(O1392=0,2E+99,O1392),IF(X1392=0,2E+99,X1392)))/MIN(IF(O1392=0,2E+99,O1392),IF(X1392=0,2E+99,X1392))</f>
        <v>6.601128631555583</v>
      </c>
      <c r="AK1398" s="954">
        <v>2.5356966580976866E-3</v>
      </c>
      <c r="AL1398" s="954">
        <v>3.0824562500000003E-2</v>
      </c>
      <c r="AM1398" s="955">
        <v>0.34620997188723895</v>
      </c>
      <c r="AN1398" s="956">
        <v>45083.291967592595</v>
      </c>
      <c r="AO1398" s="952"/>
    </row>
    <row r="1399" spans="1:41" x14ac:dyDescent="0.2">
      <c r="A1399" s="989"/>
      <c r="B1399" s="989"/>
      <c r="C1399" s="992"/>
      <c r="D1399" s="995"/>
      <c r="E1399" s="992"/>
      <c r="F1399" s="992"/>
      <c r="G1399" s="992"/>
      <c r="H1399" s="998"/>
      <c r="I1399" s="998"/>
      <c r="J1399" s="998"/>
      <c r="K1399" s="986"/>
      <c r="L1399" s="998"/>
      <c r="M1399" s="998"/>
      <c r="N1399" s="1001"/>
      <c r="O1399" s="986"/>
      <c r="P1399" s="986"/>
      <c r="Q1399" s="977"/>
      <c r="R1399" s="977"/>
      <c r="S1399" s="977"/>
      <c r="T1399" s="977"/>
      <c r="U1399" s="977"/>
      <c r="V1399" s="977"/>
      <c r="W1399" s="980"/>
      <c r="X1399" s="983"/>
      <c r="Y1399" s="983"/>
      <c r="Z1399" s="974"/>
      <c r="AA1399" s="951" t="s">
        <v>2574</v>
      </c>
      <c r="AB1399" s="952" t="s">
        <v>500</v>
      </c>
      <c r="AC1399" s="952">
        <v>100000</v>
      </c>
      <c r="AD1399" s="952" t="s">
        <v>380</v>
      </c>
      <c r="AE1399" s="953">
        <v>42461</v>
      </c>
      <c r="AF1399" s="953">
        <v>43553</v>
      </c>
      <c r="AG1399" s="952">
        <v>8779.5</v>
      </c>
      <c r="AH1399" s="952">
        <v>658.57</v>
      </c>
      <c r="AI1399" s="954">
        <v>6.1999999999999998E-3</v>
      </c>
      <c r="AJ1399" s="954">
        <f>(AH1399-MIN(IF(O1392=0,2E+99,O1392),IF(X1392=0,2E+99,X1392)))/MIN(IF(O1392=0,2E+99,O1392),IF(X1392=0,2E+99,X1392))</f>
        <v>-0.4377587870198833</v>
      </c>
      <c r="AK1399" s="954">
        <v>2.4455431754874654E-3</v>
      </c>
      <c r="AL1399" s="954">
        <v>2.9264999999999999E-2</v>
      </c>
      <c r="AM1399" s="955">
        <v>4.4437189668524226</v>
      </c>
      <c r="AN1399" s="956">
        <v>45083.292048611111</v>
      </c>
      <c r="AO1399" s="952"/>
    </row>
    <row r="1400" spans="1:41" ht="13.5" thickBot="1" x14ac:dyDescent="0.25">
      <c r="A1400" s="990"/>
      <c r="B1400" s="990"/>
      <c r="C1400" s="993"/>
      <c r="D1400" s="996"/>
      <c r="E1400" s="993"/>
      <c r="F1400" s="993"/>
      <c r="G1400" s="993"/>
      <c r="H1400" s="999"/>
      <c r="I1400" s="999"/>
      <c r="J1400" s="999"/>
      <c r="K1400" s="987"/>
      <c r="L1400" s="999"/>
      <c r="M1400" s="999"/>
      <c r="N1400" s="1002"/>
      <c r="O1400" s="987"/>
      <c r="P1400" s="987"/>
      <c r="Q1400" s="978"/>
      <c r="R1400" s="978"/>
      <c r="S1400" s="978"/>
      <c r="T1400" s="978"/>
      <c r="U1400" s="978"/>
      <c r="V1400" s="978"/>
      <c r="W1400" s="981"/>
      <c r="X1400" s="984"/>
      <c r="Y1400" s="984"/>
      <c r="Z1400" s="975"/>
      <c r="AA1400" s="957" t="s">
        <v>2575</v>
      </c>
      <c r="AB1400" s="958" t="s">
        <v>500</v>
      </c>
      <c r="AC1400" s="958">
        <v>2350</v>
      </c>
      <c r="AD1400" s="958" t="s">
        <v>380</v>
      </c>
      <c r="AE1400" s="959">
        <v>42373</v>
      </c>
      <c r="AF1400" s="959">
        <v>43553</v>
      </c>
      <c r="AG1400" s="958">
        <v>8911.2900000000009</v>
      </c>
      <c r="AH1400" s="958">
        <v>2012.05</v>
      </c>
      <c r="AI1400" s="960">
        <v>0.2026</v>
      </c>
      <c r="AJ1400" s="960">
        <f>(AH1400-MIN(IF(O1392=0,2E+99,O1392),IF(X1392=0,2E+99,X1392)))/MIN(IF(O1392=0,2E+99,O1392),IF(X1392=0,2E+99,X1392))</f>
        <v>0.71774820076323498</v>
      </c>
      <c r="AK1400" s="960">
        <v>9.7481704315484349E-2</v>
      </c>
      <c r="AL1400" s="960">
        <v>1.1850119680851066</v>
      </c>
      <c r="AM1400" s="961">
        <v>1.3840501602842874</v>
      </c>
      <c r="AN1400" s="962">
        <v>45083.292129629626</v>
      </c>
      <c r="AO1400" s="958"/>
    </row>
    <row r="1401" spans="1:41" ht="13.5" thickBot="1" x14ac:dyDescent="0.25">
      <c r="A1401" s="932" t="s">
        <v>2579</v>
      </c>
      <c r="B1401" s="932" t="s">
        <v>2580</v>
      </c>
      <c r="C1401" s="933"/>
      <c r="D1401" s="934" t="s">
        <v>500</v>
      </c>
      <c r="E1401" s="933" t="s">
        <v>960</v>
      </c>
      <c r="F1401" s="933">
        <v>1</v>
      </c>
      <c r="G1401" s="933">
        <v>1</v>
      </c>
      <c r="H1401" s="935">
        <v>12</v>
      </c>
      <c r="I1401" s="935">
        <v>219</v>
      </c>
      <c r="J1401" s="935">
        <v>0.01</v>
      </c>
      <c r="K1401" s="936">
        <v>11.475999999999999</v>
      </c>
      <c r="L1401" s="935">
        <v>1.8</v>
      </c>
      <c r="M1401" s="935">
        <v>50</v>
      </c>
      <c r="N1401" s="937">
        <v>284.87599999999998</v>
      </c>
      <c r="O1401" s="936">
        <f>VLOOKUP(D1401,'Залог и цена пипса'!$B$13:$E$44,3,0)*(N1401+I1401*$C$2*K1401)</f>
        <v>6618.6260000000002</v>
      </c>
      <c r="P1401" s="936">
        <f>K1401*VLOOKUP(D1401,'Залог и цена пипса'!$B$13:$E$44,2,0)</f>
        <v>2461.1429599999997</v>
      </c>
      <c r="Q1401" s="938"/>
      <c r="R1401" s="938"/>
      <c r="S1401" s="938"/>
      <c r="T1401" s="938"/>
      <c r="U1401" s="938"/>
      <c r="V1401" s="938"/>
      <c r="W1401" s="939"/>
      <c r="X1401" s="940"/>
      <c r="Y1401" s="940"/>
      <c r="Z1401" s="941">
        <f>MAX(O1401,X1401)+MAX(Y1401,P1401)</f>
        <v>9079.7689599999994</v>
      </c>
      <c r="AA1401" s="932" t="s">
        <v>2581</v>
      </c>
      <c r="AB1401" s="933" t="s">
        <v>2582</v>
      </c>
      <c r="AC1401" s="933">
        <v>1000</v>
      </c>
      <c r="AD1401" s="933" t="s">
        <v>380</v>
      </c>
      <c r="AE1401" s="942">
        <v>42401</v>
      </c>
      <c r="AF1401" s="942">
        <v>42755</v>
      </c>
      <c r="AG1401" s="933">
        <v>70910.649999999994</v>
      </c>
      <c r="AH1401" s="933">
        <v>15001.97</v>
      </c>
      <c r="AI1401" s="943">
        <v>0.23050000000000001</v>
      </c>
      <c r="AJ1401" s="943">
        <f>(AH1401-MIN(IF(O1401=0,2E+99,O1401),IF(X1401=0,2E+99,X1401)))/MIN(IF(O1401=0,2E+99,O1401),IF(X1401=0,2E+99,X1401))</f>
        <v>1.2666290556378317</v>
      </c>
      <c r="AK1401" s="943">
        <v>6.0607393162393164</v>
      </c>
      <c r="AL1401" s="943">
        <v>70.91064999999999</v>
      </c>
      <c r="AM1401" s="941">
        <v>4.726755886060297</v>
      </c>
      <c r="AN1401" s="944">
        <v>45083.292222222219</v>
      </c>
      <c r="AO1401" s="933"/>
    </row>
    <row r="1402" spans="1:41" x14ac:dyDescent="0.2">
      <c r="A1402" s="988" t="s">
        <v>2583</v>
      </c>
      <c r="B1402" s="988" t="s">
        <v>2584</v>
      </c>
      <c r="C1402" s="991"/>
      <c r="D1402" s="994" t="s">
        <v>520</v>
      </c>
      <c r="E1402" s="991" t="s">
        <v>1649</v>
      </c>
      <c r="F1402" s="991">
        <v>2</v>
      </c>
      <c r="G1402" s="991">
        <v>1</v>
      </c>
      <c r="H1402" s="997">
        <v>10</v>
      </c>
      <c r="I1402" s="997">
        <v>270</v>
      </c>
      <c r="J1402" s="997">
        <v>0.01</v>
      </c>
      <c r="K1402" s="985">
        <v>5.12</v>
      </c>
      <c r="L1402" s="997">
        <v>2</v>
      </c>
      <c r="M1402" s="997">
        <v>46</v>
      </c>
      <c r="N1402" s="1000">
        <v>158.23658259961198</v>
      </c>
      <c r="O1402" s="985">
        <f>VLOOKUP(D1402,'Залог и цена пипса'!$B$13:$E$44,3,0)*(N1402+I1402*$C$2*K1402)</f>
        <v>2275.555173694966</v>
      </c>
      <c r="P1402" s="985">
        <f>K1402*VLOOKUP(D1402,'Залог и цена пипса'!$B$13:$E$44,2,0)</f>
        <v>686.18240000000003</v>
      </c>
      <c r="Q1402" s="976"/>
      <c r="R1402" s="976"/>
      <c r="S1402" s="976"/>
      <c r="T1402" s="976"/>
      <c r="U1402" s="976"/>
      <c r="V1402" s="976"/>
      <c r="W1402" s="979"/>
      <c r="X1402" s="982"/>
      <c r="Y1402" s="982"/>
      <c r="Z1402" s="973">
        <f>MAX(O1402,X1402)+MAX(Y1402,P1402)</f>
        <v>2961.7375736949662</v>
      </c>
      <c r="AA1402" s="945" t="s">
        <v>2585</v>
      </c>
      <c r="AB1402" s="946" t="s">
        <v>520</v>
      </c>
      <c r="AC1402" s="946">
        <v>3500</v>
      </c>
      <c r="AD1402" s="946" t="s">
        <v>380</v>
      </c>
      <c r="AE1402" s="947">
        <v>42373</v>
      </c>
      <c r="AF1402" s="947">
        <v>42734</v>
      </c>
      <c r="AG1402" s="946">
        <v>7034.02</v>
      </c>
      <c r="AH1402" s="946">
        <v>1400.46</v>
      </c>
      <c r="AI1402" s="948">
        <v>0.20169999999999999</v>
      </c>
      <c r="AJ1402" s="948">
        <f>(AH1402-MIN(IF(O1402=0,2E+99,O1402),IF(X1402=0,2E+99,X1402)))/MIN(IF(O1402=0,2E+99,O1402),IF(X1402=0,2E+99,X1402))</f>
        <v>-0.38456337328618467</v>
      </c>
      <c r="AK1402" s="948">
        <v>0.16747666666666669</v>
      </c>
      <c r="AL1402" s="948">
        <v>2.0097200000000002</v>
      </c>
      <c r="AM1402" s="949">
        <v>5.0226497008125905</v>
      </c>
      <c r="AN1402" s="950">
        <v>45083.292268518519</v>
      </c>
      <c r="AO1402" s="946"/>
    </row>
    <row r="1403" spans="1:41" x14ac:dyDescent="0.2">
      <c r="A1403" s="989"/>
      <c r="B1403" s="989"/>
      <c r="C1403" s="992"/>
      <c r="D1403" s="995"/>
      <c r="E1403" s="992"/>
      <c r="F1403" s="992"/>
      <c r="G1403" s="992"/>
      <c r="H1403" s="998"/>
      <c r="I1403" s="998"/>
      <c r="J1403" s="998"/>
      <c r="K1403" s="986"/>
      <c r="L1403" s="998"/>
      <c r="M1403" s="998"/>
      <c r="N1403" s="1001"/>
      <c r="O1403" s="986"/>
      <c r="P1403" s="986"/>
      <c r="Q1403" s="977"/>
      <c r="R1403" s="977"/>
      <c r="S1403" s="977"/>
      <c r="T1403" s="977"/>
      <c r="U1403" s="977"/>
      <c r="V1403" s="977"/>
      <c r="W1403" s="980"/>
      <c r="X1403" s="983"/>
      <c r="Y1403" s="983"/>
      <c r="Z1403" s="974"/>
      <c r="AA1403" s="951" t="s">
        <v>2586</v>
      </c>
      <c r="AB1403" s="952" t="s">
        <v>522</v>
      </c>
      <c r="AC1403" s="952">
        <v>3500</v>
      </c>
      <c r="AD1403" s="952" t="s">
        <v>380</v>
      </c>
      <c r="AE1403" s="953">
        <v>42373</v>
      </c>
      <c r="AF1403" s="953">
        <v>42734</v>
      </c>
      <c r="AG1403" s="952">
        <v>4175.8</v>
      </c>
      <c r="AH1403" s="952">
        <v>2160.29</v>
      </c>
      <c r="AI1403" s="954">
        <v>0.49380000000000002</v>
      </c>
      <c r="AJ1403" s="954">
        <f>(AH1403-MIN(IF(O1402=0,2E+99,O1402),IF(X1402=0,2E+99,X1402)))/MIN(IF(O1402=0,2E+99,O1402),IF(X1402=0,2E+99,X1402))</f>
        <v>-5.065364928410087E-2</v>
      </c>
      <c r="AK1403" s="954">
        <v>9.9423809523809525E-2</v>
      </c>
      <c r="AL1403" s="954">
        <v>1.1930857142857143</v>
      </c>
      <c r="AM1403" s="955">
        <v>1.9329812201139662</v>
      </c>
      <c r="AN1403" s="956">
        <v>45083.292280092595</v>
      </c>
      <c r="AO1403" s="952"/>
    </row>
    <row r="1404" spans="1:41" ht="13.5" thickBot="1" x14ac:dyDescent="0.25">
      <c r="A1404" s="990"/>
      <c r="B1404" s="990"/>
      <c r="C1404" s="993"/>
      <c r="D1404" s="996"/>
      <c r="E1404" s="993"/>
      <c r="F1404" s="993"/>
      <c r="G1404" s="993"/>
      <c r="H1404" s="999"/>
      <c r="I1404" s="999"/>
      <c r="J1404" s="999"/>
      <c r="K1404" s="987"/>
      <c r="L1404" s="999"/>
      <c r="M1404" s="999"/>
      <c r="N1404" s="1002"/>
      <c r="O1404" s="987"/>
      <c r="P1404" s="987"/>
      <c r="Q1404" s="978"/>
      <c r="R1404" s="978"/>
      <c r="S1404" s="978"/>
      <c r="T1404" s="978"/>
      <c r="U1404" s="978"/>
      <c r="V1404" s="978"/>
      <c r="W1404" s="981"/>
      <c r="X1404" s="984"/>
      <c r="Y1404" s="984"/>
      <c r="Z1404" s="975"/>
      <c r="AA1404" s="957" t="s">
        <v>2587</v>
      </c>
      <c r="AB1404" s="958" t="s">
        <v>500</v>
      </c>
      <c r="AC1404" s="958">
        <v>3500</v>
      </c>
      <c r="AD1404" s="958" t="s">
        <v>380</v>
      </c>
      <c r="AE1404" s="959">
        <v>42373</v>
      </c>
      <c r="AF1404" s="959">
        <v>42734</v>
      </c>
      <c r="AG1404" s="958">
        <v>3925.35</v>
      </c>
      <c r="AH1404" s="958">
        <v>1343.2</v>
      </c>
      <c r="AI1404" s="960">
        <v>0.26379999999999998</v>
      </c>
      <c r="AJ1404" s="960">
        <f>(AH1404-MIN(IF(O1402=0,2E+99,O1402),IF(X1402=0,2E+99,X1402)))/MIN(IF(O1402=0,2E+99,O1402),IF(X1402=0,2E+99,X1402))</f>
        <v>-0.40972646344629854</v>
      </c>
      <c r="AK1404" s="960">
        <v>9.3460714285714286E-2</v>
      </c>
      <c r="AL1404" s="960">
        <v>1.1215285714285714</v>
      </c>
      <c r="AM1404" s="961">
        <v>2.922386837403216</v>
      </c>
      <c r="AN1404" s="962">
        <v>45083.292280092595</v>
      </c>
      <c r="AO1404" s="958"/>
    </row>
    <row r="1405" spans="1:41" x14ac:dyDescent="0.2">
      <c r="A1405" s="988" t="s">
        <v>2583</v>
      </c>
      <c r="B1405" s="988" t="s">
        <v>2588</v>
      </c>
      <c r="C1405" s="991"/>
      <c r="D1405" s="994" t="s">
        <v>522</v>
      </c>
      <c r="E1405" s="991" t="s">
        <v>1649</v>
      </c>
      <c r="F1405" s="991">
        <v>2</v>
      </c>
      <c r="G1405" s="991">
        <v>1</v>
      </c>
      <c r="H1405" s="997">
        <v>10</v>
      </c>
      <c r="I1405" s="997">
        <v>270</v>
      </c>
      <c r="J1405" s="997">
        <v>0.01</v>
      </c>
      <c r="K1405" s="985">
        <v>5.12</v>
      </c>
      <c r="L1405" s="997">
        <v>2</v>
      </c>
      <c r="M1405" s="997">
        <v>50</v>
      </c>
      <c r="N1405" s="1000">
        <v>156.15543746880002</v>
      </c>
      <c r="O1405" s="985">
        <f>VLOOKUP(D1405,'Залог и цена пипса'!$B$13:$E$44,3,0)*(N1405+I1405*$C$2*K1405)</f>
        <v>3911.2107590288647</v>
      </c>
      <c r="P1405" s="985">
        <f>K1405*VLOOKUP(D1405,'Залог и цена пипса'!$B$13:$E$44,2,0)</f>
        <v>748.53801169590633</v>
      </c>
      <c r="Q1405" s="976"/>
      <c r="R1405" s="976"/>
      <c r="S1405" s="976"/>
      <c r="T1405" s="976"/>
      <c r="U1405" s="976"/>
      <c r="V1405" s="976"/>
      <c r="W1405" s="979"/>
      <c r="X1405" s="982"/>
      <c r="Y1405" s="982"/>
      <c r="Z1405" s="973">
        <f>MAX(O1405,X1405)+MAX(Y1405,P1405)</f>
        <v>4659.748770724771</v>
      </c>
      <c r="AA1405" s="945" t="s">
        <v>2585</v>
      </c>
      <c r="AB1405" s="946" t="s">
        <v>520</v>
      </c>
      <c r="AC1405" s="946">
        <v>3500</v>
      </c>
      <c r="AD1405" s="946" t="s">
        <v>380</v>
      </c>
      <c r="AE1405" s="947">
        <v>42373</v>
      </c>
      <c r="AF1405" s="947">
        <v>42734</v>
      </c>
      <c r="AG1405" s="946">
        <v>7034.02</v>
      </c>
      <c r="AH1405" s="946">
        <v>1400.46</v>
      </c>
      <c r="AI1405" s="948">
        <v>0.20169999999999999</v>
      </c>
      <c r="AJ1405" s="948">
        <f>(AH1405-MIN(IF(O1405=0,2E+99,O1405),IF(X1405=0,2E+99,X1405)))/MIN(IF(O1405=0,2E+99,O1405),IF(X1405=0,2E+99,X1405))</f>
        <v>-0.6419369636967025</v>
      </c>
      <c r="AK1405" s="948">
        <v>0.16747666666666669</v>
      </c>
      <c r="AL1405" s="948">
        <v>2.0097200000000002</v>
      </c>
      <c r="AM1405" s="949">
        <v>5.0226497008125905</v>
      </c>
      <c r="AN1405" s="950">
        <v>45083.292337962965</v>
      </c>
      <c r="AO1405" s="946"/>
    </row>
    <row r="1406" spans="1:41" x14ac:dyDescent="0.2">
      <c r="A1406" s="989"/>
      <c r="B1406" s="989"/>
      <c r="C1406" s="992"/>
      <c r="D1406" s="995"/>
      <c r="E1406" s="992"/>
      <c r="F1406" s="992"/>
      <c r="G1406" s="992"/>
      <c r="H1406" s="998"/>
      <c r="I1406" s="998"/>
      <c r="J1406" s="998"/>
      <c r="K1406" s="986"/>
      <c r="L1406" s="998"/>
      <c r="M1406" s="998"/>
      <c r="N1406" s="1001"/>
      <c r="O1406" s="986"/>
      <c r="P1406" s="986"/>
      <c r="Q1406" s="977"/>
      <c r="R1406" s="977"/>
      <c r="S1406" s="977"/>
      <c r="T1406" s="977"/>
      <c r="U1406" s="977"/>
      <c r="V1406" s="977"/>
      <c r="W1406" s="980"/>
      <c r="X1406" s="983"/>
      <c r="Y1406" s="983"/>
      <c r="Z1406" s="974"/>
      <c r="AA1406" s="951" t="s">
        <v>2586</v>
      </c>
      <c r="AB1406" s="952" t="s">
        <v>522</v>
      </c>
      <c r="AC1406" s="952">
        <v>3500</v>
      </c>
      <c r="AD1406" s="952" t="s">
        <v>380</v>
      </c>
      <c r="AE1406" s="953">
        <v>42373</v>
      </c>
      <c r="AF1406" s="953">
        <v>42734</v>
      </c>
      <c r="AG1406" s="952">
        <v>4175.8</v>
      </c>
      <c r="AH1406" s="952">
        <v>2160.29</v>
      </c>
      <c r="AI1406" s="954">
        <v>0.49380000000000002</v>
      </c>
      <c r="AJ1406" s="954">
        <f>(AH1406-MIN(IF(O1405=0,2E+99,O1405),IF(X1405=0,2E+99,X1405)))/MIN(IF(O1405=0,2E+99,O1405),IF(X1405=0,2E+99,X1405))</f>
        <v>-0.44766719742395322</v>
      </c>
      <c r="AK1406" s="954">
        <v>9.9423809523809525E-2</v>
      </c>
      <c r="AL1406" s="954">
        <v>1.1930857142857143</v>
      </c>
      <c r="AM1406" s="955">
        <v>1.9329812201139662</v>
      </c>
      <c r="AN1406" s="956">
        <v>45083.292337962965</v>
      </c>
      <c r="AO1406" s="952"/>
    </row>
    <row r="1407" spans="1:41" ht="13.5" thickBot="1" x14ac:dyDescent="0.25">
      <c r="A1407" s="990"/>
      <c r="B1407" s="990"/>
      <c r="C1407" s="993"/>
      <c r="D1407" s="996"/>
      <c r="E1407" s="993"/>
      <c r="F1407" s="993"/>
      <c r="G1407" s="993"/>
      <c r="H1407" s="999"/>
      <c r="I1407" s="999"/>
      <c r="J1407" s="999"/>
      <c r="K1407" s="987"/>
      <c r="L1407" s="999"/>
      <c r="M1407" s="999"/>
      <c r="N1407" s="1002"/>
      <c r="O1407" s="987"/>
      <c r="P1407" s="987"/>
      <c r="Q1407" s="978"/>
      <c r="R1407" s="978"/>
      <c r="S1407" s="978"/>
      <c r="T1407" s="978"/>
      <c r="U1407" s="978"/>
      <c r="V1407" s="978"/>
      <c r="W1407" s="981"/>
      <c r="X1407" s="984"/>
      <c r="Y1407" s="984"/>
      <c r="Z1407" s="975"/>
      <c r="AA1407" s="957" t="s">
        <v>2587</v>
      </c>
      <c r="AB1407" s="958" t="s">
        <v>500</v>
      </c>
      <c r="AC1407" s="958">
        <v>3500</v>
      </c>
      <c r="AD1407" s="958" t="s">
        <v>380</v>
      </c>
      <c r="AE1407" s="959">
        <v>42373</v>
      </c>
      <c r="AF1407" s="959">
        <v>42734</v>
      </c>
      <c r="AG1407" s="958">
        <v>3925.35</v>
      </c>
      <c r="AH1407" s="958">
        <v>1343.2</v>
      </c>
      <c r="AI1407" s="960">
        <v>0.26379999999999998</v>
      </c>
      <c r="AJ1407" s="960">
        <f>(AH1407-MIN(IF(O1405=0,2E+99,O1405),IF(X1405=0,2E+99,X1405)))/MIN(IF(O1405=0,2E+99,O1405),IF(X1405=0,2E+99,X1405))</f>
        <v>-0.65657693160633701</v>
      </c>
      <c r="AK1407" s="960">
        <v>9.3460714285714286E-2</v>
      </c>
      <c r="AL1407" s="960">
        <v>1.1215285714285714</v>
      </c>
      <c r="AM1407" s="961">
        <v>2.922386837403216</v>
      </c>
      <c r="AN1407" s="962">
        <v>45083.292349537034</v>
      </c>
      <c r="AO1407" s="958"/>
    </row>
    <row r="1408" spans="1:41" x14ac:dyDescent="0.2">
      <c r="A1408" s="988" t="s">
        <v>2583</v>
      </c>
      <c r="B1408" s="988" t="s">
        <v>2589</v>
      </c>
      <c r="C1408" s="991"/>
      <c r="D1408" s="994" t="s">
        <v>500</v>
      </c>
      <c r="E1408" s="991" t="s">
        <v>1649</v>
      </c>
      <c r="F1408" s="991">
        <v>2</v>
      </c>
      <c r="G1408" s="991">
        <v>1</v>
      </c>
      <c r="H1408" s="997">
        <v>10</v>
      </c>
      <c r="I1408" s="997">
        <v>270</v>
      </c>
      <c r="J1408" s="997">
        <v>0.01</v>
      </c>
      <c r="K1408" s="985">
        <v>5.12</v>
      </c>
      <c r="L1408" s="997">
        <v>2</v>
      </c>
      <c r="M1408" s="997">
        <v>51</v>
      </c>
      <c r="N1408" s="1000">
        <v>156.37199999999999</v>
      </c>
      <c r="O1408" s="985">
        <f>VLOOKUP(D1408,'Залог и цена пипса'!$B$13:$E$44,3,0)*(N1408+I1408*$C$2*K1408)</f>
        <v>3637.32</v>
      </c>
      <c r="P1408" s="985">
        <f>K1408*VLOOKUP(D1408,'Залог и цена пипса'!$B$13:$E$44,2,0)</f>
        <v>1098.0352</v>
      </c>
      <c r="Q1408" s="976"/>
      <c r="R1408" s="976"/>
      <c r="S1408" s="976"/>
      <c r="T1408" s="976"/>
      <c r="U1408" s="976"/>
      <c r="V1408" s="976"/>
      <c r="W1408" s="979"/>
      <c r="X1408" s="982"/>
      <c r="Y1408" s="982"/>
      <c r="Z1408" s="973">
        <f>MAX(O1408,X1408)+MAX(Y1408,P1408)</f>
        <v>4735.3552</v>
      </c>
      <c r="AA1408" s="945" t="s">
        <v>2585</v>
      </c>
      <c r="AB1408" s="946" t="s">
        <v>520</v>
      </c>
      <c r="AC1408" s="946">
        <v>3500</v>
      </c>
      <c r="AD1408" s="946" t="s">
        <v>380</v>
      </c>
      <c r="AE1408" s="947">
        <v>42373</v>
      </c>
      <c r="AF1408" s="947">
        <v>42734</v>
      </c>
      <c r="AG1408" s="946">
        <v>7034.02</v>
      </c>
      <c r="AH1408" s="946">
        <v>1400.46</v>
      </c>
      <c r="AI1408" s="948">
        <v>0.20169999999999999</v>
      </c>
      <c r="AJ1408" s="948">
        <f>(AH1408-MIN(IF(O1408=0,2E+99,O1408),IF(X1408=0,2E+99,X1408)))/MIN(IF(O1408=0,2E+99,O1408),IF(X1408=0,2E+99,X1408))</f>
        <v>-0.61497476163768927</v>
      </c>
      <c r="AK1408" s="948">
        <v>0.16747666666666669</v>
      </c>
      <c r="AL1408" s="948">
        <v>2.0097200000000002</v>
      </c>
      <c r="AM1408" s="949">
        <v>5.0226497008125905</v>
      </c>
      <c r="AN1408" s="950">
        <v>45083.292395833334</v>
      </c>
      <c r="AO1408" s="946"/>
    </row>
    <row r="1409" spans="1:41" x14ac:dyDescent="0.2">
      <c r="A1409" s="989"/>
      <c r="B1409" s="989"/>
      <c r="C1409" s="992"/>
      <c r="D1409" s="995"/>
      <c r="E1409" s="992"/>
      <c r="F1409" s="992"/>
      <c r="G1409" s="992"/>
      <c r="H1409" s="998"/>
      <c r="I1409" s="998"/>
      <c r="J1409" s="998"/>
      <c r="K1409" s="986"/>
      <c r="L1409" s="998"/>
      <c r="M1409" s="998"/>
      <c r="N1409" s="1001"/>
      <c r="O1409" s="986"/>
      <c r="P1409" s="986"/>
      <c r="Q1409" s="977"/>
      <c r="R1409" s="977"/>
      <c r="S1409" s="977"/>
      <c r="T1409" s="977"/>
      <c r="U1409" s="977"/>
      <c r="V1409" s="977"/>
      <c r="W1409" s="980"/>
      <c r="X1409" s="983"/>
      <c r="Y1409" s="983"/>
      <c r="Z1409" s="974"/>
      <c r="AA1409" s="951" t="s">
        <v>2586</v>
      </c>
      <c r="AB1409" s="952" t="s">
        <v>522</v>
      </c>
      <c r="AC1409" s="952">
        <v>3500</v>
      </c>
      <c r="AD1409" s="952" t="s">
        <v>380</v>
      </c>
      <c r="AE1409" s="953">
        <v>42373</v>
      </c>
      <c r="AF1409" s="953">
        <v>42734</v>
      </c>
      <c r="AG1409" s="952">
        <v>4175.8</v>
      </c>
      <c r="AH1409" s="952">
        <v>2160.29</v>
      </c>
      <c r="AI1409" s="954">
        <v>0.49380000000000002</v>
      </c>
      <c r="AJ1409" s="954">
        <f>(AH1409-MIN(IF(O1408=0,2E+99,O1408),IF(X1408=0,2E+99,X1408)))/MIN(IF(O1408=0,2E+99,O1408),IF(X1408=0,2E+99,X1408))</f>
        <v>-0.40607645189315211</v>
      </c>
      <c r="AK1409" s="954">
        <v>9.9423809523809525E-2</v>
      </c>
      <c r="AL1409" s="954">
        <v>1.1930857142857143</v>
      </c>
      <c r="AM1409" s="955">
        <v>1.9329812201139662</v>
      </c>
      <c r="AN1409" s="956">
        <v>45083.292407407411</v>
      </c>
      <c r="AO1409" s="952"/>
    </row>
    <row r="1410" spans="1:41" ht="13.5" thickBot="1" x14ac:dyDescent="0.25">
      <c r="A1410" s="990"/>
      <c r="B1410" s="990"/>
      <c r="C1410" s="993"/>
      <c r="D1410" s="996"/>
      <c r="E1410" s="993"/>
      <c r="F1410" s="993"/>
      <c r="G1410" s="993"/>
      <c r="H1410" s="999"/>
      <c r="I1410" s="999"/>
      <c r="J1410" s="999"/>
      <c r="K1410" s="987"/>
      <c r="L1410" s="999"/>
      <c r="M1410" s="999"/>
      <c r="N1410" s="1002"/>
      <c r="O1410" s="987"/>
      <c r="P1410" s="987"/>
      <c r="Q1410" s="978"/>
      <c r="R1410" s="978"/>
      <c r="S1410" s="978"/>
      <c r="T1410" s="978"/>
      <c r="U1410" s="978"/>
      <c r="V1410" s="978"/>
      <c r="W1410" s="981"/>
      <c r="X1410" s="984"/>
      <c r="Y1410" s="984"/>
      <c r="Z1410" s="975"/>
      <c r="AA1410" s="957" t="s">
        <v>2587</v>
      </c>
      <c r="AB1410" s="958" t="s">
        <v>500</v>
      </c>
      <c r="AC1410" s="958">
        <v>3500</v>
      </c>
      <c r="AD1410" s="958" t="s">
        <v>380</v>
      </c>
      <c r="AE1410" s="959">
        <v>42373</v>
      </c>
      <c r="AF1410" s="959">
        <v>42734</v>
      </c>
      <c r="AG1410" s="958">
        <v>3925.35</v>
      </c>
      <c r="AH1410" s="958">
        <v>1343.2</v>
      </c>
      <c r="AI1410" s="960">
        <v>0.26379999999999998</v>
      </c>
      <c r="AJ1410" s="960">
        <f>(AH1410-MIN(IF(O1408=0,2E+99,O1408),IF(X1408=0,2E+99,X1408)))/MIN(IF(O1408=0,2E+99,O1408),IF(X1408=0,2E+99,X1408))</f>
        <v>-0.63071712139707248</v>
      </c>
      <c r="AK1410" s="960">
        <v>9.3460714285714286E-2</v>
      </c>
      <c r="AL1410" s="960">
        <v>1.1215285714285714</v>
      </c>
      <c r="AM1410" s="961">
        <v>2.922386837403216</v>
      </c>
      <c r="AN1410" s="962">
        <v>45083.292407407411</v>
      </c>
      <c r="AO1410" s="958"/>
    </row>
    <row r="1411" spans="1:41" ht="13.5" thickBot="1" x14ac:dyDescent="0.25">
      <c r="A1411" s="932" t="s">
        <v>2590</v>
      </c>
      <c r="B1411" s="932" t="s">
        <v>2591</v>
      </c>
      <c r="C1411" s="933"/>
      <c r="D1411" s="934" t="s">
        <v>520</v>
      </c>
      <c r="E1411" s="933" t="s">
        <v>960</v>
      </c>
      <c r="F1411" s="933">
        <v>1</v>
      </c>
      <c r="G1411" s="933">
        <v>1</v>
      </c>
      <c r="H1411" s="935">
        <v>13</v>
      </c>
      <c r="I1411" s="935">
        <v>342</v>
      </c>
      <c r="J1411" s="935">
        <v>0.01</v>
      </c>
      <c r="K1411" s="936">
        <v>4.7460000000000004</v>
      </c>
      <c r="L1411" s="935">
        <v>1.7</v>
      </c>
      <c r="M1411" s="935">
        <v>80</v>
      </c>
      <c r="N1411" s="937">
        <v>239.62342963736754</v>
      </c>
      <c r="O1411" s="936">
        <f>VLOOKUP(D1411,'Залог и цена пипса'!$B$13:$E$44,3,0)*(N1411+I1411*$C$2*K1411)</f>
        <v>3006.880672301691</v>
      </c>
      <c r="P1411" s="936">
        <f>K1411*VLOOKUP(D1411,'Залог и цена пипса'!$B$13:$E$44,2,0)</f>
        <v>636.05892000000006</v>
      </c>
      <c r="Q1411" s="938"/>
      <c r="R1411" s="938"/>
      <c r="S1411" s="938"/>
      <c r="T1411" s="938"/>
      <c r="U1411" s="938"/>
      <c r="V1411" s="938"/>
      <c r="W1411" s="939"/>
      <c r="X1411" s="940"/>
      <c r="Y1411" s="940"/>
      <c r="Z1411" s="941">
        <f t="shared" ref="Z1411:Z1416" si="24">MAX(O1411,X1411)+MAX(Y1411,P1411)</f>
        <v>3642.9395923016909</v>
      </c>
      <c r="AA1411" s="932" t="s">
        <v>2592</v>
      </c>
      <c r="AB1411" s="933" t="s">
        <v>520</v>
      </c>
      <c r="AC1411" s="933">
        <v>2000</v>
      </c>
      <c r="AD1411" s="933" t="s">
        <v>380</v>
      </c>
      <c r="AE1411" s="942">
        <v>43102</v>
      </c>
      <c r="AF1411" s="942">
        <v>43514</v>
      </c>
      <c r="AG1411" s="933">
        <v>26931.61</v>
      </c>
      <c r="AH1411" s="933">
        <v>5667.44</v>
      </c>
      <c r="AI1411" s="943">
        <v>0.253</v>
      </c>
      <c r="AJ1411" s="943">
        <f>(AH1411-MIN(IF(O1411=0,2E+99,O1411),IF(X1411=0,2E+99,X1411)))/MIN(IF(O1411=0,2E+99,O1411),IF(X1411=0,2E+99,X1411))</f>
        <v>0.88482371522303138</v>
      </c>
      <c r="AK1411" s="943">
        <v>0.99013272058823532</v>
      </c>
      <c r="AL1411" s="943">
        <v>12.24164090909091</v>
      </c>
      <c r="AM1411" s="941">
        <v>4.3199895928641183</v>
      </c>
      <c r="AN1411" s="944">
        <v>45083.29247685185</v>
      </c>
      <c r="AO1411" s="933"/>
    </row>
    <row r="1412" spans="1:41" ht="13.5" thickBot="1" x14ac:dyDescent="0.25">
      <c r="A1412" s="932" t="s">
        <v>2593</v>
      </c>
      <c r="B1412" s="932" t="s">
        <v>2594</v>
      </c>
      <c r="C1412" s="933"/>
      <c r="D1412" s="934" t="s">
        <v>502</v>
      </c>
      <c r="E1412" s="933" t="s">
        <v>960</v>
      </c>
      <c r="F1412" s="933">
        <v>1</v>
      </c>
      <c r="G1412" s="933">
        <v>1</v>
      </c>
      <c r="H1412" s="935">
        <v>14</v>
      </c>
      <c r="I1412" s="935">
        <v>244</v>
      </c>
      <c r="J1412" s="935">
        <v>0.01</v>
      </c>
      <c r="K1412" s="936">
        <v>46.435000000000002</v>
      </c>
      <c r="L1412" s="935">
        <v>1.8</v>
      </c>
      <c r="M1412" s="935">
        <v>35</v>
      </c>
      <c r="N1412" s="937">
        <v>1096.1909999999998</v>
      </c>
      <c r="O1412" s="936">
        <f>VLOOKUP(D1412,'Залог и цена пипса'!$B$13:$E$44,3,0)*(N1412+I1412*$C$2*K1412)</f>
        <v>27957.120000000006</v>
      </c>
      <c r="P1412" s="936">
        <f>K1412*VLOOKUP(D1412,'Залог и цена пипса'!$B$13:$E$44,2,0)</f>
        <v>6223.2187000000004</v>
      </c>
      <c r="Q1412" s="938"/>
      <c r="R1412" s="938"/>
      <c r="S1412" s="938"/>
      <c r="T1412" s="938"/>
      <c r="U1412" s="938"/>
      <c r="V1412" s="938"/>
      <c r="W1412" s="939"/>
      <c r="X1412" s="940"/>
      <c r="Y1412" s="940"/>
      <c r="Z1412" s="941">
        <f t="shared" si="24"/>
        <v>34180.338700000008</v>
      </c>
      <c r="AA1412" s="933"/>
      <c r="AB1412" s="933"/>
      <c r="AC1412" s="933"/>
      <c r="AD1412" s="933"/>
      <c r="AE1412" s="933"/>
      <c r="AF1412" s="933"/>
      <c r="AG1412" s="933"/>
      <c r="AH1412" s="933"/>
      <c r="AI1412" s="943"/>
      <c r="AJ1412" s="943"/>
      <c r="AK1412" s="943"/>
      <c r="AL1412" s="943"/>
      <c r="AM1412" s="941"/>
      <c r="AN1412" s="944">
        <v>45083.29247685185</v>
      </c>
      <c r="AO1412" s="933"/>
    </row>
    <row r="1413" spans="1:41" ht="13.5" thickBot="1" x14ac:dyDescent="0.25">
      <c r="A1413" s="932" t="s">
        <v>2593</v>
      </c>
      <c r="B1413" s="932" t="s">
        <v>2595</v>
      </c>
      <c r="C1413" s="933"/>
      <c r="D1413" s="934" t="s">
        <v>500</v>
      </c>
      <c r="E1413" s="933" t="s">
        <v>960</v>
      </c>
      <c r="F1413" s="933">
        <v>1</v>
      </c>
      <c r="G1413" s="933">
        <v>1</v>
      </c>
      <c r="H1413" s="935">
        <v>13</v>
      </c>
      <c r="I1413" s="935">
        <v>208</v>
      </c>
      <c r="J1413" s="935">
        <v>0.01</v>
      </c>
      <c r="K1413" s="936">
        <v>22.937999999999999</v>
      </c>
      <c r="L1413" s="935">
        <v>1.8</v>
      </c>
      <c r="M1413" s="935">
        <v>36</v>
      </c>
      <c r="N1413" s="937">
        <v>507.92299999999989</v>
      </c>
      <c r="O1413" s="936">
        <f>VLOOKUP(D1413,'Залог и цена пипса'!$B$13:$E$44,3,0)*(N1413+I1413*$C$2*K1413)</f>
        <v>12235.886</v>
      </c>
      <c r="P1413" s="936">
        <f>K1413*VLOOKUP(D1413,'Залог и цена пипса'!$B$13:$E$44,2,0)</f>
        <v>4919.2834800000001</v>
      </c>
      <c r="Q1413" s="938"/>
      <c r="R1413" s="938"/>
      <c r="S1413" s="938"/>
      <c r="T1413" s="938"/>
      <c r="U1413" s="938"/>
      <c r="V1413" s="938"/>
      <c r="W1413" s="939"/>
      <c r="X1413" s="940"/>
      <c r="Y1413" s="940"/>
      <c r="Z1413" s="941">
        <f t="shared" si="24"/>
        <v>17155.16948</v>
      </c>
      <c r="AA1413" s="933"/>
      <c r="AB1413" s="933"/>
      <c r="AC1413" s="933"/>
      <c r="AD1413" s="933"/>
      <c r="AE1413" s="933"/>
      <c r="AF1413" s="933"/>
      <c r="AG1413" s="933"/>
      <c r="AH1413" s="933"/>
      <c r="AI1413" s="943"/>
      <c r="AJ1413" s="943"/>
      <c r="AK1413" s="943"/>
      <c r="AL1413" s="943"/>
      <c r="AM1413" s="941"/>
      <c r="AN1413" s="944">
        <v>45083.292500000003</v>
      </c>
      <c r="AO1413" s="933"/>
    </row>
    <row r="1414" spans="1:41" ht="13.5" thickBot="1" x14ac:dyDescent="0.25">
      <c r="A1414" s="932" t="s">
        <v>2593</v>
      </c>
      <c r="B1414" s="932" t="s">
        <v>2596</v>
      </c>
      <c r="C1414" s="933"/>
      <c r="D1414" s="934" t="s">
        <v>501</v>
      </c>
      <c r="E1414" s="933" t="s">
        <v>960</v>
      </c>
      <c r="F1414" s="933">
        <v>1</v>
      </c>
      <c r="G1414" s="933">
        <v>1</v>
      </c>
      <c r="H1414" s="935">
        <v>13</v>
      </c>
      <c r="I1414" s="935">
        <v>268</v>
      </c>
      <c r="J1414" s="935">
        <v>0.01</v>
      </c>
      <c r="K1414" s="936">
        <v>22.937999999999999</v>
      </c>
      <c r="L1414" s="935">
        <v>1.8</v>
      </c>
      <c r="M1414" s="935">
        <v>39</v>
      </c>
      <c r="N1414" s="937">
        <v>625.97299999999984</v>
      </c>
      <c r="O1414" s="936">
        <f>VLOOKUP(D1414,'Залог и цена пипса'!$B$13:$E$44,3,0)*(N1414+I1414*$C$2*K1414)</f>
        <v>15480.806</v>
      </c>
      <c r="P1414" s="936">
        <f>K1414*VLOOKUP(D1414,'Залог и цена пипса'!$B$13:$E$44,2,0)</f>
        <v>5626.2326400000002</v>
      </c>
      <c r="Q1414" s="938"/>
      <c r="R1414" s="938"/>
      <c r="S1414" s="938"/>
      <c r="T1414" s="938"/>
      <c r="U1414" s="938"/>
      <c r="V1414" s="938"/>
      <c r="W1414" s="939"/>
      <c r="X1414" s="940"/>
      <c r="Y1414" s="940"/>
      <c r="Z1414" s="941">
        <f t="shared" si="24"/>
        <v>21107.038639999999</v>
      </c>
      <c r="AA1414" s="933"/>
      <c r="AB1414" s="933"/>
      <c r="AC1414" s="933"/>
      <c r="AD1414" s="933"/>
      <c r="AE1414" s="933"/>
      <c r="AF1414" s="933"/>
      <c r="AG1414" s="933"/>
      <c r="AH1414" s="933"/>
      <c r="AI1414" s="943"/>
      <c r="AJ1414" s="943"/>
      <c r="AK1414" s="943"/>
      <c r="AL1414" s="943"/>
      <c r="AM1414" s="941"/>
      <c r="AN1414" s="944">
        <v>45083.292534722219</v>
      </c>
      <c r="AO1414" s="933"/>
    </row>
    <row r="1415" spans="1:41" ht="13.5" thickBot="1" x14ac:dyDescent="0.25">
      <c r="A1415" s="932" t="s">
        <v>2593</v>
      </c>
      <c r="B1415" s="932" t="s">
        <v>2597</v>
      </c>
      <c r="C1415" s="933"/>
      <c r="D1415" s="934" t="s">
        <v>505</v>
      </c>
      <c r="E1415" s="933" t="s">
        <v>960</v>
      </c>
      <c r="F1415" s="933">
        <v>1</v>
      </c>
      <c r="G1415" s="933">
        <v>1</v>
      </c>
      <c r="H1415" s="935">
        <v>14</v>
      </c>
      <c r="I1415" s="935">
        <v>270</v>
      </c>
      <c r="J1415" s="935">
        <v>0.01</v>
      </c>
      <c r="K1415" s="936">
        <v>46.435000000000002</v>
      </c>
      <c r="L1415" s="935">
        <v>1.8</v>
      </c>
      <c r="M1415" s="935">
        <v>39</v>
      </c>
      <c r="N1415" s="937">
        <v>1198.0094338999995</v>
      </c>
      <c r="O1415" s="936">
        <f>VLOOKUP(D1415,'Залог и цена пипса'!$B$13:$E$44,3,0)*(N1415+I1415*$C$2*K1415)</f>
        <v>23449.058830832513</v>
      </c>
      <c r="P1415" s="936">
        <f>K1415*VLOOKUP(D1415,'Залог и цена пипса'!$B$13:$E$44,2,0)</f>
        <v>9287</v>
      </c>
      <c r="Q1415" s="938"/>
      <c r="R1415" s="938"/>
      <c r="S1415" s="938"/>
      <c r="T1415" s="938"/>
      <c r="U1415" s="938"/>
      <c r="V1415" s="938"/>
      <c r="W1415" s="939"/>
      <c r="X1415" s="940"/>
      <c r="Y1415" s="940"/>
      <c r="Z1415" s="941">
        <f t="shared" si="24"/>
        <v>32736.058830832513</v>
      </c>
      <c r="AA1415" s="933"/>
      <c r="AB1415" s="933"/>
      <c r="AC1415" s="933"/>
      <c r="AD1415" s="933"/>
      <c r="AE1415" s="933"/>
      <c r="AF1415" s="933"/>
      <c r="AG1415" s="933"/>
      <c r="AH1415" s="933"/>
      <c r="AI1415" s="943"/>
      <c r="AJ1415" s="943"/>
      <c r="AK1415" s="943"/>
      <c r="AL1415" s="943"/>
      <c r="AM1415" s="941"/>
      <c r="AN1415" s="944">
        <v>45083.292557870373</v>
      </c>
      <c r="AO1415" s="933"/>
    </row>
    <row r="1416" spans="1:41" x14ac:dyDescent="0.2">
      <c r="A1416" s="988" t="s">
        <v>2598</v>
      </c>
      <c r="B1416" s="988" t="s">
        <v>2599</v>
      </c>
      <c r="C1416" s="991"/>
      <c r="D1416" s="994" t="s">
        <v>502</v>
      </c>
      <c r="E1416" s="991" t="s">
        <v>1004</v>
      </c>
      <c r="F1416" s="991">
        <v>2</v>
      </c>
      <c r="G1416" s="991">
        <v>0</v>
      </c>
      <c r="H1416" s="997">
        <v>9</v>
      </c>
      <c r="I1416" s="997">
        <v>179</v>
      </c>
      <c r="J1416" s="997">
        <v>0.01</v>
      </c>
      <c r="K1416" s="985">
        <v>0.98699999999999988</v>
      </c>
      <c r="L1416" s="997">
        <v>1.7</v>
      </c>
      <c r="M1416" s="997">
        <v>58</v>
      </c>
      <c r="N1416" s="1000">
        <v>41.331999999999994</v>
      </c>
      <c r="O1416" s="985">
        <f>VLOOKUP(D1416,'Залог и цена пипса'!$B$13:$E$44,3,0)*(N1416+I1416*$C$2*K1416)</f>
        <v>678.32949999999994</v>
      </c>
      <c r="P1416" s="985">
        <f>K1416*VLOOKUP(D1416,'Залог и цена пипса'!$B$13:$E$44,2,0)</f>
        <v>132.27773999999999</v>
      </c>
      <c r="Q1416" s="976">
        <v>9</v>
      </c>
      <c r="R1416" s="976">
        <v>219</v>
      </c>
      <c r="S1416" s="976">
        <v>0.01</v>
      </c>
      <c r="T1416" s="976">
        <v>1.6709999999999998</v>
      </c>
      <c r="U1416" s="976">
        <v>1.7</v>
      </c>
      <c r="V1416" s="976">
        <v>72</v>
      </c>
      <c r="W1416" s="979">
        <v>81.35199999999999</v>
      </c>
      <c r="X1416" s="982">
        <f>VLOOKUP(D1416,'Залог и цена пипса'!$B$13:$E$44,3,0)*(W1416+R1416*$C$2*T1416)</f>
        <v>1362.4435000000003</v>
      </c>
      <c r="Y1416" s="982">
        <f>T1416*VLOOKUP(D1416,'Залог и цена пипса'!$B$13:$E$44,2,0)</f>
        <v>223.94741999999999</v>
      </c>
      <c r="Z1416" s="973">
        <f t="shared" si="24"/>
        <v>1586.3909200000003</v>
      </c>
      <c r="AA1416" s="945" t="s">
        <v>2069</v>
      </c>
      <c r="AB1416" s="946" t="s">
        <v>502</v>
      </c>
      <c r="AC1416" s="946">
        <v>500</v>
      </c>
      <c r="AD1416" s="946" t="s">
        <v>380</v>
      </c>
      <c r="AE1416" s="947">
        <v>43102</v>
      </c>
      <c r="AF1416" s="947">
        <v>43671</v>
      </c>
      <c r="AG1416" s="946">
        <v>452.07</v>
      </c>
      <c r="AH1416" s="946">
        <v>255.87</v>
      </c>
      <c r="AI1416" s="948">
        <v>0.28989999999999999</v>
      </c>
      <c r="AJ1416" s="948">
        <f>(AH1416-MIN(IF(O1416=0,2E+99,O1416),IF(X1416=0,2E+99,X1416)))/MIN(IF(O1416=0,2E+99,O1416),IF(X1416=0,2E+99,X1416))</f>
        <v>-0.6227939371647554</v>
      </c>
      <c r="AK1416" s="948">
        <v>4.8092553191489355E-2</v>
      </c>
      <c r="AL1416" s="948">
        <v>0.56508749999999996</v>
      </c>
      <c r="AM1416" s="949">
        <v>1.1042472740063314</v>
      </c>
      <c r="AN1416" s="950">
        <v>45083.292615740742</v>
      </c>
      <c r="AO1416" s="946"/>
    </row>
    <row r="1417" spans="1:41" ht="13.5" thickBot="1" x14ac:dyDescent="0.25">
      <c r="A1417" s="990"/>
      <c r="B1417" s="990"/>
      <c r="C1417" s="993"/>
      <c r="D1417" s="996"/>
      <c r="E1417" s="993"/>
      <c r="F1417" s="993"/>
      <c r="G1417" s="993"/>
      <c r="H1417" s="999"/>
      <c r="I1417" s="999"/>
      <c r="J1417" s="999"/>
      <c r="K1417" s="987"/>
      <c r="L1417" s="999"/>
      <c r="M1417" s="999"/>
      <c r="N1417" s="1002"/>
      <c r="O1417" s="987"/>
      <c r="P1417" s="987"/>
      <c r="Q1417" s="978"/>
      <c r="R1417" s="978"/>
      <c r="S1417" s="978"/>
      <c r="T1417" s="978"/>
      <c r="U1417" s="978"/>
      <c r="V1417" s="978"/>
      <c r="W1417" s="981"/>
      <c r="X1417" s="984"/>
      <c r="Y1417" s="984"/>
      <c r="Z1417" s="975"/>
      <c r="AA1417" s="957" t="s">
        <v>2600</v>
      </c>
      <c r="AB1417" s="958" t="s">
        <v>502</v>
      </c>
      <c r="AC1417" s="958">
        <v>500</v>
      </c>
      <c r="AD1417" s="958" t="s">
        <v>380</v>
      </c>
      <c r="AE1417" s="959">
        <v>43102</v>
      </c>
      <c r="AF1417" s="959">
        <v>43651</v>
      </c>
      <c r="AG1417" s="958">
        <v>710.1</v>
      </c>
      <c r="AH1417" s="958">
        <v>144.02000000000001</v>
      </c>
      <c r="AI1417" s="960">
        <v>0.18840000000000001</v>
      </c>
      <c r="AJ1417" s="960">
        <f>(AH1417-MIN(IF(O1416=0,2E+99,O1416),IF(X1416=0,2E+99,X1416)))/MIN(IF(O1416=0,2E+99,O1416),IF(X1416=0,2E+99,X1416))</f>
        <v>-0.78768430386707344</v>
      </c>
      <c r="AK1417" s="960">
        <v>7.8464088397790052E-2</v>
      </c>
      <c r="AL1417" s="960">
        <v>0.94680000000000009</v>
      </c>
      <c r="AM1417" s="961">
        <v>3.2870434661852519</v>
      </c>
      <c r="AN1417" s="962">
        <v>45083.292615740742</v>
      </c>
      <c r="AO1417" s="958"/>
    </row>
    <row r="1418" spans="1:41" ht="13.5" thickBot="1" x14ac:dyDescent="0.25">
      <c r="A1418" s="932" t="s">
        <v>2601</v>
      </c>
      <c r="B1418" s="963" t="s">
        <v>1065</v>
      </c>
      <c r="C1418" s="933"/>
      <c r="D1418" s="934"/>
      <c r="E1418" s="933"/>
      <c r="F1418" s="933"/>
      <c r="G1418" s="933"/>
      <c r="H1418" s="935"/>
      <c r="I1418" s="935"/>
      <c r="J1418" s="935"/>
      <c r="K1418" s="936"/>
      <c r="L1418" s="935"/>
      <c r="M1418" s="935"/>
      <c r="N1418" s="937"/>
      <c r="O1418" s="936"/>
      <c r="P1418" s="936"/>
      <c r="Q1418" s="938"/>
      <c r="R1418" s="938"/>
      <c r="S1418" s="938"/>
      <c r="T1418" s="938"/>
      <c r="U1418" s="938"/>
      <c r="V1418" s="938"/>
      <c r="W1418" s="939"/>
      <c r="X1418" s="940"/>
      <c r="Y1418" s="940"/>
      <c r="Z1418" s="941"/>
      <c r="AA1418" s="933"/>
      <c r="AB1418" s="933"/>
      <c r="AC1418" s="933"/>
      <c r="AD1418" s="933"/>
      <c r="AE1418" s="933"/>
      <c r="AF1418" s="933"/>
      <c r="AG1418" s="933"/>
      <c r="AH1418" s="933"/>
      <c r="AI1418" s="943"/>
      <c r="AJ1418" s="943"/>
      <c r="AK1418" s="943"/>
      <c r="AL1418" s="943"/>
      <c r="AM1418" s="941"/>
      <c r="AN1418" s="944">
        <v>45083.292615740742</v>
      </c>
      <c r="AO1418" s="933"/>
    </row>
    <row r="1419" spans="1:41" ht="13.5" thickBot="1" x14ac:dyDescent="0.25">
      <c r="A1419" s="932" t="s">
        <v>2602</v>
      </c>
      <c r="B1419" s="932" t="s">
        <v>1210</v>
      </c>
      <c r="C1419" s="933"/>
      <c r="D1419" s="934" t="s">
        <v>500</v>
      </c>
      <c r="E1419" s="933" t="s">
        <v>960</v>
      </c>
      <c r="F1419" s="933">
        <v>1</v>
      </c>
      <c r="G1419" s="933">
        <v>1</v>
      </c>
      <c r="H1419" s="935">
        <v>10</v>
      </c>
      <c r="I1419" s="935">
        <v>315</v>
      </c>
      <c r="J1419" s="935">
        <v>0.01</v>
      </c>
      <c r="K1419" s="936">
        <v>4.4130000000000003</v>
      </c>
      <c r="L1419" s="935">
        <v>1.8</v>
      </c>
      <c r="M1419" s="935">
        <v>65</v>
      </c>
      <c r="N1419" s="937">
        <v>191.64699999999996</v>
      </c>
      <c r="O1419" s="936">
        <f>VLOOKUP(D1419,'Залог и цена пипса'!$B$13:$E$44,3,0)*(N1419+I1419*$C$2*K1419)</f>
        <v>4001.6125000000006</v>
      </c>
      <c r="P1419" s="936">
        <f>K1419*VLOOKUP(D1419,'Залог и цена пипса'!$B$13:$E$44,2,0)</f>
        <v>946.41198000000009</v>
      </c>
      <c r="Q1419" s="938"/>
      <c r="R1419" s="938"/>
      <c r="S1419" s="938"/>
      <c r="T1419" s="938"/>
      <c r="U1419" s="938"/>
      <c r="V1419" s="938"/>
      <c r="W1419" s="939"/>
      <c r="X1419" s="940"/>
      <c r="Y1419" s="940"/>
      <c r="Z1419" s="941">
        <f>MAX(O1419,X1419)+MAX(Y1419,P1419)</f>
        <v>4948.0244800000009</v>
      </c>
      <c r="AA1419" s="932" t="s">
        <v>1412</v>
      </c>
      <c r="AB1419" s="933" t="s">
        <v>500</v>
      </c>
      <c r="AC1419" s="933">
        <v>3500</v>
      </c>
      <c r="AD1419" s="933" t="s">
        <v>380</v>
      </c>
      <c r="AE1419" s="942">
        <v>42751</v>
      </c>
      <c r="AF1419" s="942">
        <v>43900</v>
      </c>
      <c r="AG1419" s="933">
        <v>23761.22</v>
      </c>
      <c r="AH1419" s="933">
        <v>5235.62</v>
      </c>
      <c r="AI1419" s="943">
        <v>0.19539999999999999</v>
      </c>
      <c r="AJ1419" s="943">
        <f>(AH1419-MIN(IF(O1419=0,2E+99,O1419),IF(X1419=0,2E+99,X1419)))/MIN(IF(O1419=0,2E+99,O1419),IF(X1419=0,2E+99,X1419))</f>
        <v>0.30837756029600544</v>
      </c>
      <c r="AK1419" s="943">
        <v>0.17960105820105823</v>
      </c>
      <c r="AL1419" s="943">
        <v>2.189974193548387</v>
      </c>
      <c r="AM1419" s="941">
        <v>1.4639927415319207</v>
      </c>
      <c r="AN1419" s="944">
        <v>45083.29278935185</v>
      </c>
      <c r="AO1419" s="933"/>
    </row>
    <row r="1420" spans="1:41" x14ac:dyDescent="0.2">
      <c r="A1420" s="988" t="s">
        <v>2603</v>
      </c>
      <c r="B1420" s="988" t="s">
        <v>1342</v>
      </c>
      <c r="C1420" s="991"/>
      <c r="D1420" s="994" t="s">
        <v>518</v>
      </c>
      <c r="E1420" s="991" t="s">
        <v>1004</v>
      </c>
      <c r="F1420" s="991">
        <v>2</v>
      </c>
      <c r="G1420" s="991">
        <v>1</v>
      </c>
      <c r="H1420" s="997">
        <v>12</v>
      </c>
      <c r="I1420" s="997">
        <v>1097</v>
      </c>
      <c r="J1420" s="997">
        <v>0.01</v>
      </c>
      <c r="K1420" s="985">
        <v>2.59</v>
      </c>
      <c r="L1420" s="997">
        <v>2</v>
      </c>
      <c r="M1420" s="997">
        <v>259</v>
      </c>
      <c r="N1420" s="1000">
        <v>649.57342486196069</v>
      </c>
      <c r="O1420" s="985">
        <f>VLOOKUP(D1420,'Залог и цена пипса'!$B$13:$E$44,3,0)*(N1420+I1420*$C$2*K1420)</f>
        <v>7867.132876241405</v>
      </c>
      <c r="P1420" s="985">
        <f>K1420*VLOOKUP(D1420,'Залог и цена пипса'!$B$13:$E$44,2,0)</f>
        <v>347.11180000000002</v>
      </c>
      <c r="Q1420" s="976"/>
      <c r="R1420" s="976"/>
      <c r="S1420" s="976"/>
      <c r="T1420" s="976"/>
      <c r="U1420" s="976"/>
      <c r="V1420" s="976"/>
      <c r="W1420" s="979"/>
      <c r="X1420" s="982"/>
      <c r="Y1420" s="982"/>
      <c r="Z1420" s="973">
        <f>MAX(O1420,X1420)+MAX(Y1420,P1420)</f>
        <v>8214.2446762414056</v>
      </c>
      <c r="AA1420" s="945" t="s">
        <v>2604</v>
      </c>
      <c r="AB1420" s="946" t="s">
        <v>518</v>
      </c>
      <c r="AC1420" s="946">
        <v>10000</v>
      </c>
      <c r="AD1420" s="946" t="s">
        <v>380</v>
      </c>
      <c r="AE1420" s="947">
        <v>41640</v>
      </c>
      <c r="AF1420" s="947">
        <v>44079</v>
      </c>
      <c r="AG1420" s="946">
        <v>-2027.09</v>
      </c>
      <c r="AH1420" s="946">
        <v>6832.88</v>
      </c>
      <c r="AI1420" s="948">
        <v>0.58699999999999997</v>
      </c>
      <c r="AJ1420" s="948">
        <f>(AH1420-MIN(IF(O1420=0,2E+99,O1420),IF(X1420=0,2E+99,X1420)))/MIN(IF(O1420=0,2E+99,O1420),IF(X1420=0,2E+99,X1420))</f>
        <v>-0.13146503211669774</v>
      </c>
      <c r="AK1420" s="948">
        <v>-2.5306991260923843E-3</v>
      </c>
      <c r="AL1420" s="948">
        <v>-3.0255074626865674E-2</v>
      </c>
      <c r="AM1420" s="949">
        <v>-4.4278656477013602E-2</v>
      </c>
      <c r="AN1420" s="950">
        <v>45083.29283564815</v>
      </c>
      <c r="AO1420" s="946"/>
    </row>
    <row r="1421" spans="1:41" x14ac:dyDescent="0.2">
      <c r="A1421" s="989"/>
      <c r="B1421" s="989"/>
      <c r="C1421" s="992"/>
      <c r="D1421" s="995"/>
      <c r="E1421" s="992"/>
      <c r="F1421" s="992"/>
      <c r="G1421" s="992"/>
      <c r="H1421" s="998"/>
      <c r="I1421" s="998"/>
      <c r="J1421" s="998"/>
      <c r="K1421" s="986"/>
      <c r="L1421" s="998"/>
      <c r="M1421" s="998"/>
      <c r="N1421" s="1001"/>
      <c r="O1421" s="986"/>
      <c r="P1421" s="986"/>
      <c r="Q1421" s="977"/>
      <c r="R1421" s="977"/>
      <c r="S1421" s="977"/>
      <c r="T1421" s="977"/>
      <c r="U1421" s="977"/>
      <c r="V1421" s="977"/>
      <c r="W1421" s="980"/>
      <c r="X1421" s="983"/>
      <c r="Y1421" s="983"/>
      <c r="Z1421" s="974"/>
      <c r="AA1421" s="951" t="s">
        <v>2605</v>
      </c>
      <c r="AB1421" s="952" t="s">
        <v>520</v>
      </c>
      <c r="AC1421" s="952">
        <v>10000</v>
      </c>
      <c r="AD1421" s="952" t="s">
        <v>380</v>
      </c>
      <c r="AE1421" s="953">
        <v>41640</v>
      </c>
      <c r="AF1421" s="953">
        <v>44079</v>
      </c>
      <c r="AG1421" s="952">
        <v>2004.46</v>
      </c>
      <c r="AH1421" s="952">
        <v>454.69</v>
      </c>
      <c r="AI1421" s="954">
        <v>4.0899999999999999E-2</v>
      </c>
      <c r="AJ1421" s="954">
        <f>(AH1421-MIN(IF(O1420=0,2E+99,O1420),IF(X1420=0,2E+99,X1420)))/MIN(IF(O1420=0,2E+99,O1420),IF(X1420=0,2E+99,X1420))</f>
        <v>-0.94220384895580511</v>
      </c>
      <c r="AK1421" s="954">
        <v>2.5024469413233463E-3</v>
      </c>
      <c r="AL1421" s="954">
        <v>2.9917313432835824E-2</v>
      </c>
      <c r="AM1421" s="955">
        <v>0.6579716605343382</v>
      </c>
      <c r="AN1421" s="956">
        <v>45083.292870370373</v>
      </c>
      <c r="AO1421" s="952"/>
    </row>
    <row r="1422" spans="1:41" x14ac:dyDescent="0.2">
      <c r="A1422" s="989"/>
      <c r="B1422" s="989"/>
      <c r="C1422" s="992"/>
      <c r="D1422" s="995"/>
      <c r="E1422" s="992"/>
      <c r="F1422" s="992"/>
      <c r="G1422" s="992"/>
      <c r="H1422" s="998"/>
      <c r="I1422" s="998"/>
      <c r="J1422" s="998"/>
      <c r="K1422" s="986"/>
      <c r="L1422" s="998"/>
      <c r="M1422" s="998"/>
      <c r="N1422" s="1001"/>
      <c r="O1422" s="986"/>
      <c r="P1422" s="986"/>
      <c r="Q1422" s="977"/>
      <c r="R1422" s="977"/>
      <c r="S1422" s="977"/>
      <c r="T1422" s="977"/>
      <c r="U1422" s="977"/>
      <c r="V1422" s="977"/>
      <c r="W1422" s="980"/>
      <c r="X1422" s="983"/>
      <c r="Y1422" s="983"/>
      <c r="Z1422" s="974"/>
      <c r="AA1422" s="951" t="s">
        <v>2606</v>
      </c>
      <c r="AB1422" s="952" t="s">
        <v>502</v>
      </c>
      <c r="AC1422" s="952">
        <v>10000</v>
      </c>
      <c r="AD1422" s="952" t="s">
        <v>380</v>
      </c>
      <c r="AE1422" s="953">
        <v>41640</v>
      </c>
      <c r="AF1422" s="953">
        <v>44079</v>
      </c>
      <c r="AG1422" s="952">
        <v>3519.23</v>
      </c>
      <c r="AH1422" s="952">
        <v>828.4</v>
      </c>
      <c r="AI1422" s="954">
        <v>6.4000000000000001E-2</v>
      </c>
      <c r="AJ1422" s="954">
        <f>(AH1422-MIN(IF(O1420=0,2E+99,O1420),IF(X1420=0,2E+99,X1420)))/MIN(IF(O1420=0,2E+99,O1420),IF(X1420=0,2E+99,X1420))</f>
        <v>-0.89470115567747022</v>
      </c>
      <c r="AK1422" s="954">
        <v>4.3935455680399506E-3</v>
      </c>
      <c r="AL1422" s="954">
        <v>5.2525820895522386E-2</v>
      </c>
      <c r="AM1422" s="955">
        <v>0.63406350670596801</v>
      </c>
      <c r="AN1422" s="956">
        <v>45083.292870370373</v>
      </c>
      <c r="AO1422" s="952"/>
    </row>
    <row r="1423" spans="1:41" x14ac:dyDescent="0.2">
      <c r="A1423" s="989"/>
      <c r="B1423" s="989"/>
      <c r="C1423" s="992"/>
      <c r="D1423" s="995"/>
      <c r="E1423" s="992"/>
      <c r="F1423" s="992"/>
      <c r="G1423" s="992"/>
      <c r="H1423" s="998"/>
      <c r="I1423" s="998"/>
      <c r="J1423" s="998"/>
      <c r="K1423" s="986"/>
      <c r="L1423" s="998"/>
      <c r="M1423" s="998"/>
      <c r="N1423" s="1001"/>
      <c r="O1423" s="986"/>
      <c r="P1423" s="986"/>
      <c r="Q1423" s="977"/>
      <c r="R1423" s="977"/>
      <c r="S1423" s="977"/>
      <c r="T1423" s="977"/>
      <c r="U1423" s="977"/>
      <c r="V1423" s="977"/>
      <c r="W1423" s="980"/>
      <c r="X1423" s="983"/>
      <c r="Y1423" s="983"/>
      <c r="Z1423" s="974"/>
      <c r="AA1423" s="951" t="s">
        <v>2607</v>
      </c>
      <c r="AB1423" s="952" t="s">
        <v>510</v>
      </c>
      <c r="AC1423" s="952">
        <v>10000</v>
      </c>
      <c r="AD1423" s="952" t="s">
        <v>380</v>
      </c>
      <c r="AE1423" s="953">
        <v>41640</v>
      </c>
      <c r="AF1423" s="953">
        <v>44079</v>
      </c>
      <c r="AG1423" s="952">
        <v>3441.11</v>
      </c>
      <c r="AH1423" s="952">
        <v>975.9</v>
      </c>
      <c r="AI1423" s="954">
        <v>7.5800000000000006E-2</v>
      </c>
      <c r="AJ1423" s="954">
        <f>(AH1423-MIN(IF(O1420=0,2E+99,O1420),IF(X1420=0,2E+99,X1420)))/MIN(IF(O1420=0,2E+99,O1420),IF(X1420=0,2E+99,X1420))</f>
        <v>-0.8759522668102887</v>
      </c>
      <c r="AK1423" s="954">
        <v>4.2960174781523103E-3</v>
      </c>
      <c r="AL1423" s="954">
        <v>5.1359850746268657E-2</v>
      </c>
      <c r="AM1423" s="955">
        <v>0.52628190128362184</v>
      </c>
      <c r="AN1423" s="956">
        <v>45083.292905092596</v>
      </c>
      <c r="AO1423" s="952"/>
    </row>
    <row r="1424" spans="1:41" x14ac:dyDescent="0.2">
      <c r="A1424" s="989"/>
      <c r="B1424" s="989"/>
      <c r="C1424" s="992"/>
      <c r="D1424" s="995"/>
      <c r="E1424" s="992"/>
      <c r="F1424" s="992"/>
      <c r="G1424" s="992"/>
      <c r="H1424" s="998"/>
      <c r="I1424" s="998"/>
      <c r="J1424" s="998"/>
      <c r="K1424" s="986"/>
      <c r="L1424" s="998"/>
      <c r="M1424" s="998"/>
      <c r="N1424" s="1001"/>
      <c r="O1424" s="986"/>
      <c r="P1424" s="986"/>
      <c r="Q1424" s="977"/>
      <c r="R1424" s="977"/>
      <c r="S1424" s="977"/>
      <c r="T1424" s="977"/>
      <c r="U1424" s="977"/>
      <c r="V1424" s="977"/>
      <c r="W1424" s="980"/>
      <c r="X1424" s="983"/>
      <c r="Y1424" s="983"/>
      <c r="Z1424" s="974"/>
      <c r="AA1424" s="951" t="s">
        <v>2608</v>
      </c>
      <c r="AB1424" s="952" t="s">
        <v>507</v>
      </c>
      <c r="AC1424" s="952">
        <v>10000</v>
      </c>
      <c r="AD1424" s="952" t="s">
        <v>380</v>
      </c>
      <c r="AE1424" s="953">
        <v>41640</v>
      </c>
      <c r="AF1424" s="953">
        <v>44079</v>
      </c>
      <c r="AG1424" s="952">
        <v>2630.53</v>
      </c>
      <c r="AH1424" s="952">
        <v>6148.95</v>
      </c>
      <c r="AI1424" s="954">
        <v>0.54310000000000003</v>
      </c>
      <c r="AJ1424" s="954">
        <f>(AH1424-MIN(IF(O1420=0,2E+99,O1420),IF(X1420=0,2E+99,X1420)))/MIN(IF(O1420=0,2E+99,O1420),IF(X1420=0,2E+99,X1420))</f>
        <v>-0.21840013423826685</v>
      </c>
      <c r="AK1424" s="954">
        <v>3.2840574282147323E-3</v>
      </c>
      <c r="AL1424" s="954">
        <v>3.9261641791044778E-2</v>
      </c>
      <c r="AM1424" s="955">
        <v>6.3850969337927263E-2</v>
      </c>
      <c r="AN1424" s="956">
        <v>45083.292916666665</v>
      </c>
      <c r="AO1424" s="952"/>
    </row>
    <row r="1425" spans="1:41" ht="13.5" thickBot="1" x14ac:dyDescent="0.25">
      <c r="A1425" s="990"/>
      <c r="B1425" s="990"/>
      <c r="C1425" s="993"/>
      <c r="D1425" s="996"/>
      <c r="E1425" s="993"/>
      <c r="F1425" s="993"/>
      <c r="G1425" s="993"/>
      <c r="H1425" s="999"/>
      <c r="I1425" s="999"/>
      <c r="J1425" s="999"/>
      <c r="K1425" s="987"/>
      <c r="L1425" s="999"/>
      <c r="M1425" s="999"/>
      <c r="N1425" s="1002"/>
      <c r="O1425" s="987"/>
      <c r="P1425" s="987"/>
      <c r="Q1425" s="978"/>
      <c r="R1425" s="978"/>
      <c r="S1425" s="978"/>
      <c r="T1425" s="978"/>
      <c r="U1425" s="978"/>
      <c r="V1425" s="978"/>
      <c r="W1425" s="981"/>
      <c r="X1425" s="984"/>
      <c r="Y1425" s="984"/>
      <c r="Z1425" s="975"/>
      <c r="AA1425" s="957" t="s">
        <v>2609</v>
      </c>
      <c r="AB1425" s="958" t="s">
        <v>504</v>
      </c>
      <c r="AC1425" s="958">
        <v>10000</v>
      </c>
      <c r="AD1425" s="958" t="s">
        <v>380</v>
      </c>
      <c r="AE1425" s="959">
        <v>41640</v>
      </c>
      <c r="AF1425" s="959">
        <v>44079</v>
      </c>
      <c r="AG1425" s="958">
        <v>1294</v>
      </c>
      <c r="AH1425" s="958">
        <v>407.62</v>
      </c>
      <c r="AI1425" s="960">
        <v>3.6499999999999998E-2</v>
      </c>
      <c r="AJ1425" s="960">
        <f>(AH1425-MIN(IF(O1420=0,2E+99,O1420),IF(X1420=0,2E+99,X1420)))/MIN(IF(O1420=0,2E+99,O1420),IF(X1420=0,2E+99,X1420))</f>
        <v>-0.94818696894887788</v>
      </c>
      <c r="AK1425" s="960">
        <v>1.6154806491885142E-3</v>
      </c>
      <c r="AL1425" s="960">
        <v>1.9313432835820897E-2</v>
      </c>
      <c r="AM1425" s="961">
        <v>0.47380974524853775</v>
      </c>
      <c r="AN1425" s="962">
        <v>45083.292928240742</v>
      </c>
      <c r="AO1425" s="958"/>
    </row>
    <row r="1426" spans="1:41" x14ac:dyDescent="0.2">
      <c r="A1426" s="988" t="s">
        <v>2603</v>
      </c>
      <c r="B1426" s="988" t="s">
        <v>1367</v>
      </c>
      <c r="C1426" s="991"/>
      <c r="D1426" s="994" t="s">
        <v>520</v>
      </c>
      <c r="E1426" s="991" t="s">
        <v>1004</v>
      </c>
      <c r="F1426" s="991">
        <v>2</v>
      </c>
      <c r="G1426" s="991">
        <v>1</v>
      </c>
      <c r="H1426" s="997">
        <v>13</v>
      </c>
      <c r="I1426" s="997">
        <v>2163</v>
      </c>
      <c r="J1426" s="997">
        <v>0.01</v>
      </c>
      <c r="K1426" s="985">
        <v>40.96</v>
      </c>
      <c r="L1426" s="997">
        <v>2</v>
      </c>
      <c r="M1426" s="997">
        <v>384</v>
      </c>
      <c r="N1426" s="1000">
        <v>15174.854532159377</v>
      </c>
      <c r="O1426" s="985">
        <f>VLOOKUP(D1426,'Залог и цена пипса'!$B$13:$E$44,3,0)*(N1426+I1426*$C$2*K1426)</f>
        <v>177168.35602080627</v>
      </c>
      <c r="P1426" s="985">
        <f>K1426*VLOOKUP(D1426,'Залог и цена пипса'!$B$13:$E$44,2,0)</f>
        <v>5489.4592000000002</v>
      </c>
      <c r="Q1426" s="976"/>
      <c r="R1426" s="976"/>
      <c r="S1426" s="976"/>
      <c r="T1426" s="976"/>
      <c r="U1426" s="976"/>
      <c r="V1426" s="976"/>
      <c r="W1426" s="979"/>
      <c r="X1426" s="982"/>
      <c r="Y1426" s="982"/>
      <c r="Z1426" s="973">
        <f>MAX(O1426,X1426)+MAX(Y1426,P1426)</f>
        <v>182657.81522080628</v>
      </c>
      <c r="AA1426" s="945" t="s">
        <v>2604</v>
      </c>
      <c r="AB1426" s="946" t="s">
        <v>518</v>
      </c>
      <c r="AC1426" s="946">
        <v>10000</v>
      </c>
      <c r="AD1426" s="946" t="s">
        <v>380</v>
      </c>
      <c r="AE1426" s="947">
        <v>41640</v>
      </c>
      <c r="AF1426" s="947">
        <v>44079</v>
      </c>
      <c r="AG1426" s="946">
        <v>-2027.09</v>
      </c>
      <c r="AH1426" s="946">
        <v>6832.88</v>
      </c>
      <c r="AI1426" s="948">
        <v>0.58699999999999997</v>
      </c>
      <c r="AJ1426" s="948">
        <f>(AH1426-MIN(IF(O1426=0,2E+99,O1426),IF(X1426=0,2E+99,X1426)))/MIN(IF(O1426=0,2E+99,O1426),IF(X1426=0,2E+99,X1426))</f>
        <v>-0.96143284188290623</v>
      </c>
      <c r="AK1426" s="948">
        <v>-2.5306991260923843E-3</v>
      </c>
      <c r="AL1426" s="948">
        <v>-3.0255074626865674E-2</v>
      </c>
      <c r="AM1426" s="949">
        <v>-4.4278656477013602E-2</v>
      </c>
      <c r="AN1426" s="950">
        <v>45083.292974537035</v>
      </c>
      <c r="AO1426" s="946"/>
    </row>
    <row r="1427" spans="1:41" x14ac:dyDescent="0.2">
      <c r="A1427" s="989"/>
      <c r="B1427" s="989"/>
      <c r="C1427" s="992"/>
      <c r="D1427" s="995"/>
      <c r="E1427" s="992"/>
      <c r="F1427" s="992"/>
      <c r="G1427" s="992"/>
      <c r="H1427" s="998"/>
      <c r="I1427" s="998"/>
      <c r="J1427" s="998"/>
      <c r="K1427" s="986"/>
      <c r="L1427" s="998"/>
      <c r="M1427" s="998"/>
      <c r="N1427" s="1001"/>
      <c r="O1427" s="986"/>
      <c r="P1427" s="986"/>
      <c r="Q1427" s="977"/>
      <c r="R1427" s="977"/>
      <c r="S1427" s="977"/>
      <c r="T1427" s="977"/>
      <c r="U1427" s="977"/>
      <c r="V1427" s="977"/>
      <c r="W1427" s="980"/>
      <c r="X1427" s="983"/>
      <c r="Y1427" s="983"/>
      <c r="Z1427" s="974"/>
      <c r="AA1427" s="951" t="s">
        <v>2605</v>
      </c>
      <c r="AB1427" s="952" t="s">
        <v>520</v>
      </c>
      <c r="AC1427" s="952">
        <v>10000</v>
      </c>
      <c r="AD1427" s="952" t="s">
        <v>380</v>
      </c>
      <c r="AE1427" s="953">
        <v>41640</v>
      </c>
      <c r="AF1427" s="953">
        <v>44079</v>
      </c>
      <c r="AG1427" s="952">
        <v>2004.46</v>
      </c>
      <c r="AH1427" s="952">
        <v>454.69</v>
      </c>
      <c r="AI1427" s="954">
        <v>4.0899999999999999E-2</v>
      </c>
      <c r="AJ1427" s="954">
        <f>(AH1427-MIN(IF(O1426=0,2E+99,O1426),IF(X1426=0,2E+99,X1426)))/MIN(IF(O1426=0,2E+99,O1426),IF(X1426=0,2E+99,X1426))</f>
        <v>-0.99743357103823549</v>
      </c>
      <c r="AK1427" s="954">
        <v>2.5024469413233463E-3</v>
      </c>
      <c r="AL1427" s="954">
        <v>2.9917313432835824E-2</v>
      </c>
      <c r="AM1427" s="955">
        <v>0.6579716605343382</v>
      </c>
      <c r="AN1427" s="956">
        <v>45083.292997685188</v>
      </c>
      <c r="AO1427" s="952"/>
    </row>
    <row r="1428" spans="1:41" x14ac:dyDescent="0.2">
      <c r="A1428" s="989"/>
      <c r="B1428" s="989"/>
      <c r="C1428" s="992"/>
      <c r="D1428" s="995"/>
      <c r="E1428" s="992"/>
      <c r="F1428" s="992"/>
      <c r="G1428" s="992"/>
      <c r="H1428" s="998"/>
      <c r="I1428" s="998"/>
      <c r="J1428" s="998"/>
      <c r="K1428" s="986"/>
      <c r="L1428" s="998"/>
      <c r="M1428" s="998"/>
      <c r="N1428" s="1001"/>
      <c r="O1428" s="986"/>
      <c r="P1428" s="986"/>
      <c r="Q1428" s="977"/>
      <c r="R1428" s="977"/>
      <c r="S1428" s="977"/>
      <c r="T1428" s="977"/>
      <c r="U1428" s="977"/>
      <c r="V1428" s="977"/>
      <c r="W1428" s="980"/>
      <c r="X1428" s="983"/>
      <c r="Y1428" s="983"/>
      <c r="Z1428" s="974"/>
      <c r="AA1428" s="951" t="s">
        <v>2606</v>
      </c>
      <c r="AB1428" s="952" t="s">
        <v>502</v>
      </c>
      <c r="AC1428" s="952">
        <v>10000</v>
      </c>
      <c r="AD1428" s="952" t="s">
        <v>380</v>
      </c>
      <c r="AE1428" s="953">
        <v>41640</v>
      </c>
      <c r="AF1428" s="953">
        <v>44079</v>
      </c>
      <c r="AG1428" s="952">
        <v>3519.23</v>
      </c>
      <c r="AH1428" s="952">
        <v>828.4</v>
      </c>
      <c r="AI1428" s="954">
        <v>6.4000000000000001E-2</v>
      </c>
      <c r="AJ1428" s="954">
        <f>(AH1428-MIN(IF(O1426=0,2E+99,O1426),IF(X1426=0,2E+99,X1426)))/MIN(IF(O1426=0,2E+99,O1426),IF(X1426=0,2E+99,X1426))</f>
        <v>-0.99532422144334454</v>
      </c>
      <c r="AK1428" s="954">
        <v>4.3935455680399506E-3</v>
      </c>
      <c r="AL1428" s="954">
        <v>5.2525820895522386E-2</v>
      </c>
      <c r="AM1428" s="955">
        <v>0.63406350670596801</v>
      </c>
      <c r="AN1428" s="956">
        <v>45083.293009259258</v>
      </c>
      <c r="AO1428" s="952"/>
    </row>
    <row r="1429" spans="1:41" x14ac:dyDescent="0.2">
      <c r="A1429" s="989"/>
      <c r="B1429" s="989"/>
      <c r="C1429" s="992"/>
      <c r="D1429" s="995"/>
      <c r="E1429" s="992"/>
      <c r="F1429" s="992"/>
      <c r="G1429" s="992"/>
      <c r="H1429" s="998"/>
      <c r="I1429" s="998"/>
      <c r="J1429" s="998"/>
      <c r="K1429" s="986"/>
      <c r="L1429" s="998"/>
      <c r="M1429" s="998"/>
      <c r="N1429" s="1001"/>
      <c r="O1429" s="986"/>
      <c r="P1429" s="986"/>
      <c r="Q1429" s="977"/>
      <c r="R1429" s="977"/>
      <c r="S1429" s="977"/>
      <c r="T1429" s="977"/>
      <c r="U1429" s="977"/>
      <c r="V1429" s="977"/>
      <c r="W1429" s="980"/>
      <c r="X1429" s="983"/>
      <c r="Y1429" s="983"/>
      <c r="Z1429" s="974"/>
      <c r="AA1429" s="951" t="s">
        <v>2607</v>
      </c>
      <c r="AB1429" s="952" t="s">
        <v>510</v>
      </c>
      <c r="AC1429" s="952">
        <v>10000</v>
      </c>
      <c r="AD1429" s="952" t="s">
        <v>380</v>
      </c>
      <c r="AE1429" s="953">
        <v>41640</v>
      </c>
      <c r="AF1429" s="953">
        <v>44079</v>
      </c>
      <c r="AG1429" s="952">
        <v>3441.11</v>
      </c>
      <c r="AH1429" s="952">
        <v>975.9</v>
      </c>
      <c r="AI1429" s="954">
        <v>7.5800000000000006E-2</v>
      </c>
      <c r="AJ1429" s="954">
        <f>(AH1429-MIN(IF(O1426=0,2E+99,O1426),IF(X1426=0,2E+99,X1426)))/MIN(IF(O1426=0,2E+99,O1426),IF(X1426=0,2E+99,X1426))</f>
        <v>-0.99449167999343302</v>
      </c>
      <c r="AK1429" s="954">
        <v>4.2960174781523103E-3</v>
      </c>
      <c r="AL1429" s="954">
        <v>5.1359850746268657E-2</v>
      </c>
      <c r="AM1429" s="955">
        <v>0.52628190128362184</v>
      </c>
      <c r="AN1429" s="956">
        <v>45083.293032407404</v>
      </c>
      <c r="AO1429" s="952"/>
    </row>
    <row r="1430" spans="1:41" x14ac:dyDescent="0.2">
      <c r="A1430" s="989"/>
      <c r="B1430" s="989"/>
      <c r="C1430" s="992"/>
      <c r="D1430" s="995"/>
      <c r="E1430" s="992"/>
      <c r="F1430" s="992"/>
      <c r="G1430" s="992"/>
      <c r="H1430" s="998"/>
      <c r="I1430" s="998"/>
      <c r="J1430" s="998"/>
      <c r="K1430" s="986"/>
      <c r="L1430" s="998"/>
      <c r="M1430" s="998"/>
      <c r="N1430" s="1001"/>
      <c r="O1430" s="986"/>
      <c r="P1430" s="986"/>
      <c r="Q1430" s="977"/>
      <c r="R1430" s="977"/>
      <c r="S1430" s="977"/>
      <c r="T1430" s="977"/>
      <c r="U1430" s="977"/>
      <c r="V1430" s="977"/>
      <c r="W1430" s="980"/>
      <c r="X1430" s="983"/>
      <c r="Y1430" s="983"/>
      <c r="Z1430" s="974"/>
      <c r="AA1430" s="951" t="s">
        <v>2608</v>
      </c>
      <c r="AB1430" s="952" t="s">
        <v>507</v>
      </c>
      <c r="AC1430" s="952">
        <v>10000</v>
      </c>
      <c r="AD1430" s="952" t="s">
        <v>380</v>
      </c>
      <c r="AE1430" s="953">
        <v>41640</v>
      </c>
      <c r="AF1430" s="953">
        <v>44079</v>
      </c>
      <c r="AG1430" s="952">
        <v>2630.53</v>
      </c>
      <c r="AH1430" s="952">
        <v>6148.95</v>
      </c>
      <c r="AI1430" s="954">
        <v>0.54310000000000003</v>
      </c>
      <c r="AJ1430" s="954">
        <f>(AH1430-MIN(IF(O1426=0,2E+99,O1426),IF(X1426=0,2E+99,X1426)))/MIN(IF(O1426=0,2E+99,O1426),IF(X1426=0,2E+99,X1426))</f>
        <v>-0.9652931813665534</v>
      </c>
      <c r="AK1430" s="954">
        <v>3.2840574282147323E-3</v>
      </c>
      <c r="AL1430" s="954">
        <v>3.9261641791044778E-2</v>
      </c>
      <c r="AM1430" s="955">
        <v>6.3850969337927263E-2</v>
      </c>
      <c r="AN1430" s="956">
        <v>45083.293043981481</v>
      </c>
      <c r="AO1430" s="952"/>
    </row>
    <row r="1431" spans="1:41" ht="13.5" thickBot="1" x14ac:dyDescent="0.25">
      <c r="A1431" s="990"/>
      <c r="B1431" s="990"/>
      <c r="C1431" s="993"/>
      <c r="D1431" s="996"/>
      <c r="E1431" s="993"/>
      <c r="F1431" s="993"/>
      <c r="G1431" s="993"/>
      <c r="H1431" s="999"/>
      <c r="I1431" s="999"/>
      <c r="J1431" s="999"/>
      <c r="K1431" s="987"/>
      <c r="L1431" s="999"/>
      <c r="M1431" s="999"/>
      <c r="N1431" s="1002"/>
      <c r="O1431" s="987"/>
      <c r="P1431" s="987"/>
      <c r="Q1431" s="978"/>
      <c r="R1431" s="978"/>
      <c r="S1431" s="978"/>
      <c r="T1431" s="978"/>
      <c r="U1431" s="978"/>
      <c r="V1431" s="978"/>
      <c r="W1431" s="981"/>
      <c r="X1431" s="984"/>
      <c r="Y1431" s="984"/>
      <c r="Z1431" s="975"/>
      <c r="AA1431" s="957" t="s">
        <v>2609</v>
      </c>
      <c r="AB1431" s="958" t="s">
        <v>504</v>
      </c>
      <c r="AC1431" s="958">
        <v>10000</v>
      </c>
      <c r="AD1431" s="958" t="s">
        <v>380</v>
      </c>
      <c r="AE1431" s="959">
        <v>41640</v>
      </c>
      <c r="AF1431" s="959">
        <v>44079</v>
      </c>
      <c r="AG1431" s="958">
        <v>1294</v>
      </c>
      <c r="AH1431" s="958">
        <v>407.62</v>
      </c>
      <c r="AI1431" s="960">
        <v>3.6499999999999998E-2</v>
      </c>
      <c r="AJ1431" s="960">
        <f>(AH1431-MIN(IF(O1426=0,2E+99,O1426),IF(X1426=0,2E+99,X1426)))/MIN(IF(O1426=0,2E+99,O1426),IF(X1426=0,2E+99,X1426))</f>
        <v>-0.99769925053686148</v>
      </c>
      <c r="AK1431" s="960">
        <v>1.6154806491885142E-3</v>
      </c>
      <c r="AL1431" s="960">
        <v>1.9313432835820897E-2</v>
      </c>
      <c r="AM1431" s="961">
        <v>0.47380974524853775</v>
      </c>
      <c r="AN1431" s="962">
        <v>45083.293055555558</v>
      </c>
      <c r="AO1431" s="958"/>
    </row>
    <row r="1432" spans="1:41" x14ac:dyDescent="0.2">
      <c r="A1432" s="988" t="s">
        <v>2603</v>
      </c>
      <c r="B1432" s="988" t="s">
        <v>2610</v>
      </c>
      <c r="C1432" s="991"/>
      <c r="D1432" s="994" t="s">
        <v>502</v>
      </c>
      <c r="E1432" s="991" t="s">
        <v>1004</v>
      </c>
      <c r="F1432" s="991">
        <v>2</v>
      </c>
      <c r="G1432" s="991">
        <v>1</v>
      </c>
      <c r="H1432" s="997">
        <v>12</v>
      </c>
      <c r="I1432" s="997">
        <v>1503</v>
      </c>
      <c r="J1432" s="997">
        <v>0.01</v>
      </c>
      <c r="K1432" s="985">
        <v>2.8709999999999996</v>
      </c>
      <c r="L1432" s="997">
        <v>1.7</v>
      </c>
      <c r="M1432" s="997">
        <v>375</v>
      </c>
      <c r="N1432" s="1000">
        <v>1013.2819999999998</v>
      </c>
      <c r="O1432" s="985">
        <f>VLOOKUP(D1432,'Залог и цена пипса'!$B$13:$E$44,3,0)*(N1432+I1432*$C$2*K1432)</f>
        <v>16605.4895</v>
      </c>
      <c r="P1432" s="985">
        <f>K1432*VLOOKUP(D1432,'Залог и цена пипса'!$B$13:$E$44,2,0)</f>
        <v>384.77141999999998</v>
      </c>
      <c r="Q1432" s="976"/>
      <c r="R1432" s="976"/>
      <c r="S1432" s="976"/>
      <c r="T1432" s="976"/>
      <c r="U1432" s="976"/>
      <c r="V1432" s="976"/>
      <c r="W1432" s="979"/>
      <c r="X1432" s="982"/>
      <c r="Y1432" s="982"/>
      <c r="Z1432" s="973">
        <f>MAX(O1432,X1432)+MAX(Y1432,P1432)</f>
        <v>16990.260920000001</v>
      </c>
      <c r="AA1432" s="945" t="s">
        <v>2604</v>
      </c>
      <c r="AB1432" s="946" t="s">
        <v>518</v>
      </c>
      <c r="AC1432" s="946">
        <v>10000</v>
      </c>
      <c r="AD1432" s="946" t="s">
        <v>380</v>
      </c>
      <c r="AE1432" s="947">
        <v>41640</v>
      </c>
      <c r="AF1432" s="947">
        <v>44079</v>
      </c>
      <c r="AG1432" s="946">
        <v>-2027.09</v>
      </c>
      <c r="AH1432" s="946">
        <v>6832.88</v>
      </c>
      <c r="AI1432" s="948">
        <v>0.58699999999999997</v>
      </c>
      <c r="AJ1432" s="948">
        <f>(AH1432-MIN(IF(O1432=0,2E+99,O1432),IF(X1432=0,2E+99,X1432)))/MIN(IF(O1432=0,2E+99,O1432),IF(X1432=0,2E+99,X1432))</f>
        <v>-0.58851679741208462</v>
      </c>
      <c r="AK1432" s="948">
        <v>-2.5306991260923843E-3</v>
      </c>
      <c r="AL1432" s="948">
        <v>-3.0255074626865674E-2</v>
      </c>
      <c r="AM1432" s="949">
        <v>-4.4278656477013602E-2</v>
      </c>
      <c r="AN1432" s="950">
        <v>45083.29310185185</v>
      </c>
      <c r="AO1432" s="946"/>
    </row>
    <row r="1433" spans="1:41" x14ac:dyDescent="0.2">
      <c r="A1433" s="989"/>
      <c r="B1433" s="989"/>
      <c r="C1433" s="992"/>
      <c r="D1433" s="995"/>
      <c r="E1433" s="992"/>
      <c r="F1433" s="992"/>
      <c r="G1433" s="992"/>
      <c r="H1433" s="998"/>
      <c r="I1433" s="998"/>
      <c r="J1433" s="998"/>
      <c r="K1433" s="986"/>
      <c r="L1433" s="998"/>
      <c r="M1433" s="998"/>
      <c r="N1433" s="1001"/>
      <c r="O1433" s="986"/>
      <c r="P1433" s="986"/>
      <c r="Q1433" s="977"/>
      <c r="R1433" s="977"/>
      <c r="S1433" s="977"/>
      <c r="T1433" s="977"/>
      <c r="U1433" s="977"/>
      <c r="V1433" s="977"/>
      <c r="W1433" s="980"/>
      <c r="X1433" s="983"/>
      <c r="Y1433" s="983"/>
      <c r="Z1433" s="974"/>
      <c r="AA1433" s="951" t="s">
        <v>2605</v>
      </c>
      <c r="AB1433" s="952" t="s">
        <v>520</v>
      </c>
      <c r="AC1433" s="952">
        <v>10000</v>
      </c>
      <c r="AD1433" s="952" t="s">
        <v>380</v>
      </c>
      <c r="AE1433" s="953">
        <v>41640</v>
      </c>
      <c r="AF1433" s="953">
        <v>44079</v>
      </c>
      <c r="AG1433" s="952">
        <v>2004.46</v>
      </c>
      <c r="AH1433" s="952">
        <v>454.69</v>
      </c>
      <c r="AI1433" s="954">
        <v>4.0899999999999999E-2</v>
      </c>
      <c r="AJ1433" s="954">
        <f>(AH1433-MIN(IF(O1432=0,2E+99,O1432),IF(X1432=0,2E+99,X1432)))/MIN(IF(O1432=0,2E+99,O1432),IF(X1432=0,2E+99,X1432))</f>
        <v>-0.97261809114389552</v>
      </c>
      <c r="AK1433" s="954">
        <v>2.5024469413233463E-3</v>
      </c>
      <c r="AL1433" s="954">
        <v>2.9917313432835824E-2</v>
      </c>
      <c r="AM1433" s="955">
        <v>0.6579716605343382</v>
      </c>
      <c r="AN1433" s="956">
        <v>45083.293124999997</v>
      </c>
      <c r="AO1433" s="952"/>
    </row>
    <row r="1434" spans="1:41" x14ac:dyDescent="0.2">
      <c r="A1434" s="989"/>
      <c r="B1434" s="989"/>
      <c r="C1434" s="992"/>
      <c r="D1434" s="995"/>
      <c r="E1434" s="992"/>
      <c r="F1434" s="992"/>
      <c r="G1434" s="992"/>
      <c r="H1434" s="998"/>
      <c r="I1434" s="998"/>
      <c r="J1434" s="998"/>
      <c r="K1434" s="986"/>
      <c r="L1434" s="998"/>
      <c r="M1434" s="998"/>
      <c r="N1434" s="1001"/>
      <c r="O1434" s="986"/>
      <c r="P1434" s="986"/>
      <c r="Q1434" s="977"/>
      <c r="R1434" s="977"/>
      <c r="S1434" s="977"/>
      <c r="T1434" s="977"/>
      <c r="U1434" s="977"/>
      <c r="V1434" s="977"/>
      <c r="W1434" s="980"/>
      <c r="X1434" s="983"/>
      <c r="Y1434" s="983"/>
      <c r="Z1434" s="974"/>
      <c r="AA1434" s="951" t="s">
        <v>2606</v>
      </c>
      <c r="AB1434" s="952" t="s">
        <v>502</v>
      </c>
      <c r="AC1434" s="952">
        <v>10000</v>
      </c>
      <c r="AD1434" s="952" t="s">
        <v>380</v>
      </c>
      <c r="AE1434" s="953">
        <v>41640</v>
      </c>
      <c r="AF1434" s="953">
        <v>44079</v>
      </c>
      <c r="AG1434" s="952">
        <v>3519.23</v>
      </c>
      <c r="AH1434" s="952">
        <v>828.4</v>
      </c>
      <c r="AI1434" s="954">
        <v>6.4000000000000001E-2</v>
      </c>
      <c r="AJ1434" s="954">
        <f>(AH1434-MIN(IF(O1432=0,2E+99,O1432),IF(X1432=0,2E+99,X1432)))/MIN(IF(O1432=0,2E+99,O1432),IF(X1432=0,2E+99,X1432))</f>
        <v>-0.95011288285118001</v>
      </c>
      <c r="AK1434" s="954">
        <v>4.3935455680399506E-3</v>
      </c>
      <c r="AL1434" s="954">
        <v>5.2525820895522386E-2</v>
      </c>
      <c r="AM1434" s="955">
        <v>0.63406350670596801</v>
      </c>
      <c r="AN1434" s="956">
        <v>45083.293136574073</v>
      </c>
      <c r="AO1434" s="952"/>
    </row>
    <row r="1435" spans="1:41" x14ac:dyDescent="0.2">
      <c r="A1435" s="989"/>
      <c r="B1435" s="989"/>
      <c r="C1435" s="992"/>
      <c r="D1435" s="995"/>
      <c r="E1435" s="992"/>
      <c r="F1435" s="992"/>
      <c r="G1435" s="992"/>
      <c r="H1435" s="998"/>
      <c r="I1435" s="998"/>
      <c r="J1435" s="998"/>
      <c r="K1435" s="986"/>
      <c r="L1435" s="998"/>
      <c r="M1435" s="998"/>
      <c r="N1435" s="1001"/>
      <c r="O1435" s="986"/>
      <c r="P1435" s="986"/>
      <c r="Q1435" s="977"/>
      <c r="R1435" s="977"/>
      <c r="S1435" s="977"/>
      <c r="T1435" s="977"/>
      <c r="U1435" s="977"/>
      <c r="V1435" s="977"/>
      <c r="W1435" s="980"/>
      <c r="X1435" s="983"/>
      <c r="Y1435" s="983"/>
      <c r="Z1435" s="974"/>
      <c r="AA1435" s="951" t="s">
        <v>2607</v>
      </c>
      <c r="AB1435" s="952" t="s">
        <v>510</v>
      </c>
      <c r="AC1435" s="952">
        <v>10000</v>
      </c>
      <c r="AD1435" s="952" t="s">
        <v>380</v>
      </c>
      <c r="AE1435" s="953">
        <v>41640</v>
      </c>
      <c r="AF1435" s="953">
        <v>44079</v>
      </c>
      <c r="AG1435" s="952">
        <v>3441.11</v>
      </c>
      <c r="AH1435" s="952">
        <v>975.9</v>
      </c>
      <c r="AI1435" s="954">
        <v>7.5800000000000006E-2</v>
      </c>
      <c r="AJ1435" s="954">
        <f>(AH1435-MIN(IF(O1432=0,2E+99,O1432),IF(X1432=0,2E+99,X1432)))/MIN(IF(O1432=0,2E+99,O1432),IF(X1432=0,2E+99,X1432))</f>
        <v>-0.94123027809568638</v>
      </c>
      <c r="AK1435" s="954">
        <v>4.2960174781523103E-3</v>
      </c>
      <c r="AL1435" s="954">
        <v>5.1359850746268657E-2</v>
      </c>
      <c r="AM1435" s="955">
        <v>0.52628190128362184</v>
      </c>
      <c r="AN1435" s="956">
        <v>45083.29315972222</v>
      </c>
      <c r="AO1435" s="952"/>
    </row>
    <row r="1436" spans="1:41" x14ac:dyDescent="0.2">
      <c r="A1436" s="989"/>
      <c r="B1436" s="989"/>
      <c r="C1436" s="992"/>
      <c r="D1436" s="995"/>
      <c r="E1436" s="992"/>
      <c r="F1436" s="992"/>
      <c r="G1436" s="992"/>
      <c r="H1436" s="998"/>
      <c r="I1436" s="998"/>
      <c r="J1436" s="998"/>
      <c r="K1436" s="986"/>
      <c r="L1436" s="998"/>
      <c r="M1436" s="998"/>
      <c r="N1436" s="1001"/>
      <c r="O1436" s="986"/>
      <c r="P1436" s="986"/>
      <c r="Q1436" s="977"/>
      <c r="R1436" s="977"/>
      <c r="S1436" s="977"/>
      <c r="T1436" s="977"/>
      <c r="U1436" s="977"/>
      <c r="V1436" s="977"/>
      <c r="W1436" s="980"/>
      <c r="X1436" s="983"/>
      <c r="Y1436" s="983"/>
      <c r="Z1436" s="974"/>
      <c r="AA1436" s="951" t="s">
        <v>2608</v>
      </c>
      <c r="AB1436" s="952" t="s">
        <v>507</v>
      </c>
      <c r="AC1436" s="952">
        <v>10000</v>
      </c>
      <c r="AD1436" s="952" t="s">
        <v>380</v>
      </c>
      <c r="AE1436" s="953">
        <v>41640</v>
      </c>
      <c r="AF1436" s="953">
        <v>44079</v>
      </c>
      <c r="AG1436" s="952">
        <v>2630.53</v>
      </c>
      <c r="AH1436" s="952">
        <v>6148.95</v>
      </c>
      <c r="AI1436" s="954">
        <v>0.54310000000000003</v>
      </c>
      <c r="AJ1436" s="954">
        <f>(AH1436-MIN(IF(O1432=0,2E+99,O1432),IF(X1432=0,2E+99,X1432)))/MIN(IF(O1432=0,2E+99,O1432),IF(X1432=0,2E+99,X1432))</f>
        <v>-0.629703779584456</v>
      </c>
      <c r="AK1436" s="954">
        <v>3.2840574282147323E-3</v>
      </c>
      <c r="AL1436" s="954">
        <v>3.9261641791044778E-2</v>
      </c>
      <c r="AM1436" s="955">
        <v>6.3850969337927263E-2</v>
      </c>
      <c r="AN1436" s="956">
        <v>45083.293182870373</v>
      </c>
      <c r="AO1436" s="952"/>
    </row>
    <row r="1437" spans="1:41" ht="13.5" thickBot="1" x14ac:dyDescent="0.25">
      <c r="A1437" s="990"/>
      <c r="B1437" s="990"/>
      <c r="C1437" s="993"/>
      <c r="D1437" s="996"/>
      <c r="E1437" s="993"/>
      <c r="F1437" s="993"/>
      <c r="G1437" s="993"/>
      <c r="H1437" s="999"/>
      <c r="I1437" s="999"/>
      <c r="J1437" s="999"/>
      <c r="K1437" s="987"/>
      <c r="L1437" s="999"/>
      <c r="M1437" s="999"/>
      <c r="N1437" s="1002"/>
      <c r="O1437" s="987"/>
      <c r="P1437" s="987"/>
      <c r="Q1437" s="978"/>
      <c r="R1437" s="978"/>
      <c r="S1437" s="978"/>
      <c r="T1437" s="978"/>
      <c r="U1437" s="978"/>
      <c r="V1437" s="978"/>
      <c r="W1437" s="981"/>
      <c r="X1437" s="984"/>
      <c r="Y1437" s="984"/>
      <c r="Z1437" s="975"/>
      <c r="AA1437" s="957" t="s">
        <v>2609</v>
      </c>
      <c r="AB1437" s="958" t="s">
        <v>504</v>
      </c>
      <c r="AC1437" s="958">
        <v>10000</v>
      </c>
      <c r="AD1437" s="958" t="s">
        <v>380</v>
      </c>
      <c r="AE1437" s="959">
        <v>41640</v>
      </c>
      <c r="AF1437" s="959">
        <v>44079</v>
      </c>
      <c r="AG1437" s="958">
        <v>1294</v>
      </c>
      <c r="AH1437" s="958">
        <v>407.62</v>
      </c>
      <c r="AI1437" s="960">
        <v>3.6499999999999998E-2</v>
      </c>
      <c r="AJ1437" s="960">
        <f>(AH1437-MIN(IF(O1432=0,2E+99,O1432),IF(X1432=0,2E+99,X1432)))/MIN(IF(O1432=0,2E+99,O1432),IF(X1432=0,2E+99,X1432))</f>
        <v>-0.97545269592925876</v>
      </c>
      <c r="AK1437" s="960">
        <v>1.6154806491885142E-3</v>
      </c>
      <c r="AL1437" s="960">
        <v>1.9313432835820897E-2</v>
      </c>
      <c r="AM1437" s="961">
        <v>0.47380974524853775</v>
      </c>
      <c r="AN1437" s="962">
        <v>45083.293182870373</v>
      </c>
      <c r="AO1437" s="958"/>
    </row>
    <row r="1438" spans="1:41" x14ac:dyDescent="0.2">
      <c r="A1438" s="988" t="s">
        <v>2603</v>
      </c>
      <c r="B1438" s="988" t="s">
        <v>2611</v>
      </c>
      <c r="C1438" s="991"/>
      <c r="D1438" s="994" t="s">
        <v>510</v>
      </c>
      <c r="E1438" s="991" t="s">
        <v>1004</v>
      </c>
      <c r="F1438" s="991">
        <v>2</v>
      </c>
      <c r="G1438" s="991">
        <v>1</v>
      </c>
      <c r="H1438" s="997">
        <v>11</v>
      </c>
      <c r="I1438" s="997">
        <v>291</v>
      </c>
      <c r="J1438" s="997">
        <v>0.01</v>
      </c>
      <c r="K1438" s="985">
        <v>0.54600000000000004</v>
      </c>
      <c r="L1438" s="997">
        <v>1.5</v>
      </c>
      <c r="M1438" s="997">
        <v>88</v>
      </c>
      <c r="N1438" s="1000">
        <v>39.810664179800412</v>
      </c>
      <c r="O1438" s="985">
        <f>VLOOKUP(D1438,'Залог и цена пипса'!$B$13:$E$44,3,0)*(N1438+I1438*$C$2*K1438)</f>
        <v>425.78608603693539</v>
      </c>
      <c r="P1438" s="985">
        <f>K1438*VLOOKUP(D1438,'Залог и цена пипса'!$B$13:$E$44,2,0)</f>
        <v>117.09516000000001</v>
      </c>
      <c r="Q1438" s="976"/>
      <c r="R1438" s="976"/>
      <c r="S1438" s="976"/>
      <c r="T1438" s="976"/>
      <c r="U1438" s="976"/>
      <c r="V1438" s="976"/>
      <c r="W1438" s="979"/>
      <c r="X1438" s="982"/>
      <c r="Y1438" s="982"/>
      <c r="Z1438" s="973">
        <f>MAX(O1438,X1438)+MAX(Y1438,P1438)</f>
        <v>542.88124603693541</v>
      </c>
      <c r="AA1438" s="945" t="s">
        <v>2604</v>
      </c>
      <c r="AB1438" s="946" t="s">
        <v>518</v>
      </c>
      <c r="AC1438" s="946">
        <v>10000</v>
      </c>
      <c r="AD1438" s="946" t="s">
        <v>380</v>
      </c>
      <c r="AE1438" s="947">
        <v>41640</v>
      </c>
      <c r="AF1438" s="947">
        <v>44079</v>
      </c>
      <c r="AG1438" s="946">
        <v>-2027.09</v>
      </c>
      <c r="AH1438" s="946">
        <v>6832.88</v>
      </c>
      <c r="AI1438" s="948">
        <v>0.58699999999999997</v>
      </c>
      <c r="AJ1438" s="948">
        <f>(AH1438-MIN(IF(O1438=0,2E+99,O1438),IF(X1438=0,2E+99,X1438)))/MIN(IF(O1438=0,2E+99,O1438),IF(X1438=0,2E+99,X1438))</f>
        <v>15.047682684039779</v>
      </c>
      <c r="AK1438" s="948">
        <v>-2.5306991260923843E-3</v>
      </c>
      <c r="AL1438" s="948">
        <v>-3.0255074626865674E-2</v>
      </c>
      <c r="AM1438" s="949">
        <v>-4.4278656477013602E-2</v>
      </c>
      <c r="AN1438" s="950">
        <v>45083.293229166666</v>
      </c>
      <c r="AO1438" s="946"/>
    </row>
    <row r="1439" spans="1:41" x14ac:dyDescent="0.2">
      <c r="A1439" s="989"/>
      <c r="B1439" s="989"/>
      <c r="C1439" s="992"/>
      <c r="D1439" s="995"/>
      <c r="E1439" s="992"/>
      <c r="F1439" s="992"/>
      <c r="G1439" s="992"/>
      <c r="H1439" s="998"/>
      <c r="I1439" s="998"/>
      <c r="J1439" s="998"/>
      <c r="K1439" s="986"/>
      <c r="L1439" s="998"/>
      <c r="M1439" s="998"/>
      <c r="N1439" s="1001"/>
      <c r="O1439" s="986"/>
      <c r="P1439" s="986"/>
      <c r="Q1439" s="977"/>
      <c r="R1439" s="977"/>
      <c r="S1439" s="977"/>
      <c r="T1439" s="977"/>
      <c r="U1439" s="977"/>
      <c r="V1439" s="977"/>
      <c r="W1439" s="980"/>
      <c r="X1439" s="983"/>
      <c r="Y1439" s="983"/>
      <c r="Z1439" s="974"/>
      <c r="AA1439" s="951" t="s">
        <v>2605</v>
      </c>
      <c r="AB1439" s="952" t="s">
        <v>520</v>
      </c>
      <c r="AC1439" s="952">
        <v>10000</v>
      </c>
      <c r="AD1439" s="952" t="s">
        <v>380</v>
      </c>
      <c r="AE1439" s="953">
        <v>41640</v>
      </c>
      <c r="AF1439" s="953">
        <v>44079</v>
      </c>
      <c r="AG1439" s="952">
        <v>2004.46</v>
      </c>
      <c r="AH1439" s="952">
        <v>454.69</v>
      </c>
      <c r="AI1439" s="954">
        <v>4.0899999999999999E-2</v>
      </c>
      <c r="AJ1439" s="954">
        <f>(AH1439-MIN(IF(O1438=0,2E+99,O1438),IF(X1438=0,2E+99,X1438)))/MIN(IF(O1438=0,2E+99,O1438),IF(X1438=0,2E+99,X1438))</f>
        <v>6.7883650760154957E-2</v>
      </c>
      <c r="AK1439" s="954">
        <v>2.5024469413233463E-3</v>
      </c>
      <c r="AL1439" s="954">
        <v>2.9917313432835824E-2</v>
      </c>
      <c r="AM1439" s="955">
        <v>0.6579716605343382</v>
      </c>
      <c r="AN1439" s="956">
        <v>45083.293252314812</v>
      </c>
      <c r="AO1439" s="952"/>
    </row>
    <row r="1440" spans="1:41" x14ac:dyDescent="0.2">
      <c r="A1440" s="989"/>
      <c r="B1440" s="989"/>
      <c r="C1440" s="992"/>
      <c r="D1440" s="995"/>
      <c r="E1440" s="992"/>
      <c r="F1440" s="992"/>
      <c r="G1440" s="992"/>
      <c r="H1440" s="998"/>
      <c r="I1440" s="998"/>
      <c r="J1440" s="998"/>
      <c r="K1440" s="986"/>
      <c r="L1440" s="998"/>
      <c r="M1440" s="998"/>
      <c r="N1440" s="1001"/>
      <c r="O1440" s="986"/>
      <c r="P1440" s="986"/>
      <c r="Q1440" s="977"/>
      <c r="R1440" s="977"/>
      <c r="S1440" s="977"/>
      <c r="T1440" s="977"/>
      <c r="U1440" s="977"/>
      <c r="V1440" s="977"/>
      <c r="W1440" s="980"/>
      <c r="X1440" s="983"/>
      <c r="Y1440" s="983"/>
      <c r="Z1440" s="974"/>
      <c r="AA1440" s="951" t="s">
        <v>2606</v>
      </c>
      <c r="AB1440" s="952" t="s">
        <v>502</v>
      </c>
      <c r="AC1440" s="952">
        <v>10000</v>
      </c>
      <c r="AD1440" s="952" t="s">
        <v>380</v>
      </c>
      <c r="AE1440" s="953">
        <v>41640</v>
      </c>
      <c r="AF1440" s="953">
        <v>44079</v>
      </c>
      <c r="AG1440" s="952">
        <v>3519.23</v>
      </c>
      <c r="AH1440" s="952">
        <v>828.4</v>
      </c>
      <c r="AI1440" s="954">
        <v>6.4000000000000001E-2</v>
      </c>
      <c r="AJ1440" s="954">
        <f>(AH1440-MIN(IF(O1438=0,2E+99,O1438),IF(X1438=0,2E+99,X1438)))/MIN(IF(O1438=0,2E+99,O1438),IF(X1438=0,2E+99,X1438))</f>
        <v>0.94557790206451064</v>
      </c>
      <c r="AK1440" s="954">
        <v>4.3935455680399506E-3</v>
      </c>
      <c r="AL1440" s="954">
        <v>5.2525820895522386E-2</v>
      </c>
      <c r="AM1440" s="955">
        <v>0.63406350670596801</v>
      </c>
      <c r="AN1440" s="956">
        <v>45083.293263888889</v>
      </c>
      <c r="AO1440" s="952"/>
    </row>
    <row r="1441" spans="1:41" x14ac:dyDescent="0.2">
      <c r="A1441" s="989"/>
      <c r="B1441" s="989"/>
      <c r="C1441" s="992"/>
      <c r="D1441" s="995"/>
      <c r="E1441" s="992"/>
      <c r="F1441" s="992"/>
      <c r="G1441" s="992"/>
      <c r="H1441" s="998"/>
      <c r="I1441" s="998"/>
      <c r="J1441" s="998"/>
      <c r="K1441" s="986"/>
      <c r="L1441" s="998"/>
      <c r="M1441" s="998"/>
      <c r="N1441" s="1001"/>
      <c r="O1441" s="986"/>
      <c r="P1441" s="986"/>
      <c r="Q1441" s="977"/>
      <c r="R1441" s="977"/>
      <c r="S1441" s="977"/>
      <c r="T1441" s="977"/>
      <c r="U1441" s="977"/>
      <c r="V1441" s="977"/>
      <c r="W1441" s="980"/>
      <c r="X1441" s="983"/>
      <c r="Y1441" s="983"/>
      <c r="Z1441" s="974"/>
      <c r="AA1441" s="951" t="s">
        <v>2607</v>
      </c>
      <c r="AB1441" s="952" t="s">
        <v>510</v>
      </c>
      <c r="AC1441" s="952">
        <v>10000</v>
      </c>
      <c r="AD1441" s="952" t="s">
        <v>380</v>
      </c>
      <c r="AE1441" s="953">
        <v>41640</v>
      </c>
      <c r="AF1441" s="953">
        <v>44079</v>
      </c>
      <c r="AG1441" s="952">
        <v>3441.11</v>
      </c>
      <c r="AH1441" s="952">
        <v>975.9</v>
      </c>
      <c r="AI1441" s="954">
        <v>7.5800000000000006E-2</v>
      </c>
      <c r="AJ1441" s="954">
        <f>(AH1441-MIN(IF(O1438=0,2E+99,O1438),IF(X1438=0,2E+99,X1438)))/MIN(IF(O1438=0,2E+99,O1438),IF(X1438=0,2E+99,X1438))</f>
        <v>1.2919959857855574</v>
      </c>
      <c r="AK1441" s="954">
        <v>4.2960174781523103E-3</v>
      </c>
      <c r="AL1441" s="954">
        <v>5.1359850746268657E-2</v>
      </c>
      <c r="AM1441" s="955">
        <v>0.52628190128362184</v>
      </c>
      <c r="AN1441" s="956">
        <v>45083.293287037035</v>
      </c>
      <c r="AO1441" s="952"/>
    </row>
    <row r="1442" spans="1:41" x14ac:dyDescent="0.2">
      <c r="A1442" s="989"/>
      <c r="B1442" s="989"/>
      <c r="C1442" s="992"/>
      <c r="D1442" s="995"/>
      <c r="E1442" s="992"/>
      <c r="F1442" s="992"/>
      <c r="G1442" s="992"/>
      <c r="H1442" s="998"/>
      <c r="I1442" s="998"/>
      <c r="J1442" s="998"/>
      <c r="K1442" s="986"/>
      <c r="L1442" s="998"/>
      <c r="M1442" s="998"/>
      <c r="N1442" s="1001"/>
      <c r="O1442" s="986"/>
      <c r="P1442" s="986"/>
      <c r="Q1442" s="977"/>
      <c r="R1442" s="977"/>
      <c r="S1442" s="977"/>
      <c r="T1442" s="977"/>
      <c r="U1442" s="977"/>
      <c r="V1442" s="977"/>
      <c r="W1442" s="980"/>
      <c r="X1442" s="983"/>
      <c r="Y1442" s="983"/>
      <c r="Z1442" s="974"/>
      <c r="AA1442" s="951" t="s">
        <v>2608</v>
      </c>
      <c r="AB1442" s="952" t="s">
        <v>507</v>
      </c>
      <c r="AC1442" s="952">
        <v>10000</v>
      </c>
      <c r="AD1442" s="952" t="s">
        <v>380</v>
      </c>
      <c r="AE1442" s="953">
        <v>41640</v>
      </c>
      <c r="AF1442" s="953">
        <v>44079</v>
      </c>
      <c r="AG1442" s="952">
        <v>2630.53</v>
      </c>
      <c r="AH1442" s="952">
        <v>6148.95</v>
      </c>
      <c r="AI1442" s="954">
        <v>0.54310000000000003</v>
      </c>
      <c r="AJ1442" s="954">
        <f>(AH1442-MIN(IF(O1438=0,2E+99,O1438),IF(X1438=0,2E+99,X1438)))/MIN(IF(O1438=0,2E+99,O1438),IF(X1438=0,2E+99,X1438))</f>
        <v>13.441406616247672</v>
      </c>
      <c r="AK1442" s="954">
        <v>3.2840574282147323E-3</v>
      </c>
      <c r="AL1442" s="954">
        <v>3.9261641791044778E-2</v>
      </c>
      <c r="AM1442" s="955">
        <v>6.3850969337927263E-2</v>
      </c>
      <c r="AN1442" s="956">
        <v>45083.293310185189</v>
      </c>
      <c r="AO1442" s="952"/>
    </row>
    <row r="1443" spans="1:41" ht="13.5" thickBot="1" x14ac:dyDescent="0.25">
      <c r="A1443" s="990"/>
      <c r="B1443" s="990"/>
      <c r="C1443" s="993"/>
      <c r="D1443" s="996"/>
      <c r="E1443" s="993"/>
      <c r="F1443" s="993"/>
      <c r="G1443" s="993"/>
      <c r="H1443" s="999"/>
      <c r="I1443" s="999"/>
      <c r="J1443" s="999"/>
      <c r="K1443" s="987"/>
      <c r="L1443" s="999"/>
      <c r="M1443" s="999"/>
      <c r="N1443" s="1002"/>
      <c r="O1443" s="987"/>
      <c r="P1443" s="987"/>
      <c r="Q1443" s="978"/>
      <c r="R1443" s="978"/>
      <c r="S1443" s="978"/>
      <c r="T1443" s="978"/>
      <c r="U1443" s="978"/>
      <c r="V1443" s="978"/>
      <c r="W1443" s="981"/>
      <c r="X1443" s="984"/>
      <c r="Y1443" s="984"/>
      <c r="Z1443" s="975"/>
      <c r="AA1443" s="957" t="s">
        <v>2609</v>
      </c>
      <c r="AB1443" s="958" t="s">
        <v>504</v>
      </c>
      <c r="AC1443" s="958">
        <v>10000</v>
      </c>
      <c r="AD1443" s="958" t="s">
        <v>380</v>
      </c>
      <c r="AE1443" s="959">
        <v>41640</v>
      </c>
      <c r="AF1443" s="959">
        <v>44079</v>
      </c>
      <c r="AG1443" s="958">
        <v>1294</v>
      </c>
      <c r="AH1443" s="958">
        <v>407.62</v>
      </c>
      <c r="AI1443" s="960">
        <v>3.6499999999999998E-2</v>
      </c>
      <c r="AJ1443" s="960">
        <f>(AH1443-MIN(IF(O1438=0,2E+99,O1438),IF(X1438=0,2E+99,X1438)))/MIN(IF(O1438=0,2E+99,O1438),IF(X1438=0,2E+99,X1438))</f>
        <v>-4.2664818397469995E-2</v>
      </c>
      <c r="AK1443" s="960">
        <v>1.6154806491885142E-3</v>
      </c>
      <c r="AL1443" s="960">
        <v>1.9313432835820897E-2</v>
      </c>
      <c r="AM1443" s="961">
        <v>0.47380974524853775</v>
      </c>
      <c r="AN1443" s="962">
        <v>45083.293310185189</v>
      </c>
      <c r="AO1443" s="958"/>
    </row>
    <row r="1444" spans="1:41" x14ac:dyDescent="0.2">
      <c r="A1444" s="988" t="s">
        <v>2603</v>
      </c>
      <c r="B1444" s="988" t="s">
        <v>1289</v>
      </c>
      <c r="C1444" s="991"/>
      <c r="D1444" s="994" t="s">
        <v>511</v>
      </c>
      <c r="E1444" s="991" t="s">
        <v>1004</v>
      </c>
      <c r="F1444" s="991">
        <v>2</v>
      </c>
      <c r="G1444" s="991">
        <v>1</v>
      </c>
      <c r="H1444" s="997">
        <v>10</v>
      </c>
      <c r="I1444" s="997">
        <v>258</v>
      </c>
      <c r="J1444" s="997">
        <v>0.01</v>
      </c>
      <c r="K1444" s="985">
        <v>0.53600000000000003</v>
      </c>
      <c r="L1444" s="997">
        <v>1.5</v>
      </c>
      <c r="M1444" s="997">
        <v>82</v>
      </c>
      <c r="N1444" s="1000">
        <v>39.110379371444552</v>
      </c>
      <c r="O1444" s="985">
        <f>VLOOKUP(D1444,'Залог и цена пипса'!$B$13:$E$44,3,0)*(N1444+I1444*$C$2*K1444)</f>
        <v>437.28959024323774</v>
      </c>
      <c r="P1444" s="985">
        <f>K1444*VLOOKUP(D1444,'Залог и цена пипса'!$B$13:$E$44,2,0)</f>
        <v>114.95056000000001</v>
      </c>
      <c r="Q1444" s="976"/>
      <c r="R1444" s="976"/>
      <c r="S1444" s="976"/>
      <c r="T1444" s="976"/>
      <c r="U1444" s="976"/>
      <c r="V1444" s="976"/>
      <c r="W1444" s="979"/>
      <c r="X1444" s="982"/>
      <c r="Y1444" s="982"/>
      <c r="Z1444" s="973">
        <f>MAX(O1444,X1444)+MAX(Y1444,P1444)</f>
        <v>552.24015024323774</v>
      </c>
      <c r="AA1444" s="945" t="s">
        <v>2604</v>
      </c>
      <c r="AB1444" s="946" t="s">
        <v>518</v>
      </c>
      <c r="AC1444" s="946">
        <v>10000</v>
      </c>
      <c r="AD1444" s="946" t="s">
        <v>380</v>
      </c>
      <c r="AE1444" s="947">
        <v>41640</v>
      </c>
      <c r="AF1444" s="947">
        <v>44079</v>
      </c>
      <c r="AG1444" s="946">
        <v>-2027.09</v>
      </c>
      <c r="AH1444" s="946">
        <v>6832.88</v>
      </c>
      <c r="AI1444" s="948">
        <v>0.58699999999999997</v>
      </c>
      <c r="AJ1444" s="948">
        <f>(AH1444-MIN(IF(O1444=0,2E+99,O1444),IF(X1444=0,2E+99,X1444)))/MIN(IF(O1444=0,2E+99,O1444),IF(X1444=0,2E+99,X1444))</f>
        <v>14.625526315866066</v>
      </c>
      <c r="AK1444" s="948">
        <v>-2.5306991260923843E-3</v>
      </c>
      <c r="AL1444" s="948">
        <v>-3.0255074626865674E-2</v>
      </c>
      <c r="AM1444" s="949">
        <v>-4.4278656477013602E-2</v>
      </c>
      <c r="AN1444" s="950">
        <v>45083.293356481481</v>
      </c>
      <c r="AO1444" s="946"/>
    </row>
    <row r="1445" spans="1:41" x14ac:dyDescent="0.2">
      <c r="A1445" s="989"/>
      <c r="B1445" s="989"/>
      <c r="C1445" s="992"/>
      <c r="D1445" s="995"/>
      <c r="E1445" s="992"/>
      <c r="F1445" s="992"/>
      <c r="G1445" s="992"/>
      <c r="H1445" s="998"/>
      <c r="I1445" s="998"/>
      <c r="J1445" s="998"/>
      <c r="K1445" s="986"/>
      <c r="L1445" s="998"/>
      <c r="M1445" s="998"/>
      <c r="N1445" s="1001"/>
      <c r="O1445" s="986"/>
      <c r="P1445" s="986"/>
      <c r="Q1445" s="977"/>
      <c r="R1445" s="977"/>
      <c r="S1445" s="977"/>
      <c r="T1445" s="977"/>
      <c r="U1445" s="977"/>
      <c r="V1445" s="977"/>
      <c r="W1445" s="980"/>
      <c r="X1445" s="983"/>
      <c r="Y1445" s="983"/>
      <c r="Z1445" s="974"/>
      <c r="AA1445" s="951" t="s">
        <v>2605</v>
      </c>
      <c r="AB1445" s="952" t="s">
        <v>520</v>
      </c>
      <c r="AC1445" s="952">
        <v>10000</v>
      </c>
      <c r="AD1445" s="952" t="s">
        <v>380</v>
      </c>
      <c r="AE1445" s="953">
        <v>41640</v>
      </c>
      <c r="AF1445" s="953">
        <v>44079</v>
      </c>
      <c r="AG1445" s="952">
        <v>2004.46</v>
      </c>
      <c r="AH1445" s="952">
        <v>454.69</v>
      </c>
      <c r="AI1445" s="954">
        <v>4.0899999999999999E-2</v>
      </c>
      <c r="AJ1445" s="954">
        <f>(AH1445-MIN(IF(O1444=0,2E+99,O1444),IF(X1444=0,2E+99,X1444)))/MIN(IF(O1444=0,2E+99,O1444),IF(X1444=0,2E+99,X1444))</f>
        <v>3.979150234763984E-2</v>
      </c>
      <c r="AK1445" s="954">
        <v>2.5024469413233463E-3</v>
      </c>
      <c r="AL1445" s="954">
        <v>2.9917313432835824E-2</v>
      </c>
      <c r="AM1445" s="955">
        <v>0.6579716605343382</v>
      </c>
      <c r="AN1445" s="956">
        <v>45083.293379629627</v>
      </c>
      <c r="AO1445" s="952"/>
    </row>
    <row r="1446" spans="1:41" x14ac:dyDescent="0.2">
      <c r="A1446" s="989"/>
      <c r="B1446" s="989"/>
      <c r="C1446" s="992"/>
      <c r="D1446" s="995"/>
      <c r="E1446" s="992"/>
      <c r="F1446" s="992"/>
      <c r="G1446" s="992"/>
      <c r="H1446" s="998"/>
      <c r="I1446" s="998"/>
      <c r="J1446" s="998"/>
      <c r="K1446" s="986"/>
      <c r="L1446" s="998"/>
      <c r="M1446" s="998"/>
      <c r="N1446" s="1001"/>
      <c r="O1446" s="986"/>
      <c r="P1446" s="986"/>
      <c r="Q1446" s="977"/>
      <c r="R1446" s="977"/>
      <c r="S1446" s="977"/>
      <c r="T1446" s="977"/>
      <c r="U1446" s="977"/>
      <c r="V1446" s="977"/>
      <c r="W1446" s="980"/>
      <c r="X1446" s="983"/>
      <c r="Y1446" s="983"/>
      <c r="Z1446" s="974"/>
      <c r="AA1446" s="951" t="s">
        <v>2606</v>
      </c>
      <c r="AB1446" s="952" t="s">
        <v>502</v>
      </c>
      <c r="AC1446" s="952">
        <v>10000</v>
      </c>
      <c r="AD1446" s="952" t="s">
        <v>380</v>
      </c>
      <c r="AE1446" s="953">
        <v>41640</v>
      </c>
      <c r="AF1446" s="953">
        <v>44079</v>
      </c>
      <c r="AG1446" s="952">
        <v>3519.23</v>
      </c>
      <c r="AH1446" s="952">
        <v>828.4</v>
      </c>
      <c r="AI1446" s="954">
        <v>6.4000000000000001E-2</v>
      </c>
      <c r="AJ1446" s="954">
        <f>(AH1446-MIN(IF(O1444=0,2E+99,O1444),IF(X1444=0,2E+99,X1444)))/MIN(IF(O1444=0,2E+99,O1444),IF(X1444=0,2E+99,X1444))</f>
        <v>0.89439679901643943</v>
      </c>
      <c r="AK1446" s="954">
        <v>4.3935455680399506E-3</v>
      </c>
      <c r="AL1446" s="954">
        <v>5.2525820895522386E-2</v>
      </c>
      <c r="AM1446" s="955">
        <v>0.63406350670596801</v>
      </c>
      <c r="AN1446" s="956">
        <v>45083.293391203704</v>
      </c>
      <c r="AO1446" s="952"/>
    </row>
    <row r="1447" spans="1:41" x14ac:dyDescent="0.2">
      <c r="A1447" s="989"/>
      <c r="B1447" s="989"/>
      <c r="C1447" s="992"/>
      <c r="D1447" s="995"/>
      <c r="E1447" s="992"/>
      <c r="F1447" s="992"/>
      <c r="G1447" s="992"/>
      <c r="H1447" s="998"/>
      <c r="I1447" s="998"/>
      <c r="J1447" s="998"/>
      <c r="K1447" s="986"/>
      <c r="L1447" s="998"/>
      <c r="M1447" s="998"/>
      <c r="N1447" s="1001"/>
      <c r="O1447" s="986"/>
      <c r="P1447" s="986"/>
      <c r="Q1447" s="977"/>
      <c r="R1447" s="977"/>
      <c r="S1447" s="977"/>
      <c r="T1447" s="977"/>
      <c r="U1447" s="977"/>
      <c r="V1447" s="977"/>
      <c r="W1447" s="980"/>
      <c r="X1447" s="983"/>
      <c r="Y1447" s="983"/>
      <c r="Z1447" s="974"/>
      <c r="AA1447" s="951" t="s">
        <v>2607</v>
      </c>
      <c r="AB1447" s="952" t="s">
        <v>510</v>
      </c>
      <c r="AC1447" s="952">
        <v>10000</v>
      </c>
      <c r="AD1447" s="952" t="s">
        <v>380</v>
      </c>
      <c r="AE1447" s="953">
        <v>41640</v>
      </c>
      <c r="AF1447" s="953">
        <v>44079</v>
      </c>
      <c r="AG1447" s="952">
        <v>3441.11</v>
      </c>
      <c r="AH1447" s="952">
        <v>975.9</v>
      </c>
      <c r="AI1447" s="954">
        <v>7.5800000000000006E-2</v>
      </c>
      <c r="AJ1447" s="954">
        <f>(AH1447-MIN(IF(O1444=0,2E+99,O1444),IF(X1444=0,2E+99,X1444)))/MIN(IF(O1444=0,2E+99,O1444),IF(X1444=0,2E+99,X1444))</f>
        <v>1.2317018785129685</v>
      </c>
      <c r="AK1447" s="954">
        <v>4.2960174781523103E-3</v>
      </c>
      <c r="AL1447" s="954">
        <v>5.1359850746268657E-2</v>
      </c>
      <c r="AM1447" s="955">
        <v>0.52628190128362184</v>
      </c>
      <c r="AN1447" s="956">
        <v>45083.293414351851</v>
      </c>
      <c r="AO1447" s="952"/>
    </row>
    <row r="1448" spans="1:41" x14ac:dyDescent="0.2">
      <c r="A1448" s="989"/>
      <c r="B1448" s="989"/>
      <c r="C1448" s="992"/>
      <c r="D1448" s="995"/>
      <c r="E1448" s="992"/>
      <c r="F1448" s="992"/>
      <c r="G1448" s="992"/>
      <c r="H1448" s="998"/>
      <c r="I1448" s="998"/>
      <c r="J1448" s="998"/>
      <c r="K1448" s="986"/>
      <c r="L1448" s="998"/>
      <c r="M1448" s="998"/>
      <c r="N1448" s="1001"/>
      <c r="O1448" s="986"/>
      <c r="P1448" s="986"/>
      <c r="Q1448" s="977"/>
      <c r="R1448" s="977"/>
      <c r="S1448" s="977"/>
      <c r="T1448" s="977"/>
      <c r="U1448" s="977"/>
      <c r="V1448" s="977"/>
      <c r="W1448" s="980"/>
      <c r="X1448" s="983"/>
      <c r="Y1448" s="983"/>
      <c r="Z1448" s="974"/>
      <c r="AA1448" s="951" t="s">
        <v>2608</v>
      </c>
      <c r="AB1448" s="952" t="s">
        <v>507</v>
      </c>
      <c r="AC1448" s="952">
        <v>10000</v>
      </c>
      <c r="AD1448" s="952" t="s">
        <v>380</v>
      </c>
      <c r="AE1448" s="953">
        <v>41640</v>
      </c>
      <c r="AF1448" s="953">
        <v>44079</v>
      </c>
      <c r="AG1448" s="952">
        <v>2630.53</v>
      </c>
      <c r="AH1448" s="952">
        <v>6148.95</v>
      </c>
      <c r="AI1448" s="954">
        <v>0.54310000000000003</v>
      </c>
      <c r="AJ1448" s="954">
        <f>(AH1448-MIN(IF(O1444=0,2E+99,O1444),IF(X1444=0,2E+99,X1444)))/MIN(IF(O1444=0,2E+99,O1444),IF(X1444=0,2E+99,X1444))</f>
        <v>13.061505549628363</v>
      </c>
      <c r="AK1448" s="954">
        <v>3.2840574282147323E-3</v>
      </c>
      <c r="AL1448" s="954">
        <v>3.9261641791044778E-2</v>
      </c>
      <c r="AM1448" s="955">
        <v>6.3850969337927263E-2</v>
      </c>
      <c r="AN1448" s="956">
        <v>45083.293437499997</v>
      </c>
      <c r="AO1448" s="952"/>
    </row>
    <row r="1449" spans="1:41" ht="13.5" thickBot="1" x14ac:dyDescent="0.25">
      <c r="A1449" s="990"/>
      <c r="B1449" s="990"/>
      <c r="C1449" s="993"/>
      <c r="D1449" s="996"/>
      <c r="E1449" s="993"/>
      <c r="F1449" s="993"/>
      <c r="G1449" s="993"/>
      <c r="H1449" s="999"/>
      <c r="I1449" s="999"/>
      <c r="J1449" s="999"/>
      <c r="K1449" s="987"/>
      <c r="L1449" s="999"/>
      <c r="M1449" s="999"/>
      <c r="N1449" s="1002"/>
      <c r="O1449" s="987"/>
      <c r="P1449" s="987"/>
      <c r="Q1449" s="978"/>
      <c r="R1449" s="978"/>
      <c r="S1449" s="978"/>
      <c r="T1449" s="978"/>
      <c r="U1449" s="978"/>
      <c r="V1449" s="978"/>
      <c r="W1449" s="981"/>
      <c r="X1449" s="984"/>
      <c r="Y1449" s="984"/>
      <c r="Z1449" s="975"/>
      <c r="AA1449" s="957" t="s">
        <v>2609</v>
      </c>
      <c r="AB1449" s="958" t="s">
        <v>504</v>
      </c>
      <c r="AC1449" s="958">
        <v>10000</v>
      </c>
      <c r="AD1449" s="958" t="s">
        <v>380</v>
      </c>
      <c r="AE1449" s="959">
        <v>41640</v>
      </c>
      <c r="AF1449" s="959">
        <v>44079</v>
      </c>
      <c r="AG1449" s="958">
        <v>1294</v>
      </c>
      <c r="AH1449" s="958">
        <v>407.62</v>
      </c>
      <c r="AI1449" s="960">
        <v>3.6499999999999998E-2</v>
      </c>
      <c r="AJ1449" s="960">
        <f>(AH1449-MIN(IF(O1444=0,2E+99,O1444),IF(X1444=0,2E+99,X1444)))/MIN(IF(O1444=0,2E+99,O1444),IF(X1444=0,2E+99,X1444))</f>
        <v>-6.7848837258472891E-2</v>
      </c>
      <c r="AK1449" s="960">
        <v>1.6154806491885142E-3</v>
      </c>
      <c r="AL1449" s="960">
        <v>1.9313432835820897E-2</v>
      </c>
      <c r="AM1449" s="961">
        <v>0.47380974524853775</v>
      </c>
      <c r="AN1449" s="962">
        <v>45083.293437499997</v>
      </c>
      <c r="AO1449" s="958"/>
    </row>
    <row r="1450" spans="1:41" x14ac:dyDescent="0.2">
      <c r="A1450" s="988" t="s">
        <v>2603</v>
      </c>
      <c r="B1450" s="988" t="s">
        <v>1276</v>
      </c>
      <c r="C1450" s="991"/>
      <c r="D1450" s="994" t="s">
        <v>507</v>
      </c>
      <c r="E1450" s="991" t="s">
        <v>1004</v>
      </c>
      <c r="F1450" s="991">
        <v>2</v>
      </c>
      <c r="G1450" s="991">
        <v>1</v>
      </c>
      <c r="H1450" s="997">
        <v>10</v>
      </c>
      <c r="I1450" s="997">
        <v>336</v>
      </c>
      <c r="J1450" s="997">
        <v>0.01</v>
      </c>
      <c r="K1450" s="985">
        <v>2.851</v>
      </c>
      <c r="L1450" s="997">
        <v>1.7</v>
      </c>
      <c r="M1450" s="997">
        <v>91</v>
      </c>
      <c r="N1450" s="1000">
        <v>223.09894656346168</v>
      </c>
      <c r="O1450" s="985">
        <f>VLOOKUP(D1450,'Залог и цена пипса'!$B$13:$E$44,3,0)*(N1450+I1450*$C$2*K1450)</f>
        <v>3949.6707804780076</v>
      </c>
      <c r="P1450" s="985">
        <f>K1450*VLOOKUP(D1450,'Залог и цена пипса'!$B$13:$E$44,2,0)</f>
        <v>611.42546000000004</v>
      </c>
      <c r="Q1450" s="976"/>
      <c r="R1450" s="976"/>
      <c r="S1450" s="976"/>
      <c r="T1450" s="976"/>
      <c r="U1450" s="976"/>
      <c r="V1450" s="976"/>
      <c r="W1450" s="979"/>
      <c r="X1450" s="982"/>
      <c r="Y1450" s="982"/>
      <c r="Z1450" s="973">
        <f>MAX(O1450,X1450)+MAX(Y1450,P1450)</f>
        <v>4561.0962404780075</v>
      </c>
      <c r="AA1450" s="945" t="s">
        <v>2604</v>
      </c>
      <c r="AB1450" s="946" t="s">
        <v>518</v>
      </c>
      <c r="AC1450" s="946">
        <v>10000</v>
      </c>
      <c r="AD1450" s="946" t="s">
        <v>380</v>
      </c>
      <c r="AE1450" s="947">
        <v>41640</v>
      </c>
      <c r="AF1450" s="947">
        <v>44079</v>
      </c>
      <c r="AG1450" s="946">
        <v>-2027.09</v>
      </c>
      <c r="AH1450" s="946">
        <v>6832.88</v>
      </c>
      <c r="AI1450" s="948">
        <v>0.58699999999999997</v>
      </c>
      <c r="AJ1450" s="948">
        <f>(AH1450-MIN(IF(O1450=0,2E+99,O1450),IF(X1450=0,2E+99,X1450)))/MIN(IF(O1450=0,2E+99,O1450),IF(X1450=0,2E+99,X1450))</f>
        <v>0.72998722672603433</v>
      </c>
      <c r="AK1450" s="948">
        <v>-2.5306991260923843E-3</v>
      </c>
      <c r="AL1450" s="948">
        <v>-3.0255074626865674E-2</v>
      </c>
      <c r="AM1450" s="949">
        <v>-4.4278656477013602E-2</v>
      </c>
      <c r="AN1450" s="950">
        <v>45083.293483796297</v>
      </c>
      <c r="AO1450" s="946"/>
    </row>
    <row r="1451" spans="1:41" x14ac:dyDescent="0.2">
      <c r="A1451" s="989"/>
      <c r="B1451" s="989"/>
      <c r="C1451" s="992"/>
      <c r="D1451" s="995"/>
      <c r="E1451" s="992"/>
      <c r="F1451" s="992"/>
      <c r="G1451" s="992"/>
      <c r="H1451" s="998"/>
      <c r="I1451" s="998"/>
      <c r="J1451" s="998"/>
      <c r="K1451" s="986"/>
      <c r="L1451" s="998"/>
      <c r="M1451" s="998"/>
      <c r="N1451" s="1001"/>
      <c r="O1451" s="986"/>
      <c r="P1451" s="986"/>
      <c r="Q1451" s="977"/>
      <c r="R1451" s="977"/>
      <c r="S1451" s="977"/>
      <c r="T1451" s="977"/>
      <c r="U1451" s="977"/>
      <c r="V1451" s="977"/>
      <c r="W1451" s="980"/>
      <c r="X1451" s="983"/>
      <c r="Y1451" s="983"/>
      <c r="Z1451" s="974"/>
      <c r="AA1451" s="951" t="s">
        <v>2605</v>
      </c>
      <c r="AB1451" s="952" t="s">
        <v>520</v>
      </c>
      <c r="AC1451" s="952">
        <v>10000</v>
      </c>
      <c r="AD1451" s="952" t="s">
        <v>380</v>
      </c>
      <c r="AE1451" s="953">
        <v>41640</v>
      </c>
      <c r="AF1451" s="953">
        <v>44079</v>
      </c>
      <c r="AG1451" s="952">
        <v>2004.46</v>
      </c>
      <c r="AH1451" s="952">
        <v>454.69</v>
      </c>
      <c r="AI1451" s="954">
        <v>4.0899999999999999E-2</v>
      </c>
      <c r="AJ1451" s="954">
        <f>(AH1451-MIN(IF(O1450=0,2E+99,O1450),IF(X1450=0,2E+99,X1450)))/MIN(IF(O1450=0,2E+99,O1450),IF(X1450=0,2E+99,X1450))</f>
        <v>-0.88487901263887836</v>
      </c>
      <c r="AK1451" s="954">
        <v>2.5024469413233463E-3</v>
      </c>
      <c r="AL1451" s="954">
        <v>2.9917313432835824E-2</v>
      </c>
      <c r="AM1451" s="955">
        <v>0.6579716605343382</v>
      </c>
      <c r="AN1451" s="956">
        <v>45083.293506944443</v>
      </c>
      <c r="AO1451" s="952"/>
    </row>
    <row r="1452" spans="1:41" x14ac:dyDescent="0.2">
      <c r="A1452" s="989"/>
      <c r="B1452" s="989"/>
      <c r="C1452" s="992"/>
      <c r="D1452" s="995"/>
      <c r="E1452" s="992"/>
      <c r="F1452" s="992"/>
      <c r="G1452" s="992"/>
      <c r="H1452" s="998"/>
      <c r="I1452" s="998"/>
      <c r="J1452" s="998"/>
      <c r="K1452" s="986"/>
      <c r="L1452" s="998"/>
      <c r="M1452" s="998"/>
      <c r="N1452" s="1001"/>
      <c r="O1452" s="986"/>
      <c r="P1452" s="986"/>
      <c r="Q1452" s="977"/>
      <c r="R1452" s="977"/>
      <c r="S1452" s="977"/>
      <c r="T1452" s="977"/>
      <c r="U1452" s="977"/>
      <c r="V1452" s="977"/>
      <c r="W1452" s="980"/>
      <c r="X1452" s="983"/>
      <c r="Y1452" s="983"/>
      <c r="Z1452" s="974"/>
      <c r="AA1452" s="951" t="s">
        <v>2606</v>
      </c>
      <c r="AB1452" s="952" t="s">
        <v>502</v>
      </c>
      <c r="AC1452" s="952">
        <v>10000</v>
      </c>
      <c r="AD1452" s="952" t="s">
        <v>380</v>
      </c>
      <c r="AE1452" s="953">
        <v>41640</v>
      </c>
      <c r="AF1452" s="953">
        <v>44079</v>
      </c>
      <c r="AG1452" s="952">
        <v>3519.23</v>
      </c>
      <c r="AH1452" s="952">
        <v>828.4</v>
      </c>
      <c r="AI1452" s="954">
        <v>6.4000000000000001E-2</v>
      </c>
      <c r="AJ1452" s="954">
        <f>(AH1452-MIN(IF(O1450=0,2E+99,O1450),IF(X1450=0,2E+99,X1450)))/MIN(IF(O1450=0,2E+99,O1450),IF(X1450=0,2E+99,X1450))</f>
        <v>-0.79026099995611698</v>
      </c>
      <c r="AK1452" s="954">
        <v>4.3935455680399506E-3</v>
      </c>
      <c r="AL1452" s="954">
        <v>5.2525820895522386E-2</v>
      </c>
      <c r="AM1452" s="955">
        <v>0.63406350670596801</v>
      </c>
      <c r="AN1452" s="956">
        <v>45083.29351851852</v>
      </c>
      <c r="AO1452" s="952"/>
    </row>
    <row r="1453" spans="1:41" x14ac:dyDescent="0.2">
      <c r="A1453" s="989"/>
      <c r="B1453" s="989"/>
      <c r="C1453" s="992"/>
      <c r="D1453" s="995"/>
      <c r="E1453" s="992"/>
      <c r="F1453" s="992"/>
      <c r="G1453" s="992"/>
      <c r="H1453" s="998"/>
      <c r="I1453" s="998"/>
      <c r="J1453" s="998"/>
      <c r="K1453" s="986"/>
      <c r="L1453" s="998"/>
      <c r="M1453" s="998"/>
      <c r="N1453" s="1001"/>
      <c r="O1453" s="986"/>
      <c r="P1453" s="986"/>
      <c r="Q1453" s="977"/>
      <c r="R1453" s="977"/>
      <c r="S1453" s="977"/>
      <c r="T1453" s="977"/>
      <c r="U1453" s="977"/>
      <c r="V1453" s="977"/>
      <c r="W1453" s="980"/>
      <c r="X1453" s="983"/>
      <c r="Y1453" s="983"/>
      <c r="Z1453" s="974"/>
      <c r="AA1453" s="951" t="s">
        <v>2607</v>
      </c>
      <c r="AB1453" s="952" t="s">
        <v>510</v>
      </c>
      <c r="AC1453" s="952">
        <v>10000</v>
      </c>
      <c r="AD1453" s="952" t="s">
        <v>380</v>
      </c>
      <c r="AE1453" s="953">
        <v>41640</v>
      </c>
      <c r="AF1453" s="953">
        <v>44079</v>
      </c>
      <c r="AG1453" s="952">
        <v>3441.11</v>
      </c>
      <c r="AH1453" s="952">
        <v>975.9</v>
      </c>
      <c r="AI1453" s="954">
        <v>7.5800000000000006E-2</v>
      </c>
      <c r="AJ1453" s="954">
        <f>(AH1453-MIN(IF(O1450=0,2E+99,O1450),IF(X1450=0,2E+99,X1450)))/MIN(IF(O1450=0,2E+99,O1450),IF(X1450=0,2E+99,X1450))</f>
        <v>-0.75291611523077573</v>
      </c>
      <c r="AK1453" s="954">
        <v>4.2960174781523103E-3</v>
      </c>
      <c r="AL1453" s="954">
        <v>5.1359850746268657E-2</v>
      </c>
      <c r="AM1453" s="955">
        <v>0.52628190128362184</v>
      </c>
      <c r="AN1453" s="956">
        <v>45083.293541666666</v>
      </c>
      <c r="AO1453" s="952"/>
    </row>
    <row r="1454" spans="1:41" x14ac:dyDescent="0.2">
      <c r="A1454" s="989"/>
      <c r="B1454" s="989"/>
      <c r="C1454" s="992"/>
      <c r="D1454" s="995"/>
      <c r="E1454" s="992"/>
      <c r="F1454" s="992"/>
      <c r="G1454" s="992"/>
      <c r="H1454" s="998"/>
      <c r="I1454" s="998"/>
      <c r="J1454" s="998"/>
      <c r="K1454" s="986"/>
      <c r="L1454" s="998"/>
      <c r="M1454" s="998"/>
      <c r="N1454" s="1001"/>
      <c r="O1454" s="986"/>
      <c r="P1454" s="986"/>
      <c r="Q1454" s="977"/>
      <c r="R1454" s="977"/>
      <c r="S1454" s="977"/>
      <c r="T1454" s="977"/>
      <c r="U1454" s="977"/>
      <c r="V1454" s="977"/>
      <c r="W1454" s="980"/>
      <c r="X1454" s="983"/>
      <c r="Y1454" s="983"/>
      <c r="Z1454" s="974"/>
      <c r="AA1454" s="951" t="s">
        <v>2608</v>
      </c>
      <c r="AB1454" s="952" t="s">
        <v>507</v>
      </c>
      <c r="AC1454" s="952">
        <v>10000</v>
      </c>
      <c r="AD1454" s="952" t="s">
        <v>380</v>
      </c>
      <c r="AE1454" s="953">
        <v>41640</v>
      </c>
      <c r="AF1454" s="953">
        <v>44079</v>
      </c>
      <c r="AG1454" s="952">
        <v>2630.53</v>
      </c>
      <c r="AH1454" s="952">
        <v>6148.95</v>
      </c>
      <c r="AI1454" s="954">
        <v>0.54310000000000003</v>
      </c>
      <c r="AJ1454" s="954">
        <f>(AH1454-MIN(IF(O1450=0,2E+99,O1450),IF(X1450=0,2E+99,X1450)))/MIN(IF(O1450=0,2E+99,O1450),IF(X1450=0,2E+99,X1450))</f>
        <v>0.55682595886025343</v>
      </c>
      <c r="AK1454" s="954">
        <v>3.2840574282147323E-3</v>
      </c>
      <c r="AL1454" s="954">
        <v>3.9261641791044778E-2</v>
      </c>
      <c r="AM1454" s="955">
        <v>6.3850969337927263E-2</v>
      </c>
      <c r="AN1454" s="956">
        <v>45083.293564814812</v>
      </c>
      <c r="AO1454" s="952"/>
    </row>
    <row r="1455" spans="1:41" ht="13.5" thickBot="1" x14ac:dyDescent="0.25">
      <c r="A1455" s="990"/>
      <c r="B1455" s="990"/>
      <c r="C1455" s="993"/>
      <c r="D1455" s="996"/>
      <c r="E1455" s="993"/>
      <c r="F1455" s="993"/>
      <c r="G1455" s="993"/>
      <c r="H1455" s="999"/>
      <c r="I1455" s="999"/>
      <c r="J1455" s="999"/>
      <c r="K1455" s="987"/>
      <c r="L1455" s="999"/>
      <c r="M1455" s="999"/>
      <c r="N1455" s="1002"/>
      <c r="O1455" s="987"/>
      <c r="P1455" s="987"/>
      <c r="Q1455" s="978"/>
      <c r="R1455" s="978"/>
      <c r="S1455" s="978"/>
      <c r="T1455" s="978"/>
      <c r="U1455" s="978"/>
      <c r="V1455" s="978"/>
      <c r="W1455" s="981"/>
      <c r="X1455" s="984"/>
      <c r="Y1455" s="984"/>
      <c r="Z1455" s="975"/>
      <c r="AA1455" s="957" t="s">
        <v>2609</v>
      </c>
      <c r="AB1455" s="958" t="s">
        <v>504</v>
      </c>
      <c r="AC1455" s="958">
        <v>10000</v>
      </c>
      <c r="AD1455" s="958" t="s">
        <v>380</v>
      </c>
      <c r="AE1455" s="959">
        <v>41640</v>
      </c>
      <c r="AF1455" s="959">
        <v>44079</v>
      </c>
      <c r="AG1455" s="958">
        <v>1294</v>
      </c>
      <c r="AH1455" s="958">
        <v>407.62</v>
      </c>
      <c r="AI1455" s="960">
        <v>3.6499999999999998E-2</v>
      </c>
      <c r="AJ1455" s="960">
        <f>(AH1455-MIN(IF(O1450=0,2E+99,O1450),IF(X1450=0,2E+99,X1450)))/MIN(IF(O1450=0,2E+99,O1450),IF(X1450=0,2E+99,X1450))</f>
        <v>-0.89679646161529747</v>
      </c>
      <c r="AK1455" s="960">
        <v>1.6154806491885142E-3</v>
      </c>
      <c r="AL1455" s="960">
        <v>1.9313432835820897E-2</v>
      </c>
      <c r="AM1455" s="961">
        <v>0.47380974524853775</v>
      </c>
      <c r="AN1455" s="962">
        <v>45083.293564814812</v>
      </c>
      <c r="AO1455" s="958"/>
    </row>
    <row r="1456" spans="1:41" x14ac:dyDescent="0.2">
      <c r="A1456" s="988" t="s">
        <v>2603</v>
      </c>
      <c r="B1456" s="988" t="s">
        <v>1293</v>
      </c>
      <c r="C1456" s="991"/>
      <c r="D1456" s="994" t="s">
        <v>508</v>
      </c>
      <c r="E1456" s="991" t="s">
        <v>1004</v>
      </c>
      <c r="F1456" s="991">
        <v>2</v>
      </c>
      <c r="G1456" s="991">
        <v>1</v>
      </c>
      <c r="H1456" s="997">
        <v>8</v>
      </c>
      <c r="I1456" s="997">
        <v>212</v>
      </c>
      <c r="J1456" s="997">
        <v>0.01</v>
      </c>
      <c r="K1456" s="985">
        <v>0.28799999999999998</v>
      </c>
      <c r="L1456" s="997">
        <v>1.6</v>
      </c>
      <c r="M1456" s="997">
        <v>82</v>
      </c>
      <c r="N1456" s="1000">
        <v>19.516361839037579</v>
      </c>
      <c r="O1456" s="985">
        <f>VLOOKUP(D1456,'Залог и цена пипса'!$B$13:$E$44,3,0)*(N1456+I1456*$C$2*K1456)</f>
        <v>218.59766187970996</v>
      </c>
      <c r="P1456" s="985">
        <f>K1456*VLOOKUP(D1456,'Залог и цена пипса'!$B$13:$E$44,2,0)</f>
        <v>61.764479999999999</v>
      </c>
      <c r="Q1456" s="976"/>
      <c r="R1456" s="976"/>
      <c r="S1456" s="976"/>
      <c r="T1456" s="976"/>
      <c r="U1456" s="976"/>
      <c r="V1456" s="976"/>
      <c r="W1456" s="979"/>
      <c r="X1456" s="982"/>
      <c r="Y1456" s="982"/>
      <c r="Z1456" s="973">
        <f>MAX(O1456,X1456)+MAX(Y1456,P1456)</f>
        <v>280.36214187970995</v>
      </c>
      <c r="AA1456" s="945" t="s">
        <v>2604</v>
      </c>
      <c r="AB1456" s="946" t="s">
        <v>518</v>
      </c>
      <c r="AC1456" s="946">
        <v>10000</v>
      </c>
      <c r="AD1456" s="946" t="s">
        <v>380</v>
      </c>
      <c r="AE1456" s="947">
        <v>41640</v>
      </c>
      <c r="AF1456" s="947">
        <v>44079</v>
      </c>
      <c r="AG1456" s="946">
        <v>-2027.09</v>
      </c>
      <c r="AH1456" s="946">
        <v>6832.88</v>
      </c>
      <c r="AI1456" s="948">
        <v>0.58699999999999997</v>
      </c>
      <c r="AJ1456" s="948">
        <f>(AH1456-MIN(IF(O1456=0,2E+99,O1456),IF(X1456=0,2E+99,X1456)))/MIN(IF(O1456=0,2E+99,O1456),IF(X1456=0,2E+99,X1456))</f>
        <v>30.257790871340614</v>
      </c>
      <c r="AK1456" s="948">
        <v>-2.5306991260923843E-3</v>
      </c>
      <c r="AL1456" s="948">
        <v>-3.0255074626865674E-2</v>
      </c>
      <c r="AM1456" s="949">
        <v>-4.4278656477013602E-2</v>
      </c>
      <c r="AN1456" s="950">
        <v>45083.293611111112</v>
      </c>
      <c r="AO1456" s="946"/>
    </row>
    <row r="1457" spans="1:41" x14ac:dyDescent="0.2">
      <c r="A1457" s="989"/>
      <c r="B1457" s="989"/>
      <c r="C1457" s="992"/>
      <c r="D1457" s="995"/>
      <c r="E1457" s="992"/>
      <c r="F1457" s="992"/>
      <c r="G1457" s="992"/>
      <c r="H1457" s="998"/>
      <c r="I1457" s="998"/>
      <c r="J1457" s="998"/>
      <c r="K1457" s="986"/>
      <c r="L1457" s="998"/>
      <c r="M1457" s="998"/>
      <c r="N1457" s="1001"/>
      <c r="O1457" s="986"/>
      <c r="P1457" s="986"/>
      <c r="Q1457" s="977"/>
      <c r="R1457" s="977"/>
      <c r="S1457" s="977"/>
      <c r="T1457" s="977"/>
      <c r="U1457" s="977"/>
      <c r="V1457" s="977"/>
      <c r="W1457" s="980"/>
      <c r="X1457" s="983"/>
      <c r="Y1457" s="983"/>
      <c r="Z1457" s="974"/>
      <c r="AA1457" s="951" t="s">
        <v>2605</v>
      </c>
      <c r="AB1457" s="952" t="s">
        <v>520</v>
      </c>
      <c r="AC1457" s="952">
        <v>10000</v>
      </c>
      <c r="AD1457" s="952" t="s">
        <v>380</v>
      </c>
      <c r="AE1457" s="953">
        <v>41640</v>
      </c>
      <c r="AF1457" s="953">
        <v>44079</v>
      </c>
      <c r="AG1457" s="952">
        <v>2004.46</v>
      </c>
      <c r="AH1457" s="952">
        <v>454.69</v>
      </c>
      <c r="AI1457" s="954">
        <v>4.0899999999999999E-2</v>
      </c>
      <c r="AJ1457" s="954">
        <f>(AH1457-MIN(IF(O1456=0,2E+99,O1456),IF(X1456=0,2E+99,X1456)))/MIN(IF(O1456=0,2E+99,O1456),IF(X1456=0,2E+99,X1456))</f>
        <v>1.0800313969058235</v>
      </c>
      <c r="AK1457" s="954">
        <v>2.5024469413233463E-3</v>
      </c>
      <c r="AL1457" s="954">
        <v>2.9917313432835824E-2</v>
      </c>
      <c r="AM1457" s="955">
        <v>0.6579716605343382</v>
      </c>
      <c r="AN1457" s="956">
        <v>45083.293634259258</v>
      </c>
      <c r="AO1457" s="952"/>
    </row>
    <row r="1458" spans="1:41" x14ac:dyDescent="0.2">
      <c r="A1458" s="989"/>
      <c r="B1458" s="989"/>
      <c r="C1458" s="992"/>
      <c r="D1458" s="995"/>
      <c r="E1458" s="992"/>
      <c r="F1458" s="992"/>
      <c r="G1458" s="992"/>
      <c r="H1458" s="998"/>
      <c r="I1458" s="998"/>
      <c r="J1458" s="998"/>
      <c r="K1458" s="986"/>
      <c r="L1458" s="998"/>
      <c r="M1458" s="998"/>
      <c r="N1458" s="1001"/>
      <c r="O1458" s="986"/>
      <c r="P1458" s="986"/>
      <c r="Q1458" s="977"/>
      <c r="R1458" s="977"/>
      <c r="S1458" s="977"/>
      <c r="T1458" s="977"/>
      <c r="U1458" s="977"/>
      <c r="V1458" s="977"/>
      <c r="W1458" s="980"/>
      <c r="X1458" s="983"/>
      <c r="Y1458" s="983"/>
      <c r="Z1458" s="974"/>
      <c r="AA1458" s="951" t="s">
        <v>2606</v>
      </c>
      <c r="AB1458" s="952" t="s">
        <v>502</v>
      </c>
      <c r="AC1458" s="952">
        <v>10000</v>
      </c>
      <c r="AD1458" s="952" t="s">
        <v>380</v>
      </c>
      <c r="AE1458" s="953">
        <v>41640</v>
      </c>
      <c r="AF1458" s="953">
        <v>44079</v>
      </c>
      <c r="AG1458" s="952">
        <v>3519.23</v>
      </c>
      <c r="AH1458" s="952">
        <v>828.4</v>
      </c>
      <c r="AI1458" s="954">
        <v>6.4000000000000001E-2</v>
      </c>
      <c r="AJ1458" s="954">
        <f>(AH1458-MIN(IF(O1456=0,2E+99,O1456),IF(X1456=0,2E+99,X1456)))/MIN(IF(O1456=0,2E+99,O1456),IF(X1456=0,2E+99,X1456))</f>
        <v>2.7896105240862656</v>
      </c>
      <c r="AK1458" s="954">
        <v>4.3935455680399506E-3</v>
      </c>
      <c r="AL1458" s="954">
        <v>5.2525820895522386E-2</v>
      </c>
      <c r="AM1458" s="955">
        <v>0.63406350670596801</v>
      </c>
      <c r="AN1458" s="956">
        <v>45083.293645833335</v>
      </c>
      <c r="AO1458" s="952"/>
    </row>
    <row r="1459" spans="1:41" x14ac:dyDescent="0.2">
      <c r="A1459" s="989"/>
      <c r="B1459" s="989"/>
      <c r="C1459" s="992"/>
      <c r="D1459" s="995"/>
      <c r="E1459" s="992"/>
      <c r="F1459" s="992"/>
      <c r="G1459" s="992"/>
      <c r="H1459" s="998"/>
      <c r="I1459" s="998"/>
      <c r="J1459" s="998"/>
      <c r="K1459" s="986"/>
      <c r="L1459" s="998"/>
      <c r="M1459" s="998"/>
      <c r="N1459" s="1001"/>
      <c r="O1459" s="986"/>
      <c r="P1459" s="986"/>
      <c r="Q1459" s="977"/>
      <c r="R1459" s="977"/>
      <c r="S1459" s="977"/>
      <c r="T1459" s="977"/>
      <c r="U1459" s="977"/>
      <c r="V1459" s="977"/>
      <c r="W1459" s="980"/>
      <c r="X1459" s="983"/>
      <c r="Y1459" s="983"/>
      <c r="Z1459" s="974"/>
      <c r="AA1459" s="951" t="s">
        <v>2607</v>
      </c>
      <c r="AB1459" s="952" t="s">
        <v>510</v>
      </c>
      <c r="AC1459" s="952">
        <v>10000</v>
      </c>
      <c r="AD1459" s="952" t="s">
        <v>380</v>
      </c>
      <c r="AE1459" s="953">
        <v>41640</v>
      </c>
      <c r="AF1459" s="953">
        <v>44079</v>
      </c>
      <c r="AG1459" s="952">
        <v>3441.11</v>
      </c>
      <c r="AH1459" s="952">
        <v>975.9</v>
      </c>
      <c r="AI1459" s="954">
        <v>7.5800000000000006E-2</v>
      </c>
      <c r="AJ1459" s="954">
        <f>(AH1459-MIN(IF(O1456=0,2E+99,O1456),IF(X1456=0,2E+99,X1456)))/MIN(IF(O1456=0,2E+99,O1456),IF(X1456=0,2E+99,X1456))</f>
        <v>3.4643661400963142</v>
      </c>
      <c r="AK1459" s="954">
        <v>4.2960174781523103E-3</v>
      </c>
      <c r="AL1459" s="954">
        <v>5.1359850746268657E-2</v>
      </c>
      <c r="AM1459" s="955">
        <v>0.52628190128362184</v>
      </c>
      <c r="AN1459" s="956">
        <v>45083.293668981481</v>
      </c>
      <c r="AO1459" s="952"/>
    </row>
    <row r="1460" spans="1:41" x14ac:dyDescent="0.2">
      <c r="A1460" s="989"/>
      <c r="B1460" s="989"/>
      <c r="C1460" s="992"/>
      <c r="D1460" s="995"/>
      <c r="E1460" s="992"/>
      <c r="F1460" s="992"/>
      <c r="G1460" s="992"/>
      <c r="H1460" s="998"/>
      <c r="I1460" s="998"/>
      <c r="J1460" s="998"/>
      <c r="K1460" s="986"/>
      <c r="L1460" s="998"/>
      <c r="M1460" s="998"/>
      <c r="N1460" s="1001"/>
      <c r="O1460" s="986"/>
      <c r="P1460" s="986"/>
      <c r="Q1460" s="977"/>
      <c r="R1460" s="977"/>
      <c r="S1460" s="977"/>
      <c r="T1460" s="977"/>
      <c r="U1460" s="977"/>
      <c r="V1460" s="977"/>
      <c r="W1460" s="980"/>
      <c r="X1460" s="983"/>
      <c r="Y1460" s="983"/>
      <c r="Z1460" s="974"/>
      <c r="AA1460" s="951" t="s">
        <v>2608</v>
      </c>
      <c r="AB1460" s="952" t="s">
        <v>507</v>
      </c>
      <c r="AC1460" s="952">
        <v>10000</v>
      </c>
      <c r="AD1460" s="952" t="s">
        <v>380</v>
      </c>
      <c r="AE1460" s="953">
        <v>41640</v>
      </c>
      <c r="AF1460" s="953">
        <v>44079</v>
      </c>
      <c r="AG1460" s="952">
        <v>2630.53</v>
      </c>
      <c r="AH1460" s="952">
        <v>6148.95</v>
      </c>
      <c r="AI1460" s="954">
        <v>0.54310000000000003</v>
      </c>
      <c r="AJ1460" s="954">
        <f>(AH1460-MIN(IF(O1456=0,2E+99,O1456),IF(X1456=0,2E+99,X1456)))/MIN(IF(O1456=0,2E+99,O1456),IF(X1456=0,2E+99,X1456))</f>
        <v>27.129074881796527</v>
      </c>
      <c r="AK1460" s="954">
        <v>3.2840574282147323E-3</v>
      </c>
      <c r="AL1460" s="954">
        <v>3.9261641791044778E-2</v>
      </c>
      <c r="AM1460" s="955">
        <v>6.3850969337927263E-2</v>
      </c>
      <c r="AN1460" s="956">
        <v>45083.293692129628</v>
      </c>
      <c r="AO1460" s="952"/>
    </row>
    <row r="1461" spans="1:41" ht="13.5" thickBot="1" x14ac:dyDescent="0.25">
      <c r="A1461" s="990"/>
      <c r="B1461" s="990"/>
      <c r="C1461" s="993"/>
      <c r="D1461" s="996"/>
      <c r="E1461" s="993"/>
      <c r="F1461" s="993"/>
      <c r="G1461" s="993"/>
      <c r="H1461" s="999"/>
      <c r="I1461" s="999"/>
      <c r="J1461" s="999"/>
      <c r="K1461" s="987"/>
      <c r="L1461" s="999"/>
      <c r="M1461" s="999"/>
      <c r="N1461" s="1002"/>
      <c r="O1461" s="987"/>
      <c r="P1461" s="987"/>
      <c r="Q1461" s="978"/>
      <c r="R1461" s="978"/>
      <c r="S1461" s="978"/>
      <c r="T1461" s="978"/>
      <c r="U1461" s="978"/>
      <c r="V1461" s="978"/>
      <c r="W1461" s="981"/>
      <c r="X1461" s="984"/>
      <c r="Y1461" s="984"/>
      <c r="Z1461" s="975"/>
      <c r="AA1461" s="957" t="s">
        <v>2609</v>
      </c>
      <c r="AB1461" s="958" t="s">
        <v>504</v>
      </c>
      <c r="AC1461" s="958">
        <v>10000</v>
      </c>
      <c r="AD1461" s="958" t="s">
        <v>380</v>
      </c>
      <c r="AE1461" s="959">
        <v>41640</v>
      </c>
      <c r="AF1461" s="959">
        <v>44079</v>
      </c>
      <c r="AG1461" s="958">
        <v>1294</v>
      </c>
      <c r="AH1461" s="958">
        <v>407.62</v>
      </c>
      <c r="AI1461" s="960">
        <v>3.6499999999999998E-2</v>
      </c>
      <c r="AJ1461" s="960">
        <f>(AH1461-MIN(IF(O1456=0,2E+99,O1456),IF(X1456=0,2E+99,X1456)))/MIN(IF(O1456=0,2E+99,O1456),IF(X1456=0,2E+99,X1456))</f>
        <v>0.86470429964756601</v>
      </c>
      <c r="AK1461" s="960">
        <v>1.6154806491885142E-3</v>
      </c>
      <c r="AL1461" s="960">
        <v>1.9313432835820897E-2</v>
      </c>
      <c r="AM1461" s="961">
        <v>0.47380974524853775</v>
      </c>
      <c r="AN1461" s="962">
        <v>45083.293692129628</v>
      </c>
      <c r="AO1461" s="958"/>
    </row>
    <row r="1462" spans="1:41" x14ac:dyDescent="0.2">
      <c r="A1462" s="988" t="s">
        <v>2603</v>
      </c>
      <c r="B1462" s="988" t="s">
        <v>1238</v>
      </c>
      <c r="C1462" s="991"/>
      <c r="D1462" s="994" t="s">
        <v>500</v>
      </c>
      <c r="E1462" s="991" t="s">
        <v>1004</v>
      </c>
      <c r="F1462" s="991">
        <v>2</v>
      </c>
      <c r="G1462" s="991">
        <v>1</v>
      </c>
      <c r="H1462" s="997">
        <v>6</v>
      </c>
      <c r="I1462" s="997">
        <v>59</v>
      </c>
      <c r="J1462" s="997">
        <v>0.01</v>
      </c>
      <c r="K1462" s="985">
        <v>0.32899999999999996</v>
      </c>
      <c r="L1462" s="997">
        <v>1.7</v>
      </c>
      <c r="M1462" s="997">
        <v>24</v>
      </c>
      <c r="N1462" s="1000">
        <v>6.1769999999999996</v>
      </c>
      <c r="O1462" s="985">
        <f>VLOOKUP(D1462,'Залог и цена пипса'!$B$13:$E$44,3,0)*(N1462+I1462*$C$2*K1462)</f>
        <v>90.886500000000012</v>
      </c>
      <c r="P1462" s="985">
        <f>K1462*VLOOKUP(D1462,'Залог и цена пипса'!$B$13:$E$44,2,0)</f>
        <v>70.557339999999996</v>
      </c>
      <c r="Q1462" s="976"/>
      <c r="R1462" s="976"/>
      <c r="S1462" s="976"/>
      <c r="T1462" s="976"/>
      <c r="U1462" s="976"/>
      <c r="V1462" s="976"/>
      <c r="W1462" s="979"/>
      <c r="X1462" s="982"/>
      <c r="Y1462" s="982"/>
      <c r="Z1462" s="973">
        <f>MAX(O1462,X1462)+MAX(Y1462,P1462)</f>
        <v>161.44384000000002</v>
      </c>
      <c r="AA1462" s="945" t="s">
        <v>2604</v>
      </c>
      <c r="AB1462" s="946" t="s">
        <v>518</v>
      </c>
      <c r="AC1462" s="946">
        <v>10000</v>
      </c>
      <c r="AD1462" s="946" t="s">
        <v>380</v>
      </c>
      <c r="AE1462" s="947">
        <v>41640</v>
      </c>
      <c r="AF1462" s="947">
        <v>44079</v>
      </c>
      <c r="AG1462" s="946">
        <v>-2027.09</v>
      </c>
      <c r="AH1462" s="946">
        <v>6832.88</v>
      </c>
      <c r="AI1462" s="948">
        <v>0.58699999999999997</v>
      </c>
      <c r="AJ1462" s="948">
        <f>(AH1462-MIN(IF(O1462=0,2E+99,O1462),IF(X1462=0,2E+99,X1462)))/MIN(IF(O1462=0,2E+99,O1462),IF(X1462=0,2E+99,X1462))</f>
        <v>74.180362320036522</v>
      </c>
      <c r="AK1462" s="948">
        <v>-2.5306991260923843E-3</v>
      </c>
      <c r="AL1462" s="948">
        <v>-3.0255074626865674E-2</v>
      </c>
      <c r="AM1462" s="949">
        <v>-4.4278656477013602E-2</v>
      </c>
      <c r="AN1462" s="950">
        <v>45083.293738425928</v>
      </c>
      <c r="AO1462" s="946"/>
    </row>
    <row r="1463" spans="1:41" x14ac:dyDescent="0.2">
      <c r="A1463" s="989"/>
      <c r="B1463" s="989"/>
      <c r="C1463" s="992"/>
      <c r="D1463" s="995"/>
      <c r="E1463" s="992"/>
      <c r="F1463" s="992"/>
      <c r="G1463" s="992"/>
      <c r="H1463" s="998"/>
      <c r="I1463" s="998"/>
      <c r="J1463" s="998"/>
      <c r="K1463" s="986"/>
      <c r="L1463" s="998"/>
      <c r="M1463" s="998"/>
      <c r="N1463" s="1001"/>
      <c r="O1463" s="986"/>
      <c r="P1463" s="986"/>
      <c r="Q1463" s="977"/>
      <c r="R1463" s="977"/>
      <c r="S1463" s="977"/>
      <c r="T1463" s="977"/>
      <c r="U1463" s="977"/>
      <c r="V1463" s="977"/>
      <c r="W1463" s="980"/>
      <c r="X1463" s="983"/>
      <c r="Y1463" s="983"/>
      <c r="Z1463" s="974"/>
      <c r="AA1463" s="951" t="s">
        <v>2605</v>
      </c>
      <c r="AB1463" s="952" t="s">
        <v>520</v>
      </c>
      <c r="AC1463" s="952">
        <v>10000</v>
      </c>
      <c r="AD1463" s="952" t="s">
        <v>380</v>
      </c>
      <c r="AE1463" s="953">
        <v>41640</v>
      </c>
      <c r="AF1463" s="953">
        <v>44079</v>
      </c>
      <c r="AG1463" s="952">
        <v>2004.46</v>
      </c>
      <c r="AH1463" s="952">
        <v>454.69</v>
      </c>
      <c r="AI1463" s="954">
        <v>4.0899999999999999E-2</v>
      </c>
      <c r="AJ1463" s="954">
        <f>(AH1463-MIN(IF(O1462=0,2E+99,O1462),IF(X1462=0,2E+99,X1462)))/MIN(IF(O1462=0,2E+99,O1462),IF(X1462=0,2E+99,X1462))</f>
        <v>4.002833204051206</v>
      </c>
      <c r="AK1463" s="954">
        <v>2.5024469413233463E-3</v>
      </c>
      <c r="AL1463" s="954">
        <v>2.9917313432835824E-2</v>
      </c>
      <c r="AM1463" s="955">
        <v>0.6579716605343382</v>
      </c>
      <c r="AN1463" s="956">
        <v>45083.293761574074</v>
      </c>
      <c r="AO1463" s="952"/>
    </row>
    <row r="1464" spans="1:41" x14ac:dyDescent="0.2">
      <c r="A1464" s="989"/>
      <c r="B1464" s="989"/>
      <c r="C1464" s="992"/>
      <c r="D1464" s="995"/>
      <c r="E1464" s="992"/>
      <c r="F1464" s="992"/>
      <c r="G1464" s="992"/>
      <c r="H1464" s="998"/>
      <c r="I1464" s="998"/>
      <c r="J1464" s="998"/>
      <c r="K1464" s="986"/>
      <c r="L1464" s="998"/>
      <c r="M1464" s="998"/>
      <c r="N1464" s="1001"/>
      <c r="O1464" s="986"/>
      <c r="P1464" s="986"/>
      <c r="Q1464" s="977"/>
      <c r="R1464" s="977"/>
      <c r="S1464" s="977"/>
      <c r="T1464" s="977"/>
      <c r="U1464" s="977"/>
      <c r="V1464" s="977"/>
      <c r="W1464" s="980"/>
      <c r="X1464" s="983"/>
      <c r="Y1464" s="983"/>
      <c r="Z1464" s="974"/>
      <c r="AA1464" s="951" t="s">
        <v>2606</v>
      </c>
      <c r="AB1464" s="952" t="s">
        <v>502</v>
      </c>
      <c r="AC1464" s="952">
        <v>10000</v>
      </c>
      <c r="AD1464" s="952" t="s">
        <v>380</v>
      </c>
      <c r="AE1464" s="953">
        <v>41640</v>
      </c>
      <c r="AF1464" s="953">
        <v>44079</v>
      </c>
      <c r="AG1464" s="952">
        <v>3519.23</v>
      </c>
      <c r="AH1464" s="952">
        <v>828.4</v>
      </c>
      <c r="AI1464" s="954">
        <v>6.4000000000000001E-2</v>
      </c>
      <c r="AJ1464" s="954">
        <f>(AH1464-MIN(IF(O1462=0,2E+99,O1462),IF(X1462=0,2E+99,X1462)))/MIN(IF(O1462=0,2E+99,O1462),IF(X1462=0,2E+99,X1462))</f>
        <v>8.1146649942510702</v>
      </c>
      <c r="AK1464" s="954">
        <v>4.3935455680399506E-3</v>
      </c>
      <c r="AL1464" s="954">
        <v>5.2525820895522386E-2</v>
      </c>
      <c r="AM1464" s="955">
        <v>0.63406350670596801</v>
      </c>
      <c r="AN1464" s="956">
        <v>45083.293761574074</v>
      </c>
      <c r="AO1464" s="952"/>
    </row>
    <row r="1465" spans="1:41" x14ac:dyDescent="0.2">
      <c r="A1465" s="989"/>
      <c r="B1465" s="989"/>
      <c r="C1465" s="992"/>
      <c r="D1465" s="995"/>
      <c r="E1465" s="992"/>
      <c r="F1465" s="992"/>
      <c r="G1465" s="992"/>
      <c r="H1465" s="998"/>
      <c r="I1465" s="998"/>
      <c r="J1465" s="998"/>
      <c r="K1465" s="986"/>
      <c r="L1465" s="998"/>
      <c r="M1465" s="998"/>
      <c r="N1465" s="1001"/>
      <c r="O1465" s="986"/>
      <c r="P1465" s="986"/>
      <c r="Q1465" s="977"/>
      <c r="R1465" s="977"/>
      <c r="S1465" s="977"/>
      <c r="T1465" s="977"/>
      <c r="U1465" s="977"/>
      <c r="V1465" s="977"/>
      <c r="W1465" s="980"/>
      <c r="X1465" s="983"/>
      <c r="Y1465" s="983"/>
      <c r="Z1465" s="974"/>
      <c r="AA1465" s="951" t="s">
        <v>2607</v>
      </c>
      <c r="AB1465" s="952" t="s">
        <v>510</v>
      </c>
      <c r="AC1465" s="952">
        <v>10000</v>
      </c>
      <c r="AD1465" s="952" t="s">
        <v>380</v>
      </c>
      <c r="AE1465" s="953">
        <v>41640</v>
      </c>
      <c r="AF1465" s="953">
        <v>44079</v>
      </c>
      <c r="AG1465" s="952">
        <v>3441.11</v>
      </c>
      <c r="AH1465" s="952">
        <v>975.9</v>
      </c>
      <c r="AI1465" s="954">
        <v>7.5800000000000006E-2</v>
      </c>
      <c r="AJ1465" s="954">
        <f>(AH1465-MIN(IF(O1462=0,2E+99,O1462),IF(X1462=0,2E+99,X1462)))/MIN(IF(O1462=0,2E+99,O1462),IF(X1462=0,2E+99,X1462))</f>
        <v>9.737568285719</v>
      </c>
      <c r="AK1465" s="954">
        <v>4.2960174781523103E-3</v>
      </c>
      <c r="AL1465" s="954">
        <v>5.1359850746268657E-2</v>
      </c>
      <c r="AM1465" s="955">
        <v>0.52628190128362184</v>
      </c>
      <c r="AN1465" s="956">
        <v>45083.293796296297</v>
      </c>
      <c r="AO1465" s="952"/>
    </row>
    <row r="1466" spans="1:41" x14ac:dyDescent="0.2">
      <c r="A1466" s="989"/>
      <c r="B1466" s="989"/>
      <c r="C1466" s="992"/>
      <c r="D1466" s="995"/>
      <c r="E1466" s="992"/>
      <c r="F1466" s="992"/>
      <c r="G1466" s="992"/>
      <c r="H1466" s="998"/>
      <c r="I1466" s="998"/>
      <c r="J1466" s="998"/>
      <c r="K1466" s="986"/>
      <c r="L1466" s="998"/>
      <c r="M1466" s="998"/>
      <c r="N1466" s="1001"/>
      <c r="O1466" s="986"/>
      <c r="P1466" s="986"/>
      <c r="Q1466" s="977"/>
      <c r="R1466" s="977"/>
      <c r="S1466" s="977"/>
      <c r="T1466" s="977"/>
      <c r="U1466" s="977"/>
      <c r="V1466" s="977"/>
      <c r="W1466" s="980"/>
      <c r="X1466" s="983"/>
      <c r="Y1466" s="983"/>
      <c r="Z1466" s="974"/>
      <c r="AA1466" s="951" t="s">
        <v>2608</v>
      </c>
      <c r="AB1466" s="952" t="s">
        <v>507</v>
      </c>
      <c r="AC1466" s="952">
        <v>10000</v>
      </c>
      <c r="AD1466" s="952" t="s">
        <v>380</v>
      </c>
      <c r="AE1466" s="953">
        <v>41640</v>
      </c>
      <c r="AF1466" s="953">
        <v>44079</v>
      </c>
      <c r="AG1466" s="952">
        <v>2630.53</v>
      </c>
      <c r="AH1466" s="952">
        <v>6148.95</v>
      </c>
      <c r="AI1466" s="954">
        <v>0.54310000000000003</v>
      </c>
      <c r="AJ1466" s="954">
        <f>(AH1466-MIN(IF(O1462=0,2E+99,O1462),IF(X1462=0,2E+99,X1462)))/MIN(IF(O1462=0,2E+99,O1462),IF(X1462=0,2E+99,X1462))</f>
        <v>66.655262332689674</v>
      </c>
      <c r="AK1466" s="954">
        <v>3.2840574282147323E-3</v>
      </c>
      <c r="AL1466" s="954">
        <v>3.9261641791044778E-2</v>
      </c>
      <c r="AM1466" s="955">
        <v>6.3850969337927263E-2</v>
      </c>
      <c r="AN1466" s="956">
        <v>45083.293807870374</v>
      </c>
      <c r="AO1466" s="952"/>
    </row>
    <row r="1467" spans="1:41" ht="13.5" thickBot="1" x14ac:dyDescent="0.25">
      <c r="A1467" s="990"/>
      <c r="B1467" s="990"/>
      <c r="C1467" s="993"/>
      <c r="D1467" s="996"/>
      <c r="E1467" s="993"/>
      <c r="F1467" s="993"/>
      <c r="G1467" s="993"/>
      <c r="H1467" s="999"/>
      <c r="I1467" s="999"/>
      <c r="J1467" s="999"/>
      <c r="K1467" s="987"/>
      <c r="L1467" s="999"/>
      <c r="M1467" s="999"/>
      <c r="N1467" s="1002"/>
      <c r="O1467" s="987"/>
      <c r="P1467" s="987"/>
      <c r="Q1467" s="978"/>
      <c r="R1467" s="978"/>
      <c r="S1467" s="978"/>
      <c r="T1467" s="978"/>
      <c r="U1467" s="978"/>
      <c r="V1467" s="978"/>
      <c r="W1467" s="981"/>
      <c r="X1467" s="984"/>
      <c r="Y1467" s="984"/>
      <c r="Z1467" s="975"/>
      <c r="AA1467" s="957" t="s">
        <v>2609</v>
      </c>
      <c r="AB1467" s="958" t="s">
        <v>504</v>
      </c>
      <c r="AC1467" s="958">
        <v>10000</v>
      </c>
      <c r="AD1467" s="958" t="s">
        <v>380</v>
      </c>
      <c r="AE1467" s="959">
        <v>41640</v>
      </c>
      <c r="AF1467" s="959">
        <v>44079</v>
      </c>
      <c r="AG1467" s="958">
        <v>1294</v>
      </c>
      <c r="AH1467" s="958">
        <v>407.62</v>
      </c>
      <c r="AI1467" s="960">
        <v>3.6499999999999998E-2</v>
      </c>
      <c r="AJ1467" s="960">
        <f>(AH1467-MIN(IF(O1462=0,2E+99,O1462),IF(X1462=0,2E+99,X1462)))/MIN(IF(O1462=0,2E+99,O1462),IF(X1462=0,2E+99,X1462))</f>
        <v>3.4849345062247963</v>
      </c>
      <c r="AK1467" s="960">
        <v>1.6154806491885142E-3</v>
      </c>
      <c r="AL1467" s="960">
        <v>1.9313432835820897E-2</v>
      </c>
      <c r="AM1467" s="961">
        <v>0.47380974524853775</v>
      </c>
      <c r="AN1467" s="962">
        <v>45083.293819444443</v>
      </c>
      <c r="AO1467" s="958"/>
    </row>
    <row r="1468" spans="1:41" x14ac:dyDescent="0.2">
      <c r="A1468" s="988" t="s">
        <v>2603</v>
      </c>
      <c r="B1468" s="988" t="s">
        <v>2612</v>
      </c>
      <c r="C1468" s="991"/>
      <c r="D1468" s="994" t="s">
        <v>517</v>
      </c>
      <c r="E1468" s="991" t="s">
        <v>960</v>
      </c>
      <c r="F1468" s="991">
        <v>1</v>
      </c>
      <c r="G1468" s="991">
        <v>1</v>
      </c>
      <c r="H1468" s="997">
        <v>10</v>
      </c>
      <c r="I1468" s="997">
        <v>345</v>
      </c>
      <c r="J1468" s="997">
        <v>0.01</v>
      </c>
      <c r="K1468" s="985">
        <v>0.73299999999999998</v>
      </c>
      <c r="L1468" s="997">
        <v>1.6</v>
      </c>
      <c r="M1468" s="997">
        <v>91</v>
      </c>
      <c r="N1468" s="1000">
        <v>58.301005136986291</v>
      </c>
      <c r="O1468" s="985">
        <f>VLOOKUP(D1468,'Залог и цена пипса'!$B$13:$E$44,3,0)*(N1468+I1468*$C$2*K1468)</f>
        <v>703.38564455569463</v>
      </c>
      <c r="P1468" s="985">
        <f>K1468*VLOOKUP(D1468,'Залог и цена пипса'!$B$13:$E$44,2,0)</f>
        <v>179.79023999999998</v>
      </c>
      <c r="Q1468" s="976"/>
      <c r="R1468" s="976"/>
      <c r="S1468" s="976"/>
      <c r="T1468" s="976"/>
      <c r="U1468" s="976"/>
      <c r="V1468" s="976"/>
      <c r="W1468" s="979"/>
      <c r="X1468" s="982"/>
      <c r="Y1468" s="982"/>
      <c r="Z1468" s="973">
        <f>MAX(O1468,X1468)+MAX(Y1468,P1468)</f>
        <v>883.17588455569467</v>
      </c>
      <c r="AA1468" s="945" t="s">
        <v>2604</v>
      </c>
      <c r="AB1468" s="946" t="s">
        <v>518</v>
      </c>
      <c r="AC1468" s="946">
        <v>10000</v>
      </c>
      <c r="AD1468" s="946" t="s">
        <v>380</v>
      </c>
      <c r="AE1468" s="947">
        <v>41640</v>
      </c>
      <c r="AF1468" s="947">
        <v>44079</v>
      </c>
      <c r="AG1468" s="946">
        <v>-2027.09</v>
      </c>
      <c r="AH1468" s="946">
        <v>6832.88</v>
      </c>
      <c r="AI1468" s="948">
        <v>0.58699999999999997</v>
      </c>
      <c r="AJ1468" s="948">
        <f>(AH1468-MIN(IF(O1468=0,2E+99,O1468),IF(X1468=0,2E+99,X1468)))/MIN(IF(O1468=0,2E+99,O1468),IF(X1468=0,2E+99,X1468))</f>
        <v>8.7142727504996262</v>
      </c>
      <c r="AK1468" s="948">
        <v>-2.5306991260923843E-3</v>
      </c>
      <c r="AL1468" s="948">
        <v>-3.0255074626865674E-2</v>
      </c>
      <c r="AM1468" s="949">
        <v>-4.4278656477013602E-2</v>
      </c>
      <c r="AN1468" s="950">
        <v>45083.293854166666</v>
      </c>
      <c r="AO1468" s="946"/>
    </row>
    <row r="1469" spans="1:41" x14ac:dyDescent="0.2">
      <c r="A1469" s="989"/>
      <c r="B1469" s="989"/>
      <c r="C1469" s="992"/>
      <c r="D1469" s="995"/>
      <c r="E1469" s="992"/>
      <c r="F1469" s="992"/>
      <c r="G1469" s="992"/>
      <c r="H1469" s="998"/>
      <c r="I1469" s="998"/>
      <c r="J1469" s="998"/>
      <c r="K1469" s="986"/>
      <c r="L1469" s="998"/>
      <c r="M1469" s="998"/>
      <c r="N1469" s="1001"/>
      <c r="O1469" s="986"/>
      <c r="P1469" s="986"/>
      <c r="Q1469" s="977"/>
      <c r="R1469" s="977"/>
      <c r="S1469" s="977"/>
      <c r="T1469" s="977"/>
      <c r="U1469" s="977"/>
      <c r="V1469" s="977"/>
      <c r="W1469" s="980"/>
      <c r="X1469" s="983"/>
      <c r="Y1469" s="983"/>
      <c r="Z1469" s="974"/>
      <c r="AA1469" s="951" t="s">
        <v>2605</v>
      </c>
      <c r="AB1469" s="952" t="s">
        <v>520</v>
      </c>
      <c r="AC1469" s="952">
        <v>10000</v>
      </c>
      <c r="AD1469" s="952" t="s">
        <v>380</v>
      </c>
      <c r="AE1469" s="953">
        <v>41640</v>
      </c>
      <c r="AF1469" s="953">
        <v>44079</v>
      </c>
      <c r="AG1469" s="952">
        <v>2004.46</v>
      </c>
      <c r="AH1469" s="952">
        <v>454.69</v>
      </c>
      <c r="AI1469" s="954">
        <v>4.0899999999999999E-2</v>
      </c>
      <c r="AJ1469" s="954">
        <f>(AH1469-MIN(IF(O1468=0,2E+99,O1468),IF(X1468=0,2E+99,X1468)))/MIN(IF(O1468=0,2E+99,O1468),IF(X1468=0,2E+99,X1468))</f>
        <v>-0.35356940603015491</v>
      </c>
      <c r="AK1469" s="954">
        <v>2.5024469413233463E-3</v>
      </c>
      <c r="AL1469" s="954">
        <v>2.9917313432835824E-2</v>
      </c>
      <c r="AM1469" s="955">
        <v>0.6579716605343382</v>
      </c>
      <c r="AN1469" s="956">
        <v>45083.293877314813</v>
      </c>
      <c r="AO1469" s="952"/>
    </row>
    <row r="1470" spans="1:41" x14ac:dyDescent="0.2">
      <c r="A1470" s="989"/>
      <c r="B1470" s="989"/>
      <c r="C1470" s="992"/>
      <c r="D1470" s="995"/>
      <c r="E1470" s="992"/>
      <c r="F1470" s="992"/>
      <c r="G1470" s="992"/>
      <c r="H1470" s="998"/>
      <c r="I1470" s="998"/>
      <c r="J1470" s="998"/>
      <c r="K1470" s="986"/>
      <c r="L1470" s="998"/>
      <c r="M1470" s="998"/>
      <c r="N1470" s="1001"/>
      <c r="O1470" s="986"/>
      <c r="P1470" s="986"/>
      <c r="Q1470" s="977"/>
      <c r="R1470" s="977"/>
      <c r="S1470" s="977"/>
      <c r="T1470" s="977"/>
      <c r="U1470" s="977"/>
      <c r="V1470" s="977"/>
      <c r="W1470" s="980"/>
      <c r="X1470" s="983"/>
      <c r="Y1470" s="983"/>
      <c r="Z1470" s="974"/>
      <c r="AA1470" s="951" t="s">
        <v>2606</v>
      </c>
      <c r="AB1470" s="952" t="s">
        <v>502</v>
      </c>
      <c r="AC1470" s="952">
        <v>10000</v>
      </c>
      <c r="AD1470" s="952" t="s">
        <v>380</v>
      </c>
      <c r="AE1470" s="953">
        <v>41640</v>
      </c>
      <c r="AF1470" s="953">
        <v>44079</v>
      </c>
      <c r="AG1470" s="952">
        <v>3519.23</v>
      </c>
      <c r="AH1470" s="952">
        <v>828.4</v>
      </c>
      <c r="AI1470" s="954">
        <v>6.4000000000000001E-2</v>
      </c>
      <c r="AJ1470" s="954">
        <f>(AH1470-MIN(IF(O1468=0,2E+99,O1468),IF(X1468=0,2E+99,X1468)))/MIN(IF(O1468=0,2E+99,O1468),IF(X1468=0,2E+99,X1468))</f>
        <v>0.17773231002357573</v>
      </c>
      <c r="AK1470" s="954">
        <v>4.3935455680399506E-3</v>
      </c>
      <c r="AL1470" s="954">
        <v>5.2525820895522386E-2</v>
      </c>
      <c r="AM1470" s="955">
        <v>0.63406350670596801</v>
      </c>
      <c r="AN1470" s="956">
        <v>45083.293888888889</v>
      </c>
      <c r="AO1470" s="952"/>
    </row>
    <row r="1471" spans="1:41" x14ac:dyDescent="0.2">
      <c r="A1471" s="989"/>
      <c r="B1471" s="989"/>
      <c r="C1471" s="992"/>
      <c r="D1471" s="995"/>
      <c r="E1471" s="992"/>
      <c r="F1471" s="992"/>
      <c r="G1471" s="992"/>
      <c r="H1471" s="998"/>
      <c r="I1471" s="998"/>
      <c r="J1471" s="998"/>
      <c r="K1471" s="986"/>
      <c r="L1471" s="998"/>
      <c r="M1471" s="998"/>
      <c r="N1471" s="1001"/>
      <c r="O1471" s="986"/>
      <c r="P1471" s="986"/>
      <c r="Q1471" s="977"/>
      <c r="R1471" s="977"/>
      <c r="S1471" s="977"/>
      <c r="T1471" s="977"/>
      <c r="U1471" s="977"/>
      <c r="V1471" s="977"/>
      <c r="W1471" s="980"/>
      <c r="X1471" s="983"/>
      <c r="Y1471" s="983"/>
      <c r="Z1471" s="974"/>
      <c r="AA1471" s="951" t="s">
        <v>2607</v>
      </c>
      <c r="AB1471" s="952" t="s">
        <v>510</v>
      </c>
      <c r="AC1471" s="952">
        <v>10000</v>
      </c>
      <c r="AD1471" s="952" t="s">
        <v>380</v>
      </c>
      <c r="AE1471" s="953">
        <v>41640</v>
      </c>
      <c r="AF1471" s="953">
        <v>44079</v>
      </c>
      <c r="AG1471" s="952">
        <v>3441.11</v>
      </c>
      <c r="AH1471" s="952">
        <v>975.9</v>
      </c>
      <c r="AI1471" s="954">
        <v>7.5800000000000006E-2</v>
      </c>
      <c r="AJ1471" s="954">
        <f>(AH1471-MIN(IF(O1468=0,2E+99,O1468),IF(X1468=0,2E+99,X1468)))/MIN(IF(O1468=0,2E+99,O1468),IF(X1468=0,2E+99,X1468))</f>
        <v>0.38743235315307528</v>
      </c>
      <c r="AK1471" s="954">
        <v>4.2960174781523103E-3</v>
      </c>
      <c r="AL1471" s="954">
        <v>5.1359850746268657E-2</v>
      </c>
      <c r="AM1471" s="955">
        <v>0.52628190128362184</v>
      </c>
      <c r="AN1471" s="956">
        <v>45083.293923611112</v>
      </c>
      <c r="AO1471" s="952"/>
    </row>
    <row r="1472" spans="1:41" x14ac:dyDescent="0.2">
      <c r="A1472" s="989"/>
      <c r="B1472" s="989"/>
      <c r="C1472" s="992"/>
      <c r="D1472" s="995"/>
      <c r="E1472" s="992"/>
      <c r="F1472" s="992"/>
      <c r="G1472" s="992"/>
      <c r="H1472" s="998"/>
      <c r="I1472" s="998"/>
      <c r="J1472" s="998"/>
      <c r="K1472" s="986"/>
      <c r="L1472" s="998"/>
      <c r="M1472" s="998"/>
      <c r="N1472" s="1001"/>
      <c r="O1472" s="986"/>
      <c r="P1472" s="986"/>
      <c r="Q1472" s="977"/>
      <c r="R1472" s="977"/>
      <c r="S1472" s="977"/>
      <c r="T1472" s="977"/>
      <c r="U1472" s="977"/>
      <c r="V1472" s="977"/>
      <c r="W1472" s="980"/>
      <c r="X1472" s="983"/>
      <c r="Y1472" s="983"/>
      <c r="Z1472" s="974"/>
      <c r="AA1472" s="951" t="s">
        <v>2608</v>
      </c>
      <c r="AB1472" s="952" t="s">
        <v>507</v>
      </c>
      <c r="AC1472" s="952">
        <v>10000</v>
      </c>
      <c r="AD1472" s="952" t="s">
        <v>380</v>
      </c>
      <c r="AE1472" s="953">
        <v>41640</v>
      </c>
      <c r="AF1472" s="953">
        <v>44079</v>
      </c>
      <c r="AG1472" s="952">
        <v>2630.53</v>
      </c>
      <c r="AH1472" s="952">
        <v>6148.95</v>
      </c>
      <c r="AI1472" s="954">
        <v>0.54310000000000003</v>
      </c>
      <c r="AJ1472" s="954">
        <f>(AH1472-MIN(IF(O1468=0,2E+99,O1468),IF(X1468=0,2E+99,X1468)))/MIN(IF(O1468=0,2E+99,O1468),IF(X1468=0,2E+99,X1468))</f>
        <v>7.7419327471263468</v>
      </c>
      <c r="AK1472" s="954">
        <v>3.2840574282147323E-3</v>
      </c>
      <c r="AL1472" s="954">
        <v>3.9261641791044778E-2</v>
      </c>
      <c r="AM1472" s="955">
        <v>6.3850969337927263E-2</v>
      </c>
      <c r="AN1472" s="956">
        <v>45083.293935185182</v>
      </c>
      <c r="AO1472" s="952"/>
    </row>
    <row r="1473" spans="1:41" ht="13.5" thickBot="1" x14ac:dyDescent="0.25">
      <c r="A1473" s="990"/>
      <c r="B1473" s="990"/>
      <c r="C1473" s="993"/>
      <c r="D1473" s="996"/>
      <c r="E1473" s="993"/>
      <c r="F1473" s="993"/>
      <c r="G1473" s="993"/>
      <c r="H1473" s="999"/>
      <c r="I1473" s="999"/>
      <c r="J1473" s="999"/>
      <c r="K1473" s="987"/>
      <c r="L1473" s="999"/>
      <c r="M1473" s="999"/>
      <c r="N1473" s="1002"/>
      <c r="O1473" s="987"/>
      <c r="P1473" s="987"/>
      <c r="Q1473" s="978"/>
      <c r="R1473" s="978"/>
      <c r="S1473" s="978"/>
      <c r="T1473" s="978"/>
      <c r="U1473" s="978"/>
      <c r="V1473" s="978"/>
      <c r="W1473" s="981"/>
      <c r="X1473" s="984"/>
      <c r="Y1473" s="984"/>
      <c r="Z1473" s="975"/>
      <c r="AA1473" s="957" t="s">
        <v>2609</v>
      </c>
      <c r="AB1473" s="958" t="s">
        <v>504</v>
      </c>
      <c r="AC1473" s="958">
        <v>10000</v>
      </c>
      <c r="AD1473" s="958" t="s">
        <v>380</v>
      </c>
      <c r="AE1473" s="959">
        <v>41640</v>
      </c>
      <c r="AF1473" s="959">
        <v>44079</v>
      </c>
      <c r="AG1473" s="958">
        <v>1294</v>
      </c>
      <c r="AH1473" s="958">
        <v>407.62</v>
      </c>
      <c r="AI1473" s="960">
        <v>3.6499999999999998E-2</v>
      </c>
      <c r="AJ1473" s="960">
        <f>(AH1473-MIN(IF(O1468=0,2E+99,O1468),IF(X1468=0,2E+99,X1468)))/MIN(IF(O1468=0,2E+99,O1468),IF(X1468=0,2E+99,X1468))</f>
        <v>-0.42048859945459927</v>
      </c>
      <c r="AK1473" s="960">
        <v>1.6154806491885142E-3</v>
      </c>
      <c r="AL1473" s="960">
        <v>1.9313432835820897E-2</v>
      </c>
      <c r="AM1473" s="961">
        <v>0.47380974524853775</v>
      </c>
      <c r="AN1473" s="962">
        <v>45083.293946759259</v>
      </c>
      <c r="AO1473" s="958"/>
    </row>
    <row r="1474" spans="1:41" x14ac:dyDescent="0.2">
      <c r="A1474" s="988" t="s">
        <v>2603</v>
      </c>
      <c r="B1474" s="988" t="s">
        <v>1371</v>
      </c>
      <c r="C1474" s="991"/>
      <c r="D1474" s="994" t="s">
        <v>504</v>
      </c>
      <c r="E1474" s="991" t="s">
        <v>1004</v>
      </c>
      <c r="F1474" s="991">
        <v>2</v>
      </c>
      <c r="G1474" s="991">
        <v>1</v>
      </c>
      <c r="H1474" s="997">
        <v>7</v>
      </c>
      <c r="I1474" s="997">
        <v>267</v>
      </c>
      <c r="J1474" s="997">
        <v>0.01</v>
      </c>
      <c r="K1474" s="985">
        <v>0.09</v>
      </c>
      <c r="L1474" s="997">
        <v>3</v>
      </c>
      <c r="M1474" s="997">
        <v>146</v>
      </c>
      <c r="N1474" s="1000">
        <v>11.489872</v>
      </c>
      <c r="O1474" s="985">
        <f>VLOOKUP(D1474,'Залог и цена пипса'!$B$13:$E$44,3,0)*(N1474+I1474*$C$2*K1474)</f>
        <v>162.47978471474707</v>
      </c>
      <c r="P1474" s="985">
        <f>K1474*VLOOKUP(D1474,'Залог и цена пипса'!$B$13:$E$44,2,0)</f>
        <v>18</v>
      </c>
      <c r="Q1474" s="976"/>
      <c r="R1474" s="976"/>
      <c r="S1474" s="976"/>
      <c r="T1474" s="976"/>
      <c r="U1474" s="976"/>
      <c r="V1474" s="976"/>
      <c r="W1474" s="979"/>
      <c r="X1474" s="982"/>
      <c r="Y1474" s="982"/>
      <c r="Z1474" s="973">
        <f>MAX(O1474,X1474)+MAX(Y1474,P1474)</f>
        <v>180.47978471474707</v>
      </c>
      <c r="AA1474" s="945" t="s">
        <v>2604</v>
      </c>
      <c r="AB1474" s="946" t="s">
        <v>518</v>
      </c>
      <c r="AC1474" s="946">
        <v>10000</v>
      </c>
      <c r="AD1474" s="946" t="s">
        <v>380</v>
      </c>
      <c r="AE1474" s="947">
        <v>41640</v>
      </c>
      <c r="AF1474" s="947">
        <v>44079</v>
      </c>
      <c r="AG1474" s="946">
        <v>-2027.09</v>
      </c>
      <c r="AH1474" s="946">
        <v>6832.88</v>
      </c>
      <c r="AI1474" s="948">
        <v>0.58699999999999997</v>
      </c>
      <c r="AJ1474" s="948">
        <f>(AH1474-MIN(IF(O1474=0,2E+99,O1474),IF(X1474=0,2E+99,X1474)))/MIN(IF(O1474=0,2E+99,O1474),IF(X1474=0,2E+99,X1474))</f>
        <v>41.053723864762304</v>
      </c>
      <c r="AK1474" s="948">
        <v>-2.5306991260923843E-3</v>
      </c>
      <c r="AL1474" s="948">
        <v>-3.0255074626865674E-2</v>
      </c>
      <c r="AM1474" s="949">
        <v>-4.4278656477013602E-2</v>
      </c>
      <c r="AN1474" s="950">
        <v>45083.293981481482</v>
      </c>
      <c r="AO1474" s="946"/>
    </row>
    <row r="1475" spans="1:41" x14ac:dyDescent="0.2">
      <c r="A1475" s="989"/>
      <c r="B1475" s="989"/>
      <c r="C1475" s="992"/>
      <c r="D1475" s="995"/>
      <c r="E1475" s="992"/>
      <c r="F1475" s="992"/>
      <c r="G1475" s="992"/>
      <c r="H1475" s="998"/>
      <c r="I1475" s="998"/>
      <c r="J1475" s="998"/>
      <c r="K1475" s="986"/>
      <c r="L1475" s="998"/>
      <c r="M1475" s="998"/>
      <c r="N1475" s="1001"/>
      <c r="O1475" s="986"/>
      <c r="P1475" s="986"/>
      <c r="Q1475" s="977"/>
      <c r="R1475" s="977"/>
      <c r="S1475" s="977"/>
      <c r="T1475" s="977"/>
      <c r="U1475" s="977"/>
      <c r="V1475" s="977"/>
      <c r="W1475" s="980"/>
      <c r="X1475" s="983"/>
      <c r="Y1475" s="983"/>
      <c r="Z1475" s="974"/>
      <c r="AA1475" s="951" t="s">
        <v>2605</v>
      </c>
      <c r="AB1475" s="952" t="s">
        <v>520</v>
      </c>
      <c r="AC1475" s="952">
        <v>10000</v>
      </c>
      <c r="AD1475" s="952" t="s">
        <v>380</v>
      </c>
      <c r="AE1475" s="953">
        <v>41640</v>
      </c>
      <c r="AF1475" s="953">
        <v>44079</v>
      </c>
      <c r="AG1475" s="952">
        <v>2004.46</v>
      </c>
      <c r="AH1475" s="952">
        <v>454.69</v>
      </c>
      <c r="AI1475" s="954">
        <v>4.0899999999999999E-2</v>
      </c>
      <c r="AJ1475" s="954">
        <f>(AH1475-MIN(IF(O1474=0,2E+99,O1474),IF(X1474=0,2E+99,X1474)))/MIN(IF(O1474=0,2E+99,O1474),IF(X1474=0,2E+99,X1474))</f>
        <v>1.7984404385952588</v>
      </c>
      <c r="AK1475" s="954">
        <v>2.5024469413233463E-3</v>
      </c>
      <c r="AL1475" s="954">
        <v>2.9917313432835824E-2</v>
      </c>
      <c r="AM1475" s="955">
        <v>0.6579716605343382</v>
      </c>
      <c r="AN1475" s="956">
        <v>45083.294004629628</v>
      </c>
      <c r="AO1475" s="952"/>
    </row>
    <row r="1476" spans="1:41" x14ac:dyDescent="0.2">
      <c r="A1476" s="989"/>
      <c r="B1476" s="989"/>
      <c r="C1476" s="992"/>
      <c r="D1476" s="995"/>
      <c r="E1476" s="992"/>
      <c r="F1476" s="992"/>
      <c r="G1476" s="992"/>
      <c r="H1476" s="998"/>
      <c r="I1476" s="998"/>
      <c r="J1476" s="998"/>
      <c r="K1476" s="986"/>
      <c r="L1476" s="998"/>
      <c r="M1476" s="998"/>
      <c r="N1476" s="1001"/>
      <c r="O1476" s="986"/>
      <c r="P1476" s="986"/>
      <c r="Q1476" s="977"/>
      <c r="R1476" s="977"/>
      <c r="S1476" s="977"/>
      <c r="T1476" s="977"/>
      <c r="U1476" s="977"/>
      <c r="V1476" s="977"/>
      <c r="W1476" s="980"/>
      <c r="X1476" s="983"/>
      <c r="Y1476" s="983"/>
      <c r="Z1476" s="974"/>
      <c r="AA1476" s="951" t="s">
        <v>2606</v>
      </c>
      <c r="AB1476" s="952" t="s">
        <v>502</v>
      </c>
      <c r="AC1476" s="952">
        <v>10000</v>
      </c>
      <c r="AD1476" s="952" t="s">
        <v>380</v>
      </c>
      <c r="AE1476" s="953">
        <v>41640</v>
      </c>
      <c r="AF1476" s="953">
        <v>44079</v>
      </c>
      <c r="AG1476" s="952">
        <v>3519.23</v>
      </c>
      <c r="AH1476" s="952">
        <v>828.4</v>
      </c>
      <c r="AI1476" s="954">
        <v>6.4000000000000001E-2</v>
      </c>
      <c r="AJ1476" s="954">
        <f>(AH1476-MIN(IF(O1474=0,2E+99,O1474),IF(X1474=0,2E+99,X1474)))/MIN(IF(O1474=0,2E+99,O1474),IF(X1474=0,2E+99,X1474))</f>
        <v>4.0984804137595114</v>
      </c>
      <c r="AK1476" s="954">
        <v>4.3935455680399506E-3</v>
      </c>
      <c r="AL1476" s="954">
        <v>5.2525820895522386E-2</v>
      </c>
      <c r="AM1476" s="955">
        <v>0.63406350670596801</v>
      </c>
      <c r="AN1476" s="956">
        <v>45083.294016203705</v>
      </c>
      <c r="AO1476" s="952"/>
    </row>
    <row r="1477" spans="1:41" x14ac:dyDescent="0.2">
      <c r="A1477" s="989"/>
      <c r="B1477" s="989"/>
      <c r="C1477" s="992"/>
      <c r="D1477" s="995"/>
      <c r="E1477" s="992"/>
      <c r="F1477" s="992"/>
      <c r="G1477" s="992"/>
      <c r="H1477" s="998"/>
      <c r="I1477" s="998"/>
      <c r="J1477" s="998"/>
      <c r="K1477" s="986"/>
      <c r="L1477" s="998"/>
      <c r="M1477" s="998"/>
      <c r="N1477" s="1001"/>
      <c r="O1477" s="986"/>
      <c r="P1477" s="986"/>
      <c r="Q1477" s="977"/>
      <c r="R1477" s="977"/>
      <c r="S1477" s="977"/>
      <c r="T1477" s="977"/>
      <c r="U1477" s="977"/>
      <c r="V1477" s="977"/>
      <c r="W1477" s="980"/>
      <c r="X1477" s="983"/>
      <c r="Y1477" s="983"/>
      <c r="Z1477" s="974"/>
      <c r="AA1477" s="951" t="s">
        <v>2607</v>
      </c>
      <c r="AB1477" s="952" t="s">
        <v>510</v>
      </c>
      <c r="AC1477" s="952">
        <v>10000</v>
      </c>
      <c r="AD1477" s="952" t="s">
        <v>380</v>
      </c>
      <c r="AE1477" s="953">
        <v>41640</v>
      </c>
      <c r="AF1477" s="953">
        <v>44079</v>
      </c>
      <c r="AG1477" s="952">
        <v>3441.11</v>
      </c>
      <c r="AH1477" s="952">
        <v>975.9</v>
      </c>
      <c r="AI1477" s="954">
        <v>7.5800000000000006E-2</v>
      </c>
      <c r="AJ1477" s="954">
        <f>(AH1477-MIN(IF(O1474=0,2E+99,O1474),IF(X1474=0,2E+99,X1474)))/MIN(IF(O1474=0,2E+99,O1474),IF(X1474=0,2E+99,X1474))</f>
        <v>5.0062856540172707</v>
      </c>
      <c r="AK1477" s="954">
        <v>4.2960174781523103E-3</v>
      </c>
      <c r="AL1477" s="954">
        <v>5.1359850746268657E-2</v>
      </c>
      <c r="AM1477" s="955">
        <v>0.52628190128362184</v>
      </c>
      <c r="AN1477" s="956">
        <v>45083.294039351851</v>
      </c>
      <c r="AO1477" s="952"/>
    </row>
    <row r="1478" spans="1:41" x14ac:dyDescent="0.2">
      <c r="A1478" s="989"/>
      <c r="B1478" s="989"/>
      <c r="C1478" s="992"/>
      <c r="D1478" s="995"/>
      <c r="E1478" s="992"/>
      <c r="F1478" s="992"/>
      <c r="G1478" s="992"/>
      <c r="H1478" s="998"/>
      <c r="I1478" s="998"/>
      <c r="J1478" s="998"/>
      <c r="K1478" s="986"/>
      <c r="L1478" s="998"/>
      <c r="M1478" s="998"/>
      <c r="N1478" s="1001"/>
      <c r="O1478" s="986"/>
      <c r="P1478" s="986"/>
      <c r="Q1478" s="977"/>
      <c r="R1478" s="977"/>
      <c r="S1478" s="977"/>
      <c r="T1478" s="977"/>
      <c r="U1478" s="977"/>
      <c r="V1478" s="977"/>
      <c r="W1478" s="980"/>
      <c r="X1478" s="983"/>
      <c r="Y1478" s="983"/>
      <c r="Z1478" s="974"/>
      <c r="AA1478" s="951" t="s">
        <v>2608</v>
      </c>
      <c r="AB1478" s="952" t="s">
        <v>507</v>
      </c>
      <c r="AC1478" s="952">
        <v>10000</v>
      </c>
      <c r="AD1478" s="952" t="s">
        <v>380</v>
      </c>
      <c r="AE1478" s="953">
        <v>41640</v>
      </c>
      <c r="AF1478" s="953">
        <v>44079</v>
      </c>
      <c r="AG1478" s="952">
        <v>2630.53</v>
      </c>
      <c r="AH1478" s="952">
        <v>6148.95</v>
      </c>
      <c r="AI1478" s="954">
        <v>0.54310000000000003</v>
      </c>
      <c r="AJ1478" s="954">
        <f>(AH1478-MIN(IF(O1474=0,2E+99,O1474),IF(X1474=0,2E+99,X1474)))/MIN(IF(O1474=0,2E+99,O1474),IF(X1474=0,2E+99,X1474))</f>
        <v>36.84440021751152</v>
      </c>
      <c r="AK1478" s="954">
        <v>3.2840574282147323E-3</v>
      </c>
      <c r="AL1478" s="954">
        <v>3.9261641791044778E-2</v>
      </c>
      <c r="AM1478" s="955">
        <v>6.3850969337927263E-2</v>
      </c>
      <c r="AN1478" s="956">
        <v>45083.294062499997</v>
      </c>
      <c r="AO1478" s="952"/>
    </row>
    <row r="1479" spans="1:41" ht="13.5" thickBot="1" x14ac:dyDescent="0.25">
      <c r="A1479" s="990"/>
      <c r="B1479" s="990"/>
      <c r="C1479" s="993"/>
      <c r="D1479" s="996"/>
      <c r="E1479" s="993"/>
      <c r="F1479" s="993"/>
      <c r="G1479" s="993"/>
      <c r="H1479" s="999"/>
      <c r="I1479" s="999"/>
      <c r="J1479" s="999"/>
      <c r="K1479" s="987"/>
      <c r="L1479" s="999"/>
      <c r="M1479" s="999"/>
      <c r="N1479" s="1002"/>
      <c r="O1479" s="987"/>
      <c r="P1479" s="987"/>
      <c r="Q1479" s="978"/>
      <c r="R1479" s="978"/>
      <c r="S1479" s="978"/>
      <c r="T1479" s="978"/>
      <c r="U1479" s="978"/>
      <c r="V1479" s="978"/>
      <c r="W1479" s="981"/>
      <c r="X1479" s="984"/>
      <c r="Y1479" s="984"/>
      <c r="Z1479" s="975"/>
      <c r="AA1479" s="957" t="s">
        <v>2609</v>
      </c>
      <c r="AB1479" s="958" t="s">
        <v>504</v>
      </c>
      <c r="AC1479" s="958">
        <v>10000</v>
      </c>
      <c r="AD1479" s="958" t="s">
        <v>380</v>
      </c>
      <c r="AE1479" s="959">
        <v>41640</v>
      </c>
      <c r="AF1479" s="959">
        <v>44079</v>
      </c>
      <c r="AG1479" s="958">
        <v>1294</v>
      </c>
      <c r="AH1479" s="958">
        <v>407.62</v>
      </c>
      <c r="AI1479" s="960">
        <v>3.6499999999999998E-2</v>
      </c>
      <c r="AJ1479" s="960">
        <f>(AH1479-MIN(IF(O1474=0,2E+99,O1474),IF(X1474=0,2E+99,X1474)))/MIN(IF(O1474=0,2E+99,O1474),IF(X1474=0,2E+99,X1474))</f>
        <v>1.5087428612465621</v>
      </c>
      <c r="AK1479" s="960">
        <v>1.6154806491885142E-3</v>
      </c>
      <c r="AL1479" s="960">
        <v>1.9313432835820897E-2</v>
      </c>
      <c r="AM1479" s="961">
        <v>0.47380974524853775</v>
      </c>
      <c r="AN1479" s="962">
        <v>45083.294062499997</v>
      </c>
      <c r="AO1479" s="958"/>
    </row>
    <row r="1480" spans="1:41" x14ac:dyDescent="0.2">
      <c r="A1480" s="988" t="s">
        <v>2613</v>
      </c>
      <c r="B1480" s="988" t="s">
        <v>1289</v>
      </c>
      <c r="C1480" s="991"/>
      <c r="D1480" s="994" t="s">
        <v>511</v>
      </c>
      <c r="E1480" s="991" t="s">
        <v>1004</v>
      </c>
      <c r="F1480" s="991">
        <v>2</v>
      </c>
      <c r="G1480" s="991">
        <v>1</v>
      </c>
      <c r="H1480" s="997">
        <v>10</v>
      </c>
      <c r="I1480" s="997">
        <v>258</v>
      </c>
      <c r="J1480" s="997">
        <v>0.01</v>
      </c>
      <c r="K1480" s="985">
        <v>0.53600000000000003</v>
      </c>
      <c r="L1480" s="997">
        <v>1.5</v>
      </c>
      <c r="M1480" s="997">
        <v>82</v>
      </c>
      <c r="N1480" s="1000">
        <v>39.110379371444552</v>
      </c>
      <c r="O1480" s="985">
        <f>VLOOKUP(D1480,'Залог и цена пипса'!$B$13:$E$44,3,0)*(N1480+I1480*$C$2*K1480)</f>
        <v>437.28959024323774</v>
      </c>
      <c r="P1480" s="985">
        <f>K1480*VLOOKUP(D1480,'Залог и цена пипса'!$B$13:$E$44,2,0)</f>
        <v>114.95056000000001</v>
      </c>
      <c r="Q1480" s="976"/>
      <c r="R1480" s="976"/>
      <c r="S1480" s="976"/>
      <c r="T1480" s="976"/>
      <c r="U1480" s="976"/>
      <c r="V1480" s="976"/>
      <c r="W1480" s="979"/>
      <c r="X1480" s="982"/>
      <c r="Y1480" s="982"/>
      <c r="Z1480" s="973">
        <f>MAX(O1480,X1480)+MAX(Y1480,P1480)</f>
        <v>552.24015024323774</v>
      </c>
      <c r="AA1480" s="945" t="s">
        <v>2614</v>
      </c>
      <c r="AB1480" s="946" t="s">
        <v>511</v>
      </c>
      <c r="AC1480" s="946">
        <v>110000</v>
      </c>
      <c r="AD1480" s="946" t="s">
        <v>380</v>
      </c>
      <c r="AE1480" s="947">
        <v>41276</v>
      </c>
      <c r="AF1480" s="947">
        <v>44106</v>
      </c>
      <c r="AG1480" s="946">
        <v>3672.82</v>
      </c>
      <c r="AH1480" s="946">
        <v>371.7</v>
      </c>
      <c r="AI1480" s="948">
        <v>3.3E-3</v>
      </c>
      <c r="AJ1480" s="948">
        <f>(AH1480-MIN(IF(O1480=0,2E+99,O1480),IF(X1480=0,2E+99,X1480)))/MIN(IF(O1480=0,2E+99,O1480),IF(X1480=0,2E+99,X1480))</f>
        <v>-0.14999119966874636</v>
      </c>
      <c r="AK1480" s="948">
        <v>3.5902443792766375E-4</v>
      </c>
      <c r="AL1480" s="948">
        <v>4.2806759906759912E-3</v>
      </c>
      <c r="AM1480" s="949">
        <v>1.2668129108807076</v>
      </c>
      <c r="AN1480" s="950">
        <v>45083.294409722221</v>
      </c>
      <c r="AO1480" s="946"/>
    </row>
    <row r="1481" spans="1:41" x14ac:dyDescent="0.2">
      <c r="A1481" s="989"/>
      <c r="B1481" s="989"/>
      <c r="C1481" s="992"/>
      <c r="D1481" s="995"/>
      <c r="E1481" s="992"/>
      <c r="F1481" s="992"/>
      <c r="G1481" s="992"/>
      <c r="H1481" s="998"/>
      <c r="I1481" s="998"/>
      <c r="J1481" s="998"/>
      <c r="K1481" s="986"/>
      <c r="L1481" s="998"/>
      <c r="M1481" s="998"/>
      <c r="N1481" s="1001"/>
      <c r="O1481" s="986"/>
      <c r="P1481" s="986"/>
      <c r="Q1481" s="977"/>
      <c r="R1481" s="977"/>
      <c r="S1481" s="977"/>
      <c r="T1481" s="977"/>
      <c r="U1481" s="977"/>
      <c r="V1481" s="977"/>
      <c r="W1481" s="980"/>
      <c r="X1481" s="983"/>
      <c r="Y1481" s="983"/>
      <c r="Z1481" s="974"/>
      <c r="AA1481" s="951" t="s">
        <v>2615</v>
      </c>
      <c r="AB1481" s="952" t="s">
        <v>511</v>
      </c>
      <c r="AC1481" s="952">
        <v>110000</v>
      </c>
      <c r="AD1481" s="952" t="s">
        <v>380</v>
      </c>
      <c r="AE1481" s="953">
        <v>41276</v>
      </c>
      <c r="AF1481" s="953">
        <v>44106</v>
      </c>
      <c r="AG1481" s="952">
        <v>7399.51</v>
      </c>
      <c r="AH1481" s="952">
        <v>3050.69</v>
      </c>
      <c r="AI1481" s="954">
        <v>2.7400000000000001E-2</v>
      </c>
      <c r="AJ1481" s="954">
        <f>(AH1481-MIN(IF(O1480=0,2E+99,O1480),IF(X1480=0,2E+99,X1480)))/MIN(IF(O1480=0,2E+99,O1480),IF(X1480=0,2E+99,X1480))</f>
        <v>5.9763609014865544</v>
      </c>
      <c r="AK1481" s="954">
        <v>7.2331476050830886E-4</v>
      </c>
      <c r="AL1481" s="954">
        <v>8.6241375291375294E-3</v>
      </c>
      <c r="AM1481" s="955">
        <v>0.31096411900426729</v>
      </c>
      <c r="AN1481" s="956">
        <v>45083.294733796298</v>
      </c>
      <c r="AO1481" s="952"/>
    </row>
    <row r="1482" spans="1:41" x14ac:dyDescent="0.2">
      <c r="A1482" s="989"/>
      <c r="B1482" s="989"/>
      <c r="C1482" s="992"/>
      <c r="D1482" s="995"/>
      <c r="E1482" s="992"/>
      <c r="F1482" s="992"/>
      <c r="G1482" s="992"/>
      <c r="H1482" s="998"/>
      <c r="I1482" s="998"/>
      <c r="J1482" s="998"/>
      <c r="K1482" s="986"/>
      <c r="L1482" s="998"/>
      <c r="M1482" s="998"/>
      <c r="N1482" s="1001"/>
      <c r="O1482" s="986"/>
      <c r="P1482" s="986"/>
      <c r="Q1482" s="977"/>
      <c r="R1482" s="977"/>
      <c r="S1482" s="977"/>
      <c r="T1482" s="977"/>
      <c r="U1482" s="977"/>
      <c r="V1482" s="977"/>
      <c r="W1482" s="980"/>
      <c r="X1482" s="983"/>
      <c r="Y1482" s="983"/>
      <c r="Z1482" s="974"/>
      <c r="AA1482" s="951" t="s">
        <v>2616</v>
      </c>
      <c r="AB1482" s="952" t="s">
        <v>511</v>
      </c>
      <c r="AC1482" s="952">
        <v>110000</v>
      </c>
      <c r="AD1482" s="952" t="s">
        <v>380</v>
      </c>
      <c r="AE1482" s="953">
        <v>41276</v>
      </c>
      <c r="AF1482" s="953">
        <v>44106</v>
      </c>
      <c r="AG1482" s="952">
        <v>7354.55</v>
      </c>
      <c r="AH1482" s="952">
        <v>744.25</v>
      </c>
      <c r="AI1482" s="954">
        <v>6.6E-3</v>
      </c>
      <c r="AJ1482" s="954">
        <f>(AH1482-MIN(IF(O1480=0,2E+99,O1480),IF(X1480=0,2E+99,X1480)))/MIN(IF(O1480=0,2E+99,O1480),IF(X1480=0,2E+99,X1480))</f>
        <v>0.70196139264604662</v>
      </c>
      <c r="AK1482" s="954">
        <v>7.1891984359726295E-4</v>
      </c>
      <c r="AL1482" s="954">
        <v>8.5717365967365958E-3</v>
      </c>
      <c r="AM1482" s="955">
        <v>1.2669009414054762</v>
      </c>
      <c r="AN1482" s="956">
        <v>45083.295046296298</v>
      </c>
      <c r="AO1482" s="952"/>
    </row>
    <row r="1483" spans="1:41" x14ac:dyDescent="0.2">
      <c r="A1483" s="989"/>
      <c r="B1483" s="989"/>
      <c r="C1483" s="992"/>
      <c r="D1483" s="995"/>
      <c r="E1483" s="992"/>
      <c r="F1483" s="992"/>
      <c r="G1483" s="992"/>
      <c r="H1483" s="998"/>
      <c r="I1483" s="998"/>
      <c r="J1483" s="998"/>
      <c r="K1483" s="986"/>
      <c r="L1483" s="998"/>
      <c r="M1483" s="998"/>
      <c r="N1483" s="1001"/>
      <c r="O1483" s="986"/>
      <c r="P1483" s="986"/>
      <c r="Q1483" s="977"/>
      <c r="R1483" s="977"/>
      <c r="S1483" s="977"/>
      <c r="T1483" s="977"/>
      <c r="U1483" s="977"/>
      <c r="V1483" s="977"/>
      <c r="W1483" s="980"/>
      <c r="X1483" s="983"/>
      <c r="Y1483" s="983"/>
      <c r="Z1483" s="974"/>
      <c r="AA1483" s="951" t="s">
        <v>2617</v>
      </c>
      <c r="AB1483" s="952" t="s">
        <v>511</v>
      </c>
      <c r="AC1483" s="952">
        <v>110000</v>
      </c>
      <c r="AD1483" s="952" t="s">
        <v>380</v>
      </c>
      <c r="AE1483" s="953">
        <v>41276</v>
      </c>
      <c r="AF1483" s="953">
        <v>44106</v>
      </c>
      <c r="AG1483" s="952">
        <v>18365.419999999998</v>
      </c>
      <c r="AH1483" s="952">
        <v>1858.56</v>
      </c>
      <c r="AI1483" s="954">
        <v>1.5699999999999999E-2</v>
      </c>
      <c r="AJ1483" s="954">
        <f>(AH1483-MIN(IF(O1480=0,2E+99,O1480),IF(X1480=0,2E+99,X1480)))/MIN(IF(O1480=0,2E+99,O1480),IF(X1480=0,2E+99,X1480))</f>
        <v>3.250181210502165</v>
      </c>
      <c r="AK1483" s="954">
        <v>1.7952512218963831E-3</v>
      </c>
      <c r="AL1483" s="954">
        <v>2.1404918414918414E-2</v>
      </c>
      <c r="AM1483" s="955">
        <v>1.2668630690647735</v>
      </c>
      <c r="AN1483" s="956">
        <v>45083.295370370368</v>
      </c>
      <c r="AO1483" s="952"/>
    </row>
    <row r="1484" spans="1:41" x14ac:dyDescent="0.2">
      <c r="A1484" s="989"/>
      <c r="B1484" s="989"/>
      <c r="C1484" s="992"/>
      <c r="D1484" s="995"/>
      <c r="E1484" s="992"/>
      <c r="F1484" s="992"/>
      <c r="G1484" s="992"/>
      <c r="H1484" s="998"/>
      <c r="I1484" s="998"/>
      <c r="J1484" s="998"/>
      <c r="K1484" s="986"/>
      <c r="L1484" s="998"/>
      <c r="M1484" s="998"/>
      <c r="N1484" s="1001"/>
      <c r="O1484" s="986"/>
      <c r="P1484" s="986"/>
      <c r="Q1484" s="977"/>
      <c r="R1484" s="977"/>
      <c r="S1484" s="977"/>
      <c r="T1484" s="977"/>
      <c r="U1484" s="977"/>
      <c r="V1484" s="977"/>
      <c r="W1484" s="980"/>
      <c r="X1484" s="983"/>
      <c r="Y1484" s="983"/>
      <c r="Z1484" s="974"/>
      <c r="AA1484" s="951" t="s">
        <v>2618</v>
      </c>
      <c r="AB1484" s="952" t="s">
        <v>511</v>
      </c>
      <c r="AC1484" s="952">
        <v>110000</v>
      </c>
      <c r="AD1484" s="952" t="s">
        <v>380</v>
      </c>
      <c r="AE1484" s="953">
        <v>41276</v>
      </c>
      <c r="AF1484" s="953">
        <v>44106</v>
      </c>
      <c r="AG1484" s="952">
        <v>18427.599999999999</v>
      </c>
      <c r="AH1484" s="952">
        <v>7568.46</v>
      </c>
      <c r="AI1484" s="954">
        <v>6.6600000000000006E-2</v>
      </c>
      <c r="AJ1484" s="954">
        <f>(AH1484-MIN(IF(O1480=0,2E+99,O1480),IF(X1480=0,2E+99,X1480)))/MIN(IF(O1480=0,2E+99,O1480),IF(X1480=0,2E+99,X1480))</f>
        <v>16.307661030280013</v>
      </c>
      <c r="AK1484" s="954">
        <v>1.801329423264907E-3</v>
      </c>
      <c r="AL1484" s="954">
        <v>2.1477389277389274E-2</v>
      </c>
      <c r="AM1484" s="955">
        <v>0.3121523824546632</v>
      </c>
      <c r="AN1484" s="956">
        <v>45083.295694444445</v>
      </c>
      <c r="AO1484" s="952"/>
    </row>
    <row r="1485" spans="1:41" x14ac:dyDescent="0.2">
      <c r="A1485" s="989"/>
      <c r="B1485" s="989"/>
      <c r="C1485" s="992"/>
      <c r="D1485" s="995"/>
      <c r="E1485" s="992"/>
      <c r="F1485" s="992"/>
      <c r="G1485" s="992"/>
      <c r="H1485" s="998"/>
      <c r="I1485" s="998"/>
      <c r="J1485" s="998"/>
      <c r="K1485" s="986"/>
      <c r="L1485" s="998"/>
      <c r="M1485" s="998"/>
      <c r="N1485" s="1001"/>
      <c r="O1485" s="986"/>
      <c r="P1485" s="986"/>
      <c r="Q1485" s="977"/>
      <c r="R1485" s="977"/>
      <c r="S1485" s="977"/>
      <c r="T1485" s="977"/>
      <c r="U1485" s="977"/>
      <c r="V1485" s="977"/>
      <c r="W1485" s="980"/>
      <c r="X1485" s="983"/>
      <c r="Y1485" s="983"/>
      <c r="Z1485" s="974"/>
      <c r="AA1485" s="951" t="s">
        <v>2619</v>
      </c>
      <c r="AB1485" s="952" t="s">
        <v>511</v>
      </c>
      <c r="AC1485" s="952">
        <v>110000</v>
      </c>
      <c r="AD1485" s="952" t="s">
        <v>380</v>
      </c>
      <c r="AE1485" s="953">
        <v>41276</v>
      </c>
      <c r="AF1485" s="953">
        <v>44106</v>
      </c>
      <c r="AG1485" s="952">
        <v>367197.19</v>
      </c>
      <c r="AH1485" s="952">
        <v>37148.89</v>
      </c>
      <c r="AI1485" s="954">
        <v>0.1328</v>
      </c>
      <c r="AJ1485" s="954">
        <f>(AH1485-MIN(IF(O1480=0,2E+99,O1480),IF(X1480=0,2E+99,X1480)))/MIN(IF(O1480=0,2E+99,O1480),IF(X1480=0,2E+99,X1480))</f>
        <v>83.952605387510644</v>
      </c>
      <c r="AK1485" s="954">
        <v>3.5894153470185729E-2</v>
      </c>
      <c r="AL1485" s="954">
        <v>0.42796875291375291</v>
      </c>
      <c r="AM1485" s="955">
        <v>1.2672400930556156</v>
      </c>
      <c r="AN1485" s="956">
        <v>45083.296006944445</v>
      </c>
      <c r="AO1485" s="952"/>
    </row>
    <row r="1486" spans="1:41" ht="13.5" thickBot="1" x14ac:dyDescent="0.25">
      <c r="A1486" s="990"/>
      <c r="B1486" s="990"/>
      <c r="C1486" s="993"/>
      <c r="D1486" s="996"/>
      <c r="E1486" s="993"/>
      <c r="F1486" s="993"/>
      <c r="G1486" s="993"/>
      <c r="H1486" s="999"/>
      <c r="I1486" s="999"/>
      <c r="J1486" s="999"/>
      <c r="K1486" s="987"/>
      <c r="L1486" s="999"/>
      <c r="M1486" s="999"/>
      <c r="N1486" s="1002"/>
      <c r="O1486" s="987"/>
      <c r="P1486" s="987"/>
      <c r="Q1486" s="978"/>
      <c r="R1486" s="978"/>
      <c r="S1486" s="978"/>
      <c r="T1486" s="978"/>
      <c r="U1486" s="978"/>
      <c r="V1486" s="978"/>
      <c r="W1486" s="981"/>
      <c r="X1486" s="984"/>
      <c r="Y1486" s="984"/>
      <c r="Z1486" s="975"/>
      <c r="AA1486" s="957" t="s">
        <v>2620</v>
      </c>
      <c r="AB1486" s="958" t="s">
        <v>511</v>
      </c>
      <c r="AC1486" s="958">
        <v>110000</v>
      </c>
      <c r="AD1486" s="958" t="s">
        <v>380</v>
      </c>
      <c r="AE1486" s="959">
        <v>41276</v>
      </c>
      <c r="AF1486" s="959">
        <v>44106</v>
      </c>
      <c r="AG1486" s="958">
        <v>367561.29</v>
      </c>
      <c r="AH1486" s="958">
        <v>151384.82</v>
      </c>
      <c r="AI1486" s="960">
        <v>0.83420000000000005</v>
      </c>
      <c r="AJ1486" s="960">
        <f>(AH1486-MIN(IF(O1480=0,2E+99,O1480),IF(X1480=0,2E+99,X1480)))/MIN(IF(O1480=0,2E+99,O1480),IF(X1480=0,2E+99,X1480))</f>
        <v>345.18894064181535</v>
      </c>
      <c r="AK1486" s="960">
        <v>3.5929744868035192E-2</v>
      </c>
      <c r="AL1486" s="960">
        <v>0.42839311188811191</v>
      </c>
      <c r="AM1486" s="961">
        <v>0.31128115954883923</v>
      </c>
      <c r="AN1486" s="962">
        <v>45083.296331018515</v>
      </c>
      <c r="AO1486" s="958"/>
    </row>
    <row r="1487" spans="1:41" ht="13.5" thickBot="1" x14ac:dyDescent="0.25">
      <c r="A1487" s="932" t="s">
        <v>2621</v>
      </c>
      <c r="B1487" s="932" t="s">
        <v>1411</v>
      </c>
      <c r="C1487" s="933"/>
      <c r="D1487" s="934" t="s">
        <v>500</v>
      </c>
      <c r="E1487" s="933" t="s">
        <v>960</v>
      </c>
      <c r="F1487" s="933">
        <v>1</v>
      </c>
      <c r="G1487" s="933">
        <v>1</v>
      </c>
      <c r="H1487" s="935">
        <v>13</v>
      </c>
      <c r="I1487" s="935">
        <v>440</v>
      </c>
      <c r="J1487" s="935">
        <v>0.01</v>
      </c>
      <c r="K1487" s="936">
        <v>36.590999999999994</v>
      </c>
      <c r="L1487" s="935">
        <v>1.8</v>
      </c>
      <c r="M1487" s="935">
        <v>86</v>
      </c>
      <c r="N1487" s="937">
        <v>1496.2139999999997</v>
      </c>
      <c r="O1487" s="936">
        <f>VLOOKUP(D1487,'Залог и цена пипса'!$B$13:$E$44,3,0)*(N1487+I1487*$C$2*K1487)</f>
        <v>39112.199999999997</v>
      </c>
      <c r="P1487" s="936">
        <f>K1487*VLOOKUP(D1487,'Залог и цена пипса'!$B$13:$E$44,2,0)</f>
        <v>7847.3058599999986</v>
      </c>
      <c r="Q1487" s="938"/>
      <c r="R1487" s="938"/>
      <c r="S1487" s="938"/>
      <c r="T1487" s="938"/>
      <c r="U1487" s="938"/>
      <c r="V1487" s="938"/>
      <c r="W1487" s="939"/>
      <c r="X1487" s="940"/>
      <c r="Y1487" s="940"/>
      <c r="Z1487" s="941">
        <f>MAX(O1487,X1487)+MAX(Y1487,P1487)</f>
        <v>46959.505859999997</v>
      </c>
      <c r="AA1487" s="932" t="s">
        <v>1413</v>
      </c>
      <c r="AB1487" s="933" t="s">
        <v>500</v>
      </c>
      <c r="AC1487" s="933">
        <v>3500</v>
      </c>
      <c r="AD1487" s="933" t="s">
        <v>380</v>
      </c>
      <c r="AE1487" s="942">
        <v>42751</v>
      </c>
      <c r="AF1487" s="942">
        <v>43900</v>
      </c>
      <c r="AG1487" s="933">
        <v>27777.040000000001</v>
      </c>
      <c r="AH1487" s="933">
        <v>4994.17</v>
      </c>
      <c r="AI1487" s="943">
        <v>0.17519999999999999</v>
      </c>
      <c r="AJ1487" s="943">
        <f>(AH1487-MIN(IF(O1487=0,2E+99,O1487),IF(X1487=0,2E+99,X1487)))/MIN(IF(O1487=0,2E+99,O1487),IF(X1487=0,2E+99,X1487))</f>
        <v>-0.87231170836721028</v>
      </c>
      <c r="AK1487" s="943">
        <v>0.20995495086923663</v>
      </c>
      <c r="AL1487" s="943">
        <v>2.5600958525345621</v>
      </c>
      <c r="AM1487" s="941">
        <v>1.7941590862687828</v>
      </c>
      <c r="AN1487" s="944">
        <v>45083.296493055554</v>
      </c>
      <c r="AO1487" s="933"/>
    </row>
    <row r="1488" spans="1:41" ht="13.5" thickBot="1" x14ac:dyDescent="0.25">
      <c r="A1488" s="932" t="s">
        <v>2621</v>
      </c>
      <c r="B1488" s="932" t="s">
        <v>1414</v>
      </c>
      <c r="C1488" s="933"/>
      <c r="D1488" s="934" t="s">
        <v>500</v>
      </c>
      <c r="E1488" s="933" t="s">
        <v>960</v>
      </c>
      <c r="F1488" s="933">
        <v>1</v>
      </c>
      <c r="G1488" s="933">
        <v>1</v>
      </c>
      <c r="H1488" s="935">
        <v>13</v>
      </c>
      <c r="I1488" s="935">
        <v>440</v>
      </c>
      <c r="J1488" s="935">
        <v>0.01</v>
      </c>
      <c r="K1488" s="936">
        <v>36.590999999999994</v>
      </c>
      <c r="L1488" s="935">
        <v>1.8</v>
      </c>
      <c r="M1488" s="935">
        <v>86</v>
      </c>
      <c r="N1488" s="937">
        <v>1496.2139999999997</v>
      </c>
      <c r="O1488" s="936">
        <f>VLOOKUP(D1488,'Залог и цена пипса'!$B$13:$E$44,3,0)*(N1488+I1488*$C$2*K1488)</f>
        <v>39112.199999999997</v>
      </c>
      <c r="P1488" s="936">
        <f>K1488*VLOOKUP(D1488,'Залог и цена пипса'!$B$13:$E$44,2,0)</f>
        <v>7847.3058599999986</v>
      </c>
      <c r="Q1488" s="938"/>
      <c r="R1488" s="938"/>
      <c r="S1488" s="938"/>
      <c r="T1488" s="938"/>
      <c r="U1488" s="938"/>
      <c r="V1488" s="938"/>
      <c r="W1488" s="939"/>
      <c r="X1488" s="940"/>
      <c r="Y1488" s="940"/>
      <c r="Z1488" s="941">
        <f>MAX(O1488,X1488)+MAX(Y1488,P1488)</f>
        <v>46959.505859999997</v>
      </c>
      <c r="AA1488" s="932" t="s">
        <v>1413</v>
      </c>
      <c r="AB1488" s="933" t="s">
        <v>500</v>
      </c>
      <c r="AC1488" s="933">
        <v>3500</v>
      </c>
      <c r="AD1488" s="933" t="s">
        <v>380</v>
      </c>
      <c r="AE1488" s="942">
        <v>42751</v>
      </c>
      <c r="AF1488" s="942">
        <v>43900</v>
      </c>
      <c r="AG1488" s="933">
        <v>27777.040000000001</v>
      </c>
      <c r="AH1488" s="933">
        <v>4994.17</v>
      </c>
      <c r="AI1488" s="943">
        <v>0.17519999999999999</v>
      </c>
      <c r="AJ1488" s="943">
        <f>(AH1488-MIN(IF(O1488=0,2E+99,O1488),IF(X1488=0,2E+99,X1488)))/MIN(IF(O1488=0,2E+99,O1488),IF(X1488=0,2E+99,X1488))</f>
        <v>-0.87231170836721028</v>
      </c>
      <c r="AK1488" s="943">
        <v>0.20995495086923663</v>
      </c>
      <c r="AL1488" s="943">
        <v>2.5600958525345621</v>
      </c>
      <c r="AM1488" s="941">
        <v>1.7941590862687828</v>
      </c>
      <c r="AN1488" s="944">
        <v>45083.296678240738</v>
      </c>
      <c r="AO1488" s="933"/>
    </row>
    <row r="1489" spans="1:41" ht="13.5" thickBot="1" x14ac:dyDescent="0.25">
      <c r="A1489" s="932" t="s">
        <v>2622</v>
      </c>
      <c r="B1489" s="963" t="s">
        <v>1065</v>
      </c>
      <c r="C1489" s="933"/>
      <c r="D1489" s="934"/>
      <c r="E1489" s="933"/>
      <c r="F1489" s="933"/>
      <c r="G1489" s="933"/>
      <c r="H1489" s="935"/>
      <c r="I1489" s="935"/>
      <c r="J1489" s="935"/>
      <c r="K1489" s="936"/>
      <c r="L1489" s="935"/>
      <c r="M1489" s="935"/>
      <c r="N1489" s="937"/>
      <c r="O1489" s="936"/>
      <c r="P1489" s="936"/>
      <c r="Q1489" s="938"/>
      <c r="R1489" s="938"/>
      <c r="S1489" s="938"/>
      <c r="T1489" s="938"/>
      <c r="U1489" s="938"/>
      <c r="V1489" s="938"/>
      <c r="W1489" s="939"/>
      <c r="X1489" s="940"/>
      <c r="Y1489" s="940"/>
      <c r="Z1489" s="941"/>
      <c r="AA1489" s="933"/>
      <c r="AB1489" s="933"/>
      <c r="AC1489" s="933"/>
      <c r="AD1489" s="933"/>
      <c r="AE1489" s="933"/>
      <c r="AF1489" s="933"/>
      <c r="AG1489" s="933"/>
      <c r="AH1489" s="933"/>
      <c r="AI1489" s="943"/>
      <c r="AJ1489" s="943"/>
      <c r="AK1489" s="943"/>
      <c r="AL1489" s="943"/>
      <c r="AM1489" s="941"/>
      <c r="AN1489" s="944">
        <v>45083.296678240738</v>
      </c>
      <c r="AO1489" s="933"/>
    </row>
    <row r="1490" spans="1:41" ht="13.5" thickBot="1" x14ac:dyDescent="0.25">
      <c r="A1490" s="932" t="s">
        <v>2623</v>
      </c>
      <c r="B1490" s="963" t="s">
        <v>1065</v>
      </c>
      <c r="C1490" s="933"/>
      <c r="D1490" s="934"/>
      <c r="E1490" s="933"/>
      <c r="F1490" s="933"/>
      <c r="G1490" s="933"/>
      <c r="H1490" s="935"/>
      <c r="I1490" s="935"/>
      <c r="J1490" s="935"/>
      <c r="K1490" s="936"/>
      <c r="L1490" s="935"/>
      <c r="M1490" s="935"/>
      <c r="N1490" s="937"/>
      <c r="O1490" s="936"/>
      <c r="P1490" s="936"/>
      <c r="Q1490" s="938"/>
      <c r="R1490" s="938"/>
      <c r="S1490" s="938"/>
      <c r="T1490" s="938"/>
      <c r="U1490" s="938"/>
      <c r="V1490" s="938"/>
      <c r="W1490" s="939"/>
      <c r="X1490" s="940"/>
      <c r="Y1490" s="940"/>
      <c r="Z1490" s="941"/>
      <c r="AA1490" s="933"/>
      <c r="AB1490" s="933"/>
      <c r="AC1490" s="933"/>
      <c r="AD1490" s="933"/>
      <c r="AE1490" s="933"/>
      <c r="AF1490" s="933"/>
      <c r="AG1490" s="933"/>
      <c r="AH1490" s="933"/>
      <c r="AI1490" s="943"/>
      <c r="AJ1490" s="943"/>
      <c r="AK1490" s="943"/>
      <c r="AL1490" s="943"/>
      <c r="AM1490" s="941"/>
      <c r="AN1490" s="944">
        <v>45083.296678240738</v>
      </c>
      <c r="AO1490" s="933"/>
    </row>
    <row r="1491" spans="1:41" ht="13.5" thickBot="1" x14ac:dyDescent="0.25">
      <c r="A1491" s="932" t="s">
        <v>2624</v>
      </c>
      <c r="B1491" s="963" t="s">
        <v>1065</v>
      </c>
      <c r="C1491" s="933"/>
      <c r="D1491" s="934"/>
      <c r="E1491" s="933"/>
      <c r="F1491" s="933"/>
      <c r="G1491" s="933"/>
      <c r="H1491" s="935"/>
      <c r="I1491" s="935"/>
      <c r="J1491" s="935"/>
      <c r="K1491" s="936"/>
      <c r="L1491" s="935"/>
      <c r="M1491" s="935"/>
      <c r="N1491" s="937"/>
      <c r="O1491" s="936"/>
      <c r="P1491" s="936"/>
      <c r="Q1491" s="938"/>
      <c r="R1491" s="938"/>
      <c r="S1491" s="938"/>
      <c r="T1491" s="938"/>
      <c r="U1491" s="938"/>
      <c r="V1491" s="938"/>
      <c r="W1491" s="939"/>
      <c r="X1491" s="940"/>
      <c r="Y1491" s="940"/>
      <c r="Z1491" s="941"/>
      <c r="AA1491" s="933"/>
      <c r="AB1491" s="933"/>
      <c r="AC1491" s="933"/>
      <c r="AD1491" s="933"/>
      <c r="AE1491" s="933"/>
      <c r="AF1491" s="933"/>
      <c r="AG1491" s="933"/>
      <c r="AH1491" s="933"/>
      <c r="AI1491" s="943"/>
      <c r="AJ1491" s="943"/>
      <c r="AK1491" s="943"/>
      <c r="AL1491" s="943"/>
      <c r="AM1491" s="941"/>
      <c r="AN1491" s="944">
        <v>45083.296678240738</v>
      </c>
      <c r="AO1491" s="933"/>
    </row>
    <row r="1492" spans="1:41" ht="13.5" thickBot="1" x14ac:dyDescent="0.25">
      <c r="A1492" s="932" t="s">
        <v>2625</v>
      </c>
      <c r="B1492" s="932" t="s">
        <v>2626</v>
      </c>
      <c r="C1492" s="933"/>
      <c r="D1492" s="934" t="s">
        <v>509</v>
      </c>
      <c r="E1492" s="933" t="s">
        <v>1004</v>
      </c>
      <c r="F1492" s="933">
        <v>2</v>
      </c>
      <c r="G1492" s="933">
        <v>1</v>
      </c>
      <c r="H1492" s="935">
        <v>7</v>
      </c>
      <c r="I1492" s="935">
        <v>259</v>
      </c>
      <c r="J1492" s="935">
        <v>0.02</v>
      </c>
      <c r="K1492" s="936">
        <v>0.46899999999999997</v>
      </c>
      <c r="L1492" s="935">
        <v>1.5</v>
      </c>
      <c r="M1492" s="935">
        <v>122</v>
      </c>
      <c r="N1492" s="937">
        <v>38.410331716870267</v>
      </c>
      <c r="O1492" s="936">
        <f>VLOOKUP(D1492,'Залог и цена пипса'!$B$13:$E$44,3,0)*(N1492+I1492*$C$2*K1492)</f>
        <v>694.56023899119293</v>
      </c>
      <c r="P1492" s="936">
        <f>K1492*VLOOKUP(D1492,'Залог и цена пипса'!$B$13:$E$44,2,0)</f>
        <v>100.58174</v>
      </c>
      <c r="Q1492" s="938"/>
      <c r="R1492" s="938"/>
      <c r="S1492" s="938"/>
      <c r="T1492" s="938"/>
      <c r="U1492" s="938"/>
      <c r="V1492" s="938"/>
      <c r="W1492" s="939"/>
      <c r="X1492" s="940"/>
      <c r="Y1492" s="940"/>
      <c r="Z1492" s="941">
        <f>MAX(O1492,X1492)+MAX(Y1492,P1492)</f>
        <v>795.1419789911929</v>
      </c>
      <c r="AA1492" s="933"/>
      <c r="AB1492" s="933"/>
      <c r="AC1492" s="933"/>
      <c r="AD1492" s="933"/>
      <c r="AE1492" s="933"/>
      <c r="AF1492" s="933"/>
      <c r="AG1492" s="933"/>
      <c r="AH1492" s="933"/>
      <c r="AI1492" s="943"/>
      <c r="AJ1492" s="943"/>
      <c r="AK1492" s="943"/>
      <c r="AL1492" s="943"/>
      <c r="AM1492" s="941"/>
      <c r="AN1492" s="944">
        <v>45083.296678240738</v>
      </c>
      <c r="AO1492" s="933"/>
    </row>
    <row r="1493" spans="1:41" x14ac:dyDescent="0.2">
      <c r="A1493" s="988" t="s">
        <v>2627</v>
      </c>
      <c r="B1493" s="988" t="s">
        <v>2628</v>
      </c>
      <c r="C1493" s="991"/>
      <c r="D1493" s="994" t="s">
        <v>508</v>
      </c>
      <c r="E1493" s="991" t="s">
        <v>960</v>
      </c>
      <c r="F1493" s="991">
        <v>1</v>
      </c>
      <c r="G1493" s="991">
        <v>1</v>
      </c>
      <c r="H1493" s="997">
        <v>9</v>
      </c>
      <c r="I1493" s="997">
        <v>295</v>
      </c>
      <c r="J1493" s="997">
        <v>0.01</v>
      </c>
      <c r="K1493" s="985">
        <v>2.4850000000000003</v>
      </c>
      <c r="L1493" s="997">
        <v>1.7</v>
      </c>
      <c r="M1493" s="997">
        <v>56</v>
      </c>
      <c r="N1493" s="1000">
        <v>99.117879884360704</v>
      </c>
      <c r="O1493" s="985">
        <f>VLOOKUP(D1493,'Залог и цена пипса'!$B$13:$E$44,3,0)*(N1493+I1493*$C$2*K1493)</f>
        <v>1593.8827738873883</v>
      </c>
      <c r="P1493" s="985">
        <f>K1493*VLOOKUP(D1493,'Залог и цена пипса'!$B$13:$E$44,2,0)</f>
        <v>532.93310000000008</v>
      </c>
      <c r="Q1493" s="976"/>
      <c r="R1493" s="976"/>
      <c r="S1493" s="976"/>
      <c r="T1493" s="976"/>
      <c r="U1493" s="976"/>
      <c r="V1493" s="976"/>
      <c r="W1493" s="979"/>
      <c r="X1493" s="982"/>
      <c r="Y1493" s="982"/>
      <c r="Z1493" s="973">
        <f>MAX(O1493,X1493)+MAX(Y1493,P1493)</f>
        <v>2126.8158738873885</v>
      </c>
      <c r="AA1493" s="945" t="s">
        <v>2629</v>
      </c>
      <c r="AB1493" s="946" t="s">
        <v>508</v>
      </c>
      <c r="AC1493" s="946">
        <v>1642</v>
      </c>
      <c r="AD1493" s="946" t="s">
        <v>380</v>
      </c>
      <c r="AE1493" s="947">
        <v>42384</v>
      </c>
      <c r="AF1493" s="947">
        <v>44848</v>
      </c>
      <c r="AG1493" s="946">
        <v>11670.33</v>
      </c>
      <c r="AH1493" s="946">
        <v>1115.01</v>
      </c>
      <c r="AI1493" s="948">
        <v>8.8200000000000001E-2</v>
      </c>
      <c r="AJ1493" s="948">
        <f>(AH1493-MIN(IF(O1493=0,2E+99,O1493),IF(X1493=0,2E+99,X1493)))/MIN(IF(O1493=0,2E+99,O1493),IF(X1493=0,2E+99,X1493))</f>
        <v>-0.30044416172429372</v>
      </c>
      <c r="AK1493" s="948">
        <v>8.7745522623719957E-2</v>
      </c>
      <c r="AL1493" s="948">
        <v>1.0608040794807934</v>
      </c>
      <c r="AM1493" s="949">
        <v>1.5621745979923611</v>
      </c>
      <c r="AN1493" s="950">
        <v>45083.296990740739</v>
      </c>
      <c r="AO1493" s="946"/>
    </row>
    <row r="1494" spans="1:41" x14ac:dyDescent="0.2">
      <c r="A1494" s="989"/>
      <c r="B1494" s="989"/>
      <c r="C1494" s="992"/>
      <c r="D1494" s="995"/>
      <c r="E1494" s="992"/>
      <c r="F1494" s="992"/>
      <c r="G1494" s="992"/>
      <c r="H1494" s="998"/>
      <c r="I1494" s="998"/>
      <c r="J1494" s="998"/>
      <c r="K1494" s="986"/>
      <c r="L1494" s="998"/>
      <c r="M1494" s="998"/>
      <c r="N1494" s="1001"/>
      <c r="O1494" s="986"/>
      <c r="P1494" s="986"/>
      <c r="Q1494" s="977"/>
      <c r="R1494" s="977"/>
      <c r="S1494" s="977"/>
      <c r="T1494" s="977"/>
      <c r="U1494" s="977"/>
      <c r="V1494" s="977"/>
      <c r="W1494" s="980"/>
      <c r="X1494" s="983"/>
      <c r="Y1494" s="983"/>
      <c r="Z1494" s="974"/>
      <c r="AA1494" s="951" t="s">
        <v>2630</v>
      </c>
      <c r="AB1494" s="952" t="s">
        <v>508</v>
      </c>
      <c r="AC1494" s="952">
        <v>1642</v>
      </c>
      <c r="AD1494" s="952" t="s">
        <v>380</v>
      </c>
      <c r="AE1494" s="953">
        <v>42384</v>
      </c>
      <c r="AF1494" s="953">
        <v>44848</v>
      </c>
      <c r="AG1494" s="952">
        <v>998363.85</v>
      </c>
      <c r="AH1494" s="952">
        <v>456665.47</v>
      </c>
      <c r="AI1494" s="954">
        <v>0.6754</v>
      </c>
      <c r="AJ1494" s="954">
        <f>(AH1494-MIN(IF(O1493=0,2E+99,O1493),IF(X1493=0,2E+99,X1493)))/MIN(IF(O1493=0,2E+99,O1493),IF(X1493=0,2E+99,X1493))</f>
        <v>285.51132786021594</v>
      </c>
      <c r="AK1494" s="954">
        <v>7.5063822348536116</v>
      </c>
      <c r="AL1494" s="954">
        <v>90.748800152707844</v>
      </c>
      <c r="AM1494" s="955">
        <v>0.3262990955956146</v>
      </c>
      <c r="AN1494" s="956">
        <v>45083.297256944446</v>
      </c>
      <c r="AO1494" s="952"/>
    </row>
    <row r="1495" spans="1:41" x14ac:dyDescent="0.2">
      <c r="A1495" s="989"/>
      <c r="B1495" s="989"/>
      <c r="C1495" s="992"/>
      <c r="D1495" s="995"/>
      <c r="E1495" s="992"/>
      <c r="F1495" s="992"/>
      <c r="G1495" s="992"/>
      <c r="H1495" s="998"/>
      <c r="I1495" s="998"/>
      <c r="J1495" s="998"/>
      <c r="K1495" s="986"/>
      <c r="L1495" s="998"/>
      <c r="M1495" s="998"/>
      <c r="N1495" s="1001"/>
      <c r="O1495" s="986"/>
      <c r="P1495" s="986"/>
      <c r="Q1495" s="977"/>
      <c r="R1495" s="977"/>
      <c r="S1495" s="977"/>
      <c r="T1495" s="977"/>
      <c r="U1495" s="977"/>
      <c r="V1495" s="977"/>
      <c r="W1495" s="980"/>
      <c r="X1495" s="983"/>
      <c r="Y1495" s="983"/>
      <c r="Z1495" s="974"/>
      <c r="AA1495" s="966" t="s">
        <v>2631</v>
      </c>
      <c r="AB1495" s="952"/>
      <c r="AC1495" s="952"/>
      <c r="AD1495" s="952"/>
      <c r="AE1495" s="952"/>
      <c r="AF1495" s="952"/>
      <c r="AG1495" s="952"/>
      <c r="AH1495" s="952"/>
      <c r="AI1495" s="954"/>
      <c r="AJ1495" s="954"/>
      <c r="AK1495" s="954"/>
      <c r="AL1495" s="954"/>
      <c r="AM1495" s="955"/>
      <c r="AN1495" s="956">
        <v>45083.297256944446</v>
      </c>
      <c r="AO1495" s="952"/>
    </row>
    <row r="1496" spans="1:41" x14ac:dyDescent="0.2">
      <c r="A1496" s="989"/>
      <c r="B1496" s="989"/>
      <c r="C1496" s="992"/>
      <c r="D1496" s="995"/>
      <c r="E1496" s="992"/>
      <c r="F1496" s="992"/>
      <c r="G1496" s="992"/>
      <c r="H1496" s="998"/>
      <c r="I1496" s="998"/>
      <c r="J1496" s="998"/>
      <c r="K1496" s="986"/>
      <c r="L1496" s="998"/>
      <c r="M1496" s="998"/>
      <c r="N1496" s="1001"/>
      <c r="O1496" s="986"/>
      <c r="P1496" s="986"/>
      <c r="Q1496" s="977"/>
      <c r="R1496" s="977"/>
      <c r="S1496" s="977"/>
      <c r="T1496" s="977"/>
      <c r="U1496" s="977"/>
      <c r="V1496" s="977"/>
      <c r="W1496" s="980"/>
      <c r="X1496" s="983"/>
      <c r="Y1496" s="983"/>
      <c r="Z1496" s="974"/>
      <c r="AA1496" s="951" t="s">
        <v>2632</v>
      </c>
      <c r="AB1496" s="952" t="s">
        <v>508</v>
      </c>
      <c r="AC1496" s="952">
        <v>2000</v>
      </c>
      <c r="AD1496" s="952" t="s">
        <v>380</v>
      </c>
      <c r="AE1496" s="953">
        <v>44850</v>
      </c>
      <c r="AF1496" s="953">
        <v>44914</v>
      </c>
      <c r="AG1496" s="952">
        <v>903.35</v>
      </c>
      <c r="AH1496" s="952">
        <v>1607.37</v>
      </c>
      <c r="AI1496" s="954">
        <v>0.75509999999999999</v>
      </c>
      <c r="AJ1496" s="954">
        <f>(AH1496-MIN(IF(O1493=0,2E+99,O1493),IF(X1493=0,2E+99,X1493)))/MIN(IF(O1493=0,2E+99,O1493),IF(X1493=0,2E+99,X1493))</f>
        <v>8.4618682964475393E-3</v>
      </c>
      <c r="AK1496" s="954">
        <v>0.21508333333333335</v>
      </c>
      <c r="AL1496" s="954">
        <v>2.258375</v>
      </c>
      <c r="AM1496" s="955">
        <v>2.8100250720120448</v>
      </c>
      <c r="AN1496" s="956">
        <v>45083.297256944446</v>
      </c>
      <c r="AO1496" s="952"/>
    </row>
    <row r="1497" spans="1:41" ht="13.5" thickBot="1" x14ac:dyDescent="0.25">
      <c r="A1497" s="990"/>
      <c r="B1497" s="990"/>
      <c r="C1497" s="993"/>
      <c r="D1497" s="996"/>
      <c r="E1497" s="993"/>
      <c r="F1497" s="993"/>
      <c r="G1497" s="993"/>
      <c r="H1497" s="999"/>
      <c r="I1497" s="999"/>
      <c r="J1497" s="999"/>
      <c r="K1497" s="987"/>
      <c r="L1497" s="999"/>
      <c r="M1497" s="999"/>
      <c r="N1497" s="1002"/>
      <c r="O1497" s="987"/>
      <c r="P1497" s="987"/>
      <c r="Q1497" s="978"/>
      <c r="R1497" s="978"/>
      <c r="S1497" s="978"/>
      <c r="T1497" s="978"/>
      <c r="U1497" s="978"/>
      <c r="V1497" s="978"/>
      <c r="W1497" s="981"/>
      <c r="X1497" s="984"/>
      <c r="Y1497" s="984"/>
      <c r="Z1497" s="975"/>
      <c r="AA1497" s="957" t="s">
        <v>2633</v>
      </c>
      <c r="AB1497" s="958" t="s">
        <v>508</v>
      </c>
      <c r="AC1497" s="958">
        <v>1642</v>
      </c>
      <c r="AD1497" s="958" t="s">
        <v>380</v>
      </c>
      <c r="AE1497" s="959">
        <v>41654</v>
      </c>
      <c r="AF1497" s="959">
        <v>44914</v>
      </c>
      <c r="AG1497" s="958">
        <v>17775.29</v>
      </c>
      <c r="AH1497" s="958">
        <v>2442.65</v>
      </c>
      <c r="AI1497" s="960">
        <v>0.67910000000000004</v>
      </c>
      <c r="AJ1497" s="960">
        <f>(AH1497-MIN(IF(O1493=0,2E+99,O1493),IF(X1493=0,2E+99,X1493)))/MIN(IF(O1493=0,2E+99,O1493),IF(X1493=0,2E+99,X1493))</f>
        <v>0.53251546476188916</v>
      </c>
      <c r="AK1497" s="960">
        <v>0.10107740213421952</v>
      </c>
      <c r="AL1497" s="960">
        <v>1.2163359290533606</v>
      </c>
      <c r="AM1497" s="961">
        <v>0.81764624301705846</v>
      </c>
      <c r="AN1497" s="962">
        <v>45083.297789351855</v>
      </c>
      <c r="AO1497" s="958"/>
    </row>
    <row r="1498" spans="1:41" x14ac:dyDescent="0.2">
      <c r="A1498" s="988" t="s">
        <v>2634</v>
      </c>
      <c r="B1498" s="988" t="s">
        <v>2635</v>
      </c>
      <c r="C1498" s="991"/>
      <c r="D1498" s="994" t="s">
        <v>511</v>
      </c>
      <c r="E1498" s="991" t="s">
        <v>960</v>
      </c>
      <c r="F1498" s="991">
        <v>1</v>
      </c>
      <c r="G1498" s="991">
        <v>1</v>
      </c>
      <c r="H1498" s="997">
        <v>8</v>
      </c>
      <c r="I1498" s="997">
        <v>254</v>
      </c>
      <c r="J1498" s="997">
        <v>0.01</v>
      </c>
      <c r="K1498" s="985">
        <v>1.452</v>
      </c>
      <c r="L1498" s="997">
        <v>2</v>
      </c>
      <c r="M1498" s="997">
        <v>65</v>
      </c>
      <c r="N1498" s="1000">
        <v>81.184081040753497</v>
      </c>
      <c r="O1498" s="985">
        <f>VLOOKUP(D1498,'Залог и цена пипса'!$B$13:$E$44,3,0)*(N1498+I1498*$C$2*K1498)</f>
        <v>997.30607658240785</v>
      </c>
      <c r="P1498" s="985">
        <f>K1498*VLOOKUP(D1498,'Залог и цена пипса'!$B$13:$E$44,2,0)</f>
        <v>311.39591999999999</v>
      </c>
      <c r="Q1498" s="976"/>
      <c r="R1498" s="976"/>
      <c r="S1498" s="976"/>
      <c r="T1498" s="976"/>
      <c r="U1498" s="976"/>
      <c r="V1498" s="976"/>
      <c r="W1498" s="979"/>
      <c r="X1498" s="982"/>
      <c r="Y1498" s="982"/>
      <c r="Z1498" s="973">
        <f>MAX(O1498,X1498)+MAX(Y1498,P1498)</f>
        <v>1308.7019965824079</v>
      </c>
      <c r="AA1498" s="945" t="s">
        <v>2636</v>
      </c>
      <c r="AB1498" s="946" t="s">
        <v>511</v>
      </c>
      <c r="AC1498" s="946">
        <v>10000</v>
      </c>
      <c r="AD1498" s="946" t="s">
        <v>380</v>
      </c>
      <c r="AE1498" s="947">
        <v>42019</v>
      </c>
      <c r="AF1498" s="947">
        <v>45022</v>
      </c>
      <c r="AG1498" s="946">
        <v>17038.75</v>
      </c>
      <c r="AH1498" s="946">
        <v>3445.41</v>
      </c>
      <c r="AI1498" s="948">
        <v>0.1857</v>
      </c>
      <c r="AJ1498" s="948">
        <f>(AH1498-MIN(IF(O1498=0,2E+99,O1498),IF(X1498=0,2E+99,X1498)))/MIN(IF(O1498=0,2E+99,O1498),IF(X1498=0,2E+99,X1498))</f>
        <v>2.4547167423333192</v>
      </c>
      <c r="AK1498" s="948">
        <v>1.7263171225937183E-2</v>
      </c>
      <c r="AL1498" s="948">
        <v>0.2077896341463415</v>
      </c>
      <c r="AM1498" s="949">
        <v>0.6030911680941935</v>
      </c>
      <c r="AN1498" s="950">
        <v>45083.298715277779</v>
      </c>
      <c r="AO1498" s="946"/>
    </row>
    <row r="1499" spans="1:41" x14ac:dyDescent="0.2">
      <c r="A1499" s="989"/>
      <c r="B1499" s="989"/>
      <c r="C1499" s="992"/>
      <c r="D1499" s="995"/>
      <c r="E1499" s="992"/>
      <c r="F1499" s="992"/>
      <c r="G1499" s="992"/>
      <c r="H1499" s="998"/>
      <c r="I1499" s="998"/>
      <c r="J1499" s="998"/>
      <c r="K1499" s="986"/>
      <c r="L1499" s="998"/>
      <c r="M1499" s="998"/>
      <c r="N1499" s="1001"/>
      <c r="O1499" s="986"/>
      <c r="P1499" s="986"/>
      <c r="Q1499" s="977"/>
      <c r="R1499" s="977"/>
      <c r="S1499" s="977"/>
      <c r="T1499" s="977"/>
      <c r="U1499" s="977"/>
      <c r="V1499" s="977"/>
      <c r="W1499" s="980"/>
      <c r="X1499" s="983"/>
      <c r="Y1499" s="983"/>
      <c r="Z1499" s="974"/>
      <c r="AA1499" s="951" t="s">
        <v>2637</v>
      </c>
      <c r="AB1499" s="952" t="s">
        <v>511</v>
      </c>
      <c r="AC1499" s="952">
        <v>1700</v>
      </c>
      <c r="AD1499" s="952" t="s">
        <v>380</v>
      </c>
      <c r="AE1499" s="953">
        <v>42750</v>
      </c>
      <c r="AF1499" s="953">
        <v>45021</v>
      </c>
      <c r="AG1499" s="952">
        <v>12213.21</v>
      </c>
      <c r="AH1499" s="952">
        <v>1381.93</v>
      </c>
      <c r="AI1499" s="954">
        <v>0.10580000000000001</v>
      </c>
      <c r="AJ1499" s="954">
        <f>(AH1499-MIN(IF(O1498=0,2E+99,O1498),IF(X1498=0,2E+99,X1498)))/MIN(IF(O1498=0,2E+99,O1498),IF(X1498=0,2E+99,X1498))</f>
        <v>0.38566286965344743</v>
      </c>
      <c r="AK1499" s="954">
        <v>9.63035010250749E-2</v>
      </c>
      <c r="AL1499" s="954">
        <v>1.1587485768500949</v>
      </c>
      <c r="AM1499" s="955">
        <v>1.4254503344200944</v>
      </c>
      <c r="AN1499" s="956">
        <v>45083.299259259256</v>
      </c>
      <c r="AO1499" s="952"/>
    </row>
    <row r="1500" spans="1:41" x14ac:dyDescent="0.2">
      <c r="A1500" s="989"/>
      <c r="B1500" s="989"/>
      <c r="C1500" s="992"/>
      <c r="D1500" s="995"/>
      <c r="E1500" s="992"/>
      <c r="F1500" s="992"/>
      <c r="G1500" s="992"/>
      <c r="H1500" s="998"/>
      <c r="I1500" s="998"/>
      <c r="J1500" s="998"/>
      <c r="K1500" s="986"/>
      <c r="L1500" s="998"/>
      <c r="M1500" s="998"/>
      <c r="N1500" s="1001"/>
      <c r="O1500" s="986"/>
      <c r="P1500" s="986"/>
      <c r="Q1500" s="977"/>
      <c r="R1500" s="977"/>
      <c r="S1500" s="977"/>
      <c r="T1500" s="977"/>
      <c r="U1500" s="977"/>
      <c r="V1500" s="977"/>
      <c r="W1500" s="980"/>
      <c r="X1500" s="983"/>
      <c r="Y1500" s="983"/>
      <c r="Z1500" s="974"/>
      <c r="AA1500" s="951" t="s">
        <v>2638</v>
      </c>
      <c r="AB1500" s="952" t="s">
        <v>511</v>
      </c>
      <c r="AC1500" s="952">
        <v>1700</v>
      </c>
      <c r="AD1500" s="952" t="s">
        <v>380</v>
      </c>
      <c r="AE1500" s="953">
        <v>42750</v>
      </c>
      <c r="AF1500" s="953">
        <v>45021</v>
      </c>
      <c r="AG1500" s="952">
        <v>1182214.1599999999</v>
      </c>
      <c r="AH1500" s="952">
        <v>586067.04</v>
      </c>
      <c r="AI1500" s="954">
        <v>0.81389999999999996</v>
      </c>
      <c r="AJ1500" s="954">
        <f>(AH1500-MIN(IF(O1498=0,2E+99,O1498),IF(X1498=0,2E+99,X1498)))/MIN(IF(O1498=0,2E+99,O1498),IF(X1498=0,2E+99,X1498))</f>
        <v>586.65012443155717</v>
      </c>
      <c r="AK1500" s="954">
        <v>9.3219851758397727</v>
      </c>
      <c r="AL1500" s="954">
        <v>112.16453130929791</v>
      </c>
      <c r="AM1500" s="955">
        <v>0.32535476355368226</v>
      </c>
      <c r="AN1500" s="956">
        <v>45083.299814814818</v>
      </c>
      <c r="AO1500" s="952"/>
    </row>
    <row r="1501" spans="1:41" x14ac:dyDescent="0.2">
      <c r="A1501" s="989"/>
      <c r="B1501" s="989"/>
      <c r="C1501" s="992"/>
      <c r="D1501" s="995"/>
      <c r="E1501" s="992"/>
      <c r="F1501" s="992"/>
      <c r="G1501" s="992"/>
      <c r="H1501" s="998"/>
      <c r="I1501" s="998"/>
      <c r="J1501" s="998"/>
      <c r="K1501" s="986"/>
      <c r="L1501" s="998"/>
      <c r="M1501" s="998"/>
      <c r="N1501" s="1001"/>
      <c r="O1501" s="986"/>
      <c r="P1501" s="986"/>
      <c r="Q1501" s="977"/>
      <c r="R1501" s="977"/>
      <c r="S1501" s="977"/>
      <c r="T1501" s="977"/>
      <c r="U1501" s="977"/>
      <c r="V1501" s="977"/>
      <c r="W1501" s="980"/>
      <c r="X1501" s="983"/>
      <c r="Y1501" s="983"/>
      <c r="Z1501" s="974"/>
      <c r="AA1501" s="951" t="s">
        <v>2639</v>
      </c>
      <c r="AB1501" s="952" t="s">
        <v>511</v>
      </c>
      <c r="AC1501" s="952">
        <v>1700</v>
      </c>
      <c r="AD1501" s="952" t="s">
        <v>380</v>
      </c>
      <c r="AE1501" s="953">
        <v>42750</v>
      </c>
      <c r="AF1501" s="953">
        <v>45022</v>
      </c>
      <c r="AG1501" s="952">
        <v>15076.42</v>
      </c>
      <c r="AH1501" s="952">
        <v>1928.06</v>
      </c>
      <c r="AI1501" s="954">
        <v>0.22020000000000001</v>
      </c>
      <c r="AJ1501" s="954">
        <f>(AH1501-MIN(IF(O1498=0,2E+99,O1498),IF(X1498=0,2E+99,X1498)))/MIN(IF(O1498=0,2E+99,O1498),IF(X1498=0,2E+99,X1498))</f>
        <v>0.93326807614280438</v>
      </c>
      <c r="AK1501" s="954">
        <v>0.11872131663910544</v>
      </c>
      <c r="AL1501" s="954">
        <v>1.4304003795066413</v>
      </c>
      <c r="AM1501" s="955">
        <v>1.2612058987590067</v>
      </c>
      <c r="AN1501" s="956">
        <v>45083.300370370373</v>
      </c>
      <c r="AO1501" s="952"/>
    </row>
    <row r="1502" spans="1:41" x14ac:dyDescent="0.2">
      <c r="A1502" s="989"/>
      <c r="B1502" s="989"/>
      <c r="C1502" s="992"/>
      <c r="D1502" s="995"/>
      <c r="E1502" s="992"/>
      <c r="F1502" s="992"/>
      <c r="G1502" s="992"/>
      <c r="H1502" s="998"/>
      <c r="I1502" s="998"/>
      <c r="J1502" s="998"/>
      <c r="K1502" s="986"/>
      <c r="L1502" s="998"/>
      <c r="M1502" s="998"/>
      <c r="N1502" s="1001"/>
      <c r="O1502" s="986"/>
      <c r="P1502" s="986"/>
      <c r="Q1502" s="977"/>
      <c r="R1502" s="977"/>
      <c r="S1502" s="977"/>
      <c r="T1502" s="977"/>
      <c r="U1502" s="977"/>
      <c r="V1502" s="977"/>
      <c r="W1502" s="980"/>
      <c r="X1502" s="983"/>
      <c r="Y1502" s="983"/>
      <c r="Z1502" s="974"/>
      <c r="AA1502" s="951" t="s">
        <v>2640</v>
      </c>
      <c r="AB1502" s="952" t="s">
        <v>511</v>
      </c>
      <c r="AC1502" s="952">
        <v>10000</v>
      </c>
      <c r="AD1502" s="952" t="s">
        <v>380</v>
      </c>
      <c r="AE1502" s="953">
        <v>38285</v>
      </c>
      <c r="AF1502" s="953">
        <v>45022</v>
      </c>
      <c r="AG1502" s="952">
        <v>9098.07</v>
      </c>
      <c r="AH1502" s="952">
        <v>11861.33</v>
      </c>
      <c r="AI1502" s="954">
        <v>0.92869999999999997</v>
      </c>
      <c r="AJ1502" s="954">
        <f>(AH1502-MIN(IF(O1498=0,2E+99,O1498),IF(X1498=0,2E+99,X1498)))/MIN(IF(O1498=0,2E+99,O1498),IF(X1498=0,2E+99,X1498))</f>
        <v>10.893369827492364</v>
      </c>
      <c r="AK1502" s="954">
        <v>4.1111929507455939E-3</v>
      </c>
      <c r="AL1502" s="954">
        <v>4.9446032608695657E-2</v>
      </c>
      <c r="AM1502" s="955">
        <v>4.1686752336117162E-2</v>
      </c>
      <c r="AN1502" s="956">
        <v>45083.302453703705</v>
      </c>
      <c r="AO1502" s="952"/>
    </row>
    <row r="1503" spans="1:41" x14ac:dyDescent="0.2">
      <c r="A1503" s="989"/>
      <c r="B1503" s="989"/>
      <c r="C1503" s="992"/>
      <c r="D1503" s="995"/>
      <c r="E1503" s="992"/>
      <c r="F1503" s="992"/>
      <c r="G1503" s="992"/>
      <c r="H1503" s="998"/>
      <c r="I1503" s="998"/>
      <c r="J1503" s="998"/>
      <c r="K1503" s="986"/>
      <c r="L1503" s="998"/>
      <c r="M1503" s="998"/>
      <c r="N1503" s="1001"/>
      <c r="O1503" s="986"/>
      <c r="P1503" s="986"/>
      <c r="Q1503" s="977"/>
      <c r="R1503" s="977"/>
      <c r="S1503" s="977"/>
      <c r="T1503" s="977"/>
      <c r="U1503" s="977"/>
      <c r="V1503" s="977"/>
      <c r="W1503" s="980"/>
      <c r="X1503" s="983"/>
      <c r="Y1503" s="983"/>
      <c r="Z1503" s="974"/>
      <c r="AA1503" s="951" t="s">
        <v>2641</v>
      </c>
      <c r="AB1503" s="952" t="s">
        <v>511</v>
      </c>
      <c r="AC1503" s="952">
        <v>1700</v>
      </c>
      <c r="AD1503" s="952" t="s">
        <v>380</v>
      </c>
      <c r="AE1503" s="953">
        <v>42019</v>
      </c>
      <c r="AF1503" s="953">
        <v>45021</v>
      </c>
      <c r="AG1503" s="952">
        <v>14036.49</v>
      </c>
      <c r="AH1503" s="952">
        <v>1742.16</v>
      </c>
      <c r="AI1503" s="954">
        <v>0.34150000000000003</v>
      </c>
      <c r="AJ1503" s="954">
        <f>(AH1503-MIN(IF(O1498=0,2E+99,O1498),IF(X1498=0,2E+99,X1498)))/MIN(IF(O1498=0,2E+99,O1498),IF(X1498=0,2E+99,X1498))</f>
        <v>0.74686592301741039</v>
      </c>
      <c r="AK1503" s="954">
        <v>8.3739947500298298E-2</v>
      </c>
      <c r="AL1503" s="954">
        <v>1.0069218077474893</v>
      </c>
      <c r="AM1503" s="955">
        <v>0.98255445720871326</v>
      </c>
      <c r="AN1503" s="956">
        <v>45083.303356481483</v>
      </c>
      <c r="AO1503" s="952"/>
    </row>
    <row r="1504" spans="1:41" ht="13.5" thickBot="1" x14ac:dyDescent="0.25">
      <c r="A1504" s="990"/>
      <c r="B1504" s="990"/>
      <c r="C1504" s="993"/>
      <c r="D1504" s="996"/>
      <c r="E1504" s="993"/>
      <c r="F1504" s="993"/>
      <c r="G1504" s="993"/>
      <c r="H1504" s="999"/>
      <c r="I1504" s="999"/>
      <c r="J1504" s="999"/>
      <c r="K1504" s="987"/>
      <c r="L1504" s="999"/>
      <c r="M1504" s="999"/>
      <c r="N1504" s="1002"/>
      <c r="O1504" s="987"/>
      <c r="P1504" s="987"/>
      <c r="Q1504" s="978"/>
      <c r="R1504" s="978"/>
      <c r="S1504" s="978"/>
      <c r="T1504" s="978"/>
      <c r="U1504" s="978"/>
      <c r="V1504" s="978"/>
      <c r="W1504" s="981"/>
      <c r="X1504" s="984"/>
      <c r="Y1504" s="984"/>
      <c r="Z1504" s="975"/>
      <c r="AA1504" s="965" t="s">
        <v>2642</v>
      </c>
      <c r="AB1504" s="958"/>
      <c r="AC1504" s="958"/>
      <c r="AD1504" s="958"/>
      <c r="AE1504" s="958"/>
      <c r="AF1504" s="958"/>
      <c r="AG1504" s="958"/>
      <c r="AH1504" s="958"/>
      <c r="AI1504" s="960"/>
      <c r="AJ1504" s="960"/>
      <c r="AK1504" s="960"/>
      <c r="AL1504" s="960"/>
      <c r="AM1504" s="961"/>
      <c r="AN1504" s="962">
        <v>45083.303356481483</v>
      </c>
      <c r="AO1504" s="958"/>
    </row>
    <row r="1505" spans="1:41" ht="13.5" thickBot="1" x14ac:dyDescent="0.25">
      <c r="A1505" s="932" t="s">
        <v>2643</v>
      </c>
      <c r="B1505" s="932" t="s">
        <v>2644</v>
      </c>
      <c r="C1505" s="933"/>
      <c r="D1505" s="934" t="s">
        <v>500</v>
      </c>
      <c r="E1505" s="933" t="s">
        <v>960</v>
      </c>
      <c r="F1505" s="933">
        <v>1</v>
      </c>
      <c r="G1505" s="933">
        <v>1</v>
      </c>
      <c r="H1505" s="935">
        <v>14</v>
      </c>
      <c r="I1505" s="935">
        <v>497</v>
      </c>
      <c r="J1505" s="935">
        <v>0.01</v>
      </c>
      <c r="K1505" s="936">
        <v>7.806</v>
      </c>
      <c r="L1505" s="935">
        <v>1.7</v>
      </c>
      <c r="M1505" s="935">
        <v>101</v>
      </c>
      <c r="N1505" s="937">
        <v>477.8239999999999</v>
      </c>
      <c r="O1505" s="936">
        <f>VLOOKUP(D1505,'Залог и цена пипса'!$B$13:$E$44,3,0)*(N1505+I1505*$C$2*K1505)</f>
        <v>10597.613000000001</v>
      </c>
      <c r="P1505" s="936">
        <f>K1505*VLOOKUP(D1505,'Залог и цена пипса'!$B$13:$E$44,2,0)</f>
        <v>1674.07476</v>
      </c>
      <c r="Q1505" s="938"/>
      <c r="R1505" s="938"/>
      <c r="S1505" s="938"/>
      <c r="T1505" s="938"/>
      <c r="U1505" s="938"/>
      <c r="V1505" s="938"/>
      <c r="W1505" s="939"/>
      <c r="X1505" s="940"/>
      <c r="Y1505" s="940"/>
      <c r="Z1505" s="941">
        <f>MAX(O1505,X1505)+MAX(Y1505,P1505)</f>
        <v>12271.687760000001</v>
      </c>
      <c r="AA1505" s="933"/>
      <c r="AB1505" s="933"/>
      <c r="AC1505" s="933"/>
      <c r="AD1505" s="933"/>
      <c r="AE1505" s="933"/>
      <c r="AF1505" s="933"/>
      <c r="AG1505" s="933"/>
      <c r="AH1505" s="933"/>
      <c r="AI1505" s="943"/>
      <c r="AJ1505" s="943"/>
      <c r="AK1505" s="943"/>
      <c r="AL1505" s="943"/>
      <c r="AM1505" s="941"/>
      <c r="AN1505" s="944">
        <v>45083.303356481483</v>
      </c>
      <c r="AO1505" s="933"/>
    </row>
    <row r="1506" spans="1:41" ht="13.5" thickBot="1" x14ac:dyDescent="0.25">
      <c r="A1506" s="932" t="s">
        <v>2643</v>
      </c>
      <c r="B1506" s="932" t="s">
        <v>2645</v>
      </c>
      <c r="C1506" s="933"/>
      <c r="D1506" s="934" t="s">
        <v>500</v>
      </c>
      <c r="E1506" s="933" t="s">
        <v>960</v>
      </c>
      <c r="F1506" s="933">
        <v>1</v>
      </c>
      <c r="G1506" s="933">
        <v>1</v>
      </c>
      <c r="H1506" s="935">
        <v>13</v>
      </c>
      <c r="I1506" s="935">
        <v>371</v>
      </c>
      <c r="J1506" s="935">
        <v>0.01</v>
      </c>
      <c r="K1506" s="936">
        <v>2.8810000000000002</v>
      </c>
      <c r="L1506" s="935">
        <v>1.6</v>
      </c>
      <c r="M1506" s="935">
        <v>94</v>
      </c>
      <c r="N1506" s="937">
        <v>229.83899999999994</v>
      </c>
      <c r="O1506" s="936">
        <f>VLOOKUP(D1506,'Залог и цена пипса'!$B$13:$E$44,3,0)*(N1506+I1506*$C$2*K1506)</f>
        <v>3901.6665000000003</v>
      </c>
      <c r="P1506" s="936">
        <f>K1506*VLOOKUP(D1506,'Залог и цена пипса'!$B$13:$E$44,2,0)</f>
        <v>617.85926000000006</v>
      </c>
      <c r="Q1506" s="938"/>
      <c r="R1506" s="938"/>
      <c r="S1506" s="938"/>
      <c r="T1506" s="938"/>
      <c r="U1506" s="938"/>
      <c r="V1506" s="938"/>
      <c r="W1506" s="939"/>
      <c r="X1506" s="940"/>
      <c r="Y1506" s="940"/>
      <c r="Z1506" s="941">
        <f>MAX(O1506,X1506)+MAX(Y1506,P1506)</f>
        <v>4519.5257600000004</v>
      </c>
      <c r="AA1506" s="933"/>
      <c r="AB1506" s="933"/>
      <c r="AC1506" s="933"/>
      <c r="AD1506" s="933"/>
      <c r="AE1506" s="933"/>
      <c r="AF1506" s="933"/>
      <c r="AG1506" s="933"/>
      <c r="AH1506" s="933"/>
      <c r="AI1506" s="943"/>
      <c r="AJ1506" s="943"/>
      <c r="AK1506" s="943"/>
      <c r="AL1506" s="943"/>
      <c r="AM1506" s="941"/>
      <c r="AN1506" s="944">
        <v>45083.303379629629</v>
      </c>
      <c r="AO1506" s="933"/>
    </row>
    <row r="1507" spans="1:41" ht="13.5" thickBot="1" x14ac:dyDescent="0.25">
      <c r="A1507" s="932" t="s">
        <v>2646</v>
      </c>
      <c r="B1507" s="963" t="s">
        <v>1065</v>
      </c>
      <c r="C1507" s="933"/>
      <c r="D1507" s="934"/>
      <c r="E1507" s="933"/>
      <c r="F1507" s="933"/>
      <c r="G1507" s="933"/>
      <c r="H1507" s="935"/>
      <c r="I1507" s="935"/>
      <c r="J1507" s="935"/>
      <c r="K1507" s="936"/>
      <c r="L1507" s="935"/>
      <c r="M1507" s="935"/>
      <c r="N1507" s="937"/>
      <c r="O1507" s="936"/>
      <c r="P1507" s="936"/>
      <c r="Q1507" s="938"/>
      <c r="R1507" s="938"/>
      <c r="S1507" s="938"/>
      <c r="T1507" s="938"/>
      <c r="U1507" s="938"/>
      <c r="V1507" s="938"/>
      <c r="W1507" s="939"/>
      <c r="X1507" s="940"/>
      <c r="Y1507" s="940"/>
      <c r="Z1507" s="941"/>
      <c r="AA1507" s="933"/>
      <c r="AB1507" s="933"/>
      <c r="AC1507" s="933"/>
      <c r="AD1507" s="933"/>
      <c r="AE1507" s="933"/>
      <c r="AF1507" s="933"/>
      <c r="AG1507" s="933"/>
      <c r="AH1507" s="933"/>
      <c r="AI1507" s="943"/>
      <c r="AJ1507" s="943"/>
      <c r="AK1507" s="943"/>
      <c r="AL1507" s="943"/>
      <c r="AM1507" s="941"/>
      <c r="AN1507" s="944">
        <v>45083.303414351853</v>
      </c>
      <c r="AO1507" s="933"/>
    </row>
    <row r="1508" spans="1:41" ht="13.5" thickBot="1" x14ac:dyDescent="0.25">
      <c r="A1508" s="932" t="s">
        <v>2647</v>
      </c>
      <c r="B1508" s="932" t="s">
        <v>2648</v>
      </c>
      <c r="C1508" s="933"/>
      <c r="D1508" s="934" t="s">
        <v>518</v>
      </c>
      <c r="E1508" s="933" t="s">
        <v>960</v>
      </c>
      <c r="F1508" s="933">
        <v>1</v>
      </c>
      <c r="G1508" s="933">
        <v>0</v>
      </c>
      <c r="H1508" s="935">
        <v>10</v>
      </c>
      <c r="I1508" s="935">
        <v>282</v>
      </c>
      <c r="J1508" s="935">
        <v>0.01</v>
      </c>
      <c r="K1508" s="936">
        <v>2.5379999999999998</v>
      </c>
      <c r="L1508" s="935">
        <v>2</v>
      </c>
      <c r="M1508" s="935">
        <v>44</v>
      </c>
      <c r="N1508" s="937">
        <v>86.16447082524995</v>
      </c>
      <c r="O1508" s="936">
        <f>VLOOKUP(D1508,'Залог и цена пипса'!$B$13:$E$44,3,0)*(N1508+I1508*$C$2*K1508)</f>
        <v>1415.2461599912695</v>
      </c>
      <c r="P1508" s="936">
        <f>K1508*VLOOKUP(D1508,'Залог и цена пипса'!$B$13:$E$44,2,0)</f>
        <v>340.14276000000001</v>
      </c>
      <c r="Q1508" s="938">
        <v>13</v>
      </c>
      <c r="R1508" s="938">
        <v>475</v>
      </c>
      <c r="S1508" s="938">
        <v>0.01</v>
      </c>
      <c r="T1508" s="938">
        <v>2.415</v>
      </c>
      <c r="U1508" s="938">
        <v>1.7</v>
      </c>
      <c r="V1508" s="938">
        <v>83</v>
      </c>
      <c r="W1508" s="939">
        <v>181.38118161468435</v>
      </c>
      <c r="X1508" s="940">
        <f>VLOOKUP(D1508,'Залог и цена пипса'!$B$13:$E$44,3,0)*(W1508+R1508*$C$2*T1508)</f>
        <v>2584.8171906035145</v>
      </c>
      <c r="Y1508" s="940">
        <f>T1508*VLOOKUP(D1508,'Залог и цена пипса'!$B$13:$E$44,2,0)</f>
        <v>323.65830000000005</v>
      </c>
      <c r="Z1508" s="941">
        <f t="shared" ref="Z1508:Z1540" si="25">MAX(O1508,X1508)+MAX(Y1508,P1508)</f>
        <v>2924.9599506035147</v>
      </c>
      <c r="AA1508" s="933"/>
      <c r="AB1508" s="933"/>
      <c r="AC1508" s="933"/>
      <c r="AD1508" s="933"/>
      <c r="AE1508" s="933"/>
      <c r="AF1508" s="933"/>
      <c r="AG1508" s="933"/>
      <c r="AH1508" s="933"/>
      <c r="AI1508" s="943"/>
      <c r="AJ1508" s="943"/>
      <c r="AK1508" s="943"/>
      <c r="AL1508" s="943"/>
      <c r="AM1508" s="941"/>
      <c r="AN1508" s="944">
        <v>45083.303414351853</v>
      </c>
      <c r="AO1508" s="933"/>
    </row>
    <row r="1509" spans="1:41" ht="13.5" thickBot="1" x14ac:dyDescent="0.25">
      <c r="A1509" s="932" t="s">
        <v>2647</v>
      </c>
      <c r="B1509" s="932" t="s">
        <v>2649</v>
      </c>
      <c r="C1509" s="933"/>
      <c r="D1509" s="934" t="s">
        <v>519</v>
      </c>
      <c r="E1509" s="933" t="s">
        <v>960</v>
      </c>
      <c r="F1509" s="933">
        <v>1</v>
      </c>
      <c r="G1509" s="933">
        <v>0</v>
      </c>
      <c r="H1509" s="935">
        <v>13</v>
      </c>
      <c r="I1509" s="935">
        <v>414</v>
      </c>
      <c r="J1509" s="935">
        <v>0.01</v>
      </c>
      <c r="K1509" s="936">
        <v>1.964</v>
      </c>
      <c r="L1509" s="935">
        <v>1.4</v>
      </c>
      <c r="M1509" s="935">
        <v>106</v>
      </c>
      <c r="N1509" s="937">
        <v>176.36462020593942</v>
      </c>
      <c r="O1509" s="936">
        <f>VLOOKUP(D1509,'Залог и цена пипса'!$B$13:$E$44,3,0)*(N1509+I1509*$C$2*K1509)</f>
        <v>3210.8942569868295</v>
      </c>
      <c r="P1509" s="936">
        <f>K1509*VLOOKUP(D1509,'Залог и цена пипса'!$B$13:$E$44,2,0)</f>
        <v>263.21528000000001</v>
      </c>
      <c r="Q1509" s="938">
        <v>13</v>
      </c>
      <c r="R1509" s="938">
        <v>414</v>
      </c>
      <c r="S1509" s="938">
        <v>0.01</v>
      </c>
      <c r="T1509" s="938">
        <v>1.964</v>
      </c>
      <c r="U1509" s="938">
        <v>1.4</v>
      </c>
      <c r="V1509" s="938">
        <v>106</v>
      </c>
      <c r="W1509" s="939">
        <v>176.36462020593942</v>
      </c>
      <c r="X1509" s="940">
        <f>VLOOKUP(D1509,'Залог и цена пипса'!$B$13:$E$44,3,0)*(W1509+R1509*$C$2*T1509)</f>
        <v>3210.8942569868295</v>
      </c>
      <c r="Y1509" s="940">
        <f>T1509*VLOOKUP(D1509,'Залог и цена пипса'!$B$13:$E$44,2,0)</f>
        <v>263.21528000000001</v>
      </c>
      <c r="Z1509" s="941">
        <f t="shared" si="25"/>
        <v>3474.1095369868294</v>
      </c>
      <c r="AA1509" s="933"/>
      <c r="AB1509" s="933"/>
      <c r="AC1509" s="933"/>
      <c r="AD1509" s="933"/>
      <c r="AE1509" s="933"/>
      <c r="AF1509" s="933"/>
      <c r="AG1509" s="933"/>
      <c r="AH1509" s="933"/>
      <c r="AI1509" s="943"/>
      <c r="AJ1509" s="943"/>
      <c r="AK1509" s="943"/>
      <c r="AL1509" s="943"/>
      <c r="AM1509" s="941"/>
      <c r="AN1509" s="944">
        <v>45083.303437499999</v>
      </c>
      <c r="AO1509" s="933"/>
    </row>
    <row r="1510" spans="1:41" ht="13.5" thickBot="1" x14ac:dyDescent="0.25">
      <c r="A1510" s="932" t="s">
        <v>2647</v>
      </c>
      <c r="B1510" s="932" t="s">
        <v>2650</v>
      </c>
      <c r="C1510" s="933"/>
      <c r="D1510" s="934" t="s">
        <v>521</v>
      </c>
      <c r="E1510" s="933" t="s">
        <v>960</v>
      </c>
      <c r="F1510" s="933">
        <v>1</v>
      </c>
      <c r="G1510" s="933">
        <v>0</v>
      </c>
      <c r="H1510" s="935">
        <v>10</v>
      </c>
      <c r="I1510" s="935">
        <v>405</v>
      </c>
      <c r="J1510" s="935">
        <v>0.01</v>
      </c>
      <c r="K1510" s="936">
        <v>2.4329999999999998</v>
      </c>
      <c r="L1510" s="935">
        <v>1.44</v>
      </c>
      <c r="M1510" s="935">
        <v>66</v>
      </c>
      <c r="N1510" s="937">
        <v>149.23462304133707</v>
      </c>
      <c r="O1510" s="936">
        <f>VLOOKUP(D1510,'Залог и цена пипса'!$B$13:$E$44,3,0)*(N1510+I1510*$C$2*K1510)</f>
        <v>2264.7182145295255</v>
      </c>
      <c r="P1510" s="936">
        <f>K1510*VLOOKUP(D1510,'Залог и цена пипса'!$B$13:$E$44,2,0)</f>
        <v>326.07065999999998</v>
      </c>
      <c r="Q1510" s="938">
        <v>9</v>
      </c>
      <c r="R1510" s="938">
        <v>308</v>
      </c>
      <c r="S1510" s="938">
        <v>0.01</v>
      </c>
      <c r="T1510" s="938">
        <v>4.2699999999999996</v>
      </c>
      <c r="U1510" s="938">
        <v>1.44</v>
      </c>
      <c r="V1510" s="938">
        <v>55</v>
      </c>
      <c r="W1510" s="939">
        <v>211.25078286822858</v>
      </c>
      <c r="X1510" s="940">
        <f>VLOOKUP(D1510,'Залог и цена пипса'!$B$13:$E$44,3,0)*(W1510+R1510*$C$2*T1510)</f>
        <v>3114.7167709637047</v>
      </c>
      <c r="Y1510" s="940">
        <f>T1510*VLOOKUP(D1510,'Залог и цена пипса'!$B$13:$E$44,2,0)</f>
        <v>572.2654</v>
      </c>
      <c r="Z1510" s="941">
        <f t="shared" si="25"/>
        <v>3686.9821709637044</v>
      </c>
      <c r="AA1510" s="933"/>
      <c r="AB1510" s="933"/>
      <c r="AC1510" s="933"/>
      <c r="AD1510" s="933"/>
      <c r="AE1510" s="933"/>
      <c r="AF1510" s="933"/>
      <c r="AG1510" s="933"/>
      <c r="AH1510" s="933"/>
      <c r="AI1510" s="943"/>
      <c r="AJ1510" s="943"/>
      <c r="AK1510" s="943"/>
      <c r="AL1510" s="943"/>
      <c r="AM1510" s="941"/>
      <c r="AN1510" s="944">
        <v>45083.303460648145</v>
      </c>
      <c r="AO1510" s="933"/>
    </row>
    <row r="1511" spans="1:41" ht="13.5" thickBot="1" x14ac:dyDescent="0.25">
      <c r="A1511" s="932" t="s">
        <v>2647</v>
      </c>
      <c r="B1511" s="932" t="s">
        <v>2651</v>
      </c>
      <c r="C1511" s="933"/>
      <c r="D1511" s="934" t="s">
        <v>520</v>
      </c>
      <c r="E1511" s="933" t="s">
        <v>960</v>
      </c>
      <c r="F1511" s="933">
        <v>1</v>
      </c>
      <c r="G1511" s="933">
        <v>0</v>
      </c>
      <c r="H1511" s="935">
        <v>11</v>
      </c>
      <c r="I1511" s="935">
        <v>341</v>
      </c>
      <c r="J1511" s="935">
        <v>0.01</v>
      </c>
      <c r="K1511" s="936">
        <v>3.2729999999999997</v>
      </c>
      <c r="L1511" s="935">
        <v>1.45</v>
      </c>
      <c r="M1511" s="935">
        <v>91</v>
      </c>
      <c r="N1511" s="937">
        <v>267.77472824951496</v>
      </c>
      <c r="O1511" s="936">
        <f>VLOOKUP(D1511,'Залог и цена пипса'!$B$13:$E$44,3,0)*(N1511+I1511*$C$2*K1511)</f>
        <v>2708.7119941946871</v>
      </c>
      <c r="P1511" s="936">
        <f>K1511*VLOOKUP(D1511,'Залог и цена пипса'!$B$13:$E$44,2,0)</f>
        <v>438.64745999999997</v>
      </c>
      <c r="Q1511" s="938">
        <v>10</v>
      </c>
      <c r="R1511" s="938">
        <v>304</v>
      </c>
      <c r="S1511" s="938">
        <v>0.01</v>
      </c>
      <c r="T1511" s="938">
        <v>3.1360000000000001</v>
      </c>
      <c r="U1511" s="938">
        <v>1.44</v>
      </c>
      <c r="V1511" s="938">
        <v>52</v>
      </c>
      <c r="W1511" s="939">
        <v>134.11148843456198</v>
      </c>
      <c r="X1511" s="940">
        <f>VLOOKUP(D1511,'Залог и цена пипса'!$B$13:$E$44,3,0)*(W1511+R1511*$C$2*T1511)</f>
        <v>1724.8140494148245</v>
      </c>
      <c r="Y1511" s="940">
        <f>T1511*VLOOKUP(D1511,'Залог и цена пипса'!$B$13:$E$44,2,0)</f>
        <v>420.28672000000006</v>
      </c>
      <c r="Z1511" s="941">
        <f t="shared" si="25"/>
        <v>3147.3594541946873</v>
      </c>
      <c r="AA1511" s="933"/>
      <c r="AB1511" s="933"/>
      <c r="AC1511" s="933"/>
      <c r="AD1511" s="933"/>
      <c r="AE1511" s="933"/>
      <c r="AF1511" s="933"/>
      <c r="AG1511" s="933"/>
      <c r="AH1511" s="933"/>
      <c r="AI1511" s="943"/>
      <c r="AJ1511" s="943"/>
      <c r="AK1511" s="943"/>
      <c r="AL1511" s="943"/>
      <c r="AM1511" s="941"/>
      <c r="AN1511" s="944">
        <v>45083.303495370368</v>
      </c>
      <c r="AO1511" s="933"/>
    </row>
    <row r="1512" spans="1:41" ht="13.5" thickBot="1" x14ac:dyDescent="0.25">
      <c r="A1512" s="932" t="s">
        <v>2647</v>
      </c>
      <c r="B1512" s="932" t="s">
        <v>2652</v>
      </c>
      <c r="C1512" s="933"/>
      <c r="D1512" s="934" t="s">
        <v>522</v>
      </c>
      <c r="E1512" s="933" t="s">
        <v>960</v>
      </c>
      <c r="F1512" s="933">
        <v>1</v>
      </c>
      <c r="G1512" s="933">
        <v>0</v>
      </c>
      <c r="H1512" s="935">
        <v>10</v>
      </c>
      <c r="I1512" s="935">
        <v>242</v>
      </c>
      <c r="J1512" s="935">
        <v>0.01</v>
      </c>
      <c r="K1512" s="936">
        <v>2.351</v>
      </c>
      <c r="L1512" s="935">
        <v>1.5</v>
      </c>
      <c r="M1512" s="935">
        <v>43</v>
      </c>
      <c r="N1512" s="937">
        <v>76.671507484800003</v>
      </c>
      <c r="O1512" s="936">
        <f>VLOOKUP(D1512,'Залог и цена пипса'!$B$13:$E$44,3,0)*(N1512+I1512*$C$2*K1512)</f>
        <v>1743.1618314405382</v>
      </c>
      <c r="P1512" s="936">
        <f>K1512*VLOOKUP(D1512,'Залог и цена пипса'!$B$13:$E$44,2,0)</f>
        <v>343.71345029239762</v>
      </c>
      <c r="Q1512" s="938">
        <v>10</v>
      </c>
      <c r="R1512" s="938">
        <v>248</v>
      </c>
      <c r="S1512" s="938">
        <v>0.01</v>
      </c>
      <c r="T1512" s="938">
        <v>2.33</v>
      </c>
      <c r="U1512" s="938">
        <v>1.7</v>
      </c>
      <c r="V1512" s="938">
        <v>47</v>
      </c>
      <c r="W1512" s="939">
        <v>86.699011233600004</v>
      </c>
      <c r="X1512" s="940">
        <f>VLOOKUP(D1512,'Залог и цена пипса'!$B$13:$E$44,3,0)*(W1512+R1512*$C$2*T1512)</f>
        <v>1865.4124127584194</v>
      </c>
      <c r="Y1512" s="940">
        <f>T1512*VLOOKUP(D1512,'Залог и цена пипса'!$B$13:$E$44,2,0)</f>
        <v>340.64327485380113</v>
      </c>
      <c r="Z1512" s="941">
        <f t="shared" si="25"/>
        <v>2209.1258630508169</v>
      </c>
      <c r="AA1512" s="933"/>
      <c r="AB1512" s="933"/>
      <c r="AC1512" s="933"/>
      <c r="AD1512" s="933"/>
      <c r="AE1512" s="933"/>
      <c r="AF1512" s="933"/>
      <c r="AG1512" s="933"/>
      <c r="AH1512" s="933"/>
      <c r="AI1512" s="943"/>
      <c r="AJ1512" s="943"/>
      <c r="AK1512" s="943"/>
      <c r="AL1512" s="943"/>
      <c r="AM1512" s="941"/>
      <c r="AN1512" s="944">
        <v>45083.303518518522</v>
      </c>
      <c r="AO1512" s="933"/>
    </row>
    <row r="1513" spans="1:41" ht="13.5" thickBot="1" x14ac:dyDescent="0.25">
      <c r="A1513" s="932" t="s">
        <v>2647</v>
      </c>
      <c r="B1513" s="932" t="s">
        <v>2653</v>
      </c>
      <c r="C1513" s="933"/>
      <c r="D1513" s="934" t="s">
        <v>523</v>
      </c>
      <c r="E1513" s="933" t="s">
        <v>960</v>
      </c>
      <c r="F1513" s="933">
        <v>1</v>
      </c>
      <c r="G1513" s="933">
        <v>0</v>
      </c>
      <c r="H1513" s="935">
        <v>10</v>
      </c>
      <c r="I1513" s="935">
        <v>386</v>
      </c>
      <c r="J1513" s="935">
        <v>0.01</v>
      </c>
      <c r="K1513" s="936">
        <v>2.8449999999999998</v>
      </c>
      <c r="L1513" s="935">
        <v>1.5</v>
      </c>
      <c r="M1513" s="935">
        <v>55</v>
      </c>
      <c r="N1513" s="937">
        <v>141.44185519200002</v>
      </c>
      <c r="O1513" s="936">
        <f>VLOOKUP(D1513,'Залог и цена пипса'!$B$13:$E$44,3,0)*(N1513+I1513*$C$2*K1513)</f>
        <v>2331.0753691592799</v>
      </c>
      <c r="P1513" s="936">
        <f>K1513*VLOOKUP(D1513,'Залог и цена пипса'!$B$13:$E$44,2,0)</f>
        <v>415.9356725146198</v>
      </c>
      <c r="Q1513" s="938">
        <v>10</v>
      </c>
      <c r="R1513" s="938">
        <v>388</v>
      </c>
      <c r="S1513" s="938">
        <v>0.01</v>
      </c>
      <c r="T1513" s="938">
        <v>2.1349999999999998</v>
      </c>
      <c r="U1513" s="938">
        <v>1.43</v>
      </c>
      <c r="V1513" s="938">
        <v>52</v>
      </c>
      <c r="W1513" s="939">
        <v>103.62333185280001</v>
      </c>
      <c r="X1513" s="940">
        <f>VLOOKUP(D1513,'Залог и цена пипса'!$B$13:$E$44,3,0)*(W1513+R1513*$C$2*T1513)</f>
        <v>1735.0191641587041</v>
      </c>
      <c r="Y1513" s="940">
        <f>T1513*VLOOKUP(D1513,'Залог и цена пипса'!$B$13:$E$44,2,0)</f>
        <v>312.13450292397653</v>
      </c>
      <c r="Z1513" s="941">
        <f t="shared" si="25"/>
        <v>2747.0110416738999</v>
      </c>
      <c r="AA1513" s="933"/>
      <c r="AB1513" s="933"/>
      <c r="AC1513" s="933"/>
      <c r="AD1513" s="933"/>
      <c r="AE1513" s="933"/>
      <c r="AF1513" s="933"/>
      <c r="AG1513" s="933"/>
      <c r="AH1513" s="933"/>
      <c r="AI1513" s="943"/>
      <c r="AJ1513" s="943"/>
      <c r="AK1513" s="943"/>
      <c r="AL1513" s="943"/>
      <c r="AM1513" s="941"/>
      <c r="AN1513" s="944">
        <v>45083.303541666668</v>
      </c>
      <c r="AO1513" s="933"/>
    </row>
    <row r="1514" spans="1:41" ht="13.5" thickBot="1" x14ac:dyDescent="0.25">
      <c r="A1514" s="932" t="s">
        <v>2647</v>
      </c>
      <c r="B1514" s="932" t="s">
        <v>2654</v>
      </c>
      <c r="C1514" s="933"/>
      <c r="D1514" s="934" t="s">
        <v>523</v>
      </c>
      <c r="E1514" s="933" t="s">
        <v>960</v>
      </c>
      <c r="F1514" s="933">
        <v>1</v>
      </c>
      <c r="G1514" s="933">
        <v>0</v>
      </c>
      <c r="H1514" s="935">
        <v>10</v>
      </c>
      <c r="I1514" s="935">
        <v>330</v>
      </c>
      <c r="J1514" s="935">
        <v>0.01</v>
      </c>
      <c r="K1514" s="936">
        <v>4.4139999999999997</v>
      </c>
      <c r="L1514" s="935">
        <v>1.62</v>
      </c>
      <c r="M1514" s="935">
        <v>61</v>
      </c>
      <c r="N1514" s="937">
        <v>243.56789189279999</v>
      </c>
      <c r="O1514" s="936">
        <f>VLOOKUP(D1514,'Залог и цена пипса'!$B$13:$E$44,3,0)*(N1514+I1514*$C$2*K1514)</f>
        <v>3518.0065603911871</v>
      </c>
      <c r="P1514" s="936">
        <f>K1514*VLOOKUP(D1514,'Залог и цена пипса'!$B$13:$E$44,2,0)</f>
        <v>645.32163742690045</v>
      </c>
      <c r="Q1514" s="938">
        <v>10</v>
      </c>
      <c r="R1514" s="938">
        <v>395</v>
      </c>
      <c r="S1514" s="938">
        <v>0.01</v>
      </c>
      <c r="T1514" s="938">
        <v>2.1349999999999998</v>
      </c>
      <c r="U1514" s="938">
        <v>1.43</v>
      </c>
      <c r="V1514" s="938">
        <v>54</v>
      </c>
      <c r="W1514" s="939">
        <v>106.75451750399999</v>
      </c>
      <c r="X1514" s="940">
        <f>VLOOKUP(D1514,'Залог и цена пипса'!$B$13:$E$44,3,0)*(W1514+R1514*$C$2*T1514)</f>
        <v>1775.9272418625983</v>
      </c>
      <c r="Y1514" s="940">
        <f>T1514*VLOOKUP(D1514,'Залог и цена пипса'!$B$13:$E$44,2,0)</f>
        <v>312.13450292397653</v>
      </c>
      <c r="Z1514" s="941">
        <f t="shared" si="25"/>
        <v>4163.3281978180876</v>
      </c>
      <c r="AA1514" s="933"/>
      <c r="AB1514" s="933"/>
      <c r="AC1514" s="933"/>
      <c r="AD1514" s="933"/>
      <c r="AE1514" s="933"/>
      <c r="AF1514" s="933"/>
      <c r="AG1514" s="933"/>
      <c r="AH1514" s="933"/>
      <c r="AI1514" s="943"/>
      <c r="AJ1514" s="943"/>
      <c r="AK1514" s="943"/>
      <c r="AL1514" s="943"/>
      <c r="AM1514" s="941"/>
      <c r="AN1514" s="944">
        <v>45083.303576388891</v>
      </c>
      <c r="AO1514" s="933"/>
    </row>
    <row r="1515" spans="1:41" ht="13.5" thickBot="1" x14ac:dyDescent="0.25">
      <c r="A1515" s="932" t="s">
        <v>2647</v>
      </c>
      <c r="B1515" s="932" t="s">
        <v>2655</v>
      </c>
      <c r="C1515" s="933"/>
      <c r="D1515" s="934" t="s">
        <v>524</v>
      </c>
      <c r="E1515" s="933" t="s">
        <v>960</v>
      </c>
      <c r="F1515" s="933">
        <v>1</v>
      </c>
      <c r="G1515" s="933">
        <v>0</v>
      </c>
      <c r="H1515" s="935">
        <v>9</v>
      </c>
      <c r="I1515" s="935">
        <v>374</v>
      </c>
      <c r="J1515" s="935">
        <v>0.01</v>
      </c>
      <c r="K1515" s="936">
        <v>1.4470000000000001</v>
      </c>
      <c r="L1515" s="935">
        <v>1.4</v>
      </c>
      <c r="M1515" s="935">
        <v>62</v>
      </c>
      <c r="N1515" s="937">
        <v>77.079153782399985</v>
      </c>
      <c r="O1515" s="936">
        <f>VLOOKUP(D1515,'Залог и цена пипса'!$B$13:$E$44,3,0)*(N1515+I1515*$C$2*K1515)</f>
        <v>1206.1084506503828</v>
      </c>
      <c r="P1515" s="936">
        <f>K1515*VLOOKUP(D1515,'Залог и цена пипса'!$B$13:$E$44,2,0)</f>
        <v>311.5177610333692</v>
      </c>
      <c r="Q1515" s="938">
        <v>9</v>
      </c>
      <c r="R1515" s="938">
        <v>385</v>
      </c>
      <c r="S1515" s="938">
        <v>0.01</v>
      </c>
      <c r="T1515" s="938">
        <v>1.734</v>
      </c>
      <c r="U1515" s="938">
        <v>1.4</v>
      </c>
      <c r="V1515" s="938">
        <v>67</v>
      </c>
      <c r="W1515" s="939">
        <v>99.477035354399973</v>
      </c>
      <c r="X1515" s="940">
        <f>VLOOKUP(D1515,'Залог и цена пипса'!$B$13:$E$44,3,0)*(W1515+R1515*$C$2*T1515)</f>
        <v>1521.3211917145359</v>
      </c>
      <c r="Y1515" s="940">
        <f>T1515*VLOOKUP(D1515,'Залог и цена пипса'!$B$13:$E$44,2,0)</f>
        <v>373.3046286329386</v>
      </c>
      <c r="Z1515" s="941">
        <f t="shared" si="25"/>
        <v>1894.6258203474745</v>
      </c>
      <c r="AA1515" s="933"/>
      <c r="AB1515" s="933"/>
      <c r="AC1515" s="933"/>
      <c r="AD1515" s="933"/>
      <c r="AE1515" s="933"/>
      <c r="AF1515" s="933"/>
      <c r="AG1515" s="933"/>
      <c r="AH1515" s="933"/>
      <c r="AI1515" s="943"/>
      <c r="AJ1515" s="943"/>
      <c r="AK1515" s="943"/>
      <c r="AL1515" s="943"/>
      <c r="AM1515" s="941"/>
      <c r="AN1515" s="944">
        <v>45083.303599537037</v>
      </c>
      <c r="AO1515" s="933"/>
    </row>
    <row r="1516" spans="1:41" ht="13.5" thickBot="1" x14ac:dyDescent="0.25">
      <c r="A1516" s="932" t="s">
        <v>2647</v>
      </c>
      <c r="B1516" s="932" t="s">
        <v>2656</v>
      </c>
      <c r="C1516" s="933"/>
      <c r="D1516" s="934" t="s">
        <v>510</v>
      </c>
      <c r="E1516" s="933" t="s">
        <v>960</v>
      </c>
      <c r="F1516" s="933">
        <v>1</v>
      </c>
      <c r="G1516" s="933">
        <v>0</v>
      </c>
      <c r="H1516" s="935">
        <v>9</v>
      </c>
      <c r="I1516" s="935">
        <v>390</v>
      </c>
      <c r="J1516" s="935">
        <v>0.01</v>
      </c>
      <c r="K1516" s="936">
        <v>1.8819999999999999</v>
      </c>
      <c r="L1516" s="935">
        <v>1.31</v>
      </c>
      <c r="M1516" s="935">
        <v>70</v>
      </c>
      <c r="N1516" s="937">
        <v>118.11065037769278</v>
      </c>
      <c r="O1516" s="936">
        <f>VLOOKUP(D1516,'Залог и цена пипса'!$B$13:$E$44,3,0)*(N1516+I1516*$C$2*K1516)</f>
        <v>1526.7473390316948</v>
      </c>
      <c r="P1516" s="936">
        <f>K1516*VLOOKUP(D1516,'Залог и цена пипса'!$B$13:$E$44,2,0)</f>
        <v>403.61372</v>
      </c>
      <c r="Q1516" s="938">
        <v>9</v>
      </c>
      <c r="R1516" s="938">
        <v>390</v>
      </c>
      <c r="S1516" s="938">
        <v>0.01</v>
      </c>
      <c r="T1516" s="938">
        <v>2.5750000000000002</v>
      </c>
      <c r="U1516" s="938">
        <v>1.36</v>
      </c>
      <c r="V1516" s="938">
        <v>55</v>
      </c>
      <c r="W1516" s="939">
        <v>127.50951860486799</v>
      </c>
      <c r="X1516" s="940">
        <f>VLOOKUP(D1516,'Залог и цена пипса'!$B$13:$E$44,3,0)*(W1516+R1516*$C$2*T1516)</f>
        <v>1860.8500627027702</v>
      </c>
      <c r="Y1516" s="940">
        <f>T1516*VLOOKUP(D1516,'Залог и цена пипса'!$B$13:$E$44,2,0)</f>
        <v>552.23450000000003</v>
      </c>
      <c r="Z1516" s="941">
        <f t="shared" si="25"/>
        <v>2413.0845627027702</v>
      </c>
      <c r="AA1516" s="933"/>
      <c r="AB1516" s="933"/>
      <c r="AC1516" s="933"/>
      <c r="AD1516" s="933"/>
      <c r="AE1516" s="933"/>
      <c r="AF1516" s="933"/>
      <c r="AG1516" s="933"/>
      <c r="AH1516" s="933"/>
      <c r="AI1516" s="943"/>
      <c r="AJ1516" s="943"/>
      <c r="AK1516" s="943"/>
      <c r="AL1516" s="943"/>
      <c r="AM1516" s="941"/>
      <c r="AN1516" s="944">
        <v>45083.303622685184</v>
      </c>
      <c r="AO1516" s="933"/>
    </row>
    <row r="1517" spans="1:41" ht="13.5" thickBot="1" x14ac:dyDescent="0.25">
      <c r="A1517" s="932" t="s">
        <v>2647</v>
      </c>
      <c r="B1517" s="932" t="s">
        <v>2657</v>
      </c>
      <c r="C1517" s="933"/>
      <c r="D1517" s="934" t="s">
        <v>511</v>
      </c>
      <c r="E1517" s="933" t="s">
        <v>960</v>
      </c>
      <c r="F1517" s="933">
        <v>1</v>
      </c>
      <c r="G1517" s="933">
        <v>0</v>
      </c>
      <c r="H1517" s="935">
        <v>9</v>
      </c>
      <c r="I1517" s="935">
        <v>388</v>
      </c>
      <c r="J1517" s="935">
        <v>0.01</v>
      </c>
      <c r="K1517" s="936">
        <v>2.4130000000000003</v>
      </c>
      <c r="L1517" s="935">
        <v>1.46</v>
      </c>
      <c r="M1517" s="935">
        <v>78</v>
      </c>
      <c r="N1517" s="937">
        <v>174.83190935372559</v>
      </c>
      <c r="O1517" s="936">
        <f>VLOOKUP(D1517,'Залог и цена пипса'!$B$13:$E$44,3,0)*(N1517+I1517*$C$2*K1517)</f>
        <v>2303.3482495060298</v>
      </c>
      <c r="P1517" s="936">
        <f>K1517*VLOOKUP(D1517,'Залог и цена пипса'!$B$13:$E$44,2,0)</f>
        <v>517.49198000000013</v>
      </c>
      <c r="Q1517" s="938">
        <v>9</v>
      </c>
      <c r="R1517" s="938">
        <v>397</v>
      </c>
      <c r="S1517" s="938">
        <v>0.01</v>
      </c>
      <c r="T1517" s="938">
        <v>1.49</v>
      </c>
      <c r="U1517" s="938">
        <v>1.2</v>
      </c>
      <c r="V1517" s="938">
        <v>78</v>
      </c>
      <c r="W1517" s="939">
        <v>104.1446960738599</v>
      </c>
      <c r="X1517" s="940">
        <f>VLOOKUP(D1517,'Залог и цена пипса'!$B$13:$E$44,3,0)*(W1517+R1517*$C$2*T1517)</f>
        <v>1409.1367476323501</v>
      </c>
      <c r="Y1517" s="940">
        <f>T1517*VLOOKUP(D1517,'Залог и цена пипса'!$B$13:$E$44,2,0)</f>
        <v>319.54540000000003</v>
      </c>
      <c r="Z1517" s="941">
        <f t="shared" si="25"/>
        <v>2820.84022950603</v>
      </c>
      <c r="AA1517" s="933"/>
      <c r="AB1517" s="933"/>
      <c r="AC1517" s="933"/>
      <c r="AD1517" s="933"/>
      <c r="AE1517" s="933"/>
      <c r="AF1517" s="933"/>
      <c r="AG1517" s="933"/>
      <c r="AH1517" s="933"/>
      <c r="AI1517" s="943"/>
      <c r="AJ1517" s="943"/>
      <c r="AK1517" s="943"/>
      <c r="AL1517" s="943"/>
      <c r="AM1517" s="941"/>
      <c r="AN1517" s="944">
        <v>45083.30364583333</v>
      </c>
      <c r="AO1517" s="933"/>
    </row>
    <row r="1518" spans="1:41" ht="13.5" thickBot="1" x14ac:dyDescent="0.25">
      <c r="A1518" s="932" t="s">
        <v>2647</v>
      </c>
      <c r="B1518" s="932" t="s">
        <v>2658</v>
      </c>
      <c r="C1518" s="933"/>
      <c r="D1518" s="934" t="s">
        <v>507</v>
      </c>
      <c r="E1518" s="933" t="s">
        <v>960</v>
      </c>
      <c r="F1518" s="933">
        <v>1</v>
      </c>
      <c r="G1518" s="933">
        <v>0</v>
      </c>
      <c r="H1518" s="935">
        <v>9</v>
      </c>
      <c r="I1518" s="935">
        <v>243</v>
      </c>
      <c r="J1518" s="935">
        <v>0.01</v>
      </c>
      <c r="K1518" s="936">
        <v>1.373</v>
      </c>
      <c r="L1518" s="935">
        <v>1.6</v>
      </c>
      <c r="M1518" s="935">
        <v>43</v>
      </c>
      <c r="N1518" s="937">
        <v>54.434218782057251</v>
      </c>
      <c r="O1518" s="936">
        <f>VLOOKUP(D1518,'Залог и цена пипса'!$B$13:$E$44,3,0)*(N1518+I1518*$C$2*K1518)</f>
        <v>1125.0650507632056</v>
      </c>
      <c r="P1518" s="936">
        <f>K1518*VLOOKUP(D1518,'Залог и цена пипса'!$B$13:$E$44,2,0)</f>
        <v>294.45357999999999</v>
      </c>
      <c r="Q1518" s="938">
        <v>9</v>
      </c>
      <c r="R1518" s="938">
        <v>235</v>
      </c>
      <c r="S1518" s="938">
        <v>0.01</v>
      </c>
      <c r="T1518" s="938">
        <v>1.3489999999999998</v>
      </c>
      <c r="U1518" s="938">
        <v>1.6</v>
      </c>
      <c r="V1518" s="938">
        <v>43</v>
      </c>
      <c r="W1518" s="939">
        <v>53.710794180732996</v>
      </c>
      <c r="X1518" s="940">
        <f>VLOOKUP(D1518,'Залог и цена пипса'!$B$13:$E$44,3,0)*(W1518+R1518*$C$2*T1518)</f>
        <v>1090.4234010343444</v>
      </c>
      <c r="Y1518" s="940">
        <f>T1518*VLOOKUP(D1518,'Залог и цена пипса'!$B$13:$E$44,2,0)</f>
        <v>289.30653999999998</v>
      </c>
      <c r="Z1518" s="941">
        <f t="shared" si="25"/>
        <v>1419.5186307632057</v>
      </c>
      <c r="AA1518" s="933"/>
      <c r="AB1518" s="933"/>
      <c r="AC1518" s="933"/>
      <c r="AD1518" s="933"/>
      <c r="AE1518" s="933"/>
      <c r="AF1518" s="933"/>
      <c r="AG1518" s="933"/>
      <c r="AH1518" s="933"/>
      <c r="AI1518" s="943"/>
      <c r="AJ1518" s="943"/>
      <c r="AK1518" s="943"/>
      <c r="AL1518" s="943"/>
      <c r="AM1518" s="941"/>
      <c r="AN1518" s="944">
        <v>45083.303668981483</v>
      </c>
      <c r="AO1518" s="933"/>
    </row>
    <row r="1519" spans="1:41" ht="13.5" thickBot="1" x14ac:dyDescent="0.25">
      <c r="A1519" s="932" t="s">
        <v>2647</v>
      </c>
      <c r="B1519" s="932" t="s">
        <v>2659</v>
      </c>
      <c r="C1519" s="933"/>
      <c r="D1519" s="934" t="s">
        <v>508</v>
      </c>
      <c r="E1519" s="933" t="s">
        <v>960</v>
      </c>
      <c r="F1519" s="933">
        <v>1</v>
      </c>
      <c r="G1519" s="933">
        <v>0</v>
      </c>
      <c r="H1519" s="935">
        <v>10</v>
      </c>
      <c r="I1519" s="935">
        <v>288</v>
      </c>
      <c r="J1519" s="935">
        <v>0.01</v>
      </c>
      <c r="K1519" s="936">
        <v>2.427</v>
      </c>
      <c r="L1519" s="935">
        <v>1.42</v>
      </c>
      <c r="M1519" s="935">
        <v>53</v>
      </c>
      <c r="N1519" s="937">
        <v>121.72868301781216</v>
      </c>
      <c r="O1519" s="936">
        <f>VLOOKUP(D1519,'Залог и цена пипса'!$B$13:$E$44,3,0)*(N1519+I1519*$C$2*K1519)</f>
        <v>1727.2604970851701</v>
      </c>
      <c r="P1519" s="936">
        <f>K1519*VLOOKUP(D1519,'Залог и цена пипса'!$B$13:$E$44,2,0)</f>
        <v>520.49441999999999</v>
      </c>
      <c r="Q1519" s="938">
        <v>11</v>
      </c>
      <c r="R1519" s="938">
        <v>380</v>
      </c>
      <c r="S1519" s="938">
        <v>0.01</v>
      </c>
      <c r="T1519" s="938">
        <v>6.5369999999999999</v>
      </c>
      <c r="U1519" s="938">
        <v>1.38</v>
      </c>
      <c r="V1519" s="938">
        <v>51</v>
      </c>
      <c r="W1519" s="939">
        <v>314.72658603002884</v>
      </c>
      <c r="X1519" s="940">
        <f>VLOOKUP(D1519,'Залог и цена пипса'!$B$13:$E$44,3,0)*(W1519+R1519*$C$2*T1519)</f>
        <v>5239.7977314090722</v>
      </c>
      <c r="Y1519" s="940">
        <f>T1519*VLOOKUP(D1519,'Залог и цена пипса'!$B$13:$E$44,2,0)</f>
        <v>1401.9250200000001</v>
      </c>
      <c r="Z1519" s="941">
        <f t="shared" si="25"/>
        <v>6641.7227514090719</v>
      </c>
      <c r="AA1519" s="933"/>
      <c r="AB1519" s="933"/>
      <c r="AC1519" s="933"/>
      <c r="AD1519" s="933"/>
      <c r="AE1519" s="933"/>
      <c r="AF1519" s="933"/>
      <c r="AG1519" s="933"/>
      <c r="AH1519" s="933"/>
      <c r="AI1519" s="943"/>
      <c r="AJ1519" s="943"/>
      <c r="AK1519" s="943"/>
      <c r="AL1519" s="943"/>
      <c r="AM1519" s="941"/>
      <c r="AN1519" s="944">
        <v>45083.303703703707</v>
      </c>
      <c r="AO1519" s="933"/>
    </row>
    <row r="1520" spans="1:41" ht="13.5" thickBot="1" x14ac:dyDescent="0.25">
      <c r="A1520" s="932" t="s">
        <v>2647</v>
      </c>
      <c r="B1520" s="932" t="s">
        <v>2660</v>
      </c>
      <c r="C1520" s="933"/>
      <c r="D1520" s="934" t="s">
        <v>525</v>
      </c>
      <c r="E1520" s="933" t="s">
        <v>960</v>
      </c>
      <c r="F1520" s="933">
        <v>1</v>
      </c>
      <c r="G1520" s="933">
        <v>0</v>
      </c>
      <c r="H1520" s="935">
        <v>11</v>
      </c>
      <c r="I1520" s="935">
        <v>308</v>
      </c>
      <c r="J1520" s="935">
        <v>0.01</v>
      </c>
      <c r="K1520" s="936">
        <v>2.867</v>
      </c>
      <c r="L1520" s="935">
        <v>1.6</v>
      </c>
      <c r="M1520" s="935">
        <v>72</v>
      </c>
      <c r="N1520" s="937">
        <v>163.25710598263103</v>
      </c>
      <c r="O1520" s="936">
        <f>VLOOKUP(D1520,'Залог и цена пипса'!$B$13:$E$44,3,0)*(N1520+I1520*$C$2*K1520)</f>
        <v>2159.9205476330317</v>
      </c>
      <c r="P1520" s="936">
        <f>K1520*VLOOKUP(D1520,'Залог и цена пипса'!$B$13:$E$44,2,0)</f>
        <v>356.54012</v>
      </c>
      <c r="Q1520" s="938">
        <v>11</v>
      </c>
      <c r="R1520" s="938">
        <v>308</v>
      </c>
      <c r="S1520" s="938">
        <v>0.01</v>
      </c>
      <c r="T1520" s="938">
        <v>2.177</v>
      </c>
      <c r="U1520" s="938">
        <v>1.7</v>
      </c>
      <c r="V1520" s="938">
        <v>61</v>
      </c>
      <c r="W1520" s="939">
        <v>104.90923946606623</v>
      </c>
      <c r="X1520" s="940">
        <f>VLOOKUP(D1520,'Залог и цена пипса'!$B$13:$E$44,3,0)*(W1520+R1520*$C$2*T1520)</f>
        <v>1500.8997112651239</v>
      </c>
      <c r="Y1520" s="940">
        <f>T1520*VLOOKUP(D1520,'Залог и цена пипса'!$B$13:$E$44,2,0)</f>
        <v>270.73172</v>
      </c>
      <c r="Z1520" s="941">
        <f t="shared" si="25"/>
        <v>2516.4606676330318</v>
      </c>
      <c r="AA1520" s="933"/>
      <c r="AB1520" s="933"/>
      <c r="AC1520" s="933"/>
      <c r="AD1520" s="933"/>
      <c r="AE1520" s="933"/>
      <c r="AF1520" s="933"/>
      <c r="AG1520" s="933"/>
      <c r="AH1520" s="933"/>
      <c r="AI1520" s="943"/>
      <c r="AJ1520" s="943"/>
      <c r="AK1520" s="943"/>
      <c r="AL1520" s="943"/>
      <c r="AM1520" s="941"/>
      <c r="AN1520" s="944">
        <v>45083.303726851853</v>
      </c>
      <c r="AO1520" s="933"/>
    </row>
    <row r="1521" spans="1:41" ht="13.5" thickBot="1" x14ac:dyDescent="0.25">
      <c r="A1521" s="932" t="s">
        <v>2647</v>
      </c>
      <c r="B1521" s="932" t="s">
        <v>2661</v>
      </c>
      <c r="C1521" s="933"/>
      <c r="D1521" s="934" t="s">
        <v>526</v>
      </c>
      <c r="E1521" s="933" t="s">
        <v>960</v>
      </c>
      <c r="F1521" s="933">
        <v>1</v>
      </c>
      <c r="G1521" s="933">
        <v>0</v>
      </c>
      <c r="H1521" s="935">
        <v>14</v>
      </c>
      <c r="I1521" s="935">
        <v>464</v>
      </c>
      <c r="J1521" s="935">
        <v>0.01</v>
      </c>
      <c r="K1521" s="936">
        <v>5.4589999999999996</v>
      </c>
      <c r="L1521" s="935">
        <v>1.5</v>
      </c>
      <c r="M1521" s="935">
        <v>74</v>
      </c>
      <c r="N1521" s="937">
        <v>307.20478288838854</v>
      </c>
      <c r="O1521" s="936">
        <f>VLOOKUP(D1521,'Залог и цена пипса'!$B$13:$E$44,3,0)*(N1521+I1521*$C$2*K1521)</f>
        <v>7389.6680304392939</v>
      </c>
      <c r="P1521" s="936">
        <f>K1521*VLOOKUP(D1521,'Залог и цена пипса'!$B$13:$E$44,2,0)</f>
        <v>678.88123999999993</v>
      </c>
      <c r="Q1521" s="938">
        <v>14</v>
      </c>
      <c r="R1521" s="938">
        <v>445</v>
      </c>
      <c r="S1521" s="938">
        <v>0.01</v>
      </c>
      <c r="T1521" s="938">
        <v>15.600999999999999</v>
      </c>
      <c r="U1521" s="938">
        <v>1.5</v>
      </c>
      <c r="V1521" s="938">
        <v>59</v>
      </c>
      <c r="W1521" s="939">
        <v>643.44416982952725</v>
      </c>
      <c r="X1521" s="940">
        <f>VLOOKUP(D1521,'Залог и цена пипса'!$B$13:$E$44,3,0)*(W1521+R1521*$C$2*T1521)</f>
        <v>18118.565028536839</v>
      </c>
      <c r="Y1521" s="940">
        <f>T1521*VLOOKUP(D1521,'Залог и цена пипса'!$B$13:$E$44,2,0)</f>
        <v>1940.1403599999999</v>
      </c>
      <c r="Z1521" s="941">
        <f t="shared" si="25"/>
        <v>20058.70538853684</v>
      </c>
      <c r="AA1521" s="933"/>
      <c r="AB1521" s="933"/>
      <c r="AC1521" s="933"/>
      <c r="AD1521" s="933"/>
      <c r="AE1521" s="933"/>
      <c r="AF1521" s="933"/>
      <c r="AG1521" s="933"/>
      <c r="AH1521" s="933"/>
      <c r="AI1521" s="943"/>
      <c r="AJ1521" s="943"/>
      <c r="AK1521" s="943"/>
      <c r="AL1521" s="943"/>
      <c r="AM1521" s="941"/>
      <c r="AN1521" s="944">
        <v>45083.303761574076</v>
      </c>
      <c r="AO1521" s="933"/>
    </row>
    <row r="1522" spans="1:41" ht="13.5" thickBot="1" x14ac:dyDescent="0.25">
      <c r="A1522" s="932" t="s">
        <v>2647</v>
      </c>
      <c r="B1522" s="932" t="s">
        <v>2662</v>
      </c>
      <c r="C1522" s="933"/>
      <c r="D1522" s="934" t="s">
        <v>527</v>
      </c>
      <c r="E1522" s="933" t="s">
        <v>960</v>
      </c>
      <c r="F1522" s="933">
        <v>1</v>
      </c>
      <c r="G1522" s="933">
        <v>0</v>
      </c>
      <c r="H1522" s="935">
        <v>10</v>
      </c>
      <c r="I1522" s="935">
        <v>394</v>
      </c>
      <c r="J1522" s="935">
        <v>0.01</v>
      </c>
      <c r="K1522" s="936">
        <v>1.716</v>
      </c>
      <c r="L1522" s="935">
        <v>1.34</v>
      </c>
      <c r="M1522" s="935">
        <v>62</v>
      </c>
      <c r="N1522" s="937">
        <v>97.531279511096798</v>
      </c>
      <c r="O1522" s="936">
        <f>VLOOKUP(D1522,'Залог и цена пипса'!$B$13:$E$44,3,0)*(N1522+I1522*$C$2*K1522)</f>
        <v>1514.5099128305583</v>
      </c>
      <c r="P1522" s="936">
        <f>K1522*VLOOKUP(D1522,'Залог и цена пипса'!$B$13:$E$44,2,0)</f>
        <v>213.40176</v>
      </c>
      <c r="Q1522" s="938">
        <v>11</v>
      </c>
      <c r="R1522" s="938">
        <v>410</v>
      </c>
      <c r="S1522" s="938">
        <v>0.01</v>
      </c>
      <c r="T1522" s="938">
        <v>2.6139999999999999</v>
      </c>
      <c r="U1522" s="938">
        <v>1.4</v>
      </c>
      <c r="V1522" s="938">
        <v>63</v>
      </c>
      <c r="W1522" s="939">
        <v>151.66890961724022</v>
      </c>
      <c r="X1522" s="940">
        <f>VLOOKUP(D1522,'Залог и цена пипса'!$B$13:$E$44,3,0)*(W1522+R1522*$C$2*T1522)</f>
        <v>2378.4147624877573</v>
      </c>
      <c r="Y1522" s="940">
        <f>T1522*VLOOKUP(D1522,'Залог и цена пипса'!$B$13:$E$44,2,0)</f>
        <v>325.07704000000001</v>
      </c>
      <c r="Z1522" s="941">
        <f t="shared" si="25"/>
        <v>2703.4918024877575</v>
      </c>
      <c r="AA1522" s="933"/>
      <c r="AB1522" s="933"/>
      <c r="AC1522" s="933"/>
      <c r="AD1522" s="933"/>
      <c r="AE1522" s="933"/>
      <c r="AF1522" s="933"/>
      <c r="AG1522" s="933"/>
      <c r="AH1522" s="933"/>
      <c r="AI1522" s="943"/>
      <c r="AJ1522" s="943"/>
      <c r="AK1522" s="943"/>
      <c r="AL1522" s="943"/>
      <c r="AM1522" s="941"/>
      <c r="AN1522" s="944">
        <v>45083.303784722222</v>
      </c>
      <c r="AO1522" s="933"/>
    </row>
    <row r="1523" spans="1:41" ht="13.5" thickBot="1" x14ac:dyDescent="0.25">
      <c r="A1523" s="932" t="s">
        <v>2647</v>
      </c>
      <c r="B1523" s="932" t="s">
        <v>2663</v>
      </c>
      <c r="C1523" s="933"/>
      <c r="D1523" s="934" t="s">
        <v>506</v>
      </c>
      <c r="E1523" s="933" t="s">
        <v>960</v>
      </c>
      <c r="F1523" s="933">
        <v>1</v>
      </c>
      <c r="G1523" s="933">
        <v>0</v>
      </c>
      <c r="H1523" s="935">
        <v>10</v>
      </c>
      <c r="I1523" s="935">
        <v>400</v>
      </c>
      <c r="J1523" s="935">
        <v>0.01</v>
      </c>
      <c r="K1523" s="936">
        <v>2.2089999999999996</v>
      </c>
      <c r="L1523" s="935">
        <v>1.6</v>
      </c>
      <c r="M1523" s="935">
        <v>57</v>
      </c>
      <c r="N1523" s="937">
        <v>106.17321599999998</v>
      </c>
      <c r="O1523" s="936">
        <f>VLOOKUP(D1523,'Залог и цена пипса'!$B$13:$E$44,3,0)*(N1523+I1523*$C$2*K1523)</f>
        <v>1744.9796491228067</v>
      </c>
      <c r="P1523" s="936">
        <f>K1523*VLOOKUP(D1523,'Залог и цена пипса'!$B$13:$E$44,2,0)</f>
        <v>441.79999999999995</v>
      </c>
      <c r="Q1523" s="938">
        <v>10</v>
      </c>
      <c r="R1523" s="938">
        <v>519</v>
      </c>
      <c r="S1523" s="938">
        <v>0.01</v>
      </c>
      <c r="T1523" s="938">
        <v>2.2089999999999996</v>
      </c>
      <c r="U1523" s="938">
        <v>1.6</v>
      </c>
      <c r="V1523" s="938">
        <v>81</v>
      </c>
      <c r="W1523" s="939">
        <v>158.21330399999997</v>
      </c>
      <c r="X1523" s="940">
        <f>VLOOKUP(D1523,'Залог и цена пипса'!$B$13:$E$44,3,0)*(W1523+R1523*$C$2*T1523)</f>
        <v>2413.6253947368418</v>
      </c>
      <c r="Y1523" s="940">
        <f>T1523*VLOOKUP(D1523,'Залог и цена пипса'!$B$13:$E$44,2,0)</f>
        <v>441.79999999999995</v>
      </c>
      <c r="Z1523" s="941">
        <f t="shared" si="25"/>
        <v>2855.4253947368416</v>
      </c>
      <c r="AA1523" s="933"/>
      <c r="AB1523" s="933"/>
      <c r="AC1523" s="933"/>
      <c r="AD1523" s="933"/>
      <c r="AE1523" s="933"/>
      <c r="AF1523" s="933"/>
      <c r="AG1523" s="933"/>
      <c r="AH1523" s="933"/>
      <c r="AI1523" s="943"/>
      <c r="AJ1523" s="943"/>
      <c r="AK1523" s="943"/>
      <c r="AL1523" s="943"/>
      <c r="AM1523" s="941"/>
      <c r="AN1523" s="944">
        <v>45083.303819444445</v>
      </c>
      <c r="AO1523" s="933"/>
    </row>
    <row r="1524" spans="1:41" ht="13.5" thickBot="1" x14ac:dyDescent="0.25">
      <c r="A1524" s="932" t="s">
        <v>2647</v>
      </c>
      <c r="B1524" s="932" t="s">
        <v>2664</v>
      </c>
      <c r="C1524" s="933"/>
      <c r="D1524" s="934" t="s">
        <v>504</v>
      </c>
      <c r="E1524" s="933" t="s">
        <v>960</v>
      </c>
      <c r="F1524" s="933">
        <v>1</v>
      </c>
      <c r="G1524" s="933">
        <v>0</v>
      </c>
      <c r="H1524" s="935">
        <v>9</v>
      </c>
      <c r="I1524" s="935">
        <v>346</v>
      </c>
      <c r="J1524" s="935">
        <v>0.01</v>
      </c>
      <c r="K1524" s="936">
        <v>2.524</v>
      </c>
      <c r="L1524" s="935">
        <v>1.44</v>
      </c>
      <c r="M1524" s="935">
        <v>41</v>
      </c>
      <c r="N1524" s="937">
        <v>89.006560999999991</v>
      </c>
      <c r="O1524" s="936">
        <f>VLOOKUP(D1524,'Залог и цена пипса'!$B$13:$E$44,3,0)*(N1524+I1524*$C$2*K1524)</f>
        <v>2368.1610441334769</v>
      </c>
      <c r="P1524" s="936">
        <f>K1524*VLOOKUP(D1524,'Залог и цена пипса'!$B$13:$E$44,2,0)</f>
        <v>504.8</v>
      </c>
      <c r="Q1524" s="938">
        <v>8</v>
      </c>
      <c r="R1524" s="938">
        <v>375</v>
      </c>
      <c r="S1524" s="938">
        <v>0.01</v>
      </c>
      <c r="T1524" s="938">
        <v>1.5880000000000001</v>
      </c>
      <c r="U1524" s="938">
        <v>1.6</v>
      </c>
      <c r="V1524" s="938">
        <v>53</v>
      </c>
      <c r="W1524" s="939">
        <v>74.353443999999996</v>
      </c>
      <c r="X1524" s="940">
        <f>VLOOKUP(D1524,'Залог и цена пипса'!$B$13:$E$44,3,0)*(W1524+R1524*$C$2*T1524)</f>
        <v>1761.8777610333696</v>
      </c>
      <c r="Y1524" s="940">
        <f>T1524*VLOOKUP(D1524,'Залог и цена пипса'!$B$13:$E$44,2,0)</f>
        <v>317.60000000000002</v>
      </c>
      <c r="Z1524" s="941">
        <f t="shared" si="25"/>
        <v>2872.9610441334771</v>
      </c>
      <c r="AA1524" s="933"/>
      <c r="AB1524" s="933"/>
      <c r="AC1524" s="933"/>
      <c r="AD1524" s="933"/>
      <c r="AE1524" s="933"/>
      <c r="AF1524" s="933"/>
      <c r="AG1524" s="933"/>
      <c r="AH1524" s="933"/>
      <c r="AI1524" s="943"/>
      <c r="AJ1524" s="943"/>
      <c r="AK1524" s="943"/>
      <c r="AL1524" s="943"/>
      <c r="AM1524" s="941"/>
      <c r="AN1524" s="944">
        <v>45083.303842592592</v>
      </c>
      <c r="AO1524" s="933"/>
    </row>
    <row r="1525" spans="1:41" ht="13.5" thickBot="1" x14ac:dyDescent="0.25">
      <c r="A1525" s="932" t="s">
        <v>2647</v>
      </c>
      <c r="B1525" s="932" t="s">
        <v>1067</v>
      </c>
      <c r="C1525" s="933"/>
      <c r="D1525" s="934" t="s">
        <v>519</v>
      </c>
      <c r="E1525" s="933" t="s">
        <v>960</v>
      </c>
      <c r="F1525" s="933">
        <v>1</v>
      </c>
      <c r="G1525" s="933">
        <v>1</v>
      </c>
      <c r="H1525" s="935">
        <v>13</v>
      </c>
      <c r="I1525" s="935">
        <v>414</v>
      </c>
      <c r="J1525" s="935">
        <v>0.01</v>
      </c>
      <c r="K1525" s="936">
        <v>1.964</v>
      </c>
      <c r="L1525" s="935">
        <v>1.4</v>
      </c>
      <c r="M1525" s="935">
        <v>106</v>
      </c>
      <c r="N1525" s="937">
        <v>176.36462020593942</v>
      </c>
      <c r="O1525" s="936">
        <f>VLOOKUP(D1525,'Залог и цена пипса'!$B$13:$E$44,3,0)*(N1525+I1525*$C$2*K1525)</f>
        <v>3210.8942569868295</v>
      </c>
      <c r="P1525" s="936">
        <f>K1525*VLOOKUP(D1525,'Залог и цена пипса'!$B$13:$E$44,2,0)</f>
        <v>263.21528000000001</v>
      </c>
      <c r="Q1525" s="938"/>
      <c r="R1525" s="938"/>
      <c r="S1525" s="938"/>
      <c r="T1525" s="938"/>
      <c r="U1525" s="938"/>
      <c r="V1525" s="938"/>
      <c r="W1525" s="939"/>
      <c r="X1525" s="940"/>
      <c r="Y1525" s="940"/>
      <c r="Z1525" s="941">
        <f t="shared" si="25"/>
        <v>3474.1095369868294</v>
      </c>
      <c r="AA1525" s="933"/>
      <c r="AB1525" s="933"/>
      <c r="AC1525" s="933"/>
      <c r="AD1525" s="933"/>
      <c r="AE1525" s="933"/>
      <c r="AF1525" s="933"/>
      <c r="AG1525" s="933"/>
      <c r="AH1525" s="933"/>
      <c r="AI1525" s="943"/>
      <c r="AJ1525" s="943"/>
      <c r="AK1525" s="943"/>
      <c r="AL1525" s="943"/>
      <c r="AM1525" s="941"/>
      <c r="AN1525" s="944">
        <v>45083.303865740738</v>
      </c>
      <c r="AO1525" s="933"/>
    </row>
    <row r="1526" spans="1:41" ht="13.5" thickBot="1" x14ac:dyDescent="0.25">
      <c r="A1526" s="932" t="s">
        <v>2647</v>
      </c>
      <c r="B1526" s="932" t="s">
        <v>1068</v>
      </c>
      <c r="C1526" s="933"/>
      <c r="D1526" s="934" t="s">
        <v>521</v>
      </c>
      <c r="E1526" s="933" t="s">
        <v>960</v>
      </c>
      <c r="F1526" s="933">
        <v>1</v>
      </c>
      <c r="G1526" s="933">
        <v>1</v>
      </c>
      <c r="H1526" s="935">
        <v>10</v>
      </c>
      <c r="I1526" s="935">
        <v>435</v>
      </c>
      <c r="J1526" s="935">
        <v>0.01</v>
      </c>
      <c r="K1526" s="936">
        <v>2.5590000000000002</v>
      </c>
      <c r="L1526" s="935">
        <v>1.42</v>
      </c>
      <c r="M1526" s="935">
        <v>67</v>
      </c>
      <c r="N1526" s="937">
        <v>158.70434099388146</v>
      </c>
      <c r="O1526" s="936">
        <f>VLOOKUP(D1526,'Залог и цена пипса'!$B$13:$E$44,3,0)*(N1526+I1526*$C$2*K1526)</f>
        <v>2483.076105074525</v>
      </c>
      <c r="P1526" s="936">
        <f>K1526*VLOOKUP(D1526,'Залог и цена пипса'!$B$13:$E$44,2,0)</f>
        <v>342.95718000000005</v>
      </c>
      <c r="Q1526" s="938"/>
      <c r="R1526" s="938"/>
      <c r="S1526" s="938"/>
      <c r="T1526" s="938"/>
      <c r="U1526" s="938"/>
      <c r="V1526" s="938"/>
      <c r="W1526" s="939"/>
      <c r="X1526" s="940"/>
      <c r="Y1526" s="940"/>
      <c r="Z1526" s="941">
        <f t="shared" si="25"/>
        <v>2826.0332850745249</v>
      </c>
      <c r="AA1526" s="933"/>
      <c r="AB1526" s="933"/>
      <c r="AC1526" s="933"/>
      <c r="AD1526" s="933"/>
      <c r="AE1526" s="933"/>
      <c r="AF1526" s="933"/>
      <c r="AG1526" s="933"/>
      <c r="AH1526" s="933"/>
      <c r="AI1526" s="943"/>
      <c r="AJ1526" s="943"/>
      <c r="AK1526" s="943"/>
      <c r="AL1526" s="943"/>
      <c r="AM1526" s="941"/>
      <c r="AN1526" s="944">
        <v>45083.303900462961</v>
      </c>
      <c r="AO1526" s="933"/>
    </row>
    <row r="1527" spans="1:41" ht="13.5" thickBot="1" x14ac:dyDescent="0.25">
      <c r="A1527" s="932" t="s">
        <v>2647</v>
      </c>
      <c r="B1527" s="932" t="s">
        <v>1069</v>
      </c>
      <c r="C1527" s="933"/>
      <c r="D1527" s="934" t="s">
        <v>520</v>
      </c>
      <c r="E1527" s="933" t="s">
        <v>960</v>
      </c>
      <c r="F1527" s="933">
        <v>1</v>
      </c>
      <c r="G1527" s="933">
        <v>1</v>
      </c>
      <c r="H1527" s="935">
        <v>11</v>
      </c>
      <c r="I1527" s="935">
        <v>350</v>
      </c>
      <c r="J1527" s="935">
        <v>0.01</v>
      </c>
      <c r="K1527" s="936">
        <v>3.3940000000000001</v>
      </c>
      <c r="L1527" s="935">
        <v>1.42</v>
      </c>
      <c r="M1527" s="935">
        <v>68</v>
      </c>
      <c r="N1527" s="937">
        <v>193.64983017460077</v>
      </c>
      <c r="O1527" s="936">
        <f>VLOOKUP(D1527,'Залог и цена пипса'!$B$13:$E$44,3,0)*(N1527+I1527*$C$2*K1527)</f>
        <v>2314.3834265279584</v>
      </c>
      <c r="P1527" s="936">
        <f>K1527*VLOOKUP(D1527,'Залог и цена пипса'!$B$13:$E$44,2,0)</f>
        <v>454.86388000000005</v>
      </c>
      <c r="Q1527" s="938"/>
      <c r="R1527" s="938"/>
      <c r="S1527" s="938"/>
      <c r="T1527" s="938"/>
      <c r="U1527" s="938"/>
      <c r="V1527" s="938"/>
      <c r="W1527" s="939"/>
      <c r="X1527" s="940"/>
      <c r="Y1527" s="940"/>
      <c r="Z1527" s="941">
        <f t="shared" si="25"/>
        <v>2769.2473065279582</v>
      </c>
      <c r="AA1527" s="933"/>
      <c r="AB1527" s="933"/>
      <c r="AC1527" s="933"/>
      <c r="AD1527" s="933"/>
      <c r="AE1527" s="933"/>
      <c r="AF1527" s="933"/>
      <c r="AG1527" s="933"/>
      <c r="AH1527" s="933"/>
      <c r="AI1527" s="943"/>
      <c r="AJ1527" s="943"/>
      <c r="AK1527" s="943"/>
      <c r="AL1527" s="943"/>
      <c r="AM1527" s="941"/>
      <c r="AN1527" s="944">
        <v>45083.303923611114</v>
      </c>
      <c r="AO1527" s="933"/>
    </row>
    <row r="1528" spans="1:41" ht="13.5" thickBot="1" x14ac:dyDescent="0.25">
      <c r="A1528" s="932" t="s">
        <v>2647</v>
      </c>
      <c r="B1528" s="932" t="s">
        <v>1070</v>
      </c>
      <c r="C1528" s="933"/>
      <c r="D1528" s="934" t="s">
        <v>522</v>
      </c>
      <c r="E1528" s="933" t="s">
        <v>960</v>
      </c>
      <c r="F1528" s="933">
        <v>1</v>
      </c>
      <c r="G1528" s="933">
        <v>1</v>
      </c>
      <c r="H1528" s="935">
        <v>10</v>
      </c>
      <c r="I1528" s="935">
        <v>246</v>
      </c>
      <c r="J1528" s="935">
        <v>0.01</v>
      </c>
      <c r="K1528" s="936">
        <v>2.33</v>
      </c>
      <c r="L1528" s="935">
        <v>1.7</v>
      </c>
      <c r="M1528" s="935">
        <v>46</v>
      </c>
      <c r="N1528" s="937">
        <v>83.999048457599997</v>
      </c>
      <c r="O1528" s="936">
        <f>VLOOKUP(D1528,'Залог и цена пипса'!$B$13:$E$44,3,0)*(N1528+I1528*$C$2*K1528)</f>
        <v>1828.8415868490772</v>
      </c>
      <c r="P1528" s="936">
        <f>K1528*VLOOKUP(D1528,'Залог и цена пипса'!$B$13:$E$44,2,0)</f>
        <v>340.64327485380113</v>
      </c>
      <c r="Q1528" s="938"/>
      <c r="R1528" s="938"/>
      <c r="S1528" s="938"/>
      <c r="T1528" s="938"/>
      <c r="U1528" s="938"/>
      <c r="V1528" s="938"/>
      <c r="W1528" s="939"/>
      <c r="X1528" s="940"/>
      <c r="Y1528" s="940"/>
      <c r="Z1528" s="941">
        <f t="shared" si="25"/>
        <v>2169.4848617028783</v>
      </c>
      <c r="AA1528" s="933"/>
      <c r="AB1528" s="933"/>
      <c r="AC1528" s="933"/>
      <c r="AD1528" s="933"/>
      <c r="AE1528" s="933"/>
      <c r="AF1528" s="933"/>
      <c r="AG1528" s="933"/>
      <c r="AH1528" s="933"/>
      <c r="AI1528" s="943"/>
      <c r="AJ1528" s="943"/>
      <c r="AK1528" s="943"/>
      <c r="AL1528" s="943"/>
      <c r="AM1528" s="941"/>
      <c r="AN1528" s="944">
        <v>45083.303946759261</v>
      </c>
      <c r="AO1528" s="933"/>
    </row>
    <row r="1529" spans="1:41" ht="13.5" thickBot="1" x14ac:dyDescent="0.25">
      <c r="A1529" s="932" t="s">
        <v>2647</v>
      </c>
      <c r="B1529" s="932" t="s">
        <v>1071</v>
      </c>
      <c r="C1529" s="933"/>
      <c r="D1529" s="934" t="s">
        <v>523</v>
      </c>
      <c r="E1529" s="933" t="s">
        <v>960</v>
      </c>
      <c r="F1529" s="933">
        <v>1</v>
      </c>
      <c r="G1529" s="933">
        <v>1</v>
      </c>
      <c r="H1529" s="935">
        <v>10</v>
      </c>
      <c r="I1529" s="935">
        <v>386</v>
      </c>
      <c r="J1529" s="935">
        <v>0.01</v>
      </c>
      <c r="K1529" s="936">
        <v>2.323</v>
      </c>
      <c r="L1529" s="935">
        <v>1.4</v>
      </c>
      <c r="M1529" s="935">
        <v>55</v>
      </c>
      <c r="N1529" s="937">
        <v>116.2032379632</v>
      </c>
      <c r="O1529" s="936">
        <f>VLOOKUP(D1529,'Залог и цена пипса'!$B$13:$E$44,3,0)*(N1529+I1529*$C$2*K1529)</f>
        <v>1908.7995369268917</v>
      </c>
      <c r="P1529" s="936">
        <f>K1529*VLOOKUP(D1529,'Залог и цена пипса'!$B$13:$E$44,2,0)</f>
        <v>339.61988304093563</v>
      </c>
      <c r="Q1529" s="938"/>
      <c r="R1529" s="938"/>
      <c r="S1529" s="938"/>
      <c r="T1529" s="938"/>
      <c r="U1529" s="938"/>
      <c r="V1529" s="938"/>
      <c r="W1529" s="939"/>
      <c r="X1529" s="940"/>
      <c r="Y1529" s="940"/>
      <c r="Z1529" s="941">
        <f t="shared" si="25"/>
        <v>2248.4194199678273</v>
      </c>
      <c r="AA1529" s="933"/>
      <c r="AB1529" s="933"/>
      <c r="AC1529" s="933"/>
      <c r="AD1529" s="933"/>
      <c r="AE1529" s="933"/>
      <c r="AF1529" s="933"/>
      <c r="AG1529" s="933"/>
      <c r="AH1529" s="933"/>
      <c r="AI1529" s="943"/>
      <c r="AJ1529" s="943"/>
      <c r="AK1529" s="943"/>
      <c r="AL1529" s="943"/>
      <c r="AM1529" s="941"/>
      <c r="AN1529" s="944">
        <v>45083.303969907407</v>
      </c>
      <c r="AO1529" s="933"/>
    </row>
    <row r="1530" spans="1:41" ht="13.5" thickBot="1" x14ac:dyDescent="0.25">
      <c r="A1530" s="932" t="s">
        <v>2647</v>
      </c>
      <c r="B1530" s="932" t="s">
        <v>1072</v>
      </c>
      <c r="C1530" s="933"/>
      <c r="D1530" s="934" t="s">
        <v>524</v>
      </c>
      <c r="E1530" s="933" t="s">
        <v>960</v>
      </c>
      <c r="F1530" s="933">
        <v>1</v>
      </c>
      <c r="G1530" s="933">
        <v>1</v>
      </c>
      <c r="H1530" s="935">
        <v>10</v>
      </c>
      <c r="I1530" s="935">
        <v>429</v>
      </c>
      <c r="J1530" s="935">
        <v>0.01</v>
      </c>
      <c r="K1530" s="936">
        <v>2.2720000000000002</v>
      </c>
      <c r="L1530" s="935">
        <v>1.4</v>
      </c>
      <c r="M1530" s="935">
        <v>68</v>
      </c>
      <c r="N1530" s="937">
        <v>140.48995769159998</v>
      </c>
      <c r="O1530" s="936">
        <f>VLOOKUP(D1530,'Залог и цена пипса'!$B$13:$E$44,3,0)*(N1530+I1530*$C$2*K1530)</f>
        <v>2184.9620849471348</v>
      </c>
      <c r="P1530" s="936">
        <f>K1530*VLOOKUP(D1530,'Залог и цена пипса'!$B$13:$E$44,2,0)</f>
        <v>489.12809472551135</v>
      </c>
      <c r="Q1530" s="938"/>
      <c r="R1530" s="938"/>
      <c r="S1530" s="938"/>
      <c r="T1530" s="938"/>
      <c r="U1530" s="938"/>
      <c r="V1530" s="938"/>
      <c r="W1530" s="939"/>
      <c r="X1530" s="940"/>
      <c r="Y1530" s="940"/>
      <c r="Z1530" s="941">
        <f t="shared" si="25"/>
        <v>2674.0901796726462</v>
      </c>
      <c r="AA1530" s="933"/>
      <c r="AB1530" s="933"/>
      <c r="AC1530" s="933"/>
      <c r="AD1530" s="933"/>
      <c r="AE1530" s="933"/>
      <c r="AF1530" s="933"/>
      <c r="AG1530" s="933"/>
      <c r="AH1530" s="933"/>
      <c r="AI1530" s="943"/>
      <c r="AJ1530" s="943"/>
      <c r="AK1530" s="943"/>
      <c r="AL1530" s="943"/>
      <c r="AM1530" s="941"/>
      <c r="AN1530" s="944">
        <v>45083.303993055553</v>
      </c>
      <c r="AO1530" s="933"/>
    </row>
    <row r="1531" spans="1:41" ht="13.5" thickBot="1" x14ac:dyDescent="0.25">
      <c r="A1531" s="932" t="s">
        <v>2647</v>
      </c>
      <c r="B1531" s="932" t="s">
        <v>1073</v>
      </c>
      <c r="C1531" s="933"/>
      <c r="D1531" s="934" t="s">
        <v>510</v>
      </c>
      <c r="E1531" s="933" t="s">
        <v>960</v>
      </c>
      <c r="F1531" s="933">
        <v>1</v>
      </c>
      <c r="G1531" s="933">
        <v>1</v>
      </c>
      <c r="H1531" s="935">
        <v>9</v>
      </c>
      <c r="I1531" s="935">
        <v>397</v>
      </c>
      <c r="J1531" s="935">
        <v>0.01</v>
      </c>
      <c r="K1531" s="936">
        <v>1.827</v>
      </c>
      <c r="L1531" s="935">
        <v>1.33</v>
      </c>
      <c r="M1531" s="935">
        <v>68</v>
      </c>
      <c r="N1531" s="937">
        <v>118.43799645621559</v>
      </c>
      <c r="O1531" s="936">
        <f>VLOOKUP(D1531,'Залог и цена пипса'!$B$13:$E$44,3,0)*(N1531+I1531*$C$2*K1531)</f>
        <v>1520.2458083042179</v>
      </c>
      <c r="P1531" s="936">
        <f>K1531*VLOOKUP(D1531,'Залог и цена пипса'!$B$13:$E$44,2,0)</f>
        <v>391.81842</v>
      </c>
      <c r="Q1531" s="938"/>
      <c r="R1531" s="938"/>
      <c r="S1531" s="938"/>
      <c r="T1531" s="938"/>
      <c r="U1531" s="938"/>
      <c r="V1531" s="938"/>
      <c r="W1531" s="939"/>
      <c r="X1531" s="940"/>
      <c r="Y1531" s="940"/>
      <c r="Z1531" s="941">
        <f t="shared" si="25"/>
        <v>1912.064228304218</v>
      </c>
      <c r="AA1531" s="933"/>
      <c r="AB1531" s="933"/>
      <c r="AC1531" s="933"/>
      <c r="AD1531" s="933"/>
      <c r="AE1531" s="933"/>
      <c r="AF1531" s="933"/>
      <c r="AG1531" s="933"/>
      <c r="AH1531" s="933"/>
      <c r="AI1531" s="943"/>
      <c r="AJ1531" s="943"/>
      <c r="AK1531" s="943"/>
      <c r="AL1531" s="943"/>
      <c r="AM1531" s="941"/>
      <c r="AN1531" s="944">
        <v>45083.304016203707</v>
      </c>
      <c r="AO1531" s="933"/>
    </row>
    <row r="1532" spans="1:41" ht="13.5" thickBot="1" x14ac:dyDescent="0.25">
      <c r="A1532" s="932" t="s">
        <v>2647</v>
      </c>
      <c r="B1532" s="932" t="s">
        <v>1074</v>
      </c>
      <c r="C1532" s="933"/>
      <c r="D1532" s="934" t="s">
        <v>511</v>
      </c>
      <c r="E1532" s="933" t="s">
        <v>960</v>
      </c>
      <c r="F1532" s="933">
        <v>1</v>
      </c>
      <c r="G1532" s="933">
        <v>1</v>
      </c>
      <c r="H1532" s="935">
        <v>10</v>
      </c>
      <c r="I1532" s="935">
        <v>480</v>
      </c>
      <c r="J1532" s="935">
        <v>0.01</v>
      </c>
      <c r="K1532" s="936">
        <v>1.9430000000000001</v>
      </c>
      <c r="L1532" s="935">
        <v>1.4</v>
      </c>
      <c r="M1532" s="935">
        <v>96</v>
      </c>
      <c r="N1532" s="937">
        <v>174.85380919518789</v>
      </c>
      <c r="O1532" s="936">
        <f>VLOOKUP(D1532,'Залог и цена пипса'!$B$13:$E$44,3,0)*(N1532+I1532*$C$2*K1532)</f>
        <v>2299.5586318729993</v>
      </c>
      <c r="P1532" s="936">
        <f>K1532*VLOOKUP(D1532,'Залог и цена пипса'!$B$13:$E$44,2,0)</f>
        <v>416.69578000000001</v>
      </c>
      <c r="Q1532" s="938"/>
      <c r="R1532" s="938"/>
      <c r="S1532" s="938"/>
      <c r="T1532" s="938"/>
      <c r="U1532" s="938"/>
      <c r="V1532" s="938"/>
      <c r="W1532" s="939"/>
      <c r="X1532" s="940"/>
      <c r="Y1532" s="940"/>
      <c r="Z1532" s="941">
        <f t="shared" si="25"/>
        <v>2716.2544118729993</v>
      </c>
      <c r="AA1532" s="933"/>
      <c r="AB1532" s="933"/>
      <c r="AC1532" s="933"/>
      <c r="AD1532" s="933"/>
      <c r="AE1532" s="933"/>
      <c r="AF1532" s="933"/>
      <c r="AG1532" s="933"/>
      <c r="AH1532" s="933"/>
      <c r="AI1532" s="943"/>
      <c r="AJ1532" s="943"/>
      <c r="AK1532" s="943"/>
      <c r="AL1532" s="943"/>
      <c r="AM1532" s="941"/>
      <c r="AN1532" s="944">
        <v>45083.304039351853</v>
      </c>
      <c r="AO1532" s="933"/>
    </row>
    <row r="1533" spans="1:41" ht="13.5" thickBot="1" x14ac:dyDescent="0.25">
      <c r="A1533" s="932" t="s">
        <v>2647</v>
      </c>
      <c r="B1533" s="932" t="s">
        <v>1075</v>
      </c>
      <c r="C1533" s="933"/>
      <c r="D1533" s="934" t="s">
        <v>507</v>
      </c>
      <c r="E1533" s="933" t="s">
        <v>960</v>
      </c>
      <c r="F1533" s="933">
        <v>1</v>
      </c>
      <c r="G1533" s="933">
        <v>1</v>
      </c>
      <c r="H1533" s="935">
        <v>10</v>
      </c>
      <c r="I1533" s="935">
        <v>312</v>
      </c>
      <c r="J1533" s="935">
        <v>0.01</v>
      </c>
      <c r="K1533" s="936">
        <v>3.2759999999999998</v>
      </c>
      <c r="L1533" s="935">
        <v>1.6</v>
      </c>
      <c r="M1533" s="935">
        <v>46</v>
      </c>
      <c r="N1533" s="937">
        <v>142.02338636575581</v>
      </c>
      <c r="O1533" s="936">
        <f>VLOOKUP(D1533,'Залог и цена пипса'!$B$13:$E$44,3,0)*(N1533+I1533*$C$2*K1533)</f>
        <v>3180.2900365535247</v>
      </c>
      <c r="P1533" s="936">
        <f>K1533*VLOOKUP(D1533,'Залог и цена пипса'!$B$13:$E$44,2,0)</f>
        <v>702.57096000000001</v>
      </c>
      <c r="Q1533" s="938"/>
      <c r="R1533" s="938"/>
      <c r="S1533" s="938"/>
      <c r="T1533" s="938"/>
      <c r="U1533" s="938"/>
      <c r="V1533" s="938"/>
      <c r="W1533" s="939"/>
      <c r="X1533" s="940"/>
      <c r="Y1533" s="940"/>
      <c r="Z1533" s="941">
        <f t="shared" si="25"/>
        <v>3882.8609965535247</v>
      </c>
      <c r="AA1533" s="933"/>
      <c r="AB1533" s="933"/>
      <c r="AC1533" s="933"/>
      <c r="AD1533" s="933"/>
      <c r="AE1533" s="933"/>
      <c r="AF1533" s="933"/>
      <c r="AG1533" s="933"/>
      <c r="AH1533" s="933"/>
      <c r="AI1533" s="943"/>
      <c r="AJ1533" s="943"/>
      <c r="AK1533" s="943"/>
      <c r="AL1533" s="943"/>
      <c r="AM1533" s="941"/>
      <c r="AN1533" s="944">
        <v>45083.304074074076</v>
      </c>
      <c r="AO1533" s="933"/>
    </row>
    <row r="1534" spans="1:41" ht="13.5" thickBot="1" x14ac:dyDescent="0.25">
      <c r="A1534" s="932" t="s">
        <v>2647</v>
      </c>
      <c r="B1534" s="932" t="s">
        <v>1076</v>
      </c>
      <c r="C1534" s="933"/>
      <c r="D1534" s="934" t="s">
        <v>508</v>
      </c>
      <c r="E1534" s="933" t="s">
        <v>960</v>
      </c>
      <c r="F1534" s="933">
        <v>1</v>
      </c>
      <c r="G1534" s="933">
        <v>1</v>
      </c>
      <c r="H1534" s="935">
        <v>11</v>
      </c>
      <c r="I1534" s="935">
        <v>347</v>
      </c>
      <c r="J1534" s="935">
        <v>0.01</v>
      </c>
      <c r="K1534" s="936">
        <v>4.5110000000000001</v>
      </c>
      <c r="L1534" s="935">
        <v>1.42</v>
      </c>
      <c r="M1534" s="935">
        <v>59</v>
      </c>
      <c r="N1534" s="937">
        <v>253.91077963256546</v>
      </c>
      <c r="O1534" s="936">
        <f>VLOOKUP(D1534,'Залог и цена пипса'!$B$13:$E$44,3,0)*(N1534+I1534*$C$2*K1534)</f>
        <v>3725.5932167282813</v>
      </c>
      <c r="P1534" s="936">
        <f>K1534*VLOOKUP(D1534,'Залог и цена пипса'!$B$13:$E$44,2,0)</f>
        <v>967.42906000000005</v>
      </c>
      <c r="Q1534" s="938"/>
      <c r="R1534" s="938"/>
      <c r="S1534" s="938"/>
      <c r="T1534" s="938"/>
      <c r="U1534" s="938"/>
      <c r="V1534" s="938"/>
      <c r="W1534" s="939"/>
      <c r="X1534" s="940"/>
      <c r="Y1534" s="940"/>
      <c r="Z1534" s="941">
        <f t="shared" si="25"/>
        <v>4693.0222767282812</v>
      </c>
      <c r="AA1534" s="933"/>
      <c r="AB1534" s="933"/>
      <c r="AC1534" s="933"/>
      <c r="AD1534" s="933"/>
      <c r="AE1534" s="933"/>
      <c r="AF1534" s="933"/>
      <c r="AG1534" s="933"/>
      <c r="AH1534" s="933"/>
      <c r="AI1534" s="943"/>
      <c r="AJ1534" s="943"/>
      <c r="AK1534" s="943"/>
      <c r="AL1534" s="943"/>
      <c r="AM1534" s="941"/>
      <c r="AN1534" s="944">
        <v>45083.304097222222</v>
      </c>
      <c r="AO1534" s="933"/>
    </row>
    <row r="1535" spans="1:41" ht="13.5" thickBot="1" x14ac:dyDescent="0.25">
      <c r="A1535" s="932" t="s">
        <v>2647</v>
      </c>
      <c r="B1535" s="932" t="s">
        <v>1077</v>
      </c>
      <c r="C1535" s="933"/>
      <c r="D1535" s="934" t="s">
        <v>525</v>
      </c>
      <c r="E1535" s="933" t="s">
        <v>960</v>
      </c>
      <c r="F1535" s="933">
        <v>1</v>
      </c>
      <c r="G1535" s="933">
        <v>1</v>
      </c>
      <c r="H1535" s="935">
        <v>11</v>
      </c>
      <c r="I1535" s="935">
        <v>308</v>
      </c>
      <c r="J1535" s="935">
        <v>0.01</v>
      </c>
      <c r="K1535" s="936">
        <v>2.2039999999999997</v>
      </c>
      <c r="L1535" s="935">
        <v>1.7</v>
      </c>
      <c r="M1535" s="935">
        <v>61</v>
      </c>
      <c r="N1535" s="937">
        <v>104.93251399163717</v>
      </c>
      <c r="O1535" s="936">
        <f>VLOOKUP(D1535,'Залог и цена пипса'!$B$13:$E$44,3,0)*(N1535+I1535*$C$2*K1535)</f>
        <v>1510.1808744273465</v>
      </c>
      <c r="P1535" s="936">
        <f>K1535*VLOOKUP(D1535,'Залог и цена пипса'!$B$13:$E$44,2,0)</f>
        <v>274.08943999999997</v>
      </c>
      <c r="Q1535" s="938"/>
      <c r="R1535" s="938"/>
      <c r="S1535" s="938"/>
      <c r="T1535" s="938"/>
      <c r="U1535" s="938"/>
      <c r="V1535" s="938"/>
      <c r="W1535" s="939"/>
      <c r="X1535" s="940"/>
      <c r="Y1535" s="940"/>
      <c r="Z1535" s="941">
        <f t="shared" si="25"/>
        <v>1784.2703144273464</v>
      </c>
      <c r="AA1535" s="933"/>
      <c r="AB1535" s="933"/>
      <c r="AC1535" s="933"/>
      <c r="AD1535" s="933"/>
      <c r="AE1535" s="933"/>
      <c r="AF1535" s="933"/>
      <c r="AG1535" s="933"/>
      <c r="AH1535" s="933"/>
      <c r="AI1535" s="943"/>
      <c r="AJ1535" s="943"/>
      <c r="AK1535" s="943"/>
      <c r="AL1535" s="943"/>
      <c r="AM1535" s="941"/>
      <c r="AN1535" s="944">
        <v>45083.304120370369</v>
      </c>
      <c r="AO1535" s="933"/>
    </row>
    <row r="1536" spans="1:41" ht="13.5" thickBot="1" x14ac:dyDescent="0.25">
      <c r="A1536" s="932" t="s">
        <v>2647</v>
      </c>
      <c r="B1536" s="932" t="s">
        <v>1078</v>
      </c>
      <c r="C1536" s="933"/>
      <c r="D1536" s="934" t="s">
        <v>526</v>
      </c>
      <c r="E1536" s="933" t="s">
        <v>960</v>
      </c>
      <c r="F1536" s="933">
        <v>1</v>
      </c>
      <c r="G1536" s="933">
        <v>1</v>
      </c>
      <c r="H1536" s="935">
        <v>12</v>
      </c>
      <c r="I1536" s="935">
        <v>376</v>
      </c>
      <c r="J1536" s="935">
        <v>0.01</v>
      </c>
      <c r="K1536" s="936">
        <v>1.76</v>
      </c>
      <c r="L1536" s="935">
        <v>1.5</v>
      </c>
      <c r="M1536" s="935">
        <v>69</v>
      </c>
      <c r="N1536" s="937">
        <v>89.98179382438083</v>
      </c>
      <c r="O1536" s="936">
        <f>VLOOKUP(D1536,'Залог и цена пипса'!$B$13:$E$44,3,0)*(N1536+I1536*$C$2*K1536)</f>
        <v>2035.1614424074714</v>
      </c>
      <c r="P1536" s="936">
        <f>K1536*VLOOKUP(D1536,'Залог и цена пипса'!$B$13:$E$44,2,0)</f>
        <v>218.87360000000001</v>
      </c>
      <c r="Q1536" s="938"/>
      <c r="R1536" s="938"/>
      <c r="S1536" s="938"/>
      <c r="T1536" s="938"/>
      <c r="U1536" s="938"/>
      <c r="V1536" s="938"/>
      <c r="W1536" s="939"/>
      <c r="X1536" s="940"/>
      <c r="Y1536" s="940"/>
      <c r="Z1536" s="941">
        <f t="shared" si="25"/>
        <v>2254.0350424074713</v>
      </c>
      <c r="AA1536" s="933"/>
      <c r="AB1536" s="933"/>
      <c r="AC1536" s="933"/>
      <c r="AD1536" s="933"/>
      <c r="AE1536" s="933"/>
      <c r="AF1536" s="933"/>
      <c r="AG1536" s="933"/>
      <c r="AH1536" s="933"/>
      <c r="AI1536" s="943"/>
      <c r="AJ1536" s="943"/>
      <c r="AK1536" s="943"/>
      <c r="AL1536" s="943"/>
      <c r="AM1536" s="941"/>
      <c r="AN1536" s="944">
        <v>45083.304143518515</v>
      </c>
      <c r="AO1536" s="933"/>
    </row>
    <row r="1537" spans="1:41" ht="13.5" thickBot="1" x14ac:dyDescent="0.25">
      <c r="A1537" s="932" t="s">
        <v>2647</v>
      </c>
      <c r="B1537" s="932" t="s">
        <v>1079</v>
      </c>
      <c r="C1537" s="933"/>
      <c r="D1537" s="934" t="s">
        <v>527</v>
      </c>
      <c r="E1537" s="933" t="s">
        <v>960</v>
      </c>
      <c r="F1537" s="933">
        <v>1</v>
      </c>
      <c r="G1537" s="933">
        <v>1</v>
      </c>
      <c r="H1537" s="935">
        <v>11</v>
      </c>
      <c r="I1537" s="935">
        <v>396</v>
      </c>
      <c r="J1537" s="935">
        <v>0.01</v>
      </c>
      <c r="K1537" s="936">
        <v>2.9550000000000001</v>
      </c>
      <c r="L1537" s="935">
        <v>1.4</v>
      </c>
      <c r="M1537" s="935">
        <v>60</v>
      </c>
      <c r="N1537" s="937">
        <v>161.66938951431325</v>
      </c>
      <c r="O1537" s="936">
        <f>VLOOKUP(D1537,'Залог и цена пипса'!$B$13:$E$44,3,0)*(N1537+I1537*$C$2*K1537)</f>
        <v>2566.9529260528893</v>
      </c>
      <c r="P1537" s="936">
        <f>K1537*VLOOKUP(D1537,'Залог и цена пипса'!$B$13:$E$44,2,0)</f>
        <v>367.48380000000003</v>
      </c>
      <c r="Q1537" s="938"/>
      <c r="R1537" s="938"/>
      <c r="S1537" s="938"/>
      <c r="T1537" s="938"/>
      <c r="U1537" s="938"/>
      <c r="V1537" s="938"/>
      <c r="W1537" s="939"/>
      <c r="X1537" s="940"/>
      <c r="Y1537" s="940"/>
      <c r="Z1537" s="941">
        <f t="shared" si="25"/>
        <v>2934.4367260528893</v>
      </c>
      <c r="AA1537" s="933"/>
      <c r="AB1537" s="933"/>
      <c r="AC1537" s="933"/>
      <c r="AD1537" s="933"/>
      <c r="AE1537" s="933"/>
      <c r="AF1537" s="933"/>
      <c r="AG1537" s="933"/>
      <c r="AH1537" s="933"/>
      <c r="AI1537" s="943"/>
      <c r="AJ1537" s="943"/>
      <c r="AK1537" s="943"/>
      <c r="AL1537" s="943"/>
      <c r="AM1537" s="941"/>
      <c r="AN1537" s="944">
        <v>45083.304178240738</v>
      </c>
      <c r="AO1537" s="933"/>
    </row>
    <row r="1538" spans="1:41" ht="13.5" thickBot="1" x14ac:dyDescent="0.25">
      <c r="A1538" s="932" t="s">
        <v>2647</v>
      </c>
      <c r="B1538" s="932" t="s">
        <v>1080</v>
      </c>
      <c r="C1538" s="933"/>
      <c r="D1538" s="934" t="s">
        <v>506</v>
      </c>
      <c r="E1538" s="933" t="s">
        <v>960</v>
      </c>
      <c r="F1538" s="933">
        <v>1</v>
      </c>
      <c r="G1538" s="933">
        <v>1</v>
      </c>
      <c r="H1538" s="935">
        <v>10</v>
      </c>
      <c r="I1538" s="935">
        <v>400</v>
      </c>
      <c r="J1538" s="935">
        <v>0.01</v>
      </c>
      <c r="K1538" s="936">
        <v>2.2089999999999996</v>
      </c>
      <c r="L1538" s="935">
        <v>1.6</v>
      </c>
      <c r="M1538" s="935">
        <v>57</v>
      </c>
      <c r="N1538" s="937">
        <v>106.17321599999998</v>
      </c>
      <c r="O1538" s="936">
        <f>VLOOKUP(D1538,'Залог и цена пипса'!$B$13:$E$44,3,0)*(N1538+I1538*$C$2*K1538)</f>
        <v>1744.9796491228067</v>
      </c>
      <c r="P1538" s="936">
        <f>K1538*VLOOKUP(D1538,'Залог и цена пипса'!$B$13:$E$44,2,0)</f>
        <v>441.79999999999995</v>
      </c>
      <c r="Q1538" s="938"/>
      <c r="R1538" s="938"/>
      <c r="S1538" s="938"/>
      <c r="T1538" s="938"/>
      <c r="U1538" s="938"/>
      <c r="V1538" s="938"/>
      <c r="W1538" s="939"/>
      <c r="X1538" s="940"/>
      <c r="Y1538" s="940"/>
      <c r="Z1538" s="941">
        <f t="shared" si="25"/>
        <v>2186.7796491228064</v>
      </c>
      <c r="AA1538" s="933"/>
      <c r="AB1538" s="933"/>
      <c r="AC1538" s="933"/>
      <c r="AD1538" s="933"/>
      <c r="AE1538" s="933"/>
      <c r="AF1538" s="933"/>
      <c r="AG1538" s="933"/>
      <c r="AH1538" s="933"/>
      <c r="AI1538" s="943"/>
      <c r="AJ1538" s="943"/>
      <c r="AK1538" s="943"/>
      <c r="AL1538" s="943"/>
      <c r="AM1538" s="941"/>
      <c r="AN1538" s="944">
        <v>45083.304201388892</v>
      </c>
      <c r="AO1538" s="933"/>
    </row>
    <row r="1539" spans="1:41" ht="13.5" thickBot="1" x14ac:dyDescent="0.25">
      <c r="A1539" s="932" t="s">
        <v>2647</v>
      </c>
      <c r="B1539" s="932" t="s">
        <v>1081</v>
      </c>
      <c r="C1539" s="933"/>
      <c r="D1539" s="934" t="s">
        <v>504</v>
      </c>
      <c r="E1539" s="933" t="s">
        <v>960</v>
      </c>
      <c r="F1539" s="933">
        <v>1</v>
      </c>
      <c r="G1539" s="933">
        <v>1</v>
      </c>
      <c r="H1539" s="935">
        <v>9</v>
      </c>
      <c r="I1539" s="935">
        <v>395</v>
      </c>
      <c r="J1539" s="935">
        <v>0.01</v>
      </c>
      <c r="K1539" s="936">
        <v>1.2890000000000001</v>
      </c>
      <c r="L1539" s="935">
        <v>1.6</v>
      </c>
      <c r="M1539" s="935">
        <v>69</v>
      </c>
      <c r="N1539" s="937">
        <v>77.798175999999998</v>
      </c>
      <c r="O1539" s="936">
        <f>VLOOKUP(D1539,'Залог и цена пипса'!$B$13:$E$44,3,0)*(N1539+I1539*$C$2*K1539)</f>
        <v>1659.5417222820238</v>
      </c>
      <c r="P1539" s="936">
        <f>K1539*VLOOKUP(D1539,'Залог и цена пипса'!$B$13:$E$44,2,0)</f>
        <v>257.8</v>
      </c>
      <c r="Q1539" s="938"/>
      <c r="R1539" s="938"/>
      <c r="S1539" s="938"/>
      <c r="T1539" s="938"/>
      <c r="U1539" s="938"/>
      <c r="V1539" s="938"/>
      <c r="W1539" s="939"/>
      <c r="X1539" s="940"/>
      <c r="Y1539" s="940"/>
      <c r="Z1539" s="941">
        <f t="shared" si="25"/>
        <v>1917.3417222820237</v>
      </c>
      <c r="AA1539" s="933"/>
      <c r="AB1539" s="933"/>
      <c r="AC1539" s="933"/>
      <c r="AD1539" s="933"/>
      <c r="AE1539" s="933"/>
      <c r="AF1539" s="933"/>
      <c r="AG1539" s="933"/>
      <c r="AH1539" s="933"/>
      <c r="AI1539" s="943"/>
      <c r="AJ1539" s="943"/>
      <c r="AK1539" s="943"/>
      <c r="AL1539" s="943"/>
      <c r="AM1539" s="941"/>
      <c r="AN1539" s="944">
        <v>45083.304224537038</v>
      </c>
      <c r="AO1539" s="933"/>
    </row>
    <row r="1540" spans="1:41" x14ac:dyDescent="0.2">
      <c r="A1540" s="988" t="s">
        <v>2665</v>
      </c>
      <c r="B1540" s="988" t="s">
        <v>2666</v>
      </c>
      <c r="C1540" s="991"/>
      <c r="D1540" s="994" t="s">
        <v>518</v>
      </c>
      <c r="E1540" s="991" t="s">
        <v>960</v>
      </c>
      <c r="F1540" s="991">
        <v>1</v>
      </c>
      <c r="G1540" s="991">
        <v>0</v>
      </c>
      <c r="H1540" s="997">
        <v>10</v>
      </c>
      <c r="I1540" s="997">
        <v>282</v>
      </c>
      <c r="J1540" s="997">
        <v>0.01</v>
      </c>
      <c r="K1540" s="985">
        <v>2.5379999999999998</v>
      </c>
      <c r="L1540" s="997">
        <v>2</v>
      </c>
      <c r="M1540" s="997">
        <v>44</v>
      </c>
      <c r="N1540" s="1000">
        <v>86.16447082524995</v>
      </c>
      <c r="O1540" s="985">
        <f>VLOOKUP(D1540,'Залог и цена пипса'!$B$13:$E$44,3,0)*(N1540+I1540*$C$2*K1540)</f>
        <v>1415.2461599912695</v>
      </c>
      <c r="P1540" s="985">
        <f>K1540*VLOOKUP(D1540,'Залог и цена пипса'!$B$13:$E$44,2,0)</f>
        <v>340.14276000000001</v>
      </c>
      <c r="Q1540" s="976">
        <v>13</v>
      </c>
      <c r="R1540" s="976">
        <v>475</v>
      </c>
      <c r="S1540" s="976">
        <v>0.01</v>
      </c>
      <c r="T1540" s="976">
        <v>2.415</v>
      </c>
      <c r="U1540" s="976">
        <v>1.7</v>
      </c>
      <c r="V1540" s="976">
        <v>83</v>
      </c>
      <c r="W1540" s="979">
        <v>181.38118161468435</v>
      </c>
      <c r="X1540" s="982">
        <f>VLOOKUP(D1540,'Залог и цена пипса'!$B$13:$E$44,3,0)*(W1540+R1540*$C$2*T1540)</f>
        <v>2584.8171906035145</v>
      </c>
      <c r="Y1540" s="982">
        <f>T1540*VLOOKUP(D1540,'Залог и цена пипса'!$B$13:$E$44,2,0)</f>
        <v>323.65830000000005</v>
      </c>
      <c r="Z1540" s="973">
        <f t="shared" si="25"/>
        <v>2924.9599506035147</v>
      </c>
      <c r="AA1540" s="945" t="s">
        <v>2667</v>
      </c>
      <c r="AB1540" s="946" t="s">
        <v>518</v>
      </c>
      <c r="AC1540" s="946">
        <v>4130</v>
      </c>
      <c r="AD1540" s="946" t="s">
        <v>380</v>
      </c>
      <c r="AE1540" s="947">
        <v>42037</v>
      </c>
      <c r="AF1540" s="947">
        <v>44194</v>
      </c>
      <c r="AG1540" s="946">
        <v>28576.47</v>
      </c>
      <c r="AH1540" s="946">
        <v>3428.69</v>
      </c>
      <c r="AI1540" s="948">
        <v>0.2334</v>
      </c>
      <c r="AJ1540" s="948">
        <f>(AH1540-MIN(IF(O1540=0,2E+99,O1540),IF(X1540=0,2E+99,X1540)))/MIN(IF(O1540=0,2E+99,O1540),IF(X1540=0,2E+99,X1540))</f>
        <v>1.4226810126240874</v>
      </c>
      <c r="AK1540" s="948">
        <v>9.7591567429486673E-2</v>
      </c>
      <c r="AL1540" s="948">
        <v>1.1727529035170519</v>
      </c>
      <c r="AM1540" s="949">
        <v>1.412629748249455</v>
      </c>
      <c r="AN1540" s="950">
        <v>45083.30537037037</v>
      </c>
      <c r="AO1540" s="946"/>
    </row>
    <row r="1541" spans="1:41" x14ac:dyDescent="0.2">
      <c r="A1541" s="989"/>
      <c r="B1541" s="989"/>
      <c r="C1541" s="992"/>
      <c r="D1541" s="995"/>
      <c r="E1541" s="992"/>
      <c r="F1541" s="992"/>
      <c r="G1541" s="992"/>
      <c r="H1541" s="998"/>
      <c r="I1541" s="998"/>
      <c r="J1541" s="998"/>
      <c r="K1541" s="986"/>
      <c r="L1541" s="998"/>
      <c r="M1541" s="998"/>
      <c r="N1541" s="1001"/>
      <c r="O1541" s="986"/>
      <c r="P1541" s="986"/>
      <c r="Q1541" s="977"/>
      <c r="R1541" s="977"/>
      <c r="S1541" s="977"/>
      <c r="T1541" s="977"/>
      <c r="U1541" s="977"/>
      <c r="V1541" s="977"/>
      <c r="W1541" s="980"/>
      <c r="X1541" s="983"/>
      <c r="Y1541" s="983"/>
      <c r="Z1541" s="974"/>
      <c r="AA1541" s="951" t="s">
        <v>2668</v>
      </c>
      <c r="AB1541" s="952" t="s">
        <v>518</v>
      </c>
      <c r="AC1541" s="952">
        <v>10325</v>
      </c>
      <c r="AD1541" s="952" t="s">
        <v>380</v>
      </c>
      <c r="AE1541" s="953">
        <v>42037</v>
      </c>
      <c r="AF1541" s="953">
        <v>44194</v>
      </c>
      <c r="AG1541" s="952">
        <v>70931.289999999994</v>
      </c>
      <c r="AH1541" s="952">
        <v>8495.7000000000007</v>
      </c>
      <c r="AI1541" s="954">
        <v>0.2336</v>
      </c>
      <c r="AJ1541" s="954">
        <f>(AH1541-MIN(IF(O1540=0,2E+99,O1540),IF(X1540=0,2E+99,X1540)))/MIN(IF(O1540=0,2E+99,O1540),IF(X1540=0,2E+99,X1540))</f>
        <v>5.0029839614985496</v>
      </c>
      <c r="AK1541" s="954">
        <v>9.6895043662082445E-2</v>
      </c>
      <c r="AL1541" s="954">
        <v>1.164382812820618</v>
      </c>
      <c r="AM1541" s="955">
        <v>1.415098525415549</v>
      </c>
      <c r="AN1541" s="956">
        <v>45083.306481481479</v>
      </c>
      <c r="AO1541" s="952"/>
    </row>
    <row r="1542" spans="1:41" x14ac:dyDescent="0.2">
      <c r="A1542" s="989"/>
      <c r="B1542" s="989"/>
      <c r="C1542" s="992"/>
      <c r="D1542" s="995"/>
      <c r="E1542" s="992"/>
      <c r="F1542" s="992"/>
      <c r="G1542" s="992"/>
      <c r="H1542" s="998"/>
      <c r="I1542" s="998"/>
      <c r="J1542" s="998"/>
      <c r="K1542" s="986"/>
      <c r="L1542" s="998"/>
      <c r="M1542" s="998"/>
      <c r="N1542" s="1001"/>
      <c r="O1542" s="986"/>
      <c r="P1542" s="986"/>
      <c r="Q1542" s="977"/>
      <c r="R1542" s="977"/>
      <c r="S1542" s="977"/>
      <c r="T1542" s="977"/>
      <c r="U1542" s="977"/>
      <c r="V1542" s="977"/>
      <c r="W1542" s="980"/>
      <c r="X1542" s="983"/>
      <c r="Y1542" s="983"/>
      <c r="Z1542" s="974"/>
      <c r="AA1542" s="951" t="s">
        <v>2669</v>
      </c>
      <c r="AB1542" s="952" t="s">
        <v>518</v>
      </c>
      <c r="AC1542" s="952">
        <v>2065</v>
      </c>
      <c r="AD1542" s="952" t="s">
        <v>380</v>
      </c>
      <c r="AE1542" s="953">
        <v>42402</v>
      </c>
      <c r="AF1542" s="953">
        <v>44194</v>
      </c>
      <c r="AG1542" s="952">
        <v>200574.26</v>
      </c>
      <c r="AH1542" s="952">
        <v>69362.92</v>
      </c>
      <c r="AI1542" s="954">
        <v>0.63260000000000005</v>
      </c>
      <c r="AJ1542" s="954">
        <f>(AH1542-MIN(IF(O1540=0,2E+99,O1540),IF(X1540=0,2E+99,X1540)))/MIN(IF(O1540=0,2E+99,O1540),IF(X1540=0,2E+99,X1540))</f>
        <v>48.01120523120013</v>
      </c>
      <c r="AK1542" s="954">
        <v>1.6490728735452629</v>
      </c>
      <c r="AL1542" s="954">
        <v>19.822529030982849</v>
      </c>
      <c r="AM1542" s="955">
        <v>0.59013551403227527</v>
      </c>
      <c r="AN1542" s="956">
        <v>45083.307337962964</v>
      </c>
      <c r="AO1542" s="952"/>
    </row>
    <row r="1543" spans="1:41" x14ac:dyDescent="0.2">
      <c r="A1543" s="989"/>
      <c r="B1543" s="989"/>
      <c r="C1543" s="992"/>
      <c r="D1543" s="995"/>
      <c r="E1543" s="992"/>
      <c r="F1543" s="992"/>
      <c r="G1543" s="992"/>
      <c r="H1543" s="998"/>
      <c r="I1543" s="998"/>
      <c r="J1543" s="998"/>
      <c r="K1543" s="986"/>
      <c r="L1543" s="998"/>
      <c r="M1543" s="998"/>
      <c r="N1543" s="1001"/>
      <c r="O1543" s="986"/>
      <c r="P1543" s="986"/>
      <c r="Q1543" s="977"/>
      <c r="R1543" s="977"/>
      <c r="S1543" s="977"/>
      <c r="T1543" s="977"/>
      <c r="U1543" s="977"/>
      <c r="V1543" s="977"/>
      <c r="W1543" s="980"/>
      <c r="X1543" s="983"/>
      <c r="Y1543" s="983"/>
      <c r="Z1543" s="974"/>
      <c r="AA1543" s="951" t="s">
        <v>2670</v>
      </c>
      <c r="AB1543" s="952" t="s">
        <v>518</v>
      </c>
      <c r="AC1543" s="952">
        <v>2065</v>
      </c>
      <c r="AD1543" s="952" t="s">
        <v>380</v>
      </c>
      <c r="AE1543" s="953">
        <v>42037</v>
      </c>
      <c r="AF1543" s="953">
        <v>44194</v>
      </c>
      <c r="AG1543" s="952">
        <v>14394.16</v>
      </c>
      <c r="AH1543" s="952">
        <v>1707.67</v>
      </c>
      <c r="AI1543" s="954">
        <v>0.23150000000000001</v>
      </c>
      <c r="AJ1543" s="954">
        <f>(AH1543-MIN(IF(O1540=0,2E+99,O1540),IF(X1540=0,2E+99,X1540)))/MIN(IF(O1540=0,2E+99,O1540),IF(X1540=0,2E+99,X1540))</f>
        <v>0.20662401232767491</v>
      </c>
      <c r="AK1543" s="954">
        <v>9.8315056844377191E-2</v>
      </c>
      <c r="AL1543" s="954">
        <v>1.1814470390281937</v>
      </c>
      <c r="AM1543" s="955">
        <v>1.4286648682668315</v>
      </c>
      <c r="AN1543" s="956">
        <v>45083.30846064815</v>
      </c>
      <c r="AO1543" s="952"/>
    </row>
    <row r="1544" spans="1:41" ht="13.5" thickBot="1" x14ac:dyDescent="0.25">
      <c r="A1544" s="990"/>
      <c r="B1544" s="990"/>
      <c r="C1544" s="993"/>
      <c r="D1544" s="996"/>
      <c r="E1544" s="993"/>
      <c r="F1544" s="993"/>
      <c r="G1544" s="993"/>
      <c r="H1544" s="999"/>
      <c r="I1544" s="999"/>
      <c r="J1544" s="999"/>
      <c r="K1544" s="987"/>
      <c r="L1544" s="999"/>
      <c r="M1544" s="999"/>
      <c r="N1544" s="1002"/>
      <c r="O1544" s="987"/>
      <c r="P1544" s="987"/>
      <c r="Q1544" s="978"/>
      <c r="R1544" s="978"/>
      <c r="S1544" s="978"/>
      <c r="T1544" s="978"/>
      <c r="U1544" s="978"/>
      <c r="V1544" s="978"/>
      <c r="W1544" s="981"/>
      <c r="X1544" s="984"/>
      <c r="Y1544" s="984"/>
      <c r="Z1544" s="975"/>
      <c r="AA1544" s="957" t="s">
        <v>2671</v>
      </c>
      <c r="AB1544" s="958" t="s">
        <v>518</v>
      </c>
      <c r="AC1544" s="958">
        <v>2150</v>
      </c>
      <c r="AD1544" s="958" t="s">
        <v>380</v>
      </c>
      <c r="AE1544" s="959">
        <v>42037</v>
      </c>
      <c r="AF1544" s="959">
        <v>44194</v>
      </c>
      <c r="AG1544" s="958">
        <v>14241.18</v>
      </c>
      <c r="AH1544" s="958">
        <v>1704.77</v>
      </c>
      <c r="AI1544" s="960">
        <v>0.2301</v>
      </c>
      <c r="AJ1544" s="960">
        <f>(AH1544-MIN(IF(O1540=0,2E+99,O1540),IF(X1540=0,2E+99,X1540)))/MIN(IF(O1540=0,2E+99,O1540),IF(X1540=0,2E+99,X1540))</f>
        <v>0.20457489883633853</v>
      </c>
      <c r="AK1544" s="960">
        <v>9.3424607209630334E-2</v>
      </c>
      <c r="AL1544" s="960">
        <v>1.1226787544343713</v>
      </c>
      <c r="AM1544" s="961">
        <v>1.4158856162613713</v>
      </c>
      <c r="AN1544" s="962">
        <v>45083.309537037036</v>
      </c>
      <c r="AO1544" s="958"/>
    </row>
    <row r="1545" spans="1:41" x14ac:dyDescent="0.2">
      <c r="A1545" s="988" t="s">
        <v>2672</v>
      </c>
      <c r="B1545" s="988" t="s">
        <v>1082</v>
      </c>
      <c r="C1545" s="991"/>
      <c r="D1545" s="994" t="s">
        <v>518</v>
      </c>
      <c r="E1545" s="991" t="s">
        <v>960</v>
      </c>
      <c r="F1545" s="991">
        <v>1</v>
      </c>
      <c r="G1545" s="991">
        <v>0</v>
      </c>
      <c r="H1545" s="997">
        <v>14</v>
      </c>
      <c r="I1545" s="997">
        <v>506</v>
      </c>
      <c r="J1545" s="997">
        <v>0.01</v>
      </c>
      <c r="K1545" s="985">
        <v>20.5</v>
      </c>
      <c r="L1545" s="997">
        <v>2</v>
      </c>
      <c r="M1545" s="997">
        <v>69</v>
      </c>
      <c r="N1545" s="1000">
        <v>1214.418157140725</v>
      </c>
      <c r="O1545" s="985">
        <f>VLOOKUP(D1545,'Залог и цена пипса'!$B$13:$E$44,3,0)*(N1545+I1545*$C$2*K1545)</f>
        <v>20259.998931572631</v>
      </c>
      <c r="P1545" s="985">
        <f>K1545*VLOOKUP(D1545,'Залог и цена пипса'!$B$13:$E$44,2,0)</f>
        <v>2747.4100000000003</v>
      </c>
      <c r="Q1545" s="976">
        <v>14</v>
      </c>
      <c r="R1545" s="976">
        <v>564</v>
      </c>
      <c r="S1545" s="976">
        <v>0.01</v>
      </c>
      <c r="T1545" s="976">
        <v>2.891</v>
      </c>
      <c r="U1545" s="976">
        <v>1.7</v>
      </c>
      <c r="V1545" s="976">
        <v>112</v>
      </c>
      <c r="W1545" s="979">
        <v>301.52983972541404</v>
      </c>
      <c r="X1545" s="982">
        <f>VLOOKUP(D1545,'Залог и цена пипса'!$B$13:$E$44,3,0)*(W1545+R1545*$C$2*T1545)</f>
        <v>3993.7494866310158</v>
      </c>
      <c r="Y1545" s="982">
        <f>T1545*VLOOKUP(D1545,'Залог и цена пипса'!$B$13:$E$44,2,0)</f>
        <v>387.45182000000005</v>
      </c>
      <c r="Z1545" s="973">
        <f>MAX(O1545,X1545)+MAX(Y1545,P1545)</f>
        <v>23007.408931572631</v>
      </c>
      <c r="AA1545" s="945" t="s">
        <v>1885</v>
      </c>
      <c r="AB1545" s="946" t="s">
        <v>518</v>
      </c>
      <c r="AC1545" s="946">
        <v>7850</v>
      </c>
      <c r="AD1545" s="946" t="s">
        <v>380</v>
      </c>
      <c r="AE1545" s="947">
        <v>42039</v>
      </c>
      <c r="AF1545" s="947">
        <v>44194</v>
      </c>
      <c r="AG1545" s="946">
        <v>64838.42</v>
      </c>
      <c r="AH1545" s="946">
        <v>7144.92</v>
      </c>
      <c r="AI1545" s="948">
        <v>0.1547</v>
      </c>
      <c r="AJ1545" s="948">
        <f>(AH1545-MIN(IF(O1545=0,2E+99,O1545),IF(X1545=0,2E+99,X1545)))/MIN(IF(O1545=0,2E+99,O1545),IF(X1545=0,2E+99,X1545))</f>
        <v>0.78902558207956075</v>
      </c>
      <c r="AK1545" s="948">
        <v>0.116662024542085</v>
      </c>
      <c r="AL1545" s="948">
        <v>1.3999442945050198</v>
      </c>
      <c r="AM1545" s="949">
        <v>1.5380945779469057</v>
      </c>
      <c r="AN1545" s="950">
        <v>45083.309965277775</v>
      </c>
      <c r="AO1545" s="946"/>
    </row>
    <row r="1546" spans="1:41" x14ac:dyDescent="0.2">
      <c r="A1546" s="989"/>
      <c r="B1546" s="989"/>
      <c r="C1546" s="992"/>
      <c r="D1546" s="995"/>
      <c r="E1546" s="992"/>
      <c r="F1546" s="992"/>
      <c r="G1546" s="992"/>
      <c r="H1546" s="998"/>
      <c r="I1546" s="998"/>
      <c r="J1546" s="998"/>
      <c r="K1546" s="986"/>
      <c r="L1546" s="998"/>
      <c r="M1546" s="998"/>
      <c r="N1546" s="1001"/>
      <c r="O1546" s="986"/>
      <c r="P1546" s="986"/>
      <c r="Q1546" s="977"/>
      <c r="R1546" s="977"/>
      <c r="S1546" s="977"/>
      <c r="T1546" s="977"/>
      <c r="U1546" s="977"/>
      <c r="V1546" s="977"/>
      <c r="W1546" s="980"/>
      <c r="X1546" s="983"/>
      <c r="Y1546" s="983"/>
      <c r="Z1546" s="974"/>
      <c r="AA1546" s="951" t="s">
        <v>1886</v>
      </c>
      <c r="AB1546" s="952" t="s">
        <v>518</v>
      </c>
      <c r="AC1546" s="952">
        <v>3140</v>
      </c>
      <c r="AD1546" s="952" t="s">
        <v>380</v>
      </c>
      <c r="AE1546" s="953">
        <v>42039</v>
      </c>
      <c r="AF1546" s="953">
        <v>44194</v>
      </c>
      <c r="AG1546" s="952">
        <v>25692.1</v>
      </c>
      <c r="AH1546" s="952">
        <v>2825.19</v>
      </c>
      <c r="AI1546" s="954">
        <v>0.154</v>
      </c>
      <c r="AJ1546" s="954">
        <f>(AH1546-MIN(IF(O1545=0,2E+99,O1545),IF(X1545=0,2E+99,X1545)))/MIN(IF(O1545=0,2E+99,O1545),IF(X1545=0,2E+99,X1545))</f>
        <v>-0.29259709216683261</v>
      </c>
      <c r="AK1546" s="954">
        <v>0.11556776062470761</v>
      </c>
      <c r="AL1546" s="954">
        <v>1.3868131274964914</v>
      </c>
      <c r="AM1546" s="955">
        <v>1.5413452618545949</v>
      </c>
      <c r="AN1546" s="956">
        <v>45083.310381944444</v>
      </c>
      <c r="AO1546" s="952"/>
    </row>
    <row r="1547" spans="1:41" ht="13.5" thickBot="1" x14ac:dyDescent="0.25">
      <c r="A1547" s="990"/>
      <c r="B1547" s="990"/>
      <c r="C1547" s="993"/>
      <c r="D1547" s="996"/>
      <c r="E1547" s="993"/>
      <c r="F1547" s="993"/>
      <c r="G1547" s="993"/>
      <c r="H1547" s="999"/>
      <c r="I1547" s="999"/>
      <c r="J1547" s="999"/>
      <c r="K1547" s="987"/>
      <c r="L1547" s="999"/>
      <c r="M1547" s="999"/>
      <c r="N1547" s="1002"/>
      <c r="O1547" s="987"/>
      <c r="P1547" s="987"/>
      <c r="Q1547" s="978"/>
      <c r="R1547" s="978"/>
      <c r="S1547" s="978"/>
      <c r="T1547" s="978"/>
      <c r="U1547" s="978"/>
      <c r="V1547" s="978"/>
      <c r="W1547" s="981"/>
      <c r="X1547" s="984"/>
      <c r="Y1547" s="984"/>
      <c r="Z1547" s="975"/>
      <c r="AA1547" s="957" t="s">
        <v>1887</v>
      </c>
      <c r="AB1547" s="958" t="s">
        <v>518</v>
      </c>
      <c r="AC1547" s="958">
        <v>1570</v>
      </c>
      <c r="AD1547" s="958" t="s">
        <v>380</v>
      </c>
      <c r="AE1547" s="959">
        <v>42039</v>
      </c>
      <c r="AF1547" s="959">
        <v>44193</v>
      </c>
      <c r="AG1547" s="958">
        <v>12567.6</v>
      </c>
      <c r="AH1547" s="958">
        <v>1310.0899999999999</v>
      </c>
      <c r="AI1547" s="960">
        <v>0.14269999999999999</v>
      </c>
      <c r="AJ1547" s="960">
        <f>(AH1547-MIN(IF(O1545=0,2E+99,O1545),IF(X1545=0,2E+99,X1545)))/MIN(IF(O1545=0,2E+99,O1545),IF(X1545=0,2E+99,X1545))</f>
        <v>-0.67196490306027057</v>
      </c>
      <c r="AK1547" s="960">
        <v>0.11306272266004534</v>
      </c>
      <c r="AL1547" s="960">
        <v>1.3567526719205441</v>
      </c>
      <c r="AM1547" s="961">
        <v>1.625920123743601</v>
      </c>
      <c r="AN1547" s="962">
        <v>45083.310798611114</v>
      </c>
      <c r="AO1547" s="958"/>
    </row>
    <row r="1548" spans="1:41" x14ac:dyDescent="0.2">
      <c r="A1548" s="988" t="s">
        <v>2673</v>
      </c>
      <c r="B1548" s="988" t="s">
        <v>2674</v>
      </c>
      <c r="C1548" s="991"/>
      <c r="D1548" s="994" t="s">
        <v>519</v>
      </c>
      <c r="E1548" s="991" t="s">
        <v>960</v>
      </c>
      <c r="F1548" s="991">
        <v>1</v>
      </c>
      <c r="G1548" s="991">
        <v>0</v>
      </c>
      <c r="H1548" s="997">
        <v>13</v>
      </c>
      <c r="I1548" s="997">
        <v>414</v>
      </c>
      <c r="J1548" s="997">
        <v>0.01</v>
      </c>
      <c r="K1548" s="985">
        <v>1.964</v>
      </c>
      <c r="L1548" s="997">
        <v>1.4</v>
      </c>
      <c r="M1548" s="997">
        <v>106</v>
      </c>
      <c r="N1548" s="1000">
        <v>176.36462020593942</v>
      </c>
      <c r="O1548" s="985">
        <f>VLOOKUP(D1548,'Залог и цена пипса'!$B$13:$E$44,3,0)*(N1548+I1548*$C$2*K1548)</f>
        <v>3210.8942569868295</v>
      </c>
      <c r="P1548" s="985">
        <f>K1548*VLOOKUP(D1548,'Залог и цена пипса'!$B$13:$E$44,2,0)</f>
        <v>263.21528000000001</v>
      </c>
      <c r="Q1548" s="976">
        <v>13</v>
      </c>
      <c r="R1548" s="976">
        <v>414</v>
      </c>
      <c r="S1548" s="976">
        <v>0.01</v>
      </c>
      <c r="T1548" s="976">
        <v>1.964</v>
      </c>
      <c r="U1548" s="976">
        <v>1.4</v>
      </c>
      <c r="V1548" s="976">
        <v>106</v>
      </c>
      <c r="W1548" s="979">
        <v>176.36462020593942</v>
      </c>
      <c r="X1548" s="982">
        <f>VLOOKUP(D1548,'Залог и цена пипса'!$B$13:$E$44,3,0)*(W1548+R1548*$C$2*T1548)</f>
        <v>3210.8942569868295</v>
      </c>
      <c r="Y1548" s="982">
        <f>T1548*VLOOKUP(D1548,'Залог и цена пипса'!$B$13:$E$44,2,0)</f>
        <v>263.21528000000001</v>
      </c>
      <c r="Z1548" s="973">
        <f>MAX(O1548,X1548)+MAX(Y1548,P1548)</f>
        <v>3474.1095369868294</v>
      </c>
      <c r="AA1548" s="945" t="s">
        <v>2675</v>
      </c>
      <c r="AB1548" s="946" t="s">
        <v>519</v>
      </c>
      <c r="AC1548" s="946">
        <v>5100</v>
      </c>
      <c r="AD1548" s="946" t="s">
        <v>380</v>
      </c>
      <c r="AE1548" s="947">
        <v>42039</v>
      </c>
      <c r="AF1548" s="947">
        <v>44194</v>
      </c>
      <c r="AG1548" s="946">
        <v>38815.22</v>
      </c>
      <c r="AH1548" s="946">
        <v>4436.38</v>
      </c>
      <c r="AI1548" s="948">
        <v>0.13400000000000001</v>
      </c>
      <c r="AJ1548" s="948">
        <f>(AH1548-MIN(IF(O1548=0,2E+99,O1548),IF(X1548=0,2E+99,X1548)))/MIN(IF(O1548=0,2E+99,O1548),IF(X1548=0,2E+99,X1548))</f>
        <v>0.38166493348279618</v>
      </c>
      <c r="AK1548" s="948">
        <v>0.10749756286695471</v>
      </c>
      <c r="AL1548" s="948">
        <v>1.2899707544034562</v>
      </c>
      <c r="AM1548" s="949">
        <v>1.4829322211933211</v>
      </c>
      <c r="AN1548" s="950">
        <v>45083.311238425929</v>
      </c>
      <c r="AO1548" s="946"/>
    </row>
    <row r="1549" spans="1:41" x14ac:dyDescent="0.2">
      <c r="A1549" s="989"/>
      <c r="B1549" s="989"/>
      <c r="C1549" s="992"/>
      <c r="D1549" s="995"/>
      <c r="E1549" s="992"/>
      <c r="F1549" s="992"/>
      <c r="G1549" s="992"/>
      <c r="H1549" s="998"/>
      <c r="I1549" s="998"/>
      <c r="J1549" s="998"/>
      <c r="K1549" s="986"/>
      <c r="L1549" s="998"/>
      <c r="M1549" s="998"/>
      <c r="N1549" s="1001"/>
      <c r="O1549" s="986"/>
      <c r="P1549" s="986"/>
      <c r="Q1549" s="977"/>
      <c r="R1549" s="977"/>
      <c r="S1549" s="977"/>
      <c r="T1549" s="977"/>
      <c r="U1549" s="977"/>
      <c r="V1549" s="977"/>
      <c r="W1549" s="980"/>
      <c r="X1549" s="983"/>
      <c r="Y1549" s="983"/>
      <c r="Z1549" s="974"/>
      <c r="AA1549" s="951" t="s">
        <v>2676</v>
      </c>
      <c r="AB1549" s="952" t="s">
        <v>519</v>
      </c>
      <c r="AC1549" s="952">
        <v>12750</v>
      </c>
      <c r="AD1549" s="952" t="s">
        <v>380</v>
      </c>
      <c r="AE1549" s="953">
        <v>42039</v>
      </c>
      <c r="AF1549" s="953">
        <v>44194</v>
      </c>
      <c r="AG1549" s="952">
        <v>96683.19</v>
      </c>
      <c r="AH1549" s="952">
        <v>11067.89</v>
      </c>
      <c r="AI1549" s="954">
        <v>0.1341</v>
      </c>
      <c r="AJ1549" s="954">
        <f>(AH1549-MIN(IF(O1548=0,2E+99,O1548),IF(X1548=0,2E+99,X1548)))/MIN(IF(O1548=0,2E+99,O1548),IF(X1548=0,2E+99,X1548))</f>
        <v>2.4469805338237265</v>
      </c>
      <c r="AK1549" s="954">
        <v>0.10710445330674644</v>
      </c>
      <c r="AL1549" s="954">
        <v>1.2852534396809572</v>
      </c>
      <c r="AM1549" s="955">
        <v>1.480587659972425</v>
      </c>
      <c r="AN1549" s="956">
        <v>45083.311655092592</v>
      </c>
      <c r="AO1549" s="952"/>
    </row>
    <row r="1550" spans="1:41" x14ac:dyDescent="0.2">
      <c r="A1550" s="989"/>
      <c r="B1550" s="989"/>
      <c r="C1550" s="992"/>
      <c r="D1550" s="995"/>
      <c r="E1550" s="992"/>
      <c r="F1550" s="992"/>
      <c r="G1550" s="992"/>
      <c r="H1550" s="998"/>
      <c r="I1550" s="998"/>
      <c r="J1550" s="998"/>
      <c r="K1550" s="986"/>
      <c r="L1550" s="998"/>
      <c r="M1550" s="998"/>
      <c r="N1550" s="1001"/>
      <c r="O1550" s="986"/>
      <c r="P1550" s="986"/>
      <c r="Q1550" s="977"/>
      <c r="R1550" s="977"/>
      <c r="S1550" s="977"/>
      <c r="T1550" s="977"/>
      <c r="U1550" s="977"/>
      <c r="V1550" s="977"/>
      <c r="W1550" s="980"/>
      <c r="X1550" s="983"/>
      <c r="Y1550" s="983"/>
      <c r="Z1550" s="974"/>
      <c r="AA1550" s="951" t="s">
        <v>2677</v>
      </c>
      <c r="AB1550" s="952" t="s">
        <v>519</v>
      </c>
      <c r="AC1550" s="952">
        <v>2550</v>
      </c>
      <c r="AD1550" s="952" t="s">
        <v>380</v>
      </c>
      <c r="AE1550" s="953">
        <v>42039</v>
      </c>
      <c r="AF1550" s="953">
        <v>44194</v>
      </c>
      <c r="AG1550" s="952">
        <v>38249.730000000003</v>
      </c>
      <c r="AH1550" s="952">
        <v>15576.57</v>
      </c>
      <c r="AI1550" s="954">
        <v>0.82220000000000004</v>
      </c>
      <c r="AJ1550" s="954">
        <f>(AH1550-MIN(IF(O1548=0,2E+99,O1548),IF(X1548=0,2E+99,X1548)))/MIN(IF(O1548=0,2E+99,O1548),IF(X1548=0,2E+99,X1548))</f>
        <v>3.8511625588746043</v>
      </c>
      <c r="AK1550" s="954">
        <v>0.21186291126620144</v>
      </c>
      <c r="AL1550" s="954">
        <v>2.542354935194417</v>
      </c>
      <c r="AM1550" s="955">
        <v>0.41620235294071567</v>
      </c>
      <c r="AN1550" s="956">
        <v>45083.31177083333</v>
      </c>
      <c r="AO1550" s="952"/>
    </row>
    <row r="1551" spans="1:41" x14ac:dyDescent="0.2">
      <c r="A1551" s="989"/>
      <c r="B1551" s="989"/>
      <c r="C1551" s="992"/>
      <c r="D1551" s="995"/>
      <c r="E1551" s="992"/>
      <c r="F1551" s="992"/>
      <c r="G1551" s="992"/>
      <c r="H1551" s="998"/>
      <c r="I1551" s="998"/>
      <c r="J1551" s="998"/>
      <c r="K1551" s="986"/>
      <c r="L1551" s="998"/>
      <c r="M1551" s="998"/>
      <c r="N1551" s="1001"/>
      <c r="O1551" s="986"/>
      <c r="P1551" s="986"/>
      <c r="Q1551" s="977"/>
      <c r="R1551" s="977"/>
      <c r="S1551" s="977"/>
      <c r="T1551" s="977"/>
      <c r="U1551" s="977"/>
      <c r="V1551" s="977"/>
      <c r="W1551" s="980"/>
      <c r="X1551" s="983"/>
      <c r="Y1551" s="983"/>
      <c r="Z1551" s="974"/>
      <c r="AA1551" s="951" t="s">
        <v>2678</v>
      </c>
      <c r="AB1551" s="952" t="s">
        <v>519</v>
      </c>
      <c r="AC1551" s="952">
        <v>2550</v>
      </c>
      <c r="AD1551" s="952" t="s">
        <v>380</v>
      </c>
      <c r="AE1551" s="953">
        <v>42039</v>
      </c>
      <c r="AF1551" s="953">
        <v>44194</v>
      </c>
      <c r="AG1551" s="952">
        <v>96293.09</v>
      </c>
      <c r="AH1551" s="952">
        <v>32861.97</v>
      </c>
      <c r="AI1551" s="954">
        <v>0.42820000000000003</v>
      </c>
      <c r="AJ1551" s="954">
        <f>(AH1551-MIN(IF(O1548=0,2E+99,O1548),IF(X1548=0,2E+99,X1548)))/MIN(IF(O1548=0,2E+99,O1548),IF(X1548=0,2E+99,X1548))</f>
        <v>9.2345226500353093</v>
      </c>
      <c r="AK1551" s="954">
        <v>0.53336152653151658</v>
      </c>
      <c r="AL1551" s="954">
        <v>6.4003383183781981</v>
      </c>
      <c r="AM1551" s="955">
        <v>0.49664894441399604</v>
      </c>
      <c r="AN1551" s="956">
        <v>45083.311886574076</v>
      </c>
      <c r="AO1551" s="952"/>
    </row>
    <row r="1552" spans="1:41" ht="13.5" thickBot="1" x14ac:dyDescent="0.25">
      <c r="A1552" s="990"/>
      <c r="B1552" s="990"/>
      <c r="C1552" s="993"/>
      <c r="D1552" s="996"/>
      <c r="E1552" s="993"/>
      <c r="F1552" s="993"/>
      <c r="G1552" s="993"/>
      <c r="H1552" s="999"/>
      <c r="I1552" s="999"/>
      <c r="J1552" s="999"/>
      <c r="K1552" s="987"/>
      <c r="L1552" s="999"/>
      <c r="M1552" s="999"/>
      <c r="N1552" s="1002"/>
      <c r="O1552" s="987"/>
      <c r="P1552" s="987"/>
      <c r="Q1552" s="978"/>
      <c r="R1552" s="978"/>
      <c r="S1552" s="978"/>
      <c r="T1552" s="978"/>
      <c r="U1552" s="978"/>
      <c r="V1552" s="978"/>
      <c r="W1552" s="981"/>
      <c r="X1552" s="984"/>
      <c r="Y1552" s="984"/>
      <c r="Z1552" s="975"/>
      <c r="AA1552" s="957" t="s">
        <v>2679</v>
      </c>
      <c r="AB1552" s="958" t="s">
        <v>519</v>
      </c>
      <c r="AC1552" s="958">
        <v>2550</v>
      </c>
      <c r="AD1552" s="958" t="s">
        <v>380</v>
      </c>
      <c r="AE1552" s="959">
        <v>42039</v>
      </c>
      <c r="AF1552" s="959">
        <v>44194</v>
      </c>
      <c r="AG1552" s="958">
        <v>19201.169999999998</v>
      </c>
      <c r="AH1552" s="958">
        <v>2210.46</v>
      </c>
      <c r="AI1552" s="960">
        <v>0.1346</v>
      </c>
      <c r="AJ1552" s="960">
        <f>(AH1552-MIN(IF(O1548=0,2E+99,O1548),IF(X1548=0,2E+99,X1548)))/MIN(IF(O1548=0,2E+99,O1548),IF(X1548=0,2E+99,X1548))</f>
        <v>-0.31157496227411052</v>
      </c>
      <c r="AK1552" s="960">
        <v>0.10635410435360586</v>
      </c>
      <c r="AL1552" s="960">
        <v>1.27624925224327</v>
      </c>
      <c r="AM1552" s="961">
        <v>1.4722888417887401</v>
      </c>
      <c r="AN1552" s="962">
        <v>45083.312303240738</v>
      </c>
      <c r="AO1552" s="958"/>
    </row>
    <row r="1553" spans="1:41" x14ac:dyDescent="0.2">
      <c r="A1553" s="988" t="s">
        <v>2680</v>
      </c>
      <c r="B1553" s="988" t="s">
        <v>2681</v>
      </c>
      <c r="C1553" s="991"/>
      <c r="D1553" s="994" t="s">
        <v>521</v>
      </c>
      <c r="E1553" s="991" t="s">
        <v>960</v>
      </c>
      <c r="F1553" s="991">
        <v>1</v>
      </c>
      <c r="G1553" s="991">
        <v>0</v>
      </c>
      <c r="H1553" s="997">
        <v>10</v>
      </c>
      <c r="I1553" s="997">
        <v>405</v>
      </c>
      <c r="J1553" s="997">
        <v>0.02</v>
      </c>
      <c r="K1553" s="985">
        <v>4.91</v>
      </c>
      <c r="L1553" s="997">
        <v>1.44</v>
      </c>
      <c r="M1553" s="997">
        <v>67</v>
      </c>
      <c r="N1553" s="1000">
        <v>304.58521489329945</v>
      </c>
      <c r="O1553" s="985">
        <f>VLOOKUP(D1553,'Залог и цена пипса'!$B$13:$E$44,3,0)*(N1553+I1553*$C$2*K1553)</f>
        <v>4596.4461912618062</v>
      </c>
      <c r="P1553" s="985">
        <f>K1553*VLOOKUP(D1553,'Залог и цена пипса'!$B$13:$E$44,2,0)</f>
        <v>658.03820000000007</v>
      </c>
      <c r="Q1553" s="976">
        <v>9</v>
      </c>
      <c r="R1553" s="976">
        <v>308</v>
      </c>
      <c r="S1553" s="976">
        <v>0.02</v>
      </c>
      <c r="T1553" s="976">
        <v>8.6509999999999998</v>
      </c>
      <c r="U1553" s="976">
        <v>1.44</v>
      </c>
      <c r="V1553" s="976">
        <v>56</v>
      </c>
      <c r="W1553" s="979">
        <v>428.97953484554534</v>
      </c>
      <c r="X1553" s="982">
        <f>VLOOKUP(D1553,'Залог и цена пипса'!$B$13:$E$44,3,0)*(W1553+R1553*$C$2*T1553)</f>
        <v>6317.9224931163963</v>
      </c>
      <c r="Y1553" s="982">
        <f>T1553*VLOOKUP(D1553,'Залог и цена пипса'!$B$13:$E$44,2,0)</f>
        <v>1159.4070200000001</v>
      </c>
      <c r="Z1553" s="973">
        <f>MAX(O1553,X1553)+MAX(Y1553,P1553)</f>
        <v>7477.3295131163959</v>
      </c>
      <c r="AA1553" s="945" t="s">
        <v>2682</v>
      </c>
      <c r="AB1553" s="946" t="s">
        <v>521</v>
      </c>
      <c r="AC1553" s="946">
        <v>3900</v>
      </c>
      <c r="AD1553" s="946" t="s">
        <v>380</v>
      </c>
      <c r="AE1553" s="947">
        <v>42249</v>
      </c>
      <c r="AF1553" s="947">
        <v>44194</v>
      </c>
      <c r="AG1553" s="946">
        <v>24975.55</v>
      </c>
      <c r="AH1553" s="946">
        <v>3467.21</v>
      </c>
      <c r="AI1553" s="948">
        <v>0.13150000000000001</v>
      </c>
      <c r="AJ1553" s="948">
        <f>(AH1553-MIN(IF(O1553=0,2E+99,O1553),IF(X1553=0,2E+99,X1553)))/MIN(IF(O1553=0,2E+99,O1553),IF(X1553=0,2E+99,X1553))</f>
        <v>-0.245675929679884</v>
      </c>
      <c r="AK1553" s="948">
        <v>0.10021889169776493</v>
      </c>
      <c r="AL1553" s="948">
        <v>1.2082994678277696</v>
      </c>
      <c r="AM1553" s="949">
        <v>1.3591238847743004</v>
      </c>
      <c r="AN1553" s="950">
        <v>45083.312696759262</v>
      </c>
      <c r="AO1553" s="946"/>
    </row>
    <row r="1554" spans="1:41" x14ac:dyDescent="0.2">
      <c r="A1554" s="989"/>
      <c r="B1554" s="989"/>
      <c r="C1554" s="992"/>
      <c r="D1554" s="995"/>
      <c r="E1554" s="992"/>
      <c r="F1554" s="992"/>
      <c r="G1554" s="992"/>
      <c r="H1554" s="998"/>
      <c r="I1554" s="998"/>
      <c r="J1554" s="998"/>
      <c r="K1554" s="986"/>
      <c r="L1554" s="998"/>
      <c r="M1554" s="998"/>
      <c r="N1554" s="1001"/>
      <c r="O1554" s="986"/>
      <c r="P1554" s="986"/>
      <c r="Q1554" s="977"/>
      <c r="R1554" s="977"/>
      <c r="S1554" s="977"/>
      <c r="T1554" s="977"/>
      <c r="U1554" s="977"/>
      <c r="V1554" s="977"/>
      <c r="W1554" s="980"/>
      <c r="X1554" s="983"/>
      <c r="Y1554" s="983"/>
      <c r="Z1554" s="974"/>
      <c r="AA1554" s="951" t="s">
        <v>2683</v>
      </c>
      <c r="AB1554" s="952" t="s">
        <v>521</v>
      </c>
      <c r="AC1554" s="952">
        <v>9750</v>
      </c>
      <c r="AD1554" s="952" t="s">
        <v>380</v>
      </c>
      <c r="AE1554" s="953">
        <v>42249</v>
      </c>
      <c r="AF1554" s="953">
        <v>44194</v>
      </c>
      <c r="AG1554" s="952">
        <v>61818.43</v>
      </c>
      <c r="AH1554" s="952">
        <v>8625.0300000000007</v>
      </c>
      <c r="AI1554" s="954">
        <v>0.13200000000000001</v>
      </c>
      <c r="AJ1554" s="954">
        <f>(AH1554-MIN(IF(O1553=0,2E+99,O1553),IF(X1553=0,2E+99,X1553)))/MIN(IF(O1553=0,2E+99,O1553),IF(X1553=0,2E+99,X1553))</f>
        <v>0.87645621010354446</v>
      </c>
      <c r="AK1554" s="954">
        <v>9.9223032783596163E-2</v>
      </c>
      <c r="AL1554" s="954">
        <v>1.1962927914852444</v>
      </c>
      <c r="AM1554" s="955">
        <v>1.3523262779353962</v>
      </c>
      <c r="AN1554" s="956">
        <v>45083.313055555554</v>
      </c>
      <c r="AO1554" s="952"/>
    </row>
    <row r="1555" spans="1:41" x14ac:dyDescent="0.2">
      <c r="A1555" s="989"/>
      <c r="B1555" s="989"/>
      <c r="C1555" s="992"/>
      <c r="D1555" s="995"/>
      <c r="E1555" s="992"/>
      <c r="F1555" s="992"/>
      <c r="G1555" s="992"/>
      <c r="H1555" s="998"/>
      <c r="I1555" s="998"/>
      <c r="J1555" s="998"/>
      <c r="K1555" s="986"/>
      <c r="L1555" s="998"/>
      <c r="M1555" s="998"/>
      <c r="N1555" s="1001"/>
      <c r="O1555" s="986"/>
      <c r="P1555" s="986"/>
      <c r="Q1555" s="977"/>
      <c r="R1555" s="977"/>
      <c r="S1555" s="977"/>
      <c r="T1555" s="977"/>
      <c r="U1555" s="977"/>
      <c r="V1555" s="977"/>
      <c r="W1555" s="980"/>
      <c r="X1555" s="983"/>
      <c r="Y1555" s="983"/>
      <c r="Z1555" s="974"/>
      <c r="AA1555" s="951" t="s">
        <v>2684</v>
      </c>
      <c r="AB1555" s="952" t="s">
        <v>521</v>
      </c>
      <c r="AC1555" s="952">
        <v>2000</v>
      </c>
      <c r="AD1555" s="952" t="s">
        <v>380</v>
      </c>
      <c r="AE1555" s="953">
        <v>42096</v>
      </c>
      <c r="AF1555" s="953">
        <v>44194</v>
      </c>
      <c r="AG1555" s="952">
        <v>764519.44</v>
      </c>
      <c r="AH1555" s="952">
        <v>409292.63</v>
      </c>
      <c r="AI1555" s="954">
        <v>0.6905</v>
      </c>
      <c r="AJ1555" s="954">
        <f>(AH1555-MIN(IF(O1553=0,2E+99,O1553),IF(X1553=0,2E+99,X1553)))/MIN(IF(O1553=0,2E+99,O1553),IF(X1553=0,2E+99,X1553))</f>
        <v>88.045452284005066</v>
      </c>
      <c r="AK1555" s="954">
        <v>5.5480365747460079</v>
      </c>
      <c r="AL1555" s="954">
        <v>67.063108771929819</v>
      </c>
      <c r="AM1555" s="955">
        <v>0.32770249868378926</v>
      </c>
      <c r="AN1555" s="956">
        <v>45083.313472222224</v>
      </c>
      <c r="AO1555" s="952"/>
    </row>
    <row r="1556" spans="1:41" ht="13.5" thickBot="1" x14ac:dyDescent="0.25">
      <c r="A1556" s="990"/>
      <c r="B1556" s="990"/>
      <c r="C1556" s="993"/>
      <c r="D1556" s="996"/>
      <c r="E1556" s="993"/>
      <c r="F1556" s="993"/>
      <c r="G1556" s="993"/>
      <c r="H1556" s="999"/>
      <c r="I1556" s="999"/>
      <c r="J1556" s="999"/>
      <c r="K1556" s="987"/>
      <c r="L1556" s="999"/>
      <c r="M1556" s="999"/>
      <c r="N1556" s="1002"/>
      <c r="O1556" s="987"/>
      <c r="P1556" s="987"/>
      <c r="Q1556" s="978"/>
      <c r="R1556" s="978"/>
      <c r="S1556" s="978"/>
      <c r="T1556" s="978"/>
      <c r="U1556" s="978"/>
      <c r="V1556" s="978"/>
      <c r="W1556" s="981"/>
      <c r="X1556" s="984"/>
      <c r="Y1556" s="984"/>
      <c r="Z1556" s="975"/>
      <c r="AA1556" s="957" t="s">
        <v>2685</v>
      </c>
      <c r="AB1556" s="958" t="s">
        <v>521</v>
      </c>
      <c r="AC1556" s="958">
        <v>2100</v>
      </c>
      <c r="AD1556" s="958" t="s">
        <v>380</v>
      </c>
      <c r="AE1556" s="959">
        <v>42095</v>
      </c>
      <c r="AF1556" s="959">
        <v>44194</v>
      </c>
      <c r="AG1556" s="958">
        <v>13335.88</v>
      </c>
      <c r="AH1556" s="958">
        <v>1998.45</v>
      </c>
      <c r="AI1556" s="960">
        <v>0.73070000000000002</v>
      </c>
      <c r="AJ1556" s="960">
        <f>(AH1556-MIN(IF(O1553=0,2E+99,O1553),IF(X1553=0,2E+99,X1553)))/MIN(IF(O1553=0,2E+99,O1553),IF(X1553=0,2E+99,X1553))</f>
        <v>-0.5652184498974</v>
      </c>
      <c r="AK1556" s="960">
        <v>9.2035058661145613E-2</v>
      </c>
      <c r="AL1556" s="960">
        <v>1.1141086048454469</v>
      </c>
      <c r="AM1556" s="961">
        <v>1.1707213441294195</v>
      </c>
      <c r="AN1556" s="962">
        <v>45083.313900462963</v>
      </c>
      <c r="AO1556" s="958"/>
    </row>
    <row r="1557" spans="1:41" x14ac:dyDescent="0.2">
      <c r="A1557" s="988" t="s">
        <v>2680</v>
      </c>
      <c r="B1557" s="988" t="s">
        <v>2686</v>
      </c>
      <c r="C1557" s="991"/>
      <c r="D1557" s="994" t="s">
        <v>521</v>
      </c>
      <c r="E1557" s="991" t="s">
        <v>960</v>
      </c>
      <c r="F1557" s="991">
        <v>1</v>
      </c>
      <c r="G1557" s="991">
        <v>0</v>
      </c>
      <c r="H1557" s="997">
        <v>10</v>
      </c>
      <c r="I1557" s="997">
        <v>405</v>
      </c>
      <c r="J1557" s="997">
        <v>0.01</v>
      </c>
      <c r="K1557" s="985">
        <v>2.4329999999999998</v>
      </c>
      <c r="L1557" s="997">
        <v>1.44</v>
      </c>
      <c r="M1557" s="997">
        <v>66</v>
      </c>
      <c r="N1557" s="1000">
        <v>149.23462304133707</v>
      </c>
      <c r="O1557" s="985">
        <f>VLOOKUP(D1557,'Залог и цена пипса'!$B$13:$E$44,3,0)*(N1557+I1557*$C$2*K1557)</f>
        <v>2264.7182145295255</v>
      </c>
      <c r="P1557" s="985">
        <f>K1557*VLOOKUP(D1557,'Залог и цена пипса'!$B$13:$E$44,2,0)</f>
        <v>326.07065999999998</v>
      </c>
      <c r="Q1557" s="976">
        <v>9</v>
      </c>
      <c r="R1557" s="976">
        <v>308</v>
      </c>
      <c r="S1557" s="976">
        <v>0.01</v>
      </c>
      <c r="T1557" s="976">
        <v>4.2699999999999996</v>
      </c>
      <c r="U1557" s="976">
        <v>1.44</v>
      </c>
      <c r="V1557" s="976">
        <v>55</v>
      </c>
      <c r="W1557" s="979">
        <v>211.25078286822858</v>
      </c>
      <c r="X1557" s="982">
        <f>VLOOKUP(D1557,'Залог и цена пипса'!$B$13:$E$44,3,0)*(W1557+R1557*$C$2*T1557)</f>
        <v>3114.7167709637047</v>
      </c>
      <c r="Y1557" s="982">
        <f>T1557*VLOOKUP(D1557,'Залог и цена пипса'!$B$13:$E$44,2,0)</f>
        <v>572.2654</v>
      </c>
      <c r="Z1557" s="973">
        <f>MAX(O1557,X1557)+MAX(Y1557,P1557)</f>
        <v>3686.9821709637044</v>
      </c>
      <c r="AA1557" s="945" t="s">
        <v>2682</v>
      </c>
      <c r="AB1557" s="946" t="s">
        <v>521</v>
      </c>
      <c r="AC1557" s="946">
        <v>3900</v>
      </c>
      <c r="AD1557" s="946" t="s">
        <v>380</v>
      </c>
      <c r="AE1557" s="947">
        <v>42249</v>
      </c>
      <c r="AF1557" s="947">
        <v>44194</v>
      </c>
      <c r="AG1557" s="946">
        <v>24975.55</v>
      </c>
      <c r="AH1557" s="946">
        <v>3467.21</v>
      </c>
      <c r="AI1557" s="948">
        <v>0.13150000000000001</v>
      </c>
      <c r="AJ1557" s="948">
        <f>(AH1557-MIN(IF(O1557=0,2E+99,O1557),IF(X1557=0,2E+99,X1557)))/MIN(IF(O1557=0,2E+99,O1557),IF(X1557=0,2E+99,X1557))</f>
        <v>0.530967507461091</v>
      </c>
      <c r="AK1557" s="948">
        <v>0.10021889169776493</v>
      </c>
      <c r="AL1557" s="948">
        <v>1.2082994678277696</v>
      </c>
      <c r="AM1557" s="949">
        <v>1.3591238847743004</v>
      </c>
      <c r="AN1557" s="950">
        <v>45083.314293981479</v>
      </c>
      <c r="AO1557" s="946"/>
    </row>
    <row r="1558" spans="1:41" x14ac:dyDescent="0.2">
      <c r="A1558" s="989"/>
      <c r="B1558" s="989"/>
      <c r="C1558" s="992"/>
      <c r="D1558" s="995"/>
      <c r="E1558" s="992"/>
      <c r="F1558" s="992"/>
      <c r="G1558" s="992"/>
      <c r="H1558" s="998"/>
      <c r="I1558" s="998"/>
      <c r="J1558" s="998"/>
      <c r="K1558" s="986"/>
      <c r="L1558" s="998"/>
      <c r="M1558" s="998"/>
      <c r="N1558" s="1001"/>
      <c r="O1558" s="986"/>
      <c r="P1558" s="986"/>
      <c r="Q1558" s="977"/>
      <c r="R1558" s="977"/>
      <c r="S1558" s="977"/>
      <c r="T1558" s="977"/>
      <c r="U1558" s="977"/>
      <c r="V1558" s="977"/>
      <c r="W1558" s="980"/>
      <c r="X1558" s="983"/>
      <c r="Y1558" s="983"/>
      <c r="Z1558" s="974"/>
      <c r="AA1558" s="951" t="s">
        <v>2683</v>
      </c>
      <c r="AB1558" s="952" t="s">
        <v>521</v>
      </c>
      <c r="AC1558" s="952">
        <v>9750</v>
      </c>
      <c r="AD1558" s="952" t="s">
        <v>380</v>
      </c>
      <c r="AE1558" s="953">
        <v>42249</v>
      </c>
      <c r="AF1558" s="953">
        <v>44194</v>
      </c>
      <c r="AG1558" s="952">
        <v>61818.43</v>
      </c>
      <c r="AH1558" s="952">
        <v>8625.0300000000007</v>
      </c>
      <c r="AI1558" s="954">
        <v>0.13200000000000001</v>
      </c>
      <c r="AJ1558" s="954">
        <f>(AH1558-MIN(IF(O1557=0,2E+99,O1557),IF(X1557=0,2E+99,X1557)))/MIN(IF(O1557=0,2E+99,O1557),IF(X1557=0,2E+99,X1557))</f>
        <v>2.8084340668367749</v>
      </c>
      <c r="AK1558" s="954">
        <v>9.9223032783596163E-2</v>
      </c>
      <c r="AL1558" s="954">
        <v>1.1962927914852444</v>
      </c>
      <c r="AM1558" s="955">
        <v>1.3523262779353962</v>
      </c>
      <c r="AN1558" s="956">
        <v>45083.314652777779</v>
      </c>
      <c r="AO1558" s="952"/>
    </row>
    <row r="1559" spans="1:41" x14ac:dyDescent="0.2">
      <c r="A1559" s="989"/>
      <c r="B1559" s="989"/>
      <c r="C1559" s="992"/>
      <c r="D1559" s="995"/>
      <c r="E1559" s="992"/>
      <c r="F1559" s="992"/>
      <c r="G1559" s="992"/>
      <c r="H1559" s="998"/>
      <c r="I1559" s="998"/>
      <c r="J1559" s="998"/>
      <c r="K1559" s="986"/>
      <c r="L1559" s="998"/>
      <c r="M1559" s="998"/>
      <c r="N1559" s="1001"/>
      <c r="O1559" s="986"/>
      <c r="P1559" s="986"/>
      <c r="Q1559" s="977"/>
      <c r="R1559" s="977"/>
      <c r="S1559" s="977"/>
      <c r="T1559" s="977"/>
      <c r="U1559" s="977"/>
      <c r="V1559" s="977"/>
      <c r="W1559" s="980"/>
      <c r="X1559" s="983"/>
      <c r="Y1559" s="983"/>
      <c r="Z1559" s="974"/>
      <c r="AA1559" s="951" t="s">
        <v>2684</v>
      </c>
      <c r="AB1559" s="952" t="s">
        <v>521</v>
      </c>
      <c r="AC1559" s="952">
        <v>2000</v>
      </c>
      <c r="AD1559" s="952" t="s">
        <v>380</v>
      </c>
      <c r="AE1559" s="953">
        <v>42096</v>
      </c>
      <c r="AF1559" s="953">
        <v>44194</v>
      </c>
      <c r="AG1559" s="952">
        <v>764519.44</v>
      </c>
      <c r="AH1559" s="952">
        <v>409292.63</v>
      </c>
      <c r="AI1559" s="954">
        <v>0.6905</v>
      </c>
      <c r="AJ1559" s="954">
        <f>(AH1559-MIN(IF(O1557=0,2E+99,O1557),IF(X1557=0,2E+99,X1557)))/MIN(IF(O1557=0,2E+99,O1557),IF(X1557=0,2E+99,X1557))</f>
        <v>179.72563172501654</v>
      </c>
      <c r="AK1559" s="954">
        <v>5.5480365747460079</v>
      </c>
      <c r="AL1559" s="954">
        <v>67.063108771929819</v>
      </c>
      <c r="AM1559" s="955">
        <v>0.32770249868378926</v>
      </c>
      <c r="AN1559" s="956">
        <v>45083.315069444441</v>
      </c>
      <c r="AO1559" s="952"/>
    </row>
    <row r="1560" spans="1:41" ht="13.5" thickBot="1" x14ac:dyDescent="0.25">
      <c r="A1560" s="990"/>
      <c r="B1560" s="990"/>
      <c r="C1560" s="993"/>
      <c r="D1560" s="996"/>
      <c r="E1560" s="993"/>
      <c r="F1560" s="993"/>
      <c r="G1560" s="993"/>
      <c r="H1560" s="999"/>
      <c r="I1560" s="999"/>
      <c r="J1560" s="999"/>
      <c r="K1560" s="987"/>
      <c r="L1560" s="999"/>
      <c r="M1560" s="999"/>
      <c r="N1560" s="1002"/>
      <c r="O1560" s="987"/>
      <c r="P1560" s="987"/>
      <c r="Q1560" s="978"/>
      <c r="R1560" s="978"/>
      <c r="S1560" s="978"/>
      <c r="T1560" s="978"/>
      <c r="U1560" s="978"/>
      <c r="V1560" s="978"/>
      <c r="W1560" s="981"/>
      <c r="X1560" s="984"/>
      <c r="Y1560" s="984"/>
      <c r="Z1560" s="975"/>
      <c r="AA1560" s="957" t="s">
        <v>2685</v>
      </c>
      <c r="AB1560" s="958" t="s">
        <v>521</v>
      </c>
      <c r="AC1560" s="958">
        <v>2100</v>
      </c>
      <c r="AD1560" s="958" t="s">
        <v>380</v>
      </c>
      <c r="AE1560" s="959">
        <v>42095</v>
      </c>
      <c r="AF1560" s="959">
        <v>44194</v>
      </c>
      <c r="AG1560" s="958">
        <v>13335.88</v>
      </c>
      <c r="AH1560" s="958">
        <v>1998.45</v>
      </c>
      <c r="AI1560" s="960">
        <v>0.73070000000000002</v>
      </c>
      <c r="AJ1560" s="960">
        <f>(AH1560-MIN(IF(O1557=0,2E+99,O1557),IF(X1557=0,2E+99,X1557)))/MIN(IF(O1557=0,2E+99,O1557),IF(X1557=0,2E+99,X1557))</f>
        <v>-0.11757233761854133</v>
      </c>
      <c r="AK1560" s="960">
        <v>9.2035058661145613E-2</v>
      </c>
      <c r="AL1560" s="960">
        <v>1.1141086048454469</v>
      </c>
      <c r="AM1560" s="961">
        <v>1.1707213441294195</v>
      </c>
      <c r="AN1560" s="962">
        <v>45083.315497685187</v>
      </c>
      <c r="AO1560" s="958"/>
    </row>
    <row r="1561" spans="1:41" ht="13.5" thickBot="1" x14ac:dyDescent="0.25">
      <c r="A1561" s="932" t="s">
        <v>2687</v>
      </c>
      <c r="B1561" s="932" t="s">
        <v>1891</v>
      </c>
      <c r="C1561" s="933"/>
      <c r="D1561" s="934" t="s">
        <v>521</v>
      </c>
      <c r="E1561" s="933" t="s">
        <v>960</v>
      </c>
      <c r="F1561" s="933">
        <v>1</v>
      </c>
      <c r="G1561" s="933">
        <v>0</v>
      </c>
      <c r="H1561" s="935">
        <v>10</v>
      </c>
      <c r="I1561" s="935">
        <v>405</v>
      </c>
      <c r="J1561" s="935">
        <v>0.01</v>
      </c>
      <c r="K1561" s="936">
        <v>2.319</v>
      </c>
      <c r="L1561" s="935">
        <v>1.42</v>
      </c>
      <c r="M1561" s="935">
        <v>64</v>
      </c>
      <c r="N1561" s="937">
        <v>137.8447295925981</v>
      </c>
      <c r="O1561" s="936">
        <f>VLOOKUP(D1561,'Залог и цена пипса'!$B$13:$E$44,3,0)*(N1561+I1561*$C$2*K1561)</f>
        <v>2125.0761033678464</v>
      </c>
      <c r="P1561" s="936">
        <f>K1561*VLOOKUP(D1561,'Залог и цена пипса'!$B$13:$E$44,2,0)</f>
        <v>310.79238000000004</v>
      </c>
      <c r="Q1561" s="938">
        <v>9</v>
      </c>
      <c r="R1561" s="938">
        <v>308</v>
      </c>
      <c r="S1561" s="938">
        <v>0.01</v>
      </c>
      <c r="T1561" s="938">
        <v>1.931</v>
      </c>
      <c r="U1561" s="938">
        <v>1.42</v>
      </c>
      <c r="V1561" s="938">
        <v>59</v>
      </c>
      <c r="W1561" s="939">
        <v>104.50004268019696</v>
      </c>
      <c r="X1561" s="940">
        <f>VLOOKUP(D1561,'Залог и цена пипса'!$B$13:$E$44,3,0)*(W1561+R1561*$C$2*T1561)</f>
        <v>1476.9208535669586</v>
      </c>
      <c r="Y1561" s="940">
        <f>T1561*VLOOKUP(D1561,'Залог и цена пипса'!$B$13:$E$44,2,0)</f>
        <v>258.79262</v>
      </c>
      <c r="Z1561" s="941">
        <f>MAX(O1561,X1561)+MAX(Y1561,P1561)</f>
        <v>2435.8684833678462</v>
      </c>
      <c r="AA1561" s="932" t="s">
        <v>1892</v>
      </c>
      <c r="AB1561" s="933" t="s">
        <v>521</v>
      </c>
      <c r="AC1561" s="933">
        <v>1950</v>
      </c>
      <c r="AD1561" s="933" t="s">
        <v>380</v>
      </c>
      <c r="AE1561" s="942">
        <v>42249</v>
      </c>
      <c r="AF1561" s="942">
        <v>44194</v>
      </c>
      <c r="AG1561" s="933">
        <v>10050.82</v>
      </c>
      <c r="AH1561" s="933">
        <v>1592.34</v>
      </c>
      <c r="AI1561" s="943">
        <v>0.1454</v>
      </c>
      <c r="AJ1561" s="943">
        <f>(AH1561-MIN(IF(O1561=0,2E+99,O1561),IF(X1561=0,2E+99,X1561)))/MIN(IF(O1561=0,2E+99,O1561),IF(X1561=0,2E+99,X1561))</f>
        <v>7.8148498041915274E-2</v>
      </c>
      <c r="AK1561" s="943">
        <v>8.0661450182576935E-2</v>
      </c>
      <c r="AL1561" s="943">
        <v>0.97250314465408805</v>
      </c>
      <c r="AM1561" s="941">
        <v>1.1909398319928355</v>
      </c>
      <c r="AN1561" s="944">
        <v>45083.315891203703</v>
      </c>
      <c r="AO1561" s="933"/>
    </row>
    <row r="1562" spans="1:41" x14ac:dyDescent="0.2">
      <c r="A1562" s="988" t="s">
        <v>2688</v>
      </c>
      <c r="B1562" s="988" t="s">
        <v>2689</v>
      </c>
      <c r="C1562" s="991"/>
      <c r="D1562" s="994" t="s">
        <v>520</v>
      </c>
      <c r="E1562" s="991" t="s">
        <v>960</v>
      </c>
      <c r="F1562" s="991">
        <v>1</v>
      </c>
      <c r="G1562" s="991">
        <v>0</v>
      </c>
      <c r="H1562" s="997">
        <v>11</v>
      </c>
      <c r="I1562" s="997">
        <v>341</v>
      </c>
      <c r="J1562" s="997">
        <v>0.01</v>
      </c>
      <c r="K1562" s="985">
        <v>3.2729999999999997</v>
      </c>
      <c r="L1562" s="997">
        <v>1.45</v>
      </c>
      <c r="M1562" s="997">
        <v>91</v>
      </c>
      <c r="N1562" s="1000">
        <v>267.77472824951496</v>
      </c>
      <c r="O1562" s="985">
        <f>VLOOKUP(D1562,'Залог и цена пипса'!$B$13:$E$44,3,0)*(N1562+I1562*$C$2*K1562)</f>
        <v>2708.7119941946871</v>
      </c>
      <c r="P1562" s="985">
        <f>K1562*VLOOKUP(D1562,'Залог и цена пипса'!$B$13:$E$44,2,0)</f>
        <v>438.64745999999997</v>
      </c>
      <c r="Q1562" s="976">
        <v>10</v>
      </c>
      <c r="R1562" s="976">
        <v>304</v>
      </c>
      <c r="S1562" s="976">
        <v>0.01</v>
      </c>
      <c r="T1562" s="976">
        <v>3.1360000000000001</v>
      </c>
      <c r="U1562" s="976">
        <v>1.44</v>
      </c>
      <c r="V1562" s="976">
        <v>52</v>
      </c>
      <c r="W1562" s="979">
        <v>134.11148843456198</v>
      </c>
      <c r="X1562" s="982">
        <f>VLOOKUP(D1562,'Залог и цена пипса'!$B$13:$E$44,3,0)*(W1562+R1562*$C$2*T1562)</f>
        <v>1724.8140494148245</v>
      </c>
      <c r="Y1562" s="982">
        <f>T1562*VLOOKUP(D1562,'Залог и цена пипса'!$B$13:$E$44,2,0)</f>
        <v>420.28672000000006</v>
      </c>
      <c r="Z1562" s="973">
        <f>MAX(O1562,X1562)+MAX(Y1562,P1562)</f>
        <v>3147.3594541946873</v>
      </c>
      <c r="AA1562" s="945" t="s">
        <v>2690</v>
      </c>
      <c r="AB1562" s="946" t="s">
        <v>520</v>
      </c>
      <c r="AC1562" s="946">
        <v>2230</v>
      </c>
      <c r="AD1562" s="946" t="s">
        <v>380</v>
      </c>
      <c r="AE1562" s="947">
        <v>42125</v>
      </c>
      <c r="AF1562" s="947">
        <v>44194</v>
      </c>
      <c r="AG1562" s="946">
        <v>11967</v>
      </c>
      <c r="AH1562" s="946">
        <v>1996.48</v>
      </c>
      <c r="AI1562" s="948">
        <v>0.21290000000000001</v>
      </c>
      <c r="AJ1562" s="948">
        <f>(AH1562-MIN(IF(O1562=0,2E+99,O1562),IF(X1562=0,2E+99,X1562)))/MIN(IF(O1562=0,2E+99,O1562),IF(X1562=0,2E+99,X1562))</f>
        <v>0.15750448616611357</v>
      </c>
      <c r="AK1562" s="948">
        <v>7.8917172250065948E-2</v>
      </c>
      <c r="AL1562" s="948">
        <v>0.94146801982534811</v>
      </c>
      <c r="AM1562" s="949">
        <v>1.0515876363452308</v>
      </c>
      <c r="AN1562" s="950">
        <v>45083.318055555559</v>
      </c>
      <c r="AO1562" s="946"/>
    </row>
    <row r="1563" spans="1:41" x14ac:dyDescent="0.2">
      <c r="A1563" s="989"/>
      <c r="B1563" s="989"/>
      <c r="C1563" s="992"/>
      <c r="D1563" s="995"/>
      <c r="E1563" s="992"/>
      <c r="F1563" s="992"/>
      <c r="G1563" s="992"/>
      <c r="H1563" s="998"/>
      <c r="I1563" s="998"/>
      <c r="J1563" s="998"/>
      <c r="K1563" s="986"/>
      <c r="L1563" s="998"/>
      <c r="M1563" s="998"/>
      <c r="N1563" s="1001"/>
      <c r="O1563" s="986"/>
      <c r="P1563" s="986"/>
      <c r="Q1563" s="977"/>
      <c r="R1563" s="977"/>
      <c r="S1563" s="977"/>
      <c r="T1563" s="977"/>
      <c r="U1563" s="977"/>
      <c r="V1563" s="977"/>
      <c r="W1563" s="980"/>
      <c r="X1563" s="983"/>
      <c r="Y1563" s="983"/>
      <c r="Z1563" s="974"/>
      <c r="AA1563" s="951" t="s">
        <v>2691</v>
      </c>
      <c r="AB1563" s="952" t="s">
        <v>520</v>
      </c>
      <c r="AC1563" s="952">
        <v>4460</v>
      </c>
      <c r="AD1563" s="952" t="s">
        <v>380</v>
      </c>
      <c r="AE1563" s="953">
        <v>42128</v>
      </c>
      <c r="AF1563" s="953">
        <v>44194</v>
      </c>
      <c r="AG1563" s="952">
        <v>25141.54</v>
      </c>
      <c r="AH1563" s="952">
        <v>4370.37</v>
      </c>
      <c r="AI1563" s="954">
        <v>0.71909999999999996</v>
      </c>
      <c r="AJ1563" s="954">
        <f>(AH1563-MIN(IF(O1562=0,2E+99,O1562),IF(X1562=0,2E+99,X1562)))/MIN(IF(O1562=0,2E+99,O1562),IF(X1562=0,2E+99,X1562))</f>
        <v>1.5338209655021826</v>
      </c>
      <c r="AK1563" s="954">
        <v>8.302086291499633E-2</v>
      </c>
      <c r="AL1563" s="954">
        <v>0.98896782314530729</v>
      </c>
      <c r="AM1563" s="955">
        <v>1.009250130132705</v>
      </c>
      <c r="AN1563" s="956">
        <v>45083.320196759261</v>
      </c>
      <c r="AO1563" s="952"/>
    </row>
    <row r="1564" spans="1:41" x14ac:dyDescent="0.2">
      <c r="A1564" s="989"/>
      <c r="B1564" s="989"/>
      <c r="C1564" s="992"/>
      <c r="D1564" s="995"/>
      <c r="E1564" s="992"/>
      <c r="F1564" s="992"/>
      <c r="G1564" s="992"/>
      <c r="H1564" s="998"/>
      <c r="I1564" s="998"/>
      <c r="J1564" s="998"/>
      <c r="K1564" s="986"/>
      <c r="L1564" s="998"/>
      <c r="M1564" s="998"/>
      <c r="N1564" s="1001"/>
      <c r="O1564" s="986"/>
      <c r="P1564" s="986"/>
      <c r="Q1564" s="977"/>
      <c r="R1564" s="977"/>
      <c r="S1564" s="977"/>
      <c r="T1564" s="977"/>
      <c r="U1564" s="977"/>
      <c r="V1564" s="977"/>
      <c r="W1564" s="980"/>
      <c r="X1564" s="983"/>
      <c r="Y1564" s="983"/>
      <c r="Z1564" s="974"/>
      <c r="AA1564" s="951" t="s">
        <v>2692</v>
      </c>
      <c r="AB1564" s="952" t="s">
        <v>520</v>
      </c>
      <c r="AC1564" s="952">
        <v>11150</v>
      </c>
      <c r="AD1564" s="952" t="s">
        <v>380</v>
      </c>
      <c r="AE1564" s="953">
        <v>42128</v>
      </c>
      <c r="AF1564" s="953">
        <v>44194</v>
      </c>
      <c r="AG1564" s="952">
        <v>62573.78</v>
      </c>
      <c r="AH1564" s="952">
        <v>10940.23</v>
      </c>
      <c r="AI1564" s="954">
        <v>0.72150000000000003</v>
      </c>
      <c r="AJ1564" s="954">
        <f>(AH1564-MIN(IF(O1562=0,2E+99,O1562),IF(X1562=0,2E+99,X1562)))/MIN(IF(O1562=0,2E+99,O1562),IF(X1562=0,2E+99,X1562))</f>
        <v>5.3428460614126365</v>
      </c>
      <c r="AK1564" s="954">
        <v>8.2650930873019529E-2</v>
      </c>
      <c r="AL1564" s="954">
        <v>0.98456108882070648</v>
      </c>
      <c r="AM1564" s="955">
        <v>1.0034392458248937</v>
      </c>
      <c r="AN1564" s="956">
        <v>45083.32234953704</v>
      </c>
      <c r="AO1564" s="952"/>
    </row>
    <row r="1565" spans="1:41" ht="13.5" thickBot="1" x14ac:dyDescent="0.25">
      <c r="A1565" s="990"/>
      <c r="B1565" s="990"/>
      <c r="C1565" s="993"/>
      <c r="D1565" s="996"/>
      <c r="E1565" s="993"/>
      <c r="F1565" s="993"/>
      <c r="G1565" s="993"/>
      <c r="H1565" s="999"/>
      <c r="I1565" s="999"/>
      <c r="J1565" s="999"/>
      <c r="K1565" s="987"/>
      <c r="L1565" s="999"/>
      <c r="M1565" s="999"/>
      <c r="N1565" s="1002"/>
      <c r="O1565" s="987"/>
      <c r="P1565" s="987"/>
      <c r="Q1565" s="978"/>
      <c r="R1565" s="978"/>
      <c r="S1565" s="978"/>
      <c r="T1565" s="978"/>
      <c r="U1565" s="978"/>
      <c r="V1565" s="978"/>
      <c r="W1565" s="981"/>
      <c r="X1565" s="984"/>
      <c r="Y1565" s="984"/>
      <c r="Z1565" s="975"/>
      <c r="AA1565" s="957" t="s">
        <v>2693</v>
      </c>
      <c r="AB1565" s="958" t="s">
        <v>520</v>
      </c>
      <c r="AC1565" s="958">
        <v>2230</v>
      </c>
      <c r="AD1565" s="958" t="s">
        <v>380</v>
      </c>
      <c r="AE1565" s="959">
        <v>42128</v>
      </c>
      <c r="AF1565" s="959">
        <v>44194</v>
      </c>
      <c r="AG1565" s="958">
        <v>228464.48</v>
      </c>
      <c r="AH1565" s="958">
        <v>136687.34</v>
      </c>
      <c r="AI1565" s="960">
        <v>0.64129999999999998</v>
      </c>
      <c r="AJ1565" s="960">
        <f>(AH1565-MIN(IF(O1562=0,2E+99,O1562),IF(X1562=0,2E+99,X1562)))/MIN(IF(O1562=0,2E+99,O1562),IF(X1562=0,2E+99,X1562))</f>
        <v>78.247580367503232</v>
      </c>
      <c r="AK1565" s="960">
        <v>1.5088429964931283</v>
      </c>
      <c r="AL1565" s="960">
        <v>17.973761309102354</v>
      </c>
      <c r="AM1565" s="961">
        <v>0.2932348213031159</v>
      </c>
      <c r="AN1565" s="962">
        <v>45083.324479166666</v>
      </c>
      <c r="AO1565" s="958"/>
    </row>
    <row r="1566" spans="1:41" x14ac:dyDescent="0.2">
      <c r="A1566" s="988" t="s">
        <v>2694</v>
      </c>
      <c r="B1566" s="988" t="s">
        <v>2652</v>
      </c>
      <c r="C1566" s="991"/>
      <c r="D1566" s="994" t="s">
        <v>522</v>
      </c>
      <c r="E1566" s="991" t="s">
        <v>960</v>
      </c>
      <c r="F1566" s="991">
        <v>1</v>
      </c>
      <c r="G1566" s="991">
        <v>0</v>
      </c>
      <c r="H1566" s="997">
        <v>10</v>
      </c>
      <c r="I1566" s="997">
        <v>242</v>
      </c>
      <c r="J1566" s="997">
        <v>0.01</v>
      </c>
      <c r="K1566" s="985">
        <v>2.351</v>
      </c>
      <c r="L1566" s="997">
        <v>1.5</v>
      </c>
      <c r="M1566" s="997">
        <v>43</v>
      </c>
      <c r="N1566" s="1000">
        <v>76.671507484800003</v>
      </c>
      <c r="O1566" s="985">
        <f>VLOOKUP(D1566,'Залог и цена пипса'!$B$13:$E$44,3,0)*(N1566+I1566*$C$2*K1566)</f>
        <v>1743.1618314405382</v>
      </c>
      <c r="P1566" s="985">
        <f>K1566*VLOOKUP(D1566,'Залог и цена пипса'!$B$13:$E$44,2,0)</f>
        <v>343.71345029239762</v>
      </c>
      <c r="Q1566" s="976">
        <v>10</v>
      </c>
      <c r="R1566" s="976">
        <v>248</v>
      </c>
      <c r="S1566" s="976">
        <v>0.01</v>
      </c>
      <c r="T1566" s="976">
        <v>2.33</v>
      </c>
      <c r="U1566" s="976">
        <v>1.7</v>
      </c>
      <c r="V1566" s="976">
        <v>47</v>
      </c>
      <c r="W1566" s="979">
        <v>86.699011233600004</v>
      </c>
      <c r="X1566" s="982">
        <f>VLOOKUP(D1566,'Залог и цена пипса'!$B$13:$E$44,3,0)*(W1566+R1566*$C$2*T1566)</f>
        <v>1865.4124127584194</v>
      </c>
      <c r="Y1566" s="982">
        <f>T1566*VLOOKUP(D1566,'Залог и цена пипса'!$B$13:$E$44,2,0)</f>
        <v>340.64327485380113</v>
      </c>
      <c r="Z1566" s="973">
        <f>MAX(O1566,X1566)+MAX(Y1566,P1566)</f>
        <v>2209.1258630508169</v>
      </c>
      <c r="AA1566" s="945" t="s">
        <v>2695</v>
      </c>
      <c r="AB1566" s="946" t="s">
        <v>522</v>
      </c>
      <c r="AC1566" s="946">
        <v>5320</v>
      </c>
      <c r="AD1566" s="946" t="s">
        <v>380</v>
      </c>
      <c r="AE1566" s="947">
        <v>42039</v>
      </c>
      <c r="AF1566" s="947">
        <v>44194</v>
      </c>
      <c r="AG1566" s="946">
        <v>31632.44</v>
      </c>
      <c r="AH1566" s="946">
        <v>5068.4399999999996</v>
      </c>
      <c r="AI1566" s="948">
        <v>0.18579999999999999</v>
      </c>
      <c r="AJ1566" s="948">
        <f>(AH1566-MIN(IF(O1566=0,2E+99,O1566),IF(X1566=0,2E+99,X1566)))/MIN(IF(O1566=0,2E+99,O1566),IF(X1566=0,2E+99,X1566))</f>
        <v>1.907612998737743</v>
      </c>
      <c r="AK1566" s="948">
        <v>8.3982307463574199E-2</v>
      </c>
      <c r="AL1566" s="948">
        <v>1.0077876895628901</v>
      </c>
      <c r="AM1566" s="949">
        <v>1.0578068416464586</v>
      </c>
      <c r="AN1566" s="950">
        <v>45083.324976851851</v>
      </c>
      <c r="AO1566" s="946"/>
    </row>
    <row r="1567" spans="1:41" x14ac:dyDescent="0.2">
      <c r="A1567" s="989"/>
      <c r="B1567" s="989"/>
      <c r="C1567" s="992"/>
      <c r="D1567" s="995"/>
      <c r="E1567" s="992"/>
      <c r="F1567" s="992"/>
      <c r="G1567" s="992"/>
      <c r="H1567" s="998"/>
      <c r="I1567" s="998"/>
      <c r="J1567" s="998"/>
      <c r="K1567" s="986"/>
      <c r="L1567" s="998"/>
      <c r="M1567" s="998"/>
      <c r="N1567" s="1001"/>
      <c r="O1567" s="986"/>
      <c r="P1567" s="986"/>
      <c r="Q1567" s="977"/>
      <c r="R1567" s="977"/>
      <c r="S1567" s="977"/>
      <c r="T1567" s="977"/>
      <c r="U1567" s="977"/>
      <c r="V1567" s="977"/>
      <c r="W1567" s="980"/>
      <c r="X1567" s="983"/>
      <c r="Y1567" s="983"/>
      <c r="Z1567" s="974"/>
      <c r="AA1567" s="951" t="s">
        <v>2696</v>
      </c>
      <c r="AB1567" s="952" t="s">
        <v>522</v>
      </c>
      <c r="AC1567" s="952">
        <v>13300</v>
      </c>
      <c r="AD1567" s="952" t="s">
        <v>380</v>
      </c>
      <c r="AE1567" s="953">
        <v>42039</v>
      </c>
      <c r="AF1567" s="953">
        <v>44194</v>
      </c>
      <c r="AG1567" s="952">
        <v>79678.47</v>
      </c>
      <c r="AH1567" s="952">
        <v>11258.34</v>
      </c>
      <c r="AI1567" s="954">
        <v>0.28410000000000002</v>
      </c>
      <c r="AJ1567" s="954">
        <f>(AH1567-MIN(IF(O1566=0,2E+99,O1566),IF(X1566=0,2E+99,X1566)))/MIN(IF(O1566=0,2E+99,O1566),IF(X1566=0,2E+99,X1566))</f>
        <v>5.4585741822353793</v>
      </c>
      <c r="AK1567" s="954">
        <v>8.4616700649929918E-2</v>
      </c>
      <c r="AL1567" s="954">
        <v>1.015400407799159</v>
      </c>
      <c r="AM1567" s="955">
        <v>1.1995396678132666</v>
      </c>
      <c r="AN1567" s="956">
        <v>45083.325428240743</v>
      </c>
      <c r="AO1567" s="952"/>
    </row>
    <row r="1568" spans="1:41" x14ac:dyDescent="0.2">
      <c r="A1568" s="989"/>
      <c r="B1568" s="989"/>
      <c r="C1568" s="992"/>
      <c r="D1568" s="995"/>
      <c r="E1568" s="992"/>
      <c r="F1568" s="992"/>
      <c r="G1568" s="992"/>
      <c r="H1568" s="998"/>
      <c r="I1568" s="998"/>
      <c r="J1568" s="998"/>
      <c r="K1568" s="986"/>
      <c r="L1568" s="998"/>
      <c r="M1568" s="998"/>
      <c r="N1568" s="1001"/>
      <c r="O1568" s="986"/>
      <c r="P1568" s="986"/>
      <c r="Q1568" s="977"/>
      <c r="R1568" s="977"/>
      <c r="S1568" s="977"/>
      <c r="T1568" s="977"/>
      <c r="U1568" s="977"/>
      <c r="V1568" s="977"/>
      <c r="W1568" s="980"/>
      <c r="X1568" s="983"/>
      <c r="Y1568" s="983"/>
      <c r="Z1568" s="974"/>
      <c r="AA1568" s="951" t="s">
        <v>2697</v>
      </c>
      <c r="AB1568" s="952" t="s">
        <v>522</v>
      </c>
      <c r="AC1568" s="952">
        <v>2660</v>
      </c>
      <c r="AD1568" s="952" t="s">
        <v>380</v>
      </c>
      <c r="AE1568" s="953">
        <v>42039</v>
      </c>
      <c r="AF1568" s="953">
        <v>44194</v>
      </c>
      <c r="AG1568" s="952">
        <v>475679.83</v>
      </c>
      <c r="AH1568" s="952">
        <v>153381.17000000001</v>
      </c>
      <c r="AI1568" s="954">
        <v>0.66039999999999999</v>
      </c>
      <c r="AJ1568" s="954">
        <f>(AH1568-MIN(IF(O1566=0,2E+99,O1566),IF(X1566=0,2E+99,X1566)))/MIN(IF(O1566=0,2E+99,O1566),IF(X1566=0,2E+99,X1566))</f>
        <v>86.990206780311809</v>
      </c>
      <c r="AK1568" s="954">
        <v>2.5258051378446118</v>
      </c>
      <c r="AL1568" s="954">
        <v>30.309661654135336</v>
      </c>
      <c r="AM1568" s="955">
        <v>0.52564275001944494</v>
      </c>
      <c r="AN1568" s="956">
        <v>45083.325891203705</v>
      </c>
      <c r="AO1568" s="952"/>
    </row>
    <row r="1569" spans="1:41" ht="13.5" thickBot="1" x14ac:dyDescent="0.25">
      <c r="A1569" s="990"/>
      <c r="B1569" s="990"/>
      <c r="C1569" s="993"/>
      <c r="D1569" s="996"/>
      <c r="E1569" s="993"/>
      <c r="F1569" s="993"/>
      <c r="G1569" s="993"/>
      <c r="H1569" s="999"/>
      <c r="I1569" s="999"/>
      <c r="J1569" s="999"/>
      <c r="K1569" s="987"/>
      <c r="L1569" s="999"/>
      <c r="M1569" s="999"/>
      <c r="N1569" s="1002"/>
      <c r="O1569" s="987"/>
      <c r="P1569" s="987"/>
      <c r="Q1569" s="978"/>
      <c r="R1569" s="978"/>
      <c r="S1569" s="978"/>
      <c r="T1569" s="978"/>
      <c r="U1569" s="978"/>
      <c r="V1569" s="978"/>
      <c r="W1569" s="981"/>
      <c r="X1569" s="984"/>
      <c r="Y1569" s="984"/>
      <c r="Z1569" s="975"/>
      <c r="AA1569" s="957" t="s">
        <v>2698</v>
      </c>
      <c r="AB1569" s="958" t="s">
        <v>522</v>
      </c>
      <c r="AC1569" s="958">
        <v>2660</v>
      </c>
      <c r="AD1569" s="958" t="s">
        <v>380</v>
      </c>
      <c r="AE1569" s="959">
        <v>42122</v>
      </c>
      <c r="AF1569" s="959">
        <v>44194</v>
      </c>
      <c r="AG1569" s="958">
        <v>15328.57</v>
      </c>
      <c r="AH1569" s="958">
        <v>2245.2399999999998</v>
      </c>
      <c r="AI1569" s="960">
        <v>0.3135</v>
      </c>
      <c r="AJ1569" s="960">
        <f>(AH1569-MIN(IF(O1566=0,2E+99,O1566),IF(X1566=0,2E+99,X1566)))/MIN(IF(O1566=0,2E+99,O1566),IF(X1566=0,2E+99,X1566))</f>
        <v>0.28802728438847658</v>
      </c>
      <c r="AK1569" s="960">
        <v>8.4619975047751539E-2</v>
      </c>
      <c r="AL1569" s="960">
        <v>1.0109860176757683</v>
      </c>
      <c r="AM1569" s="961">
        <v>1.1977440304900786</v>
      </c>
      <c r="AN1569" s="962">
        <v>45083.326215277775</v>
      </c>
      <c r="AO1569" s="958"/>
    </row>
    <row r="1570" spans="1:41" x14ac:dyDescent="0.2">
      <c r="A1570" s="988" t="s">
        <v>2699</v>
      </c>
      <c r="B1570" s="988" t="s">
        <v>2654</v>
      </c>
      <c r="C1570" s="991"/>
      <c r="D1570" s="994" t="s">
        <v>523</v>
      </c>
      <c r="E1570" s="991" t="s">
        <v>960</v>
      </c>
      <c r="F1570" s="991">
        <v>1</v>
      </c>
      <c r="G1570" s="991">
        <v>0</v>
      </c>
      <c r="H1570" s="997">
        <v>10</v>
      </c>
      <c r="I1570" s="997">
        <v>330</v>
      </c>
      <c r="J1570" s="997">
        <v>0.01</v>
      </c>
      <c r="K1570" s="985">
        <v>4.4139999999999997</v>
      </c>
      <c r="L1570" s="997">
        <v>1.62</v>
      </c>
      <c r="M1570" s="997">
        <v>61</v>
      </c>
      <c r="N1570" s="1000">
        <v>243.56789189279999</v>
      </c>
      <c r="O1570" s="985">
        <f>VLOOKUP(D1570,'Залог и цена пипса'!$B$13:$E$44,3,0)*(N1570+I1570*$C$2*K1570)</f>
        <v>3518.0065603911871</v>
      </c>
      <c r="P1570" s="985">
        <f>K1570*VLOOKUP(D1570,'Залог и цена пипса'!$B$13:$E$44,2,0)</f>
        <v>645.32163742690045</v>
      </c>
      <c r="Q1570" s="976">
        <v>10</v>
      </c>
      <c r="R1570" s="976">
        <v>395</v>
      </c>
      <c r="S1570" s="976">
        <v>0.01</v>
      </c>
      <c r="T1570" s="976">
        <v>2.1349999999999998</v>
      </c>
      <c r="U1570" s="976">
        <v>1.43</v>
      </c>
      <c r="V1570" s="976">
        <v>54</v>
      </c>
      <c r="W1570" s="979">
        <v>106.75451750399999</v>
      </c>
      <c r="X1570" s="982">
        <f>VLOOKUP(D1570,'Залог и цена пипса'!$B$13:$E$44,3,0)*(W1570+R1570*$C$2*T1570)</f>
        <v>1775.9272418625983</v>
      </c>
      <c r="Y1570" s="982">
        <f>T1570*VLOOKUP(D1570,'Залог и цена пипса'!$B$13:$E$44,2,0)</f>
        <v>312.13450292397653</v>
      </c>
      <c r="Z1570" s="973">
        <f>MAX(O1570,X1570)+MAX(Y1570,P1570)</f>
        <v>4163.3281978180876</v>
      </c>
      <c r="AA1570" s="945" t="s">
        <v>2700</v>
      </c>
      <c r="AB1570" s="946" t="s">
        <v>523</v>
      </c>
      <c r="AC1570" s="946">
        <v>3580</v>
      </c>
      <c r="AD1570" s="946" t="s">
        <v>380</v>
      </c>
      <c r="AE1570" s="947">
        <v>42492</v>
      </c>
      <c r="AF1570" s="947">
        <v>44344</v>
      </c>
      <c r="AG1570" s="946">
        <v>24326.52</v>
      </c>
      <c r="AH1570" s="946">
        <v>2790.74</v>
      </c>
      <c r="AI1570" s="948">
        <v>0.15820000000000001</v>
      </c>
      <c r="AJ1570" s="948">
        <f>(AH1570-MIN(IF(O1570=0,2E+99,O1570),IF(X1570=0,2E+99,X1570)))/MIN(IF(O1570=0,2E+99,O1570),IF(X1570=0,2E+99,X1570))</f>
        <v>0.57142698992164931</v>
      </c>
      <c r="AK1570" s="948">
        <v>0.11157828109089908</v>
      </c>
      <c r="AL1570" s="948">
        <v>1.3323759447913244</v>
      </c>
      <c r="AM1570" s="949">
        <v>1.7091903517894687</v>
      </c>
      <c r="AN1570" s="950">
        <v>45083.326539351852</v>
      </c>
      <c r="AO1570" s="946"/>
    </row>
    <row r="1571" spans="1:41" x14ac:dyDescent="0.2">
      <c r="A1571" s="989"/>
      <c r="B1571" s="989"/>
      <c r="C1571" s="992"/>
      <c r="D1571" s="995"/>
      <c r="E1571" s="992"/>
      <c r="F1571" s="992"/>
      <c r="G1571" s="992"/>
      <c r="H1571" s="998"/>
      <c r="I1571" s="998"/>
      <c r="J1571" s="998"/>
      <c r="K1571" s="986"/>
      <c r="L1571" s="998"/>
      <c r="M1571" s="998"/>
      <c r="N1571" s="1001"/>
      <c r="O1571" s="986"/>
      <c r="P1571" s="986"/>
      <c r="Q1571" s="977"/>
      <c r="R1571" s="977"/>
      <c r="S1571" s="977"/>
      <c r="T1571" s="977"/>
      <c r="U1571" s="977"/>
      <c r="V1571" s="977"/>
      <c r="W1571" s="980"/>
      <c r="X1571" s="983"/>
      <c r="Y1571" s="983"/>
      <c r="Z1571" s="974"/>
      <c r="AA1571" s="951" t="s">
        <v>2701</v>
      </c>
      <c r="AB1571" s="952" t="s">
        <v>523</v>
      </c>
      <c r="AC1571" s="952">
        <v>9000</v>
      </c>
      <c r="AD1571" s="952" t="s">
        <v>380</v>
      </c>
      <c r="AE1571" s="953">
        <v>42492</v>
      </c>
      <c r="AF1571" s="953">
        <v>44344</v>
      </c>
      <c r="AG1571" s="952">
        <v>60676.1</v>
      </c>
      <c r="AH1571" s="952">
        <v>6981.05</v>
      </c>
      <c r="AI1571" s="954">
        <v>0.15809999999999999</v>
      </c>
      <c r="AJ1571" s="954">
        <f>(AH1571-MIN(IF(O1570=0,2E+99,O1570),IF(X1570=0,2E+99,X1570)))/MIN(IF(O1570=0,2E+99,O1570),IF(X1570=0,2E+99,X1570))</f>
        <v>2.9309324365553695</v>
      </c>
      <c r="AK1571" s="954">
        <v>0.11070260901295384</v>
      </c>
      <c r="AL1571" s="954">
        <v>1.3219193899782136</v>
      </c>
      <c r="AM1571" s="955">
        <v>1.7042242226891258</v>
      </c>
      <c r="AN1571" s="956">
        <v>45083.326851851853</v>
      </c>
      <c r="AO1571" s="952"/>
    </row>
    <row r="1572" spans="1:41" x14ac:dyDescent="0.2">
      <c r="A1572" s="989"/>
      <c r="B1572" s="989"/>
      <c r="C1572" s="992"/>
      <c r="D1572" s="995"/>
      <c r="E1572" s="992"/>
      <c r="F1572" s="992"/>
      <c r="G1572" s="992"/>
      <c r="H1572" s="998"/>
      <c r="I1572" s="998"/>
      <c r="J1572" s="998"/>
      <c r="K1572" s="986"/>
      <c r="L1572" s="998"/>
      <c r="M1572" s="998"/>
      <c r="N1572" s="1001"/>
      <c r="O1572" s="986"/>
      <c r="P1572" s="986"/>
      <c r="Q1572" s="977"/>
      <c r="R1572" s="977"/>
      <c r="S1572" s="977"/>
      <c r="T1572" s="977"/>
      <c r="U1572" s="977"/>
      <c r="V1572" s="977"/>
      <c r="W1572" s="980"/>
      <c r="X1572" s="983"/>
      <c r="Y1572" s="983"/>
      <c r="Z1572" s="974"/>
      <c r="AA1572" s="951" t="s">
        <v>2702</v>
      </c>
      <c r="AB1572" s="952" t="s">
        <v>523</v>
      </c>
      <c r="AC1572" s="952">
        <v>1790</v>
      </c>
      <c r="AD1572" s="952" t="s">
        <v>380</v>
      </c>
      <c r="AE1572" s="953">
        <v>42492</v>
      </c>
      <c r="AF1572" s="953">
        <v>44344</v>
      </c>
      <c r="AG1572" s="952">
        <v>12204.46</v>
      </c>
      <c r="AH1572" s="952">
        <v>1390.11</v>
      </c>
      <c r="AI1572" s="954">
        <v>0.15629999999999999</v>
      </c>
      <c r="AJ1572" s="954">
        <f>(AH1572-MIN(IF(O1570=0,2E+99,O1570),IF(X1570=0,2E+99,X1570)))/MIN(IF(O1570=0,2E+99,O1570),IF(X1570=0,2E+99,X1570))</f>
        <v>-0.21724833808954472</v>
      </c>
      <c r="AK1572" s="954">
        <v>0.11195622460118704</v>
      </c>
      <c r="AL1572" s="954">
        <v>1.3368890349435865</v>
      </c>
      <c r="AM1572" s="955">
        <v>1.7214690726266408</v>
      </c>
      <c r="AN1572" s="956">
        <v>45083.327164351853</v>
      </c>
      <c r="AO1572" s="952"/>
    </row>
    <row r="1573" spans="1:41" ht="13.5" thickBot="1" x14ac:dyDescent="0.25">
      <c r="A1573" s="990"/>
      <c r="B1573" s="990"/>
      <c r="C1573" s="993"/>
      <c r="D1573" s="996"/>
      <c r="E1573" s="993"/>
      <c r="F1573" s="993"/>
      <c r="G1573" s="993"/>
      <c r="H1573" s="999"/>
      <c r="I1573" s="999"/>
      <c r="J1573" s="999"/>
      <c r="K1573" s="987"/>
      <c r="L1573" s="999"/>
      <c r="M1573" s="999"/>
      <c r="N1573" s="1002"/>
      <c r="O1573" s="987"/>
      <c r="P1573" s="987"/>
      <c r="Q1573" s="978"/>
      <c r="R1573" s="978"/>
      <c r="S1573" s="978"/>
      <c r="T1573" s="978"/>
      <c r="U1573" s="978"/>
      <c r="V1573" s="978"/>
      <c r="W1573" s="981"/>
      <c r="X1573" s="984"/>
      <c r="Y1573" s="984"/>
      <c r="Z1573" s="975"/>
      <c r="AA1573" s="957" t="s">
        <v>2703</v>
      </c>
      <c r="AB1573" s="958" t="s">
        <v>523</v>
      </c>
      <c r="AC1573" s="958">
        <v>1790</v>
      </c>
      <c r="AD1573" s="958" t="s">
        <v>380</v>
      </c>
      <c r="AE1573" s="959">
        <v>42492</v>
      </c>
      <c r="AF1573" s="959">
        <v>44344</v>
      </c>
      <c r="AG1573" s="958">
        <v>12254.62</v>
      </c>
      <c r="AH1573" s="958">
        <v>1396.01</v>
      </c>
      <c r="AI1573" s="960">
        <v>0.1565</v>
      </c>
      <c r="AJ1573" s="960">
        <f>(AH1573-MIN(IF(O1570=0,2E+99,O1570),IF(X1570=0,2E+99,X1570)))/MIN(IF(O1570=0,2E+99,O1570),IF(X1570=0,2E+99,X1570))</f>
        <v>-0.21392612991517596</v>
      </c>
      <c r="AK1573" s="960">
        <v>0.11241636165157645</v>
      </c>
      <c r="AL1573" s="960">
        <v>1.3423836126629423</v>
      </c>
      <c r="AM1573" s="961">
        <v>1.721238864096007</v>
      </c>
      <c r="AN1573" s="962">
        <v>45083.327476851853</v>
      </c>
      <c r="AO1573" s="958"/>
    </row>
    <row r="1574" spans="1:41" x14ac:dyDescent="0.2">
      <c r="A1574" s="988" t="s">
        <v>2704</v>
      </c>
      <c r="B1574" s="988" t="s">
        <v>2705</v>
      </c>
      <c r="C1574" s="991"/>
      <c r="D1574" s="994" t="s">
        <v>523</v>
      </c>
      <c r="E1574" s="991" t="s">
        <v>960</v>
      </c>
      <c r="F1574" s="991">
        <v>1</v>
      </c>
      <c r="G1574" s="991">
        <v>0</v>
      </c>
      <c r="H1574" s="997">
        <v>10</v>
      </c>
      <c r="I1574" s="997">
        <v>386</v>
      </c>
      <c r="J1574" s="997">
        <v>0.01</v>
      </c>
      <c r="K1574" s="985">
        <v>2.8449999999999998</v>
      </c>
      <c r="L1574" s="997">
        <v>1.5</v>
      </c>
      <c r="M1574" s="997">
        <v>55</v>
      </c>
      <c r="N1574" s="1000">
        <v>141.44185519200002</v>
      </c>
      <c r="O1574" s="985">
        <f>VLOOKUP(D1574,'Залог и цена пипса'!$B$13:$E$44,3,0)*(N1574+I1574*$C$2*K1574)</f>
        <v>2331.0753691592799</v>
      </c>
      <c r="P1574" s="985">
        <f>K1574*VLOOKUP(D1574,'Залог и цена пипса'!$B$13:$E$44,2,0)</f>
        <v>415.9356725146198</v>
      </c>
      <c r="Q1574" s="976">
        <v>10</v>
      </c>
      <c r="R1574" s="976">
        <v>388</v>
      </c>
      <c r="S1574" s="976">
        <v>0.01</v>
      </c>
      <c r="T1574" s="976">
        <v>2.1349999999999998</v>
      </c>
      <c r="U1574" s="976">
        <v>1.43</v>
      </c>
      <c r="V1574" s="976">
        <v>52</v>
      </c>
      <c r="W1574" s="979">
        <v>103.62333185280001</v>
      </c>
      <c r="X1574" s="982">
        <f>VLOOKUP(D1574,'Залог и цена пипса'!$B$13:$E$44,3,0)*(W1574+R1574*$C$2*T1574)</f>
        <v>1735.0191641587041</v>
      </c>
      <c r="Y1574" s="982">
        <f>T1574*VLOOKUP(D1574,'Залог и цена пипса'!$B$13:$E$44,2,0)</f>
        <v>312.13450292397653</v>
      </c>
      <c r="Z1574" s="973">
        <f>MAX(O1574,X1574)+MAX(Y1574,P1574)</f>
        <v>2747.0110416738999</v>
      </c>
      <c r="AA1574" s="945" t="s">
        <v>2706</v>
      </c>
      <c r="AB1574" s="946" t="s">
        <v>523</v>
      </c>
      <c r="AC1574" s="946">
        <v>3920</v>
      </c>
      <c r="AD1574" s="946" t="s">
        <v>380</v>
      </c>
      <c r="AE1574" s="947">
        <v>42248</v>
      </c>
      <c r="AF1574" s="947">
        <v>44194</v>
      </c>
      <c r="AG1574" s="946">
        <v>26023.24</v>
      </c>
      <c r="AH1574" s="946">
        <v>3204.16</v>
      </c>
      <c r="AI1574" s="948">
        <v>0.14280000000000001</v>
      </c>
      <c r="AJ1574" s="948">
        <f>(AH1574-MIN(IF(O1574=0,2E+99,O1574),IF(X1574=0,2E+99,X1574)))/MIN(IF(O1574=0,2E+99,O1574),IF(X1574=0,2E+99,X1574))</f>
        <v>0.84675769939040957</v>
      </c>
      <c r="AK1574" s="948">
        <v>0.10372783801020409</v>
      </c>
      <c r="AL1574" s="948">
        <v>1.252562572198691</v>
      </c>
      <c r="AM1574" s="949">
        <v>1.532397034798159</v>
      </c>
      <c r="AN1574" s="950">
        <v>45083.328101851854</v>
      </c>
      <c r="AO1574" s="946"/>
    </row>
    <row r="1575" spans="1:41" x14ac:dyDescent="0.2">
      <c r="A1575" s="989"/>
      <c r="B1575" s="989"/>
      <c r="C1575" s="992"/>
      <c r="D1575" s="995"/>
      <c r="E1575" s="992"/>
      <c r="F1575" s="992"/>
      <c r="G1575" s="992"/>
      <c r="H1575" s="998"/>
      <c r="I1575" s="998"/>
      <c r="J1575" s="998"/>
      <c r="K1575" s="986"/>
      <c r="L1575" s="998"/>
      <c r="M1575" s="998"/>
      <c r="N1575" s="1001"/>
      <c r="O1575" s="986"/>
      <c r="P1575" s="986"/>
      <c r="Q1575" s="977"/>
      <c r="R1575" s="977"/>
      <c r="S1575" s="977"/>
      <c r="T1575" s="977"/>
      <c r="U1575" s="977"/>
      <c r="V1575" s="977"/>
      <c r="W1575" s="980"/>
      <c r="X1575" s="983"/>
      <c r="Y1575" s="983"/>
      <c r="Z1575" s="974"/>
      <c r="AA1575" s="951" t="s">
        <v>2707</v>
      </c>
      <c r="AB1575" s="952" t="s">
        <v>523</v>
      </c>
      <c r="AC1575" s="952">
        <v>9750</v>
      </c>
      <c r="AD1575" s="952" t="s">
        <v>380</v>
      </c>
      <c r="AE1575" s="953">
        <v>42248</v>
      </c>
      <c r="AF1575" s="953">
        <v>44194</v>
      </c>
      <c r="AG1575" s="952">
        <v>64679.22</v>
      </c>
      <c r="AH1575" s="952">
        <v>8018.12</v>
      </c>
      <c r="AI1575" s="954">
        <v>0.14360000000000001</v>
      </c>
      <c r="AJ1575" s="954">
        <f>(AH1575-MIN(IF(O1574=0,2E+99,O1574),IF(X1574=0,2E+99,X1574)))/MIN(IF(O1574=0,2E+99,O1574),IF(X1574=0,2E+99,X1574))</f>
        <v>3.6213437670516551</v>
      </c>
      <c r="AK1575" s="954">
        <v>0.10365259615384616</v>
      </c>
      <c r="AL1575" s="954">
        <v>1.2516539912917273</v>
      </c>
      <c r="AM1575" s="955">
        <v>1.5220059583910368</v>
      </c>
      <c r="AN1575" s="956">
        <v>45083.328703703701</v>
      </c>
      <c r="AO1575" s="952"/>
    </row>
    <row r="1576" spans="1:41" x14ac:dyDescent="0.2">
      <c r="A1576" s="989"/>
      <c r="B1576" s="989"/>
      <c r="C1576" s="992"/>
      <c r="D1576" s="995"/>
      <c r="E1576" s="992"/>
      <c r="F1576" s="992"/>
      <c r="G1576" s="992"/>
      <c r="H1576" s="998"/>
      <c r="I1576" s="998"/>
      <c r="J1576" s="998"/>
      <c r="K1576" s="986"/>
      <c r="L1576" s="998"/>
      <c r="M1576" s="998"/>
      <c r="N1576" s="1001"/>
      <c r="O1576" s="986"/>
      <c r="P1576" s="986"/>
      <c r="Q1576" s="977"/>
      <c r="R1576" s="977"/>
      <c r="S1576" s="977"/>
      <c r="T1576" s="977"/>
      <c r="U1576" s="977"/>
      <c r="V1576" s="977"/>
      <c r="W1576" s="980"/>
      <c r="X1576" s="983"/>
      <c r="Y1576" s="983"/>
      <c r="Z1576" s="974"/>
      <c r="AA1576" s="951" t="s">
        <v>2708</v>
      </c>
      <c r="AB1576" s="952" t="s">
        <v>523</v>
      </c>
      <c r="AC1576" s="952">
        <v>1950</v>
      </c>
      <c r="AD1576" s="952" t="s">
        <v>380</v>
      </c>
      <c r="AE1576" s="953">
        <v>42555</v>
      </c>
      <c r="AF1576" s="953">
        <v>44194</v>
      </c>
      <c r="AG1576" s="952">
        <v>137487.01</v>
      </c>
      <c r="AH1576" s="952">
        <v>59804.74</v>
      </c>
      <c r="AI1576" s="954">
        <v>0.71599999999999997</v>
      </c>
      <c r="AJ1576" s="954">
        <f>(AH1576-MIN(IF(O1574=0,2E+99,O1574),IF(X1574=0,2E+99,X1574)))/MIN(IF(O1574=0,2E+99,O1574),IF(X1574=0,2E+99,X1574))</f>
        <v>33.469210044143118</v>
      </c>
      <c r="AK1576" s="954">
        <v>1.3080920032348604</v>
      </c>
      <c r="AL1576" s="954">
        <v>15.668035327635328</v>
      </c>
      <c r="AM1576" s="955">
        <v>0.51087370146394573</v>
      </c>
      <c r="AN1576" s="956">
        <v>45083.329085648147</v>
      </c>
      <c r="AO1576" s="952"/>
    </row>
    <row r="1577" spans="1:41" ht="13.5" thickBot="1" x14ac:dyDescent="0.25">
      <c r="A1577" s="990"/>
      <c r="B1577" s="990"/>
      <c r="C1577" s="993"/>
      <c r="D1577" s="996"/>
      <c r="E1577" s="993"/>
      <c r="F1577" s="993"/>
      <c r="G1577" s="993"/>
      <c r="H1577" s="999"/>
      <c r="I1577" s="999"/>
      <c r="J1577" s="999"/>
      <c r="K1577" s="987"/>
      <c r="L1577" s="999"/>
      <c r="M1577" s="999"/>
      <c r="N1577" s="1002"/>
      <c r="O1577" s="987"/>
      <c r="P1577" s="987"/>
      <c r="Q1577" s="978"/>
      <c r="R1577" s="978"/>
      <c r="S1577" s="978"/>
      <c r="T1577" s="978"/>
      <c r="U1577" s="978"/>
      <c r="V1577" s="978"/>
      <c r="W1577" s="981"/>
      <c r="X1577" s="984"/>
      <c r="Y1577" s="984"/>
      <c r="Z1577" s="975"/>
      <c r="AA1577" s="957" t="s">
        <v>2709</v>
      </c>
      <c r="AB1577" s="958" t="s">
        <v>523</v>
      </c>
      <c r="AC1577" s="958">
        <v>1950</v>
      </c>
      <c r="AD1577" s="958" t="s">
        <v>380</v>
      </c>
      <c r="AE1577" s="959">
        <v>42248</v>
      </c>
      <c r="AF1577" s="959">
        <v>44194</v>
      </c>
      <c r="AG1577" s="958">
        <v>12773.24</v>
      </c>
      <c r="AH1577" s="958">
        <v>1595.27</v>
      </c>
      <c r="AI1577" s="960">
        <v>0.14419999999999999</v>
      </c>
      <c r="AJ1577" s="960">
        <f>(AH1577-MIN(IF(O1574=0,2E+99,O1574),IF(X1574=0,2E+99,X1574)))/MIN(IF(O1574=0,2E+99,O1574),IF(X1574=0,2E+99,X1574))</f>
        <v>-8.0546178996511161E-2</v>
      </c>
      <c r="AK1577" s="960">
        <v>0.10234967948717949</v>
      </c>
      <c r="AL1577" s="960">
        <v>1.2359206579583937</v>
      </c>
      <c r="AM1577" s="961">
        <v>1.5107444401379502</v>
      </c>
      <c r="AN1577" s="962">
        <v>45083.329652777778</v>
      </c>
      <c r="AO1577" s="958"/>
    </row>
    <row r="1578" spans="1:41" x14ac:dyDescent="0.2">
      <c r="A1578" s="988" t="s">
        <v>2710</v>
      </c>
      <c r="B1578" s="988" t="s">
        <v>2655</v>
      </c>
      <c r="C1578" s="991"/>
      <c r="D1578" s="994" t="s">
        <v>524</v>
      </c>
      <c r="E1578" s="991" t="s">
        <v>960</v>
      </c>
      <c r="F1578" s="991">
        <v>1</v>
      </c>
      <c r="G1578" s="991">
        <v>0</v>
      </c>
      <c r="H1578" s="997">
        <v>9</v>
      </c>
      <c r="I1578" s="997">
        <v>374</v>
      </c>
      <c r="J1578" s="997">
        <v>0.01</v>
      </c>
      <c r="K1578" s="985">
        <v>1.4470000000000001</v>
      </c>
      <c r="L1578" s="997">
        <v>1.4</v>
      </c>
      <c r="M1578" s="997">
        <v>62</v>
      </c>
      <c r="N1578" s="1000">
        <v>77.079153782399985</v>
      </c>
      <c r="O1578" s="985">
        <f>VLOOKUP(D1578,'Залог и цена пипса'!$B$13:$E$44,3,0)*(N1578+I1578*$C$2*K1578)</f>
        <v>1206.1084506503828</v>
      </c>
      <c r="P1578" s="985">
        <f>K1578*VLOOKUP(D1578,'Залог и цена пипса'!$B$13:$E$44,2,0)</f>
        <v>311.5177610333692</v>
      </c>
      <c r="Q1578" s="976">
        <v>9</v>
      </c>
      <c r="R1578" s="976">
        <v>385</v>
      </c>
      <c r="S1578" s="976">
        <v>0.01</v>
      </c>
      <c r="T1578" s="976">
        <v>1.734</v>
      </c>
      <c r="U1578" s="976">
        <v>1.4</v>
      </c>
      <c r="V1578" s="976">
        <v>67</v>
      </c>
      <c r="W1578" s="979">
        <v>99.477035354399973</v>
      </c>
      <c r="X1578" s="982">
        <f>VLOOKUP(D1578,'Залог и цена пипса'!$B$13:$E$44,3,0)*(W1578+R1578*$C$2*T1578)</f>
        <v>1521.3211917145359</v>
      </c>
      <c r="Y1578" s="982">
        <f>T1578*VLOOKUP(D1578,'Залог и цена пипса'!$B$13:$E$44,2,0)</f>
        <v>373.3046286329386</v>
      </c>
      <c r="Z1578" s="973">
        <f>MAX(O1578,X1578)+MAX(Y1578,P1578)</f>
        <v>1894.6258203474745</v>
      </c>
      <c r="AA1578" s="945" t="s">
        <v>2711</v>
      </c>
      <c r="AB1578" s="946" t="s">
        <v>524</v>
      </c>
      <c r="AC1578" s="946">
        <v>2100</v>
      </c>
      <c r="AD1578" s="946" t="s">
        <v>380</v>
      </c>
      <c r="AE1578" s="947">
        <v>42039</v>
      </c>
      <c r="AF1578" s="947">
        <v>44194</v>
      </c>
      <c r="AG1578" s="946">
        <v>14226.25</v>
      </c>
      <c r="AH1578" s="946">
        <v>1712.17</v>
      </c>
      <c r="AI1578" s="948">
        <v>0.26889999999999997</v>
      </c>
      <c r="AJ1578" s="948">
        <f>(AH1578-MIN(IF(O1578=0,2E+99,O1578),IF(X1578=0,2E+99,X1578)))/MIN(IF(O1578=0,2E+99,O1578),IF(X1578=0,2E+99,X1578))</f>
        <v>0.41958212719322902</v>
      </c>
      <c r="AK1578" s="948">
        <v>9.5683683077750881E-2</v>
      </c>
      <c r="AL1578" s="948">
        <v>1.1482041969330103</v>
      </c>
      <c r="AM1578" s="949">
        <v>1.4082882036008817</v>
      </c>
      <c r="AN1578" s="950">
        <v>45083.33016203704</v>
      </c>
      <c r="AO1578" s="946"/>
    </row>
    <row r="1579" spans="1:41" x14ac:dyDescent="0.2">
      <c r="A1579" s="989"/>
      <c r="B1579" s="989"/>
      <c r="C1579" s="992"/>
      <c r="D1579" s="995"/>
      <c r="E1579" s="992"/>
      <c r="F1579" s="992"/>
      <c r="G1579" s="992"/>
      <c r="H1579" s="998"/>
      <c r="I1579" s="998"/>
      <c r="J1579" s="998"/>
      <c r="K1579" s="986"/>
      <c r="L1579" s="998"/>
      <c r="M1579" s="998"/>
      <c r="N1579" s="1001"/>
      <c r="O1579" s="986"/>
      <c r="P1579" s="986"/>
      <c r="Q1579" s="977"/>
      <c r="R1579" s="977"/>
      <c r="S1579" s="977"/>
      <c r="T1579" s="977"/>
      <c r="U1579" s="977"/>
      <c r="V1579" s="977"/>
      <c r="W1579" s="980"/>
      <c r="X1579" s="983"/>
      <c r="Y1579" s="983"/>
      <c r="Z1579" s="974"/>
      <c r="AA1579" s="951" t="s">
        <v>2712</v>
      </c>
      <c r="AB1579" s="952" t="s">
        <v>524</v>
      </c>
      <c r="AC1579" s="952">
        <v>4200</v>
      </c>
      <c r="AD1579" s="952" t="s">
        <v>380</v>
      </c>
      <c r="AE1579" s="953">
        <v>42039</v>
      </c>
      <c r="AF1579" s="953">
        <v>44194</v>
      </c>
      <c r="AG1579" s="952">
        <v>29908.240000000002</v>
      </c>
      <c r="AH1579" s="952">
        <v>3454.55</v>
      </c>
      <c r="AI1579" s="954">
        <v>0.26069999999999999</v>
      </c>
      <c r="AJ1579" s="954">
        <f>(AH1579-MIN(IF(O1578=0,2E+99,O1578),IF(X1578=0,2E+99,X1578)))/MIN(IF(O1578=0,2E+99,O1578),IF(X1578=0,2E+99,X1578))</f>
        <v>1.8642117532110531</v>
      </c>
      <c r="AK1579" s="954">
        <v>0.10057923056228142</v>
      </c>
      <c r="AL1579" s="954">
        <v>1.2069507667473769</v>
      </c>
      <c r="AM1579" s="955">
        <v>1.4673961066821968</v>
      </c>
      <c r="AN1579" s="956">
        <v>45083.330648148149</v>
      </c>
      <c r="AO1579" s="952"/>
    </row>
    <row r="1580" spans="1:41" x14ac:dyDescent="0.2">
      <c r="A1580" s="989"/>
      <c r="B1580" s="989"/>
      <c r="C1580" s="992"/>
      <c r="D1580" s="995"/>
      <c r="E1580" s="992"/>
      <c r="F1580" s="992"/>
      <c r="G1580" s="992"/>
      <c r="H1580" s="998"/>
      <c r="I1580" s="998"/>
      <c r="J1580" s="998"/>
      <c r="K1580" s="986"/>
      <c r="L1580" s="998"/>
      <c r="M1580" s="998"/>
      <c r="N1580" s="1001"/>
      <c r="O1580" s="986"/>
      <c r="P1580" s="986"/>
      <c r="Q1580" s="977"/>
      <c r="R1580" s="977"/>
      <c r="S1580" s="977"/>
      <c r="T1580" s="977"/>
      <c r="U1580" s="977"/>
      <c r="V1580" s="977"/>
      <c r="W1580" s="980"/>
      <c r="X1580" s="983"/>
      <c r="Y1580" s="983"/>
      <c r="Z1580" s="974"/>
      <c r="AA1580" s="951" t="s">
        <v>2713</v>
      </c>
      <c r="AB1580" s="952" t="s">
        <v>524</v>
      </c>
      <c r="AC1580" s="952">
        <v>10500</v>
      </c>
      <c r="AD1580" s="952" t="s">
        <v>380</v>
      </c>
      <c r="AE1580" s="953">
        <v>42039</v>
      </c>
      <c r="AF1580" s="953">
        <v>44194</v>
      </c>
      <c r="AG1580" s="952">
        <v>74861.710000000006</v>
      </c>
      <c r="AH1580" s="952">
        <v>8663.35</v>
      </c>
      <c r="AI1580" s="954">
        <v>0.2616</v>
      </c>
      <c r="AJ1580" s="954">
        <f>(AH1580-MIN(IF(O1578=0,2E+99,O1578),IF(X1578=0,2E+99,X1578)))/MIN(IF(O1578=0,2E+99,O1578),IF(X1578=0,2E+99,X1578))</f>
        <v>6.1828947018225175</v>
      </c>
      <c r="AK1580" s="954">
        <v>0.10070178907721282</v>
      </c>
      <c r="AL1580" s="954">
        <v>1.2084214689265536</v>
      </c>
      <c r="AM1580" s="955">
        <v>1.4646095821741951</v>
      </c>
      <c r="AN1580" s="956">
        <v>45083.331134259257</v>
      </c>
      <c r="AO1580" s="952"/>
    </row>
    <row r="1581" spans="1:41" x14ac:dyDescent="0.2">
      <c r="A1581" s="989"/>
      <c r="B1581" s="989"/>
      <c r="C1581" s="992"/>
      <c r="D1581" s="995"/>
      <c r="E1581" s="992"/>
      <c r="F1581" s="992"/>
      <c r="G1581" s="992"/>
      <c r="H1581" s="998"/>
      <c r="I1581" s="998"/>
      <c r="J1581" s="998"/>
      <c r="K1581" s="986"/>
      <c r="L1581" s="998"/>
      <c r="M1581" s="998"/>
      <c r="N1581" s="1001"/>
      <c r="O1581" s="986"/>
      <c r="P1581" s="986"/>
      <c r="Q1581" s="977"/>
      <c r="R1581" s="977"/>
      <c r="S1581" s="977"/>
      <c r="T1581" s="977"/>
      <c r="U1581" s="977"/>
      <c r="V1581" s="977"/>
      <c r="W1581" s="980"/>
      <c r="X1581" s="983"/>
      <c r="Y1581" s="983"/>
      <c r="Z1581" s="974"/>
      <c r="AA1581" s="951" t="s">
        <v>2714</v>
      </c>
      <c r="AB1581" s="952" t="s">
        <v>524</v>
      </c>
      <c r="AC1581" s="952">
        <v>2150</v>
      </c>
      <c r="AD1581" s="952" t="s">
        <v>380</v>
      </c>
      <c r="AE1581" s="953">
        <v>42094</v>
      </c>
      <c r="AF1581" s="953">
        <v>44172</v>
      </c>
      <c r="AG1581" s="952">
        <v>7027.37</v>
      </c>
      <c r="AH1581" s="952">
        <v>1739.87</v>
      </c>
      <c r="AI1581" s="954">
        <v>0.42249999999999999</v>
      </c>
      <c r="AJ1581" s="954">
        <f>(AH1581-MIN(IF(O1578=0,2E+99,O1578),IF(X1578=0,2E+99,X1578)))/MIN(IF(O1578=0,2E+99,O1578),IF(X1578=0,2E+99,X1578))</f>
        <v>0.44254855279539013</v>
      </c>
      <c r="AK1581" s="954">
        <v>4.7855698185161229E-2</v>
      </c>
      <c r="AL1581" s="954">
        <v>0.57342880456956347</v>
      </c>
      <c r="AM1581" s="955">
        <v>0.70860002748743389</v>
      </c>
      <c r="AN1581" s="956">
        <v>45083.331307870372</v>
      </c>
      <c r="AO1581" s="952"/>
    </row>
    <row r="1582" spans="1:41" ht="13.5" thickBot="1" x14ac:dyDescent="0.25">
      <c r="A1582" s="990"/>
      <c r="B1582" s="990"/>
      <c r="C1582" s="993"/>
      <c r="D1582" s="996"/>
      <c r="E1582" s="993"/>
      <c r="F1582" s="993"/>
      <c r="G1582" s="993"/>
      <c r="H1582" s="999"/>
      <c r="I1582" s="999"/>
      <c r="J1582" s="999"/>
      <c r="K1582" s="987"/>
      <c r="L1582" s="999"/>
      <c r="M1582" s="999"/>
      <c r="N1582" s="1002"/>
      <c r="O1582" s="987"/>
      <c r="P1582" s="987"/>
      <c r="Q1582" s="978"/>
      <c r="R1582" s="978"/>
      <c r="S1582" s="978"/>
      <c r="T1582" s="978"/>
      <c r="U1582" s="978"/>
      <c r="V1582" s="978"/>
      <c r="W1582" s="981"/>
      <c r="X1582" s="984"/>
      <c r="Y1582" s="984"/>
      <c r="Z1582" s="975"/>
      <c r="AA1582" s="957" t="s">
        <v>2715</v>
      </c>
      <c r="AB1582" s="958" t="s">
        <v>524</v>
      </c>
      <c r="AC1582" s="958">
        <v>2100</v>
      </c>
      <c r="AD1582" s="958" t="s">
        <v>380</v>
      </c>
      <c r="AE1582" s="959">
        <v>42039</v>
      </c>
      <c r="AF1582" s="959">
        <v>44194</v>
      </c>
      <c r="AG1582" s="958">
        <v>940129.68</v>
      </c>
      <c r="AH1582" s="958">
        <v>262720.99</v>
      </c>
      <c r="AI1582" s="960">
        <v>0.23069999999999999</v>
      </c>
      <c r="AJ1582" s="960">
        <f>(AH1582-MIN(IF(O1578=0,2E+99,O1578),IF(X1578=0,2E+99,X1578)))/MIN(IF(O1578=0,2E+99,O1578),IF(X1578=0,2E+99,X1578))</f>
        <v>216.82534552206323</v>
      </c>
      <c r="AK1582" s="960">
        <v>6.3231751412429382</v>
      </c>
      <c r="AL1582" s="960">
        <v>75.878101694915259</v>
      </c>
      <c r="AM1582" s="961">
        <v>0.60651420946351509</v>
      </c>
      <c r="AN1582" s="962">
        <v>45083.331805555557</v>
      </c>
      <c r="AO1582" s="958"/>
    </row>
    <row r="1583" spans="1:41" x14ac:dyDescent="0.2">
      <c r="A1583" s="988" t="s">
        <v>2716</v>
      </c>
      <c r="B1583" s="988" t="s">
        <v>2717</v>
      </c>
      <c r="C1583" s="991"/>
      <c r="D1583" s="994" t="s">
        <v>510</v>
      </c>
      <c r="E1583" s="991" t="s">
        <v>960</v>
      </c>
      <c r="F1583" s="991">
        <v>1</v>
      </c>
      <c r="G1583" s="991">
        <v>0</v>
      </c>
      <c r="H1583" s="997">
        <v>9</v>
      </c>
      <c r="I1583" s="997">
        <v>390</v>
      </c>
      <c r="J1583" s="997">
        <v>0.01</v>
      </c>
      <c r="K1583" s="985">
        <v>1.8819999999999999</v>
      </c>
      <c r="L1583" s="997">
        <v>1.31</v>
      </c>
      <c r="M1583" s="997">
        <v>70</v>
      </c>
      <c r="N1583" s="1000">
        <v>118.11065037769278</v>
      </c>
      <c r="O1583" s="985">
        <f>VLOOKUP(D1583,'Залог и цена пипса'!$B$13:$E$44,3,0)*(N1583+I1583*$C$2*K1583)</f>
        <v>1526.7473390316948</v>
      </c>
      <c r="P1583" s="985">
        <f>K1583*VLOOKUP(D1583,'Залог и цена пипса'!$B$13:$E$44,2,0)</f>
        <v>403.61372</v>
      </c>
      <c r="Q1583" s="976">
        <v>9</v>
      </c>
      <c r="R1583" s="976">
        <v>390</v>
      </c>
      <c r="S1583" s="976">
        <v>0.01</v>
      </c>
      <c r="T1583" s="976">
        <v>2.5750000000000002</v>
      </c>
      <c r="U1583" s="976">
        <v>1.36</v>
      </c>
      <c r="V1583" s="976">
        <v>55</v>
      </c>
      <c r="W1583" s="979">
        <v>127.50951860486799</v>
      </c>
      <c r="X1583" s="982">
        <f>VLOOKUP(D1583,'Залог и цена пипса'!$B$13:$E$44,3,0)*(W1583+R1583*$C$2*T1583)</f>
        <v>1860.8500627027702</v>
      </c>
      <c r="Y1583" s="982">
        <f>T1583*VLOOKUP(D1583,'Залог и цена пипса'!$B$13:$E$44,2,0)</f>
        <v>552.23450000000003</v>
      </c>
      <c r="Z1583" s="973">
        <f>MAX(O1583,X1583)+MAX(Y1583,P1583)</f>
        <v>2413.0845627027702</v>
      </c>
      <c r="AA1583" s="945" t="s">
        <v>2718</v>
      </c>
      <c r="AB1583" s="946" t="s">
        <v>510</v>
      </c>
      <c r="AC1583" s="946">
        <v>2350</v>
      </c>
      <c r="AD1583" s="946" t="s">
        <v>380</v>
      </c>
      <c r="AE1583" s="947">
        <v>42124</v>
      </c>
      <c r="AF1583" s="947">
        <v>44194</v>
      </c>
      <c r="AG1583" s="946">
        <v>13266.98</v>
      </c>
      <c r="AH1583" s="946">
        <v>1946.18</v>
      </c>
      <c r="AI1583" s="948">
        <v>0.13730000000000001</v>
      </c>
      <c r="AJ1583" s="948">
        <f>(AH1583-MIN(IF(O1583=0,2E+99,O1583),IF(X1583=0,2E+99,X1583)))/MIN(IF(O1583=0,2E+99,O1583),IF(X1583=0,2E+99,X1583))</f>
        <v>0.27472303389395197</v>
      </c>
      <c r="AK1583" s="948">
        <v>8.3022403003754686E-2</v>
      </c>
      <c r="AL1583" s="948">
        <v>0.99044270250093314</v>
      </c>
      <c r="AM1583" s="949">
        <v>1.1959532781537128</v>
      </c>
      <c r="AN1583" s="950">
        <v>45083.333020833335</v>
      </c>
      <c r="AO1583" s="946"/>
    </row>
    <row r="1584" spans="1:41" x14ac:dyDescent="0.2">
      <c r="A1584" s="989"/>
      <c r="B1584" s="989"/>
      <c r="C1584" s="992"/>
      <c r="D1584" s="995"/>
      <c r="E1584" s="992"/>
      <c r="F1584" s="992"/>
      <c r="G1584" s="992"/>
      <c r="H1584" s="998"/>
      <c r="I1584" s="998"/>
      <c r="J1584" s="998"/>
      <c r="K1584" s="986"/>
      <c r="L1584" s="998"/>
      <c r="M1584" s="998"/>
      <c r="N1584" s="1001"/>
      <c r="O1584" s="986"/>
      <c r="P1584" s="986"/>
      <c r="Q1584" s="977"/>
      <c r="R1584" s="977"/>
      <c r="S1584" s="977"/>
      <c r="T1584" s="977"/>
      <c r="U1584" s="977"/>
      <c r="V1584" s="977"/>
      <c r="W1584" s="980"/>
      <c r="X1584" s="983"/>
      <c r="Y1584" s="983"/>
      <c r="Z1584" s="974"/>
      <c r="AA1584" s="951" t="s">
        <v>2719</v>
      </c>
      <c r="AB1584" s="952" t="s">
        <v>510</v>
      </c>
      <c r="AC1584" s="952">
        <v>4700</v>
      </c>
      <c r="AD1584" s="952" t="s">
        <v>380</v>
      </c>
      <c r="AE1584" s="953">
        <v>42124</v>
      </c>
      <c r="AF1584" s="953">
        <v>44194</v>
      </c>
      <c r="AG1584" s="952">
        <v>27524.07</v>
      </c>
      <c r="AH1584" s="952">
        <v>3600.58</v>
      </c>
      <c r="AI1584" s="954">
        <v>0.54390000000000005</v>
      </c>
      <c r="AJ1584" s="954">
        <f>(AH1584-MIN(IF(O1583=0,2E+99,O1583),IF(X1583=0,2E+99,X1583)))/MIN(IF(O1583=0,2E+99,O1583),IF(X1583=0,2E+99,X1583))</f>
        <v>1.3583338958256099</v>
      </c>
      <c r="AK1584" s="954">
        <v>8.6120369211514392E-2</v>
      </c>
      <c r="AL1584" s="954">
        <v>1.0274008958566627</v>
      </c>
      <c r="AM1584" s="955">
        <v>1.3411128791823304</v>
      </c>
      <c r="AN1584" s="956">
        <v>45083.334270833337</v>
      </c>
      <c r="AO1584" s="952"/>
    </row>
    <row r="1585" spans="1:41" x14ac:dyDescent="0.2">
      <c r="A1585" s="989"/>
      <c r="B1585" s="989"/>
      <c r="C1585" s="992"/>
      <c r="D1585" s="995"/>
      <c r="E1585" s="992"/>
      <c r="F1585" s="992"/>
      <c r="G1585" s="992"/>
      <c r="H1585" s="998"/>
      <c r="I1585" s="998"/>
      <c r="J1585" s="998"/>
      <c r="K1585" s="986"/>
      <c r="L1585" s="998"/>
      <c r="M1585" s="998"/>
      <c r="N1585" s="1001"/>
      <c r="O1585" s="986"/>
      <c r="P1585" s="986"/>
      <c r="Q1585" s="977"/>
      <c r="R1585" s="977"/>
      <c r="S1585" s="977"/>
      <c r="T1585" s="977"/>
      <c r="U1585" s="977"/>
      <c r="V1585" s="977"/>
      <c r="W1585" s="980"/>
      <c r="X1585" s="983"/>
      <c r="Y1585" s="983"/>
      <c r="Z1585" s="974"/>
      <c r="AA1585" s="951" t="s">
        <v>2720</v>
      </c>
      <c r="AB1585" s="952" t="s">
        <v>510</v>
      </c>
      <c r="AC1585" s="952">
        <v>11750</v>
      </c>
      <c r="AD1585" s="952" t="s">
        <v>380</v>
      </c>
      <c r="AE1585" s="953">
        <v>42124</v>
      </c>
      <c r="AF1585" s="953">
        <v>44194</v>
      </c>
      <c r="AG1585" s="952">
        <v>68695.3</v>
      </c>
      <c r="AH1585" s="952">
        <v>9695.34</v>
      </c>
      <c r="AI1585" s="954">
        <v>0.1328</v>
      </c>
      <c r="AJ1585" s="954">
        <f>(AH1585-MIN(IF(O1583=0,2E+99,O1583),IF(X1583=0,2E+99,X1583)))/MIN(IF(O1583=0,2E+99,O1583),IF(X1583=0,2E+99,X1583))</f>
        <v>5.3503238238155717</v>
      </c>
      <c r="AK1585" s="954">
        <v>8.5976595744680848E-2</v>
      </c>
      <c r="AL1585" s="954">
        <v>1.0256857036207541</v>
      </c>
      <c r="AM1585" s="955">
        <v>1.2430515090284466</v>
      </c>
      <c r="AN1585" s="956">
        <v>45083.335451388892</v>
      </c>
      <c r="AO1585" s="952"/>
    </row>
    <row r="1586" spans="1:41" ht="13.5" thickBot="1" x14ac:dyDescent="0.25">
      <c r="A1586" s="990"/>
      <c r="B1586" s="990"/>
      <c r="C1586" s="993"/>
      <c r="D1586" s="996"/>
      <c r="E1586" s="993"/>
      <c r="F1586" s="993"/>
      <c r="G1586" s="993"/>
      <c r="H1586" s="999"/>
      <c r="I1586" s="999"/>
      <c r="J1586" s="999"/>
      <c r="K1586" s="987"/>
      <c r="L1586" s="999"/>
      <c r="M1586" s="999"/>
      <c r="N1586" s="1002"/>
      <c r="O1586" s="987"/>
      <c r="P1586" s="987"/>
      <c r="Q1586" s="978"/>
      <c r="R1586" s="978"/>
      <c r="S1586" s="978"/>
      <c r="T1586" s="978"/>
      <c r="U1586" s="978"/>
      <c r="V1586" s="978"/>
      <c r="W1586" s="981"/>
      <c r="X1586" s="984"/>
      <c r="Y1586" s="984"/>
      <c r="Z1586" s="975"/>
      <c r="AA1586" s="957" t="s">
        <v>2721</v>
      </c>
      <c r="AB1586" s="958" t="s">
        <v>510</v>
      </c>
      <c r="AC1586" s="958">
        <v>2350</v>
      </c>
      <c r="AD1586" s="958" t="s">
        <v>380</v>
      </c>
      <c r="AE1586" s="959">
        <v>42124</v>
      </c>
      <c r="AF1586" s="959">
        <v>44194</v>
      </c>
      <c r="AG1586" s="958">
        <v>6628.86</v>
      </c>
      <c r="AH1586" s="958">
        <v>189484.32</v>
      </c>
      <c r="AI1586" s="960">
        <v>0.95479999999999998</v>
      </c>
      <c r="AJ1586" s="960">
        <f>(AH1586-MIN(IF(O1583=0,2E+99,O1583),IF(X1583=0,2E+99,X1583)))/MIN(IF(O1583=0,2E+99,O1583),IF(X1583=0,2E+99,X1583))</f>
        <v>123.10980858180254</v>
      </c>
      <c r="AK1586" s="960">
        <v>4.1482227784730916E-2</v>
      </c>
      <c r="AL1586" s="960">
        <v>0.49487569988801788</v>
      </c>
      <c r="AM1586" s="961">
        <v>6.1374888156278153E-3</v>
      </c>
      <c r="AN1586" s="962">
        <v>45083.336539351854</v>
      </c>
      <c r="AO1586" s="958"/>
    </row>
    <row r="1587" spans="1:41" x14ac:dyDescent="0.2">
      <c r="A1587" s="988" t="s">
        <v>2722</v>
      </c>
      <c r="B1587" s="988" t="s">
        <v>2723</v>
      </c>
      <c r="C1587" s="991"/>
      <c r="D1587" s="994" t="s">
        <v>511</v>
      </c>
      <c r="E1587" s="991" t="s">
        <v>960</v>
      </c>
      <c r="F1587" s="991">
        <v>1</v>
      </c>
      <c r="G1587" s="991">
        <v>0</v>
      </c>
      <c r="H1587" s="997">
        <v>9</v>
      </c>
      <c r="I1587" s="997">
        <v>388</v>
      </c>
      <c r="J1587" s="997">
        <v>0.01</v>
      </c>
      <c r="K1587" s="985">
        <v>2.4130000000000003</v>
      </c>
      <c r="L1587" s="997">
        <v>1.46</v>
      </c>
      <c r="M1587" s="997">
        <v>78</v>
      </c>
      <c r="N1587" s="1000">
        <v>174.83190935372559</v>
      </c>
      <c r="O1587" s="985">
        <f>VLOOKUP(D1587,'Залог и цена пипса'!$B$13:$E$44,3,0)*(N1587+I1587*$C$2*K1587)</f>
        <v>2303.3482495060298</v>
      </c>
      <c r="P1587" s="985">
        <f>K1587*VLOOKUP(D1587,'Залог и цена пипса'!$B$13:$E$44,2,0)</f>
        <v>517.49198000000013</v>
      </c>
      <c r="Q1587" s="976">
        <v>9</v>
      </c>
      <c r="R1587" s="976">
        <v>397</v>
      </c>
      <c r="S1587" s="976">
        <v>0.01</v>
      </c>
      <c r="T1587" s="976">
        <v>1.49</v>
      </c>
      <c r="U1587" s="976">
        <v>1.2</v>
      </c>
      <c r="V1587" s="976">
        <v>78</v>
      </c>
      <c r="W1587" s="979">
        <v>104.1446960738599</v>
      </c>
      <c r="X1587" s="982">
        <f>VLOOKUP(D1587,'Залог и цена пипса'!$B$13:$E$44,3,0)*(W1587+R1587*$C$2*T1587)</f>
        <v>1409.1367476323501</v>
      </c>
      <c r="Y1587" s="982">
        <f>T1587*VLOOKUP(D1587,'Залог и цена пипса'!$B$13:$E$44,2,0)</f>
        <v>319.54540000000003</v>
      </c>
      <c r="Z1587" s="973">
        <f>MAX(O1587,X1587)+MAX(Y1587,P1587)</f>
        <v>2820.84022950603</v>
      </c>
      <c r="AA1587" s="945" t="s">
        <v>2724</v>
      </c>
      <c r="AB1587" s="946" t="s">
        <v>511</v>
      </c>
      <c r="AC1587" s="946">
        <v>4500</v>
      </c>
      <c r="AD1587" s="946" t="s">
        <v>380</v>
      </c>
      <c r="AE1587" s="947">
        <v>42039</v>
      </c>
      <c r="AF1587" s="947">
        <v>44194</v>
      </c>
      <c r="AG1587" s="946">
        <v>29244.7</v>
      </c>
      <c r="AH1587" s="946">
        <v>4168.78</v>
      </c>
      <c r="AI1587" s="948">
        <v>0.16009999999999999</v>
      </c>
      <c r="AJ1587" s="948">
        <f>(AH1587-MIN(IF(O1587=0,2E+99,O1587),IF(X1587=0,2E+99,X1587)))/MIN(IF(O1587=0,2E+99,O1587),IF(X1587=0,2E+99,X1587))</f>
        <v>1.9583927940311243</v>
      </c>
      <c r="AK1587" s="948">
        <v>9.1791274325172631E-2</v>
      </c>
      <c r="AL1587" s="948">
        <v>1.1014952919020715</v>
      </c>
      <c r="AM1587" s="949">
        <v>1.1890118484447061</v>
      </c>
      <c r="AN1587" s="950">
        <v>45083.33803240741</v>
      </c>
      <c r="AO1587" s="946"/>
    </row>
    <row r="1588" spans="1:41" x14ac:dyDescent="0.2">
      <c r="A1588" s="989"/>
      <c r="B1588" s="989"/>
      <c r="C1588" s="992"/>
      <c r="D1588" s="995"/>
      <c r="E1588" s="992"/>
      <c r="F1588" s="992"/>
      <c r="G1588" s="992"/>
      <c r="H1588" s="998"/>
      <c r="I1588" s="998"/>
      <c r="J1588" s="998"/>
      <c r="K1588" s="986"/>
      <c r="L1588" s="998"/>
      <c r="M1588" s="998"/>
      <c r="N1588" s="1001"/>
      <c r="O1588" s="986"/>
      <c r="P1588" s="986"/>
      <c r="Q1588" s="977"/>
      <c r="R1588" s="977"/>
      <c r="S1588" s="977"/>
      <c r="T1588" s="977"/>
      <c r="U1588" s="977"/>
      <c r="V1588" s="977"/>
      <c r="W1588" s="980"/>
      <c r="X1588" s="983"/>
      <c r="Y1588" s="983"/>
      <c r="Z1588" s="974"/>
      <c r="AA1588" s="951" t="s">
        <v>2725</v>
      </c>
      <c r="AB1588" s="952" t="s">
        <v>511</v>
      </c>
      <c r="AC1588" s="952">
        <v>11250</v>
      </c>
      <c r="AD1588" s="952" t="s">
        <v>380</v>
      </c>
      <c r="AE1588" s="953">
        <v>42039</v>
      </c>
      <c r="AF1588" s="953">
        <v>44194</v>
      </c>
      <c r="AG1588" s="952">
        <v>74314</v>
      </c>
      <c r="AH1588" s="952">
        <v>10462.32</v>
      </c>
      <c r="AI1588" s="954">
        <v>0.15809999999999999</v>
      </c>
      <c r="AJ1588" s="954">
        <f>(AH1588-MIN(IF(O1587=0,2E+99,O1587),IF(X1587=0,2E+99,X1587)))/MIN(IF(O1587=0,2E+99,O1587),IF(X1587=0,2E+99,X1587))</f>
        <v>6.424630730536923</v>
      </c>
      <c r="AK1588" s="954">
        <v>9.3300690521029517E-2</v>
      </c>
      <c r="AL1588" s="954">
        <v>1.119608286252354</v>
      </c>
      <c r="AM1588" s="955">
        <v>1.2039005899589175</v>
      </c>
      <c r="AN1588" s="956">
        <v>45083.339490740742</v>
      </c>
      <c r="AO1588" s="952"/>
    </row>
    <row r="1589" spans="1:41" x14ac:dyDescent="0.2">
      <c r="A1589" s="989"/>
      <c r="B1589" s="989"/>
      <c r="C1589" s="992"/>
      <c r="D1589" s="995"/>
      <c r="E1589" s="992"/>
      <c r="F1589" s="992"/>
      <c r="G1589" s="992"/>
      <c r="H1589" s="998"/>
      <c r="I1589" s="998"/>
      <c r="J1589" s="998"/>
      <c r="K1589" s="986"/>
      <c r="L1589" s="998"/>
      <c r="M1589" s="998"/>
      <c r="N1589" s="1001"/>
      <c r="O1589" s="986"/>
      <c r="P1589" s="986"/>
      <c r="Q1589" s="977"/>
      <c r="R1589" s="977"/>
      <c r="S1589" s="977"/>
      <c r="T1589" s="977"/>
      <c r="U1589" s="977"/>
      <c r="V1589" s="977"/>
      <c r="W1589" s="980"/>
      <c r="X1589" s="983"/>
      <c r="Y1589" s="983"/>
      <c r="Z1589" s="974"/>
      <c r="AA1589" s="951" t="s">
        <v>2726</v>
      </c>
      <c r="AB1589" s="952" t="s">
        <v>511</v>
      </c>
      <c r="AC1589" s="952">
        <v>2250</v>
      </c>
      <c r="AD1589" s="952" t="s">
        <v>380</v>
      </c>
      <c r="AE1589" s="953">
        <v>42039</v>
      </c>
      <c r="AF1589" s="953">
        <v>44194</v>
      </c>
      <c r="AG1589" s="952">
        <v>13639.07</v>
      </c>
      <c r="AH1589" s="952">
        <v>2066.4</v>
      </c>
      <c r="AI1589" s="954">
        <v>0.16769999999999999</v>
      </c>
      <c r="AJ1589" s="954">
        <f>(AH1589-MIN(IF(O1587=0,2E+99,O1587),IF(X1587=0,2E+99,X1587)))/MIN(IF(O1587=0,2E+99,O1587),IF(X1587=0,2E+99,X1587))</f>
        <v>0.46642971554889351</v>
      </c>
      <c r="AK1589" s="954">
        <v>8.5618769617074708E-2</v>
      </c>
      <c r="AL1589" s="954">
        <v>1.0274252354048963</v>
      </c>
      <c r="AM1589" s="955">
        <v>1.1187121465645649</v>
      </c>
      <c r="AN1589" s="956">
        <v>45083.340937499997</v>
      </c>
      <c r="AO1589" s="952"/>
    </row>
    <row r="1590" spans="1:41" ht="13.5" thickBot="1" x14ac:dyDescent="0.25">
      <c r="A1590" s="990"/>
      <c r="B1590" s="990"/>
      <c r="C1590" s="993"/>
      <c r="D1590" s="996"/>
      <c r="E1590" s="993"/>
      <c r="F1590" s="993"/>
      <c r="G1590" s="993"/>
      <c r="H1590" s="999"/>
      <c r="I1590" s="999"/>
      <c r="J1590" s="999"/>
      <c r="K1590" s="987"/>
      <c r="L1590" s="999"/>
      <c r="M1590" s="999"/>
      <c r="N1590" s="1002"/>
      <c r="O1590" s="987"/>
      <c r="P1590" s="987"/>
      <c r="Q1590" s="978"/>
      <c r="R1590" s="978"/>
      <c r="S1590" s="978"/>
      <c r="T1590" s="978"/>
      <c r="U1590" s="978"/>
      <c r="V1590" s="978"/>
      <c r="W1590" s="981"/>
      <c r="X1590" s="984"/>
      <c r="Y1590" s="984"/>
      <c r="Z1590" s="975"/>
      <c r="AA1590" s="957" t="s">
        <v>2727</v>
      </c>
      <c r="AB1590" s="958" t="s">
        <v>511</v>
      </c>
      <c r="AC1590" s="958">
        <v>2300</v>
      </c>
      <c r="AD1590" s="958" t="s">
        <v>380</v>
      </c>
      <c r="AE1590" s="959">
        <v>42124</v>
      </c>
      <c r="AF1590" s="959">
        <v>44194</v>
      </c>
      <c r="AG1590" s="958">
        <v>26501.51</v>
      </c>
      <c r="AH1590" s="958">
        <v>13053.56</v>
      </c>
      <c r="AI1590" s="960">
        <v>0.69079999999999997</v>
      </c>
      <c r="AJ1590" s="960">
        <f>(AH1590-MIN(IF(O1587=0,2E+99,O1587),IF(X1587=0,2E+99,X1587)))/MIN(IF(O1587=0,2E+99,O1587),IF(X1587=0,2E+99,X1587))</f>
        <v>8.2635154266842878</v>
      </c>
      <c r="AK1590" s="960">
        <v>0.16944699488491047</v>
      </c>
      <c r="AL1590" s="960">
        <v>2.0214729214340199</v>
      </c>
      <c r="AM1590" s="961">
        <v>0.35617775681869512</v>
      </c>
      <c r="AN1590" s="962">
        <v>45083.341481481482</v>
      </c>
      <c r="AO1590" s="958"/>
    </row>
    <row r="1591" spans="1:41" x14ac:dyDescent="0.2">
      <c r="A1591" s="988" t="s">
        <v>2728</v>
      </c>
      <c r="B1591" s="988" t="s">
        <v>2729</v>
      </c>
      <c r="C1591" s="991"/>
      <c r="D1591" s="994" t="s">
        <v>507</v>
      </c>
      <c r="E1591" s="991" t="s">
        <v>960</v>
      </c>
      <c r="F1591" s="991">
        <v>1</v>
      </c>
      <c r="G1591" s="991">
        <v>0</v>
      </c>
      <c r="H1591" s="997">
        <v>9</v>
      </c>
      <c r="I1591" s="997">
        <v>243</v>
      </c>
      <c r="J1591" s="997">
        <v>0.01</v>
      </c>
      <c r="K1591" s="985">
        <v>1.373</v>
      </c>
      <c r="L1591" s="997">
        <v>1.6</v>
      </c>
      <c r="M1591" s="997">
        <v>43</v>
      </c>
      <c r="N1591" s="1000">
        <v>54.434218782057251</v>
      </c>
      <c r="O1591" s="985">
        <f>VLOOKUP(D1591,'Залог и цена пипса'!$B$13:$E$44,3,0)*(N1591+I1591*$C$2*K1591)</f>
        <v>1125.0650507632056</v>
      </c>
      <c r="P1591" s="985">
        <f>K1591*VLOOKUP(D1591,'Залог и цена пипса'!$B$13:$E$44,2,0)</f>
        <v>294.45357999999999</v>
      </c>
      <c r="Q1591" s="976">
        <v>9</v>
      </c>
      <c r="R1591" s="976">
        <v>235</v>
      </c>
      <c r="S1591" s="976">
        <v>0.01</v>
      </c>
      <c r="T1591" s="976">
        <v>1.3489999999999998</v>
      </c>
      <c r="U1591" s="976">
        <v>1.6</v>
      </c>
      <c r="V1591" s="976">
        <v>43</v>
      </c>
      <c r="W1591" s="979">
        <v>53.710794180732996</v>
      </c>
      <c r="X1591" s="982">
        <f>VLOOKUP(D1591,'Залог и цена пипса'!$B$13:$E$44,3,0)*(W1591+R1591*$C$2*T1591)</f>
        <v>1090.4234010343444</v>
      </c>
      <c r="Y1591" s="982">
        <f>T1591*VLOOKUP(D1591,'Залог и цена пипса'!$B$13:$E$44,2,0)</f>
        <v>289.30653999999998</v>
      </c>
      <c r="Z1591" s="973">
        <f>MAX(O1591,X1591)+MAX(Y1591,P1591)</f>
        <v>1419.5186307632057</v>
      </c>
      <c r="AA1591" s="945" t="s">
        <v>2730</v>
      </c>
      <c r="AB1591" s="946" t="s">
        <v>507</v>
      </c>
      <c r="AC1591" s="946">
        <v>1050</v>
      </c>
      <c r="AD1591" s="946" t="s">
        <v>380</v>
      </c>
      <c r="AE1591" s="947">
        <v>42039</v>
      </c>
      <c r="AF1591" s="947">
        <v>44194</v>
      </c>
      <c r="AG1591" s="946">
        <v>7526.58</v>
      </c>
      <c r="AH1591" s="946">
        <v>1089.81</v>
      </c>
      <c r="AI1591" s="948">
        <v>0.219</v>
      </c>
      <c r="AJ1591" s="948">
        <f>(AH1591-MIN(IF(O1591=0,2E+99,O1591),IF(X1591=0,2E+99,X1591)))/MIN(IF(O1591=0,2E+99,O1591),IF(X1591=0,2E+99,X1591))</f>
        <v>-5.6253473078673056E-4</v>
      </c>
      <c r="AK1591" s="948">
        <v>0.1012453591606134</v>
      </c>
      <c r="AL1591" s="948">
        <v>1.2149443099273607</v>
      </c>
      <c r="AM1591" s="949">
        <v>1.1705632407701607</v>
      </c>
      <c r="AN1591" s="950">
        <v>45083.342002314814</v>
      </c>
      <c r="AO1591" s="946"/>
    </row>
    <row r="1592" spans="1:41" x14ac:dyDescent="0.2">
      <c r="A1592" s="989"/>
      <c r="B1592" s="989"/>
      <c r="C1592" s="992"/>
      <c r="D1592" s="995"/>
      <c r="E1592" s="992"/>
      <c r="F1592" s="992"/>
      <c r="G1592" s="992"/>
      <c r="H1592" s="998"/>
      <c r="I1592" s="998"/>
      <c r="J1592" s="998"/>
      <c r="K1592" s="986"/>
      <c r="L1592" s="998"/>
      <c r="M1592" s="998"/>
      <c r="N1592" s="1001"/>
      <c r="O1592" s="986"/>
      <c r="P1592" s="986"/>
      <c r="Q1592" s="977"/>
      <c r="R1592" s="977"/>
      <c r="S1592" s="977"/>
      <c r="T1592" s="977"/>
      <c r="U1592" s="977"/>
      <c r="V1592" s="977"/>
      <c r="W1592" s="980"/>
      <c r="X1592" s="983"/>
      <c r="Y1592" s="983"/>
      <c r="Z1592" s="974"/>
      <c r="AA1592" s="951" t="s">
        <v>2731</v>
      </c>
      <c r="AB1592" s="952" t="s">
        <v>507</v>
      </c>
      <c r="AC1592" s="952">
        <v>2100</v>
      </c>
      <c r="AD1592" s="952" t="s">
        <v>380</v>
      </c>
      <c r="AE1592" s="953">
        <v>42039</v>
      </c>
      <c r="AF1592" s="953">
        <v>44194</v>
      </c>
      <c r="AG1592" s="952">
        <v>14110.36</v>
      </c>
      <c r="AH1592" s="952">
        <v>2282.11</v>
      </c>
      <c r="AI1592" s="954">
        <v>0.24010000000000001</v>
      </c>
      <c r="AJ1592" s="954">
        <f>(AH1592-MIN(IF(O1591=0,2E+99,O1591),IF(X1591=0,2E+99,X1591)))/MIN(IF(O1591=0,2E+99,O1591),IF(X1591=0,2E+99,X1591))</f>
        <v>1.0928659434814552</v>
      </c>
      <c r="AK1592" s="954">
        <v>9.4904223836427229E-2</v>
      </c>
      <c r="AL1592" s="954">
        <v>1.1388506860371266</v>
      </c>
      <c r="AM1592" s="955">
        <v>1.0479715879944287</v>
      </c>
      <c r="AN1592" s="956">
        <v>45083.342488425929</v>
      </c>
      <c r="AO1592" s="952"/>
    </row>
    <row r="1593" spans="1:41" x14ac:dyDescent="0.2">
      <c r="A1593" s="989"/>
      <c r="B1593" s="989"/>
      <c r="C1593" s="992"/>
      <c r="D1593" s="995"/>
      <c r="E1593" s="992"/>
      <c r="F1593" s="992"/>
      <c r="G1593" s="992"/>
      <c r="H1593" s="998"/>
      <c r="I1593" s="998"/>
      <c r="J1593" s="998"/>
      <c r="K1593" s="986"/>
      <c r="L1593" s="998"/>
      <c r="M1593" s="998"/>
      <c r="N1593" s="1001"/>
      <c r="O1593" s="986"/>
      <c r="P1593" s="986"/>
      <c r="Q1593" s="977"/>
      <c r="R1593" s="977"/>
      <c r="S1593" s="977"/>
      <c r="T1593" s="977"/>
      <c r="U1593" s="977"/>
      <c r="V1593" s="977"/>
      <c r="W1593" s="980"/>
      <c r="X1593" s="983"/>
      <c r="Y1593" s="983"/>
      <c r="Z1593" s="974"/>
      <c r="AA1593" s="951" t="s">
        <v>2732</v>
      </c>
      <c r="AB1593" s="952" t="s">
        <v>507</v>
      </c>
      <c r="AC1593" s="952">
        <v>5250</v>
      </c>
      <c r="AD1593" s="952" t="s">
        <v>380</v>
      </c>
      <c r="AE1593" s="953">
        <v>42039</v>
      </c>
      <c r="AF1593" s="953">
        <v>44194</v>
      </c>
      <c r="AG1593" s="952">
        <v>35807</v>
      </c>
      <c r="AH1593" s="952">
        <v>5725.78</v>
      </c>
      <c r="AI1593" s="954">
        <v>0.2384</v>
      </c>
      <c r="AJ1593" s="954">
        <f>(AH1593-MIN(IF(O1591=0,2E+99,O1591),IF(X1591=0,2E+99,X1591)))/MIN(IF(O1591=0,2E+99,O1591),IF(X1591=0,2E+99,X1591))</f>
        <v>4.2509694808169831</v>
      </c>
      <c r="AK1593" s="954">
        <v>9.6333064299166007E-2</v>
      </c>
      <c r="AL1593" s="954">
        <v>1.1559967715899917</v>
      </c>
      <c r="AM1593" s="955">
        <v>1.0599399646593926</v>
      </c>
      <c r="AN1593" s="956">
        <v>45083.342986111114</v>
      </c>
      <c r="AO1593" s="952"/>
    </row>
    <row r="1594" spans="1:41" x14ac:dyDescent="0.2">
      <c r="A1594" s="989"/>
      <c r="B1594" s="989"/>
      <c r="C1594" s="992"/>
      <c r="D1594" s="995"/>
      <c r="E1594" s="992"/>
      <c r="F1594" s="992"/>
      <c r="G1594" s="992"/>
      <c r="H1594" s="998"/>
      <c r="I1594" s="998"/>
      <c r="J1594" s="998"/>
      <c r="K1594" s="986"/>
      <c r="L1594" s="998"/>
      <c r="M1594" s="998"/>
      <c r="N1594" s="1001"/>
      <c r="O1594" s="986"/>
      <c r="P1594" s="986"/>
      <c r="Q1594" s="977"/>
      <c r="R1594" s="977"/>
      <c r="S1594" s="977"/>
      <c r="T1594" s="977"/>
      <c r="U1594" s="977"/>
      <c r="V1594" s="977"/>
      <c r="W1594" s="980"/>
      <c r="X1594" s="983"/>
      <c r="Y1594" s="983"/>
      <c r="Z1594" s="974"/>
      <c r="AA1594" s="951" t="s">
        <v>2733</v>
      </c>
      <c r="AB1594" s="952" t="s">
        <v>507</v>
      </c>
      <c r="AC1594" s="952">
        <v>1050</v>
      </c>
      <c r="AD1594" s="952" t="s">
        <v>380</v>
      </c>
      <c r="AE1594" s="953">
        <v>42039</v>
      </c>
      <c r="AF1594" s="953">
        <v>44194</v>
      </c>
      <c r="AG1594" s="952">
        <v>31057.47</v>
      </c>
      <c r="AH1594" s="952">
        <v>5993.23</v>
      </c>
      <c r="AI1594" s="954">
        <v>0.64410000000000001</v>
      </c>
      <c r="AJ1594" s="954">
        <f>(AH1594-MIN(IF(O1591=0,2E+99,O1591),IF(X1591=0,2E+99,X1591)))/MIN(IF(O1591=0,2E+99,O1591),IF(X1591=0,2E+99,X1591))</f>
        <v>4.4962411796326025</v>
      </c>
      <c r="AK1594" s="954">
        <v>0.41777602905569011</v>
      </c>
      <c r="AL1594" s="954">
        <v>5.0133123486682809</v>
      </c>
      <c r="AM1594" s="955">
        <v>0.87832069953959635</v>
      </c>
      <c r="AN1594" s="956">
        <v>45083.343124999999</v>
      </c>
      <c r="AO1594" s="952"/>
    </row>
    <row r="1595" spans="1:41" ht="13.5" thickBot="1" x14ac:dyDescent="0.25">
      <c r="A1595" s="990"/>
      <c r="B1595" s="990"/>
      <c r="C1595" s="993"/>
      <c r="D1595" s="996"/>
      <c r="E1595" s="993"/>
      <c r="F1595" s="993"/>
      <c r="G1595" s="993"/>
      <c r="H1595" s="999"/>
      <c r="I1595" s="999"/>
      <c r="J1595" s="999"/>
      <c r="K1595" s="987"/>
      <c r="L1595" s="999"/>
      <c r="M1595" s="999"/>
      <c r="N1595" s="1002"/>
      <c r="O1595" s="987"/>
      <c r="P1595" s="987"/>
      <c r="Q1595" s="978"/>
      <c r="R1595" s="978"/>
      <c r="S1595" s="978"/>
      <c r="T1595" s="978"/>
      <c r="U1595" s="978"/>
      <c r="V1595" s="978"/>
      <c r="W1595" s="981"/>
      <c r="X1595" s="984"/>
      <c r="Y1595" s="984"/>
      <c r="Z1595" s="975"/>
      <c r="AA1595" s="957" t="s">
        <v>2734</v>
      </c>
      <c r="AB1595" s="958" t="s">
        <v>507</v>
      </c>
      <c r="AC1595" s="958">
        <v>1050</v>
      </c>
      <c r="AD1595" s="958" t="s">
        <v>380</v>
      </c>
      <c r="AE1595" s="959">
        <v>42039</v>
      </c>
      <c r="AF1595" s="959">
        <v>44194</v>
      </c>
      <c r="AG1595" s="958">
        <v>27217.21</v>
      </c>
      <c r="AH1595" s="958">
        <v>6550.23</v>
      </c>
      <c r="AI1595" s="960">
        <v>0.57999999999999996</v>
      </c>
      <c r="AJ1595" s="960">
        <f>(AH1595-MIN(IF(O1591=0,2E+99,O1591),IF(X1591=0,2E+99,X1591)))/MIN(IF(O1591=0,2E+99,O1591),IF(X1591=0,2E+99,X1591))</f>
        <v>5.0070519339429431</v>
      </c>
      <c r="AK1595" s="960">
        <v>0.36611797148237823</v>
      </c>
      <c r="AL1595" s="960">
        <v>4.3934156577885384</v>
      </c>
      <c r="AM1595" s="961">
        <v>0.70426327635487085</v>
      </c>
      <c r="AN1595" s="962">
        <v>45083.343263888892</v>
      </c>
      <c r="AO1595" s="958"/>
    </row>
    <row r="1596" spans="1:41" x14ac:dyDescent="0.2">
      <c r="A1596" s="988" t="s">
        <v>2735</v>
      </c>
      <c r="B1596" s="988" t="s">
        <v>2659</v>
      </c>
      <c r="C1596" s="991"/>
      <c r="D1596" s="994" t="s">
        <v>508</v>
      </c>
      <c r="E1596" s="991" t="s">
        <v>960</v>
      </c>
      <c r="F1596" s="991">
        <v>1</v>
      </c>
      <c r="G1596" s="991">
        <v>0</v>
      </c>
      <c r="H1596" s="997">
        <v>10</v>
      </c>
      <c r="I1596" s="997">
        <v>288</v>
      </c>
      <c r="J1596" s="997">
        <v>0.01</v>
      </c>
      <c r="K1596" s="985">
        <v>2.427</v>
      </c>
      <c r="L1596" s="997">
        <v>1.42</v>
      </c>
      <c r="M1596" s="997">
        <v>53</v>
      </c>
      <c r="N1596" s="1000">
        <v>121.72868301781216</v>
      </c>
      <c r="O1596" s="985">
        <f>VLOOKUP(D1596,'Залог и цена пипса'!$B$13:$E$44,3,0)*(N1596+I1596*$C$2*K1596)</f>
        <v>1727.2604970851701</v>
      </c>
      <c r="P1596" s="985">
        <f>K1596*VLOOKUP(D1596,'Залог и цена пипса'!$B$13:$E$44,2,0)</f>
        <v>520.49441999999999</v>
      </c>
      <c r="Q1596" s="976">
        <v>11</v>
      </c>
      <c r="R1596" s="976">
        <v>380</v>
      </c>
      <c r="S1596" s="976">
        <v>0.01</v>
      </c>
      <c r="T1596" s="976">
        <v>6.5369999999999999</v>
      </c>
      <c r="U1596" s="976">
        <v>1.38</v>
      </c>
      <c r="V1596" s="976">
        <v>51</v>
      </c>
      <c r="W1596" s="979">
        <v>314.72658603002884</v>
      </c>
      <c r="X1596" s="982">
        <f>VLOOKUP(D1596,'Залог и цена пипса'!$B$13:$E$44,3,0)*(W1596+R1596*$C$2*T1596)</f>
        <v>5239.7977314090722</v>
      </c>
      <c r="Y1596" s="982">
        <f>T1596*VLOOKUP(D1596,'Залог и цена пипса'!$B$13:$E$44,2,0)</f>
        <v>1401.9250200000001</v>
      </c>
      <c r="Z1596" s="973">
        <f>MAX(O1596,X1596)+MAX(Y1596,P1596)</f>
        <v>6641.7227514090719</v>
      </c>
      <c r="AA1596" s="945" t="s">
        <v>2736</v>
      </c>
      <c r="AB1596" s="946" t="s">
        <v>508</v>
      </c>
      <c r="AC1596" s="946">
        <v>4300</v>
      </c>
      <c r="AD1596" s="946" t="s">
        <v>380</v>
      </c>
      <c r="AE1596" s="947">
        <v>42037</v>
      </c>
      <c r="AF1596" s="947">
        <v>44194</v>
      </c>
      <c r="AG1596" s="946">
        <v>30440.880000000001</v>
      </c>
      <c r="AH1596" s="946">
        <v>3780.93</v>
      </c>
      <c r="AI1596" s="948">
        <v>0.49909999999999999</v>
      </c>
      <c r="AJ1596" s="948">
        <f>(AH1596-MIN(IF(O1596=0,2E+99,O1596),IF(X1596=0,2E+99,X1596)))/MIN(IF(O1596=0,2E+99,O1596),IF(X1596=0,2E+99,X1596))</f>
        <v>1.1889749730168029</v>
      </c>
      <c r="AK1596" s="948">
        <v>9.9848722406271517E-2</v>
      </c>
      <c r="AL1596" s="948">
        <v>1.1998770201024833</v>
      </c>
      <c r="AM1596" s="949">
        <v>1.3646037314736528</v>
      </c>
      <c r="AN1596" s="950">
        <v>45083.344282407408</v>
      </c>
      <c r="AO1596" s="946"/>
    </row>
    <row r="1597" spans="1:41" x14ac:dyDescent="0.2">
      <c r="A1597" s="989"/>
      <c r="B1597" s="989"/>
      <c r="C1597" s="992"/>
      <c r="D1597" s="995"/>
      <c r="E1597" s="992"/>
      <c r="F1597" s="992"/>
      <c r="G1597" s="992"/>
      <c r="H1597" s="998"/>
      <c r="I1597" s="998"/>
      <c r="J1597" s="998"/>
      <c r="K1597" s="986"/>
      <c r="L1597" s="998"/>
      <c r="M1597" s="998"/>
      <c r="N1597" s="1001"/>
      <c r="O1597" s="986"/>
      <c r="P1597" s="986"/>
      <c r="Q1597" s="977"/>
      <c r="R1597" s="977"/>
      <c r="S1597" s="977"/>
      <c r="T1597" s="977"/>
      <c r="U1597" s="977"/>
      <c r="V1597" s="977"/>
      <c r="W1597" s="980"/>
      <c r="X1597" s="983"/>
      <c r="Y1597" s="983"/>
      <c r="Z1597" s="974"/>
      <c r="AA1597" s="951" t="s">
        <v>2737</v>
      </c>
      <c r="AB1597" s="952" t="s">
        <v>508</v>
      </c>
      <c r="AC1597" s="952">
        <v>10750</v>
      </c>
      <c r="AD1597" s="952" t="s">
        <v>380</v>
      </c>
      <c r="AE1597" s="953">
        <v>42037</v>
      </c>
      <c r="AF1597" s="953">
        <v>44194</v>
      </c>
      <c r="AG1597" s="952">
        <v>75371.399999999994</v>
      </c>
      <c r="AH1597" s="952">
        <v>9411.7000000000007</v>
      </c>
      <c r="AI1597" s="954">
        <v>0.49940000000000001</v>
      </c>
      <c r="AJ1597" s="954">
        <f>(AH1597-MIN(IF(O1596=0,2E+99,O1596),IF(X1596=0,2E+99,X1596)))/MIN(IF(O1596=0,2E+99,O1596),IF(X1596=0,2E+99,X1596))</f>
        <v>4.4489175291640546</v>
      </c>
      <c r="AK1597" s="954">
        <v>9.8889887493029793E-2</v>
      </c>
      <c r="AL1597" s="954">
        <v>1.1883547497043752</v>
      </c>
      <c r="AM1597" s="955">
        <v>1.3573332723442131</v>
      </c>
      <c r="AN1597" s="956">
        <v>45083.345277777778</v>
      </c>
      <c r="AO1597" s="952"/>
    </row>
    <row r="1598" spans="1:41" x14ac:dyDescent="0.2">
      <c r="A1598" s="989"/>
      <c r="B1598" s="989"/>
      <c r="C1598" s="992"/>
      <c r="D1598" s="995"/>
      <c r="E1598" s="992"/>
      <c r="F1598" s="992"/>
      <c r="G1598" s="992"/>
      <c r="H1598" s="998"/>
      <c r="I1598" s="998"/>
      <c r="J1598" s="998"/>
      <c r="K1598" s="986"/>
      <c r="L1598" s="998"/>
      <c r="M1598" s="998"/>
      <c r="N1598" s="1001"/>
      <c r="O1598" s="986"/>
      <c r="P1598" s="986"/>
      <c r="Q1598" s="977"/>
      <c r="R1598" s="977"/>
      <c r="S1598" s="977"/>
      <c r="T1598" s="977"/>
      <c r="U1598" s="977"/>
      <c r="V1598" s="977"/>
      <c r="W1598" s="980"/>
      <c r="X1598" s="983"/>
      <c r="Y1598" s="983"/>
      <c r="Z1598" s="974"/>
      <c r="AA1598" s="951" t="s">
        <v>2738</v>
      </c>
      <c r="AB1598" s="952" t="s">
        <v>508</v>
      </c>
      <c r="AC1598" s="952">
        <v>2150</v>
      </c>
      <c r="AD1598" s="952" t="s">
        <v>380</v>
      </c>
      <c r="AE1598" s="953">
        <v>42037</v>
      </c>
      <c r="AF1598" s="953">
        <v>44194</v>
      </c>
      <c r="AG1598" s="952">
        <v>593222.73</v>
      </c>
      <c r="AH1598" s="952">
        <v>343146.38</v>
      </c>
      <c r="AI1598" s="954">
        <v>0.89629999999999999</v>
      </c>
      <c r="AJ1598" s="954">
        <f>(AH1598-MIN(IF(O1596=0,2E+99,O1596),IF(X1596=0,2E+99,X1596)))/MIN(IF(O1596=0,2E+99,O1596),IF(X1596=0,2E+99,X1596))</f>
        <v>197.66510035925384</v>
      </c>
      <c r="AK1598" s="954">
        <v>3.8916438481975919</v>
      </c>
      <c r="AL1598" s="954">
        <v>46.765686243594793</v>
      </c>
      <c r="AM1598" s="955">
        <v>0.29301263625082918</v>
      </c>
      <c r="AN1598" s="956">
        <v>45083.346145833333</v>
      </c>
      <c r="AO1598" s="952"/>
    </row>
    <row r="1599" spans="1:41" ht="13.5" thickBot="1" x14ac:dyDescent="0.25">
      <c r="A1599" s="990"/>
      <c r="B1599" s="990"/>
      <c r="C1599" s="993"/>
      <c r="D1599" s="996"/>
      <c r="E1599" s="993"/>
      <c r="F1599" s="993"/>
      <c r="G1599" s="993"/>
      <c r="H1599" s="999"/>
      <c r="I1599" s="999"/>
      <c r="J1599" s="999"/>
      <c r="K1599" s="987"/>
      <c r="L1599" s="999"/>
      <c r="M1599" s="999"/>
      <c r="N1599" s="1002"/>
      <c r="O1599" s="987"/>
      <c r="P1599" s="987"/>
      <c r="Q1599" s="978"/>
      <c r="R1599" s="978"/>
      <c r="S1599" s="978"/>
      <c r="T1599" s="978"/>
      <c r="U1599" s="978"/>
      <c r="V1599" s="978"/>
      <c r="W1599" s="981"/>
      <c r="X1599" s="984"/>
      <c r="Y1599" s="984"/>
      <c r="Z1599" s="975"/>
      <c r="AA1599" s="957" t="s">
        <v>2739</v>
      </c>
      <c r="AB1599" s="958" t="s">
        <v>508</v>
      </c>
      <c r="AC1599" s="958">
        <v>2150</v>
      </c>
      <c r="AD1599" s="958" t="s">
        <v>380</v>
      </c>
      <c r="AE1599" s="959">
        <v>42037</v>
      </c>
      <c r="AF1599" s="959">
        <v>44194</v>
      </c>
      <c r="AG1599" s="958">
        <v>14752.94</v>
      </c>
      <c r="AH1599" s="958">
        <v>1861.75</v>
      </c>
      <c r="AI1599" s="960">
        <v>0.5</v>
      </c>
      <c r="AJ1599" s="960">
        <f>(AH1599-MIN(IF(O1596=0,2E+99,O1596),IF(X1596=0,2E+99,X1596)))/MIN(IF(O1596=0,2E+99,O1596),IF(X1596=0,2E+99,X1596))</f>
        <v>7.786289511152894E-2</v>
      </c>
      <c r="AK1599" s="960">
        <v>9.6781841440614025E-2</v>
      </c>
      <c r="AL1599" s="960">
        <v>1.1630224674812772</v>
      </c>
      <c r="AM1599" s="961">
        <v>1.3430902672672196</v>
      </c>
      <c r="AN1599" s="962">
        <v>45083.347141203703</v>
      </c>
      <c r="AO1599" s="958"/>
    </row>
    <row r="1600" spans="1:41" x14ac:dyDescent="0.2">
      <c r="A1600" s="988" t="s">
        <v>2740</v>
      </c>
      <c r="B1600" s="988" t="s">
        <v>2660</v>
      </c>
      <c r="C1600" s="991"/>
      <c r="D1600" s="994" t="s">
        <v>525</v>
      </c>
      <c r="E1600" s="991" t="s">
        <v>960</v>
      </c>
      <c r="F1600" s="991">
        <v>1</v>
      </c>
      <c r="G1600" s="991">
        <v>0</v>
      </c>
      <c r="H1600" s="997">
        <v>11</v>
      </c>
      <c r="I1600" s="997">
        <v>308</v>
      </c>
      <c r="J1600" s="997">
        <v>0.01</v>
      </c>
      <c r="K1600" s="985">
        <v>2.867</v>
      </c>
      <c r="L1600" s="997">
        <v>1.6</v>
      </c>
      <c r="M1600" s="997">
        <v>72</v>
      </c>
      <c r="N1600" s="1000">
        <v>163.25710598263103</v>
      </c>
      <c r="O1600" s="985">
        <f>VLOOKUP(D1600,'Залог и цена пипса'!$B$13:$E$44,3,0)*(N1600+I1600*$C$2*K1600)</f>
        <v>2159.9205476330317</v>
      </c>
      <c r="P1600" s="985">
        <f>K1600*VLOOKUP(D1600,'Залог и цена пипса'!$B$13:$E$44,2,0)</f>
        <v>356.54012</v>
      </c>
      <c r="Q1600" s="976">
        <v>11</v>
      </c>
      <c r="R1600" s="976">
        <v>308</v>
      </c>
      <c r="S1600" s="976">
        <v>0.01</v>
      </c>
      <c r="T1600" s="976">
        <v>2.177</v>
      </c>
      <c r="U1600" s="976">
        <v>1.7</v>
      </c>
      <c r="V1600" s="976">
        <v>61</v>
      </c>
      <c r="W1600" s="979">
        <v>104.90923946606623</v>
      </c>
      <c r="X1600" s="982">
        <f>VLOOKUP(D1600,'Залог и цена пипса'!$B$13:$E$44,3,0)*(W1600+R1600*$C$2*T1600)</f>
        <v>1500.8997112651239</v>
      </c>
      <c r="Y1600" s="982">
        <f>T1600*VLOOKUP(D1600,'Залог и цена пипса'!$B$13:$E$44,2,0)</f>
        <v>270.73172</v>
      </c>
      <c r="Z1600" s="973">
        <f>MAX(O1600,X1600)+MAX(Y1600,P1600)</f>
        <v>2516.4606676330318</v>
      </c>
      <c r="AA1600" s="945" t="s">
        <v>2741</v>
      </c>
      <c r="AB1600" s="946" t="s">
        <v>525</v>
      </c>
      <c r="AC1600" s="946">
        <v>1760</v>
      </c>
      <c r="AD1600" s="946" t="s">
        <v>380</v>
      </c>
      <c r="AE1600" s="947">
        <v>42037</v>
      </c>
      <c r="AF1600" s="947">
        <v>44194</v>
      </c>
      <c r="AG1600" s="946">
        <v>14953.07</v>
      </c>
      <c r="AH1600" s="946">
        <v>1523.86</v>
      </c>
      <c r="AI1600" s="948">
        <v>0.19020000000000001</v>
      </c>
      <c r="AJ1600" s="948">
        <f>(AH1600-MIN(IF(O1600=0,2E+99,O1600),IF(X1600=0,2E+99,X1600)))/MIN(IF(O1600=0,2E+99,O1600),IF(X1600=0,2E+99,X1600))</f>
        <v>1.5297683491139169E-2</v>
      </c>
      <c r="AK1600" s="948">
        <v>0.11983162905500705</v>
      </c>
      <c r="AL1600" s="948">
        <v>1.4400105932203389</v>
      </c>
      <c r="AM1600" s="949">
        <v>1.6631571430891265</v>
      </c>
      <c r="AN1600" s="950">
        <v>45083.347569444442</v>
      </c>
      <c r="AO1600" s="946"/>
    </row>
    <row r="1601" spans="1:41" x14ac:dyDescent="0.2">
      <c r="A1601" s="989"/>
      <c r="B1601" s="989"/>
      <c r="C1601" s="992"/>
      <c r="D1601" s="995"/>
      <c r="E1601" s="992"/>
      <c r="F1601" s="992"/>
      <c r="G1601" s="992"/>
      <c r="H1601" s="998"/>
      <c r="I1601" s="998"/>
      <c r="J1601" s="998"/>
      <c r="K1601" s="986"/>
      <c r="L1601" s="998"/>
      <c r="M1601" s="998"/>
      <c r="N1601" s="1001"/>
      <c r="O1601" s="986"/>
      <c r="P1601" s="986"/>
      <c r="Q1601" s="977"/>
      <c r="R1601" s="977"/>
      <c r="S1601" s="977"/>
      <c r="T1601" s="977"/>
      <c r="U1601" s="977"/>
      <c r="V1601" s="977"/>
      <c r="W1601" s="980"/>
      <c r="X1601" s="983"/>
      <c r="Y1601" s="983"/>
      <c r="Z1601" s="974"/>
      <c r="AA1601" s="951" t="s">
        <v>2742</v>
      </c>
      <c r="AB1601" s="952" t="s">
        <v>525</v>
      </c>
      <c r="AC1601" s="952">
        <v>3520</v>
      </c>
      <c r="AD1601" s="952" t="s">
        <v>380</v>
      </c>
      <c r="AE1601" s="953">
        <v>42037</v>
      </c>
      <c r="AF1601" s="953">
        <v>44194</v>
      </c>
      <c r="AG1601" s="952">
        <v>28772.44</v>
      </c>
      <c r="AH1601" s="952">
        <v>3024.26</v>
      </c>
      <c r="AI1601" s="954">
        <v>0.19270000000000001</v>
      </c>
      <c r="AJ1601" s="954">
        <f>(AH1601-MIN(IF(O1600=0,2E+99,O1600),IF(X1600=0,2E+99,X1600)))/MIN(IF(O1600=0,2E+99,O1600),IF(X1600=0,2E+99,X1600))</f>
        <v>1.0149647423483212</v>
      </c>
      <c r="AK1601" s="954">
        <v>0.11528897935632772</v>
      </c>
      <c r="AL1601" s="954">
        <v>1.3854218027734975</v>
      </c>
      <c r="AM1601" s="955">
        <v>1.6125216567896645</v>
      </c>
      <c r="AN1601" s="956">
        <v>45083.347962962966</v>
      </c>
      <c r="AO1601" s="952"/>
    </row>
    <row r="1602" spans="1:41" x14ac:dyDescent="0.2">
      <c r="A1602" s="989"/>
      <c r="B1602" s="989"/>
      <c r="C1602" s="992"/>
      <c r="D1602" s="995"/>
      <c r="E1602" s="992"/>
      <c r="F1602" s="992"/>
      <c r="G1602" s="992"/>
      <c r="H1602" s="998"/>
      <c r="I1602" s="998"/>
      <c r="J1602" s="998"/>
      <c r="K1602" s="986"/>
      <c r="L1602" s="998"/>
      <c r="M1602" s="998"/>
      <c r="N1602" s="1001"/>
      <c r="O1602" s="986"/>
      <c r="P1602" s="986"/>
      <c r="Q1602" s="977"/>
      <c r="R1602" s="977"/>
      <c r="S1602" s="977"/>
      <c r="T1602" s="977"/>
      <c r="U1602" s="977"/>
      <c r="V1602" s="977"/>
      <c r="W1602" s="980"/>
      <c r="X1602" s="983"/>
      <c r="Y1602" s="983"/>
      <c r="Z1602" s="974"/>
      <c r="AA1602" s="951" t="s">
        <v>2743</v>
      </c>
      <c r="AB1602" s="952" t="s">
        <v>525</v>
      </c>
      <c r="AC1602" s="952">
        <v>8800</v>
      </c>
      <c r="AD1602" s="952" t="s">
        <v>380</v>
      </c>
      <c r="AE1602" s="953">
        <v>42037</v>
      </c>
      <c r="AF1602" s="953">
        <v>44194</v>
      </c>
      <c r="AG1602" s="952">
        <v>72612.679999999993</v>
      </c>
      <c r="AH1602" s="952">
        <v>7578.33</v>
      </c>
      <c r="AI1602" s="954">
        <v>0.19220000000000001</v>
      </c>
      <c r="AJ1602" s="954">
        <f>(AH1602-MIN(IF(O1600=0,2E+99,O1600),IF(X1600=0,2E+99,X1600)))/MIN(IF(O1600=0,2E+99,O1600),IF(X1600=0,2E+99,X1600))</f>
        <v>4.0491914570442198</v>
      </c>
      <c r="AK1602" s="954">
        <v>0.1163813950506475</v>
      </c>
      <c r="AL1602" s="954">
        <v>1.3985493066255776</v>
      </c>
      <c r="AM1602" s="955">
        <v>1.6240034279722688</v>
      </c>
      <c r="AN1602" s="956">
        <v>45083.348391203705</v>
      </c>
      <c r="AO1602" s="952"/>
    </row>
    <row r="1603" spans="1:41" ht="13.5" thickBot="1" x14ac:dyDescent="0.25">
      <c r="A1603" s="990"/>
      <c r="B1603" s="990"/>
      <c r="C1603" s="993"/>
      <c r="D1603" s="996"/>
      <c r="E1603" s="993"/>
      <c r="F1603" s="993"/>
      <c r="G1603" s="993"/>
      <c r="H1603" s="999"/>
      <c r="I1603" s="999"/>
      <c r="J1603" s="999"/>
      <c r="K1603" s="987"/>
      <c r="L1603" s="999"/>
      <c r="M1603" s="999"/>
      <c r="N1603" s="1002"/>
      <c r="O1603" s="987"/>
      <c r="P1603" s="987"/>
      <c r="Q1603" s="978"/>
      <c r="R1603" s="978"/>
      <c r="S1603" s="978"/>
      <c r="T1603" s="978"/>
      <c r="U1603" s="978"/>
      <c r="V1603" s="978"/>
      <c r="W1603" s="981"/>
      <c r="X1603" s="984"/>
      <c r="Y1603" s="984"/>
      <c r="Z1603" s="975"/>
      <c r="AA1603" s="957" t="s">
        <v>2744</v>
      </c>
      <c r="AB1603" s="958" t="s">
        <v>525</v>
      </c>
      <c r="AC1603" s="958">
        <v>1760</v>
      </c>
      <c r="AD1603" s="958" t="s">
        <v>380</v>
      </c>
      <c r="AE1603" s="959">
        <v>42402</v>
      </c>
      <c r="AF1603" s="959">
        <v>44194</v>
      </c>
      <c r="AG1603" s="958">
        <v>279531.71999999997</v>
      </c>
      <c r="AH1603" s="958">
        <v>211564.65</v>
      </c>
      <c r="AI1603" s="960">
        <v>0.43269999999999997</v>
      </c>
      <c r="AJ1603" s="960">
        <f>(AH1603-MIN(IF(O1600=0,2E+99,O1600),IF(X1600=0,2E+99,X1600)))/MIN(IF(O1600=0,2E+99,O1600),IF(X1600=0,2E+99,X1600))</f>
        <v>139.95855200189891</v>
      </c>
      <c r="AK1603" s="960">
        <v>2.6965168235838859</v>
      </c>
      <c r="AL1603" s="960">
        <v>32.413232838589977</v>
      </c>
      <c r="AM1603" s="961">
        <v>0.26964471520132671</v>
      </c>
      <c r="AN1603" s="962">
        <v>45083.348657407405</v>
      </c>
      <c r="AO1603" s="958"/>
    </row>
    <row r="1604" spans="1:41" x14ac:dyDescent="0.2">
      <c r="A1604" s="988" t="s">
        <v>2745</v>
      </c>
      <c r="B1604" s="988" t="s">
        <v>2661</v>
      </c>
      <c r="C1604" s="991"/>
      <c r="D1604" s="994" t="s">
        <v>526</v>
      </c>
      <c r="E1604" s="991" t="s">
        <v>960</v>
      </c>
      <c r="F1604" s="991">
        <v>1</v>
      </c>
      <c r="G1604" s="991">
        <v>0</v>
      </c>
      <c r="H1604" s="997">
        <v>14</v>
      </c>
      <c r="I1604" s="997">
        <v>464</v>
      </c>
      <c r="J1604" s="997">
        <v>0.01</v>
      </c>
      <c r="K1604" s="985">
        <v>5.4589999999999996</v>
      </c>
      <c r="L1604" s="997">
        <v>1.5</v>
      </c>
      <c r="M1604" s="997">
        <v>74</v>
      </c>
      <c r="N1604" s="1000">
        <v>307.20478288838854</v>
      </c>
      <c r="O1604" s="985">
        <f>VLOOKUP(D1604,'Залог и цена пипса'!$B$13:$E$44,3,0)*(N1604+I1604*$C$2*K1604)</f>
        <v>7389.6680304392939</v>
      </c>
      <c r="P1604" s="985">
        <f>K1604*VLOOKUP(D1604,'Залог и цена пипса'!$B$13:$E$44,2,0)</f>
        <v>678.88123999999993</v>
      </c>
      <c r="Q1604" s="976">
        <v>14</v>
      </c>
      <c r="R1604" s="976">
        <v>445</v>
      </c>
      <c r="S1604" s="976">
        <v>0.01</v>
      </c>
      <c r="T1604" s="976">
        <v>15.600999999999999</v>
      </c>
      <c r="U1604" s="976">
        <v>1.5</v>
      </c>
      <c r="V1604" s="976">
        <v>59</v>
      </c>
      <c r="W1604" s="979">
        <v>643.44416982952725</v>
      </c>
      <c r="X1604" s="982">
        <f>VLOOKUP(D1604,'Залог и цена пипса'!$B$13:$E$44,3,0)*(W1604+R1604*$C$2*T1604)</f>
        <v>18118.565028536839</v>
      </c>
      <c r="Y1604" s="982">
        <f>T1604*VLOOKUP(D1604,'Залог и цена пипса'!$B$13:$E$44,2,0)</f>
        <v>1940.1403599999999</v>
      </c>
      <c r="Z1604" s="973">
        <f>MAX(O1604,X1604)+MAX(Y1604,P1604)</f>
        <v>20058.70538853684</v>
      </c>
      <c r="AA1604" s="945" t="s">
        <v>2746</v>
      </c>
      <c r="AB1604" s="946" t="s">
        <v>526</v>
      </c>
      <c r="AC1604" s="946">
        <v>1880</v>
      </c>
      <c r="AD1604" s="946" t="s">
        <v>380</v>
      </c>
      <c r="AE1604" s="947">
        <v>42124</v>
      </c>
      <c r="AF1604" s="947">
        <v>44194</v>
      </c>
      <c r="AG1604" s="946">
        <v>10607.22</v>
      </c>
      <c r="AH1604" s="946">
        <v>1591.96</v>
      </c>
      <c r="AI1604" s="948">
        <v>0.26090000000000002</v>
      </c>
      <c r="AJ1604" s="948">
        <f>(AH1604-MIN(IF(O1604=0,2E+99,O1604),IF(X1604=0,2E+99,X1604)))/MIN(IF(O1604=0,2E+99,O1604),IF(X1604=0,2E+99,X1604))</f>
        <v>-0.78456948357592693</v>
      </c>
      <c r="AK1604" s="948">
        <v>8.2972622027534415E-2</v>
      </c>
      <c r="AL1604" s="948">
        <v>0.98984882418812981</v>
      </c>
      <c r="AM1604" s="949">
        <v>1.1689463236976332</v>
      </c>
      <c r="AN1604" s="950">
        <v>45083.348969907405</v>
      </c>
      <c r="AO1604" s="946"/>
    </row>
    <row r="1605" spans="1:41" x14ac:dyDescent="0.2">
      <c r="A1605" s="989"/>
      <c r="B1605" s="989"/>
      <c r="C1605" s="992"/>
      <c r="D1605" s="995"/>
      <c r="E1605" s="992"/>
      <c r="F1605" s="992"/>
      <c r="G1605" s="992"/>
      <c r="H1605" s="998"/>
      <c r="I1605" s="998"/>
      <c r="J1605" s="998"/>
      <c r="K1605" s="986"/>
      <c r="L1605" s="998"/>
      <c r="M1605" s="998"/>
      <c r="N1605" s="1001"/>
      <c r="O1605" s="986"/>
      <c r="P1605" s="986"/>
      <c r="Q1605" s="977"/>
      <c r="R1605" s="977"/>
      <c r="S1605" s="977"/>
      <c r="T1605" s="977"/>
      <c r="U1605" s="977"/>
      <c r="V1605" s="977"/>
      <c r="W1605" s="980"/>
      <c r="X1605" s="983"/>
      <c r="Y1605" s="983"/>
      <c r="Z1605" s="974"/>
      <c r="AA1605" s="951" t="s">
        <v>2747</v>
      </c>
      <c r="AB1605" s="952" t="s">
        <v>526</v>
      </c>
      <c r="AC1605" s="952">
        <v>3760</v>
      </c>
      <c r="AD1605" s="952" t="s">
        <v>380</v>
      </c>
      <c r="AE1605" s="953">
        <v>42124</v>
      </c>
      <c r="AF1605" s="953">
        <v>44194</v>
      </c>
      <c r="AG1605" s="952">
        <v>21606.880000000001</v>
      </c>
      <c r="AH1605" s="952">
        <v>3166.76</v>
      </c>
      <c r="AI1605" s="954">
        <v>0.24690000000000001</v>
      </c>
      <c r="AJ1605" s="954">
        <f>(AH1605-MIN(IF(O1604=0,2E+99,O1604),IF(X1604=0,2E+99,X1604)))/MIN(IF(O1604=0,2E+99,O1604),IF(X1604=0,2E+99,X1604))</f>
        <v>-0.57146112830027285</v>
      </c>
      <c r="AK1605" s="954">
        <v>8.4507509386733418E-2</v>
      </c>
      <c r="AL1605" s="954">
        <v>1.0081597611048898</v>
      </c>
      <c r="AM1605" s="955">
        <v>1.1970217830698839</v>
      </c>
      <c r="AN1605" s="956">
        <v>45083.349247685182</v>
      </c>
      <c r="AO1605" s="952"/>
    </row>
    <row r="1606" spans="1:41" x14ac:dyDescent="0.2">
      <c r="A1606" s="989"/>
      <c r="B1606" s="989"/>
      <c r="C1606" s="992"/>
      <c r="D1606" s="995"/>
      <c r="E1606" s="992"/>
      <c r="F1606" s="992"/>
      <c r="G1606" s="992"/>
      <c r="H1606" s="998"/>
      <c r="I1606" s="998"/>
      <c r="J1606" s="998"/>
      <c r="K1606" s="986"/>
      <c r="L1606" s="998"/>
      <c r="M1606" s="998"/>
      <c r="N1606" s="1001"/>
      <c r="O1606" s="986"/>
      <c r="P1606" s="986"/>
      <c r="Q1606" s="977"/>
      <c r="R1606" s="977"/>
      <c r="S1606" s="977"/>
      <c r="T1606" s="977"/>
      <c r="U1606" s="977"/>
      <c r="V1606" s="977"/>
      <c r="W1606" s="980"/>
      <c r="X1606" s="983"/>
      <c r="Y1606" s="983"/>
      <c r="Z1606" s="974"/>
      <c r="AA1606" s="951" t="s">
        <v>2748</v>
      </c>
      <c r="AB1606" s="952" t="s">
        <v>526</v>
      </c>
      <c r="AC1606" s="952">
        <v>9400</v>
      </c>
      <c r="AD1606" s="952" t="s">
        <v>380</v>
      </c>
      <c r="AE1606" s="953">
        <v>42124</v>
      </c>
      <c r="AF1606" s="953">
        <v>44194</v>
      </c>
      <c r="AG1606" s="952">
        <v>54066.85</v>
      </c>
      <c r="AH1606" s="952">
        <v>7913.12</v>
      </c>
      <c r="AI1606" s="954">
        <v>0.2472</v>
      </c>
      <c r="AJ1606" s="954">
        <f>(AH1606-MIN(IF(O1604=0,2E+99,O1604),IF(X1604=0,2E+99,X1604)))/MIN(IF(O1604=0,2E+99,O1604),IF(X1604=0,2E+99,X1604))</f>
        <v>7.0835654241099694E-2</v>
      </c>
      <c r="AK1606" s="954">
        <v>8.4585184605757188E-2</v>
      </c>
      <c r="AL1606" s="954">
        <v>1.0090864128406121</v>
      </c>
      <c r="AM1606" s="955">
        <v>1.1986943557916161</v>
      </c>
      <c r="AN1606" s="956">
        <v>45083.34952546296</v>
      </c>
      <c r="AO1606" s="952"/>
    </row>
    <row r="1607" spans="1:41" ht="13.5" thickBot="1" x14ac:dyDescent="0.25">
      <c r="A1607" s="990"/>
      <c r="B1607" s="990"/>
      <c r="C1607" s="993"/>
      <c r="D1607" s="996"/>
      <c r="E1607" s="993"/>
      <c r="F1607" s="993"/>
      <c r="G1607" s="993"/>
      <c r="H1607" s="999"/>
      <c r="I1607" s="999"/>
      <c r="J1607" s="999"/>
      <c r="K1607" s="987"/>
      <c r="L1607" s="999"/>
      <c r="M1607" s="999"/>
      <c r="N1607" s="1002"/>
      <c r="O1607" s="987"/>
      <c r="P1607" s="987"/>
      <c r="Q1607" s="978"/>
      <c r="R1607" s="978"/>
      <c r="S1607" s="978"/>
      <c r="T1607" s="978"/>
      <c r="U1607" s="978"/>
      <c r="V1607" s="978"/>
      <c r="W1607" s="981"/>
      <c r="X1607" s="984"/>
      <c r="Y1607" s="984"/>
      <c r="Z1607" s="975"/>
      <c r="AA1607" s="957" t="s">
        <v>2749</v>
      </c>
      <c r="AB1607" s="958" t="s">
        <v>526</v>
      </c>
      <c r="AC1607" s="958">
        <v>1880</v>
      </c>
      <c r="AD1607" s="958" t="s">
        <v>380</v>
      </c>
      <c r="AE1607" s="959">
        <v>42124</v>
      </c>
      <c r="AF1607" s="959">
        <v>44194</v>
      </c>
      <c r="AG1607" s="958">
        <v>250471.56</v>
      </c>
      <c r="AH1607" s="958">
        <v>78841.789999999994</v>
      </c>
      <c r="AI1607" s="960">
        <v>0.80640000000000001</v>
      </c>
      <c r="AJ1607" s="960">
        <f>(AH1607-MIN(IF(O1604=0,2E+99,O1604),IF(X1604=0,2E+99,X1604)))/MIN(IF(O1604=0,2E+99,O1604),IF(X1604=0,2E+99,X1604))</f>
        <v>9.6691924015040058</v>
      </c>
      <c r="AK1607" s="960">
        <v>1.9592581351689611</v>
      </c>
      <c r="AL1607" s="960">
        <v>23.37360582306831</v>
      </c>
      <c r="AM1607" s="961">
        <v>0.55734882411178677</v>
      </c>
      <c r="AN1607" s="962">
        <v>45083.349803240744</v>
      </c>
      <c r="AO1607" s="958"/>
    </row>
    <row r="1608" spans="1:41" x14ac:dyDescent="0.2">
      <c r="A1608" s="988" t="s">
        <v>2750</v>
      </c>
      <c r="B1608" s="988" t="s">
        <v>2751</v>
      </c>
      <c r="C1608" s="991"/>
      <c r="D1608" s="994" t="s">
        <v>527</v>
      </c>
      <c r="E1608" s="991" t="s">
        <v>960</v>
      </c>
      <c r="F1608" s="991">
        <v>1</v>
      </c>
      <c r="G1608" s="991">
        <v>0</v>
      </c>
      <c r="H1608" s="997">
        <v>11</v>
      </c>
      <c r="I1608" s="997">
        <v>460</v>
      </c>
      <c r="J1608" s="997">
        <v>0.01</v>
      </c>
      <c r="K1608" s="985">
        <v>4.3739999999999997</v>
      </c>
      <c r="L1608" s="997">
        <v>1.34</v>
      </c>
      <c r="M1608" s="997">
        <v>54</v>
      </c>
      <c r="N1608" s="1000">
        <v>213.14565455130261</v>
      </c>
      <c r="O1608" s="985">
        <f>VLOOKUP(D1608,'Залог и цена пипса'!$B$13:$E$44,3,0)*(N1608+I1608*$C$2*K1608)</f>
        <v>3920.1388197845249</v>
      </c>
      <c r="P1608" s="985">
        <f>K1608*VLOOKUP(D1608,'Залог и цена пипса'!$B$13:$E$44,2,0)</f>
        <v>543.95063999999991</v>
      </c>
      <c r="Q1608" s="976">
        <v>11</v>
      </c>
      <c r="R1608" s="976">
        <v>410</v>
      </c>
      <c r="S1608" s="976">
        <v>0.01</v>
      </c>
      <c r="T1608" s="976">
        <v>2.6139999999999999</v>
      </c>
      <c r="U1608" s="976">
        <v>1.4</v>
      </c>
      <c r="V1608" s="976">
        <v>63</v>
      </c>
      <c r="W1608" s="979">
        <v>151.66890961724022</v>
      </c>
      <c r="X1608" s="982">
        <f>VLOOKUP(D1608,'Залог и цена пипса'!$B$13:$E$44,3,0)*(W1608+R1608*$C$2*T1608)</f>
        <v>2378.4147624877573</v>
      </c>
      <c r="Y1608" s="982">
        <f>T1608*VLOOKUP(D1608,'Залог и цена пипса'!$B$13:$E$44,2,0)</f>
        <v>325.07704000000001</v>
      </c>
      <c r="Z1608" s="973">
        <f>MAX(O1608,X1608)+MAX(Y1608,P1608)</f>
        <v>4464.0894597845245</v>
      </c>
      <c r="AA1608" s="945" t="s">
        <v>2752</v>
      </c>
      <c r="AB1608" s="946" t="s">
        <v>527</v>
      </c>
      <c r="AC1608" s="946">
        <v>4100</v>
      </c>
      <c r="AD1608" s="946" t="s">
        <v>380</v>
      </c>
      <c r="AE1608" s="947">
        <v>42039</v>
      </c>
      <c r="AF1608" s="947">
        <v>44194</v>
      </c>
      <c r="AG1608" s="946">
        <v>20389.82</v>
      </c>
      <c r="AH1608" s="946">
        <v>3512.37</v>
      </c>
      <c r="AI1608" s="948">
        <v>0.15310000000000001</v>
      </c>
      <c r="AJ1608" s="948">
        <f>(AH1608-MIN(IF(O1608=0,2E+99,O1608),IF(X1608=0,2E+99,X1608)))/MIN(IF(O1608=0,2E+99,O1608),IF(X1608=0,2E+99,X1608))</f>
        <v>0.47676934040140084</v>
      </c>
      <c r="AK1608" s="948">
        <v>7.0241904368196217E-2</v>
      </c>
      <c r="AL1608" s="948">
        <v>0.84290285241835461</v>
      </c>
      <c r="AM1608" s="949">
        <v>0.98392301919081815</v>
      </c>
      <c r="AN1608" s="950">
        <v>45083.350798611114</v>
      </c>
      <c r="AO1608" s="946"/>
    </row>
    <row r="1609" spans="1:41" x14ac:dyDescent="0.2">
      <c r="A1609" s="989"/>
      <c r="B1609" s="989"/>
      <c r="C1609" s="992"/>
      <c r="D1609" s="995"/>
      <c r="E1609" s="992"/>
      <c r="F1609" s="992"/>
      <c r="G1609" s="992"/>
      <c r="H1609" s="998"/>
      <c r="I1609" s="998"/>
      <c r="J1609" s="998"/>
      <c r="K1609" s="986"/>
      <c r="L1609" s="998"/>
      <c r="M1609" s="998"/>
      <c r="N1609" s="1001"/>
      <c r="O1609" s="986"/>
      <c r="P1609" s="986"/>
      <c r="Q1609" s="977"/>
      <c r="R1609" s="977"/>
      <c r="S1609" s="977"/>
      <c r="T1609" s="977"/>
      <c r="U1609" s="977"/>
      <c r="V1609" s="977"/>
      <c r="W1609" s="980"/>
      <c r="X1609" s="983"/>
      <c r="Y1609" s="983"/>
      <c r="Z1609" s="974"/>
      <c r="AA1609" s="951" t="s">
        <v>2753</v>
      </c>
      <c r="AB1609" s="952" t="s">
        <v>527</v>
      </c>
      <c r="AC1609" s="952">
        <v>10500</v>
      </c>
      <c r="AD1609" s="952" t="s">
        <v>380</v>
      </c>
      <c r="AE1609" s="953">
        <v>42039</v>
      </c>
      <c r="AF1609" s="953">
        <v>44194</v>
      </c>
      <c r="AG1609" s="952">
        <v>51155.8</v>
      </c>
      <c r="AH1609" s="952">
        <v>8800.31</v>
      </c>
      <c r="AI1609" s="954">
        <v>0.15229999999999999</v>
      </c>
      <c r="AJ1609" s="954">
        <f>(AH1609-MIN(IF(O1608=0,2E+99,O1608),IF(X1608=0,2E+99,X1608)))/MIN(IF(O1608=0,2E+99,O1608),IF(X1608=0,2E+99,X1608))</f>
        <v>2.7000737376836303</v>
      </c>
      <c r="AK1609" s="954">
        <v>6.8813290287866563E-2</v>
      </c>
      <c r="AL1609" s="954">
        <v>0.82575948345439876</v>
      </c>
      <c r="AM1609" s="955">
        <v>0.98524649430204014</v>
      </c>
      <c r="AN1609" s="956">
        <v>45083.351770833331</v>
      </c>
      <c r="AO1609" s="952"/>
    </row>
    <row r="1610" spans="1:41" x14ac:dyDescent="0.2">
      <c r="A1610" s="989"/>
      <c r="B1610" s="989"/>
      <c r="C1610" s="992"/>
      <c r="D1610" s="995"/>
      <c r="E1610" s="992"/>
      <c r="F1610" s="992"/>
      <c r="G1610" s="992"/>
      <c r="H1610" s="998"/>
      <c r="I1610" s="998"/>
      <c r="J1610" s="998"/>
      <c r="K1610" s="986"/>
      <c r="L1610" s="998"/>
      <c r="M1610" s="998"/>
      <c r="N1610" s="1001"/>
      <c r="O1610" s="986"/>
      <c r="P1610" s="986"/>
      <c r="Q1610" s="977"/>
      <c r="R1610" s="977"/>
      <c r="S1610" s="977"/>
      <c r="T1610" s="977"/>
      <c r="U1610" s="977"/>
      <c r="V1610" s="977"/>
      <c r="W1610" s="980"/>
      <c r="X1610" s="983"/>
      <c r="Y1610" s="983"/>
      <c r="Z1610" s="974"/>
      <c r="AA1610" s="951" t="s">
        <v>2754</v>
      </c>
      <c r="AB1610" s="952" t="s">
        <v>527</v>
      </c>
      <c r="AC1610" s="952">
        <v>2000</v>
      </c>
      <c r="AD1610" s="952" t="s">
        <v>380</v>
      </c>
      <c r="AE1610" s="953">
        <v>42039</v>
      </c>
      <c r="AF1610" s="953">
        <v>44194</v>
      </c>
      <c r="AG1610" s="952">
        <v>10038.27</v>
      </c>
      <c r="AH1610" s="952">
        <v>1732.96</v>
      </c>
      <c r="AI1610" s="954">
        <v>0.1537</v>
      </c>
      <c r="AJ1610" s="954">
        <f>(AH1610-MIN(IF(O1608=0,2E+99,O1608),IF(X1608=0,2E+99,X1608)))/MIN(IF(O1608=0,2E+99,O1608),IF(X1608=0,2E+99,X1608))</f>
        <v>-0.27138023723525379</v>
      </c>
      <c r="AK1610" s="954">
        <v>7.0891737288135595E-2</v>
      </c>
      <c r="AL1610" s="954">
        <v>0.85070084745762709</v>
      </c>
      <c r="AM1610" s="955">
        <v>0.98178936323703614</v>
      </c>
      <c r="AN1610" s="956">
        <v>45083.352731481478</v>
      </c>
      <c r="AO1610" s="952"/>
    </row>
    <row r="1611" spans="1:41" ht="13.5" thickBot="1" x14ac:dyDescent="0.25">
      <c r="A1611" s="990"/>
      <c r="B1611" s="990"/>
      <c r="C1611" s="993"/>
      <c r="D1611" s="996"/>
      <c r="E1611" s="993"/>
      <c r="F1611" s="993"/>
      <c r="G1611" s="993"/>
      <c r="H1611" s="999"/>
      <c r="I1611" s="999"/>
      <c r="J1611" s="999"/>
      <c r="K1611" s="987"/>
      <c r="L1611" s="999"/>
      <c r="M1611" s="999"/>
      <c r="N1611" s="1002"/>
      <c r="O1611" s="987"/>
      <c r="P1611" s="987"/>
      <c r="Q1611" s="978"/>
      <c r="R1611" s="978"/>
      <c r="S1611" s="978"/>
      <c r="T1611" s="978"/>
      <c r="U1611" s="978"/>
      <c r="V1611" s="978"/>
      <c r="W1611" s="981"/>
      <c r="X1611" s="984"/>
      <c r="Y1611" s="984"/>
      <c r="Z1611" s="975"/>
      <c r="AA1611" s="957" t="s">
        <v>2755</v>
      </c>
      <c r="AB1611" s="958" t="s">
        <v>527</v>
      </c>
      <c r="AC1611" s="958">
        <v>2050</v>
      </c>
      <c r="AD1611" s="958" t="s">
        <v>380</v>
      </c>
      <c r="AE1611" s="959">
        <v>42039</v>
      </c>
      <c r="AF1611" s="959">
        <v>44194</v>
      </c>
      <c r="AG1611" s="958">
        <v>10047.25</v>
      </c>
      <c r="AH1611" s="958">
        <v>1734.75</v>
      </c>
      <c r="AI1611" s="960">
        <v>0.153</v>
      </c>
      <c r="AJ1611" s="960">
        <f>(AH1611-MIN(IF(O1608=0,2E+99,O1608),IF(X1608=0,2E+99,X1608)))/MIN(IF(O1608=0,2E+99,O1608),IF(X1608=0,2E+99,X1608))</f>
        <v>-0.2706276351120952</v>
      </c>
      <c r="AK1611" s="960">
        <v>6.9224541821689412E-2</v>
      </c>
      <c r="AL1611" s="960">
        <v>0.83069450186027272</v>
      </c>
      <c r="AM1611" s="961">
        <v>0.98165368428508959</v>
      </c>
      <c r="AN1611" s="962">
        <v>45083.353692129633</v>
      </c>
      <c r="AO1611" s="958"/>
    </row>
    <row r="1612" spans="1:41" x14ac:dyDescent="0.2">
      <c r="A1612" s="988" t="s">
        <v>2750</v>
      </c>
      <c r="B1612" s="988" t="s">
        <v>2756</v>
      </c>
      <c r="C1612" s="991"/>
      <c r="D1612" s="994" t="s">
        <v>527</v>
      </c>
      <c r="E1612" s="991" t="s">
        <v>960</v>
      </c>
      <c r="F1612" s="991">
        <v>1</v>
      </c>
      <c r="G1612" s="991">
        <v>0</v>
      </c>
      <c r="H1612" s="997">
        <v>10</v>
      </c>
      <c r="I1612" s="997">
        <v>394</v>
      </c>
      <c r="J1612" s="997">
        <v>0.01</v>
      </c>
      <c r="K1612" s="985">
        <v>1.716</v>
      </c>
      <c r="L1612" s="997">
        <v>1.34</v>
      </c>
      <c r="M1612" s="997">
        <v>62</v>
      </c>
      <c r="N1612" s="1000">
        <v>97.531279511096798</v>
      </c>
      <c r="O1612" s="985">
        <f>VLOOKUP(D1612,'Залог и цена пипса'!$B$13:$E$44,3,0)*(N1612+I1612*$C$2*K1612)</f>
        <v>1514.5099128305583</v>
      </c>
      <c r="P1612" s="985">
        <f>K1612*VLOOKUP(D1612,'Залог и цена пипса'!$B$13:$E$44,2,0)</f>
        <v>213.40176</v>
      </c>
      <c r="Q1612" s="976">
        <v>11</v>
      </c>
      <c r="R1612" s="976">
        <v>410</v>
      </c>
      <c r="S1612" s="976">
        <v>0.01</v>
      </c>
      <c r="T1612" s="976">
        <v>2.6139999999999999</v>
      </c>
      <c r="U1612" s="976">
        <v>1.4</v>
      </c>
      <c r="V1612" s="976">
        <v>63</v>
      </c>
      <c r="W1612" s="979">
        <v>151.66890961724022</v>
      </c>
      <c r="X1612" s="982">
        <f>VLOOKUP(D1612,'Залог и цена пипса'!$B$13:$E$44,3,0)*(W1612+R1612*$C$2*T1612)</f>
        <v>2378.4147624877573</v>
      </c>
      <c r="Y1612" s="982">
        <f>T1612*VLOOKUP(D1612,'Залог и цена пипса'!$B$13:$E$44,2,0)</f>
        <v>325.07704000000001</v>
      </c>
      <c r="Z1612" s="973">
        <f>MAX(O1612,X1612)+MAX(Y1612,P1612)</f>
        <v>2703.4918024877575</v>
      </c>
      <c r="AA1612" s="945" t="s">
        <v>2752</v>
      </c>
      <c r="AB1612" s="946" t="s">
        <v>527</v>
      </c>
      <c r="AC1612" s="946">
        <v>4100</v>
      </c>
      <c r="AD1612" s="946" t="s">
        <v>380</v>
      </c>
      <c r="AE1612" s="947">
        <v>42039</v>
      </c>
      <c r="AF1612" s="947">
        <v>44194</v>
      </c>
      <c r="AG1612" s="946">
        <v>20389.82</v>
      </c>
      <c r="AH1612" s="946">
        <v>3512.37</v>
      </c>
      <c r="AI1612" s="948">
        <v>0.15310000000000001</v>
      </c>
      <c r="AJ1612" s="948">
        <f>(AH1612-MIN(IF(O1612=0,2E+99,O1612),IF(X1612=0,2E+99,X1612)))/MIN(IF(O1612=0,2E+99,O1612),IF(X1612=0,2E+99,X1612))</f>
        <v>1.3191462599511952</v>
      </c>
      <c r="AK1612" s="948">
        <v>7.0241904368196217E-2</v>
      </c>
      <c r="AL1612" s="948">
        <v>0.84290285241835461</v>
      </c>
      <c r="AM1612" s="949">
        <v>0.98392301919081815</v>
      </c>
      <c r="AN1612" s="950">
        <v>45083.354687500003</v>
      </c>
      <c r="AO1612" s="946"/>
    </row>
    <row r="1613" spans="1:41" x14ac:dyDescent="0.2">
      <c r="A1613" s="989"/>
      <c r="B1613" s="989"/>
      <c r="C1613" s="992"/>
      <c r="D1613" s="995"/>
      <c r="E1613" s="992"/>
      <c r="F1613" s="992"/>
      <c r="G1613" s="992"/>
      <c r="H1613" s="998"/>
      <c r="I1613" s="998"/>
      <c r="J1613" s="998"/>
      <c r="K1613" s="986"/>
      <c r="L1613" s="998"/>
      <c r="M1613" s="998"/>
      <c r="N1613" s="1001"/>
      <c r="O1613" s="986"/>
      <c r="P1613" s="986"/>
      <c r="Q1613" s="977"/>
      <c r="R1613" s="977"/>
      <c r="S1613" s="977"/>
      <c r="T1613" s="977"/>
      <c r="U1613" s="977"/>
      <c r="V1613" s="977"/>
      <c r="W1613" s="980"/>
      <c r="X1613" s="983"/>
      <c r="Y1613" s="983"/>
      <c r="Z1613" s="974"/>
      <c r="AA1613" s="951" t="s">
        <v>2753</v>
      </c>
      <c r="AB1613" s="952" t="s">
        <v>527</v>
      </c>
      <c r="AC1613" s="952">
        <v>10500</v>
      </c>
      <c r="AD1613" s="952" t="s">
        <v>380</v>
      </c>
      <c r="AE1613" s="953">
        <v>42039</v>
      </c>
      <c r="AF1613" s="953">
        <v>44194</v>
      </c>
      <c r="AG1613" s="952">
        <v>51155.8</v>
      </c>
      <c r="AH1613" s="952">
        <v>8800.31</v>
      </c>
      <c r="AI1613" s="954">
        <v>0.15229999999999999</v>
      </c>
      <c r="AJ1613" s="954">
        <f>(AH1613-MIN(IF(O1612=0,2E+99,O1612),IF(X1612=0,2E+99,X1612)))/MIN(IF(O1612=0,2E+99,O1612),IF(X1612=0,2E+99,X1612))</f>
        <v>4.8106651699311582</v>
      </c>
      <c r="AK1613" s="954">
        <v>6.8813290287866563E-2</v>
      </c>
      <c r="AL1613" s="954">
        <v>0.82575948345439876</v>
      </c>
      <c r="AM1613" s="955">
        <v>0.98524649430204014</v>
      </c>
      <c r="AN1613" s="956">
        <v>45083.35565972222</v>
      </c>
      <c r="AO1613" s="952"/>
    </row>
    <row r="1614" spans="1:41" x14ac:dyDescent="0.2">
      <c r="A1614" s="989"/>
      <c r="B1614" s="989"/>
      <c r="C1614" s="992"/>
      <c r="D1614" s="995"/>
      <c r="E1614" s="992"/>
      <c r="F1614" s="992"/>
      <c r="G1614" s="992"/>
      <c r="H1614" s="998"/>
      <c r="I1614" s="998"/>
      <c r="J1614" s="998"/>
      <c r="K1614" s="986"/>
      <c r="L1614" s="998"/>
      <c r="M1614" s="998"/>
      <c r="N1614" s="1001"/>
      <c r="O1614" s="986"/>
      <c r="P1614" s="986"/>
      <c r="Q1614" s="977"/>
      <c r="R1614" s="977"/>
      <c r="S1614" s="977"/>
      <c r="T1614" s="977"/>
      <c r="U1614" s="977"/>
      <c r="V1614" s="977"/>
      <c r="W1614" s="980"/>
      <c r="X1614" s="983"/>
      <c r="Y1614" s="983"/>
      <c r="Z1614" s="974"/>
      <c r="AA1614" s="951" t="s">
        <v>2754</v>
      </c>
      <c r="AB1614" s="952" t="s">
        <v>527</v>
      </c>
      <c r="AC1614" s="952">
        <v>2000</v>
      </c>
      <c r="AD1614" s="952" t="s">
        <v>380</v>
      </c>
      <c r="AE1614" s="953">
        <v>42039</v>
      </c>
      <c r="AF1614" s="953">
        <v>44194</v>
      </c>
      <c r="AG1614" s="952">
        <v>10038.27</v>
      </c>
      <c r="AH1614" s="952">
        <v>1732.96</v>
      </c>
      <c r="AI1614" s="954">
        <v>0.1537</v>
      </c>
      <c r="AJ1614" s="954">
        <f>(AH1614-MIN(IF(O1612=0,2E+99,O1612),IF(X1612=0,2E+99,X1612)))/MIN(IF(O1612=0,2E+99,O1612),IF(X1612=0,2E+99,X1612))</f>
        <v>0.14423813625700693</v>
      </c>
      <c r="AK1614" s="954">
        <v>7.0891737288135595E-2</v>
      </c>
      <c r="AL1614" s="954">
        <v>0.85070084745762709</v>
      </c>
      <c r="AM1614" s="955">
        <v>0.98178936323703614</v>
      </c>
      <c r="AN1614" s="956">
        <v>45083.356608796297</v>
      </c>
      <c r="AO1614" s="952"/>
    </row>
    <row r="1615" spans="1:41" ht="13.5" thickBot="1" x14ac:dyDescent="0.25">
      <c r="A1615" s="990"/>
      <c r="B1615" s="990"/>
      <c r="C1615" s="993"/>
      <c r="D1615" s="996"/>
      <c r="E1615" s="993"/>
      <c r="F1615" s="993"/>
      <c r="G1615" s="993"/>
      <c r="H1615" s="999"/>
      <c r="I1615" s="999"/>
      <c r="J1615" s="999"/>
      <c r="K1615" s="987"/>
      <c r="L1615" s="999"/>
      <c r="M1615" s="999"/>
      <c r="N1615" s="1002"/>
      <c r="O1615" s="987"/>
      <c r="P1615" s="987"/>
      <c r="Q1615" s="978"/>
      <c r="R1615" s="978"/>
      <c r="S1615" s="978"/>
      <c r="T1615" s="978"/>
      <c r="U1615" s="978"/>
      <c r="V1615" s="978"/>
      <c r="W1615" s="981"/>
      <c r="X1615" s="984"/>
      <c r="Y1615" s="984"/>
      <c r="Z1615" s="975"/>
      <c r="AA1615" s="957" t="s">
        <v>2755</v>
      </c>
      <c r="AB1615" s="958" t="s">
        <v>527</v>
      </c>
      <c r="AC1615" s="958">
        <v>2050</v>
      </c>
      <c r="AD1615" s="958" t="s">
        <v>380</v>
      </c>
      <c r="AE1615" s="959">
        <v>42039</v>
      </c>
      <c r="AF1615" s="959">
        <v>44194</v>
      </c>
      <c r="AG1615" s="958">
        <v>10047.25</v>
      </c>
      <c r="AH1615" s="958">
        <v>1734.75</v>
      </c>
      <c r="AI1615" s="960">
        <v>0.153</v>
      </c>
      <c r="AJ1615" s="960">
        <f>(AH1615-MIN(IF(O1612=0,2E+99,O1612),IF(X1612=0,2E+99,X1612)))/MIN(IF(O1612=0,2E+99,O1612),IF(X1612=0,2E+99,X1612))</f>
        <v>0.14542003674166901</v>
      </c>
      <c r="AK1615" s="960">
        <v>6.9224541821689412E-2</v>
      </c>
      <c r="AL1615" s="960">
        <v>0.83069450186027272</v>
      </c>
      <c r="AM1615" s="961">
        <v>0.98165368428508959</v>
      </c>
      <c r="AN1615" s="962">
        <v>45083.357569444444</v>
      </c>
      <c r="AO1615" s="958"/>
    </row>
    <row r="1616" spans="1:41" x14ac:dyDescent="0.2">
      <c r="A1616" s="988" t="s">
        <v>2757</v>
      </c>
      <c r="B1616" s="988" t="s">
        <v>2663</v>
      </c>
      <c r="C1616" s="991"/>
      <c r="D1616" s="994" t="s">
        <v>506</v>
      </c>
      <c r="E1616" s="991" t="s">
        <v>960</v>
      </c>
      <c r="F1616" s="991">
        <v>1</v>
      </c>
      <c r="G1616" s="991">
        <v>0</v>
      </c>
      <c r="H1616" s="997">
        <v>10</v>
      </c>
      <c r="I1616" s="997">
        <v>400</v>
      </c>
      <c r="J1616" s="997">
        <v>0.01</v>
      </c>
      <c r="K1616" s="985">
        <v>2.2089999999999996</v>
      </c>
      <c r="L1616" s="997">
        <v>1.6</v>
      </c>
      <c r="M1616" s="997">
        <v>57</v>
      </c>
      <c r="N1616" s="1000">
        <v>106.17321599999998</v>
      </c>
      <c r="O1616" s="985">
        <f>VLOOKUP(D1616,'Залог и цена пипса'!$B$13:$E$44,3,0)*(N1616+I1616*$C$2*K1616)</f>
        <v>1744.9796491228067</v>
      </c>
      <c r="P1616" s="985">
        <f>K1616*VLOOKUP(D1616,'Залог и цена пипса'!$B$13:$E$44,2,0)</f>
        <v>441.79999999999995</v>
      </c>
      <c r="Q1616" s="976">
        <v>10</v>
      </c>
      <c r="R1616" s="976">
        <v>519</v>
      </c>
      <c r="S1616" s="976">
        <v>0.01</v>
      </c>
      <c r="T1616" s="976">
        <v>2.2089999999999996</v>
      </c>
      <c r="U1616" s="976">
        <v>1.6</v>
      </c>
      <c r="V1616" s="976">
        <v>81</v>
      </c>
      <c r="W1616" s="979">
        <v>158.21330399999997</v>
      </c>
      <c r="X1616" s="982">
        <f>VLOOKUP(D1616,'Залог и цена пипса'!$B$13:$E$44,3,0)*(W1616+R1616*$C$2*T1616)</f>
        <v>2413.6253947368418</v>
      </c>
      <c r="Y1616" s="982">
        <f>T1616*VLOOKUP(D1616,'Залог и цена пипса'!$B$13:$E$44,2,0)</f>
        <v>441.79999999999995</v>
      </c>
      <c r="Z1616" s="973">
        <f>MAX(O1616,X1616)+MAX(Y1616,P1616)</f>
        <v>2855.4253947368416</v>
      </c>
      <c r="AA1616" s="945" t="s">
        <v>2758</v>
      </c>
      <c r="AB1616" s="946" t="s">
        <v>506</v>
      </c>
      <c r="AC1616" s="946">
        <v>1770</v>
      </c>
      <c r="AD1616" s="946" t="s">
        <v>380</v>
      </c>
      <c r="AE1616" s="947">
        <v>42037</v>
      </c>
      <c r="AF1616" s="947">
        <v>44344</v>
      </c>
      <c r="AG1616" s="946">
        <v>10657.36</v>
      </c>
      <c r="AH1616" s="946">
        <v>1319.74</v>
      </c>
      <c r="AI1616" s="948">
        <v>0.20069999999999999</v>
      </c>
      <c r="AJ1616" s="948">
        <f>(AH1616-MIN(IF(O1616=0,2E+99,O1616),IF(X1616=0,2E+99,X1616)))/MIN(IF(O1616=0,2E+99,O1616),IF(X1616=0,2E+99,X1616))</f>
        <v>-0.24369318538274798</v>
      </c>
      <c r="AK1616" s="948">
        <v>7.9329477531393522E-2</v>
      </c>
      <c r="AL1616" s="948">
        <v>0.95573132454488396</v>
      </c>
      <c r="AM1616" s="949">
        <v>1.2818012975619779</v>
      </c>
      <c r="AN1616" s="950">
        <v>45083.358252314814</v>
      </c>
      <c r="AO1616" s="946"/>
    </row>
    <row r="1617" spans="1:41" x14ac:dyDescent="0.2">
      <c r="A1617" s="989"/>
      <c r="B1617" s="989"/>
      <c r="C1617" s="992"/>
      <c r="D1617" s="995"/>
      <c r="E1617" s="992"/>
      <c r="F1617" s="992"/>
      <c r="G1617" s="992"/>
      <c r="H1617" s="998"/>
      <c r="I1617" s="998"/>
      <c r="J1617" s="998"/>
      <c r="K1617" s="986"/>
      <c r="L1617" s="998"/>
      <c r="M1617" s="998"/>
      <c r="N1617" s="1001"/>
      <c r="O1617" s="986"/>
      <c r="P1617" s="986"/>
      <c r="Q1617" s="977"/>
      <c r="R1617" s="977"/>
      <c r="S1617" s="977"/>
      <c r="T1617" s="977"/>
      <c r="U1617" s="977"/>
      <c r="V1617" s="977"/>
      <c r="W1617" s="980"/>
      <c r="X1617" s="983"/>
      <c r="Y1617" s="983"/>
      <c r="Z1617" s="974"/>
      <c r="AA1617" s="951" t="s">
        <v>2759</v>
      </c>
      <c r="AB1617" s="952" t="s">
        <v>506</v>
      </c>
      <c r="AC1617" s="952">
        <v>3540</v>
      </c>
      <c r="AD1617" s="952" t="s">
        <v>380</v>
      </c>
      <c r="AE1617" s="953">
        <v>42037</v>
      </c>
      <c r="AF1617" s="953">
        <v>44344</v>
      </c>
      <c r="AG1617" s="952">
        <v>20262.57</v>
      </c>
      <c r="AH1617" s="952">
        <v>2582.61</v>
      </c>
      <c r="AI1617" s="954">
        <v>0.20580000000000001</v>
      </c>
      <c r="AJ1617" s="954">
        <f>(AH1617-MIN(IF(O1616=0,2E+99,O1616),IF(X1616=0,2E+99,X1616)))/MIN(IF(O1616=0,2E+99,O1616),IF(X1616=0,2E+99,X1616))</f>
        <v>0.48002299126999354</v>
      </c>
      <c r="AK1617" s="954">
        <v>7.541356825439359E-2</v>
      </c>
      <c r="AL1617" s="954">
        <v>0.90855394135055156</v>
      </c>
      <c r="AM1617" s="955">
        <v>1.2453606825579364</v>
      </c>
      <c r="AN1617" s="956">
        <v>45083.358854166669</v>
      </c>
      <c r="AO1617" s="952"/>
    </row>
    <row r="1618" spans="1:41" x14ac:dyDescent="0.2">
      <c r="A1618" s="989"/>
      <c r="B1618" s="989"/>
      <c r="C1618" s="992"/>
      <c r="D1618" s="995"/>
      <c r="E1618" s="992"/>
      <c r="F1618" s="992"/>
      <c r="G1618" s="992"/>
      <c r="H1618" s="998"/>
      <c r="I1618" s="998"/>
      <c r="J1618" s="998"/>
      <c r="K1618" s="986"/>
      <c r="L1618" s="998"/>
      <c r="M1618" s="998"/>
      <c r="N1618" s="1001"/>
      <c r="O1618" s="986"/>
      <c r="P1618" s="986"/>
      <c r="Q1618" s="977"/>
      <c r="R1618" s="977"/>
      <c r="S1618" s="977"/>
      <c r="T1618" s="977"/>
      <c r="U1618" s="977"/>
      <c r="V1618" s="977"/>
      <c r="W1618" s="980"/>
      <c r="X1618" s="983"/>
      <c r="Y1618" s="983"/>
      <c r="Z1618" s="974"/>
      <c r="AA1618" s="951" t="s">
        <v>2760</v>
      </c>
      <c r="AB1618" s="952" t="s">
        <v>506</v>
      </c>
      <c r="AC1618" s="952">
        <v>8850</v>
      </c>
      <c r="AD1618" s="952" t="s">
        <v>380</v>
      </c>
      <c r="AE1618" s="953">
        <v>42037</v>
      </c>
      <c r="AF1618" s="953">
        <v>44344</v>
      </c>
      <c r="AG1618" s="952">
        <v>51300.11</v>
      </c>
      <c r="AH1618" s="952">
        <v>6490.98</v>
      </c>
      <c r="AI1618" s="954">
        <v>0.20419999999999999</v>
      </c>
      <c r="AJ1618" s="954">
        <f>(AH1618-MIN(IF(O1616=0,2E+99,O1616),IF(X1616=0,2E+99,X1616)))/MIN(IF(O1616=0,2E+99,O1616),IF(X1616=0,2E+99,X1616))</f>
        <v>2.7198026941248203</v>
      </c>
      <c r="AK1618" s="954">
        <v>7.6371839247299816E-2</v>
      </c>
      <c r="AL1618" s="954">
        <v>0.92009882521746933</v>
      </c>
      <c r="AM1618" s="955">
        <v>1.2544907861639696</v>
      </c>
      <c r="AN1618" s="956">
        <v>45083.359479166669</v>
      </c>
      <c r="AO1618" s="952"/>
    </row>
    <row r="1619" spans="1:41" ht="13.5" thickBot="1" x14ac:dyDescent="0.25">
      <c r="A1619" s="990"/>
      <c r="B1619" s="990"/>
      <c r="C1619" s="993"/>
      <c r="D1619" s="996"/>
      <c r="E1619" s="993"/>
      <c r="F1619" s="993"/>
      <c r="G1619" s="993"/>
      <c r="H1619" s="999"/>
      <c r="I1619" s="999"/>
      <c r="J1619" s="999"/>
      <c r="K1619" s="987"/>
      <c r="L1619" s="999"/>
      <c r="M1619" s="999"/>
      <c r="N1619" s="1002"/>
      <c r="O1619" s="987"/>
      <c r="P1619" s="987"/>
      <c r="Q1619" s="978"/>
      <c r="R1619" s="978"/>
      <c r="S1619" s="978"/>
      <c r="T1619" s="978"/>
      <c r="U1619" s="978"/>
      <c r="V1619" s="978"/>
      <c r="W1619" s="981"/>
      <c r="X1619" s="984"/>
      <c r="Y1619" s="984"/>
      <c r="Z1619" s="975"/>
      <c r="AA1619" s="957" t="s">
        <v>2761</v>
      </c>
      <c r="AB1619" s="958" t="s">
        <v>506</v>
      </c>
      <c r="AC1619" s="958">
        <v>1770</v>
      </c>
      <c r="AD1619" s="958" t="s">
        <v>380</v>
      </c>
      <c r="AE1619" s="959">
        <v>42037</v>
      </c>
      <c r="AF1619" s="959">
        <v>44344</v>
      </c>
      <c r="AG1619" s="958">
        <v>304706.38</v>
      </c>
      <c r="AH1619" s="958">
        <v>99207.59</v>
      </c>
      <c r="AI1619" s="960">
        <v>0.34699999999999998</v>
      </c>
      <c r="AJ1619" s="960">
        <f>(AH1619-MIN(IF(O1616=0,2E+99,O1616),IF(X1616=0,2E+99,X1616)))/MIN(IF(O1616=0,2E+99,O1616),IF(X1616=0,2E+99,X1616))</f>
        <v>55.853150149843408</v>
      </c>
      <c r="AK1619" s="960">
        <v>2.2681224924261034</v>
      </c>
      <c r="AL1619" s="960">
        <v>27.32547574208591</v>
      </c>
      <c r="AM1619" s="961">
        <v>0.4875241104384459</v>
      </c>
      <c r="AN1619" s="962">
        <v>45083.360115740739</v>
      </c>
      <c r="AO1619" s="958"/>
    </row>
    <row r="1620" spans="1:41" x14ac:dyDescent="0.2">
      <c r="A1620" s="988" t="s">
        <v>2762</v>
      </c>
      <c r="B1620" s="988" t="s">
        <v>2763</v>
      </c>
      <c r="C1620" s="991"/>
      <c r="D1620" s="994" t="s">
        <v>504</v>
      </c>
      <c r="E1620" s="991" t="s">
        <v>960</v>
      </c>
      <c r="F1620" s="991">
        <v>1</v>
      </c>
      <c r="G1620" s="991">
        <v>0</v>
      </c>
      <c r="H1620" s="997">
        <v>9</v>
      </c>
      <c r="I1620" s="997">
        <v>346</v>
      </c>
      <c r="J1620" s="997">
        <v>0.01</v>
      </c>
      <c r="K1620" s="985">
        <v>2.524</v>
      </c>
      <c r="L1620" s="997">
        <v>1.44</v>
      </c>
      <c r="M1620" s="997">
        <v>41</v>
      </c>
      <c r="N1620" s="1000">
        <v>89.006560999999991</v>
      </c>
      <c r="O1620" s="985">
        <f>VLOOKUP(D1620,'Залог и цена пипса'!$B$13:$E$44,3,0)*(N1620+I1620*$C$2*K1620)</f>
        <v>2368.1610441334769</v>
      </c>
      <c r="P1620" s="985">
        <f>K1620*VLOOKUP(D1620,'Залог и цена пипса'!$B$13:$E$44,2,0)</f>
        <v>504.8</v>
      </c>
      <c r="Q1620" s="976">
        <v>8</v>
      </c>
      <c r="R1620" s="976">
        <v>375</v>
      </c>
      <c r="S1620" s="976">
        <v>0.01</v>
      </c>
      <c r="T1620" s="976">
        <v>1.5880000000000001</v>
      </c>
      <c r="U1620" s="976">
        <v>1.6</v>
      </c>
      <c r="V1620" s="976">
        <v>53</v>
      </c>
      <c r="W1620" s="979">
        <v>74.353443999999996</v>
      </c>
      <c r="X1620" s="982">
        <f>VLOOKUP(D1620,'Залог и цена пипса'!$B$13:$E$44,3,0)*(W1620+R1620*$C$2*T1620)</f>
        <v>1761.8777610333696</v>
      </c>
      <c r="Y1620" s="982">
        <f>T1620*VLOOKUP(D1620,'Залог и цена пипса'!$B$13:$E$44,2,0)</f>
        <v>317.60000000000002</v>
      </c>
      <c r="Z1620" s="973">
        <f>MAX(O1620,X1620)+MAX(Y1620,P1620)</f>
        <v>2872.9610441334771</v>
      </c>
      <c r="AA1620" s="945" t="s">
        <v>2764</v>
      </c>
      <c r="AB1620" s="946" t="s">
        <v>504</v>
      </c>
      <c r="AC1620" s="946">
        <v>1735</v>
      </c>
      <c r="AD1620" s="946" t="s">
        <v>380</v>
      </c>
      <c r="AE1620" s="947">
        <v>42124</v>
      </c>
      <c r="AF1620" s="947">
        <v>44194</v>
      </c>
      <c r="AG1620" s="946">
        <v>8270.39</v>
      </c>
      <c r="AH1620" s="946">
        <v>1266.8900000000001</v>
      </c>
      <c r="AI1620" s="948">
        <v>0.25890000000000002</v>
      </c>
      <c r="AJ1620" s="948">
        <f>(AH1620-MIN(IF(O1620=0,2E+99,O1620),IF(X1620=0,2E+99,X1620)))/MIN(IF(O1620=0,2E+99,O1620),IF(X1620=0,2E+99,X1620))</f>
        <v>-0.28094330491069436</v>
      </c>
      <c r="AK1620" s="948">
        <v>7.0099932191896919E-2</v>
      </c>
      <c r="AL1620" s="948">
        <v>0.83627989281561244</v>
      </c>
      <c r="AM1620" s="949">
        <v>1.1452814482986584</v>
      </c>
      <c r="AN1620" s="950">
        <v>45083.360358796293</v>
      </c>
      <c r="AO1620" s="946"/>
    </row>
    <row r="1621" spans="1:41" x14ac:dyDescent="0.2">
      <c r="A1621" s="989"/>
      <c r="B1621" s="989"/>
      <c r="C1621" s="992"/>
      <c r="D1621" s="995"/>
      <c r="E1621" s="992"/>
      <c r="F1621" s="992"/>
      <c r="G1621" s="992"/>
      <c r="H1621" s="998"/>
      <c r="I1621" s="998"/>
      <c r="J1621" s="998"/>
      <c r="K1621" s="986"/>
      <c r="L1621" s="998"/>
      <c r="M1621" s="998"/>
      <c r="N1621" s="1001"/>
      <c r="O1621" s="986"/>
      <c r="P1621" s="986"/>
      <c r="Q1621" s="977"/>
      <c r="R1621" s="977"/>
      <c r="S1621" s="977"/>
      <c r="T1621" s="977"/>
      <c r="U1621" s="977"/>
      <c r="V1621" s="977"/>
      <c r="W1621" s="980"/>
      <c r="X1621" s="983"/>
      <c r="Y1621" s="983"/>
      <c r="Z1621" s="974"/>
      <c r="AA1621" s="951" t="s">
        <v>2765</v>
      </c>
      <c r="AB1621" s="952" t="s">
        <v>504</v>
      </c>
      <c r="AC1621" s="952">
        <v>3470</v>
      </c>
      <c r="AD1621" s="952" t="s">
        <v>380</v>
      </c>
      <c r="AE1621" s="953">
        <v>42124</v>
      </c>
      <c r="AF1621" s="953">
        <v>44194</v>
      </c>
      <c r="AG1621" s="952">
        <v>16727</v>
      </c>
      <c r="AH1621" s="952">
        <v>2565.3200000000002</v>
      </c>
      <c r="AI1621" s="954">
        <v>0.26300000000000001</v>
      </c>
      <c r="AJ1621" s="954">
        <f>(AH1621-MIN(IF(O1620=0,2E+99,O1620),IF(X1620=0,2E+99,X1620)))/MIN(IF(O1620=0,2E+99,O1620),IF(X1620=0,2E+99,X1620))</f>
        <v>0.4560147455947221</v>
      </c>
      <c r="AK1621" s="954">
        <v>7.0889133751483299E-2</v>
      </c>
      <c r="AL1621" s="954">
        <v>0.84569492896506393</v>
      </c>
      <c r="AM1621" s="955">
        <v>1.1439358066474248</v>
      </c>
      <c r="AN1621" s="956">
        <v>45083.360601851855</v>
      </c>
      <c r="AO1621" s="952"/>
    </row>
    <row r="1622" spans="1:41" x14ac:dyDescent="0.2">
      <c r="A1622" s="989"/>
      <c r="B1622" s="989"/>
      <c r="C1622" s="992"/>
      <c r="D1622" s="995"/>
      <c r="E1622" s="992"/>
      <c r="F1622" s="992"/>
      <c r="G1622" s="992"/>
      <c r="H1622" s="998"/>
      <c r="I1622" s="998"/>
      <c r="J1622" s="998"/>
      <c r="K1622" s="986"/>
      <c r="L1622" s="998"/>
      <c r="M1622" s="998"/>
      <c r="N1622" s="1001"/>
      <c r="O1622" s="986"/>
      <c r="P1622" s="986"/>
      <c r="Q1622" s="977"/>
      <c r="R1622" s="977"/>
      <c r="S1622" s="977"/>
      <c r="T1622" s="977"/>
      <c r="U1622" s="977"/>
      <c r="V1622" s="977"/>
      <c r="W1622" s="980"/>
      <c r="X1622" s="983"/>
      <c r="Y1622" s="983"/>
      <c r="Z1622" s="974"/>
      <c r="AA1622" s="951" t="s">
        <v>2766</v>
      </c>
      <c r="AB1622" s="952" t="s">
        <v>504</v>
      </c>
      <c r="AC1622" s="952">
        <v>8675</v>
      </c>
      <c r="AD1622" s="952" t="s">
        <v>380</v>
      </c>
      <c r="AE1622" s="953">
        <v>42124</v>
      </c>
      <c r="AF1622" s="953">
        <v>44194</v>
      </c>
      <c r="AG1622" s="952">
        <v>41762.300000000003</v>
      </c>
      <c r="AH1622" s="952">
        <v>6435.48</v>
      </c>
      <c r="AI1622" s="954">
        <v>0.2636</v>
      </c>
      <c r="AJ1622" s="954">
        <f>(AH1622-MIN(IF(O1620=0,2E+99,O1620),IF(X1620=0,2E+99,X1620)))/MIN(IF(O1620=0,2E+99,O1620),IF(X1620=0,2E+99,X1620))</f>
        <v>2.6526257055571709</v>
      </c>
      <c r="AK1622" s="954">
        <v>7.0795558569249031E-2</v>
      </c>
      <c r="AL1622" s="954">
        <v>0.84457859345770769</v>
      </c>
      <c r="AM1622" s="955">
        <v>1.138488395309381</v>
      </c>
      <c r="AN1622" s="956">
        <v>45083.360844907409</v>
      </c>
      <c r="AO1622" s="952"/>
    </row>
    <row r="1623" spans="1:41" x14ac:dyDescent="0.2">
      <c r="A1623" s="989"/>
      <c r="B1623" s="989"/>
      <c r="C1623" s="992"/>
      <c r="D1623" s="995"/>
      <c r="E1623" s="992"/>
      <c r="F1623" s="992"/>
      <c r="G1623" s="992"/>
      <c r="H1623" s="998"/>
      <c r="I1623" s="998"/>
      <c r="J1623" s="998"/>
      <c r="K1623" s="986"/>
      <c r="L1623" s="998"/>
      <c r="M1623" s="998"/>
      <c r="N1623" s="1001"/>
      <c r="O1623" s="986"/>
      <c r="P1623" s="986"/>
      <c r="Q1623" s="977"/>
      <c r="R1623" s="977"/>
      <c r="S1623" s="977"/>
      <c r="T1623" s="977"/>
      <c r="U1623" s="977"/>
      <c r="V1623" s="977"/>
      <c r="W1623" s="980"/>
      <c r="X1623" s="983"/>
      <c r="Y1623" s="983"/>
      <c r="Z1623" s="974"/>
      <c r="AA1623" s="951" t="s">
        <v>2767</v>
      </c>
      <c r="AB1623" s="952" t="s">
        <v>504</v>
      </c>
      <c r="AC1623" s="952">
        <v>1800</v>
      </c>
      <c r="AD1623" s="952" t="s">
        <v>380</v>
      </c>
      <c r="AE1623" s="953">
        <v>42124</v>
      </c>
      <c r="AF1623" s="953">
        <v>44194</v>
      </c>
      <c r="AG1623" s="952">
        <v>8317.7099999999991</v>
      </c>
      <c r="AH1623" s="952">
        <v>1271.95</v>
      </c>
      <c r="AI1623" s="954">
        <v>0.25629999999999997</v>
      </c>
      <c r="AJ1623" s="954">
        <f>(AH1623-MIN(IF(O1620=0,2E+99,O1620),IF(X1620=0,2E+99,X1620)))/MIN(IF(O1620=0,2E+99,O1620),IF(X1620=0,2E+99,X1620))</f>
        <v>-0.27807136900690488</v>
      </c>
      <c r="AK1623" s="954">
        <v>6.7955147058823523E-2</v>
      </c>
      <c r="AL1623" s="954">
        <v>0.8106929824561403</v>
      </c>
      <c r="AM1623" s="955">
        <v>1.1472521470349089</v>
      </c>
      <c r="AN1623" s="956">
        <v>45083.361064814817</v>
      </c>
      <c r="AO1623" s="952"/>
    </row>
    <row r="1624" spans="1:41" ht="13.5" thickBot="1" x14ac:dyDescent="0.25">
      <c r="A1624" s="990"/>
      <c r="B1624" s="990"/>
      <c r="C1624" s="993"/>
      <c r="D1624" s="996"/>
      <c r="E1624" s="993"/>
      <c r="F1624" s="993"/>
      <c r="G1624" s="993"/>
      <c r="H1624" s="999"/>
      <c r="I1624" s="999"/>
      <c r="J1624" s="999"/>
      <c r="K1624" s="987"/>
      <c r="L1624" s="999"/>
      <c r="M1624" s="999"/>
      <c r="N1624" s="1002"/>
      <c r="O1624" s="987"/>
      <c r="P1624" s="987"/>
      <c r="Q1624" s="978"/>
      <c r="R1624" s="978"/>
      <c r="S1624" s="978"/>
      <c r="T1624" s="978"/>
      <c r="U1624" s="978"/>
      <c r="V1624" s="978"/>
      <c r="W1624" s="981"/>
      <c r="X1624" s="984"/>
      <c r="Y1624" s="984"/>
      <c r="Z1624" s="975"/>
      <c r="AA1624" s="957" t="s">
        <v>2768</v>
      </c>
      <c r="AB1624" s="958" t="s">
        <v>504</v>
      </c>
      <c r="AC1624" s="958">
        <v>1800</v>
      </c>
      <c r="AD1624" s="958" t="s">
        <v>380</v>
      </c>
      <c r="AE1624" s="959">
        <v>42093</v>
      </c>
      <c r="AF1624" s="959">
        <v>44194</v>
      </c>
      <c r="AG1624" s="958">
        <v>123953.62</v>
      </c>
      <c r="AH1624" s="958">
        <v>59492.27</v>
      </c>
      <c r="AI1624" s="960">
        <v>0.6401</v>
      </c>
      <c r="AJ1624" s="960">
        <f>(AH1624-MIN(IF(O1620=0,2E+99,O1620),IF(X1620=0,2E+99,X1620)))/MIN(IF(O1620=0,2E+99,O1620),IF(X1620=0,2E+99,X1620))</f>
        <v>32.766400436944515</v>
      </c>
      <c r="AK1624" s="960">
        <v>0.99657195690625511</v>
      </c>
      <c r="AL1624" s="960">
        <v>11.872952107279692</v>
      </c>
      <c r="AM1624" s="961">
        <v>0.35922841392845573</v>
      </c>
      <c r="AN1624" s="962">
        <v>45083.361284722225</v>
      </c>
      <c r="AO1624" s="958"/>
    </row>
    <row r="1625" spans="1:41" x14ac:dyDescent="0.2">
      <c r="A1625" s="988" t="s">
        <v>2769</v>
      </c>
      <c r="B1625" s="988" t="s">
        <v>2770</v>
      </c>
      <c r="C1625" s="991"/>
      <c r="D1625" s="994" t="s">
        <v>510</v>
      </c>
      <c r="E1625" s="991" t="s">
        <v>960</v>
      </c>
      <c r="F1625" s="991">
        <v>1</v>
      </c>
      <c r="G1625" s="991">
        <v>1</v>
      </c>
      <c r="H1625" s="997">
        <v>7</v>
      </c>
      <c r="I1625" s="997">
        <v>276</v>
      </c>
      <c r="J1625" s="997">
        <v>0.01</v>
      </c>
      <c r="K1625" s="985">
        <v>1.708</v>
      </c>
      <c r="L1625" s="997">
        <v>1.9</v>
      </c>
      <c r="M1625" s="997">
        <v>71</v>
      </c>
      <c r="N1625" s="1000">
        <v>57.932782243775044</v>
      </c>
      <c r="O1625" s="985">
        <f>VLOOKUP(D1625,'Залог и цена пипса'!$B$13:$E$44,3,0)*(N1625+I1625*$C$2*K1625)</f>
        <v>860.64975143498884</v>
      </c>
      <c r="P1625" s="985">
        <f>K1625*VLOOKUP(D1625,'Залог и цена пипса'!$B$13:$E$44,2,0)</f>
        <v>366.29768000000001</v>
      </c>
      <c r="Q1625" s="976"/>
      <c r="R1625" s="976"/>
      <c r="S1625" s="976"/>
      <c r="T1625" s="976"/>
      <c r="U1625" s="976"/>
      <c r="V1625" s="976"/>
      <c r="W1625" s="979"/>
      <c r="X1625" s="982"/>
      <c r="Y1625" s="982"/>
      <c r="Z1625" s="973">
        <f>MAX(O1625,X1625)+MAX(Y1625,P1625)</f>
        <v>1226.9474314349889</v>
      </c>
      <c r="AA1625" s="945" t="s">
        <v>2771</v>
      </c>
      <c r="AB1625" s="946" t="s">
        <v>510</v>
      </c>
      <c r="AC1625" s="946">
        <v>1040</v>
      </c>
      <c r="AD1625" s="946" t="s">
        <v>380</v>
      </c>
      <c r="AE1625" s="947">
        <v>42019</v>
      </c>
      <c r="AF1625" s="947">
        <v>44966</v>
      </c>
      <c r="AG1625" s="946">
        <v>7569.77</v>
      </c>
      <c r="AH1625" s="946">
        <v>691.58</v>
      </c>
      <c r="AI1625" s="948">
        <v>0.1275</v>
      </c>
      <c r="AJ1625" s="948">
        <f>(AH1625-MIN(IF(O1625=0,2E+99,O1625),IF(X1625=0,2E+99,X1625)))/MIN(IF(O1625=0,2E+99,O1625),IF(X1625=0,2E+99,X1625))</f>
        <v>-0.19644431564999978</v>
      </c>
      <c r="AK1625" s="948">
        <v>7.5192407024793392E-2</v>
      </c>
      <c r="AL1625" s="948">
        <v>0.89859567901234583</v>
      </c>
      <c r="AM1625" s="949">
        <v>1.3513107755759848</v>
      </c>
      <c r="AN1625" s="950">
        <v>45083.361354166664</v>
      </c>
      <c r="AO1625" s="946"/>
    </row>
    <row r="1626" spans="1:41" x14ac:dyDescent="0.2">
      <c r="A1626" s="989"/>
      <c r="B1626" s="989"/>
      <c r="C1626" s="992"/>
      <c r="D1626" s="995"/>
      <c r="E1626" s="992"/>
      <c r="F1626" s="992"/>
      <c r="G1626" s="992"/>
      <c r="H1626" s="998"/>
      <c r="I1626" s="998"/>
      <c r="J1626" s="998"/>
      <c r="K1626" s="986"/>
      <c r="L1626" s="998"/>
      <c r="M1626" s="998"/>
      <c r="N1626" s="1001"/>
      <c r="O1626" s="986"/>
      <c r="P1626" s="986"/>
      <c r="Q1626" s="977"/>
      <c r="R1626" s="977"/>
      <c r="S1626" s="977"/>
      <c r="T1626" s="977"/>
      <c r="U1626" s="977"/>
      <c r="V1626" s="977"/>
      <c r="W1626" s="980"/>
      <c r="X1626" s="983"/>
      <c r="Y1626" s="983"/>
      <c r="Z1626" s="974"/>
      <c r="AA1626" s="951" t="s">
        <v>2772</v>
      </c>
      <c r="AB1626" s="952" t="s">
        <v>510</v>
      </c>
      <c r="AC1626" s="952">
        <v>1040</v>
      </c>
      <c r="AD1626" s="952" t="s">
        <v>380</v>
      </c>
      <c r="AE1626" s="953">
        <v>42019</v>
      </c>
      <c r="AF1626" s="953">
        <v>44966</v>
      </c>
      <c r="AG1626" s="952">
        <v>7545.72</v>
      </c>
      <c r="AH1626" s="952">
        <v>691.58</v>
      </c>
      <c r="AI1626" s="954">
        <v>0.128</v>
      </c>
      <c r="AJ1626" s="954">
        <f>(AH1626-MIN(IF(O1625=0,2E+99,O1625),IF(X1625=0,2E+99,X1625)))/MIN(IF(O1625=0,2E+99,O1625),IF(X1625=0,2E+99,X1625))</f>
        <v>-0.19644431564999978</v>
      </c>
      <c r="AK1626" s="954">
        <v>7.4953512396694233E-2</v>
      </c>
      <c r="AL1626" s="954">
        <v>0.89574074074074084</v>
      </c>
      <c r="AM1626" s="955">
        <v>1.3470175111633802</v>
      </c>
      <c r="AN1626" s="956">
        <v>45083.361388888887</v>
      </c>
      <c r="AO1626" s="952"/>
    </row>
    <row r="1627" spans="1:41" x14ac:dyDescent="0.2">
      <c r="A1627" s="989"/>
      <c r="B1627" s="989"/>
      <c r="C1627" s="992"/>
      <c r="D1627" s="995"/>
      <c r="E1627" s="992"/>
      <c r="F1627" s="992"/>
      <c r="G1627" s="992"/>
      <c r="H1627" s="998"/>
      <c r="I1627" s="998"/>
      <c r="J1627" s="998"/>
      <c r="K1627" s="986"/>
      <c r="L1627" s="998"/>
      <c r="M1627" s="998"/>
      <c r="N1627" s="1001"/>
      <c r="O1627" s="986"/>
      <c r="P1627" s="986"/>
      <c r="Q1627" s="977"/>
      <c r="R1627" s="977"/>
      <c r="S1627" s="977"/>
      <c r="T1627" s="977"/>
      <c r="U1627" s="977"/>
      <c r="V1627" s="977"/>
      <c r="W1627" s="980"/>
      <c r="X1627" s="983"/>
      <c r="Y1627" s="983"/>
      <c r="Z1627" s="974"/>
      <c r="AA1627" s="951" t="s">
        <v>2773</v>
      </c>
      <c r="AB1627" s="952" t="s">
        <v>510</v>
      </c>
      <c r="AC1627" s="952">
        <v>1040</v>
      </c>
      <c r="AD1627" s="952" t="s">
        <v>380</v>
      </c>
      <c r="AE1627" s="953">
        <v>42019</v>
      </c>
      <c r="AF1627" s="953">
        <v>44966</v>
      </c>
      <c r="AG1627" s="952">
        <v>587932.5</v>
      </c>
      <c r="AH1627" s="952">
        <v>131951.18</v>
      </c>
      <c r="AI1627" s="954">
        <v>0.34789999999999999</v>
      </c>
      <c r="AJ1627" s="954">
        <f>(AH1627-MIN(IF(O1625=0,2E+99,O1625),IF(X1625=0,2E+99,X1625)))/MIN(IF(O1625=0,2E+99,O1625),IF(X1625=0,2E+99,X1625))</f>
        <v>152.31577076504536</v>
      </c>
      <c r="AK1627" s="954">
        <v>5.8400796646535289</v>
      </c>
      <c r="AL1627" s="954">
        <v>69.792556980056972</v>
      </c>
      <c r="AM1627" s="955">
        <v>0.55008419977191003</v>
      </c>
      <c r="AN1627" s="956">
        <v>45083.361435185187</v>
      </c>
      <c r="AO1627" s="952"/>
    </row>
    <row r="1628" spans="1:41" ht="13.5" thickBot="1" x14ac:dyDescent="0.25">
      <c r="A1628" s="990"/>
      <c r="B1628" s="990"/>
      <c r="C1628" s="993"/>
      <c r="D1628" s="996"/>
      <c r="E1628" s="993"/>
      <c r="F1628" s="993"/>
      <c r="G1628" s="993"/>
      <c r="H1628" s="999"/>
      <c r="I1628" s="999"/>
      <c r="J1628" s="999"/>
      <c r="K1628" s="987"/>
      <c r="L1628" s="999"/>
      <c r="M1628" s="999"/>
      <c r="N1628" s="1002"/>
      <c r="O1628" s="987"/>
      <c r="P1628" s="987"/>
      <c r="Q1628" s="978"/>
      <c r="R1628" s="978"/>
      <c r="S1628" s="978"/>
      <c r="T1628" s="978"/>
      <c r="U1628" s="978"/>
      <c r="V1628" s="978"/>
      <c r="W1628" s="981"/>
      <c r="X1628" s="984"/>
      <c r="Y1628" s="984"/>
      <c r="Z1628" s="975"/>
      <c r="AA1628" s="965" t="s">
        <v>2774</v>
      </c>
      <c r="AB1628" s="958"/>
      <c r="AC1628" s="958"/>
      <c r="AD1628" s="958"/>
      <c r="AE1628" s="958"/>
      <c r="AF1628" s="958"/>
      <c r="AG1628" s="958"/>
      <c r="AH1628" s="958"/>
      <c r="AI1628" s="960"/>
      <c r="AJ1628" s="960"/>
      <c r="AK1628" s="960"/>
      <c r="AL1628" s="960"/>
      <c r="AM1628" s="961"/>
      <c r="AN1628" s="962">
        <v>45083.361435185187</v>
      </c>
      <c r="AO1628" s="958"/>
    </row>
    <row r="1629" spans="1:41" ht="13.5" thickBot="1" x14ac:dyDescent="0.25">
      <c r="A1629" s="919" t="s">
        <v>2775</v>
      </c>
      <c r="B1629" s="919" t="s">
        <v>2776</v>
      </c>
      <c r="C1629" s="920"/>
      <c r="D1629" s="921" t="s">
        <v>510</v>
      </c>
      <c r="E1629" s="920" t="s">
        <v>1004</v>
      </c>
      <c r="F1629" s="920">
        <v>2</v>
      </c>
      <c r="G1629" s="920">
        <v>1</v>
      </c>
      <c r="H1629" s="922">
        <v>6</v>
      </c>
      <c r="I1629" s="922">
        <v>35</v>
      </c>
      <c r="J1629" s="922">
        <v>0.03</v>
      </c>
      <c r="K1629" s="923">
        <v>0.246</v>
      </c>
      <c r="L1629" s="922">
        <v>1.3</v>
      </c>
      <c r="M1629" s="922">
        <v>8</v>
      </c>
      <c r="N1629" s="924">
        <v>3.6501329851720592</v>
      </c>
      <c r="O1629" s="923">
        <f>VLOOKUP(D1629,'Залог и цена пипса'!$B$13:$E$44,3,0)*(N1629+I1629*$C$2*K1629)</f>
        <v>33.060350948340414</v>
      </c>
      <c r="P1629" s="923">
        <f>K1629*VLOOKUP(D1629,'Залог и цена пипса'!$B$13:$E$44,2,0)</f>
        <v>52.757159999999999</v>
      </c>
      <c r="Q1629" s="925"/>
      <c r="R1629" s="925"/>
      <c r="S1629" s="925"/>
      <c r="T1629" s="925"/>
      <c r="U1629" s="925"/>
      <c r="V1629" s="925"/>
      <c r="W1629" s="926"/>
      <c r="X1629" s="927"/>
      <c r="Y1629" s="927"/>
      <c r="Z1629" s="928">
        <f>MAX(O1629,X1629)+MAX(Y1629,P1629)</f>
        <v>85.817510948340413</v>
      </c>
      <c r="AA1629" s="919" t="s">
        <v>1131</v>
      </c>
      <c r="AB1629" s="920" t="s">
        <v>500</v>
      </c>
      <c r="AC1629" s="920">
        <v>10000</v>
      </c>
      <c r="AD1629" s="920" t="s">
        <v>380</v>
      </c>
      <c r="AE1629" s="929">
        <v>42736</v>
      </c>
      <c r="AF1629" s="929">
        <v>43855</v>
      </c>
      <c r="AG1629" s="920">
        <v>1822.74</v>
      </c>
      <c r="AH1629" s="920">
        <v>426.14</v>
      </c>
      <c r="AI1629" s="930">
        <v>4.0800000000000003E-2</v>
      </c>
      <c r="AJ1629" s="930">
        <f>(AH1629-MIN(IF(O1629=0,2E+99,O1629),IF(X1629=0,2E+99,X1629)))/MIN(IF(O1629=0,2E+99,O1629),IF(X1629=0,2E+99,X1629))</f>
        <v>11.889760325469007</v>
      </c>
      <c r="AK1629" s="930">
        <v>4.9530978260869567E-3</v>
      </c>
      <c r="AL1629" s="930">
        <v>5.8798064516129032E-2</v>
      </c>
      <c r="AM1629" s="928">
        <v>1.379782806498546</v>
      </c>
      <c r="AN1629" s="931">
        <v>45083.361504629633</v>
      </c>
      <c r="AO1629" s="920"/>
    </row>
  </sheetData>
  <autoFilter ref="A6:AO6"/>
  <mergeCells count="7244">
    <mergeCell ref="S5:S6"/>
    <mergeCell ref="C4:C6"/>
    <mergeCell ref="D4:D6"/>
    <mergeCell ref="AB5:AB6"/>
    <mergeCell ref="U5:U6"/>
    <mergeCell ref="V5:V6"/>
    <mergeCell ref="T5:T6"/>
    <mergeCell ref="W5:Y5"/>
    <mergeCell ref="A2:B2"/>
    <mergeCell ref="D2:E2"/>
    <mergeCell ref="G2:H2"/>
    <mergeCell ref="I2:J2"/>
    <mergeCell ref="E4:E6"/>
    <mergeCell ref="F4:F6"/>
    <mergeCell ref="G4:G6"/>
    <mergeCell ref="H4:P4"/>
    <mergeCell ref="L5:L6"/>
    <mergeCell ref="M5:M6"/>
    <mergeCell ref="N5:P5"/>
    <mergeCell ref="G9:G12"/>
    <mergeCell ref="H9:H12"/>
    <mergeCell ref="I9:I12"/>
    <mergeCell ref="J9:J12"/>
    <mergeCell ref="A9:A12"/>
    <mergeCell ref="B9:B12"/>
    <mergeCell ref="C9:C12"/>
    <mergeCell ref="D9:D12"/>
    <mergeCell ref="E9:E12"/>
    <mergeCell ref="AN4:AO4"/>
    <mergeCell ref="H5:H6"/>
    <mergeCell ref="I5:I6"/>
    <mergeCell ref="J5:J6"/>
    <mergeCell ref="K5:K6"/>
    <mergeCell ref="AA5:AA6"/>
    <mergeCell ref="AM5:AM6"/>
    <mergeCell ref="AN5:AN6"/>
    <mergeCell ref="AO5:AO6"/>
    <mergeCell ref="AC5:AC6"/>
    <mergeCell ref="AE5:AF5"/>
    <mergeCell ref="AG5:AG6"/>
    <mergeCell ref="AH5:AJ5"/>
    <mergeCell ref="AK5:AK6"/>
    <mergeCell ref="AL5:AL6"/>
    <mergeCell ref="R5:R6"/>
    <mergeCell ref="Z4:Z6"/>
    <mergeCell ref="AD5:AD6"/>
    <mergeCell ref="AA4:AM4"/>
    <mergeCell ref="A4:A6"/>
    <mergeCell ref="B4:B6"/>
    <mergeCell ref="Q4:Y4"/>
    <mergeCell ref="Q5:Q6"/>
    <mergeCell ref="Z9:Z12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J13:J16"/>
    <mergeCell ref="K13:K16"/>
    <mergeCell ref="L13:L16"/>
    <mergeCell ref="M13:M16"/>
    <mergeCell ref="N13:N16"/>
    <mergeCell ref="O13:O16"/>
    <mergeCell ref="U9:U12"/>
    <mergeCell ref="V9:V12"/>
    <mergeCell ref="W9:W12"/>
    <mergeCell ref="X9:X12"/>
    <mergeCell ref="Y9:Y12"/>
    <mergeCell ref="P9:P12"/>
    <mergeCell ref="Q9:Q12"/>
    <mergeCell ref="R9:R12"/>
    <mergeCell ref="S9:S12"/>
    <mergeCell ref="T9:T12"/>
    <mergeCell ref="K9:K12"/>
    <mergeCell ref="L9:L12"/>
    <mergeCell ref="M9:M12"/>
    <mergeCell ref="N9:N12"/>
    <mergeCell ref="O9:O12"/>
    <mergeCell ref="F9:F12"/>
    <mergeCell ref="Z13:Z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U13:U16"/>
    <mergeCell ref="V13:V16"/>
    <mergeCell ref="W13:W16"/>
    <mergeCell ref="X13:X16"/>
    <mergeCell ref="Y13:Y16"/>
    <mergeCell ref="P13:P16"/>
    <mergeCell ref="Q13:Q16"/>
    <mergeCell ref="R13:R16"/>
    <mergeCell ref="S13:S16"/>
    <mergeCell ref="T13:T16"/>
    <mergeCell ref="Z17:Z18"/>
    <mergeCell ref="A20:A30"/>
    <mergeCell ref="B20:B30"/>
    <mergeCell ref="C20:C30"/>
    <mergeCell ref="D20:D30"/>
    <mergeCell ref="E20:E30"/>
    <mergeCell ref="F20:F30"/>
    <mergeCell ref="G20:G30"/>
    <mergeCell ref="H20:H30"/>
    <mergeCell ref="I20:I30"/>
    <mergeCell ref="J20:J30"/>
    <mergeCell ref="K20:K30"/>
    <mergeCell ref="L20:L30"/>
    <mergeCell ref="M20:M30"/>
    <mergeCell ref="N20:N30"/>
    <mergeCell ref="O20:O30"/>
    <mergeCell ref="U17:U18"/>
    <mergeCell ref="V17:V18"/>
    <mergeCell ref="W17:W18"/>
    <mergeCell ref="X17:X18"/>
    <mergeCell ref="Y17:Y18"/>
    <mergeCell ref="P17:P18"/>
    <mergeCell ref="Q17:Q18"/>
    <mergeCell ref="R17:R18"/>
    <mergeCell ref="S17:S18"/>
    <mergeCell ref="T17:T18"/>
    <mergeCell ref="Z20:Z30"/>
    <mergeCell ref="A31:A41"/>
    <mergeCell ref="B31:B41"/>
    <mergeCell ref="C31:C41"/>
    <mergeCell ref="D31:D41"/>
    <mergeCell ref="E31:E41"/>
    <mergeCell ref="F31:F41"/>
    <mergeCell ref="G31:G41"/>
    <mergeCell ref="H31:H41"/>
    <mergeCell ref="I31:I41"/>
    <mergeCell ref="J31:J41"/>
    <mergeCell ref="K31:K41"/>
    <mergeCell ref="L31:L41"/>
    <mergeCell ref="M31:M41"/>
    <mergeCell ref="N31:N41"/>
    <mergeCell ref="O31:O41"/>
    <mergeCell ref="U20:U30"/>
    <mergeCell ref="V20:V30"/>
    <mergeCell ref="W20:W30"/>
    <mergeCell ref="X20:X30"/>
    <mergeCell ref="Y20:Y30"/>
    <mergeCell ref="P20:P30"/>
    <mergeCell ref="Q20:Q30"/>
    <mergeCell ref="R20:R30"/>
    <mergeCell ref="S20:S30"/>
    <mergeCell ref="T20:T30"/>
    <mergeCell ref="Z31:Z41"/>
    <mergeCell ref="A42:A52"/>
    <mergeCell ref="B42:B52"/>
    <mergeCell ref="C42:C52"/>
    <mergeCell ref="D42:D52"/>
    <mergeCell ref="E42:E52"/>
    <mergeCell ref="F42:F52"/>
    <mergeCell ref="G42:G52"/>
    <mergeCell ref="H42:H52"/>
    <mergeCell ref="I42:I52"/>
    <mergeCell ref="J42:J52"/>
    <mergeCell ref="K42:K52"/>
    <mergeCell ref="L42:L52"/>
    <mergeCell ref="M42:M52"/>
    <mergeCell ref="N42:N52"/>
    <mergeCell ref="O42:O52"/>
    <mergeCell ref="U31:U41"/>
    <mergeCell ref="V31:V41"/>
    <mergeCell ref="W31:W41"/>
    <mergeCell ref="X31:X41"/>
    <mergeCell ref="Y31:Y41"/>
    <mergeCell ref="P31:P41"/>
    <mergeCell ref="Q31:Q41"/>
    <mergeCell ref="R31:R41"/>
    <mergeCell ref="S31:S41"/>
    <mergeCell ref="T31:T41"/>
    <mergeCell ref="Z42:Z52"/>
    <mergeCell ref="A53:A63"/>
    <mergeCell ref="B53:B63"/>
    <mergeCell ref="C53:C63"/>
    <mergeCell ref="D53:D63"/>
    <mergeCell ref="E53:E63"/>
    <mergeCell ref="F53:F63"/>
    <mergeCell ref="G53:G63"/>
    <mergeCell ref="H53:H63"/>
    <mergeCell ref="I53:I63"/>
    <mergeCell ref="J53:J63"/>
    <mergeCell ref="K53:K63"/>
    <mergeCell ref="L53:L63"/>
    <mergeCell ref="M53:M63"/>
    <mergeCell ref="N53:N63"/>
    <mergeCell ref="O53:O63"/>
    <mergeCell ref="U42:U52"/>
    <mergeCell ref="V42:V52"/>
    <mergeCell ref="W42:W52"/>
    <mergeCell ref="X42:X52"/>
    <mergeCell ref="Y42:Y52"/>
    <mergeCell ref="P42:P52"/>
    <mergeCell ref="Q42:Q52"/>
    <mergeCell ref="R42:R52"/>
    <mergeCell ref="S42:S52"/>
    <mergeCell ref="T42:T52"/>
    <mergeCell ref="Z53:Z63"/>
    <mergeCell ref="A64:A74"/>
    <mergeCell ref="B64:B74"/>
    <mergeCell ref="C64:C74"/>
    <mergeCell ref="D64:D74"/>
    <mergeCell ref="E64:E74"/>
    <mergeCell ref="F64:F74"/>
    <mergeCell ref="G64:G74"/>
    <mergeCell ref="H64:H74"/>
    <mergeCell ref="I64:I74"/>
    <mergeCell ref="J64:J74"/>
    <mergeCell ref="K64:K74"/>
    <mergeCell ref="L64:L74"/>
    <mergeCell ref="M64:M74"/>
    <mergeCell ref="N64:N74"/>
    <mergeCell ref="O64:O74"/>
    <mergeCell ref="U53:U63"/>
    <mergeCell ref="V53:V63"/>
    <mergeCell ref="W53:W63"/>
    <mergeCell ref="X53:X63"/>
    <mergeCell ref="Y53:Y63"/>
    <mergeCell ref="P53:P63"/>
    <mergeCell ref="Q53:Q63"/>
    <mergeCell ref="R53:R63"/>
    <mergeCell ref="S53:S63"/>
    <mergeCell ref="T53:T63"/>
    <mergeCell ref="Z64:Z74"/>
    <mergeCell ref="A75:A85"/>
    <mergeCell ref="B75:B85"/>
    <mergeCell ref="C75:C85"/>
    <mergeCell ref="D75:D85"/>
    <mergeCell ref="E75:E85"/>
    <mergeCell ref="F75:F85"/>
    <mergeCell ref="G75:G85"/>
    <mergeCell ref="H75:H85"/>
    <mergeCell ref="I75:I85"/>
    <mergeCell ref="J75:J85"/>
    <mergeCell ref="K75:K85"/>
    <mergeCell ref="L75:L85"/>
    <mergeCell ref="M75:M85"/>
    <mergeCell ref="N75:N85"/>
    <mergeCell ref="O75:O85"/>
    <mergeCell ref="U64:U74"/>
    <mergeCell ref="V64:V74"/>
    <mergeCell ref="W64:W74"/>
    <mergeCell ref="X64:X74"/>
    <mergeCell ref="Y64:Y74"/>
    <mergeCell ref="P64:P74"/>
    <mergeCell ref="Q64:Q74"/>
    <mergeCell ref="R64:R74"/>
    <mergeCell ref="S64:S74"/>
    <mergeCell ref="T64:T74"/>
    <mergeCell ref="Z75:Z85"/>
    <mergeCell ref="A86:A96"/>
    <mergeCell ref="B86:B96"/>
    <mergeCell ref="C86:C96"/>
    <mergeCell ref="D86:D96"/>
    <mergeCell ref="E86:E96"/>
    <mergeCell ref="F86:F96"/>
    <mergeCell ref="G86:G96"/>
    <mergeCell ref="H86:H96"/>
    <mergeCell ref="I86:I96"/>
    <mergeCell ref="J86:J96"/>
    <mergeCell ref="K86:K96"/>
    <mergeCell ref="L86:L96"/>
    <mergeCell ref="M86:M96"/>
    <mergeCell ref="N86:N96"/>
    <mergeCell ref="O86:O96"/>
    <mergeCell ref="U75:U85"/>
    <mergeCell ref="V75:V85"/>
    <mergeCell ref="W75:W85"/>
    <mergeCell ref="X75:X85"/>
    <mergeCell ref="Y75:Y85"/>
    <mergeCell ref="P75:P85"/>
    <mergeCell ref="Q75:Q85"/>
    <mergeCell ref="R75:R85"/>
    <mergeCell ref="S75:S85"/>
    <mergeCell ref="T75:T85"/>
    <mergeCell ref="Z86:Z96"/>
    <mergeCell ref="A97:A107"/>
    <mergeCell ref="B97:B107"/>
    <mergeCell ref="C97:C107"/>
    <mergeCell ref="D97:D107"/>
    <mergeCell ref="E97:E107"/>
    <mergeCell ref="F97:F107"/>
    <mergeCell ref="G97:G107"/>
    <mergeCell ref="H97:H107"/>
    <mergeCell ref="I97:I107"/>
    <mergeCell ref="J97:J107"/>
    <mergeCell ref="K97:K107"/>
    <mergeCell ref="L97:L107"/>
    <mergeCell ref="M97:M107"/>
    <mergeCell ref="N97:N107"/>
    <mergeCell ref="O97:O107"/>
    <mergeCell ref="U86:U96"/>
    <mergeCell ref="V86:V96"/>
    <mergeCell ref="W86:W96"/>
    <mergeCell ref="X86:X96"/>
    <mergeCell ref="Y86:Y96"/>
    <mergeCell ref="P86:P96"/>
    <mergeCell ref="Q86:Q96"/>
    <mergeCell ref="R86:R96"/>
    <mergeCell ref="S86:S96"/>
    <mergeCell ref="T86:T96"/>
    <mergeCell ref="Z97:Z107"/>
    <mergeCell ref="A108:A118"/>
    <mergeCell ref="B108:B118"/>
    <mergeCell ref="C108:C118"/>
    <mergeCell ref="D108:D118"/>
    <mergeCell ref="E108:E118"/>
    <mergeCell ref="F108:F118"/>
    <mergeCell ref="G108:G118"/>
    <mergeCell ref="H108:H118"/>
    <mergeCell ref="I108:I118"/>
    <mergeCell ref="J108:J118"/>
    <mergeCell ref="K108:K118"/>
    <mergeCell ref="L108:L118"/>
    <mergeCell ref="M108:M118"/>
    <mergeCell ref="N108:N118"/>
    <mergeCell ref="O108:O118"/>
    <mergeCell ref="U97:U107"/>
    <mergeCell ref="V97:V107"/>
    <mergeCell ref="W97:W107"/>
    <mergeCell ref="X97:X107"/>
    <mergeCell ref="Y97:Y107"/>
    <mergeCell ref="P97:P107"/>
    <mergeCell ref="Q97:Q107"/>
    <mergeCell ref="R97:R107"/>
    <mergeCell ref="S97:S107"/>
    <mergeCell ref="T97:T107"/>
    <mergeCell ref="Z108:Z118"/>
    <mergeCell ref="A119:A129"/>
    <mergeCell ref="B119:B129"/>
    <mergeCell ref="C119:C129"/>
    <mergeCell ref="D119:D129"/>
    <mergeCell ref="E119:E129"/>
    <mergeCell ref="F119:F129"/>
    <mergeCell ref="G119:G129"/>
    <mergeCell ref="H119:H129"/>
    <mergeCell ref="I119:I129"/>
    <mergeCell ref="J119:J129"/>
    <mergeCell ref="K119:K129"/>
    <mergeCell ref="L119:L129"/>
    <mergeCell ref="M119:M129"/>
    <mergeCell ref="N119:N129"/>
    <mergeCell ref="O119:O129"/>
    <mergeCell ref="U108:U118"/>
    <mergeCell ref="V108:V118"/>
    <mergeCell ref="W108:W118"/>
    <mergeCell ref="X108:X118"/>
    <mergeCell ref="Y108:Y118"/>
    <mergeCell ref="P108:P118"/>
    <mergeCell ref="Q108:Q118"/>
    <mergeCell ref="R108:R118"/>
    <mergeCell ref="S108:S118"/>
    <mergeCell ref="T108:T118"/>
    <mergeCell ref="Z119:Z129"/>
    <mergeCell ref="A130:A140"/>
    <mergeCell ref="B130:B140"/>
    <mergeCell ref="C130:C140"/>
    <mergeCell ref="D130:D140"/>
    <mergeCell ref="E130:E140"/>
    <mergeCell ref="F130:F140"/>
    <mergeCell ref="G130:G140"/>
    <mergeCell ref="H130:H140"/>
    <mergeCell ref="I130:I140"/>
    <mergeCell ref="J130:J140"/>
    <mergeCell ref="K130:K140"/>
    <mergeCell ref="L130:L140"/>
    <mergeCell ref="M130:M140"/>
    <mergeCell ref="N130:N140"/>
    <mergeCell ref="O130:O140"/>
    <mergeCell ref="U119:U129"/>
    <mergeCell ref="V119:V129"/>
    <mergeCell ref="W119:W129"/>
    <mergeCell ref="X119:X129"/>
    <mergeCell ref="Y119:Y129"/>
    <mergeCell ref="P119:P129"/>
    <mergeCell ref="Q119:Q129"/>
    <mergeCell ref="R119:R129"/>
    <mergeCell ref="S119:S129"/>
    <mergeCell ref="T119:T129"/>
    <mergeCell ref="Z130:Z140"/>
    <mergeCell ref="A141:A151"/>
    <mergeCell ref="B141:B151"/>
    <mergeCell ref="C141:C151"/>
    <mergeCell ref="D141:D151"/>
    <mergeCell ref="E141:E151"/>
    <mergeCell ref="F141:F151"/>
    <mergeCell ref="G141:G151"/>
    <mergeCell ref="H141:H151"/>
    <mergeCell ref="I141:I151"/>
    <mergeCell ref="J141:J151"/>
    <mergeCell ref="K141:K151"/>
    <mergeCell ref="L141:L151"/>
    <mergeCell ref="M141:M151"/>
    <mergeCell ref="N141:N151"/>
    <mergeCell ref="O141:O151"/>
    <mergeCell ref="U130:U140"/>
    <mergeCell ref="V130:V140"/>
    <mergeCell ref="W130:W140"/>
    <mergeCell ref="X130:X140"/>
    <mergeCell ref="Y130:Y140"/>
    <mergeCell ref="P130:P140"/>
    <mergeCell ref="Q130:Q140"/>
    <mergeCell ref="R130:R140"/>
    <mergeCell ref="S130:S140"/>
    <mergeCell ref="T130:T140"/>
    <mergeCell ref="Z141:Z151"/>
    <mergeCell ref="A152:A162"/>
    <mergeCell ref="B152:B162"/>
    <mergeCell ref="C152:C162"/>
    <mergeCell ref="D152:D162"/>
    <mergeCell ref="E152:E162"/>
    <mergeCell ref="F152:F162"/>
    <mergeCell ref="G152:G162"/>
    <mergeCell ref="H152:H162"/>
    <mergeCell ref="I152:I162"/>
    <mergeCell ref="J152:J162"/>
    <mergeCell ref="K152:K162"/>
    <mergeCell ref="L152:L162"/>
    <mergeCell ref="M152:M162"/>
    <mergeCell ref="N152:N162"/>
    <mergeCell ref="O152:O162"/>
    <mergeCell ref="U141:U151"/>
    <mergeCell ref="V141:V151"/>
    <mergeCell ref="W141:W151"/>
    <mergeCell ref="X141:X151"/>
    <mergeCell ref="Y141:Y151"/>
    <mergeCell ref="P141:P151"/>
    <mergeCell ref="Q141:Q151"/>
    <mergeCell ref="R141:R151"/>
    <mergeCell ref="S141:S151"/>
    <mergeCell ref="T141:T151"/>
    <mergeCell ref="Z152:Z162"/>
    <mergeCell ref="A163:A173"/>
    <mergeCell ref="B163:B173"/>
    <mergeCell ref="C163:C173"/>
    <mergeCell ref="D163:D173"/>
    <mergeCell ref="E163:E173"/>
    <mergeCell ref="F163:F173"/>
    <mergeCell ref="G163:G173"/>
    <mergeCell ref="H163:H173"/>
    <mergeCell ref="I163:I173"/>
    <mergeCell ref="J163:J173"/>
    <mergeCell ref="K163:K173"/>
    <mergeCell ref="L163:L173"/>
    <mergeCell ref="M163:M173"/>
    <mergeCell ref="N163:N173"/>
    <mergeCell ref="O163:O173"/>
    <mergeCell ref="U152:U162"/>
    <mergeCell ref="V152:V162"/>
    <mergeCell ref="W152:W162"/>
    <mergeCell ref="X152:X162"/>
    <mergeCell ref="Y152:Y162"/>
    <mergeCell ref="P152:P162"/>
    <mergeCell ref="Q152:Q162"/>
    <mergeCell ref="R152:R162"/>
    <mergeCell ref="S152:S162"/>
    <mergeCell ref="T152:T162"/>
    <mergeCell ref="Z163:Z173"/>
    <mergeCell ref="A174:A184"/>
    <mergeCell ref="B174:B184"/>
    <mergeCell ref="C174:C184"/>
    <mergeCell ref="D174:D184"/>
    <mergeCell ref="E174:E184"/>
    <mergeCell ref="F174:F184"/>
    <mergeCell ref="G174:G184"/>
    <mergeCell ref="H174:H184"/>
    <mergeCell ref="I174:I184"/>
    <mergeCell ref="J174:J184"/>
    <mergeCell ref="K174:K184"/>
    <mergeCell ref="L174:L184"/>
    <mergeCell ref="M174:M184"/>
    <mergeCell ref="N174:N184"/>
    <mergeCell ref="O174:O184"/>
    <mergeCell ref="U163:U173"/>
    <mergeCell ref="V163:V173"/>
    <mergeCell ref="W163:W173"/>
    <mergeCell ref="X163:X173"/>
    <mergeCell ref="Y163:Y173"/>
    <mergeCell ref="P163:P173"/>
    <mergeCell ref="Q163:Q173"/>
    <mergeCell ref="R163:R173"/>
    <mergeCell ref="S163:S173"/>
    <mergeCell ref="T163:T173"/>
    <mergeCell ref="Z174:Z184"/>
    <mergeCell ref="A185:A195"/>
    <mergeCell ref="B185:B195"/>
    <mergeCell ref="C185:C195"/>
    <mergeCell ref="D185:D195"/>
    <mergeCell ref="E185:E195"/>
    <mergeCell ref="F185:F195"/>
    <mergeCell ref="G185:G195"/>
    <mergeCell ref="H185:H195"/>
    <mergeCell ref="I185:I195"/>
    <mergeCell ref="J185:J195"/>
    <mergeCell ref="K185:K195"/>
    <mergeCell ref="L185:L195"/>
    <mergeCell ref="M185:M195"/>
    <mergeCell ref="N185:N195"/>
    <mergeCell ref="O185:O195"/>
    <mergeCell ref="U174:U184"/>
    <mergeCell ref="V174:V184"/>
    <mergeCell ref="W174:W184"/>
    <mergeCell ref="X174:X184"/>
    <mergeCell ref="Y174:Y184"/>
    <mergeCell ref="P174:P184"/>
    <mergeCell ref="Q174:Q184"/>
    <mergeCell ref="R174:R184"/>
    <mergeCell ref="S174:S184"/>
    <mergeCell ref="T174:T184"/>
    <mergeCell ref="Z185:Z195"/>
    <mergeCell ref="A196:A206"/>
    <mergeCell ref="B196:B206"/>
    <mergeCell ref="C196:C206"/>
    <mergeCell ref="D196:D206"/>
    <mergeCell ref="E196:E206"/>
    <mergeCell ref="F196:F206"/>
    <mergeCell ref="G196:G206"/>
    <mergeCell ref="H196:H206"/>
    <mergeCell ref="I196:I206"/>
    <mergeCell ref="J196:J206"/>
    <mergeCell ref="K196:K206"/>
    <mergeCell ref="L196:L206"/>
    <mergeCell ref="M196:M206"/>
    <mergeCell ref="N196:N206"/>
    <mergeCell ref="O196:O206"/>
    <mergeCell ref="U185:U195"/>
    <mergeCell ref="V185:V195"/>
    <mergeCell ref="W185:W195"/>
    <mergeCell ref="X185:X195"/>
    <mergeCell ref="Y185:Y195"/>
    <mergeCell ref="P185:P195"/>
    <mergeCell ref="Q185:Q195"/>
    <mergeCell ref="R185:R195"/>
    <mergeCell ref="S185:S195"/>
    <mergeCell ref="T185:T195"/>
    <mergeCell ref="Z196:Z206"/>
    <mergeCell ref="A207:A217"/>
    <mergeCell ref="B207:B217"/>
    <mergeCell ref="C207:C217"/>
    <mergeCell ref="D207:D217"/>
    <mergeCell ref="E207:E217"/>
    <mergeCell ref="F207:F217"/>
    <mergeCell ref="G207:G217"/>
    <mergeCell ref="H207:H217"/>
    <mergeCell ref="I207:I217"/>
    <mergeCell ref="J207:J217"/>
    <mergeCell ref="K207:K217"/>
    <mergeCell ref="L207:L217"/>
    <mergeCell ref="M207:M217"/>
    <mergeCell ref="N207:N217"/>
    <mergeCell ref="O207:O217"/>
    <mergeCell ref="U196:U206"/>
    <mergeCell ref="V196:V206"/>
    <mergeCell ref="W196:W206"/>
    <mergeCell ref="X196:X206"/>
    <mergeCell ref="Y196:Y206"/>
    <mergeCell ref="P196:P206"/>
    <mergeCell ref="Q196:Q206"/>
    <mergeCell ref="R196:R206"/>
    <mergeCell ref="S196:S206"/>
    <mergeCell ref="T196:T206"/>
    <mergeCell ref="Z207:Z217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L243:L244"/>
    <mergeCell ref="M243:M244"/>
    <mergeCell ref="N243:N244"/>
    <mergeCell ref="O243:O244"/>
    <mergeCell ref="U207:U217"/>
    <mergeCell ref="V207:V217"/>
    <mergeCell ref="W207:W217"/>
    <mergeCell ref="X207:X217"/>
    <mergeCell ref="Y207:Y217"/>
    <mergeCell ref="P207:P217"/>
    <mergeCell ref="Q207:Q217"/>
    <mergeCell ref="R207:R217"/>
    <mergeCell ref="S207:S217"/>
    <mergeCell ref="T207:T217"/>
    <mergeCell ref="Z243:Z244"/>
    <mergeCell ref="A246:A256"/>
    <mergeCell ref="B246:B256"/>
    <mergeCell ref="C246:C256"/>
    <mergeCell ref="D246:D256"/>
    <mergeCell ref="E246:E256"/>
    <mergeCell ref="F246:F256"/>
    <mergeCell ref="G246:G256"/>
    <mergeCell ref="H246:H256"/>
    <mergeCell ref="I246:I256"/>
    <mergeCell ref="J246:J256"/>
    <mergeCell ref="K246:K256"/>
    <mergeCell ref="L246:L256"/>
    <mergeCell ref="M246:M256"/>
    <mergeCell ref="N246:N256"/>
    <mergeCell ref="O246:O256"/>
    <mergeCell ref="U243:U244"/>
    <mergeCell ref="V243:V244"/>
    <mergeCell ref="W243:W244"/>
    <mergeCell ref="X243:X244"/>
    <mergeCell ref="Y243:Y244"/>
    <mergeCell ref="P243:P244"/>
    <mergeCell ref="Q243:Q244"/>
    <mergeCell ref="R243:R244"/>
    <mergeCell ref="S243:S244"/>
    <mergeCell ref="T243:T244"/>
    <mergeCell ref="Z246:Z256"/>
    <mergeCell ref="A257:A272"/>
    <mergeCell ref="B257:B272"/>
    <mergeCell ref="C257:C272"/>
    <mergeCell ref="D257:D272"/>
    <mergeCell ref="E257:E272"/>
    <mergeCell ref="F257:F272"/>
    <mergeCell ref="G257:G272"/>
    <mergeCell ref="H257:H272"/>
    <mergeCell ref="I257:I272"/>
    <mergeCell ref="J257:J272"/>
    <mergeCell ref="K257:K272"/>
    <mergeCell ref="L257:L272"/>
    <mergeCell ref="M257:M272"/>
    <mergeCell ref="N257:N272"/>
    <mergeCell ref="O257:O272"/>
    <mergeCell ref="U246:U256"/>
    <mergeCell ref="V246:V256"/>
    <mergeCell ref="W246:W256"/>
    <mergeCell ref="X246:X256"/>
    <mergeCell ref="Y246:Y256"/>
    <mergeCell ref="P246:P256"/>
    <mergeCell ref="Q246:Q256"/>
    <mergeCell ref="R246:R256"/>
    <mergeCell ref="S246:S256"/>
    <mergeCell ref="T246:T256"/>
    <mergeCell ref="Z257:Z272"/>
    <mergeCell ref="A273:A276"/>
    <mergeCell ref="B273:B276"/>
    <mergeCell ref="C273:C276"/>
    <mergeCell ref="D273:D276"/>
    <mergeCell ref="E273:E276"/>
    <mergeCell ref="F273:F276"/>
    <mergeCell ref="G273:G276"/>
    <mergeCell ref="H273:H276"/>
    <mergeCell ref="I273:I276"/>
    <mergeCell ref="J273:J276"/>
    <mergeCell ref="K273:K276"/>
    <mergeCell ref="L273:L276"/>
    <mergeCell ref="M273:M276"/>
    <mergeCell ref="N273:N276"/>
    <mergeCell ref="O273:O276"/>
    <mergeCell ref="U257:U272"/>
    <mergeCell ref="V257:V272"/>
    <mergeCell ref="W257:W272"/>
    <mergeCell ref="X257:X272"/>
    <mergeCell ref="Y257:Y272"/>
    <mergeCell ref="P257:P272"/>
    <mergeCell ref="Q257:Q272"/>
    <mergeCell ref="R257:R272"/>
    <mergeCell ref="S257:S272"/>
    <mergeCell ref="T257:T272"/>
    <mergeCell ref="Z273:Z276"/>
    <mergeCell ref="A277:A280"/>
    <mergeCell ref="B277:B280"/>
    <mergeCell ref="C277:C280"/>
    <mergeCell ref="D277:D280"/>
    <mergeCell ref="E277:E280"/>
    <mergeCell ref="F277:F280"/>
    <mergeCell ref="G277:G280"/>
    <mergeCell ref="H277:H280"/>
    <mergeCell ref="I277:I280"/>
    <mergeCell ref="J277:J280"/>
    <mergeCell ref="K277:K280"/>
    <mergeCell ref="L277:L280"/>
    <mergeCell ref="M277:M280"/>
    <mergeCell ref="N277:N280"/>
    <mergeCell ref="O277:O280"/>
    <mergeCell ref="U273:U276"/>
    <mergeCell ref="V273:V276"/>
    <mergeCell ref="W273:W276"/>
    <mergeCell ref="X273:X276"/>
    <mergeCell ref="Y273:Y276"/>
    <mergeCell ref="P273:P276"/>
    <mergeCell ref="Q273:Q276"/>
    <mergeCell ref="R273:R276"/>
    <mergeCell ref="S273:S276"/>
    <mergeCell ref="T273:T276"/>
    <mergeCell ref="Z277:Z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J281:J282"/>
    <mergeCell ref="K281:K282"/>
    <mergeCell ref="L281:L282"/>
    <mergeCell ref="M281:M282"/>
    <mergeCell ref="N281:N282"/>
    <mergeCell ref="O281:O282"/>
    <mergeCell ref="U277:U280"/>
    <mergeCell ref="V277:V280"/>
    <mergeCell ref="W277:W280"/>
    <mergeCell ref="X277:X280"/>
    <mergeCell ref="Y277:Y280"/>
    <mergeCell ref="P277:P280"/>
    <mergeCell ref="Q277:Q280"/>
    <mergeCell ref="R277:R280"/>
    <mergeCell ref="S277:S280"/>
    <mergeCell ref="T277:T280"/>
    <mergeCell ref="Z281:Z282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J285:J286"/>
    <mergeCell ref="K285:K286"/>
    <mergeCell ref="L285:L286"/>
    <mergeCell ref="M285:M286"/>
    <mergeCell ref="N285:N286"/>
    <mergeCell ref="O285:O286"/>
    <mergeCell ref="U281:U282"/>
    <mergeCell ref="V281:V282"/>
    <mergeCell ref="W281:W282"/>
    <mergeCell ref="X281:X282"/>
    <mergeCell ref="Y281:Y282"/>
    <mergeCell ref="P281:P282"/>
    <mergeCell ref="Q281:Q282"/>
    <mergeCell ref="R281:R282"/>
    <mergeCell ref="S281:S282"/>
    <mergeCell ref="T281:T282"/>
    <mergeCell ref="Z285:Z286"/>
    <mergeCell ref="A290:A291"/>
    <mergeCell ref="B290:B291"/>
    <mergeCell ref="C290:C291"/>
    <mergeCell ref="D290:D291"/>
    <mergeCell ref="E290:E291"/>
    <mergeCell ref="F290:F291"/>
    <mergeCell ref="G290:G291"/>
    <mergeCell ref="H290:H291"/>
    <mergeCell ref="I290:I291"/>
    <mergeCell ref="J290:J291"/>
    <mergeCell ref="K290:K291"/>
    <mergeCell ref="L290:L291"/>
    <mergeCell ref="M290:M291"/>
    <mergeCell ref="N290:N291"/>
    <mergeCell ref="O290:O291"/>
    <mergeCell ref="U285:U286"/>
    <mergeCell ref="V285:V286"/>
    <mergeCell ref="W285:W286"/>
    <mergeCell ref="X285:X286"/>
    <mergeCell ref="Y285:Y286"/>
    <mergeCell ref="P285:P286"/>
    <mergeCell ref="Q285:Q286"/>
    <mergeCell ref="R285:R286"/>
    <mergeCell ref="S285:S286"/>
    <mergeCell ref="T285:T286"/>
    <mergeCell ref="Z290:Z291"/>
    <mergeCell ref="A296:A302"/>
    <mergeCell ref="B296:B302"/>
    <mergeCell ref="C296:C302"/>
    <mergeCell ref="D296:D302"/>
    <mergeCell ref="E296:E302"/>
    <mergeCell ref="F296:F302"/>
    <mergeCell ref="G296:G302"/>
    <mergeCell ref="H296:H302"/>
    <mergeCell ref="I296:I302"/>
    <mergeCell ref="J296:J302"/>
    <mergeCell ref="K296:K302"/>
    <mergeCell ref="L296:L302"/>
    <mergeCell ref="M296:M302"/>
    <mergeCell ref="N296:N302"/>
    <mergeCell ref="O296:O302"/>
    <mergeCell ref="U290:U291"/>
    <mergeCell ref="V290:V291"/>
    <mergeCell ref="W290:W291"/>
    <mergeCell ref="X290:X291"/>
    <mergeCell ref="Y290:Y291"/>
    <mergeCell ref="P290:P291"/>
    <mergeCell ref="Q290:Q291"/>
    <mergeCell ref="R290:R291"/>
    <mergeCell ref="S290:S291"/>
    <mergeCell ref="T290:T291"/>
    <mergeCell ref="Z296:Z302"/>
    <mergeCell ref="A304:A305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J304:J305"/>
    <mergeCell ref="K304:K305"/>
    <mergeCell ref="L304:L305"/>
    <mergeCell ref="M304:M305"/>
    <mergeCell ref="N304:N305"/>
    <mergeCell ref="O304:O305"/>
    <mergeCell ref="U296:U302"/>
    <mergeCell ref="V296:V302"/>
    <mergeCell ref="W296:W302"/>
    <mergeCell ref="X296:X302"/>
    <mergeCell ref="Y296:Y302"/>
    <mergeCell ref="P296:P302"/>
    <mergeCell ref="Q296:Q302"/>
    <mergeCell ref="R296:R302"/>
    <mergeCell ref="S296:S302"/>
    <mergeCell ref="T296:T302"/>
    <mergeCell ref="Z304:Z305"/>
    <mergeCell ref="A306:A307"/>
    <mergeCell ref="B306:B307"/>
    <mergeCell ref="C306:C307"/>
    <mergeCell ref="D306:D307"/>
    <mergeCell ref="E306:E307"/>
    <mergeCell ref="F306:F307"/>
    <mergeCell ref="G306:G307"/>
    <mergeCell ref="H306:H307"/>
    <mergeCell ref="I306:I307"/>
    <mergeCell ref="J306:J307"/>
    <mergeCell ref="K306:K307"/>
    <mergeCell ref="L306:L307"/>
    <mergeCell ref="M306:M307"/>
    <mergeCell ref="N306:N307"/>
    <mergeCell ref="O306:O307"/>
    <mergeCell ref="U304:U305"/>
    <mergeCell ref="V304:V305"/>
    <mergeCell ref="W304:W305"/>
    <mergeCell ref="X304:X305"/>
    <mergeCell ref="Y304:Y305"/>
    <mergeCell ref="P304:P305"/>
    <mergeCell ref="Q304:Q305"/>
    <mergeCell ref="R304:R305"/>
    <mergeCell ref="S304:S305"/>
    <mergeCell ref="T304:T305"/>
    <mergeCell ref="Z306:Z307"/>
    <mergeCell ref="A309:A314"/>
    <mergeCell ref="B309:B314"/>
    <mergeCell ref="C309:C314"/>
    <mergeCell ref="D309:D314"/>
    <mergeCell ref="E309:E314"/>
    <mergeCell ref="F309:F314"/>
    <mergeCell ref="G309:G314"/>
    <mergeCell ref="H309:H314"/>
    <mergeCell ref="I309:I314"/>
    <mergeCell ref="J309:J314"/>
    <mergeCell ref="K309:K314"/>
    <mergeCell ref="L309:L314"/>
    <mergeCell ref="M309:M314"/>
    <mergeCell ref="N309:N314"/>
    <mergeCell ref="O309:O314"/>
    <mergeCell ref="U306:U307"/>
    <mergeCell ref="V306:V307"/>
    <mergeCell ref="W306:W307"/>
    <mergeCell ref="X306:X307"/>
    <mergeCell ref="Y306:Y307"/>
    <mergeCell ref="P306:P307"/>
    <mergeCell ref="Q306:Q307"/>
    <mergeCell ref="R306:R307"/>
    <mergeCell ref="S306:S307"/>
    <mergeCell ref="T306:T307"/>
    <mergeCell ref="Z309:Z314"/>
    <mergeCell ref="A315:A320"/>
    <mergeCell ref="B315:B320"/>
    <mergeCell ref="C315:C320"/>
    <mergeCell ref="D315:D320"/>
    <mergeCell ref="E315:E320"/>
    <mergeCell ref="F315:F320"/>
    <mergeCell ref="G315:G320"/>
    <mergeCell ref="H315:H320"/>
    <mergeCell ref="I315:I320"/>
    <mergeCell ref="J315:J320"/>
    <mergeCell ref="K315:K320"/>
    <mergeCell ref="L315:L320"/>
    <mergeCell ref="M315:M320"/>
    <mergeCell ref="N315:N320"/>
    <mergeCell ref="O315:O320"/>
    <mergeCell ref="U309:U314"/>
    <mergeCell ref="V309:V314"/>
    <mergeCell ref="W309:W314"/>
    <mergeCell ref="X309:X314"/>
    <mergeCell ref="Y309:Y314"/>
    <mergeCell ref="P309:P314"/>
    <mergeCell ref="Q309:Q314"/>
    <mergeCell ref="R309:R314"/>
    <mergeCell ref="S309:S314"/>
    <mergeCell ref="T309:T314"/>
    <mergeCell ref="Z315:Z320"/>
    <mergeCell ref="A321:A323"/>
    <mergeCell ref="B321:B323"/>
    <mergeCell ref="C321:C323"/>
    <mergeCell ref="D321:D323"/>
    <mergeCell ref="E321:E323"/>
    <mergeCell ref="F321:F323"/>
    <mergeCell ref="G321:G323"/>
    <mergeCell ref="H321:H323"/>
    <mergeCell ref="I321:I323"/>
    <mergeCell ref="J321:J323"/>
    <mergeCell ref="K321:K323"/>
    <mergeCell ref="L321:L323"/>
    <mergeCell ref="M321:M323"/>
    <mergeCell ref="N321:N323"/>
    <mergeCell ref="O321:O323"/>
    <mergeCell ref="U315:U320"/>
    <mergeCell ref="V315:V320"/>
    <mergeCell ref="W315:W320"/>
    <mergeCell ref="X315:X320"/>
    <mergeCell ref="Y315:Y320"/>
    <mergeCell ref="P315:P320"/>
    <mergeCell ref="Q315:Q320"/>
    <mergeCell ref="R315:R320"/>
    <mergeCell ref="S315:S320"/>
    <mergeCell ref="T315:T320"/>
    <mergeCell ref="Z321:Z323"/>
    <mergeCell ref="A324:A325"/>
    <mergeCell ref="B324:B325"/>
    <mergeCell ref="C324:C325"/>
    <mergeCell ref="D324:D325"/>
    <mergeCell ref="E324:E325"/>
    <mergeCell ref="F324:F325"/>
    <mergeCell ref="G324:G325"/>
    <mergeCell ref="H324:H325"/>
    <mergeCell ref="I324:I325"/>
    <mergeCell ref="J324:J325"/>
    <mergeCell ref="K324:K325"/>
    <mergeCell ref="L324:L325"/>
    <mergeCell ref="M324:M325"/>
    <mergeCell ref="N324:N325"/>
    <mergeCell ref="O324:O325"/>
    <mergeCell ref="U321:U323"/>
    <mergeCell ref="V321:V323"/>
    <mergeCell ref="W321:W323"/>
    <mergeCell ref="X321:X323"/>
    <mergeCell ref="Y321:Y323"/>
    <mergeCell ref="P321:P323"/>
    <mergeCell ref="Q321:Q323"/>
    <mergeCell ref="R321:R323"/>
    <mergeCell ref="S321:S323"/>
    <mergeCell ref="T321:T323"/>
    <mergeCell ref="Z324:Z325"/>
    <mergeCell ref="A326:A328"/>
    <mergeCell ref="B326:B328"/>
    <mergeCell ref="C326:C328"/>
    <mergeCell ref="D326:D328"/>
    <mergeCell ref="E326:E328"/>
    <mergeCell ref="F326:F328"/>
    <mergeCell ref="G326:G328"/>
    <mergeCell ref="H326:H328"/>
    <mergeCell ref="I326:I328"/>
    <mergeCell ref="J326:J328"/>
    <mergeCell ref="K326:K328"/>
    <mergeCell ref="L326:L328"/>
    <mergeCell ref="M326:M328"/>
    <mergeCell ref="N326:N328"/>
    <mergeCell ref="O326:O328"/>
    <mergeCell ref="U324:U325"/>
    <mergeCell ref="V324:V325"/>
    <mergeCell ref="W324:W325"/>
    <mergeCell ref="X324:X325"/>
    <mergeCell ref="Y324:Y325"/>
    <mergeCell ref="P324:P325"/>
    <mergeCell ref="Q324:Q325"/>
    <mergeCell ref="R324:R325"/>
    <mergeCell ref="S324:S325"/>
    <mergeCell ref="T324:T325"/>
    <mergeCell ref="Z326:Z328"/>
    <mergeCell ref="A329:A331"/>
    <mergeCell ref="B329:B331"/>
    <mergeCell ref="C329:C331"/>
    <mergeCell ref="D329:D331"/>
    <mergeCell ref="E329:E331"/>
    <mergeCell ref="F329:F331"/>
    <mergeCell ref="G329:G331"/>
    <mergeCell ref="H329:H331"/>
    <mergeCell ref="I329:I331"/>
    <mergeCell ref="J329:J331"/>
    <mergeCell ref="K329:K331"/>
    <mergeCell ref="L329:L331"/>
    <mergeCell ref="M329:M331"/>
    <mergeCell ref="N329:N331"/>
    <mergeCell ref="O329:O331"/>
    <mergeCell ref="U326:U328"/>
    <mergeCell ref="V326:V328"/>
    <mergeCell ref="W326:W328"/>
    <mergeCell ref="X326:X328"/>
    <mergeCell ref="Y326:Y328"/>
    <mergeCell ref="P326:P328"/>
    <mergeCell ref="Q326:Q328"/>
    <mergeCell ref="R326:R328"/>
    <mergeCell ref="S326:S328"/>
    <mergeCell ref="T326:T328"/>
    <mergeCell ref="Z329:Z331"/>
    <mergeCell ref="A333:A336"/>
    <mergeCell ref="B333:B336"/>
    <mergeCell ref="C333:C336"/>
    <mergeCell ref="D333:D336"/>
    <mergeCell ref="E333:E336"/>
    <mergeCell ref="F333:F336"/>
    <mergeCell ref="G333:G336"/>
    <mergeCell ref="H333:H336"/>
    <mergeCell ref="I333:I336"/>
    <mergeCell ref="J333:J336"/>
    <mergeCell ref="K333:K336"/>
    <mergeCell ref="L333:L336"/>
    <mergeCell ref="M333:M336"/>
    <mergeCell ref="N333:N336"/>
    <mergeCell ref="O333:O336"/>
    <mergeCell ref="U329:U331"/>
    <mergeCell ref="V329:V331"/>
    <mergeCell ref="W329:W331"/>
    <mergeCell ref="X329:X331"/>
    <mergeCell ref="Y329:Y331"/>
    <mergeCell ref="P329:P331"/>
    <mergeCell ref="Q329:Q331"/>
    <mergeCell ref="R329:R331"/>
    <mergeCell ref="S329:S331"/>
    <mergeCell ref="T329:T331"/>
    <mergeCell ref="Z333:Z336"/>
    <mergeCell ref="A338:A340"/>
    <mergeCell ref="B338:B340"/>
    <mergeCell ref="C338:C340"/>
    <mergeCell ref="D338:D340"/>
    <mergeCell ref="E338:E340"/>
    <mergeCell ref="F338:F340"/>
    <mergeCell ref="G338:G340"/>
    <mergeCell ref="H338:H340"/>
    <mergeCell ref="I338:I340"/>
    <mergeCell ref="J338:J340"/>
    <mergeCell ref="K338:K340"/>
    <mergeCell ref="L338:L340"/>
    <mergeCell ref="M338:M340"/>
    <mergeCell ref="N338:N340"/>
    <mergeCell ref="O338:O340"/>
    <mergeCell ref="U333:U336"/>
    <mergeCell ref="V333:V336"/>
    <mergeCell ref="W333:W336"/>
    <mergeCell ref="X333:X336"/>
    <mergeCell ref="Y333:Y336"/>
    <mergeCell ref="P333:P336"/>
    <mergeCell ref="Q333:Q336"/>
    <mergeCell ref="R333:R336"/>
    <mergeCell ref="S333:S336"/>
    <mergeCell ref="T333:T336"/>
    <mergeCell ref="Z338:Z340"/>
    <mergeCell ref="A343:A348"/>
    <mergeCell ref="B343:B348"/>
    <mergeCell ref="C343:C348"/>
    <mergeCell ref="D343:D348"/>
    <mergeCell ref="E343:E348"/>
    <mergeCell ref="F343:F348"/>
    <mergeCell ref="G343:G348"/>
    <mergeCell ref="H343:H348"/>
    <mergeCell ref="I343:I348"/>
    <mergeCell ref="J343:J348"/>
    <mergeCell ref="K343:K348"/>
    <mergeCell ref="L343:L348"/>
    <mergeCell ref="M343:M348"/>
    <mergeCell ref="N343:N348"/>
    <mergeCell ref="O343:O348"/>
    <mergeCell ref="U338:U340"/>
    <mergeCell ref="V338:V340"/>
    <mergeCell ref="W338:W340"/>
    <mergeCell ref="X338:X340"/>
    <mergeCell ref="Y338:Y340"/>
    <mergeCell ref="P338:P340"/>
    <mergeCell ref="Q338:Q340"/>
    <mergeCell ref="R338:R340"/>
    <mergeCell ref="S338:S340"/>
    <mergeCell ref="T338:T340"/>
    <mergeCell ref="Z343:Z348"/>
    <mergeCell ref="A352:A353"/>
    <mergeCell ref="B352:B353"/>
    <mergeCell ref="C352:C353"/>
    <mergeCell ref="D352:D353"/>
    <mergeCell ref="E352:E353"/>
    <mergeCell ref="F352:F353"/>
    <mergeCell ref="G352:G353"/>
    <mergeCell ref="H352:H353"/>
    <mergeCell ref="I352:I353"/>
    <mergeCell ref="J352:J353"/>
    <mergeCell ref="K352:K353"/>
    <mergeCell ref="L352:L353"/>
    <mergeCell ref="M352:M353"/>
    <mergeCell ref="N352:N353"/>
    <mergeCell ref="O352:O353"/>
    <mergeCell ref="U343:U348"/>
    <mergeCell ref="V343:V348"/>
    <mergeCell ref="W343:W348"/>
    <mergeCell ref="X343:X348"/>
    <mergeCell ref="Y343:Y348"/>
    <mergeCell ref="P343:P348"/>
    <mergeCell ref="Q343:Q348"/>
    <mergeCell ref="R343:R348"/>
    <mergeCell ref="S343:S348"/>
    <mergeCell ref="T343:T348"/>
    <mergeCell ref="Z352:Z353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J361:J362"/>
    <mergeCell ref="K361:K362"/>
    <mergeCell ref="L361:L362"/>
    <mergeCell ref="M361:M362"/>
    <mergeCell ref="N361:N362"/>
    <mergeCell ref="O361:O362"/>
    <mergeCell ref="U352:U353"/>
    <mergeCell ref="V352:V353"/>
    <mergeCell ref="W352:W353"/>
    <mergeCell ref="X352:X353"/>
    <mergeCell ref="Y352:Y353"/>
    <mergeCell ref="P352:P353"/>
    <mergeCell ref="Q352:Q353"/>
    <mergeCell ref="R352:R353"/>
    <mergeCell ref="S352:S353"/>
    <mergeCell ref="T352:T353"/>
    <mergeCell ref="Z361:Z362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J365:J366"/>
    <mergeCell ref="K365:K366"/>
    <mergeCell ref="L365:L366"/>
    <mergeCell ref="M365:M366"/>
    <mergeCell ref="N365:N366"/>
    <mergeCell ref="O365:O366"/>
    <mergeCell ref="U361:U362"/>
    <mergeCell ref="V361:V362"/>
    <mergeCell ref="W361:W362"/>
    <mergeCell ref="X361:X362"/>
    <mergeCell ref="Y361:Y362"/>
    <mergeCell ref="P361:P362"/>
    <mergeCell ref="Q361:Q362"/>
    <mergeCell ref="R361:R362"/>
    <mergeCell ref="S361:S362"/>
    <mergeCell ref="T361:T362"/>
    <mergeCell ref="Z365:Z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J367:J368"/>
    <mergeCell ref="K367:K368"/>
    <mergeCell ref="L367:L368"/>
    <mergeCell ref="M367:M368"/>
    <mergeCell ref="N367:N368"/>
    <mergeCell ref="O367:O368"/>
    <mergeCell ref="U365:U366"/>
    <mergeCell ref="V365:V366"/>
    <mergeCell ref="W365:W366"/>
    <mergeCell ref="X365:X366"/>
    <mergeCell ref="Y365:Y366"/>
    <mergeCell ref="P365:P366"/>
    <mergeCell ref="Q365:Q366"/>
    <mergeCell ref="R365:R366"/>
    <mergeCell ref="S365:S366"/>
    <mergeCell ref="T365:T366"/>
    <mergeCell ref="Z367:Z368"/>
    <mergeCell ref="A372:A374"/>
    <mergeCell ref="B372:B374"/>
    <mergeCell ref="C372:C374"/>
    <mergeCell ref="D372:D374"/>
    <mergeCell ref="E372:E374"/>
    <mergeCell ref="F372:F374"/>
    <mergeCell ref="G372:G374"/>
    <mergeCell ref="H372:H374"/>
    <mergeCell ref="I372:I374"/>
    <mergeCell ref="J372:J374"/>
    <mergeCell ref="K372:K374"/>
    <mergeCell ref="L372:L374"/>
    <mergeCell ref="M372:M374"/>
    <mergeCell ref="N372:N374"/>
    <mergeCell ref="O372:O374"/>
    <mergeCell ref="U367:U368"/>
    <mergeCell ref="V367:V368"/>
    <mergeCell ref="W367:W368"/>
    <mergeCell ref="X367:X368"/>
    <mergeCell ref="Y367:Y368"/>
    <mergeCell ref="P367:P368"/>
    <mergeCell ref="Q367:Q368"/>
    <mergeCell ref="R367:R368"/>
    <mergeCell ref="S367:S368"/>
    <mergeCell ref="T367:T368"/>
    <mergeCell ref="Z372:Z374"/>
    <mergeCell ref="A375:A377"/>
    <mergeCell ref="B375:B377"/>
    <mergeCell ref="C375:C377"/>
    <mergeCell ref="D375:D377"/>
    <mergeCell ref="E375:E377"/>
    <mergeCell ref="F375:F377"/>
    <mergeCell ref="G375:G377"/>
    <mergeCell ref="H375:H377"/>
    <mergeCell ref="I375:I377"/>
    <mergeCell ref="J375:J377"/>
    <mergeCell ref="K375:K377"/>
    <mergeCell ref="L375:L377"/>
    <mergeCell ref="M375:M377"/>
    <mergeCell ref="N375:N377"/>
    <mergeCell ref="O375:O377"/>
    <mergeCell ref="U372:U374"/>
    <mergeCell ref="V372:V374"/>
    <mergeCell ref="W372:W374"/>
    <mergeCell ref="X372:X374"/>
    <mergeCell ref="Y372:Y374"/>
    <mergeCell ref="P372:P374"/>
    <mergeCell ref="Q372:Q374"/>
    <mergeCell ref="R372:R374"/>
    <mergeCell ref="S372:S374"/>
    <mergeCell ref="T372:T374"/>
    <mergeCell ref="Z375:Z377"/>
    <mergeCell ref="A378:A380"/>
    <mergeCell ref="B378:B380"/>
    <mergeCell ref="C378:C380"/>
    <mergeCell ref="D378:D380"/>
    <mergeCell ref="E378:E380"/>
    <mergeCell ref="F378:F380"/>
    <mergeCell ref="G378:G380"/>
    <mergeCell ref="H378:H380"/>
    <mergeCell ref="I378:I380"/>
    <mergeCell ref="J378:J380"/>
    <mergeCell ref="K378:K380"/>
    <mergeCell ref="L378:L380"/>
    <mergeCell ref="M378:M380"/>
    <mergeCell ref="N378:N380"/>
    <mergeCell ref="O378:O380"/>
    <mergeCell ref="U375:U377"/>
    <mergeCell ref="V375:V377"/>
    <mergeCell ref="W375:W377"/>
    <mergeCell ref="X375:X377"/>
    <mergeCell ref="Y375:Y377"/>
    <mergeCell ref="P375:P377"/>
    <mergeCell ref="Q375:Q377"/>
    <mergeCell ref="R375:R377"/>
    <mergeCell ref="S375:S377"/>
    <mergeCell ref="T375:T377"/>
    <mergeCell ref="Z378:Z380"/>
    <mergeCell ref="A384:A385"/>
    <mergeCell ref="B384:B385"/>
    <mergeCell ref="C384:C385"/>
    <mergeCell ref="D384:D385"/>
    <mergeCell ref="E384:E385"/>
    <mergeCell ref="F384:F385"/>
    <mergeCell ref="G384:G385"/>
    <mergeCell ref="H384:H385"/>
    <mergeCell ref="I384:I385"/>
    <mergeCell ref="J384:J385"/>
    <mergeCell ref="K384:K385"/>
    <mergeCell ref="L384:L385"/>
    <mergeCell ref="M384:M385"/>
    <mergeCell ref="N384:N385"/>
    <mergeCell ref="O384:O385"/>
    <mergeCell ref="U378:U380"/>
    <mergeCell ref="V378:V380"/>
    <mergeCell ref="W378:W380"/>
    <mergeCell ref="X378:X380"/>
    <mergeCell ref="Y378:Y380"/>
    <mergeCell ref="P378:P380"/>
    <mergeCell ref="Q378:Q380"/>
    <mergeCell ref="R378:R380"/>
    <mergeCell ref="S378:S380"/>
    <mergeCell ref="T378:T380"/>
    <mergeCell ref="Z384:Z385"/>
    <mergeCell ref="A388:A394"/>
    <mergeCell ref="B388:B394"/>
    <mergeCell ref="C388:C394"/>
    <mergeCell ref="D388:D394"/>
    <mergeCell ref="E388:E394"/>
    <mergeCell ref="F388:F394"/>
    <mergeCell ref="G388:G394"/>
    <mergeCell ref="H388:H394"/>
    <mergeCell ref="I388:I394"/>
    <mergeCell ref="J388:J394"/>
    <mergeCell ref="K388:K394"/>
    <mergeCell ref="L388:L394"/>
    <mergeCell ref="M388:M394"/>
    <mergeCell ref="N388:N394"/>
    <mergeCell ref="O388:O394"/>
    <mergeCell ref="U384:U385"/>
    <mergeCell ref="V384:V385"/>
    <mergeCell ref="W384:W385"/>
    <mergeCell ref="X384:X385"/>
    <mergeCell ref="Y384:Y385"/>
    <mergeCell ref="P384:P385"/>
    <mergeCell ref="Q384:Q385"/>
    <mergeCell ref="R384:R385"/>
    <mergeCell ref="S384:S385"/>
    <mergeCell ref="T384:T385"/>
    <mergeCell ref="Z388:Z394"/>
    <mergeCell ref="A398:A401"/>
    <mergeCell ref="B398:B401"/>
    <mergeCell ref="C398:C401"/>
    <mergeCell ref="D398:D401"/>
    <mergeCell ref="E398:E401"/>
    <mergeCell ref="F398:F401"/>
    <mergeCell ref="G398:G401"/>
    <mergeCell ref="H398:H401"/>
    <mergeCell ref="I398:I401"/>
    <mergeCell ref="J398:J401"/>
    <mergeCell ref="K398:K401"/>
    <mergeCell ref="L398:L401"/>
    <mergeCell ref="M398:M401"/>
    <mergeCell ref="N398:N401"/>
    <mergeCell ref="O398:O401"/>
    <mergeCell ref="U388:U394"/>
    <mergeCell ref="V388:V394"/>
    <mergeCell ref="W388:W394"/>
    <mergeCell ref="X388:X394"/>
    <mergeCell ref="Y388:Y394"/>
    <mergeCell ref="P388:P394"/>
    <mergeCell ref="Q388:Q394"/>
    <mergeCell ref="R388:R394"/>
    <mergeCell ref="S388:S394"/>
    <mergeCell ref="T388:T394"/>
    <mergeCell ref="Z398:Z401"/>
    <mergeCell ref="A404:A410"/>
    <mergeCell ref="B404:B410"/>
    <mergeCell ref="C404:C410"/>
    <mergeCell ref="D404:D410"/>
    <mergeCell ref="E404:E410"/>
    <mergeCell ref="F404:F410"/>
    <mergeCell ref="G404:G410"/>
    <mergeCell ref="H404:H410"/>
    <mergeCell ref="I404:I410"/>
    <mergeCell ref="J404:J410"/>
    <mergeCell ref="K404:K410"/>
    <mergeCell ref="L404:L410"/>
    <mergeCell ref="M404:M410"/>
    <mergeCell ref="N404:N410"/>
    <mergeCell ref="O404:O410"/>
    <mergeCell ref="U398:U401"/>
    <mergeCell ref="V398:V401"/>
    <mergeCell ref="W398:W401"/>
    <mergeCell ref="X398:X401"/>
    <mergeCell ref="Y398:Y401"/>
    <mergeCell ref="P398:P401"/>
    <mergeCell ref="Q398:Q401"/>
    <mergeCell ref="R398:R401"/>
    <mergeCell ref="S398:S401"/>
    <mergeCell ref="T398:T401"/>
    <mergeCell ref="Z404:Z410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J413:J414"/>
    <mergeCell ref="K413:K414"/>
    <mergeCell ref="L413:L414"/>
    <mergeCell ref="M413:M414"/>
    <mergeCell ref="N413:N414"/>
    <mergeCell ref="O413:O414"/>
    <mergeCell ref="U404:U410"/>
    <mergeCell ref="V404:V410"/>
    <mergeCell ref="W404:W410"/>
    <mergeCell ref="X404:X410"/>
    <mergeCell ref="Y404:Y410"/>
    <mergeCell ref="P404:P410"/>
    <mergeCell ref="Q404:Q410"/>
    <mergeCell ref="R404:R410"/>
    <mergeCell ref="S404:S410"/>
    <mergeCell ref="T404:T410"/>
    <mergeCell ref="Z413:Z414"/>
    <mergeCell ref="A421:A424"/>
    <mergeCell ref="B421:B424"/>
    <mergeCell ref="C421:C424"/>
    <mergeCell ref="D421:D424"/>
    <mergeCell ref="E421:E424"/>
    <mergeCell ref="F421:F424"/>
    <mergeCell ref="G421:G424"/>
    <mergeCell ref="H421:H424"/>
    <mergeCell ref="I421:I424"/>
    <mergeCell ref="J421:J424"/>
    <mergeCell ref="K421:K424"/>
    <mergeCell ref="L421:L424"/>
    <mergeCell ref="M421:M424"/>
    <mergeCell ref="N421:N424"/>
    <mergeCell ref="O421:O424"/>
    <mergeCell ref="U413:U414"/>
    <mergeCell ref="V413:V414"/>
    <mergeCell ref="W413:W414"/>
    <mergeCell ref="X413:X414"/>
    <mergeCell ref="Y413:Y414"/>
    <mergeCell ref="P413:P414"/>
    <mergeCell ref="Q413:Q414"/>
    <mergeCell ref="R413:R414"/>
    <mergeCell ref="S413:S414"/>
    <mergeCell ref="T413:T414"/>
    <mergeCell ref="Z421:Z424"/>
    <mergeCell ref="A432:A433"/>
    <mergeCell ref="B432:B433"/>
    <mergeCell ref="C432:C433"/>
    <mergeCell ref="D432:D433"/>
    <mergeCell ref="E432:E433"/>
    <mergeCell ref="F432:F433"/>
    <mergeCell ref="G432:G433"/>
    <mergeCell ref="H432:H433"/>
    <mergeCell ref="I432:I433"/>
    <mergeCell ref="J432:J433"/>
    <mergeCell ref="K432:K433"/>
    <mergeCell ref="L432:L433"/>
    <mergeCell ref="M432:M433"/>
    <mergeCell ref="N432:N433"/>
    <mergeCell ref="O432:O433"/>
    <mergeCell ref="U421:U424"/>
    <mergeCell ref="V421:V424"/>
    <mergeCell ref="W421:W424"/>
    <mergeCell ref="X421:X424"/>
    <mergeCell ref="Y421:Y424"/>
    <mergeCell ref="P421:P424"/>
    <mergeCell ref="Q421:Q424"/>
    <mergeCell ref="R421:R424"/>
    <mergeCell ref="S421:S424"/>
    <mergeCell ref="T421:T424"/>
    <mergeCell ref="Z432:Z433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L435:L436"/>
    <mergeCell ref="M435:M436"/>
    <mergeCell ref="N435:N436"/>
    <mergeCell ref="O435:O436"/>
    <mergeCell ref="U432:U433"/>
    <mergeCell ref="V432:V433"/>
    <mergeCell ref="W432:W433"/>
    <mergeCell ref="X432:X433"/>
    <mergeCell ref="Y432:Y433"/>
    <mergeCell ref="P432:P433"/>
    <mergeCell ref="Q432:Q433"/>
    <mergeCell ref="R432:R433"/>
    <mergeCell ref="S432:S433"/>
    <mergeCell ref="T432:T433"/>
    <mergeCell ref="Z435:Z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J437:J438"/>
    <mergeCell ref="K437:K438"/>
    <mergeCell ref="L437:L438"/>
    <mergeCell ref="M437:M438"/>
    <mergeCell ref="N437:N438"/>
    <mergeCell ref="O437:O438"/>
    <mergeCell ref="U435:U436"/>
    <mergeCell ref="V435:V436"/>
    <mergeCell ref="W435:W436"/>
    <mergeCell ref="X435:X436"/>
    <mergeCell ref="Y435:Y436"/>
    <mergeCell ref="P435:P436"/>
    <mergeCell ref="Q435:Q436"/>
    <mergeCell ref="R435:R436"/>
    <mergeCell ref="S435:S436"/>
    <mergeCell ref="T435:T436"/>
    <mergeCell ref="Z437:Z438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J439:J440"/>
    <mergeCell ref="K439:K440"/>
    <mergeCell ref="L439:L440"/>
    <mergeCell ref="M439:M440"/>
    <mergeCell ref="N439:N440"/>
    <mergeCell ref="O439:O440"/>
    <mergeCell ref="U437:U438"/>
    <mergeCell ref="V437:V438"/>
    <mergeCell ref="W437:W438"/>
    <mergeCell ref="X437:X438"/>
    <mergeCell ref="Y437:Y438"/>
    <mergeCell ref="P437:P438"/>
    <mergeCell ref="Q437:Q438"/>
    <mergeCell ref="R437:R438"/>
    <mergeCell ref="S437:S438"/>
    <mergeCell ref="T437:T438"/>
    <mergeCell ref="Z439:Z440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J441:J442"/>
    <mergeCell ref="K441:K442"/>
    <mergeCell ref="L441:L442"/>
    <mergeCell ref="M441:M442"/>
    <mergeCell ref="N441:N442"/>
    <mergeCell ref="O441:O442"/>
    <mergeCell ref="U439:U440"/>
    <mergeCell ref="V439:V440"/>
    <mergeCell ref="W439:W440"/>
    <mergeCell ref="X439:X440"/>
    <mergeCell ref="Y439:Y440"/>
    <mergeCell ref="P439:P440"/>
    <mergeCell ref="Q439:Q440"/>
    <mergeCell ref="R439:R440"/>
    <mergeCell ref="S439:S440"/>
    <mergeCell ref="T439:T440"/>
    <mergeCell ref="Z441:Z442"/>
    <mergeCell ref="A444:A447"/>
    <mergeCell ref="B444:B447"/>
    <mergeCell ref="C444:C447"/>
    <mergeCell ref="D444:D447"/>
    <mergeCell ref="E444:E447"/>
    <mergeCell ref="F444:F447"/>
    <mergeCell ref="G444:G447"/>
    <mergeCell ref="H444:H447"/>
    <mergeCell ref="I444:I447"/>
    <mergeCell ref="J444:J447"/>
    <mergeCell ref="K444:K447"/>
    <mergeCell ref="L444:L447"/>
    <mergeCell ref="M444:M447"/>
    <mergeCell ref="N444:N447"/>
    <mergeCell ref="O444:O447"/>
    <mergeCell ref="U441:U442"/>
    <mergeCell ref="V441:V442"/>
    <mergeCell ref="W441:W442"/>
    <mergeCell ref="X441:X442"/>
    <mergeCell ref="Y441:Y442"/>
    <mergeCell ref="P441:P442"/>
    <mergeCell ref="Q441:Q442"/>
    <mergeCell ref="R441:R442"/>
    <mergeCell ref="S441:S442"/>
    <mergeCell ref="T441:T442"/>
    <mergeCell ref="Z444:Z447"/>
    <mergeCell ref="A449:A452"/>
    <mergeCell ref="B449:B452"/>
    <mergeCell ref="C449:C452"/>
    <mergeCell ref="D449:D452"/>
    <mergeCell ref="E449:E452"/>
    <mergeCell ref="F449:F452"/>
    <mergeCell ref="G449:G452"/>
    <mergeCell ref="H449:H452"/>
    <mergeCell ref="I449:I452"/>
    <mergeCell ref="J449:J452"/>
    <mergeCell ref="K449:K452"/>
    <mergeCell ref="L449:L452"/>
    <mergeCell ref="M449:M452"/>
    <mergeCell ref="N449:N452"/>
    <mergeCell ref="O449:O452"/>
    <mergeCell ref="U444:U447"/>
    <mergeCell ref="V444:V447"/>
    <mergeCell ref="W444:W447"/>
    <mergeCell ref="X444:X447"/>
    <mergeCell ref="Y444:Y447"/>
    <mergeCell ref="P444:P447"/>
    <mergeCell ref="Q444:Q447"/>
    <mergeCell ref="R444:R447"/>
    <mergeCell ref="S444:S447"/>
    <mergeCell ref="T444:T447"/>
    <mergeCell ref="Z449:Z452"/>
    <mergeCell ref="A453:A457"/>
    <mergeCell ref="B453:B457"/>
    <mergeCell ref="C453:C457"/>
    <mergeCell ref="D453:D457"/>
    <mergeCell ref="E453:E457"/>
    <mergeCell ref="F453:F457"/>
    <mergeCell ref="G453:G457"/>
    <mergeCell ref="H453:H457"/>
    <mergeCell ref="I453:I457"/>
    <mergeCell ref="J453:J457"/>
    <mergeCell ref="K453:K457"/>
    <mergeCell ref="L453:L457"/>
    <mergeCell ref="M453:M457"/>
    <mergeCell ref="N453:N457"/>
    <mergeCell ref="O453:O457"/>
    <mergeCell ref="U449:U452"/>
    <mergeCell ref="V449:V452"/>
    <mergeCell ref="W449:W452"/>
    <mergeCell ref="X449:X452"/>
    <mergeCell ref="Y449:Y452"/>
    <mergeCell ref="P449:P452"/>
    <mergeCell ref="Q449:Q452"/>
    <mergeCell ref="R449:R452"/>
    <mergeCell ref="S449:S452"/>
    <mergeCell ref="T449:T452"/>
    <mergeCell ref="Z453:Z457"/>
    <mergeCell ref="A458:A462"/>
    <mergeCell ref="B458:B462"/>
    <mergeCell ref="C458:C462"/>
    <mergeCell ref="D458:D462"/>
    <mergeCell ref="E458:E462"/>
    <mergeCell ref="F458:F462"/>
    <mergeCell ref="G458:G462"/>
    <mergeCell ref="H458:H462"/>
    <mergeCell ref="I458:I462"/>
    <mergeCell ref="J458:J462"/>
    <mergeCell ref="K458:K462"/>
    <mergeCell ref="L458:L462"/>
    <mergeCell ref="M458:M462"/>
    <mergeCell ref="N458:N462"/>
    <mergeCell ref="O458:O462"/>
    <mergeCell ref="U453:U457"/>
    <mergeCell ref="V453:V457"/>
    <mergeCell ref="W453:W457"/>
    <mergeCell ref="X453:X457"/>
    <mergeCell ref="Y453:Y457"/>
    <mergeCell ref="P453:P457"/>
    <mergeCell ref="Q453:Q457"/>
    <mergeCell ref="R453:R457"/>
    <mergeCell ref="S453:S457"/>
    <mergeCell ref="T453:T457"/>
    <mergeCell ref="Z458:Z462"/>
    <mergeCell ref="A463:A467"/>
    <mergeCell ref="B463:B467"/>
    <mergeCell ref="C463:C467"/>
    <mergeCell ref="D463:D467"/>
    <mergeCell ref="E463:E467"/>
    <mergeCell ref="F463:F467"/>
    <mergeCell ref="G463:G467"/>
    <mergeCell ref="H463:H467"/>
    <mergeCell ref="I463:I467"/>
    <mergeCell ref="J463:J467"/>
    <mergeCell ref="K463:K467"/>
    <mergeCell ref="L463:L467"/>
    <mergeCell ref="M463:M467"/>
    <mergeCell ref="N463:N467"/>
    <mergeCell ref="O463:O467"/>
    <mergeCell ref="U458:U462"/>
    <mergeCell ref="V458:V462"/>
    <mergeCell ref="W458:W462"/>
    <mergeCell ref="X458:X462"/>
    <mergeCell ref="Y458:Y462"/>
    <mergeCell ref="P458:P462"/>
    <mergeCell ref="Q458:Q462"/>
    <mergeCell ref="R458:R462"/>
    <mergeCell ref="S458:S462"/>
    <mergeCell ref="T458:T462"/>
    <mergeCell ref="Z463:Z467"/>
    <mergeCell ref="A468:A471"/>
    <mergeCell ref="B468:B471"/>
    <mergeCell ref="C468:C471"/>
    <mergeCell ref="D468:D471"/>
    <mergeCell ref="E468:E471"/>
    <mergeCell ref="F468:F471"/>
    <mergeCell ref="G468:G471"/>
    <mergeCell ref="H468:H471"/>
    <mergeCell ref="I468:I471"/>
    <mergeCell ref="J468:J471"/>
    <mergeCell ref="K468:K471"/>
    <mergeCell ref="L468:L471"/>
    <mergeCell ref="M468:M471"/>
    <mergeCell ref="N468:N471"/>
    <mergeCell ref="O468:O471"/>
    <mergeCell ref="U463:U467"/>
    <mergeCell ref="V463:V467"/>
    <mergeCell ref="W463:W467"/>
    <mergeCell ref="X463:X467"/>
    <mergeCell ref="Y463:Y467"/>
    <mergeCell ref="P463:P467"/>
    <mergeCell ref="Q463:Q467"/>
    <mergeCell ref="R463:R467"/>
    <mergeCell ref="S463:S467"/>
    <mergeCell ref="T463:T467"/>
    <mergeCell ref="Z468:Z471"/>
    <mergeCell ref="A472:A476"/>
    <mergeCell ref="B472:B476"/>
    <mergeCell ref="C472:C476"/>
    <mergeCell ref="D472:D476"/>
    <mergeCell ref="E472:E476"/>
    <mergeCell ref="F472:F476"/>
    <mergeCell ref="G472:G476"/>
    <mergeCell ref="H472:H476"/>
    <mergeCell ref="I472:I476"/>
    <mergeCell ref="J472:J476"/>
    <mergeCell ref="K472:K476"/>
    <mergeCell ref="L472:L476"/>
    <mergeCell ref="M472:M476"/>
    <mergeCell ref="N472:N476"/>
    <mergeCell ref="O472:O476"/>
    <mergeCell ref="U468:U471"/>
    <mergeCell ref="V468:V471"/>
    <mergeCell ref="W468:W471"/>
    <mergeCell ref="X468:X471"/>
    <mergeCell ref="Y468:Y471"/>
    <mergeCell ref="P468:P471"/>
    <mergeCell ref="Q468:Q471"/>
    <mergeCell ref="R468:R471"/>
    <mergeCell ref="S468:S471"/>
    <mergeCell ref="T468:T471"/>
    <mergeCell ref="Z472:Z476"/>
    <mergeCell ref="A495:A497"/>
    <mergeCell ref="B495:B497"/>
    <mergeCell ref="C495:C497"/>
    <mergeCell ref="D495:D497"/>
    <mergeCell ref="E495:E497"/>
    <mergeCell ref="F495:F497"/>
    <mergeCell ref="G495:G497"/>
    <mergeCell ref="H495:H497"/>
    <mergeCell ref="I495:I497"/>
    <mergeCell ref="J495:J497"/>
    <mergeCell ref="K495:K497"/>
    <mergeCell ref="L495:L497"/>
    <mergeCell ref="M495:M497"/>
    <mergeCell ref="N495:N497"/>
    <mergeCell ref="O495:O497"/>
    <mergeCell ref="U472:U476"/>
    <mergeCell ref="V472:V476"/>
    <mergeCell ref="W472:W476"/>
    <mergeCell ref="X472:X476"/>
    <mergeCell ref="Y472:Y476"/>
    <mergeCell ref="P472:P476"/>
    <mergeCell ref="Q472:Q476"/>
    <mergeCell ref="R472:R476"/>
    <mergeCell ref="S472:S476"/>
    <mergeCell ref="T472:T476"/>
    <mergeCell ref="Z495:Z497"/>
    <mergeCell ref="A498:A508"/>
    <mergeCell ref="B498:B508"/>
    <mergeCell ref="C498:C508"/>
    <mergeCell ref="D498:D508"/>
    <mergeCell ref="E498:E508"/>
    <mergeCell ref="F498:F508"/>
    <mergeCell ref="G498:G508"/>
    <mergeCell ref="H498:H508"/>
    <mergeCell ref="I498:I508"/>
    <mergeCell ref="J498:J508"/>
    <mergeCell ref="K498:K508"/>
    <mergeCell ref="L498:L508"/>
    <mergeCell ref="M498:M508"/>
    <mergeCell ref="N498:N508"/>
    <mergeCell ref="O498:O508"/>
    <mergeCell ref="U495:U497"/>
    <mergeCell ref="V495:V497"/>
    <mergeCell ref="W495:W497"/>
    <mergeCell ref="X495:X497"/>
    <mergeCell ref="Y495:Y497"/>
    <mergeCell ref="P495:P497"/>
    <mergeCell ref="Q495:Q497"/>
    <mergeCell ref="R495:R497"/>
    <mergeCell ref="S495:S497"/>
    <mergeCell ref="T495:T497"/>
    <mergeCell ref="Z498:Z508"/>
    <mergeCell ref="A512:A514"/>
    <mergeCell ref="B512:B514"/>
    <mergeCell ref="C512:C514"/>
    <mergeCell ref="D512:D514"/>
    <mergeCell ref="E512:E514"/>
    <mergeCell ref="F512:F514"/>
    <mergeCell ref="G512:G514"/>
    <mergeCell ref="H512:H514"/>
    <mergeCell ref="I512:I514"/>
    <mergeCell ref="J512:J514"/>
    <mergeCell ref="K512:K514"/>
    <mergeCell ref="L512:L514"/>
    <mergeCell ref="M512:M514"/>
    <mergeCell ref="N512:N514"/>
    <mergeCell ref="O512:O514"/>
    <mergeCell ref="U498:U508"/>
    <mergeCell ref="V498:V508"/>
    <mergeCell ref="W498:W508"/>
    <mergeCell ref="X498:X508"/>
    <mergeCell ref="Y498:Y508"/>
    <mergeCell ref="P498:P508"/>
    <mergeCell ref="Q498:Q508"/>
    <mergeCell ref="R498:R508"/>
    <mergeCell ref="S498:S508"/>
    <mergeCell ref="T498:T508"/>
    <mergeCell ref="Z512:Z514"/>
    <mergeCell ref="A515:A516"/>
    <mergeCell ref="B515:B516"/>
    <mergeCell ref="C515:C516"/>
    <mergeCell ref="D515:D516"/>
    <mergeCell ref="E515:E516"/>
    <mergeCell ref="F515:F516"/>
    <mergeCell ref="G515:G516"/>
    <mergeCell ref="H515:H516"/>
    <mergeCell ref="I515:I516"/>
    <mergeCell ref="J515:J516"/>
    <mergeCell ref="K515:K516"/>
    <mergeCell ref="L515:L516"/>
    <mergeCell ref="M515:M516"/>
    <mergeCell ref="N515:N516"/>
    <mergeCell ref="O515:O516"/>
    <mergeCell ref="U512:U514"/>
    <mergeCell ref="V512:V514"/>
    <mergeCell ref="W512:W514"/>
    <mergeCell ref="X512:X514"/>
    <mergeCell ref="Y512:Y514"/>
    <mergeCell ref="P512:P514"/>
    <mergeCell ref="Q512:Q514"/>
    <mergeCell ref="R512:R514"/>
    <mergeCell ref="S512:S514"/>
    <mergeCell ref="T512:T514"/>
    <mergeCell ref="Z515:Z516"/>
    <mergeCell ref="A518:A519"/>
    <mergeCell ref="B518:B519"/>
    <mergeCell ref="C518:C519"/>
    <mergeCell ref="D518:D519"/>
    <mergeCell ref="E518:E519"/>
    <mergeCell ref="F518:F519"/>
    <mergeCell ref="G518:G519"/>
    <mergeCell ref="H518:H519"/>
    <mergeCell ref="I518:I519"/>
    <mergeCell ref="J518:J519"/>
    <mergeCell ref="K518:K519"/>
    <mergeCell ref="L518:L519"/>
    <mergeCell ref="M518:M519"/>
    <mergeCell ref="N518:N519"/>
    <mergeCell ref="O518:O519"/>
    <mergeCell ref="U515:U516"/>
    <mergeCell ref="V515:V516"/>
    <mergeCell ref="W515:W516"/>
    <mergeCell ref="X515:X516"/>
    <mergeCell ref="Y515:Y516"/>
    <mergeCell ref="P515:P516"/>
    <mergeCell ref="Q515:Q516"/>
    <mergeCell ref="R515:R516"/>
    <mergeCell ref="S515:S516"/>
    <mergeCell ref="T515:T516"/>
    <mergeCell ref="Z518:Z519"/>
    <mergeCell ref="A520:A521"/>
    <mergeCell ref="B520:B521"/>
    <mergeCell ref="C520:C521"/>
    <mergeCell ref="D520:D521"/>
    <mergeCell ref="E520:E521"/>
    <mergeCell ref="F520:F521"/>
    <mergeCell ref="G520:G521"/>
    <mergeCell ref="H520:H521"/>
    <mergeCell ref="I520:I521"/>
    <mergeCell ref="J520:J521"/>
    <mergeCell ref="K520:K521"/>
    <mergeCell ref="L520:L521"/>
    <mergeCell ref="M520:M521"/>
    <mergeCell ref="N520:N521"/>
    <mergeCell ref="O520:O521"/>
    <mergeCell ref="U518:U519"/>
    <mergeCell ref="V518:V519"/>
    <mergeCell ref="W518:W519"/>
    <mergeCell ref="X518:X519"/>
    <mergeCell ref="Y518:Y519"/>
    <mergeCell ref="P518:P519"/>
    <mergeCell ref="Q518:Q519"/>
    <mergeCell ref="R518:R519"/>
    <mergeCell ref="S518:S519"/>
    <mergeCell ref="T518:T519"/>
    <mergeCell ref="Z520:Z521"/>
    <mergeCell ref="A522:A523"/>
    <mergeCell ref="B522:B523"/>
    <mergeCell ref="C522:C523"/>
    <mergeCell ref="D522:D523"/>
    <mergeCell ref="E522:E523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N522:N523"/>
    <mergeCell ref="O522:O523"/>
    <mergeCell ref="U520:U521"/>
    <mergeCell ref="V520:V521"/>
    <mergeCell ref="W520:W521"/>
    <mergeCell ref="X520:X521"/>
    <mergeCell ref="Y520:Y521"/>
    <mergeCell ref="P520:P521"/>
    <mergeCell ref="Q520:Q521"/>
    <mergeCell ref="R520:R521"/>
    <mergeCell ref="S520:S521"/>
    <mergeCell ref="T520:T521"/>
    <mergeCell ref="Z522:Z523"/>
    <mergeCell ref="A524:A525"/>
    <mergeCell ref="B524:B525"/>
    <mergeCell ref="C524:C525"/>
    <mergeCell ref="D524:D525"/>
    <mergeCell ref="E524:E525"/>
    <mergeCell ref="F524:F525"/>
    <mergeCell ref="G524:G525"/>
    <mergeCell ref="H524:H525"/>
    <mergeCell ref="I524:I525"/>
    <mergeCell ref="J524:J525"/>
    <mergeCell ref="K524:K525"/>
    <mergeCell ref="L524:L525"/>
    <mergeCell ref="M524:M525"/>
    <mergeCell ref="N524:N525"/>
    <mergeCell ref="O524:O525"/>
    <mergeCell ref="U522:U523"/>
    <mergeCell ref="V522:V523"/>
    <mergeCell ref="W522:W523"/>
    <mergeCell ref="X522:X523"/>
    <mergeCell ref="Y522:Y523"/>
    <mergeCell ref="P522:P523"/>
    <mergeCell ref="Q522:Q523"/>
    <mergeCell ref="R522:R523"/>
    <mergeCell ref="S522:S523"/>
    <mergeCell ref="T522:T523"/>
    <mergeCell ref="Z524:Z525"/>
    <mergeCell ref="A526:A527"/>
    <mergeCell ref="B526:B527"/>
    <mergeCell ref="C526:C527"/>
    <mergeCell ref="D526:D527"/>
    <mergeCell ref="E526:E527"/>
    <mergeCell ref="F526:F527"/>
    <mergeCell ref="G526:G527"/>
    <mergeCell ref="H526:H527"/>
    <mergeCell ref="I526:I527"/>
    <mergeCell ref="J526:J527"/>
    <mergeCell ref="K526:K527"/>
    <mergeCell ref="L526:L527"/>
    <mergeCell ref="M526:M527"/>
    <mergeCell ref="N526:N527"/>
    <mergeCell ref="O526:O527"/>
    <mergeCell ref="U524:U525"/>
    <mergeCell ref="V524:V525"/>
    <mergeCell ref="W524:W525"/>
    <mergeCell ref="X524:X525"/>
    <mergeCell ref="Y524:Y525"/>
    <mergeCell ref="P524:P525"/>
    <mergeCell ref="Q524:Q525"/>
    <mergeCell ref="R524:R525"/>
    <mergeCell ref="S524:S525"/>
    <mergeCell ref="T524:T525"/>
    <mergeCell ref="Z526:Z527"/>
    <mergeCell ref="A530:A531"/>
    <mergeCell ref="B530:B531"/>
    <mergeCell ref="C530:C531"/>
    <mergeCell ref="D530:D531"/>
    <mergeCell ref="E530:E531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N530:N531"/>
    <mergeCell ref="O530:O531"/>
    <mergeCell ref="U526:U527"/>
    <mergeCell ref="V526:V527"/>
    <mergeCell ref="W526:W527"/>
    <mergeCell ref="X526:X527"/>
    <mergeCell ref="Y526:Y527"/>
    <mergeCell ref="P526:P527"/>
    <mergeCell ref="Q526:Q527"/>
    <mergeCell ref="R526:R527"/>
    <mergeCell ref="S526:S527"/>
    <mergeCell ref="T526:T527"/>
    <mergeCell ref="Z530:Z531"/>
    <mergeCell ref="A532:A536"/>
    <mergeCell ref="B532:B536"/>
    <mergeCell ref="C532:C536"/>
    <mergeCell ref="D532:D536"/>
    <mergeCell ref="E532:E536"/>
    <mergeCell ref="F532:F536"/>
    <mergeCell ref="G532:G536"/>
    <mergeCell ref="H532:H536"/>
    <mergeCell ref="I532:I536"/>
    <mergeCell ref="J532:J536"/>
    <mergeCell ref="K532:K536"/>
    <mergeCell ref="L532:L536"/>
    <mergeCell ref="M532:M536"/>
    <mergeCell ref="N532:N536"/>
    <mergeCell ref="O532:O536"/>
    <mergeCell ref="U530:U531"/>
    <mergeCell ref="V530:V531"/>
    <mergeCell ref="W530:W531"/>
    <mergeCell ref="X530:X531"/>
    <mergeCell ref="Y530:Y531"/>
    <mergeCell ref="P530:P531"/>
    <mergeCell ref="Q530:Q531"/>
    <mergeCell ref="R530:R531"/>
    <mergeCell ref="S530:S531"/>
    <mergeCell ref="T530:T531"/>
    <mergeCell ref="Z532:Z536"/>
    <mergeCell ref="A537:A541"/>
    <mergeCell ref="B537:B541"/>
    <mergeCell ref="C537:C541"/>
    <mergeCell ref="D537:D541"/>
    <mergeCell ref="E537:E541"/>
    <mergeCell ref="F537:F541"/>
    <mergeCell ref="G537:G541"/>
    <mergeCell ref="H537:H541"/>
    <mergeCell ref="I537:I541"/>
    <mergeCell ref="J537:J541"/>
    <mergeCell ref="K537:K541"/>
    <mergeCell ref="L537:L541"/>
    <mergeCell ref="M537:M541"/>
    <mergeCell ref="N537:N541"/>
    <mergeCell ref="O537:O541"/>
    <mergeCell ref="U532:U536"/>
    <mergeCell ref="V532:V536"/>
    <mergeCell ref="W532:W536"/>
    <mergeCell ref="X532:X536"/>
    <mergeCell ref="Y532:Y536"/>
    <mergeCell ref="P532:P536"/>
    <mergeCell ref="Q532:Q536"/>
    <mergeCell ref="R532:R536"/>
    <mergeCell ref="S532:S536"/>
    <mergeCell ref="T532:T536"/>
    <mergeCell ref="Z537:Z541"/>
    <mergeCell ref="A542:A543"/>
    <mergeCell ref="B542:B543"/>
    <mergeCell ref="C542:C543"/>
    <mergeCell ref="D542:D543"/>
    <mergeCell ref="E542:E543"/>
    <mergeCell ref="F542:F543"/>
    <mergeCell ref="G542:G543"/>
    <mergeCell ref="H542:H543"/>
    <mergeCell ref="I542:I543"/>
    <mergeCell ref="J542:J543"/>
    <mergeCell ref="K542:K543"/>
    <mergeCell ref="L542:L543"/>
    <mergeCell ref="M542:M543"/>
    <mergeCell ref="N542:N543"/>
    <mergeCell ref="O542:O543"/>
    <mergeCell ref="U537:U541"/>
    <mergeCell ref="V537:V541"/>
    <mergeCell ref="W537:W541"/>
    <mergeCell ref="X537:X541"/>
    <mergeCell ref="Y537:Y541"/>
    <mergeCell ref="P537:P541"/>
    <mergeCell ref="Q537:Q541"/>
    <mergeCell ref="R537:R541"/>
    <mergeCell ref="S537:S541"/>
    <mergeCell ref="T537:T541"/>
    <mergeCell ref="Z542:Z543"/>
    <mergeCell ref="A549:A551"/>
    <mergeCell ref="B549:B551"/>
    <mergeCell ref="C549:C551"/>
    <mergeCell ref="D549:D551"/>
    <mergeCell ref="E549:E551"/>
    <mergeCell ref="F549:F551"/>
    <mergeCell ref="G549:G551"/>
    <mergeCell ref="H549:H551"/>
    <mergeCell ref="I549:I551"/>
    <mergeCell ref="J549:J551"/>
    <mergeCell ref="K549:K551"/>
    <mergeCell ref="L549:L551"/>
    <mergeCell ref="M549:M551"/>
    <mergeCell ref="N549:N551"/>
    <mergeCell ref="O549:O551"/>
    <mergeCell ref="U542:U543"/>
    <mergeCell ref="V542:V543"/>
    <mergeCell ref="W542:W543"/>
    <mergeCell ref="X542:X543"/>
    <mergeCell ref="Y542:Y543"/>
    <mergeCell ref="P542:P543"/>
    <mergeCell ref="Q542:Q543"/>
    <mergeCell ref="R542:R543"/>
    <mergeCell ref="S542:S543"/>
    <mergeCell ref="T542:T543"/>
    <mergeCell ref="Z549:Z551"/>
    <mergeCell ref="A565:A566"/>
    <mergeCell ref="B565:B566"/>
    <mergeCell ref="C565:C566"/>
    <mergeCell ref="D565:D566"/>
    <mergeCell ref="E565:E566"/>
    <mergeCell ref="F565:F566"/>
    <mergeCell ref="G565:G566"/>
    <mergeCell ref="H565:H566"/>
    <mergeCell ref="I565:I566"/>
    <mergeCell ref="J565:J566"/>
    <mergeCell ref="K565:K566"/>
    <mergeCell ref="L565:L566"/>
    <mergeCell ref="M565:M566"/>
    <mergeCell ref="N565:N566"/>
    <mergeCell ref="O565:O566"/>
    <mergeCell ref="U549:U551"/>
    <mergeCell ref="V549:V551"/>
    <mergeCell ref="W549:W551"/>
    <mergeCell ref="X549:X551"/>
    <mergeCell ref="Y549:Y551"/>
    <mergeCell ref="P549:P551"/>
    <mergeCell ref="Q549:Q551"/>
    <mergeCell ref="R549:R551"/>
    <mergeCell ref="S549:S551"/>
    <mergeCell ref="T549:T551"/>
    <mergeCell ref="Z565:Z566"/>
    <mergeCell ref="A567:A568"/>
    <mergeCell ref="B567:B568"/>
    <mergeCell ref="C567:C568"/>
    <mergeCell ref="D567:D568"/>
    <mergeCell ref="E567:E568"/>
    <mergeCell ref="F567:F568"/>
    <mergeCell ref="G567:G568"/>
    <mergeCell ref="H567:H568"/>
    <mergeCell ref="I567:I568"/>
    <mergeCell ref="J567:J568"/>
    <mergeCell ref="K567:K568"/>
    <mergeCell ref="L567:L568"/>
    <mergeCell ref="M567:M568"/>
    <mergeCell ref="N567:N568"/>
    <mergeCell ref="O567:O568"/>
    <mergeCell ref="U565:U566"/>
    <mergeCell ref="V565:V566"/>
    <mergeCell ref="W565:W566"/>
    <mergeCell ref="X565:X566"/>
    <mergeCell ref="Y565:Y566"/>
    <mergeCell ref="P565:P566"/>
    <mergeCell ref="Q565:Q566"/>
    <mergeCell ref="R565:R566"/>
    <mergeCell ref="S565:S566"/>
    <mergeCell ref="T565:T566"/>
    <mergeCell ref="Z567:Z568"/>
    <mergeCell ref="A569:A575"/>
    <mergeCell ref="B569:B575"/>
    <mergeCell ref="C569:C575"/>
    <mergeCell ref="D569:D575"/>
    <mergeCell ref="E569:E575"/>
    <mergeCell ref="F569:F575"/>
    <mergeCell ref="G569:G575"/>
    <mergeCell ref="H569:H575"/>
    <mergeCell ref="I569:I575"/>
    <mergeCell ref="J569:J575"/>
    <mergeCell ref="K569:K575"/>
    <mergeCell ref="L569:L575"/>
    <mergeCell ref="M569:M575"/>
    <mergeCell ref="N569:N575"/>
    <mergeCell ref="O569:O575"/>
    <mergeCell ref="U567:U568"/>
    <mergeCell ref="V567:V568"/>
    <mergeCell ref="W567:W568"/>
    <mergeCell ref="X567:X568"/>
    <mergeCell ref="Y567:Y568"/>
    <mergeCell ref="P567:P568"/>
    <mergeCell ref="Q567:Q568"/>
    <mergeCell ref="R567:R568"/>
    <mergeCell ref="S567:S568"/>
    <mergeCell ref="T567:T568"/>
    <mergeCell ref="Z569:Z575"/>
    <mergeCell ref="A576:A578"/>
    <mergeCell ref="B576:B578"/>
    <mergeCell ref="C576:C578"/>
    <mergeCell ref="D576:D578"/>
    <mergeCell ref="E576:E578"/>
    <mergeCell ref="F576:F578"/>
    <mergeCell ref="G576:G578"/>
    <mergeCell ref="H576:H578"/>
    <mergeCell ref="I576:I578"/>
    <mergeCell ref="J576:J578"/>
    <mergeCell ref="K576:K578"/>
    <mergeCell ref="L576:L578"/>
    <mergeCell ref="M576:M578"/>
    <mergeCell ref="N576:N578"/>
    <mergeCell ref="O576:O578"/>
    <mergeCell ref="U569:U575"/>
    <mergeCell ref="V569:V575"/>
    <mergeCell ref="W569:W575"/>
    <mergeCell ref="X569:X575"/>
    <mergeCell ref="Y569:Y575"/>
    <mergeCell ref="P569:P575"/>
    <mergeCell ref="Q569:Q575"/>
    <mergeCell ref="R569:R575"/>
    <mergeCell ref="S569:S575"/>
    <mergeCell ref="T569:T575"/>
    <mergeCell ref="Z576:Z578"/>
    <mergeCell ref="A579:A581"/>
    <mergeCell ref="B579:B581"/>
    <mergeCell ref="C579:C581"/>
    <mergeCell ref="D579:D581"/>
    <mergeCell ref="E579:E581"/>
    <mergeCell ref="F579:F581"/>
    <mergeCell ref="G579:G581"/>
    <mergeCell ref="H579:H581"/>
    <mergeCell ref="I579:I581"/>
    <mergeCell ref="J579:J581"/>
    <mergeCell ref="K579:K581"/>
    <mergeCell ref="L579:L581"/>
    <mergeCell ref="M579:M581"/>
    <mergeCell ref="N579:N581"/>
    <mergeCell ref="O579:O581"/>
    <mergeCell ref="U576:U578"/>
    <mergeCell ref="V576:V578"/>
    <mergeCell ref="W576:W578"/>
    <mergeCell ref="X576:X578"/>
    <mergeCell ref="Y576:Y578"/>
    <mergeCell ref="P576:P578"/>
    <mergeCell ref="Q576:Q578"/>
    <mergeCell ref="R576:R578"/>
    <mergeCell ref="S576:S578"/>
    <mergeCell ref="T576:T578"/>
    <mergeCell ref="Z579:Z581"/>
    <mergeCell ref="A582:A587"/>
    <mergeCell ref="B582:B587"/>
    <mergeCell ref="C582:C587"/>
    <mergeCell ref="D582:D587"/>
    <mergeCell ref="E582:E587"/>
    <mergeCell ref="F582:F587"/>
    <mergeCell ref="G582:G587"/>
    <mergeCell ref="H582:H587"/>
    <mergeCell ref="I582:I587"/>
    <mergeCell ref="J582:J587"/>
    <mergeCell ref="K582:K587"/>
    <mergeCell ref="L582:L587"/>
    <mergeCell ref="M582:M587"/>
    <mergeCell ref="N582:N587"/>
    <mergeCell ref="O582:O587"/>
    <mergeCell ref="U579:U581"/>
    <mergeCell ref="V579:V581"/>
    <mergeCell ref="W579:W581"/>
    <mergeCell ref="X579:X581"/>
    <mergeCell ref="Y579:Y581"/>
    <mergeCell ref="P579:P581"/>
    <mergeCell ref="Q579:Q581"/>
    <mergeCell ref="R579:R581"/>
    <mergeCell ref="S579:S581"/>
    <mergeCell ref="T579:T581"/>
    <mergeCell ref="Z582:Z587"/>
    <mergeCell ref="A590:A591"/>
    <mergeCell ref="B590:B591"/>
    <mergeCell ref="C590:C591"/>
    <mergeCell ref="D590:D591"/>
    <mergeCell ref="E590:E591"/>
    <mergeCell ref="F590:F591"/>
    <mergeCell ref="G590:G591"/>
    <mergeCell ref="H590:H591"/>
    <mergeCell ref="I590:I591"/>
    <mergeCell ref="J590:J591"/>
    <mergeCell ref="K590:K591"/>
    <mergeCell ref="L590:L591"/>
    <mergeCell ref="M590:M591"/>
    <mergeCell ref="N590:N591"/>
    <mergeCell ref="O590:O591"/>
    <mergeCell ref="U582:U587"/>
    <mergeCell ref="V582:V587"/>
    <mergeCell ref="W582:W587"/>
    <mergeCell ref="X582:X587"/>
    <mergeCell ref="Y582:Y587"/>
    <mergeCell ref="P582:P587"/>
    <mergeCell ref="Q582:Q587"/>
    <mergeCell ref="R582:R587"/>
    <mergeCell ref="S582:S587"/>
    <mergeCell ref="T582:T587"/>
    <mergeCell ref="Z590:Z591"/>
    <mergeCell ref="A592:A593"/>
    <mergeCell ref="B592:B593"/>
    <mergeCell ref="C592:C593"/>
    <mergeCell ref="D592:D593"/>
    <mergeCell ref="E592:E593"/>
    <mergeCell ref="F592:F593"/>
    <mergeCell ref="G592:G593"/>
    <mergeCell ref="H592:H593"/>
    <mergeCell ref="I592:I593"/>
    <mergeCell ref="J592:J593"/>
    <mergeCell ref="K592:K593"/>
    <mergeCell ref="L592:L593"/>
    <mergeCell ref="M592:M593"/>
    <mergeCell ref="N592:N593"/>
    <mergeCell ref="O592:O593"/>
    <mergeCell ref="U590:U591"/>
    <mergeCell ref="V590:V591"/>
    <mergeCell ref="W590:W591"/>
    <mergeCell ref="X590:X591"/>
    <mergeCell ref="Y590:Y591"/>
    <mergeCell ref="P590:P591"/>
    <mergeCell ref="Q590:Q591"/>
    <mergeCell ref="R590:R591"/>
    <mergeCell ref="S590:S591"/>
    <mergeCell ref="T590:T591"/>
    <mergeCell ref="Z592:Z593"/>
    <mergeCell ref="A594:A595"/>
    <mergeCell ref="B594:B595"/>
    <mergeCell ref="C594:C595"/>
    <mergeCell ref="D594:D595"/>
    <mergeCell ref="E594:E595"/>
    <mergeCell ref="F594:F595"/>
    <mergeCell ref="G594:G595"/>
    <mergeCell ref="H594:H595"/>
    <mergeCell ref="I594:I595"/>
    <mergeCell ref="J594:J595"/>
    <mergeCell ref="K594:K595"/>
    <mergeCell ref="L594:L595"/>
    <mergeCell ref="M594:M595"/>
    <mergeCell ref="N594:N595"/>
    <mergeCell ref="O594:O595"/>
    <mergeCell ref="U592:U593"/>
    <mergeCell ref="V592:V593"/>
    <mergeCell ref="W592:W593"/>
    <mergeCell ref="X592:X593"/>
    <mergeCell ref="Y592:Y593"/>
    <mergeCell ref="P592:P593"/>
    <mergeCell ref="Q592:Q593"/>
    <mergeCell ref="R592:R593"/>
    <mergeCell ref="S592:S593"/>
    <mergeCell ref="T592:T593"/>
    <mergeCell ref="Z594:Z595"/>
    <mergeCell ref="A596:A597"/>
    <mergeCell ref="B596:B597"/>
    <mergeCell ref="C596:C597"/>
    <mergeCell ref="D596:D597"/>
    <mergeCell ref="E596:E597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N596:N597"/>
    <mergeCell ref="O596:O597"/>
    <mergeCell ref="U594:U595"/>
    <mergeCell ref="V594:V595"/>
    <mergeCell ref="W594:W595"/>
    <mergeCell ref="X594:X595"/>
    <mergeCell ref="Y594:Y595"/>
    <mergeCell ref="P594:P595"/>
    <mergeCell ref="Q594:Q595"/>
    <mergeCell ref="R594:R595"/>
    <mergeCell ref="S594:S595"/>
    <mergeCell ref="T594:T595"/>
    <mergeCell ref="Z596:Z597"/>
    <mergeCell ref="A608:A609"/>
    <mergeCell ref="B608:B609"/>
    <mergeCell ref="C608:C609"/>
    <mergeCell ref="D608:D609"/>
    <mergeCell ref="E608:E609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N608:N609"/>
    <mergeCell ref="O608:O609"/>
    <mergeCell ref="U596:U597"/>
    <mergeCell ref="V596:V597"/>
    <mergeCell ref="W596:W597"/>
    <mergeCell ref="X596:X597"/>
    <mergeCell ref="Y596:Y597"/>
    <mergeCell ref="P596:P597"/>
    <mergeCell ref="Q596:Q597"/>
    <mergeCell ref="R596:R597"/>
    <mergeCell ref="S596:S597"/>
    <mergeCell ref="T596:T597"/>
    <mergeCell ref="Z608:Z609"/>
    <mergeCell ref="A611:A615"/>
    <mergeCell ref="B611:B615"/>
    <mergeCell ref="C611:C615"/>
    <mergeCell ref="D611:D615"/>
    <mergeCell ref="E611:E615"/>
    <mergeCell ref="F611:F615"/>
    <mergeCell ref="G611:G615"/>
    <mergeCell ref="H611:H615"/>
    <mergeCell ref="I611:I615"/>
    <mergeCell ref="J611:J615"/>
    <mergeCell ref="K611:K615"/>
    <mergeCell ref="L611:L615"/>
    <mergeCell ref="M611:M615"/>
    <mergeCell ref="N611:N615"/>
    <mergeCell ref="O611:O615"/>
    <mergeCell ref="U608:U609"/>
    <mergeCell ref="V608:V609"/>
    <mergeCell ref="W608:W609"/>
    <mergeCell ref="X608:X609"/>
    <mergeCell ref="Y608:Y609"/>
    <mergeCell ref="P608:P609"/>
    <mergeCell ref="Q608:Q609"/>
    <mergeCell ref="R608:R609"/>
    <mergeCell ref="S608:S609"/>
    <mergeCell ref="T608:T609"/>
    <mergeCell ref="Z611:Z615"/>
    <mergeCell ref="A616:A619"/>
    <mergeCell ref="B616:B619"/>
    <mergeCell ref="C616:C619"/>
    <mergeCell ref="D616:D619"/>
    <mergeCell ref="E616:E619"/>
    <mergeCell ref="F616:F619"/>
    <mergeCell ref="G616:G619"/>
    <mergeCell ref="H616:H619"/>
    <mergeCell ref="I616:I619"/>
    <mergeCell ref="J616:J619"/>
    <mergeCell ref="K616:K619"/>
    <mergeCell ref="L616:L619"/>
    <mergeCell ref="M616:M619"/>
    <mergeCell ref="N616:N619"/>
    <mergeCell ref="O616:O619"/>
    <mergeCell ref="U611:U615"/>
    <mergeCell ref="V611:V615"/>
    <mergeCell ref="W611:W615"/>
    <mergeCell ref="X611:X615"/>
    <mergeCell ref="Y611:Y615"/>
    <mergeCell ref="P611:P615"/>
    <mergeCell ref="Q611:Q615"/>
    <mergeCell ref="R611:R615"/>
    <mergeCell ref="S611:S615"/>
    <mergeCell ref="T611:T615"/>
    <mergeCell ref="Z616:Z619"/>
    <mergeCell ref="A620:A623"/>
    <mergeCell ref="B620:B623"/>
    <mergeCell ref="C620:C623"/>
    <mergeCell ref="D620:D623"/>
    <mergeCell ref="E620:E623"/>
    <mergeCell ref="F620:F623"/>
    <mergeCell ref="G620:G623"/>
    <mergeCell ref="H620:H623"/>
    <mergeCell ref="I620:I623"/>
    <mergeCell ref="J620:J623"/>
    <mergeCell ref="K620:K623"/>
    <mergeCell ref="L620:L623"/>
    <mergeCell ref="M620:M623"/>
    <mergeCell ref="N620:N623"/>
    <mergeCell ref="O620:O623"/>
    <mergeCell ref="U616:U619"/>
    <mergeCell ref="V616:V619"/>
    <mergeCell ref="W616:W619"/>
    <mergeCell ref="X616:X619"/>
    <mergeCell ref="Y616:Y619"/>
    <mergeCell ref="P616:P619"/>
    <mergeCell ref="Q616:Q619"/>
    <mergeCell ref="R616:R619"/>
    <mergeCell ref="S616:S619"/>
    <mergeCell ref="T616:T619"/>
    <mergeCell ref="Z620:Z623"/>
    <mergeCell ref="A624:A630"/>
    <mergeCell ref="B624:B630"/>
    <mergeCell ref="C624:C630"/>
    <mergeCell ref="D624:D630"/>
    <mergeCell ref="E624:E630"/>
    <mergeCell ref="F624:F630"/>
    <mergeCell ref="G624:G630"/>
    <mergeCell ref="H624:H630"/>
    <mergeCell ref="I624:I630"/>
    <mergeCell ref="J624:J630"/>
    <mergeCell ref="K624:K630"/>
    <mergeCell ref="L624:L630"/>
    <mergeCell ref="M624:M630"/>
    <mergeCell ref="N624:N630"/>
    <mergeCell ref="O624:O630"/>
    <mergeCell ref="U620:U623"/>
    <mergeCell ref="V620:V623"/>
    <mergeCell ref="W620:W623"/>
    <mergeCell ref="X620:X623"/>
    <mergeCell ref="Y620:Y623"/>
    <mergeCell ref="P620:P623"/>
    <mergeCell ref="Q620:Q623"/>
    <mergeCell ref="R620:R623"/>
    <mergeCell ref="S620:S623"/>
    <mergeCell ref="T620:T623"/>
    <mergeCell ref="Z624:Z630"/>
    <mergeCell ref="A631:A638"/>
    <mergeCell ref="B631:B638"/>
    <mergeCell ref="C631:C638"/>
    <mergeCell ref="D631:D638"/>
    <mergeCell ref="E631:E638"/>
    <mergeCell ref="F631:F638"/>
    <mergeCell ref="G631:G638"/>
    <mergeCell ref="H631:H638"/>
    <mergeCell ref="I631:I638"/>
    <mergeCell ref="J631:J638"/>
    <mergeCell ref="K631:K638"/>
    <mergeCell ref="L631:L638"/>
    <mergeCell ref="M631:M638"/>
    <mergeCell ref="N631:N638"/>
    <mergeCell ref="O631:O638"/>
    <mergeCell ref="U624:U630"/>
    <mergeCell ref="V624:V630"/>
    <mergeCell ref="W624:W630"/>
    <mergeCell ref="X624:X630"/>
    <mergeCell ref="Y624:Y630"/>
    <mergeCell ref="P624:P630"/>
    <mergeCell ref="Q624:Q630"/>
    <mergeCell ref="R624:R630"/>
    <mergeCell ref="S624:S630"/>
    <mergeCell ref="T624:T630"/>
    <mergeCell ref="Z631:Z638"/>
    <mergeCell ref="A639:A640"/>
    <mergeCell ref="B639:B640"/>
    <mergeCell ref="C639:C640"/>
    <mergeCell ref="D639:D640"/>
    <mergeCell ref="E639:E640"/>
    <mergeCell ref="F639:F640"/>
    <mergeCell ref="G639:G640"/>
    <mergeCell ref="H639:H640"/>
    <mergeCell ref="I639:I640"/>
    <mergeCell ref="J639:J640"/>
    <mergeCell ref="K639:K640"/>
    <mergeCell ref="L639:L640"/>
    <mergeCell ref="M639:M640"/>
    <mergeCell ref="N639:N640"/>
    <mergeCell ref="O639:O640"/>
    <mergeCell ref="U631:U638"/>
    <mergeCell ref="V631:V638"/>
    <mergeCell ref="W631:W638"/>
    <mergeCell ref="X631:X638"/>
    <mergeCell ref="Y631:Y638"/>
    <mergeCell ref="P631:P638"/>
    <mergeCell ref="Q631:Q638"/>
    <mergeCell ref="R631:R638"/>
    <mergeCell ref="S631:S638"/>
    <mergeCell ref="T631:T638"/>
    <mergeCell ref="Z639:Z640"/>
    <mergeCell ref="A642:A648"/>
    <mergeCell ref="B642:B648"/>
    <mergeCell ref="C642:C648"/>
    <mergeCell ref="D642:D648"/>
    <mergeCell ref="E642:E648"/>
    <mergeCell ref="F642:F648"/>
    <mergeCell ref="G642:G648"/>
    <mergeCell ref="H642:H648"/>
    <mergeCell ref="I642:I648"/>
    <mergeCell ref="J642:J648"/>
    <mergeCell ref="K642:K648"/>
    <mergeCell ref="L642:L648"/>
    <mergeCell ref="M642:M648"/>
    <mergeCell ref="N642:N648"/>
    <mergeCell ref="O642:O648"/>
    <mergeCell ref="U639:U640"/>
    <mergeCell ref="V639:V640"/>
    <mergeCell ref="W639:W640"/>
    <mergeCell ref="X639:X640"/>
    <mergeCell ref="Y639:Y640"/>
    <mergeCell ref="P639:P640"/>
    <mergeCell ref="Q639:Q640"/>
    <mergeCell ref="R639:R640"/>
    <mergeCell ref="S639:S640"/>
    <mergeCell ref="T639:T640"/>
    <mergeCell ref="Z642:Z648"/>
    <mergeCell ref="A649:A650"/>
    <mergeCell ref="B649:B650"/>
    <mergeCell ref="C649:C650"/>
    <mergeCell ref="D649:D650"/>
    <mergeCell ref="E649:E650"/>
    <mergeCell ref="F649:F650"/>
    <mergeCell ref="G649:G650"/>
    <mergeCell ref="H649:H650"/>
    <mergeCell ref="I649:I650"/>
    <mergeCell ref="J649:J650"/>
    <mergeCell ref="K649:K650"/>
    <mergeCell ref="L649:L650"/>
    <mergeCell ref="M649:M650"/>
    <mergeCell ref="N649:N650"/>
    <mergeCell ref="O649:O650"/>
    <mergeCell ref="U642:U648"/>
    <mergeCell ref="V642:V648"/>
    <mergeCell ref="W642:W648"/>
    <mergeCell ref="X642:X648"/>
    <mergeCell ref="Y642:Y648"/>
    <mergeCell ref="P642:P648"/>
    <mergeCell ref="Q642:Q648"/>
    <mergeCell ref="R642:R648"/>
    <mergeCell ref="S642:S648"/>
    <mergeCell ref="T642:T648"/>
    <mergeCell ref="Z649:Z650"/>
    <mergeCell ref="A651:A654"/>
    <mergeCell ref="B651:B654"/>
    <mergeCell ref="C651:C654"/>
    <mergeCell ref="D651:D654"/>
    <mergeCell ref="E651:E654"/>
    <mergeCell ref="F651:F654"/>
    <mergeCell ref="G651:G654"/>
    <mergeCell ref="H651:H654"/>
    <mergeCell ref="I651:I654"/>
    <mergeCell ref="J651:J654"/>
    <mergeCell ref="K651:K654"/>
    <mergeCell ref="L651:L654"/>
    <mergeCell ref="M651:M654"/>
    <mergeCell ref="N651:N654"/>
    <mergeCell ref="O651:O654"/>
    <mergeCell ref="U649:U650"/>
    <mergeCell ref="V649:V650"/>
    <mergeCell ref="W649:W650"/>
    <mergeCell ref="X649:X650"/>
    <mergeCell ref="Y649:Y650"/>
    <mergeCell ref="P649:P650"/>
    <mergeCell ref="Q649:Q650"/>
    <mergeCell ref="R649:R650"/>
    <mergeCell ref="S649:S650"/>
    <mergeCell ref="T649:T650"/>
    <mergeCell ref="Z651:Z654"/>
    <mergeCell ref="A655:A658"/>
    <mergeCell ref="B655:B658"/>
    <mergeCell ref="C655:C658"/>
    <mergeCell ref="D655:D658"/>
    <mergeCell ref="E655:E658"/>
    <mergeCell ref="F655:F658"/>
    <mergeCell ref="G655:G658"/>
    <mergeCell ref="H655:H658"/>
    <mergeCell ref="I655:I658"/>
    <mergeCell ref="J655:J658"/>
    <mergeCell ref="K655:K658"/>
    <mergeCell ref="L655:L658"/>
    <mergeCell ref="M655:M658"/>
    <mergeCell ref="N655:N658"/>
    <mergeCell ref="O655:O658"/>
    <mergeCell ref="U651:U654"/>
    <mergeCell ref="V651:V654"/>
    <mergeCell ref="W651:W654"/>
    <mergeCell ref="X651:X654"/>
    <mergeCell ref="Y651:Y654"/>
    <mergeCell ref="P651:P654"/>
    <mergeCell ref="Q651:Q654"/>
    <mergeCell ref="R651:R654"/>
    <mergeCell ref="S651:S654"/>
    <mergeCell ref="T651:T654"/>
    <mergeCell ref="Z655:Z658"/>
    <mergeCell ref="A660:A664"/>
    <mergeCell ref="B660:B664"/>
    <mergeCell ref="C660:C664"/>
    <mergeCell ref="D660:D664"/>
    <mergeCell ref="E660:E664"/>
    <mergeCell ref="F660:F664"/>
    <mergeCell ref="G660:G664"/>
    <mergeCell ref="H660:H664"/>
    <mergeCell ref="I660:I664"/>
    <mergeCell ref="J660:J664"/>
    <mergeCell ref="K660:K664"/>
    <mergeCell ref="L660:L664"/>
    <mergeCell ref="M660:M664"/>
    <mergeCell ref="N660:N664"/>
    <mergeCell ref="O660:O664"/>
    <mergeCell ref="U655:U658"/>
    <mergeCell ref="V655:V658"/>
    <mergeCell ref="W655:W658"/>
    <mergeCell ref="X655:X658"/>
    <mergeCell ref="Y655:Y658"/>
    <mergeCell ref="P655:P658"/>
    <mergeCell ref="Q655:Q658"/>
    <mergeCell ref="R655:R658"/>
    <mergeCell ref="S655:S658"/>
    <mergeCell ref="T655:T658"/>
    <mergeCell ref="Z660:Z664"/>
    <mergeCell ref="A665:A676"/>
    <mergeCell ref="B665:B676"/>
    <mergeCell ref="C665:C676"/>
    <mergeCell ref="D665:D676"/>
    <mergeCell ref="E665:E676"/>
    <mergeCell ref="F665:F676"/>
    <mergeCell ref="G665:G676"/>
    <mergeCell ref="H665:H676"/>
    <mergeCell ref="I665:I676"/>
    <mergeCell ref="J665:J676"/>
    <mergeCell ref="K665:K676"/>
    <mergeCell ref="L665:L676"/>
    <mergeCell ref="M665:M676"/>
    <mergeCell ref="N665:N676"/>
    <mergeCell ref="O665:O676"/>
    <mergeCell ref="U660:U664"/>
    <mergeCell ref="V660:V664"/>
    <mergeCell ref="W660:W664"/>
    <mergeCell ref="X660:X664"/>
    <mergeCell ref="Y660:Y664"/>
    <mergeCell ref="P660:P664"/>
    <mergeCell ref="Q660:Q664"/>
    <mergeCell ref="R660:R664"/>
    <mergeCell ref="S660:S664"/>
    <mergeCell ref="T660:T664"/>
    <mergeCell ref="Z665:Z676"/>
    <mergeCell ref="A681:A682"/>
    <mergeCell ref="B681:B682"/>
    <mergeCell ref="C681:C682"/>
    <mergeCell ref="D681:D682"/>
    <mergeCell ref="E681:E682"/>
    <mergeCell ref="F681:F682"/>
    <mergeCell ref="G681:G682"/>
    <mergeCell ref="H681:H682"/>
    <mergeCell ref="I681:I682"/>
    <mergeCell ref="J681:J682"/>
    <mergeCell ref="K681:K682"/>
    <mergeCell ref="L681:L682"/>
    <mergeCell ref="M681:M682"/>
    <mergeCell ref="N681:N682"/>
    <mergeCell ref="O681:O682"/>
    <mergeCell ref="U665:U676"/>
    <mergeCell ref="V665:V676"/>
    <mergeCell ref="W665:W676"/>
    <mergeCell ref="X665:X676"/>
    <mergeCell ref="Y665:Y676"/>
    <mergeCell ref="P665:P676"/>
    <mergeCell ref="Q665:Q676"/>
    <mergeCell ref="R665:R676"/>
    <mergeCell ref="S665:S676"/>
    <mergeCell ref="T665:T676"/>
    <mergeCell ref="Z681:Z682"/>
    <mergeCell ref="A683:A684"/>
    <mergeCell ref="B683:B684"/>
    <mergeCell ref="C683:C684"/>
    <mergeCell ref="D683:D684"/>
    <mergeCell ref="E683:E684"/>
    <mergeCell ref="F683:F684"/>
    <mergeCell ref="G683:G684"/>
    <mergeCell ref="H683:H684"/>
    <mergeCell ref="I683:I684"/>
    <mergeCell ref="J683:J684"/>
    <mergeCell ref="K683:K684"/>
    <mergeCell ref="L683:L684"/>
    <mergeCell ref="M683:M684"/>
    <mergeCell ref="N683:N684"/>
    <mergeCell ref="O683:O684"/>
    <mergeCell ref="U681:U682"/>
    <mergeCell ref="V681:V682"/>
    <mergeCell ref="W681:W682"/>
    <mergeCell ref="X681:X682"/>
    <mergeCell ref="Y681:Y682"/>
    <mergeCell ref="P681:P682"/>
    <mergeCell ref="Q681:Q682"/>
    <mergeCell ref="R681:R682"/>
    <mergeCell ref="S681:S682"/>
    <mergeCell ref="T681:T682"/>
    <mergeCell ref="Z683:Z684"/>
    <mergeCell ref="A685:A688"/>
    <mergeCell ref="B685:B688"/>
    <mergeCell ref="C685:C688"/>
    <mergeCell ref="D685:D688"/>
    <mergeCell ref="E685:E688"/>
    <mergeCell ref="F685:F688"/>
    <mergeCell ref="G685:G688"/>
    <mergeCell ref="H685:H688"/>
    <mergeCell ref="I685:I688"/>
    <mergeCell ref="J685:J688"/>
    <mergeCell ref="K685:K688"/>
    <mergeCell ref="L685:L688"/>
    <mergeCell ref="M685:M688"/>
    <mergeCell ref="N685:N688"/>
    <mergeCell ref="O685:O688"/>
    <mergeCell ref="U683:U684"/>
    <mergeCell ref="V683:V684"/>
    <mergeCell ref="W683:W684"/>
    <mergeCell ref="X683:X684"/>
    <mergeCell ref="Y683:Y684"/>
    <mergeCell ref="P683:P684"/>
    <mergeCell ref="Q683:Q684"/>
    <mergeCell ref="R683:R684"/>
    <mergeCell ref="S683:S684"/>
    <mergeCell ref="T683:T684"/>
    <mergeCell ref="Z685:Z688"/>
    <mergeCell ref="A689:A692"/>
    <mergeCell ref="B689:B692"/>
    <mergeCell ref="C689:C692"/>
    <mergeCell ref="D689:D692"/>
    <mergeCell ref="E689:E692"/>
    <mergeCell ref="F689:F692"/>
    <mergeCell ref="G689:G692"/>
    <mergeCell ref="H689:H692"/>
    <mergeCell ref="I689:I692"/>
    <mergeCell ref="J689:J692"/>
    <mergeCell ref="K689:K692"/>
    <mergeCell ref="L689:L692"/>
    <mergeCell ref="M689:M692"/>
    <mergeCell ref="N689:N692"/>
    <mergeCell ref="O689:O692"/>
    <mergeCell ref="U685:U688"/>
    <mergeCell ref="V685:V688"/>
    <mergeCell ref="W685:W688"/>
    <mergeCell ref="X685:X688"/>
    <mergeCell ref="Y685:Y688"/>
    <mergeCell ref="P685:P688"/>
    <mergeCell ref="Q685:Q688"/>
    <mergeCell ref="R685:R688"/>
    <mergeCell ref="S685:S688"/>
    <mergeCell ref="T685:T688"/>
    <mergeCell ref="Z689:Z692"/>
    <mergeCell ref="A693:A695"/>
    <mergeCell ref="B693:B695"/>
    <mergeCell ref="C693:C695"/>
    <mergeCell ref="D693:D695"/>
    <mergeCell ref="E693:E695"/>
    <mergeCell ref="F693:F695"/>
    <mergeCell ref="G693:G695"/>
    <mergeCell ref="H693:H695"/>
    <mergeCell ref="I693:I695"/>
    <mergeCell ref="J693:J695"/>
    <mergeCell ref="K693:K695"/>
    <mergeCell ref="L693:L695"/>
    <mergeCell ref="M693:M695"/>
    <mergeCell ref="N693:N695"/>
    <mergeCell ref="O693:O695"/>
    <mergeCell ref="U689:U692"/>
    <mergeCell ref="V689:V692"/>
    <mergeCell ref="W689:W692"/>
    <mergeCell ref="X689:X692"/>
    <mergeCell ref="Y689:Y692"/>
    <mergeCell ref="P689:P692"/>
    <mergeCell ref="Q689:Q692"/>
    <mergeCell ref="R689:R692"/>
    <mergeCell ref="S689:S692"/>
    <mergeCell ref="T689:T692"/>
    <mergeCell ref="Z693:Z695"/>
    <mergeCell ref="A696:A703"/>
    <mergeCell ref="B696:B703"/>
    <mergeCell ref="C696:C703"/>
    <mergeCell ref="D696:D703"/>
    <mergeCell ref="E696:E703"/>
    <mergeCell ref="F696:F703"/>
    <mergeCell ref="G696:G703"/>
    <mergeCell ref="H696:H703"/>
    <mergeCell ref="I696:I703"/>
    <mergeCell ref="J696:J703"/>
    <mergeCell ref="K696:K703"/>
    <mergeCell ref="L696:L703"/>
    <mergeCell ref="M696:M703"/>
    <mergeCell ref="N696:N703"/>
    <mergeCell ref="O696:O703"/>
    <mergeCell ref="U693:U695"/>
    <mergeCell ref="V693:V695"/>
    <mergeCell ref="W693:W695"/>
    <mergeCell ref="X693:X695"/>
    <mergeCell ref="Y693:Y695"/>
    <mergeCell ref="P693:P695"/>
    <mergeCell ref="Q693:Q695"/>
    <mergeCell ref="R693:R695"/>
    <mergeCell ref="S693:S695"/>
    <mergeCell ref="T693:T695"/>
    <mergeCell ref="Z696:Z703"/>
    <mergeCell ref="A704:A711"/>
    <mergeCell ref="B704:B711"/>
    <mergeCell ref="C704:C711"/>
    <mergeCell ref="D704:D711"/>
    <mergeCell ref="E704:E711"/>
    <mergeCell ref="F704:F711"/>
    <mergeCell ref="G704:G711"/>
    <mergeCell ref="H704:H711"/>
    <mergeCell ref="I704:I711"/>
    <mergeCell ref="J704:J711"/>
    <mergeCell ref="K704:K711"/>
    <mergeCell ref="L704:L711"/>
    <mergeCell ref="M704:M711"/>
    <mergeCell ref="N704:N711"/>
    <mergeCell ref="O704:O711"/>
    <mergeCell ref="U696:U703"/>
    <mergeCell ref="V696:V703"/>
    <mergeCell ref="W696:W703"/>
    <mergeCell ref="X696:X703"/>
    <mergeCell ref="Y696:Y703"/>
    <mergeCell ref="P696:P703"/>
    <mergeCell ref="Q696:Q703"/>
    <mergeCell ref="R696:R703"/>
    <mergeCell ref="S696:S703"/>
    <mergeCell ref="T696:T703"/>
    <mergeCell ref="Z704:Z711"/>
    <mergeCell ref="A712:A714"/>
    <mergeCell ref="B712:B714"/>
    <mergeCell ref="C712:C714"/>
    <mergeCell ref="D712:D714"/>
    <mergeCell ref="E712:E714"/>
    <mergeCell ref="F712:F714"/>
    <mergeCell ref="G712:G714"/>
    <mergeCell ref="H712:H714"/>
    <mergeCell ref="I712:I714"/>
    <mergeCell ref="J712:J714"/>
    <mergeCell ref="K712:K714"/>
    <mergeCell ref="L712:L714"/>
    <mergeCell ref="M712:M714"/>
    <mergeCell ref="N712:N714"/>
    <mergeCell ref="O712:O714"/>
    <mergeCell ref="U704:U711"/>
    <mergeCell ref="V704:V711"/>
    <mergeCell ref="W704:W711"/>
    <mergeCell ref="X704:X711"/>
    <mergeCell ref="Y704:Y711"/>
    <mergeCell ref="P704:P711"/>
    <mergeCell ref="Q704:Q711"/>
    <mergeCell ref="R704:R711"/>
    <mergeCell ref="S704:S711"/>
    <mergeCell ref="T704:T711"/>
    <mergeCell ref="Z712:Z714"/>
    <mergeCell ref="A716:A720"/>
    <mergeCell ref="B716:B720"/>
    <mergeCell ref="C716:C720"/>
    <mergeCell ref="D716:D720"/>
    <mergeCell ref="E716:E720"/>
    <mergeCell ref="F716:F720"/>
    <mergeCell ref="G716:G720"/>
    <mergeCell ref="H716:H720"/>
    <mergeCell ref="I716:I720"/>
    <mergeCell ref="J716:J720"/>
    <mergeCell ref="K716:K720"/>
    <mergeCell ref="L716:L720"/>
    <mergeCell ref="M716:M720"/>
    <mergeCell ref="N716:N720"/>
    <mergeCell ref="O716:O720"/>
    <mergeCell ref="U712:U714"/>
    <mergeCell ref="V712:V714"/>
    <mergeCell ref="W712:W714"/>
    <mergeCell ref="X712:X714"/>
    <mergeCell ref="Y712:Y714"/>
    <mergeCell ref="P712:P714"/>
    <mergeCell ref="Q712:Q714"/>
    <mergeCell ref="R712:R714"/>
    <mergeCell ref="S712:S714"/>
    <mergeCell ref="T712:T714"/>
    <mergeCell ref="Z716:Z720"/>
    <mergeCell ref="A721:A725"/>
    <mergeCell ref="B721:B725"/>
    <mergeCell ref="C721:C725"/>
    <mergeCell ref="D721:D725"/>
    <mergeCell ref="E721:E725"/>
    <mergeCell ref="F721:F725"/>
    <mergeCell ref="G721:G725"/>
    <mergeCell ref="H721:H725"/>
    <mergeCell ref="I721:I725"/>
    <mergeCell ref="J721:J725"/>
    <mergeCell ref="K721:K725"/>
    <mergeCell ref="L721:L725"/>
    <mergeCell ref="M721:M725"/>
    <mergeCell ref="N721:N725"/>
    <mergeCell ref="O721:O725"/>
    <mergeCell ref="U716:U720"/>
    <mergeCell ref="V716:V720"/>
    <mergeCell ref="W716:W720"/>
    <mergeCell ref="X716:X720"/>
    <mergeCell ref="Y716:Y720"/>
    <mergeCell ref="P716:P720"/>
    <mergeCell ref="Q716:Q720"/>
    <mergeCell ref="R716:R720"/>
    <mergeCell ref="S716:S720"/>
    <mergeCell ref="T716:T720"/>
    <mergeCell ref="Z721:Z725"/>
    <mergeCell ref="A726:A731"/>
    <mergeCell ref="B726:B731"/>
    <mergeCell ref="C726:C731"/>
    <mergeCell ref="D726:D731"/>
    <mergeCell ref="E726:E731"/>
    <mergeCell ref="F726:F731"/>
    <mergeCell ref="G726:G731"/>
    <mergeCell ref="H726:H731"/>
    <mergeCell ref="I726:I731"/>
    <mergeCell ref="J726:J731"/>
    <mergeCell ref="K726:K731"/>
    <mergeCell ref="L726:L731"/>
    <mergeCell ref="M726:M731"/>
    <mergeCell ref="N726:N731"/>
    <mergeCell ref="O726:O731"/>
    <mergeCell ref="U721:U725"/>
    <mergeCell ref="V721:V725"/>
    <mergeCell ref="W721:W725"/>
    <mergeCell ref="X721:X725"/>
    <mergeCell ref="Y721:Y725"/>
    <mergeCell ref="P721:P725"/>
    <mergeCell ref="Q721:Q725"/>
    <mergeCell ref="R721:R725"/>
    <mergeCell ref="S721:S725"/>
    <mergeCell ref="T721:T725"/>
    <mergeCell ref="Z726:Z731"/>
    <mergeCell ref="A732:A735"/>
    <mergeCell ref="B732:B735"/>
    <mergeCell ref="C732:C735"/>
    <mergeCell ref="D732:D735"/>
    <mergeCell ref="E732:E735"/>
    <mergeCell ref="F732:F735"/>
    <mergeCell ref="G732:G735"/>
    <mergeCell ref="H732:H735"/>
    <mergeCell ref="I732:I735"/>
    <mergeCell ref="J732:J735"/>
    <mergeCell ref="K732:K735"/>
    <mergeCell ref="L732:L735"/>
    <mergeCell ref="M732:M735"/>
    <mergeCell ref="N732:N735"/>
    <mergeCell ref="O732:O735"/>
    <mergeCell ref="U726:U731"/>
    <mergeCell ref="V726:V731"/>
    <mergeCell ref="W726:W731"/>
    <mergeCell ref="X726:X731"/>
    <mergeCell ref="Y726:Y731"/>
    <mergeCell ref="P726:P731"/>
    <mergeCell ref="Q726:Q731"/>
    <mergeCell ref="R726:R731"/>
    <mergeCell ref="S726:S731"/>
    <mergeCell ref="T726:T731"/>
    <mergeCell ref="Z732:Z735"/>
    <mergeCell ref="A736:A740"/>
    <mergeCell ref="B736:B740"/>
    <mergeCell ref="C736:C740"/>
    <mergeCell ref="D736:D740"/>
    <mergeCell ref="E736:E740"/>
    <mergeCell ref="F736:F740"/>
    <mergeCell ref="G736:G740"/>
    <mergeCell ref="H736:H740"/>
    <mergeCell ref="I736:I740"/>
    <mergeCell ref="J736:J740"/>
    <mergeCell ref="K736:K740"/>
    <mergeCell ref="L736:L740"/>
    <mergeCell ref="M736:M740"/>
    <mergeCell ref="N736:N740"/>
    <mergeCell ref="O736:O740"/>
    <mergeCell ref="U732:U735"/>
    <mergeCell ref="V732:V735"/>
    <mergeCell ref="W732:W735"/>
    <mergeCell ref="X732:X735"/>
    <mergeCell ref="Y732:Y735"/>
    <mergeCell ref="P732:P735"/>
    <mergeCell ref="Q732:Q735"/>
    <mergeCell ref="R732:R735"/>
    <mergeCell ref="S732:S735"/>
    <mergeCell ref="T732:T735"/>
    <mergeCell ref="Z736:Z740"/>
    <mergeCell ref="A741:A745"/>
    <mergeCell ref="B741:B745"/>
    <mergeCell ref="C741:C745"/>
    <mergeCell ref="D741:D745"/>
    <mergeCell ref="E741:E745"/>
    <mergeCell ref="F741:F745"/>
    <mergeCell ref="G741:G745"/>
    <mergeCell ref="H741:H745"/>
    <mergeCell ref="I741:I745"/>
    <mergeCell ref="J741:J745"/>
    <mergeCell ref="K741:K745"/>
    <mergeCell ref="L741:L745"/>
    <mergeCell ref="M741:M745"/>
    <mergeCell ref="N741:N745"/>
    <mergeCell ref="O741:O745"/>
    <mergeCell ref="U736:U740"/>
    <mergeCell ref="V736:V740"/>
    <mergeCell ref="W736:W740"/>
    <mergeCell ref="X736:X740"/>
    <mergeCell ref="Y736:Y740"/>
    <mergeCell ref="P736:P740"/>
    <mergeCell ref="Q736:Q740"/>
    <mergeCell ref="R736:R740"/>
    <mergeCell ref="S736:S740"/>
    <mergeCell ref="T736:T740"/>
    <mergeCell ref="Z741:Z745"/>
    <mergeCell ref="A746:A750"/>
    <mergeCell ref="B746:B750"/>
    <mergeCell ref="C746:C750"/>
    <mergeCell ref="D746:D750"/>
    <mergeCell ref="E746:E750"/>
    <mergeCell ref="F746:F750"/>
    <mergeCell ref="G746:G750"/>
    <mergeCell ref="H746:H750"/>
    <mergeCell ref="I746:I750"/>
    <mergeCell ref="J746:J750"/>
    <mergeCell ref="K746:K750"/>
    <mergeCell ref="L746:L750"/>
    <mergeCell ref="M746:M750"/>
    <mergeCell ref="N746:N750"/>
    <mergeCell ref="O746:O750"/>
    <mergeCell ref="U741:U745"/>
    <mergeCell ref="V741:V745"/>
    <mergeCell ref="W741:W745"/>
    <mergeCell ref="X741:X745"/>
    <mergeCell ref="Y741:Y745"/>
    <mergeCell ref="P741:P745"/>
    <mergeCell ref="Q741:Q745"/>
    <mergeCell ref="R741:R745"/>
    <mergeCell ref="S741:S745"/>
    <mergeCell ref="T741:T745"/>
    <mergeCell ref="Z746:Z750"/>
    <mergeCell ref="A751:A755"/>
    <mergeCell ref="B751:B755"/>
    <mergeCell ref="C751:C755"/>
    <mergeCell ref="D751:D755"/>
    <mergeCell ref="E751:E755"/>
    <mergeCell ref="F751:F755"/>
    <mergeCell ref="G751:G755"/>
    <mergeCell ref="H751:H755"/>
    <mergeCell ref="I751:I755"/>
    <mergeCell ref="J751:J755"/>
    <mergeCell ref="K751:K755"/>
    <mergeCell ref="L751:L755"/>
    <mergeCell ref="M751:M755"/>
    <mergeCell ref="N751:N755"/>
    <mergeCell ref="O751:O755"/>
    <mergeCell ref="U746:U750"/>
    <mergeCell ref="V746:V750"/>
    <mergeCell ref="W746:W750"/>
    <mergeCell ref="X746:X750"/>
    <mergeCell ref="Y746:Y750"/>
    <mergeCell ref="P746:P750"/>
    <mergeCell ref="Q746:Q750"/>
    <mergeCell ref="R746:R750"/>
    <mergeCell ref="S746:S750"/>
    <mergeCell ref="T746:T750"/>
    <mergeCell ref="Z751:Z755"/>
    <mergeCell ref="A756:A759"/>
    <mergeCell ref="B756:B759"/>
    <mergeCell ref="C756:C759"/>
    <mergeCell ref="D756:D759"/>
    <mergeCell ref="E756:E759"/>
    <mergeCell ref="F756:F759"/>
    <mergeCell ref="G756:G759"/>
    <mergeCell ref="H756:H759"/>
    <mergeCell ref="I756:I759"/>
    <mergeCell ref="J756:J759"/>
    <mergeCell ref="K756:K759"/>
    <mergeCell ref="L756:L759"/>
    <mergeCell ref="M756:M759"/>
    <mergeCell ref="N756:N759"/>
    <mergeCell ref="O756:O759"/>
    <mergeCell ref="U751:U755"/>
    <mergeCell ref="V751:V755"/>
    <mergeCell ref="W751:W755"/>
    <mergeCell ref="X751:X755"/>
    <mergeCell ref="Y751:Y755"/>
    <mergeCell ref="P751:P755"/>
    <mergeCell ref="Q751:Q755"/>
    <mergeCell ref="R751:R755"/>
    <mergeCell ref="S751:S755"/>
    <mergeCell ref="T751:T755"/>
    <mergeCell ref="Z756:Z759"/>
    <mergeCell ref="A760:A766"/>
    <mergeCell ref="B760:B766"/>
    <mergeCell ref="C760:C766"/>
    <mergeCell ref="D760:D766"/>
    <mergeCell ref="E760:E766"/>
    <mergeCell ref="F760:F766"/>
    <mergeCell ref="G760:G766"/>
    <mergeCell ref="H760:H766"/>
    <mergeCell ref="I760:I766"/>
    <mergeCell ref="J760:J766"/>
    <mergeCell ref="K760:K766"/>
    <mergeCell ref="L760:L766"/>
    <mergeCell ref="M760:M766"/>
    <mergeCell ref="N760:N766"/>
    <mergeCell ref="O760:O766"/>
    <mergeCell ref="U756:U759"/>
    <mergeCell ref="V756:V759"/>
    <mergeCell ref="W756:W759"/>
    <mergeCell ref="X756:X759"/>
    <mergeCell ref="Y756:Y759"/>
    <mergeCell ref="P756:P759"/>
    <mergeCell ref="Q756:Q759"/>
    <mergeCell ref="R756:R759"/>
    <mergeCell ref="S756:S759"/>
    <mergeCell ref="T756:T759"/>
    <mergeCell ref="Z760:Z766"/>
    <mergeCell ref="A767:A771"/>
    <mergeCell ref="B767:B771"/>
    <mergeCell ref="C767:C771"/>
    <mergeCell ref="D767:D771"/>
    <mergeCell ref="E767:E771"/>
    <mergeCell ref="F767:F771"/>
    <mergeCell ref="G767:G771"/>
    <mergeCell ref="H767:H771"/>
    <mergeCell ref="I767:I771"/>
    <mergeCell ref="J767:J771"/>
    <mergeCell ref="K767:K771"/>
    <mergeCell ref="L767:L771"/>
    <mergeCell ref="M767:M771"/>
    <mergeCell ref="N767:N771"/>
    <mergeCell ref="O767:O771"/>
    <mergeCell ref="U760:U766"/>
    <mergeCell ref="V760:V766"/>
    <mergeCell ref="W760:W766"/>
    <mergeCell ref="X760:X766"/>
    <mergeCell ref="Y760:Y766"/>
    <mergeCell ref="P760:P766"/>
    <mergeCell ref="Q760:Q766"/>
    <mergeCell ref="R760:R766"/>
    <mergeCell ref="S760:S766"/>
    <mergeCell ref="T760:T766"/>
    <mergeCell ref="Z767:Z771"/>
    <mergeCell ref="A772:A776"/>
    <mergeCell ref="B772:B776"/>
    <mergeCell ref="C772:C776"/>
    <mergeCell ref="D772:D776"/>
    <mergeCell ref="E772:E776"/>
    <mergeCell ref="F772:F776"/>
    <mergeCell ref="G772:G776"/>
    <mergeCell ref="H772:H776"/>
    <mergeCell ref="I772:I776"/>
    <mergeCell ref="J772:J776"/>
    <mergeCell ref="K772:K776"/>
    <mergeCell ref="L772:L776"/>
    <mergeCell ref="M772:M776"/>
    <mergeCell ref="N772:N776"/>
    <mergeCell ref="O772:O776"/>
    <mergeCell ref="U767:U771"/>
    <mergeCell ref="V767:V771"/>
    <mergeCell ref="W767:W771"/>
    <mergeCell ref="X767:X771"/>
    <mergeCell ref="Y767:Y771"/>
    <mergeCell ref="P767:P771"/>
    <mergeCell ref="Q767:Q771"/>
    <mergeCell ref="R767:R771"/>
    <mergeCell ref="S767:S771"/>
    <mergeCell ref="T767:T771"/>
    <mergeCell ref="Z772:Z776"/>
    <mergeCell ref="A777:A780"/>
    <mergeCell ref="B777:B780"/>
    <mergeCell ref="C777:C780"/>
    <mergeCell ref="D777:D780"/>
    <mergeCell ref="E777:E780"/>
    <mergeCell ref="F777:F780"/>
    <mergeCell ref="G777:G780"/>
    <mergeCell ref="H777:H780"/>
    <mergeCell ref="I777:I780"/>
    <mergeCell ref="J777:J780"/>
    <mergeCell ref="K777:K780"/>
    <mergeCell ref="L777:L780"/>
    <mergeCell ref="M777:M780"/>
    <mergeCell ref="N777:N780"/>
    <mergeCell ref="O777:O780"/>
    <mergeCell ref="U772:U776"/>
    <mergeCell ref="V772:V776"/>
    <mergeCell ref="W772:W776"/>
    <mergeCell ref="X772:X776"/>
    <mergeCell ref="Y772:Y776"/>
    <mergeCell ref="P772:P776"/>
    <mergeCell ref="Q772:Q776"/>
    <mergeCell ref="R772:R776"/>
    <mergeCell ref="S772:S776"/>
    <mergeCell ref="T772:T776"/>
    <mergeCell ref="Z777:Z780"/>
    <mergeCell ref="A781:A784"/>
    <mergeCell ref="B781:B784"/>
    <mergeCell ref="C781:C784"/>
    <mergeCell ref="D781:D784"/>
    <mergeCell ref="E781:E784"/>
    <mergeCell ref="F781:F784"/>
    <mergeCell ref="G781:G784"/>
    <mergeCell ref="H781:H784"/>
    <mergeCell ref="I781:I784"/>
    <mergeCell ref="J781:J784"/>
    <mergeCell ref="K781:K784"/>
    <mergeCell ref="L781:L784"/>
    <mergeCell ref="M781:M784"/>
    <mergeCell ref="N781:N784"/>
    <mergeCell ref="O781:O784"/>
    <mergeCell ref="U777:U780"/>
    <mergeCell ref="V777:V780"/>
    <mergeCell ref="W777:W780"/>
    <mergeCell ref="X777:X780"/>
    <mergeCell ref="Y777:Y780"/>
    <mergeCell ref="P777:P780"/>
    <mergeCell ref="Q777:Q780"/>
    <mergeCell ref="R777:R780"/>
    <mergeCell ref="S777:S780"/>
    <mergeCell ref="T777:T780"/>
    <mergeCell ref="Z781:Z784"/>
    <mergeCell ref="A785:A788"/>
    <mergeCell ref="B785:B788"/>
    <mergeCell ref="C785:C788"/>
    <mergeCell ref="D785:D788"/>
    <mergeCell ref="E785:E788"/>
    <mergeCell ref="F785:F788"/>
    <mergeCell ref="G785:G788"/>
    <mergeCell ref="H785:H788"/>
    <mergeCell ref="I785:I788"/>
    <mergeCell ref="J785:J788"/>
    <mergeCell ref="K785:K788"/>
    <mergeCell ref="L785:L788"/>
    <mergeCell ref="M785:M788"/>
    <mergeCell ref="N785:N788"/>
    <mergeCell ref="O785:O788"/>
    <mergeCell ref="U781:U784"/>
    <mergeCell ref="V781:V784"/>
    <mergeCell ref="W781:W784"/>
    <mergeCell ref="X781:X784"/>
    <mergeCell ref="Y781:Y784"/>
    <mergeCell ref="P781:P784"/>
    <mergeCell ref="Q781:Q784"/>
    <mergeCell ref="R781:R784"/>
    <mergeCell ref="S781:S784"/>
    <mergeCell ref="T781:T784"/>
    <mergeCell ref="Z785:Z788"/>
    <mergeCell ref="A789:A793"/>
    <mergeCell ref="B789:B793"/>
    <mergeCell ref="C789:C793"/>
    <mergeCell ref="D789:D793"/>
    <mergeCell ref="E789:E793"/>
    <mergeCell ref="F789:F793"/>
    <mergeCell ref="G789:G793"/>
    <mergeCell ref="H789:H793"/>
    <mergeCell ref="I789:I793"/>
    <mergeCell ref="J789:J793"/>
    <mergeCell ref="K789:K793"/>
    <mergeCell ref="L789:L793"/>
    <mergeCell ref="M789:M793"/>
    <mergeCell ref="N789:N793"/>
    <mergeCell ref="O789:O793"/>
    <mergeCell ref="U785:U788"/>
    <mergeCell ref="V785:V788"/>
    <mergeCell ref="W785:W788"/>
    <mergeCell ref="X785:X788"/>
    <mergeCell ref="Y785:Y788"/>
    <mergeCell ref="P785:P788"/>
    <mergeCell ref="Q785:Q788"/>
    <mergeCell ref="R785:R788"/>
    <mergeCell ref="S785:S788"/>
    <mergeCell ref="T785:T788"/>
    <mergeCell ref="Z789:Z793"/>
    <mergeCell ref="A794:A797"/>
    <mergeCell ref="B794:B797"/>
    <mergeCell ref="C794:C797"/>
    <mergeCell ref="D794:D797"/>
    <mergeCell ref="E794:E797"/>
    <mergeCell ref="F794:F797"/>
    <mergeCell ref="G794:G797"/>
    <mergeCell ref="H794:H797"/>
    <mergeCell ref="I794:I797"/>
    <mergeCell ref="J794:J797"/>
    <mergeCell ref="K794:K797"/>
    <mergeCell ref="L794:L797"/>
    <mergeCell ref="M794:M797"/>
    <mergeCell ref="N794:N797"/>
    <mergeCell ref="O794:O797"/>
    <mergeCell ref="U789:U793"/>
    <mergeCell ref="V789:V793"/>
    <mergeCell ref="W789:W793"/>
    <mergeCell ref="X789:X793"/>
    <mergeCell ref="Y789:Y793"/>
    <mergeCell ref="P789:P793"/>
    <mergeCell ref="Q789:Q793"/>
    <mergeCell ref="R789:R793"/>
    <mergeCell ref="S789:S793"/>
    <mergeCell ref="T789:T793"/>
    <mergeCell ref="Z794:Z797"/>
    <mergeCell ref="A798:A802"/>
    <mergeCell ref="B798:B802"/>
    <mergeCell ref="C798:C802"/>
    <mergeCell ref="D798:D802"/>
    <mergeCell ref="E798:E802"/>
    <mergeCell ref="F798:F802"/>
    <mergeCell ref="G798:G802"/>
    <mergeCell ref="H798:H802"/>
    <mergeCell ref="I798:I802"/>
    <mergeCell ref="J798:J802"/>
    <mergeCell ref="K798:K802"/>
    <mergeCell ref="L798:L802"/>
    <mergeCell ref="M798:M802"/>
    <mergeCell ref="N798:N802"/>
    <mergeCell ref="O798:O802"/>
    <mergeCell ref="U794:U797"/>
    <mergeCell ref="V794:V797"/>
    <mergeCell ref="W794:W797"/>
    <mergeCell ref="X794:X797"/>
    <mergeCell ref="Y794:Y797"/>
    <mergeCell ref="P794:P797"/>
    <mergeCell ref="Q794:Q797"/>
    <mergeCell ref="R794:R797"/>
    <mergeCell ref="S794:S797"/>
    <mergeCell ref="T794:T797"/>
    <mergeCell ref="Z798:Z802"/>
    <mergeCell ref="A803:A807"/>
    <mergeCell ref="B803:B807"/>
    <mergeCell ref="C803:C807"/>
    <mergeCell ref="D803:D807"/>
    <mergeCell ref="E803:E807"/>
    <mergeCell ref="F803:F807"/>
    <mergeCell ref="G803:G807"/>
    <mergeCell ref="H803:H807"/>
    <mergeCell ref="I803:I807"/>
    <mergeCell ref="J803:J807"/>
    <mergeCell ref="K803:K807"/>
    <mergeCell ref="L803:L807"/>
    <mergeCell ref="M803:M807"/>
    <mergeCell ref="N803:N807"/>
    <mergeCell ref="O803:O807"/>
    <mergeCell ref="U798:U802"/>
    <mergeCell ref="V798:V802"/>
    <mergeCell ref="W798:W802"/>
    <mergeCell ref="X798:X802"/>
    <mergeCell ref="Y798:Y802"/>
    <mergeCell ref="P798:P802"/>
    <mergeCell ref="Q798:Q802"/>
    <mergeCell ref="R798:R802"/>
    <mergeCell ref="S798:S802"/>
    <mergeCell ref="T798:T802"/>
    <mergeCell ref="Z803:Z807"/>
    <mergeCell ref="A808:A812"/>
    <mergeCell ref="B808:B812"/>
    <mergeCell ref="C808:C812"/>
    <mergeCell ref="D808:D812"/>
    <mergeCell ref="E808:E812"/>
    <mergeCell ref="F808:F812"/>
    <mergeCell ref="G808:G812"/>
    <mergeCell ref="H808:H812"/>
    <mergeCell ref="I808:I812"/>
    <mergeCell ref="J808:J812"/>
    <mergeCell ref="K808:K812"/>
    <mergeCell ref="L808:L812"/>
    <mergeCell ref="M808:M812"/>
    <mergeCell ref="N808:N812"/>
    <mergeCell ref="O808:O812"/>
    <mergeCell ref="U803:U807"/>
    <mergeCell ref="V803:V807"/>
    <mergeCell ref="W803:W807"/>
    <mergeCell ref="X803:X807"/>
    <mergeCell ref="Y803:Y807"/>
    <mergeCell ref="P803:P807"/>
    <mergeCell ref="Q803:Q807"/>
    <mergeCell ref="R803:R807"/>
    <mergeCell ref="S803:S807"/>
    <mergeCell ref="T803:T807"/>
    <mergeCell ref="Z808:Z812"/>
    <mergeCell ref="A814:A815"/>
    <mergeCell ref="B814:B815"/>
    <mergeCell ref="C814:C815"/>
    <mergeCell ref="D814:D815"/>
    <mergeCell ref="E814:E815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N814:N815"/>
    <mergeCell ref="O814:O815"/>
    <mergeCell ref="U808:U812"/>
    <mergeCell ref="V808:V812"/>
    <mergeCell ref="W808:W812"/>
    <mergeCell ref="X808:X812"/>
    <mergeCell ref="Y808:Y812"/>
    <mergeCell ref="P808:P812"/>
    <mergeCell ref="Q808:Q812"/>
    <mergeCell ref="R808:R812"/>
    <mergeCell ref="S808:S812"/>
    <mergeCell ref="T808:T812"/>
    <mergeCell ref="Z814:Z815"/>
    <mergeCell ref="A818:A820"/>
    <mergeCell ref="B818:B820"/>
    <mergeCell ref="C818:C820"/>
    <mergeCell ref="D818:D820"/>
    <mergeCell ref="E818:E820"/>
    <mergeCell ref="F818:F820"/>
    <mergeCell ref="G818:G820"/>
    <mergeCell ref="H818:H820"/>
    <mergeCell ref="I818:I820"/>
    <mergeCell ref="J818:J820"/>
    <mergeCell ref="K818:K820"/>
    <mergeCell ref="L818:L820"/>
    <mergeCell ref="M818:M820"/>
    <mergeCell ref="N818:N820"/>
    <mergeCell ref="O818:O820"/>
    <mergeCell ref="U814:U815"/>
    <mergeCell ref="V814:V815"/>
    <mergeCell ref="W814:W815"/>
    <mergeCell ref="X814:X815"/>
    <mergeCell ref="Y814:Y815"/>
    <mergeCell ref="P814:P815"/>
    <mergeCell ref="Q814:Q815"/>
    <mergeCell ref="R814:R815"/>
    <mergeCell ref="S814:S815"/>
    <mergeCell ref="T814:T815"/>
    <mergeCell ref="Z818:Z820"/>
    <mergeCell ref="A821:A823"/>
    <mergeCell ref="B821:B823"/>
    <mergeCell ref="C821:C823"/>
    <mergeCell ref="D821:D823"/>
    <mergeCell ref="E821:E823"/>
    <mergeCell ref="F821:F823"/>
    <mergeCell ref="G821:G823"/>
    <mergeCell ref="H821:H823"/>
    <mergeCell ref="I821:I823"/>
    <mergeCell ref="J821:J823"/>
    <mergeCell ref="K821:K823"/>
    <mergeCell ref="L821:L823"/>
    <mergeCell ref="M821:M823"/>
    <mergeCell ref="N821:N823"/>
    <mergeCell ref="O821:O823"/>
    <mergeCell ref="U818:U820"/>
    <mergeCell ref="V818:V820"/>
    <mergeCell ref="W818:W820"/>
    <mergeCell ref="X818:X820"/>
    <mergeCell ref="Y818:Y820"/>
    <mergeCell ref="P818:P820"/>
    <mergeCell ref="Q818:Q820"/>
    <mergeCell ref="R818:R820"/>
    <mergeCell ref="S818:S820"/>
    <mergeCell ref="T818:T820"/>
    <mergeCell ref="Z821:Z823"/>
    <mergeCell ref="A824:A825"/>
    <mergeCell ref="B824:B825"/>
    <mergeCell ref="C824:C825"/>
    <mergeCell ref="D824:D825"/>
    <mergeCell ref="E824:E825"/>
    <mergeCell ref="F824:F825"/>
    <mergeCell ref="G824:G825"/>
    <mergeCell ref="H824:H825"/>
    <mergeCell ref="I824:I825"/>
    <mergeCell ref="J824:J825"/>
    <mergeCell ref="K824:K825"/>
    <mergeCell ref="L824:L825"/>
    <mergeCell ref="M824:M825"/>
    <mergeCell ref="N824:N825"/>
    <mergeCell ref="O824:O825"/>
    <mergeCell ref="U821:U823"/>
    <mergeCell ref="V821:V823"/>
    <mergeCell ref="W821:W823"/>
    <mergeCell ref="X821:X823"/>
    <mergeCell ref="Y821:Y823"/>
    <mergeCell ref="P821:P823"/>
    <mergeCell ref="Q821:Q823"/>
    <mergeCell ref="R821:R823"/>
    <mergeCell ref="S821:S823"/>
    <mergeCell ref="T821:T823"/>
    <mergeCell ref="Z824:Z825"/>
    <mergeCell ref="A844:A845"/>
    <mergeCell ref="B844:B845"/>
    <mergeCell ref="C844:C845"/>
    <mergeCell ref="D844:D845"/>
    <mergeCell ref="E844:E845"/>
    <mergeCell ref="F844:F845"/>
    <mergeCell ref="G844:G845"/>
    <mergeCell ref="H844:H845"/>
    <mergeCell ref="I844:I845"/>
    <mergeCell ref="J844:J845"/>
    <mergeCell ref="K844:K845"/>
    <mergeCell ref="L844:L845"/>
    <mergeCell ref="M844:M845"/>
    <mergeCell ref="N844:N845"/>
    <mergeCell ref="O844:O845"/>
    <mergeCell ref="U824:U825"/>
    <mergeCell ref="V824:V825"/>
    <mergeCell ref="W824:W825"/>
    <mergeCell ref="X824:X825"/>
    <mergeCell ref="Y824:Y825"/>
    <mergeCell ref="P824:P825"/>
    <mergeCell ref="Q824:Q825"/>
    <mergeCell ref="R824:R825"/>
    <mergeCell ref="S824:S825"/>
    <mergeCell ref="T824:T825"/>
    <mergeCell ref="Z844:Z845"/>
    <mergeCell ref="A849:A853"/>
    <mergeCell ref="B849:B853"/>
    <mergeCell ref="C849:C853"/>
    <mergeCell ref="D849:D853"/>
    <mergeCell ref="E849:E853"/>
    <mergeCell ref="F849:F853"/>
    <mergeCell ref="G849:G853"/>
    <mergeCell ref="H849:H853"/>
    <mergeCell ref="I849:I853"/>
    <mergeCell ref="J849:J853"/>
    <mergeCell ref="K849:K853"/>
    <mergeCell ref="L849:L853"/>
    <mergeCell ref="M849:M853"/>
    <mergeCell ref="N849:N853"/>
    <mergeCell ref="O849:O853"/>
    <mergeCell ref="U844:U845"/>
    <mergeCell ref="V844:V845"/>
    <mergeCell ref="W844:W845"/>
    <mergeCell ref="X844:X845"/>
    <mergeCell ref="Y844:Y845"/>
    <mergeCell ref="P844:P845"/>
    <mergeCell ref="Q844:Q845"/>
    <mergeCell ref="R844:R845"/>
    <mergeCell ref="S844:S845"/>
    <mergeCell ref="T844:T845"/>
    <mergeCell ref="Z849:Z853"/>
    <mergeCell ref="A854:A858"/>
    <mergeCell ref="B854:B858"/>
    <mergeCell ref="C854:C858"/>
    <mergeCell ref="D854:D858"/>
    <mergeCell ref="E854:E858"/>
    <mergeCell ref="F854:F858"/>
    <mergeCell ref="G854:G858"/>
    <mergeCell ref="H854:H858"/>
    <mergeCell ref="I854:I858"/>
    <mergeCell ref="J854:J858"/>
    <mergeCell ref="K854:K858"/>
    <mergeCell ref="L854:L858"/>
    <mergeCell ref="M854:M858"/>
    <mergeCell ref="N854:N858"/>
    <mergeCell ref="O854:O858"/>
    <mergeCell ref="U849:U853"/>
    <mergeCell ref="V849:V853"/>
    <mergeCell ref="W849:W853"/>
    <mergeCell ref="X849:X853"/>
    <mergeCell ref="Y849:Y853"/>
    <mergeCell ref="P849:P853"/>
    <mergeCell ref="Q849:Q853"/>
    <mergeCell ref="R849:R853"/>
    <mergeCell ref="S849:S853"/>
    <mergeCell ref="T849:T853"/>
    <mergeCell ref="Z854:Z858"/>
    <mergeCell ref="A859:A866"/>
    <mergeCell ref="B859:B866"/>
    <mergeCell ref="C859:C866"/>
    <mergeCell ref="D859:D866"/>
    <mergeCell ref="E859:E866"/>
    <mergeCell ref="F859:F866"/>
    <mergeCell ref="G859:G866"/>
    <mergeCell ref="H859:H866"/>
    <mergeCell ref="I859:I866"/>
    <mergeCell ref="J859:J866"/>
    <mergeCell ref="K859:K866"/>
    <mergeCell ref="L859:L866"/>
    <mergeCell ref="M859:M866"/>
    <mergeCell ref="N859:N866"/>
    <mergeCell ref="O859:O866"/>
    <mergeCell ref="U854:U858"/>
    <mergeCell ref="V854:V858"/>
    <mergeCell ref="W854:W858"/>
    <mergeCell ref="X854:X858"/>
    <mergeCell ref="Y854:Y858"/>
    <mergeCell ref="P854:P858"/>
    <mergeCell ref="Q854:Q858"/>
    <mergeCell ref="R854:R858"/>
    <mergeCell ref="S854:S858"/>
    <mergeCell ref="T854:T858"/>
    <mergeCell ref="Z859:Z866"/>
    <mergeCell ref="A867:A870"/>
    <mergeCell ref="B867:B870"/>
    <mergeCell ref="C867:C870"/>
    <mergeCell ref="D867:D870"/>
    <mergeCell ref="E867:E870"/>
    <mergeCell ref="F867:F870"/>
    <mergeCell ref="G867:G870"/>
    <mergeCell ref="H867:H870"/>
    <mergeCell ref="I867:I870"/>
    <mergeCell ref="J867:J870"/>
    <mergeCell ref="K867:K870"/>
    <mergeCell ref="L867:L870"/>
    <mergeCell ref="M867:M870"/>
    <mergeCell ref="N867:N870"/>
    <mergeCell ref="O867:O870"/>
    <mergeCell ref="U859:U866"/>
    <mergeCell ref="V859:V866"/>
    <mergeCell ref="W859:W866"/>
    <mergeCell ref="X859:X866"/>
    <mergeCell ref="Y859:Y866"/>
    <mergeCell ref="P859:P866"/>
    <mergeCell ref="Q859:Q866"/>
    <mergeCell ref="R859:R866"/>
    <mergeCell ref="S859:S866"/>
    <mergeCell ref="T859:T866"/>
    <mergeCell ref="Z867:Z870"/>
    <mergeCell ref="A871:A875"/>
    <mergeCell ref="B871:B875"/>
    <mergeCell ref="C871:C875"/>
    <mergeCell ref="D871:D875"/>
    <mergeCell ref="E871:E875"/>
    <mergeCell ref="F871:F875"/>
    <mergeCell ref="G871:G875"/>
    <mergeCell ref="H871:H875"/>
    <mergeCell ref="I871:I875"/>
    <mergeCell ref="J871:J875"/>
    <mergeCell ref="K871:K875"/>
    <mergeCell ref="L871:L875"/>
    <mergeCell ref="M871:M875"/>
    <mergeCell ref="N871:N875"/>
    <mergeCell ref="O871:O875"/>
    <mergeCell ref="U867:U870"/>
    <mergeCell ref="V867:V870"/>
    <mergeCell ref="W867:W870"/>
    <mergeCell ref="X867:X870"/>
    <mergeCell ref="Y867:Y870"/>
    <mergeCell ref="P867:P870"/>
    <mergeCell ref="Q867:Q870"/>
    <mergeCell ref="R867:R870"/>
    <mergeCell ref="S867:S870"/>
    <mergeCell ref="T867:T870"/>
    <mergeCell ref="Z871:Z875"/>
    <mergeCell ref="A876:A879"/>
    <mergeCell ref="B876:B879"/>
    <mergeCell ref="C876:C879"/>
    <mergeCell ref="D876:D879"/>
    <mergeCell ref="E876:E879"/>
    <mergeCell ref="F876:F879"/>
    <mergeCell ref="G876:G879"/>
    <mergeCell ref="H876:H879"/>
    <mergeCell ref="I876:I879"/>
    <mergeCell ref="J876:J879"/>
    <mergeCell ref="K876:K879"/>
    <mergeCell ref="L876:L879"/>
    <mergeCell ref="M876:M879"/>
    <mergeCell ref="N876:N879"/>
    <mergeCell ref="O876:O879"/>
    <mergeCell ref="U871:U875"/>
    <mergeCell ref="V871:V875"/>
    <mergeCell ref="W871:W875"/>
    <mergeCell ref="X871:X875"/>
    <mergeCell ref="Y871:Y875"/>
    <mergeCell ref="P871:P875"/>
    <mergeCell ref="Q871:Q875"/>
    <mergeCell ref="R871:R875"/>
    <mergeCell ref="S871:S875"/>
    <mergeCell ref="T871:T875"/>
    <mergeCell ref="Z876:Z879"/>
    <mergeCell ref="A882:A883"/>
    <mergeCell ref="B882:B883"/>
    <mergeCell ref="C882:C883"/>
    <mergeCell ref="D882:D883"/>
    <mergeCell ref="E882:E883"/>
    <mergeCell ref="F882:F883"/>
    <mergeCell ref="G882:G883"/>
    <mergeCell ref="H882:H883"/>
    <mergeCell ref="I882:I883"/>
    <mergeCell ref="J882:J883"/>
    <mergeCell ref="K882:K883"/>
    <mergeCell ref="L882:L883"/>
    <mergeCell ref="M882:M883"/>
    <mergeCell ref="N882:N883"/>
    <mergeCell ref="O882:O883"/>
    <mergeCell ref="U876:U879"/>
    <mergeCell ref="V876:V879"/>
    <mergeCell ref="W876:W879"/>
    <mergeCell ref="X876:X879"/>
    <mergeCell ref="Y876:Y879"/>
    <mergeCell ref="P876:P879"/>
    <mergeCell ref="Q876:Q879"/>
    <mergeCell ref="R876:R879"/>
    <mergeCell ref="S876:S879"/>
    <mergeCell ref="T876:T879"/>
    <mergeCell ref="Z882:Z883"/>
    <mergeCell ref="A885:A886"/>
    <mergeCell ref="B885:B886"/>
    <mergeCell ref="C885:C886"/>
    <mergeCell ref="D885:D886"/>
    <mergeCell ref="E885:E886"/>
    <mergeCell ref="F885:F886"/>
    <mergeCell ref="G885:G886"/>
    <mergeCell ref="H885:H886"/>
    <mergeCell ref="I885:I886"/>
    <mergeCell ref="J885:J886"/>
    <mergeCell ref="K885:K886"/>
    <mergeCell ref="L885:L886"/>
    <mergeCell ref="M885:M886"/>
    <mergeCell ref="N885:N886"/>
    <mergeCell ref="O885:O886"/>
    <mergeCell ref="U882:U883"/>
    <mergeCell ref="V882:V883"/>
    <mergeCell ref="W882:W883"/>
    <mergeCell ref="X882:X883"/>
    <mergeCell ref="Y882:Y883"/>
    <mergeCell ref="P882:P883"/>
    <mergeCell ref="Q882:Q883"/>
    <mergeCell ref="R882:R883"/>
    <mergeCell ref="S882:S883"/>
    <mergeCell ref="T882:T883"/>
    <mergeCell ref="Z885:Z886"/>
    <mergeCell ref="A888:A890"/>
    <mergeCell ref="B888:B890"/>
    <mergeCell ref="C888:C890"/>
    <mergeCell ref="D888:D890"/>
    <mergeCell ref="E888:E890"/>
    <mergeCell ref="F888:F890"/>
    <mergeCell ref="G888:G890"/>
    <mergeCell ref="H888:H890"/>
    <mergeCell ref="I888:I890"/>
    <mergeCell ref="J888:J890"/>
    <mergeCell ref="K888:K890"/>
    <mergeCell ref="L888:L890"/>
    <mergeCell ref="M888:M890"/>
    <mergeCell ref="N888:N890"/>
    <mergeCell ref="O888:O890"/>
    <mergeCell ref="U885:U886"/>
    <mergeCell ref="V885:V886"/>
    <mergeCell ref="W885:W886"/>
    <mergeCell ref="X885:X886"/>
    <mergeCell ref="Y885:Y886"/>
    <mergeCell ref="P885:P886"/>
    <mergeCell ref="Q885:Q886"/>
    <mergeCell ref="R885:R886"/>
    <mergeCell ref="S885:S886"/>
    <mergeCell ref="T885:T886"/>
    <mergeCell ref="Z888:Z890"/>
    <mergeCell ref="A894:A900"/>
    <mergeCell ref="B894:B900"/>
    <mergeCell ref="C894:C900"/>
    <mergeCell ref="D894:D900"/>
    <mergeCell ref="E894:E900"/>
    <mergeCell ref="F894:F900"/>
    <mergeCell ref="G894:G900"/>
    <mergeCell ref="H894:H900"/>
    <mergeCell ref="I894:I900"/>
    <mergeCell ref="J894:J900"/>
    <mergeCell ref="K894:K900"/>
    <mergeCell ref="L894:L900"/>
    <mergeCell ref="M894:M900"/>
    <mergeCell ref="N894:N900"/>
    <mergeCell ref="O894:O900"/>
    <mergeCell ref="U888:U890"/>
    <mergeCell ref="V888:V890"/>
    <mergeCell ref="W888:W890"/>
    <mergeCell ref="X888:X890"/>
    <mergeCell ref="Y888:Y890"/>
    <mergeCell ref="P888:P890"/>
    <mergeCell ref="Q888:Q890"/>
    <mergeCell ref="R888:R890"/>
    <mergeCell ref="S888:S890"/>
    <mergeCell ref="T888:T890"/>
    <mergeCell ref="Z894:Z900"/>
    <mergeCell ref="A901:A907"/>
    <mergeCell ref="B901:B907"/>
    <mergeCell ref="C901:C907"/>
    <mergeCell ref="D901:D907"/>
    <mergeCell ref="E901:E907"/>
    <mergeCell ref="F901:F907"/>
    <mergeCell ref="G901:G907"/>
    <mergeCell ref="H901:H907"/>
    <mergeCell ref="I901:I907"/>
    <mergeCell ref="J901:J907"/>
    <mergeCell ref="K901:K907"/>
    <mergeCell ref="L901:L907"/>
    <mergeCell ref="M901:M907"/>
    <mergeCell ref="N901:N907"/>
    <mergeCell ref="O901:O907"/>
    <mergeCell ref="U894:U900"/>
    <mergeCell ref="V894:V900"/>
    <mergeCell ref="W894:W900"/>
    <mergeCell ref="X894:X900"/>
    <mergeCell ref="Y894:Y900"/>
    <mergeCell ref="P894:P900"/>
    <mergeCell ref="Q894:Q900"/>
    <mergeCell ref="R894:R900"/>
    <mergeCell ref="S894:S900"/>
    <mergeCell ref="T894:T900"/>
    <mergeCell ref="Z901:Z907"/>
    <mergeCell ref="A908:A911"/>
    <mergeCell ref="B908:B911"/>
    <mergeCell ref="C908:C911"/>
    <mergeCell ref="D908:D911"/>
    <mergeCell ref="E908:E911"/>
    <mergeCell ref="F908:F911"/>
    <mergeCell ref="G908:G911"/>
    <mergeCell ref="H908:H911"/>
    <mergeCell ref="I908:I911"/>
    <mergeCell ref="J908:J911"/>
    <mergeCell ref="K908:K911"/>
    <mergeCell ref="L908:L911"/>
    <mergeCell ref="M908:M911"/>
    <mergeCell ref="N908:N911"/>
    <mergeCell ref="O908:O911"/>
    <mergeCell ref="U901:U907"/>
    <mergeCell ref="V901:V907"/>
    <mergeCell ref="W901:W907"/>
    <mergeCell ref="X901:X907"/>
    <mergeCell ref="Y901:Y907"/>
    <mergeCell ref="P901:P907"/>
    <mergeCell ref="Q901:Q907"/>
    <mergeCell ref="R901:R907"/>
    <mergeCell ref="S901:S907"/>
    <mergeCell ref="T901:T907"/>
    <mergeCell ref="Z908:Z911"/>
    <mergeCell ref="A912:A915"/>
    <mergeCell ref="B912:B915"/>
    <mergeCell ref="C912:C915"/>
    <mergeCell ref="D912:D915"/>
    <mergeCell ref="E912:E915"/>
    <mergeCell ref="F912:F915"/>
    <mergeCell ref="G912:G915"/>
    <mergeCell ref="H912:H915"/>
    <mergeCell ref="I912:I915"/>
    <mergeCell ref="J912:J915"/>
    <mergeCell ref="K912:K915"/>
    <mergeCell ref="L912:L915"/>
    <mergeCell ref="M912:M915"/>
    <mergeCell ref="N912:N915"/>
    <mergeCell ref="O912:O915"/>
    <mergeCell ref="U908:U911"/>
    <mergeCell ref="V908:V911"/>
    <mergeCell ref="W908:W911"/>
    <mergeCell ref="X908:X911"/>
    <mergeCell ref="Y908:Y911"/>
    <mergeCell ref="P908:P911"/>
    <mergeCell ref="Q908:Q911"/>
    <mergeCell ref="R908:R911"/>
    <mergeCell ref="S908:S911"/>
    <mergeCell ref="T908:T911"/>
    <mergeCell ref="Z912:Z915"/>
    <mergeCell ref="A923:A933"/>
    <mergeCell ref="B923:B933"/>
    <mergeCell ref="C923:C933"/>
    <mergeCell ref="D923:D933"/>
    <mergeCell ref="E923:E933"/>
    <mergeCell ref="F923:F933"/>
    <mergeCell ref="G923:G933"/>
    <mergeCell ref="H923:H933"/>
    <mergeCell ref="I923:I933"/>
    <mergeCell ref="J923:J933"/>
    <mergeCell ref="K923:K933"/>
    <mergeCell ref="L923:L933"/>
    <mergeCell ref="M923:M933"/>
    <mergeCell ref="N923:N933"/>
    <mergeCell ref="O923:O933"/>
    <mergeCell ref="U912:U915"/>
    <mergeCell ref="V912:V915"/>
    <mergeCell ref="W912:W915"/>
    <mergeCell ref="X912:X915"/>
    <mergeCell ref="Y912:Y915"/>
    <mergeCell ref="P912:P915"/>
    <mergeCell ref="Q912:Q915"/>
    <mergeCell ref="R912:R915"/>
    <mergeCell ref="S912:S915"/>
    <mergeCell ref="T912:T915"/>
    <mergeCell ref="Z923:Z933"/>
    <mergeCell ref="A934:A944"/>
    <mergeCell ref="B934:B944"/>
    <mergeCell ref="C934:C944"/>
    <mergeCell ref="D934:D944"/>
    <mergeCell ref="E934:E944"/>
    <mergeCell ref="F934:F944"/>
    <mergeCell ref="G934:G944"/>
    <mergeCell ref="H934:H944"/>
    <mergeCell ref="I934:I944"/>
    <mergeCell ref="J934:J944"/>
    <mergeCell ref="K934:K944"/>
    <mergeCell ref="L934:L944"/>
    <mergeCell ref="M934:M944"/>
    <mergeCell ref="N934:N944"/>
    <mergeCell ref="O934:O944"/>
    <mergeCell ref="U923:U933"/>
    <mergeCell ref="V923:V933"/>
    <mergeCell ref="W923:W933"/>
    <mergeCell ref="X923:X933"/>
    <mergeCell ref="Y923:Y933"/>
    <mergeCell ref="P923:P933"/>
    <mergeCell ref="Q923:Q933"/>
    <mergeCell ref="R923:R933"/>
    <mergeCell ref="S923:S933"/>
    <mergeCell ref="T923:T933"/>
    <mergeCell ref="Z934:Z944"/>
    <mergeCell ref="A945:A955"/>
    <mergeCell ref="B945:B955"/>
    <mergeCell ref="C945:C955"/>
    <mergeCell ref="D945:D955"/>
    <mergeCell ref="E945:E955"/>
    <mergeCell ref="F945:F955"/>
    <mergeCell ref="G945:G955"/>
    <mergeCell ref="H945:H955"/>
    <mergeCell ref="I945:I955"/>
    <mergeCell ref="J945:J955"/>
    <mergeCell ref="K945:K955"/>
    <mergeCell ref="L945:L955"/>
    <mergeCell ref="M945:M955"/>
    <mergeCell ref="N945:N955"/>
    <mergeCell ref="O945:O955"/>
    <mergeCell ref="U934:U944"/>
    <mergeCell ref="V934:V944"/>
    <mergeCell ref="W934:W944"/>
    <mergeCell ref="X934:X944"/>
    <mergeCell ref="Y934:Y944"/>
    <mergeCell ref="P934:P944"/>
    <mergeCell ref="Q934:Q944"/>
    <mergeCell ref="R934:R944"/>
    <mergeCell ref="S934:S944"/>
    <mergeCell ref="T934:T944"/>
    <mergeCell ref="Z945:Z955"/>
    <mergeCell ref="A956:A966"/>
    <mergeCell ref="B956:B966"/>
    <mergeCell ref="C956:C966"/>
    <mergeCell ref="D956:D966"/>
    <mergeCell ref="E956:E966"/>
    <mergeCell ref="F956:F966"/>
    <mergeCell ref="G956:G966"/>
    <mergeCell ref="H956:H966"/>
    <mergeCell ref="I956:I966"/>
    <mergeCell ref="J956:J966"/>
    <mergeCell ref="K956:K966"/>
    <mergeCell ref="L956:L966"/>
    <mergeCell ref="M956:M966"/>
    <mergeCell ref="N956:N966"/>
    <mergeCell ref="O956:O966"/>
    <mergeCell ref="U945:U955"/>
    <mergeCell ref="V945:V955"/>
    <mergeCell ref="W945:W955"/>
    <mergeCell ref="X945:X955"/>
    <mergeCell ref="Y945:Y955"/>
    <mergeCell ref="P945:P955"/>
    <mergeCell ref="Q945:Q955"/>
    <mergeCell ref="R945:R955"/>
    <mergeCell ref="S945:S955"/>
    <mergeCell ref="T945:T955"/>
    <mergeCell ref="Z956:Z966"/>
    <mergeCell ref="A967:A977"/>
    <mergeCell ref="B967:B977"/>
    <mergeCell ref="C967:C977"/>
    <mergeCell ref="D967:D977"/>
    <mergeCell ref="E967:E977"/>
    <mergeCell ref="F967:F977"/>
    <mergeCell ref="G967:G977"/>
    <mergeCell ref="H967:H977"/>
    <mergeCell ref="I967:I977"/>
    <mergeCell ref="J967:J977"/>
    <mergeCell ref="K967:K977"/>
    <mergeCell ref="L967:L977"/>
    <mergeCell ref="M967:M977"/>
    <mergeCell ref="N967:N977"/>
    <mergeCell ref="O967:O977"/>
    <mergeCell ref="U956:U966"/>
    <mergeCell ref="V956:V966"/>
    <mergeCell ref="W956:W966"/>
    <mergeCell ref="X956:X966"/>
    <mergeCell ref="Y956:Y966"/>
    <mergeCell ref="P956:P966"/>
    <mergeCell ref="Q956:Q966"/>
    <mergeCell ref="R956:R966"/>
    <mergeCell ref="S956:S966"/>
    <mergeCell ref="T956:T966"/>
    <mergeCell ref="Z967:Z977"/>
    <mergeCell ref="A978:A982"/>
    <mergeCell ref="B978:B982"/>
    <mergeCell ref="C978:C982"/>
    <mergeCell ref="D978:D982"/>
    <mergeCell ref="E978:E982"/>
    <mergeCell ref="F978:F982"/>
    <mergeCell ref="G978:G982"/>
    <mergeCell ref="H978:H982"/>
    <mergeCell ref="I978:I982"/>
    <mergeCell ref="J978:J982"/>
    <mergeCell ref="K978:K982"/>
    <mergeCell ref="L978:L982"/>
    <mergeCell ref="M978:M982"/>
    <mergeCell ref="N978:N982"/>
    <mergeCell ref="O978:O982"/>
    <mergeCell ref="U967:U977"/>
    <mergeCell ref="V967:V977"/>
    <mergeCell ref="W967:W977"/>
    <mergeCell ref="X967:X977"/>
    <mergeCell ref="Y967:Y977"/>
    <mergeCell ref="P967:P977"/>
    <mergeCell ref="Q967:Q977"/>
    <mergeCell ref="R967:R977"/>
    <mergeCell ref="S967:S977"/>
    <mergeCell ref="T967:T977"/>
    <mergeCell ref="Z978:Z982"/>
    <mergeCell ref="A983:A987"/>
    <mergeCell ref="B983:B987"/>
    <mergeCell ref="C983:C987"/>
    <mergeCell ref="D983:D987"/>
    <mergeCell ref="E983:E987"/>
    <mergeCell ref="F983:F987"/>
    <mergeCell ref="G983:G987"/>
    <mergeCell ref="H983:H987"/>
    <mergeCell ref="I983:I987"/>
    <mergeCell ref="J983:J987"/>
    <mergeCell ref="K983:K987"/>
    <mergeCell ref="L983:L987"/>
    <mergeCell ref="M983:M987"/>
    <mergeCell ref="N983:N987"/>
    <mergeCell ref="O983:O987"/>
    <mergeCell ref="U978:U982"/>
    <mergeCell ref="V978:V982"/>
    <mergeCell ref="W978:W982"/>
    <mergeCell ref="X978:X982"/>
    <mergeCell ref="Y978:Y982"/>
    <mergeCell ref="P978:P982"/>
    <mergeCell ref="Q978:Q982"/>
    <mergeCell ref="R978:R982"/>
    <mergeCell ref="S978:S982"/>
    <mergeCell ref="T978:T982"/>
    <mergeCell ref="Z983:Z987"/>
    <mergeCell ref="A990:A991"/>
    <mergeCell ref="B990:B991"/>
    <mergeCell ref="C990:C991"/>
    <mergeCell ref="D990:D991"/>
    <mergeCell ref="E990:E991"/>
    <mergeCell ref="F990:F991"/>
    <mergeCell ref="G990:G991"/>
    <mergeCell ref="H990:H991"/>
    <mergeCell ref="I990:I991"/>
    <mergeCell ref="J990:J991"/>
    <mergeCell ref="K990:K991"/>
    <mergeCell ref="L990:L991"/>
    <mergeCell ref="M990:M991"/>
    <mergeCell ref="N990:N991"/>
    <mergeCell ref="O990:O991"/>
    <mergeCell ref="U983:U987"/>
    <mergeCell ref="V983:V987"/>
    <mergeCell ref="W983:W987"/>
    <mergeCell ref="X983:X987"/>
    <mergeCell ref="Y983:Y987"/>
    <mergeCell ref="P983:P987"/>
    <mergeCell ref="Q983:Q987"/>
    <mergeCell ref="R983:R987"/>
    <mergeCell ref="S983:S987"/>
    <mergeCell ref="T983:T987"/>
    <mergeCell ref="Z990:Z991"/>
    <mergeCell ref="A992:A995"/>
    <mergeCell ref="B992:B995"/>
    <mergeCell ref="C992:C995"/>
    <mergeCell ref="D992:D995"/>
    <mergeCell ref="E992:E995"/>
    <mergeCell ref="F992:F995"/>
    <mergeCell ref="G992:G995"/>
    <mergeCell ref="H992:H995"/>
    <mergeCell ref="I992:I995"/>
    <mergeCell ref="J992:J995"/>
    <mergeCell ref="K992:K995"/>
    <mergeCell ref="L992:L995"/>
    <mergeCell ref="M992:M995"/>
    <mergeCell ref="N992:N995"/>
    <mergeCell ref="O992:O995"/>
    <mergeCell ref="U990:U991"/>
    <mergeCell ref="V990:V991"/>
    <mergeCell ref="W990:W991"/>
    <mergeCell ref="X990:X991"/>
    <mergeCell ref="Y990:Y991"/>
    <mergeCell ref="P990:P991"/>
    <mergeCell ref="Q990:Q991"/>
    <mergeCell ref="R990:R991"/>
    <mergeCell ref="S990:S991"/>
    <mergeCell ref="T990:T991"/>
    <mergeCell ref="Z992:Z995"/>
    <mergeCell ref="A996:A997"/>
    <mergeCell ref="B996:B997"/>
    <mergeCell ref="C996:C997"/>
    <mergeCell ref="D996:D997"/>
    <mergeCell ref="E996:E997"/>
    <mergeCell ref="F996:F997"/>
    <mergeCell ref="G996:G997"/>
    <mergeCell ref="H996:H997"/>
    <mergeCell ref="I996:I997"/>
    <mergeCell ref="J996:J997"/>
    <mergeCell ref="K996:K997"/>
    <mergeCell ref="L996:L997"/>
    <mergeCell ref="M996:M997"/>
    <mergeCell ref="N996:N997"/>
    <mergeCell ref="O996:O997"/>
    <mergeCell ref="U992:U995"/>
    <mergeCell ref="V992:V995"/>
    <mergeCell ref="W992:W995"/>
    <mergeCell ref="X992:X995"/>
    <mergeCell ref="Y992:Y995"/>
    <mergeCell ref="P992:P995"/>
    <mergeCell ref="Q992:Q995"/>
    <mergeCell ref="R992:R995"/>
    <mergeCell ref="S992:S995"/>
    <mergeCell ref="T992:T995"/>
    <mergeCell ref="Z996:Z997"/>
    <mergeCell ref="A998:A1002"/>
    <mergeCell ref="B998:B1002"/>
    <mergeCell ref="C998:C1002"/>
    <mergeCell ref="D998:D1002"/>
    <mergeCell ref="E998:E1002"/>
    <mergeCell ref="F998:F1002"/>
    <mergeCell ref="G998:G1002"/>
    <mergeCell ref="H998:H1002"/>
    <mergeCell ref="I998:I1002"/>
    <mergeCell ref="J998:J1002"/>
    <mergeCell ref="K998:K1002"/>
    <mergeCell ref="L998:L1002"/>
    <mergeCell ref="M998:M1002"/>
    <mergeCell ref="N998:N1002"/>
    <mergeCell ref="O998:O1002"/>
    <mergeCell ref="U996:U997"/>
    <mergeCell ref="V996:V997"/>
    <mergeCell ref="W996:W997"/>
    <mergeCell ref="X996:X997"/>
    <mergeCell ref="Y996:Y997"/>
    <mergeCell ref="P996:P997"/>
    <mergeCell ref="Q996:Q997"/>
    <mergeCell ref="R996:R997"/>
    <mergeCell ref="S996:S997"/>
    <mergeCell ref="T996:T997"/>
    <mergeCell ref="Z998:Z1002"/>
    <mergeCell ref="A1003:A1007"/>
    <mergeCell ref="B1003:B1007"/>
    <mergeCell ref="C1003:C1007"/>
    <mergeCell ref="D1003:D1007"/>
    <mergeCell ref="E1003:E1007"/>
    <mergeCell ref="F1003:F1007"/>
    <mergeCell ref="G1003:G1007"/>
    <mergeCell ref="H1003:H1007"/>
    <mergeCell ref="I1003:I1007"/>
    <mergeCell ref="J1003:J1007"/>
    <mergeCell ref="K1003:K1007"/>
    <mergeCell ref="L1003:L1007"/>
    <mergeCell ref="M1003:M1007"/>
    <mergeCell ref="N1003:N1007"/>
    <mergeCell ref="O1003:O1007"/>
    <mergeCell ref="U998:U1002"/>
    <mergeCell ref="V998:V1002"/>
    <mergeCell ref="W998:W1002"/>
    <mergeCell ref="X998:X1002"/>
    <mergeCell ref="Y998:Y1002"/>
    <mergeCell ref="P998:P1002"/>
    <mergeCell ref="Q998:Q1002"/>
    <mergeCell ref="R998:R1002"/>
    <mergeCell ref="S998:S1002"/>
    <mergeCell ref="T998:T1002"/>
    <mergeCell ref="Z1003:Z1007"/>
    <mergeCell ref="A1010:A1011"/>
    <mergeCell ref="B1010:B1011"/>
    <mergeCell ref="C1010:C1011"/>
    <mergeCell ref="D1010:D1011"/>
    <mergeCell ref="E1010:E1011"/>
    <mergeCell ref="F1010:F1011"/>
    <mergeCell ref="G1010:G1011"/>
    <mergeCell ref="H1010:H1011"/>
    <mergeCell ref="I1010:I1011"/>
    <mergeCell ref="J1010:J1011"/>
    <mergeCell ref="K1010:K1011"/>
    <mergeCell ref="L1010:L1011"/>
    <mergeCell ref="M1010:M1011"/>
    <mergeCell ref="N1010:N1011"/>
    <mergeCell ref="O1010:O1011"/>
    <mergeCell ref="U1003:U1007"/>
    <mergeCell ref="V1003:V1007"/>
    <mergeCell ref="W1003:W1007"/>
    <mergeCell ref="X1003:X1007"/>
    <mergeCell ref="Y1003:Y1007"/>
    <mergeCell ref="P1003:P1007"/>
    <mergeCell ref="Q1003:Q1007"/>
    <mergeCell ref="R1003:R1007"/>
    <mergeCell ref="S1003:S1007"/>
    <mergeCell ref="T1003:T1007"/>
    <mergeCell ref="Z1010:Z1011"/>
    <mergeCell ref="A1013:A1014"/>
    <mergeCell ref="B1013:B1014"/>
    <mergeCell ref="C1013:C1014"/>
    <mergeCell ref="D1013:D1014"/>
    <mergeCell ref="E1013:E1014"/>
    <mergeCell ref="F1013:F1014"/>
    <mergeCell ref="G1013:G1014"/>
    <mergeCell ref="H1013:H1014"/>
    <mergeCell ref="I1013:I1014"/>
    <mergeCell ref="J1013:J1014"/>
    <mergeCell ref="K1013:K1014"/>
    <mergeCell ref="L1013:L1014"/>
    <mergeCell ref="M1013:M1014"/>
    <mergeCell ref="N1013:N1014"/>
    <mergeCell ref="O1013:O1014"/>
    <mergeCell ref="U1010:U1011"/>
    <mergeCell ref="V1010:V1011"/>
    <mergeCell ref="W1010:W1011"/>
    <mergeCell ref="X1010:X1011"/>
    <mergeCell ref="Y1010:Y1011"/>
    <mergeCell ref="P1010:P1011"/>
    <mergeCell ref="Q1010:Q1011"/>
    <mergeCell ref="R1010:R1011"/>
    <mergeCell ref="S1010:S1011"/>
    <mergeCell ref="T1010:T1011"/>
    <mergeCell ref="Z1013:Z1014"/>
    <mergeCell ref="A1021:A1025"/>
    <mergeCell ref="B1021:B1025"/>
    <mergeCell ref="C1021:C1025"/>
    <mergeCell ref="D1021:D1025"/>
    <mergeCell ref="E1021:E1025"/>
    <mergeCell ref="F1021:F1025"/>
    <mergeCell ref="G1021:G1025"/>
    <mergeCell ref="H1021:H1025"/>
    <mergeCell ref="I1021:I1025"/>
    <mergeCell ref="J1021:J1025"/>
    <mergeCell ref="K1021:K1025"/>
    <mergeCell ref="L1021:L1025"/>
    <mergeCell ref="M1021:M1025"/>
    <mergeCell ref="N1021:N1025"/>
    <mergeCell ref="O1021:O1025"/>
    <mergeCell ref="U1013:U1014"/>
    <mergeCell ref="V1013:V1014"/>
    <mergeCell ref="W1013:W1014"/>
    <mergeCell ref="X1013:X1014"/>
    <mergeCell ref="Y1013:Y1014"/>
    <mergeCell ref="P1013:P1014"/>
    <mergeCell ref="Q1013:Q1014"/>
    <mergeCell ref="R1013:R1014"/>
    <mergeCell ref="S1013:S1014"/>
    <mergeCell ref="T1013:T1014"/>
    <mergeCell ref="Z1021:Z1025"/>
    <mergeCell ref="A1026:A1030"/>
    <mergeCell ref="B1026:B1030"/>
    <mergeCell ref="C1026:C1030"/>
    <mergeCell ref="D1026:D1030"/>
    <mergeCell ref="E1026:E1030"/>
    <mergeCell ref="F1026:F1030"/>
    <mergeCell ref="G1026:G1030"/>
    <mergeCell ref="H1026:H1030"/>
    <mergeCell ref="I1026:I1030"/>
    <mergeCell ref="J1026:J1030"/>
    <mergeCell ref="K1026:K1030"/>
    <mergeCell ref="L1026:L1030"/>
    <mergeCell ref="M1026:M1030"/>
    <mergeCell ref="N1026:N1030"/>
    <mergeCell ref="O1026:O1030"/>
    <mergeCell ref="U1021:U1025"/>
    <mergeCell ref="V1021:V1025"/>
    <mergeCell ref="W1021:W1025"/>
    <mergeCell ref="X1021:X1025"/>
    <mergeCell ref="Y1021:Y1025"/>
    <mergeCell ref="P1021:P1025"/>
    <mergeCell ref="Q1021:Q1025"/>
    <mergeCell ref="R1021:R1025"/>
    <mergeCell ref="S1021:S1025"/>
    <mergeCell ref="T1021:T1025"/>
    <mergeCell ref="Z1026:Z1030"/>
    <mergeCell ref="A1031:A1035"/>
    <mergeCell ref="B1031:B1035"/>
    <mergeCell ref="C1031:C1035"/>
    <mergeCell ref="D1031:D1035"/>
    <mergeCell ref="E1031:E1035"/>
    <mergeCell ref="F1031:F1035"/>
    <mergeCell ref="G1031:G1035"/>
    <mergeCell ref="H1031:H1035"/>
    <mergeCell ref="I1031:I1035"/>
    <mergeCell ref="J1031:J1035"/>
    <mergeCell ref="K1031:K1035"/>
    <mergeCell ref="L1031:L1035"/>
    <mergeCell ref="M1031:M1035"/>
    <mergeCell ref="N1031:N1035"/>
    <mergeCell ref="O1031:O1035"/>
    <mergeCell ref="U1026:U1030"/>
    <mergeCell ref="V1026:V1030"/>
    <mergeCell ref="W1026:W1030"/>
    <mergeCell ref="X1026:X1030"/>
    <mergeCell ref="Y1026:Y1030"/>
    <mergeCell ref="P1026:P1030"/>
    <mergeCell ref="Q1026:Q1030"/>
    <mergeCell ref="R1026:R1030"/>
    <mergeCell ref="S1026:S1030"/>
    <mergeCell ref="T1026:T1030"/>
    <mergeCell ref="Z1031:Z1035"/>
    <mergeCell ref="A1036:A1039"/>
    <mergeCell ref="B1036:B1039"/>
    <mergeCell ref="C1036:C1039"/>
    <mergeCell ref="D1036:D1039"/>
    <mergeCell ref="E1036:E1039"/>
    <mergeCell ref="F1036:F1039"/>
    <mergeCell ref="G1036:G1039"/>
    <mergeCell ref="H1036:H1039"/>
    <mergeCell ref="I1036:I1039"/>
    <mergeCell ref="J1036:J1039"/>
    <mergeCell ref="K1036:K1039"/>
    <mergeCell ref="L1036:L1039"/>
    <mergeCell ref="M1036:M1039"/>
    <mergeCell ref="N1036:N1039"/>
    <mergeCell ref="O1036:O1039"/>
    <mergeCell ref="U1031:U1035"/>
    <mergeCell ref="V1031:V1035"/>
    <mergeCell ref="W1031:W1035"/>
    <mergeCell ref="X1031:X1035"/>
    <mergeCell ref="Y1031:Y1035"/>
    <mergeCell ref="P1031:P1035"/>
    <mergeCell ref="Q1031:Q1035"/>
    <mergeCell ref="R1031:R1035"/>
    <mergeCell ref="S1031:S1035"/>
    <mergeCell ref="T1031:T1035"/>
    <mergeCell ref="Z1036:Z1039"/>
    <mergeCell ref="A1050:A1051"/>
    <mergeCell ref="B1050:B1051"/>
    <mergeCell ref="C1050:C1051"/>
    <mergeCell ref="D1050:D1051"/>
    <mergeCell ref="E1050:E1051"/>
    <mergeCell ref="F1050:F1051"/>
    <mergeCell ref="G1050:G1051"/>
    <mergeCell ref="H1050:H1051"/>
    <mergeCell ref="I1050:I1051"/>
    <mergeCell ref="J1050:J1051"/>
    <mergeCell ref="K1050:K1051"/>
    <mergeCell ref="L1050:L1051"/>
    <mergeCell ref="M1050:M1051"/>
    <mergeCell ref="N1050:N1051"/>
    <mergeCell ref="O1050:O1051"/>
    <mergeCell ref="U1036:U1039"/>
    <mergeCell ref="V1036:V1039"/>
    <mergeCell ref="W1036:W1039"/>
    <mergeCell ref="X1036:X1039"/>
    <mergeCell ref="Y1036:Y1039"/>
    <mergeCell ref="P1036:P1039"/>
    <mergeCell ref="Q1036:Q1039"/>
    <mergeCell ref="R1036:R1039"/>
    <mergeCell ref="S1036:S1039"/>
    <mergeCell ref="T1036:T1039"/>
    <mergeCell ref="Z1050:Z1051"/>
    <mergeCell ref="A1052:A1054"/>
    <mergeCell ref="B1052:B1054"/>
    <mergeCell ref="C1052:C1054"/>
    <mergeCell ref="D1052:D1054"/>
    <mergeCell ref="E1052:E1054"/>
    <mergeCell ref="F1052:F1054"/>
    <mergeCell ref="G1052:G1054"/>
    <mergeCell ref="H1052:H1054"/>
    <mergeCell ref="I1052:I1054"/>
    <mergeCell ref="J1052:J1054"/>
    <mergeCell ref="K1052:K1054"/>
    <mergeCell ref="L1052:L1054"/>
    <mergeCell ref="M1052:M1054"/>
    <mergeCell ref="N1052:N1054"/>
    <mergeCell ref="O1052:O1054"/>
    <mergeCell ref="U1050:U1051"/>
    <mergeCell ref="V1050:V1051"/>
    <mergeCell ref="W1050:W1051"/>
    <mergeCell ref="X1050:X1051"/>
    <mergeCell ref="Y1050:Y1051"/>
    <mergeCell ref="P1050:P1051"/>
    <mergeCell ref="Q1050:Q1051"/>
    <mergeCell ref="R1050:R1051"/>
    <mergeCell ref="S1050:S1051"/>
    <mergeCell ref="T1050:T1051"/>
    <mergeCell ref="Z1052:Z1054"/>
    <mergeCell ref="A1055:A1057"/>
    <mergeCell ref="B1055:B1057"/>
    <mergeCell ref="C1055:C1057"/>
    <mergeCell ref="D1055:D1057"/>
    <mergeCell ref="E1055:E1057"/>
    <mergeCell ref="F1055:F1057"/>
    <mergeCell ref="G1055:G1057"/>
    <mergeCell ref="H1055:H1057"/>
    <mergeCell ref="I1055:I1057"/>
    <mergeCell ref="J1055:J1057"/>
    <mergeCell ref="K1055:K1057"/>
    <mergeCell ref="L1055:L1057"/>
    <mergeCell ref="M1055:M1057"/>
    <mergeCell ref="N1055:N1057"/>
    <mergeCell ref="O1055:O1057"/>
    <mergeCell ref="U1052:U1054"/>
    <mergeCell ref="V1052:V1054"/>
    <mergeCell ref="W1052:W1054"/>
    <mergeCell ref="X1052:X1054"/>
    <mergeCell ref="Y1052:Y1054"/>
    <mergeCell ref="P1052:P1054"/>
    <mergeCell ref="Q1052:Q1054"/>
    <mergeCell ref="R1052:R1054"/>
    <mergeCell ref="S1052:S1054"/>
    <mergeCell ref="T1052:T1054"/>
    <mergeCell ref="Z1055:Z1057"/>
    <mergeCell ref="A1058:A1059"/>
    <mergeCell ref="B1058:B1059"/>
    <mergeCell ref="C1058:C1059"/>
    <mergeCell ref="D1058:D1059"/>
    <mergeCell ref="E1058:E1059"/>
    <mergeCell ref="F1058:F1059"/>
    <mergeCell ref="G1058:G1059"/>
    <mergeCell ref="H1058:H1059"/>
    <mergeCell ref="I1058:I1059"/>
    <mergeCell ref="J1058:J1059"/>
    <mergeCell ref="K1058:K1059"/>
    <mergeCell ref="L1058:L1059"/>
    <mergeCell ref="M1058:M1059"/>
    <mergeCell ref="N1058:N1059"/>
    <mergeCell ref="O1058:O1059"/>
    <mergeCell ref="U1055:U1057"/>
    <mergeCell ref="V1055:V1057"/>
    <mergeCell ref="W1055:W1057"/>
    <mergeCell ref="X1055:X1057"/>
    <mergeCell ref="Y1055:Y1057"/>
    <mergeCell ref="P1055:P1057"/>
    <mergeCell ref="Q1055:Q1057"/>
    <mergeCell ref="R1055:R1057"/>
    <mergeCell ref="S1055:S1057"/>
    <mergeCell ref="T1055:T1057"/>
    <mergeCell ref="Z1058:Z1059"/>
    <mergeCell ref="A1060:A1061"/>
    <mergeCell ref="B1060:B1061"/>
    <mergeCell ref="C1060:C1061"/>
    <mergeCell ref="D1060:D1061"/>
    <mergeCell ref="E1060:E1061"/>
    <mergeCell ref="F1060:F1061"/>
    <mergeCell ref="G1060:G1061"/>
    <mergeCell ref="H1060:H1061"/>
    <mergeCell ref="I1060:I1061"/>
    <mergeCell ref="J1060:J1061"/>
    <mergeCell ref="K1060:K1061"/>
    <mergeCell ref="L1060:L1061"/>
    <mergeCell ref="M1060:M1061"/>
    <mergeCell ref="N1060:N1061"/>
    <mergeCell ref="O1060:O1061"/>
    <mergeCell ref="U1058:U1059"/>
    <mergeCell ref="V1058:V1059"/>
    <mergeCell ref="W1058:W1059"/>
    <mergeCell ref="X1058:X1059"/>
    <mergeCell ref="Y1058:Y1059"/>
    <mergeCell ref="P1058:P1059"/>
    <mergeCell ref="Q1058:Q1059"/>
    <mergeCell ref="R1058:R1059"/>
    <mergeCell ref="S1058:S1059"/>
    <mergeCell ref="T1058:T1059"/>
    <mergeCell ref="Z1060:Z1061"/>
    <mergeCell ref="A1076:A1077"/>
    <mergeCell ref="B1076:B1077"/>
    <mergeCell ref="C1076:C1077"/>
    <mergeCell ref="D1076:D1077"/>
    <mergeCell ref="E1076:E1077"/>
    <mergeCell ref="F1076:F1077"/>
    <mergeCell ref="G1076:G1077"/>
    <mergeCell ref="H1076:H1077"/>
    <mergeCell ref="I1076:I1077"/>
    <mergeCell ref="J1076:J1077"/>
    <mergeCell ref="K1076:K1077"/>
    <mergeCell ref="L1076:L1077"/>
    <mergeCell ref="M1076:M1077"/>
    <mergeCell ref="N1076:N1077"/>
    <mergeCell ref="O1076:O1077"/>
    <mergeCell ref="U1060:U1061"/>
    <mergeCell ref="V1060:V1061"/>
    <mergeCell ref="W1060:W1061"/>
    <mergeCell ref="X1060:X1061"/>
    <mergeCell ref="Y1060:Y1061"/>
    <mergeCell ref="P1060:P1061"/>
    <mergeCell ref="Q1060:Q1061"/>
    <mergeCell ref="R1060:R1061"/>
    <mergeCell ref="S1060:S1061"/>
    <mergeCell ref="T1060:T1061"/>
    <mergeCell ref="Z1076:Z1077"/>
    <mergeCell ref="A1083:A1085"/>
    <mergeCell ref="B1083:B1085"/>
    <mergeCell ref="C1083:C1085"/>
    <mergeCell ref="D1083:D1085"/>
    <mergeCell ref="E1083:E1085"/>
    <mergeCell ref="F1083:F1085"/>
    <mergeCell ref="G1083:G1085"/>
    <mergeCell ref="H1083:H1085"/>
    <mergeCell ref="I1083:I1085"/>
    <mergeCell ref="J1083:J1085"/>
    <mergeCell ref="K1083:K1085"/>
    <mergeCell ref="L1083:L1085"/>
    <mergeCell ref="M1083:M1085"/>
    <mergeCell ref="N1083:N1085"/>
    <mergeCell ref="O1083:O1085"/>
    <mergeCell ref="U1076:U1077"/>
    <mergeCell ref="V1076:V1077"/>
    <mergeCell ref="W1076:W1077"/>
    <mergeCell ref="X1076:X1077"/>
    <mergeCell ref="Y1076:Y1077"/>
    <mergeCell ref="P1076:P1077"/>
    <mergeCell ref="Q1076:Q1077"/>
    <mergeCell ref="R1076:R1077"/>
    <mergeCell ref="S1076:S1077"/>
    <mergeCell ref="T1076:T1077"/>
    <mergeCell ref="Z1083:Z1085"/>
    <mergeCell ref="A1089:A1090"/>
    <mergeCell ref="B1089:B1090"/>
    <mergeCell ref="C1089:C1090"/>
    <mergeCell ref="D1089:D1090"/>
    <mergeCell ref="E1089:E1090"/>
    <mergeCell ref="F1089:F1090"/>
    <mergeCell ref="G1089:G1090"/>
    <mergeCell ref="H1089:H1090"/>
    <mergeCell ref="I1089:I1090"/>
    <mergeCell ref="J1089:J1090"/>
    <mergeCell ref="K1089:K1090"/>
    <mergeCell ref="L1089:L1090"/>
    <mergeCell ref="M1089:M1090"/>
    <mergeCell ref="N1089:N1090"/>
    <mergeCell ref="O1089:O1090"/>
    <mergeCell ref="U1083:U1085"/>
    <mergeCell ref="V1083:V1085"/>
    <mergeCell ref="W1083:W1085"/>
    <mergeCell ref="X1083:X1085"/>
    <mergeCell ref="Y1083:Y1085"/>
    <mergeCell ref="P1083:P1085"/>
    <mergeCell ref="Q1083:Q1085"/>
    <mergeCell ref="R1083:R1085"/>
    <mergeCell ref="S1083:S1085"/>
    <mergeCell ref="T1083:T1085"/>
    <mergeCell ref="Z1089:Z1090"/>
    <mergeCell ref="A1100:A1101"/>
    <mergeCell ref="B1100:B1101"/>
    <mergeCell ref="C1100:C1101"/>
    <mergeCell ref="D1100:D1101"/>
    <mergeCell ref="E1100:E1101"/>
    <mergeCell ref="F1100:F1101"/>
    <mergeCell ref="G1100:G1101"/>
    <mergeCell ref="H1100:H1101"/>
    <mergeCell ref="I1100:I1101"/>
    <mergeCell ref="J1100:J1101"/>
    <mergeCell ref="K1100:K1101"/>
    <mergeCell ref="L1100:L1101"/>
    <mergeCell ref="M1100:M1101"/>
    <mergeCell ref="N1100:N1101"/>
    <mergeCell ref="O1100:O1101"/>
    <mergeCell ref="U1089:U1090"/>
    <mergeCell ref="V1089:V1090"/>
    <mergeCell ref="W1089:W1090"/>
    <mergeCell ref="X1089:X1090"/>
    <mergeCell ref="Y1089:Y1090"/>
    <mergeCell ref="P1089:P1090"/>
    <mergeCell ref="Q1089:Q1090"/>
    <mergeCell ref="R1089:R1090"/>
    <mergeCell ref="S1089:S1090"/>
    <mergeCell ref="T1089:T1090"/>
    <mergeCell ref="Z1100:Z1101"/>
    <mergeCell ref="A1102:A1103"/>
    <mergeCell ref="B1102:B1103"/>
    <mergeCell ref="C1102:C1103"/>
    <mergeCell ref="D1102:D1103"/>
    <mergeCell ref="E1102:E1103"/>
    <mergeCell ref="F1102:F1103"/>
    <mergeCell ref="G1102:G1103"/>
    <mergeCell ref="H1102:H1103"/>
    <mergeCell ref="I1102:I1103"/>
    <mergeCell ref="J1102:J1103"/>
    <mergeCell ref="K1102:K1103"/>
    <mergeCell ref="L1102:L1103"/>
    <mergeCell ref="M1102:M1103"/>
    <mergeCell ref="N1102:N1103"/>
    <mergeCell ref="O1102:O1103"/>
    <mergeCell ref="U1100:U1101"/>
    <mergeCell ref="V1100:V1101"/>
    <mergeCell ref="W1100:W1101"/>
    <mergeCell ref="X1100:X1101"/>
    <mergeCell ref="Y1100:Y1101"/>
    <mergeCell ref="P1100:P1101"/>
    <mergeCell ref="Q1100:Q1101"/>
    <mergeCell ref="R1100:R1101"/>
    <mergeCell ref="S1100:S1101"/>
    <mergeCell ref="T1100:T1101"/>
    <mergeCell ref="Z1102:Z1103"/>
    <mergeCell ref="A1105:A1106"/>
    <mergeCell ref="B1105:B1106"/>
    <mergeCell ref="C1105:C1106"/>
    <mergeCell ref="D1105:D1106"/>
    <mergeCell ref="E1105:E1106"/>
    <mergeCell ref="F1105:F1106"/>
    <mergeCell ref="G1105:G1106"/>
    <mergeCell ref="H1105:H1106"/>
    <mergeCell ref="I1105:I1106"/>
    <mergeCell ref="J1105:J1106"/>
    <mergeCell ref="K1105:K1106"/>
    <mergeCell ref="L1105:L1106"/>
    <mergeCell ref="M1105:M1106"/>
    <mergeCell ref="N1105:N1106"/>
    <mergeCell ref="O1105:O1106"/>
    <mergeCell ref="U1102:U1103"/>
    <mergeCell ref="V1102:V1103"/>
    <mergeCell ref="W1102:W1103"/>
    <mergeCell ref="X1102:X1103"/>
    <mergeCell ref="Y1102:Y1103"/>
    <mergeCell ref="P1102:P1103"/>
    <mergeCell ref="Q1102:Q1103"/>
    <mergeCell ref="R1102:R1103"/>
    <mergeCell ref="S1102:S1103"/>
    <mergeCell ref="T1102:T1103"/>
    <mergeCell ref="Z1105:Z1106"/>
    <mergeCell ref="A1108:A1111"/>
    <mergeCell ref="B1108:B1111"/>
    <mergeCell ref="C1108:C1111"/>
    <mergeCell ref="D1108:D1111"/>
    <mergeCell ref="E1108:E1111"/>
    <mergeCell ref="F1108:F1111"/>
    <mergeCell ref="G1108:G1111"/>
    <mergeCell ref="H1108:H1111"/>
    <mergeCell ref="I1108:I1111"/>
    <mergeCell ref="J1108:J1111"/>
    <mergeCell ref="K1108:K1111"/>
    <mergeCell ref="L1108:L1111"/>
    <mergeCell ref="M1108:M1111"/>
    <mergeCell ref="N1108:N1111"/>
    <mergeCell ref="O1108:O1111"/>
    <mergeCell ref="U1105:U1106"/>
    <mergeCell ref="V1105:V1106"/>
    <mergeCell ref="W1105:W1106"/>
    <mergeCell ref="X1105:X1106"/>
    <mergeCell ref="Y1105:Y1106"/>
    <mergeCell ref="P1105:P1106"/>
    <mergeCell ref="Q1105:Q1106"/>
    <mergeCell ref="R1105:R1106"/>
    <mergeCell ref="S1105:S1106"/>
    <mergeCell ref="T1105:T1106"/>
    <mergeCell ref="Z1108:Z1111"/>
    <mergeCell ref="A1119:A1122"/>
    <mergeCell ref="B1119:B1122"/>
    <mergeCell ref="C1119:C1122"/>
    <mergeCell ref="D1119:D1122"/>
    <mergeCell ref="E1119:E1122"/>
    <mergeCell ref="F1119:F1122"/>
    <mergeCell ref="G1119:G1122"/>
    <mergeCell ref="H1119:H1122"/>
    <mergeCell ref="I1119:I1122"/>
    <mergeCell ref="J1119:J1122"/>
    <mergeCell ref="K1119:K1122"/>
    <mergeCell ref="L1119:L1122"/>
    <mergeCell ref="M1119:M1122"/>
    <mergeCell ref="N1119:N1122"/>
    <mergeCell ref="O1119:O1122"/>
    <mergeCell ref="U1108:U1111"/>
    <mergeCell ref="V1108:V1111"/>
    <mergeCell ref="W1108:W1111"/>
    <mergeCell ref="X1108:X1111"/>
    <mergeCell ref="Y1108:Y1111"/>
    <mergeCell ref="P1108:P1111"/>
    <mergeCell ref="Q1108:Q1111"/>
    <mergeCell ref="R1108:R1111"/>
    <mergeCell ref="S1108:S1111"/>
    <mergeCell ref="T1108:T1111"/>
    <mergeCell ref="Z1119:Z1122"/>
    <mergeCell ref="A1123:A1126"/>
    <mergeCell ref="B1123:B1126"/>
    <mergeCell ref="C1123:C1126"/>
    <mergeCell ref="D1123:D1126"/>
    <mergeCell ref="E1123:E1126"/>
    <mergeCell ref="F1123:F1126"/>
    <mergeCell ref="G1123:G1126"/>
    <mergeCell ref="H1123:H1126"/>
    <mergeCell ref="I1123:I1126"/>
    <mergeCell ref="J1123:J1126"/>
    <mergeCell ref="K1123:K1126"/>
    <mergeCell ref="L1123:L1126"/>
    <mergeCell ref="M1123:M1126"/>
    <mergeCell ref="N1123:N1126"/>
    <mergeCell ref="O1123:O1126"/>
    <mergeCell ref="U1119:U1122"/>
    <mergeCell ref="V1119:V1122"/>
    <mergeCell ref="W1119:W1122"/>
    <mergeCell ref="X1119:X1122"/>
    <mergeCell ref="Y1119:Y1122"/>
    <mergeCell ref="P1119:P1122"/>
    <mergeCell ref="Q1119:Q1122"/>
    <mergeCell ref="R1119:R1122"/>
    <mergeCell ref="S1119:S1122"/>
    <mergeCell ref="T1119:T1122"/>
    <mergeCell ref="Z1123:Z1126"/>
    <mergeCell ref="A1127:A1130"/>
    <mergeCell ref="B1127:B1130"/>
    <mergeCell ref="C1127:C1130"/>
    <mergeCell ref="D1127:D1130"/>
    <mergeCell ref="E1127:E1130"/>
    <mergeCell ref="F1127:F1130"/>
    <mergeCell ref="G1127:G1130"/>
    <mergeCell ref="H1127:H1130"/>
    <mergeCell ref="I1127:I1130"/>
    <mergeCell ref="J1127:J1130"/>
    <mergeCell ref="K1127:K1130"/>
    <mergeCell ref="L1127:L1130"/>
    <mergeCell ref="M1127:M1130"/>
    <mergeCell ref="N1127:N1130"/>
    <mergeCell ref="O1127:O1130"/>
    <mergeCell ref="U1123:U1126"/>
    <mergeCell ref="V1123:V1126"/>
    <mergeCell ref="W1123:W1126"/>
    <mergeCell ref="X1123:X1126"/>
    <mergeCell ref="Y1123:Y1126"/>
    <mergeCell ref="P1123:P1126"/>
    <mergeCell ref="Q1123:Q1126"/>
    <mergeCell ref="R1123:R1126"/>
    <mergeCell ref="S1123:S1126"/>
    <mergeCell ref="T1123:T1126"/>
    <mergeCell ref="Z1127:Z1130"/>
    <mergeCell ref="A1131:A1134"/>
    <mergeCell ref="B1131:B1134"/>
    <mergeCell ref="C1131:C1134"/>
    <mergeCell ref="D1131:D1134"/>
    <mergeCell ref="E1131:E1134"/>
    <mergeCell ref="F1131:F1134"/>
    <mergeCell ref="G1131:G1134"/>
    <mergeCell ref="H1131:H1134"/>
    <mergeCell ref="I1131:I1134"/>
    <mergeCell ref="J1131:J1134"/>
    <mergeCell ref="K1131:K1134"/>
    <mergeCell ref="L1131:L1134"/>
    <mergeCell ref="M1131:M1134"/>
    <mergeCell ref="N1131:N1134"/>
    <mergeCell ref="O1131:O1134"/>
    <mergeCell ref="U1127:U1130"/>
    <mergeCell ref="V1127:V1130"/>
    <mergeCell ref="W1127:W1130"/>
    <mergeCell ref="X1127:X1130"/>
    <mergeCell ref="Y1127:Y1130"/>
    <mergeCell ref="P1127:P1130"/>
    <mergeCell ref="Q1127:Q1130"/>
    <mergeCell ref="R1127:R1130"/>
    <mergeCell ref="S1127:S1130"/>
    <mergeCell ref="T1127:T1130"/>
    <mergeCell ref="Z1131:Z1134"/>
    <mergeCell ref="A1135:A1136"/>
    <mergeCell ref="B1135:B1136"/>
    <mergeCell ref="C1135:C1136"/>
    <mergeCell ref="D1135:D1136"/>
    <mergeCell ref="E1135:E1136"/>
    <mergeCell ref="F1135:F1136"/>
    <mergeCell ref="G1135:G1136"/>
    <mergeCell ref="H1135:H1136"/>
    <mergeCell ref="I1135:I1136"/>
    <mergeCell ref="J1135:J1136"/>
    <mergeCell ref="K1135:K1136"/>
    <mergeCell ref="L1135:L1136"/>
    <mergeCell ref="M1135:M1136"/>
    <mergeCell ref="N1135:N1136"/>
    <mergeCell ref="O1135:O1136"/>
    <mergeCell ref="U1131:U1134"/>
    <mergeCell ref="V1131:V1134"/>
    <mergeCell ref="W1131:W1134"/>
    <mergeCell ref="X1131:X1134"/>
    <mergeCell ref="Y1131:Y1134"/>
    <mergeCell ref="P1131:P1134"/>
    <mergeCell ref="Q1131:Q1134"/>
    <mergeCell ref="R1131:R1134"/>
    <mergeCell ref="S1131:S1134"/>
    <mergeCell ref="T1131:T1134"/>
    <mergeCell ref="Z1135:Z1136"/>
    <mergeCell ref="A1137:A1138"/>
    <mergeCell ref="B1137:B1138"/>
    <mergeCell ref="C1137:C1138"/>
    <mergeCell ref="D1137:D1138"/>
    <mergeCell ref="E1137:E1138"/>
    <mergeCell ref="F1137:F1138"/>
    <mergeCell ref="G1137:G1138"/>
    <mergeCell ref="H1137:H1138"/>
    <mergeCell ref="I1137:I1138"/>
    <mergeCell ref="J1137:J1138"/>
    <mergeCell ref="K1137:K1138"/>
    <mergeCell ref="L1137:L1138"/>
    <mergeCell ref="M1137:M1138"/>
    <mergeCell ref="N1137:N1138"/>
    <mergeCell ref="O1137:O1138"/>
    <mergeCell ref="U1135:U1136"/>
    <mergeCell ref="V1135:V1136"/>
    <mergeCell ref="W1135:W1136"/>
    <mergeCell ref="X1135:X1136"/>
    <mergeCell ref="Y1135:Y1136"/>
    <mergeCell ref="P1135:P1136"/>
    <mergeCell ref="Q1135:Q1136"/>
    <mergeCell ref="R1135:R1136"/>
    <mergeCell ref="S1135:S1136"/>
    <mergeCell ref="T1135:T1136"/>
    <mergeCell ref="Z1137:Z1138"/>
    <mergeCell ref="A1139:A1140"/>
    <mergeCell ref="B1139:B1140"/>
    <mergeCell ref="C1139:C1140"/>
    <mergeCell ref="D1139:D1140"/>
    <mergeCell ref="E1139:E1140"/>
    <mergeCell ref="F1139:F1140"/>
    <mergeCell ref="G1139:G1140"/>
    <mergeCell ref="H1139:H1140"/>
    <mergeCell ref="I1139:I1140"/>
    <mergeCell ref="J1139:J1140"/>
    <mergeCell ref="K1139:K1140"/>
    <mergeCell ref="L1139:L1140"/>
    <mergeCell ref="M1139:M1140"/>
    <mergeCell ref="N1139:N1140"/>
    <mergeCell ref="O1139:O1140"/>
    <mergeCell ref="U1137:U1138"/>
    <mergeCell ref="V1137:V1138"/>
    <mergeCell ref="W1137:W1138"/>
    <mergeCell ref="X1137:X1138"/>
    <mergeCell ref="Y1137:Y1138"/>
    <mergeCell ref="P1137:P1138"/>
    <mergeCell ref="Q1137:Q1138"/>
    <mergeCell ref="R1137:R1138"/>
    <mergeCell ref="S1137:S1138"/>
    <mergeCell ref="T1137:T1138"/>
    <mergeCell ref="Z1139:Z1140"/>
    <mergeCell ref="A1141:A1142"/>
    <mergeCell ref="B1141:B1142"/>
    <mergeCell ref="C1141:C1142"/>
    <mergeCell ref="D1141:D1142"/>
    <mergeCell ref="E1141:E1142"/>
    <mergeCell ref="F1141:F1142"/>
    <mergeCell ref="G1141:G1142"/>
    <mergeCell ref="H1141:H1142"/>
    <mergeCell ref="I1141:I1142"/>
    <mergeCell ref="J1141:J1142"/>
    <mergeCell ref="K1141:K1142"/>
    <mergeCell ref="L1141:L1142"/>
    <mergeCell ref="M1141:M1142"/>
    <mergeCell ref="N1141:N1142"/>
    <mergeCell ref="O1141:O1142"/>
    <mergeCell ref="U1139:U1140"/>
    <mergeCell ref="V1139:V1140"/>
    <mergeCell ref="W1139:W1140"/>
    <mergeCell ref="X1139:X1140"/>
    <mergeCell ref="Y1139:Y1140"/>
    <mergeCell ref="P1139:P1140"/>
    <mergeCell ref="Q1139:Q1140"/>
    <mergeCell ref="R1139:R1140"/>
    <mergeCell ref="S1139:S1140"/>
    <mergeCell ref="T1139:T1140"/>
    <mergeCell ref="Z1141:Z1142"/>
    <mergeCell ref="A1143:A1144"/>
    <mergeCell ref="B1143:B1144"/>
    <mergeCell ref="C1143:C1144"/>
    <mergeCell ref="D1143:D1144"/>
    <mergeCell ref="E1143:E1144"/>
    <mergeCell ref="F1143:F1144"/>
    <mergeCell ref="G1143:G1144"/>
    <mergeCell ref="H1143:H1144"/>
    <mergeCell ref="I1143:I1144"/>
    <mergeCell ref="J1143:J1144"/>
    <mergeCell ref="K1143:K1144"/>
    <mergeCell ref="L1143:L1144"/>
    <mergeCell ref="M1143:M1144"/>
    <mergeCell ref="N1143:N1144"/>
    <mergeCell ref="O1143:O1144"/>
    <mergeCell ref="U1141:U1142"/>
    <mergeCell ref="V1141:V1142"/>
    <mergeCell ref="W1141:W1142"/>
    <mergeCell ref="X1141:X1142"/>
    <mergeCell ref="Y1141:Y1142"/>
    <mergeCell ref="P1141:P1142"/>
    <mergeCell ref="Q1141:Q1142"/>
    <mergeCell ref="R1141:R1142"/>
    <mergeCell ref="S1141:S1142"/>
    <mergeCell ref="T1141:T1142"/>
    <mergeCell ref="Z1143:Z1144"/>
    <mergeCell ref="A1145:A1146"/>
    <mergeCell ref="B1145:B1146"/>
    <mergeCell ref="C1145:C1146"/>
    <mergeCell ref="D1145:D1146"/>
    <mergeCell ref="E1145:E1146"/>
    <mergeCell ref="F1145:F1146"/>
    <mergeCell ref="G1145:G1146"/>
    <mergeCell ref="H1145:H1146"/>
    <mergeCell ref="I1145:I1146"/>
    <mergeCell ref="J1145:J1146"/>
    <mergeCell ref="K1145:K1146"/>
    <mergeCell ref="L1145:L1146"/>
    <mergeCell ref="M1145:M1146"/>
    <mergeCell ref="N1145:N1146"/>
    <mergeCell ref="O1145:O1146"/>
    <mergeCell ref="U1143:U1144"/>
    <mergeCell ref="V1143:V1144"/>
    <mergeCell ref="W1143:W1144"/>
    <mergeCell ref="X1143:X1144"/>
    <mergeCell ref="Y1143:Y1144"/>
    <mergeCell ref="P1143:P1144"/>
    <mergeCell ref="Q1143:Q1144"/>
    <mergeCell ref="R1143:R1144"/>
    <mergeCell ref="S1143:S1144"/>
    <mergeCell ref="T1143:T1144"/>
    <mergeCell ref="Z1145:Z1146"/>
    <mergeCell ref="A1147:A1148"/>
    <mergeCell ref="B1147:B1148"/>
    <mergeCell ref="C1147:C1148"/>
    <mergeCell ref="D1147:D1148"/>
    <mergeCell ref="E1147:E1148"/>
    <mergeCell ref="F1147:F1148"/>
    <mergeCell ref="G1147:G1148"/>
    <mergeCell ref="H1147:H1148"/>
    <mergeCell ref="I1147:I1148"/>
    <mergeCell ref="J1147:J1148"/>
    <mergeCell ref="K1147:K1148"/>
    <mergeCell ref="L1147:L1148"/>
    <mergeCell ref="M1147:M1148"/>
    <mergeCell ref="N1147:N1148"/>
    <mergeCell ref="O1147:O1148"/>
    <mergeCell ref="U1145:U1146"/>
    <mergeCell ref="V1145:V1146"/>
    <mergeCell ref="W1145:W1146"/>
    <mergeCell ref="X1145:X1146"/>
    <mergeCell ref="Y1145:Y1146"/>
    <mergeCell ref="P1145:P1146"/>
    <mergeCell ref="Q1145:Q1146"/>
    <mergeCell ref="R1145:R1146"/>
    <mergeCell ref="S1145:S1146"/>
    <mergeCell ref="T1145:T1146"/>
    <mergeCell ref="Z1147:Z1148"/>
    <mergeCell ref="A1159:A1161"/>
    <mergeCell ref="B1159:B1161"/>
    <mergeCell ref="C1159:C1161"/>
    <mergeCell ref="D1159:D1161"/>
    <mergeCell ref="E1159:E1161"/>
    <mergeCell ref="F1159:F1161"/>
    <mergeCell ref="G1159:G1161"/>
    <mergeCell ref="H1159:H1161"/>
    <mergeCell ref="I1159:I1161"/>
    <mergeCell ref="J1159:J1161"/>
    <mergeCell ref="K1159:K1161"/>
    <mergeCell ref="L1159:L1161"/>
    <mergeCell ref="M1159:M1161"/>
    <mergeCell ref="N1159:N1161"/>
    <mergeCell ref="O1159:O1161"/>
    <mergeCell ref="U1147:U1148"/>
    <mergeCell ref="V1147:V1148"/>
    <mergeCell ref="W1147:W1148"/>
    <mergeCell ref="X1147:X1148"/>
    <mergeCell ref="Y1147:Y1148"/>
    <mergeCell ref="P1147:P1148"/>
    <mergeCell ref="Q1147:Q1148"/>
    <mergeCell ref="R1147:R1148"/>
    <mergeCell ref="S1147:S1148"/>
    <mergeCell ref="T1147:T1148"/>
    <mergeCell ref="Z1159:Z1161"/>
    <mergeCell ref="A1168:A1169"/>
    <mergeCell ref="B1168:B1169"/>
    <mergeCell ref="C1168:C1169"/>
    <mergeCell ref="D1168:D1169"/>
    <mergeCell ref="E1168:E1169"/>
    <mergeCell ref="F1168:F1169"/>
    <mergeCell ref="G1168:G1169"/>
    <mergeCell ref="H1168:H1169"/>
    <mergeCell ref="I1168:I1169"/>
    <mergeCell ref="J1168:J1169"/>
    <mergeCell ref="K1168:K1169"/>
    <mergeCell ref="L1168:L1169"/>
    <mergeCell ref="M1168:M1169"/>
    <mergeCell ref="N1168:N1169"/>
    <mergeCell ref="O1168:O1169"/>
    <mergeCell ref="U1159:U1161"/>
    <mergeCell ref="V1159:V1161"/>
    <mergeCell ref="W1159:W1161"/>
    <mergeCell ref="X1159:X1161"/>
    <mergeCell ref="Y1159:Y1161"/>
    <mergeCell ref="P1159:P1161"/>
    <mergeCell ref="Q1159:Q1161"/>
    <mergeCell ref="R1159:R1161"/>
    <mergeCell ref="S1159:S1161"/>
    <mergeCell ref="T1159:T1161"/>
    <mergeCell ref="Z1168:Z1169"/>
    <mergeCell ref="A1170:A1171"/>
    <mergeCell ref="B1170:B1171"/>
    <mergeCell ref="C1170:C1171"/>
    <mergeCell ref="D1170:D1171"/>
    <mergeCell ref="E1170:E1171"/>
    <mergeCell ref="F1170:F1171"/>
    <mergeCell ref="G1170:G1171"/>
    <mergeCell ref="H1170:H1171"/>
    <mergeCell ref="I1170:I1171"/>
    <mergeCell ref="J1170:J1171"/>
    <mergeCell ref="K1170:K1171"/>
    <mergeCell ref="L1170:L1171"/>
    <mergeCell ref="M1170:M1171"/>
    <mergeCell ref="N1170:N1171"/>
    <mergeCell ref="O1170:O1171"/>
    <mergeCell ref="U1168:U1169"/>
    <mergeCell ref="V1168:V1169"/>
    <mergeCell ref="W1168:W1169"/>
    <mergeCell ref="X1168:X1169"/>
    <mergeCell ref="Y1168:Y1169"/>
    <mergeCell ref="P1168:P1169"/>
    <mergeCell ref="Q1168:Q1169"/>
    <mergeCell ref="R1168:R1169"/>
    <mergeCell ref="S1168:S1169"/>
    <mergeCell ref="T1168:T1169"/>
    <mergeCell ref="Z1170:Z1171"/>
    <mergeCell ref="A1172:A1173"/>
    <mergeCell ref="B1172:B1173"/>
    <mergeCell ref="C1172:C1173"/>
    <mergeCell ref="D1172:D1173"/>
    <mergeCell ref="E1172:E1173"/>
    <mergeCell ref="F1172:F1173"/>
    <mergeCell ref="G1172:G1173"/>
    <mergeCell ref="H1172:H1173"/>
    <mergeCell ref="I1172:I1173"/>
    <mergeCell ref="J1172:J1173"/>
    <mergeCell ref="K1172:K1173"/>
    <mergeCell ref="L1172:L1173"/>
    <mergeCell ref="M1172:M1173"/>
    <mergeCell ref="N1172:N1173"/>
    <mergeCell ref="O1172:O1173"/>
    <mergeCell ref="U1170:U1171"/>
    <mergeCell ref="V1170:V1171"/>
    <mergeCell ref="W1170:W1171"/>
    <mergeCell ref="X1170:X1171"/>
    <mergeCell ref="Y1170:Y1171"/>
    <mergeCell ref="P1170:P1171"/>
    <mergeCell ref="Q1170:Q1171"/>
    <mergeCell ref="R1170:R1171"/>
    <mergeCell ref="S1170:S1171"/>
    <mergeCell ref="T1170:T1171"/>
    <mergeCell ref="Z1172:Z1173"/>
    <mergeCell ref="A1176:A1178"/>
    <mergeCell ref="B1176:B1178"/>
    <mergeCell ref="C1176:C1178"/>
    <mergeCell ref="D1176:D1178"/>
    <mergeCell ref="E1176:E1178"/>
    <mergeCell ref="F1176:F1178"/>
    <mergeCell ref="G1176:G1178"/>
    <mergeCell ref="H1176:H1178"/>
    <mergeCell ref="I1176:I1178"/>
    <mergeCell ref="J1176:J1178"/>
    <mergeCell ref="K1176:K1178"/>
    <mergeCell ref="L1176:L1178"/>
    <mergeCell ref="M1176:M1178"/>
    <mergeCell ref="N1176:N1178"/>
    <mergeCell ref="O1176:O1178"/>
    <mergeCell ref="U1172:U1173"/>
    <mergeCell ref="V1172:V1173"/>
    <mergeCell ref="W1172:W1173"/>
    <mergeCell ref="X1172:X1173"/>
    <mergeCell ref="Y1172:Y1173"/>
    <mergeCell ref="P1172:P1173"/>
    <mergeCell ref="Q1172:Q1173"/>
    <mergeCell ref="R1172:R1173"/>
    <mergeCell ref="S1172:S1173"/>
    <mergeCell ref="T1172:T1173"/>
    <mergeCell ref="Z1176:Z1178"/>
    <mergeCell ref="A1180:A1187"/>
    <mergeCell ref="B1180:B1187"/>
    <mergeCell ref="C1180:C1187"/>
    <mergeCell ref="D1180:D1187"/>
    <mergeCell ref="E1180:E1187"/>
    <mergeCell ref="F1180:F1187"/>
    <mergeCell ref="G1180:G1187"/>
    <mergeCell ref="H1180:H1187"/>
    <mergeCell ref="I1180:I1187"/>
    <mergeCell ref="J1180:J1187"/>
    <mergeCell ref="K1180:K1187"/>
    <mergeCell ref="L1180:L1187"/>
    <mergeCell ref="M1180:M1187"/>
    <mergeCell ref="N1180:N1187"/>
    <mergeCell ref="O1180:O1187"/>
    <mergeCell ref="U1176:U1178"/>
    <mergeCell ref="V1176:V1178"/>
    <mergeCell ref="W1176:W1178"/>
    <mergeCell ref="X1176:X1178"/>
    <mergeCell ref="Y1176:Y1178"/>
    <mergeCell ref="P1176:P1178"/>
    <mergeCell ref="Q1176:Q1178"/>
    <mergeCell ref="R1176:R1178"/>
    <mergeCell ref="S1176:S1178"/>
    <mergeCell ref="T1176:T1178"/>
    <mergeCell ref="Z1180:Z1187"/>
    <mergeCell ref="A1188:A1195"/>
    <mergeCell ref="B1188:B1195"/>
    <mergeCell ref="C1188:C1195"/>
    <mergeCell ref="D1188:D1195"/>
    <mergeCell ref="E1188:E1195"/>
    <mergeCell ref="F1188:F1195"/>
    <mergeCell ref="G1188:G1195"/>
    <mergeCell ref="H1188:H1195"/>
    <mergeCell ref="I1188:I1195"/>
    <mergeCell ref="J1188:J1195"/>
    <mergeCell ref="K1188:K1195"/>
    <mergeCell ref="L1188:L1195"/>
    <mergeCell ref="M1188:M1195"/>
    <mergeCell ref="N1188:N1195"/>
    <mergeCell ref="O1188:O1195"/>
    <mergeCell ref="U1180:U1187"/>
    <mergeCell ref="V1180:V1187"/>
    <mergeCell ref="W1180:W1187"/>
    <mergeCell ref="X1180:X1187"/>
    <mergeCell ref="Y1180:Y1187"/>
    <mergeCell ref="P1180:P1187"/>
    <mergeCell ref="Q1180:Q1187"/>
    <mergeCell ref="R1180:R1187"/>
    <mergeCell ref="S1180:S1187"/>
    <mergeCell ref="T1180:T1187"/>
    <mergeCell ref="Z1188:Z1195"/>
    <mergeCell ref="A1196:A1203"/>
    <mergeCell ref="B1196:B1203"/>
    <mergeCell ref="C1196:C1203"/>
    <mergeCell ref="D1196:D1203"/>
    <mergeCell ref="E1196:E1203"/>
    <mergeCell ref="F1196:F1203"/>
    <mergeCell ref="G1196:G1203"/>
    <mergeCell ref="H1196:H1203"/>
    <mergeCell ref="I1196:I1203"/>
    <mergeCell ref="J1196:J1203"/>
    <mergeCell ref="K1196:K1203"/>
    <mergeCell ref="L1196:L1203"/>
    <mergeCell ref="M1196:M1203"/>
    <mergeCell ref="N1196:N1203"/>
    <mergeCell ref="O1196:O1203"/>
    <mergeCell ref="U1188:U1195"/>
    <mergeCell ref="V1188:V1195"/>
    <mergeCell ref="W1188:W1195"/>
    <mergeCell ref="X1188:X1195"/>
    <mergeCell ref="Y1188:Y1195"/>
    <mergeCell ref="P1188:P1195"/>
    <mergeCell ref="Q1188:Q1195"/>
    <mergeCell ref="R1188:R1195"/>
    <mergeCell ref="S1188:S1195"/>
    <mergeCell ref="T1188:T1195"/>
    <mergeCell ref="Z1196:Z1203"/>
    <mergeCell ref="A1204:A1211"/>
    <mergeCell ref="B1204:B1211"/>
    <mergeCell ref="C1204:C1211"/>
    <mergeCell ref="D1204:D1211"/>
    <mergeCell ref="E1204:E1211"/>
    <mergeCell ref="F1204:F1211"/>
    <mergeCell ref="G1204:G1211"/>
    <mergeCell ref="H1204:H1211"/>
    <mergeCell ref="I1204:I1211"/>
    <mergeCell ref="J1204:J1211"/>
    <mergeCell ref="K1204:K1211"/>
    <mergeCell ref="L1204:L1211"/>
    <mergeCell ref="M1204:M1211"/>
    <mergeCell ref="N1204:N1211"/>
    <mergeCell ref="O1204:O1211"/>
    <mergeCell ref="U1196:U1203"/>
    <mergeCell ref="V1196:V1203"/>
    <mergeCell ref="W1196:W1203"/>
    <mergeCell ref="X1196:X1203"/>
    <mergeCell ref="Y1196:Y1203"/>
    <mergeCell ref="P1196:P1203"/>
    <mergeCell ref="Q1196:Q1203"/>
    <mergeCell ref="R1196:R1203"/>
    <mergeCell ref="S1196:S1203"/>
    <mergeCell ref="T1196:T1203"/>
    <mergeCell ref="Z1204:Z1211"/>
    <mergeCell ref="A1212:A1219"/>
    <mergeCell ref="B1212:B1219"/>
    <mergeCell ref="C1212:C1219"/>
    <mergeCell ref="D1212:D1219"/>
    <mergeCell ref="E1212:E1219"/>
    <mergeCell ref="F1212:F1219"/>
    <mergeCell ref="G1212:G1219"/>
    <mergeCell ref="H1212:H1219"/>
    <mergeCell ref="I1212:I1219"/>
    <mergeCell ref="J1212:J1219"/>
    <mergeCell ref="K1212:K1219"/>
    <mergeCell ref="L1212:L1219"/>
    <mergeCell ref="M1212:M1219"/>
    <mergeCell ref="N1212:N1219"/>
    <mergeCell ref="O1212:O1219"/>
    <mergeCell ref="U1204:U1211"/>
    <mergeCell ref="V1204:V1211"/>
    <mergeCell ref="W1204:W1211"/>
    <mergeCell ref="X1204:X1211"/>
    <mergeCell ref="Y1204:Y1211"/>
    <mergeCell ref="P1204:P1211"/>
    <mergeCell ref="Q1204:Q1211"/>
    <mergeCell ref="R1204:R1211"/>
    <mergeCell ref="S1204:S1211"/>
    <mergeCell ref="T1204:T1211"/>
    <mergeCell ref="Z1212:Z1219"/>
    <mergeCell ref="A1220:A1227"/>
    <mergeCell ref="B1220:B1227"/>
    <mergeCell ref="C1220:C1227"/>
    <mergeCell ref="D1220:D1227"/>
    <mergeCell ref="E1220:E1227"/>
    <mergeCell ref="F1220:F1227"/>
    <mergeCell ref="G1220:G1227"/>
    <mergeCell ref="H1220:H1227"/>
    <mergeCell ref="I1220:I1227"/>
    <mergeCell ref="J1220:J1227"/>
    <mergeCell ref="K1220:K1227"/>
    <mergeCell ref="L1220:L1227"/>
    <mergeCell ref="M1220:M1227"/>
    <mergeCell ref="N1220:N1227"/>
    <mergeCell ref="O1220:O1227"/>
    <mergeCell ref="U1212:U1219"/>
    <mergeCell ref="V1212:V1219"/>
    <mergeCell ref="W1212:W1219"/>
    <mergeCell ref="X1212:X1219"/>
    <mergeCell ref="Y1212:Y1219"/>
    <mergeCell ref="P1212:P1219"/>
    <mergeCell ref="Q1212:Q1219"/>
    <mergeCell ref="R1212:R1219"/>
    <mergeCell ref="S1212:S1219"/>
    <mergeCell ref="T1212:T1219"/>
    <mergeCell ref="Z1220:Z1227"/>
    <mergeCell ref="A1228:A1235"/>
    <mergeCell ref="B1228:B1235"/>
    <mergeCell ref="C1228:C1235"/>
    <mergeCell ref="D1228:D1235"/>
    <mergeCell ref="E1228:E1235"/>
    <mergeCell ref="F1228:F1235"/>
    <mergeCell ref="G1228:G1235"/>
    <mergeCell ref="H1228:H1235"/>
    <mergeCell ref="I1228:I1235"/>
    <mergeCell ref="J1228:J1235"/>
    <mergeCell ref="K1228:K1235"/>
    <mergeCell ref="L1228:L1235"/>
    <mergeCell ref="M1228:M1235"/>
    <mergeCell ref="N1228:N1235"/>
    <mergeCell ref="O1228:O1235"/>
    <mergeCell ref="U1220:U1227"/>
    <mergeCell ref="V1220:V1227"/>
    <mergeCell ref="W1220:W1227"/>
    <mergeCell ref="X1220:X1227"/>
    <mergeCell ref="Y1220:Y1227"/>
    <mergeCell ref="P1220:P1227"/>
    <mergeCell ref="Q1220:Q1227"/>
    <mergeCell ref="R1220:R1227"/>
    <mergeCell ref="S1220:S1227"/>
    <mergeCell ref="T1220:T1227"/>
    <mergeCell ref="Z1228:Z1235"/>
    <mergeCell ref="A1236:A1243"/>
    <mergeCell ref="B1236:B1243"/>
    <mergeCell ref="C1236:C1243"/>
    <mergeCell ref="D1236:D1243"/>
    <mergeCell ref="E1236:E1243"/>
    <mergeCell ref="F1236:F1243"/>
    <mergeCell ref="G1236:G1243"/>
    <mergeCell ref="H1236:H1243"/>
    <mergeCell ref="I1236:I1243"/>
    <mergeCell ref="J1236:J1243"/>
    <mergeCell ref="K1236:K1243"/>
    <mergeCell ref="L1236:L1243"/>
    <mergeCell ref="M1236:M1243"/>
    <mergeCell ref="N1236:N1243"/>
    <mergeCell ref="O1236:O1243"/>
    <mergeCell ref="U1228:U1235"/>
    <mergeCell ref="V1228:V1235"/>
    <mergeCell ref="W1228:W1235"/>
    <mergeCell ref="X1228:X1235"/>
    <mergeCell ref="Y1228:Y1235"/>
    <mergeCell ref="P1228:P1235"/>
    <mergeCell ref="Q1228:Q1235"/>
    <mergeCell ref="R1228:R1235"/>
    <mergeCell ref="S1228:S1235"/>
    <mergeCell ref="T1228:T1235"/>
    <mergeCell ref="Z1236:Z1243"/>
    <mergeCell ref="A1244:A1245"/>
    <mergeCell ref="B1244:B1245"/>
    <mergeCell ref="C1244:C1245"/>
    <mergeCell ref="D1244:D1245"/>
    <mergeCell ref="E1244:E1245"/>
    <mergeCell ref="F1244:F1245"/>
    <mergeCell ref="G1244:G1245"/>
    <mergeCell ref="H1244:H1245"/>
    <mergeCell ref="I1244:I1245"/>
    <mergeCell ref="J1244:J1245"/>
    <mergeCell ref="K1244:K1245"/>
    <mergeCell ref="L1244:L1245"/>
    <mergeCell ref="M1244:M1245"/>
    <mergeCell ref="N1244:N1245"/>
    <mergeCell ref="O1244:O1245"/>
    <mergeCell ref="U1236:U1243"/>
    <mergeCell ref="V1236:V1243"/>
    <mergeCell ref="W1236:W1243"/>
    <mergeCell ref="X1236:X1243"/>
    <mergeCell ref="Y1236:Y1243"/>
    <mergeCell ref="P1236:P1243"/>
    <mergeCell ref="Q1236:Q1243"/>
    <mergeCell ref="R1236:R1243"/>
    <mergeCell ref="S1236:S1243"/>
    <mergeCell ref="T1236:T1243"/>
    <mergeCell ref="Z1244:Z1245"/>
    <mergeCell ref="A1247:A1248"/>
    <mergeCell ref="B1247:B1248"/>
    <mergeCell ref="C1247:C1248"/>
    <mergeCell ref="D1247:D1248"/>
    <mergeCell ref="E1247:E1248"/>
    <mergeCell ref="F1247:F1248"/>
    <mergeCell ref="G1247:G1248"/>
    <mergeCell ref="H1247:H1248"/>
    <mergeCell ref="I1247:I1248"/>
    <mergeCell ref="J1247:J1248"/>
    <mergeCell ref="K1247:K1248"/>
    <mergeCell ref="L1247:L1248"/>
    <mergeCell ref="M1247:M1248"/>
    <mergeCell ref="N1247:N1248"/>
    <mergeCell ref="O1247:O1248"/>
    <mergeCell ref="U1244:U1245"/>
    <mergeCell ref="V1244:V1245"/>
    <mergeCell ref="W1244:W1245"/>
    <mergeCell ref="X1244:X1245"/>
    <mergeCell ref="Y1244:Y1245"/>
    <mergeCell ref="P1244:P1245"/>
    <mergeCell ref="Q1244:Q1245"/>
    <mergeCell ref="R1244:R1245"/>
    <mergeCell ref="S1244:S1245"/>
    <mergeCell ref="T1244:T1245"/>
    <mergeCell ref="Z1247:Z1248"/>
    <mergeCell ref="A1249:A1250"/>
    <mergeCell ref="B1249:B1250"/>
    <mergeCell ref="C1249:C1250"/>
    <mergeCell ref="D1249:D1250"/>
    <mergeCell ref="E1249:E1250"/>
    <mergeCell ref="F1249:F1250"/>
    <mergeCell ref="G1249:G1250"/>
    <mergeCell ref="H1249:H1250"/>
    <mergeCell ref="I1249:I1250"/>
    <mergeCell ref="J1249:J1250"/>
    <mergeCell ref="K1249:K1250"/>
    <mergeCell ref="L1249:L1250"/>
    <mergeCell ref="M1249:M1250"/>
    <mergeCell ref="N1249:N1250"/>
    <mergeCell ref="O1249:O1250"/>
    <mergeCell ref="U1247:U1248"/>
    <mergeCell ref="V1247:V1248"/>
    <mergeCell ref="W1247:W1248"/>
    <mergeCell ref="X1247:X1248"/>
    <mergeCell ref="Y1247:Y1248"/>
    <mergeCell ref="P1247:P1248"/>
    <mergeCell ref="Q1247:Q1248"/>
    <mergeCell ref="R1247:R1248"/>
    <mergeCell ref="S1247:S1248"/>
    <mergeCell ref="T1247:T1248"/>
    <mergeCell ref="Z1249:Z1250"/>
    <mergeCell ref="A1251:A1252"/>
    <mergeCell ref="B1251:B1252"/>
    <mergeCell ref="C1251:C1252"/>
    <mergeCell ref="D1251:D1252"/>
    <mergeCell ref="E1251:E1252"/>
    <mergeCell ref="F1251:F1252"/>
    <mergeCell ref="G1251:G1252"/>
    <mergeCell ref="H1251:H1252"/>
    <mergeCell ref="I1251:I1252"/>
    <mergeCell ref="J1251:J1252"/>
    <mergeCell ref="K1251:K1252"/>
    <mergeCell ref="L1251:L1252"/>
    <mergeCell ref="M1251:M1252"/>
    <mergeCell ref="N1251:N1252"/>
    <mergeCell ref="O1251:O1252"/>
    <mergeCell ref="U1249:U1250"/>
    <mergeCell ref="V1249:V1250"/>
    <mergeCell ref="W1249:W1250"/>
    <mergeCell ref="X1249:X1250"/>
    <mergeCell ref="Y1249:Y1250"/>
    <mergeCell ref="P1249:P1250"/>
    <mergeCell ref="Q1249:Q1250"/>
    <mergeCell ref="R1249:R1250"/>
    <mergeCell ref="S1249:S1250"/>
    <mergeCell ref="T1249:T1250"/>
    <mergeCell ref="Z1251:Z1252"/>
    <mergeCell ref="A1253:A1254"/>
    <mergeCell ref="B1253:B1254"/>
    <mergeCell ref="C1253:C1254"/>
    <mergeCell ref="D1253:D1254"/>
    <mergeCell ref="E1253:E1254"/>
    <mergeCell ref="F1253:F1254"/>
    <mergeCell ref="G1253:G1254"/>
    <mergeCell ref="H1253:H1254"/>
    <mergeCell ref="I1253:I1254"/>
    <mergeCell ref="J1253:J1254"/>
    <mergeCell ref="K1253:K1254"/>
    <mergeCell ref="L1253:L1254"/>
    <mergeCell ref="M1253:M1254"/>
    <mergeCell ref="N1253:N1254"/>
    <mergeCell ref="O1253:O1254"/>
    <mergeCell ref="U1251:U1252"/>
    <mergeCell ref="V1251:V1252"/>
    <mergeCell ref="W1251:W1252"/>
    <mergeCell ref="X1251:X1252"/>
    <mergeCell ref="Y1251:Y1252"/>
    <mergeCell ref="P1251:P1252"/>
    <mergeCell ref="Q1251:Q1252"/>
    <mergeCell ref="R1251:R1252"/>
    <mergeCell ref="S1251:S1252"/>
    <mergeCell ref="T1251:T1252"/>
    <mergeCell ref="Z1253:Z1254"/>
    <mergeCell ref="A1259:A1260"/>
    <mergeCell ref="B1259:B1260"/>
    <mergeCell ref="C1259:C1260"/>
    <mergeCell ref="D1259:D1260"/>
    <mergeCell ref="E1259:E1260"/>
    <mergeCell ref="F1259:F1260"/>
    <mergeCell ref="G1259:G1260"/>
    <mergeCell ref="H1259:H1260"/>
    <mergeCell ref="I1259:I1260"/>
    <mergeCell ref="J1259:J1260"/>
    <mergeCell ref="K1259:K1260"/>
    <mergeCell ref="L1259:L1260"/>
    <mergeCell ref="M1259:M1260"/>
    <mergeCell ref="N1259:N1260"/>
    <mergeCell ref="O1259:O1260"/>
    <mergeCell ref="U1253:U1254"/>
    <mergeCell ref="V1253:V1254"/>
    <mergeCell ref="W1253:W1254"/>
    <mergeCell ref="X1253:X1254"/>
    <mergeCell ref="Y1253:Y1254"/>
    <mergeCell ref="P1253:P1254"/>
    <mergeCell ref="Q1253:Q1254"/>
    <mergeCell ref="R1253:R1254"/>
    <mergeCell ref="S1253:S1254"/>
    <mergeCell ref="T1253:T1254"/>
    <mergeCell ref="Z1259:Z1260"/>
    <mergeCell ref="A1265:A1266"/>
    <mergeCell ref="B1265:B1266"/>
    <mergeCell ref="C1265:C1266"/>
    <mergeCell ref="D1265:D1266"/>
    <mergeCell ref="E1265:E1266"/>
    <mergeCell ref="F1265:F1266"/>
    <mergeCell ref="G1265:G1266"/>
    <mergeCell ref="H1265:H1266"/>
    <mergeCell ref="I1265:I1266"/>
    <mergeCell ref="J1265:J1266"/>
    <mergeCell ref="K1265:K1266"/>
    <mergeCell ref="L1265:L1266"/>
    <mergeCell ref="M1265:M1266"/>
    <mergeCell ref="N1265:N1266"/>
    <mergeCell ref="O1265:O1266"/>
    <mergeCell ref="U1259:U1260"/>
    <mergeCell ref="V1259:V1260"/>
    <mergeCell ref="W1259:W1260"/>
    <mergeCell ref="X1259:X1260"/>
    <mergeCell ref="Y1259:Y1260"/>
    <mergeCell ref="P1259:P1260"/>
    <mergeCell ref="Q1259:Q1260"/>
    <mergeCell ref="R1259:R1260"/>
    <mergeCell ref="S1259:S1260"/>
    <mergeCell ref="T1259:T1260"/>
    <mergeCell ref="Z1265:Z1266"/>
    <mergeCell ref="A1267:A1268"/>
    <mergeCell ref="B1267:B1268"/>
    <mergeCell ref="C1267:C1268"/>
    <mergeCell ref="D1267:D1268"/>
    <mergeCell ref="E1267:E1268"/>
    <mergeCell ref="F1267:F1268"/>
    <mergeCell ref="G1267:G1268"/>
    <mergeCell ref="H1267:H1268"/>
    <mergeCell ref="I1267:I1268"/>
    <mergeCell ref="J1267:J1268"/>
    <mergeCell ref="K1267:K1268"/>
    <mergeCell ref="L1267:L1268"/>
    <mergeCell ref="M1267:M1268"/>
    <mergeCell ref="N1267:N1268"/>
    <mergeCell ref="O1267:O1268"/>
    <mergeCell ref="U1265:U1266"/>
    <mergeCell ref="V1265:V1266"/>
    <mergeCell ref="W1265:W1266"/>
    <mergeCell ref="X1265:X1266"/>
    <mergeCell ref="Y1265:Y1266"/>
    <mergeCell ref="P1265:P1266"/>
    <mergeCell ref="Q1265:Q1266"/>
    <mergeCell ref="R1265:R1266"/>
    <mergeCell ref="S1265:S1266"/>
    <mergeCell ref="T1265:T1266"/>
    <mergeCell ref="Z1267:Z1268"/>
    <mergeCell ref="A1272:A1273"/>
    <mergeCell ref="B1272:B1273"/>
    <mergeCell ref="C1272:C1273"/>
    <mergeCell ref="D1272:D1273"/>
    <mergeCell ref="E1272:E1273"/>
    <mergeCell ref="F1272:F1273"/>
    <mergeCell ref="G1272:G1273"/>
    <mergeCell ref="H1272:H1273"/>
    <mergeCell ref="I1272:I1273"/>
    <mergeCell ref="J1272:J1273"/>
    <mergeCell ref="K1272:K1273"/>
    <mergeCell ref="L1272:L1273"/>
    <mergeCell ref="M1272:M1273"/>
    <mergeCell ref="N1272:N1273"/>
    <mergeCell ref="O1272:O1273"/>
    <mergeCell ref="U1267:U1268"/>
    <mergeCell ref="V1267:V1268"/>
    <mergeCell ref="W1267:W1268"/>
    <mergeCell ref="X1267:X1268"/>
    <mergeCell ref="Y1267:Y1268"/>
    <mergeCell ref="P1267:P1268"/>
    <mergeCell ref="Q1267:Q1268"/>
    <mergeCell ref="R1267:R1268"/>
    <mergeCell ref="S1267:S1268"/>
    <mergeCell ref="T1267:T1268"/>
    <mergeCell ref="Z1272:Z1273"/>
    <mergeCell ref="A1275:A1276"/>
    <mergeCell ref="B1275:B1276"/>
    <mergeCell ref="C1275:C1276"/>
    <mergeCell ref="D1275:D1276"/>
    <mergeCell ref="E1275:E1276"/>
    <mergeCell ref="F1275:F1276"/>
    <mergeCell ref="G1275:G1276"/>
    <mergeCell ref="H1275:H1276"/>
    <mergeCell ref="I1275:I1276"/>
    <mergeCell ref="J1275:J1276"/>
    <mergeCell ref="K1275:K1276"/>
    <mergeCell ref="L1275:L1276"/>
    <mergeCell ref="M1275:M1276"/>
    <mergeCell ref="N1275:N1276"/>
    <mergeCell ref="O1275:O1276"/>
    <mergeCell ref="U1272:U1273"/>
    <mergeCell ref="V1272:V1273"/>
    <mergeCell ref="W1272:W1273"/>
    <mergeCell ref="X1272:X1273"/>
    <mergeCell ref="Y1272:Y1273"/>
    <mergeCell ref="P1272:P1273"/>
    <mergeCell ref="Q1272:Q1273"/>
    <mergeCell ref="R1272:R1273"/>
    <mergeCell ref="S1272:S1273"/>
    <mergeCell ref="T1272:T1273"/>
    <mergeCell ref="Z1275:Z1276"/>
    <mergeCell ref="A1277:A1279"/>
    <mergeCell ref="B1277:B1279"/>
    <mergeCell ref="C1277:C1279"/>
    <mergeCell ref="D1277:D1279"/>
    <mergeCell ref="E1277:E1279"/>
    <mergeCell ref="F1277:F1279"/>
    <mergeCell ref="G1277:G1279"/>
    <mergeCell ref="H1277:H1279"/>
    <mergeCell ref="I1277:I1279"/>
    <mergeCell ref="J1277:J1279"/>
    <mergeCell ref="K1277:K1279"/>
    <mergeCell ref="L1277:L1279"/>
    <mergeCell ref="M1277:M1279"/>
    <mergeCell ref="N1277:N1279"/>
    <mergeCell ref="O1277:O1279"/>
    <mergeCell ref="U1275:U1276"/>
    <mergeCell ref="V1275:V1276"/>
    <mergeCell ref="W1275:W1276"/>
    <mergeCell ref="X1275:X1276"/>
    <mergeCell ref="Y1275:Y1276"/>
    <mergeCell ref="P1275:P1276"/>
    <mergeCell ref="Q1275:Q1276"/>
    <mergeCell ref="R1275:R1276"/>
    <mergeCell ref="S1275:S1276"/>
    <mergeCell ref="T1275:T1276"/>
    <mergeCell ref="Z1277:Z1279"/>
    <mergeCell ref="A1281:A1288"/>
    <mergeCell ref="B1281:B1288"/>
    <mergeCell ref="C1281:C1288"/>
    <mergeCell ref="D1281:D1288"/>
    <mergeCell ref="E1281:E1288"/>
    <mergeCell ref="F1281:F1288"/>
    <mergeCell ref="G1281:G1288"/>
    <mergeCell ref="H1281:H1288"/>
    <mergeCell ref="I1281:I1288"/>
    <mergeCell ref="J1281:J1288"/>
    <mergeCell ref="K1281:K1288"/>
    <mergeCell ref="L1281:L1288"/>
    <mergeCell ref="M1281:M1288"/>
    <mergeCell ref="N1281:N1288"/>
    <mergeCell ref="O1281:O1288"/>
    <mergeCell ref="U1277:U1279"/>
    <mergeCell ref="V1277:V1279"/>
    <mergeCell ref="W1277:W1279"/>
    <mergeCell ref="X1277:X1279"/>
    <mergeCell ref="Y1277:Y1279"/>
    <mergeCell ref="P1277:P1279"/>
    <mergeCell ref="Q1277:Q1279"/>
    <mergeCell ref="R1277:R1279"/>
    <mergeCell ref="S1277:S1279"/>
    <mergeCell ref="T1277:T1279"/>
    <mergeCell ref="Z1281:Z1288"/>
    <mergeCell ref="A1289:A1290"/>
    <mergeCell ref="B1289:B1290"/>
    <mergeCell ref="C1289:C1290"/>
    <mergeCell ref="D1289:D1290"/>
    <mergeCell ref="E1289:E1290"/>
    <mergeCell ref="F1289:F1290"/>
    <mergeCell ref="G1289:G1290"/>
    <mergeCell ref="H1289:H1290"/>
    <mergeCell ref="I1289:I1290"/>
    <mergeCell ref="J1289:J1290"/>
    <mergeCell ref="K1289:K1290"/>
    <mergeCell ref="L1289:L1290"/>
    <mergeCell ref="M1289:M1290"/>
    <mergeCell ref="N1289:N1290"/>
    <mergeCell ref="O1289:O1290"/>
    <mergeCell ref="U1281:U1288"/>
    <mergeCell ref="V1281:V1288"/>
    <mergeCell ref="W1281:W1288"/>
    <mergeCell ref="X1281:X1288"/>
    <mergeCell ref="Y1281:Y1288"/>
    <mergeCell ref="P1281:P1288"/>
    <mergeCell ref="Q1281:Q1288"/>
    <mergeCell ref="R1281:R1288"/>
    <mergeCell ref="S1281:S1288"/>
    <mergeCell ref="T1281:T1288"/>
    <mergeCell ref="Z1289:Z1290"/>
    <mergeCell ref="A1291:A1293"/>
    <mergeCell ref="B1291:B1293"/>
    <mergeCell ref="C1291:C1293"/>
    <mergeCell ref="D1291:D1293"/>
    <mergeCell ref="E1291:E1293"/>
    <mergeCell ref="F1291:F1293"/>
    <mergeCell ref="G1291:G1293"/>
    <mergeCell ref="H1291:H1293"/>
    <mergeCell ref="I1291:I1293"/>
    <mergeCell ref="J1291:J1293"/>
    <mergeCell ref="K1291:K1293"/>
    <mergeCell ref="L1291:L1293"/>
    <mergeCell ref="M1291:M1293"/>
    <mergeCell ref="N1291:N1293"/>
    <mergeCell ref="O1291:O1293"/>
    <mergeCell ref="U1289:U1290"/>
    <mergeCell ref="V1289:V1290"/>
    <mergeCell ref="W1289:W1290"/>
    <mergeCell ref="X1289:X1290"/>
    <mergeCell ref="Y1289:Y1290"/>
    <mergeCell ref="P1289:P1290"/>
    <mergeCell ref="Q1289:Q1290"/>
    <mergeCell ref="R1289:R1290"/>
    <mergeCell ref="S1289:S1290"/>
    <mergeCell ref="T1289:T1290"/>
    <mergeCell ref="Z1291:Z1293"/>
    <mergeCell ref="A1294:A1296"/>
    <mergeCell ref="B1294:B1296"/>
    <mergeCell ref="C1294:C1296"/>
    <mergeCell ref="D1294:D1296"/>
    <mergeCell ref="E1294:E1296"/>
    <mergeCell ref="F1294:F1296"/>
    <mergeCell ref="G1294:G1296"/>
    <mergeCell ref="H1294:H1296"/>
    <mergeCell ref="I1294:I1296"/>
    <mergeCell ref="J1294:J1296"/>
    <mergeCell ref="K1294:K1296"/>
    <mergeCell ref="L1294:L1296"/>
    <mergeCell ref="M1294:M1296"/>
    <mergeCell ref="N1294:N1296"/>
    <mergeCell ref="O1294:O1296"/>
    <mergeCell ref="U1291:U1293"/>
    <mergeCell ref="V1291:V1293"/>
    <mergeCell ref="W1291:W1293"/>
    <mergeCell ref="X1291:X1293"/>
    <mergeCell ref="Y1291:Y1293"/>
    <mergeCell ref="P1291:P1293"/>
    <mergeCell ref="Q1291:Q1293"/>
    <mergeCell ref="R1291:R1293"/>
    <mergeCell ref="S1291:S1293"/>
    <mergeCell ref="T1291:T1293"/>
    <mergeCell ref="Z1294:Z1296"/>
    <mergeCell ref="A1297:A1299"/>
    <mergeCell ref="B1297:B1299"/>
    <mergeCell ref="C1297:C1299"/>
    <mergeCell ref="D1297:D1299"/>
    <mergeCell ref="E1297:E1299"/>
    <mergeCell ref="F1297:F1299"/>
    <mergeCell ref="G1297:G1299"/>
    <mergeCell ref="H1297:H1299"/>
    <mergeCell ref="I1297:I1299"/>
    <mergeCell ref="J1297:J1299"/>
    <mergeCell ref="K1297:K1299"/>
    <mergeCell ref="L1297:L1299"/>
    <mergeCell ref="M1297:M1299"/>
    <mergeCell ref="N1297:N1299"/>
    <mergeCell ref="O1297:O1299"/>
    <mergeCell ref="U1294:U1296"/>
    <mergeCell ref="V1294:V1296"/>
    <mergeCell ref="W1294:W1296"/>
    <mergeCell ref="X1294:X1296"/>
    <mergeCell ref="Y1294:Y1296"/>
    <mergeCell ref="P1294:P1296"/>
    <mergeCell ref="Q1294:Q1296"/>
    <mergeCell ref="R1294:R1296"/>
    <mergeCell ref="S1294:S1296"/>
    <mergeCell ref="T1294:T1296"/>
    <mergeCell ref="Z1297:Z1299"/>
    <mergeCell ref="A1300:A1301"/>
    <mergeCell ref="B1300:B1301"/>
    <mergeCell ref="C1300:C1301"/>
    <mergeCell ref="D1300:D1301"/>
    <mergeCell ref="E1300:E1301"/>
    <mergeCell ref="F1300:F1301"/>
    <mergeCell ref="G1300:G1301"/>
    <mergeCell ref="H1300:H1301"/>
    <mergeCell ref="I1300:I1301"/>
    <mergeCell ref="J1300:J1301"/>
    <mergeCell ref="K1300:K1301"/>
    <mergeCell ref="L1300:L1301"/>
    <mergeCell ref="M1300:M1301"/>
    <mergeCell ref="N1300:N1301"/>
    <mergeCell ref="O1300:O1301"/>
    <mergeCell ref="U1297:U1299"/>
    <mergeCell ref="V1297:V1299"/>
    <mergeCell ref="W1297:W1299"/>
    <mergeCell ref="X1297:X1299"/>
    <mergeCell ref="Y1297:Y1299"/>
    <mergeCell ref="P1297:P1299"/>
    <mergeCell ref="Q1297:Q1299"/>
    <mergeCell ref="R1297:R1299"/>
    <mergeCell ref="S1297:S1299"/>
    <mergeCell ref="T1297:T1299"/>
    <mergeCell ref="Z1300:Z1301"/>
    <mergeCell ref="A1302:A1305"/>
    <mergeCell ref="B1302:B1305"/>
    <mergeCell ref="C1302:C1305"/>
    <mergeCell ref="D1302:D1305"/>
    <mergeCell ref="E1302:E1305"/>
    <mergeCell ref="F1302:F1305"/>
    <mergeCell ref="G1302:G1305"/>
    <mergeCell ref="H1302:H1305"/>
    <mergeCell ref="I1302:I1305"/>
    <mergeCell ref="J1302:J1305"/>
    <mergeCell ref="K1302:K1305"/>
    <mergeCell ref="L1302:L1305"/>
    <mergeCell ref="M1302:M1305"/>
    <mergeCell ref="N1302:N1305"/>
    <mergeCell ref="O1302:O1305"/>
    <mergeCell ref="U1300:U1301"/>
    <mergeCell ref="V1300:V1301"/>
    <mergeCell ref="W1300:W1301"/>
    <mergeCell ref="X1300:X1301"/>
    <mergeCell ref="Y1300:Y1301"/>
    <mergeCell ref="P1300:P1301"/>
    <mergeCell ref="Q1300:Q1301"/>
    <mergeCell ref="R1300:R1301"/>
    <mergeCell ref="S1300:S1301"/>
    <mergeCell ref="T1300:T1301"/>
    <mergeCell ref="Z1302:Z1305"/>
    <mergeCell ref="A1306:A1316"/>
    <mergeCell ref="B1306:B1316"/>
    <mergeCell ref="C1306:C1316"/>
    <mergeCell ref="D1306:D1316"/>
    <mergeCell ref="E1306:E1316"/>
    <mergeCell ref="F1306:F1316"/>
    <mergeCell ref="G1306:G1316"/>
    <mergeCell ref="H1306:H1316"/>
    <mergeCell ref="I1306:I1316"/>
    <mergeCell ref="J1306:J1316"/>
    <mergeCell ref="K1306:K1316"/>
    <mergeCell ref="L1306:L1316"/>
    <mergeCell ref="M1306:M1316"/>
    <mergeCell ref="N1306:N1316"/>
    <mergeCell ref="O1306:O1316"/>
    <mergeCell ref="U1302:U1305"/>
    <mergeCell ref="V1302:V1305"/>
    <mergeCell ref="W1302:W1305"/>
    <mergeCell ref="X1302:X1305"/>
    <mergeCell ref="Y1302:Y1305"/>
    <mergeCell ref="P1302:P1305"/>
    <mergeCell ref="Q1302:Q1305"/>
    <mergeCell ref="R1302:R1305"/>
    <mergeCell ref="S1302:S1305"/>
    <mergeCell ref="T1302:T1305"/>
    <mergeCell ref="Z1306:Z1316"/>
    <mergeCell ref="A1317:A1318"/>
    <mergeCell ref="B1317:B1318"/>
    <mergeCell ref="C1317:C1318"/>
    <mergeCell ref="D1317:D1318"/>
    <mergeCell ref="E1317:E1318"/>
    <mergeCell ref="F1317:F1318"/>
    <mergeCell ref="G1317:G1318"/>
    <mergeCell ref="H1317:H1318"/>
    <mergeCell ref="I1317:I1318"/>
    <mergeCell ref="J1317:J1318"/>
    <mergeCell ref="K1317:K1318"/>
    <mergeCell ref="L1317:L1318"/>
    <mergeCell ref="M1317:M1318"/>
    <mergeCell ref="N1317:N1318"/>
    <mergeCell ref="O1317:O1318"/>
    <mergeCell ref="U1306:U1316"/>
    <mergeCell ref="V1306:V1316"/>
    <mergeCell ref="W1306:W1316"/>
    <mergeCell ref="X1306:X1316"/>
    <mergeCell ref="Y1306:Y1316"/>
    <mergeCell ref="P1306:P1316"/>
    <mergeCell ref="Q1306:Q1316"/>
    <mergeCell ref="R1306:R1316"/>
    <mergeCell ref="S1306:S1316"/>
    <mergeCell ref="T1306:T1316"/>
    <mergeCell ref="Z1317:Z1318"/>
    <mergeCell ref="A1319:A1320"/>
    <mergeCell ref="B1319:B1320"/>
    <mergeCell ref="C1319:C1320"/>
    <mergeCell ref="D1319:D1320"/>
    <mergeCell ref="E1319:E1320"/>
    <mergeCell ref="F1319:F1320"/>
    <mergeCell ref="G1319:G1320"/>
    <mergeCell ref="H1319:H1320"/>
    <mergeCell ref="I1319:I1320"/>
    <mergeCell ref="J1319:J1320"/>
    <mergeCell ref="K1319:K1320"/>
    <mergeCell ref="L1319:L1320"/>
    <mergeCell ref="M1319:M1320"/>
    <mergeCell ref="N1319:N1320"/>
    <mergeCell ref="O1319:O1320"/>
    <mergeCell ref="U1317:U1318"/>
    <mergeCell ref="V1317:V1318"/>
    <mergeCell ref="W1317:W1318"/>
    <mergeCell ref="X1317:X1318"/>
    <mergeCell ref="Y1317:Y1318"/>
    <mergeCell ref="P1317:P1318"/>
    <mergeCell ref="Q1317:Q1318"/>
    <mergeCell ref="R1317:R1318"/>
    <mergeCell ref="S1317:S1318"/>
    <mergeCell ref="T1317:T1318"/>
    <mergeCell ref="Z1319:Z1320"/>
    <mergeCell ref="A1321:A1322"/>
    <mergeCell ref="B1321:B1322"/>
    <mergeCell ref="C1321:C1322"/>
    <mergeCell ref="D1321:D1322"/>
    <mergeCell ref="E1321:E1322"/>
    <mergeCell ref="F1321:F1322"/>
    <mergeCell ref="G1321:G1322"/>
    <mergeCell ref="H1321:H1322"/>
    <mergeCell ref="I1321:I1322"/>
    <mergeCell ref="J1321:J1322"/>
    <mergeCell ref="K1321:K1322"/>
    <mergeCell ref="L1321:L1322"/>
    <mergeCell ref="M1321:M1322"/>
    <mergeCell ref="N1321:N1322"/>
    <mergeCell ref="O1321:O1322"/>
    <mergeCell ref="U1319:U1320"/>
    <mergeCell ref="V1319:V1320"/>
    <mergeCell ref="W1319:W1320"/>
    <mergeCell ref="X1319:X1320"/>
    <mergeCell ref="Y1319:Y1320"/>
    <mergeCell ref="P1319:P1320"/>
    <mergeCell ref="Q1319:Q1320"/>
    <mergeCell ref="R1319:R1320"/>
    <mergeCell ref="S1319:S1320"/>
    <mergeCell ref="T1319:T1320"/>
    <mergeCell ref="Z1321:Z1322"/>
    <mergeCell ref="A1323:A1324"/>
    <mergeCell ref="B1323:B1324"/>
    <mergeCell ref="C1323:C1324"/>
    <mergeCell ref="D1323:D1324"/>
    <mergeCell ref="E1323:E1324"/>
    <mergeCell ref="F1323:F1324"/>
    <mergeCell ref="G1323:G1324"/>
    <mergeCell ref="H1323:H1324"/>
    <mergeCell ref="I1323:I1324"/>
    <mergeCell ref="J1323:J1324"/>
    <mergeCell ref="K1323:K1324"/>
    <mergeCell ref="L1323:L1324"/>
    <mergeCell ref="M1323:M1324"/>
    <mergeCell ref="N1323:N1324"/>
    <mergeCell ref="O1323:O1324"/>
    <mergeCell ref="U1321:U1322"/>
    <mergeCell ref="V1321:V1322"/>
    <mergeCell ref="W1321:W1322"/>
    <mergeCell ref="X1321:X1322"/>
    <mergeCell ref="Y1321:Y1322"/>
    <mergeCell ref="P1321:P1322"/>
    <mergeCell ref="Q1321:Q1322"/>
    <mergeCell ref="R1321:R1322"/>
    <mergeCell ref="S1321:S1322"/>
    <mergeCell ref="T1321:T1322"/>
    <mergeCell ref="Z1323:Z1324"/>
    <mergeCell ref="A1325:A1328"/>
    <mergeCell ref="B1325:B1328"/>
    <mergeCell ref="C1325:C1328"/>
    <mergeCell ref="D1325:D1328"/>
    <mergeCell ref="E1325:E1328"/>
    <mergeCell ref="F1325:F1328"/>
    <mergeCell ref="G1325:G1328"/>
    <mergeCell ref="H1325:H1328"/>
    <mergeCell ref="I1325:I1328"/>
    <mergeCell ref="J1325:J1328"/>
    <mergeCell ref="K1325:K1328"/>
    <mergeCell ref="L1325:L1328"/>
    <mergeCell ref="M1325:M1328"/>
    <mergeCell ref="N1325:N1328"/>
    <mergeCell ref="O1325:O1328"/>
    <mergeCell ref="U1323:U1324"/>
    <mergeCell ref="V1323:V1324"/>
    <mergeCell ref="W1323:W1324"/>
    <mergeCell ref="X1323:X1324"/>
    <mergeCell ref="Y1323:Y1324"/>
    <mergeCell ref="P1323:P1324"/>
    <mergeCell ref="Q1323:Q1324"/>
    <mergeCell ref="R1323:R1324"/>
    <mergeCell ref="S1323:S1324"/>
    <mergeCell ref="T1323:T1324"/>
    <mergeCell ref="Z1325:Z1328"/>
    <mergeCell ref="A1331:A1333"/>
    <mergeCell ref="B1331:B1333"/>
    <mergeCell ref="C1331:C1333"/>
    <mergeCell ref="D1331:D1333"/>
    <mergeCell ref="E1331:E1333"/>
    <mergeCell ref="F1331:F1333"/>
    <mergeCell ref="G1331:G1333"/>
    <mergeCell ref="H1331:H1333"/>
    <mergeCell ref="I1331:I1333"/>
    <mergeCell ref="J1331:J1333"/>
    <mergeCell ref="K1331:K1333"/>
    <mergeCell ref="L1331:L1333"/>
    <mergeCell ref="M1331:M1333"/>
    <mergeCell ref="N1331:N1333"/>
    <mergeCell ref="O1331:O1333"/>
    <mergeCell ref="U1325:U1328"/>
    <mergeCell ref="V1325:V1328"/>
    <mergeCell ref="W1325:W1328"/>
    <mergeCell ref="X1325:X1328"/>
    <mergeCell ref="Y1325:Y1328"/>
    <mergeCell ref="P1325:P1328"/>
    <mergeCell ref="Q1325:Q1328"/>
    <mergeCell ref="R1325:R1328"/>
    <mergeCell ref="S1325:S1328"/>
    <mergeCell ref="T1325:T1328"/>
    <mergeCell ref="Z1331:Z1333"/>
    <mergeCell ref="A1337:A1341"/>
    <mergeCell ref="B1337:B1341"/>
    <mergeCell ref="C1337:C1341"/>
    <mergeCell ref="D1337:D1341"/>
    <mergeCell ref="E1337:E1341"/>
    <mergeCell ref="F1337:F1341"/>
    <mergeCell ref="G1337:G1341"/>
    <mergeCell ref="H1337:H1341"/>
    <mergeCell ref="I1337:I1341"/>
    <mergeCell ref="J1337:J1341"/>
    <mergeCell ref="K1337:K1341"/>
    <mergeCell ref="L1337:L1341"/>
    <mergeCell ref="M1337:M1341"/>
    <mergeCell ref="N1337:N1341"/>
    <mergeCell ref="O1337:O1341"/>
    <mergeCell ref="U1331:U1333"/>
    <mergeCell ref="V1331:V1333"/>
    <mergeCell ref="W1331:W1333"/>
    <mergeCell ref="X1331:X1333"/>
    <mergeCell ref="Y1331:Y1333"/>
    <mergeCell ref="P1331:P1333"/>
    <mergeCell ref="Q1331:Q1333"/>
    <mergeCell ref="R1331:R1333"/>
    <mergeCell ref="S1331:S1333"/>
    <mergeCell ref="T1331:T1333"/>
    <mergeCell ref="Z1337:Z1341"/>
    <mergeCell ref="A1342:A1343"/>
    <mergeCell ref="B1342:B1343"/>
    <mergeCell ref="C1342:C1343"/>
    <mergeCell ref="D1342:D1343"/>
    <mergeCell ref="E1342:E1343"/>
    <mergeCell ref="F1342:F1343"/>
    <mergeCell ref="G1342:G1343"/>
    <mergeCell ref="H1342:H1343"/>
    <mergeCell ref="I1342:I1343"/>
    <mergeCell ref="J1342:J1343"/>
    <mergeCell ref="K1342:K1343"/>
    <mergeCell ref="L1342:L1343"/>
    <mergeCell ref="M1342:M1343"/>
    <mergeCell ref="N1342:N1343"/>
    <mergeCell ref="O1342:O1343"/>
    <mergeCell ref="U1337:U1341"/>
    <mergeCell ref="V1337:V1341"/>
    <mergeCell ref="W1337:W1341"/>
    <mergeCell ref="X1337:X1341"/>
    <mergeCell ref="Y1337:Y1341"/>
    <mergeCell ref="P1337:P1341"/>
    <mergeCell ref="Q1337:Q1341"/>
    <mergeCell ref="R1337:R1341"/>
    <mergeCell ref="S1337:S1341"/>
    <mergeCell ref="T1337:T1341"/>
    <mergeCell ref="Z1342:Z1343"/>
    <mergeCell ref="A1346:A1347"/>
    <mergeCell ref="B1346:B1347"/>
    <mergeCell ref="C1346:C1347"/>
    <mergeCell ref="D1346:D1347"/>
    <mergeCell ref="E1346:E1347"/>
    <mergeCell ref="F1346:F1347"/>
    <mergeCell ref="G1346:G1347"/>
    <mergeCell ref="H1346:H1347"/>
    <mergeCell ref="I1346:I1347"/>
    <mergeCell ref="J1346:J1347"/>
    <mergeCell ref="K1346:K1347"/>
    <mergeCell ref="L1346:L1347"/>
    <mergeCell ref="M1346:M1347"/>
    <mergeCell ref="N1346:N1347"/>
    <mergeCell ref="O1346:O1347"/>
    <mergeCell ref="U1342:U1343"/>
    <mergeCell ref="V1342:V1343"/>
    <mergeCell ref="W1342:W1343"/>
    <mergeCell ref="X1342:X1343"/>
    <mergeCell ref="Y1342:Y1343"/>
    <mergeCell ref="P1342:P1343"/>
    <mergeCell ref="Q1342:Q1343"/>
    <mergeCell ref="R1342:R1343"/>
    <mergeCell ref="S1342:S1343"/>
    <mergeCell ref="T1342:T1343"/>
    <mergeCell ref="Z1346:Z1347"/>
    <mergeCell ref="A1348:A1352"/>
    <mergeCell ref="B1348:B1352"/>
    <mergeCell ref="C1348:C1352"/>
    <mergeCell ref="D1348:D1352"/>
    <mergeCell ref="E1348:E1352"/>
    <mergeCell ref="F1348:F1352"/>
    <mergeCell ref="G1348:G1352"/>
    <mergeCell ref="H1348:H1352"/>
    <mergeCell ref="I1348:I1352"/>
    <mergeCell ref="J1348:J1352"/>
    <mergeCell ref="K1348:K1352"/>
    <mergeCell ref="L1348:L1352"/>
    <mergeCell ref="M1348:M1352"/>
    <mergeCell ref="N1348:N1352"/>
    <mergeCell ref="O1348:O1352"/>
    <mergeCell ref="U1346:U1347"/>
    <mergeCell ref="V1346:V1347"/>
    <mergeCell ref="W1346:W1347"/>
    <mergeCell ref="X1346:X1347"/>
    <mergeCell ref="Y1346:Y1347"/>
    <mergeCell ref="P1346:P1347"/>
    <mergeCell ref="Q1346:Q1347"/>
    <mergeCell ref="R1346:R1347"/>
    <mergeCell ref="S1346:S1347"/>
    <mergeCell ref="T1346:T1347"/>
    <mergeCell ref="Z1348:Z1352"/>
    <mergeCell ref="A1353:A1354"/>
    <mergeCell ref="B1353:B1354"/>
    <mergeCell ref="C1353:C1354"/>
    <mergeCell ref="D1353:D1354"/>
    <mergeCell ref="E1353:E1354"/>
    <mergeCell ref="F1353:F1354"/>
    <mergeCell ref="G1353:G1354"/>
    <mergeCell ref="H1353:H1354"/>
    <mergeCell ref="I1353:I1354"/>
    <mergeCell ref="J1353:J1354"/>
    <mergeCell ref="K1353:K1354"/>
    <mergeCell ref="L1353:L1354"/>
    <mergeCell ref="M1353:M1354"/>
    <mergeCell ref="N1353:N1354"/>
    <mergeCell ref="O1353:O1354"/>
    <mergeCell ref="U1348:U1352"/>
    <mergeCell ref="V1348:V1352"/>
    <mergeCell ref="W1348:W1352"/>
    <mergeCell ref="X1348:X1352"/>
    <mergeCell ref="Y1348:Y1352"/>
    <mergeCell ref="P1348:P1352"/>
    <mergeCell ref="Q1348:Q1352"/>
    <mergeCell ref="R1348:R1352"/>
    <mergeCell ref="S1348:S1352"/>
    <mergeCell ref="T1348:T1352"/>
    <mergeCell ref="Z1353:Z1354"/>
    <mergeCell ref="A1355:A1356"/>
    <mergeCell ref="B1355:B1356"/>
    <mergeCell ref="C1355:C1356"/>
    <mergeCell ref="D1355:D1356"/>
    <mergeCell ref="E1355:E1356"/>
    <mergeCell ref="F1355:F1356"/>
    <mergeCell ref="G1355:G1356"/>
    <mergeCell ref="H1355:H1356"/>
    <mergeCell ref="I1355:I1356"/>
    <mergeCell ref="J1355:J1356"/>
    <mergeCell ref="K1355:K1356"/>
    <mergeCell ref="L1355:L1356"/>
    <mergeCell ref="M1355:M1356"/>
    <mergeCell ref="N1355:N1356"/>
    <mergeCell ref="O1355:O1356"/>
    <mergeCell ref="U1353:U1354"/>
    <mergeCell ref="V1353:V1354"/>
    <mergeCell ref="W1353:W1354"/>
    <mergeCell ref="X1353:X1354"/>
    <mergeCell ref="Y1353:Y1354"/>
    <mergeCell ref="P1353:P1354"/>
    <mergeCell ref="Q1353:Q1354"/>
    <mergeCell ref="R1353:R1354"/>
    <mergeCell ref="S1353:S1354"/>
    <mergeCell ref="T1353:T1354"/>
    <mergeCell ref="Z1355:Z1356"/>
    <mergeCell ref="A1359:A1364"/>
    <mergeCell ref="B1359:B1364"/>
    <mergeCell ref="C1359:C1364"/>
    <mergeCell ref="D1359:D1364"/>
    <mergeCell ref="E1359:E1364"/>
    <mergeCell ref="F1359:F1364"/>
    <mergeCell ref="G1359:G1364"/>
    <mergeCell ref="H1359:H1364"/>
    <mergeCell ref="I1359:I1364"/>
    <mergeCell ref="J1359:J1364"/>
    <mergeCell ref="K1359:K1364"/>
    <mergeCell ref="L1359:L1364"/>
    <mergeCell ref="M1359:M1364"/>
    <mergeCell ref="N1359:N1364"/>
    <mergeCell ref="O1359:O1364"/>
    <mergeCell ref="U1355:U1356"/>
    <mergeCell ref="V1355:V1356"/>
    <mergeCell ref="W1355:W1356"/>
    <mergeCell ref="X1355:X1356"/>
    <mergeCell ref="Y1355:Y1356"/>
    <mergeCell ref="P1355:P1356"/>
    <mergeCell ref="Q1355:Q1356"/>
    <mergeCell ref="R1355:R1356"/>
    <mergeCell ref="S1355:S1356"/>
    <mergeCell ref="T1355:T1356"/>
    <mergeCell ref="Z1359:Z1364"/>
    <mergeCell ref="A1365:A1373"/>
    <mergeCell ref="B1365:B1373"/>
    <mergeCell ref="C1365:C1373"/>
    <mergeCell ref="D1365:D1373"/>
    <mergeCell ref="E1365:E1373"/>
    <mergeCell ref="F1365:F1373"/>
    <mergeCell ref="G1365:G1373"/>
    <mergeCell ref="H1365:H1373"/>
    <mergeCell ref="I1365:I1373"/>
    <mergeCell ref="J1365:J1373"/>
    <mergeCell ref="K1365:K1373"/>
    <mergeCell ref="L1365:L1373"/>
    <mergeCell ref="M1365:M1373"/>
    <mergeCell ref="N1365:N1373"/>
    <mergeCell ref="O1365:O1373"/>
    <mergeCell ref="U1359:U1364"/>
    <mergeCell ref="V1359:V1364"/>
    <mergeCell ref="W1359:W1364"/>
    <mergeCell ref="X1359:X1364"/>
    <mergeCell ref="Y1359:Y1364"/>
    <mergeCell ref="P1359:P1364"/>
    <mergeCell ref="Q1359:Q1364"/>
    <mergeCell ref="R1359:R1364"/>
    <mergeCell ref="S1359:S1364"/>
    <mergeCell ref="T1359:T1364"/>
    <mergeCell ref="Z1365:Z1373"/>
    <mergeCell ref="A1374:A1382"/>
    <mergeCell ref="B1374:B1382"/>
    <mergeCell ref="C1374:C1382"/>
    <mergeCell ref="D1374:D1382"/>
    <mergeCell ref="E1374:E1382"/>
    <mergeCell ref="F1374:F1382"/>
    <mergeCell ref="G1374:G1382"/>
    <mergeCell ref="H1374:H1382"/>
    <mergeCell ref="I1374:I1382"/>
    <mergeCell ref="J1374:J1382"/>
    <mergeCell ref="K1374:K1382"/>
    <mergeCell ref="L1374:L1382"/>
    <mergeCell ref="M1374:M1382"/>
    <mergeCell ref="N1374:N1382"/>
    <mergeCell ref="O1374:O1382"/>
    <mergeCell ref="U1365:U1373"/>
    <mergeCell ref="V1365:V1373"/>
    <mergeCell ref="W1365:W1373"/>
    <mergeCell ref="X1365:X1373"/>
    <mergeCell ref="Y1365:Y1373"/>
    <mergeCell ref="P1365:P1373"/>
    <mergeCell ref="Q1365:Q1373"/>
    <mergeCell ref="R1365:R1373"/>
    <mergeCell ref="S1365:S1373"/>
    <mergeCell ref="T1365:T1373"/>
    <mergeCell ref="Z1374:Z1382"/>
    <mergeCell ref="A1383:A1391"/>
    <mergeCell ref="B1383:B1391"/>
    <mergeCell ref="C1383:C1391"/>
    <mergeCell ref="D1383:D1391"/>
    <mergeCell ref="E1383:E1391"/>
    <mergeCell ref="F1383:F1391"/>
    <mergeCell ref="G1383:G1391"/>
    <mergeCell ref="H1383:H1391"/>
    <mergeCell ref="I1383:I1391"/>
    <mergeCell ref="J1383:J1391"/>
    <mergeCell ref="K1383:K1391"/>
    <mergeCell ref="L1383:L1391"/>
    <mergeCell ref="M1383:M1391"/>
    <mergeCell ref="N1383:N1391"/>
    <mergeCell ref="O1383:O1391"/>
    <mergeCell ref="U1374:U1382"/>
    <mergeCell ref="V1374:V1382"/>
    <mergeCell ref="W1374:W1382"/>
    <mergeCell ref="X1374:X1382"/>
    <mergeCell ref="Y1374:Y1382"/>
    <mergeCell ref="P1374:P1382"/>
    <mergeCell ref="Q1374:Q1382"/>
    <mergeCell ref="R1374:R1382"/>
    <mergeCell ref="S1374:S1382"/>
    <mergeCell ref="T1374:T1382"/>
    <mergeCell ref="Z1383:Z1391"/>
    <mergeCell ref="A1392:A1400"/>
    <mergeCell ref="B1392:B1400"/>
    <mergeCell ref="C1392:C1400"/>
    <mergeCell ref="D1392:D1400"/>
    <mergeCell ref="E1392:E1400"/>
    <mergeCell ref="F1392:F1400"/>
    <mergeCell ref="G1392:G1400"/>
    <mergeCell ref="H1392:H1400"/>
    <mergeCell ref="I1392:I1400"/>
    <mergeCell ref="J1392:J1400"/>
    <mergeCell ref="K1392:K1400"/>
    <mergeCell ref="L1392:L1400"/>
    <mergeCell ref="M1392:M1400"/>
    <mergeCell ref="N1392:N1400"/>
    <mergeCell ref="O1392:O1400"/>
    <mergeCell ref="U1383:U1391"/>
    <mergeCell ref="V1383:V1391"/>
    <mergeCell ref="W1383:W1391"/>
    <mergeCell ref="X1383:X1391"/>
    <mergeCell ref="Y1383:Y1391"/>
    <mergeCell ref="P1383:P1391"/>
    <mergeCell ref="Q1383:Q1391"/>
    <mergeCell ref="R1383:R1391"/>
    <mergeCell ref="S1383:S1391"/>
    <mergeCell ref="T1383:T1391"/>
    <mergeCell ref="Z1392:Z1400"/>
    <mergeCell ref="A1402:A1404"/>
    <mergeCell ref="B1402:B1404"/>
    <mergeCell ref="C1402:C1404"/>
    <mergeCell ref="D1402:D1404"/>
    <mergeCell ref="E1402:E1404"/>
    <mergeCell ref="F1402:F1404"/>
    <mergeCell ref="G1402:G1404"/>
    <mergeCell ref="H1402:H1404"/>
    <mergeCell ref="I1402:I1404"/>
    <mergeCell ref="J1402:J1404"/>
    <mergeCell ref="K1402:K1404"/>
    <mergeCell ref="L1402:L1404"/>
    <mergeCell ref="M1402:M1404"/>
    <mergeCell ref="N1402:N1404"/>
    <mergeCell ref="O1402:O1404"/>
    <mergeCell ref="U1392:U1400"/>
    <mergeCell ref="V1392:V1400"/>
    <mergeCell ref="W1392:W1400"/>
    <mergeCell ref="X1392:X1400"/>
    <mergeCell ref="Y1392:Y1400"/>
    <mergeCell ref="P1392:P1400"/>
    <mergeCell ref="Q1392:Q1400"/>
    <mergeCell ref="R1392:R1400"/>
    <mergeCell ref="S1392:S1400"/>
    <mergeCell ref="T1392:T1400"/>
    <mergeCell ref="Z1402:Z1404"/>
    <mergeCell ref="A1405:A1407"/>
    <mergeCell ref="B1405:B1407"/>
    <mergeCell ref="C1405:C1407"/>
    <mergeCell ref="D1405:D1407"/>
    <mergeCell ref="E1405:E1407"/>
    <mergeCell ref="F1405:F1407"/>
    <mergeCell ref="G1405:G1407"/>
    <mergeCell ref="H1405:H1407"/>
    <mergeCell ref="I1405:I1407"/>
    <mergeCell ref="J1405:J1407"/>
    <mergeCell ref="K1405:K1407"/>
    <mergeCell ref="L1405:L1407"/>
    <mergeCell ref="M1405:M1407"/>
    <mergeCell ref="N1405:N1407"/>
    <mergeCell ref="O1405:O1407"/>
    <mergeCell ref="U1402:U1404"/>
    <mergeCell ref="V1402:V1404"/>
    <mergeCell ref="W1402:W1404"/>
    <mergeCell ref="X1402:X1404"/>
    <mergeCell ref="Y1402:Y1404"/>
    <mergeCell ref="P1402:P1404"/>
    <mergeCell ref="Q1402:Q1404"/>
    <mergeCell ref="R1402:R1404"/>
    <mergeCell ref="S1402:S1404"/>
    <mergeCell ref="T1402:T1404"/>
    <mergeCell ref="Z1405:Z1407"/>
    <mergeCell ref="A1408:A1410"/>
    <mergeCell ref="B1408:B1410"/>
    <mergeCell ref="C1408:C1410"/>
    <mergeCell ref="D1408:D1410"/>
    <mergeCell ref="E1408:E1410"/>
    <mergeCell ref="F1408:F1410"/>
    <mergeCell ref="G1408:G1410"/>
    <mergeCell ref="H1408:H1410"/>
    <mergeCell ref="I1408:I1410"/>
    <mergeCell ref="J1408:J1410"/>
    <mergeCell ref="K1408:K1410"/>
    <mergeCell ref="L1408:L1410"/>
    <mergeCell ref="M1408:M1410"/>
    <mergeCell ref="N1408:N1410"/>
    <mergeCell ref="O1408:O1410"/>
    <mergeCell ref="U1405:U1407"/>
    <mergeCell ref="V1405:V1407"/>
    <mergeCell ref="W1405:W1407"/>
    <mergeCell ref="X1405:X1407"/>
    <mergeCell ref="Y1405:Y1407"/>
    <mergeCell ref="P1405:P1407"/>
    <mergeCell ref="Q1405:Q1407"/>
    <mergeCell ref="R1405:R1407"/>
    <mergeCell ref="S1405:S1407"/>
    <mergeCell ref="T1405:T1407"/>
    <mergeCell ref="Z1408:Z1410"/>
    <mergeCell ref="A1416:A1417"/>
    <mergeCell ref="B1416:B1417"/>
    <mergeCell ref="C1416:C1417"/>
    <mergeCell ref="D1416:D1417"/>
    <mergeCell ref="E1416:E1417"/>
    <mergeCell ref="F1416:F1417"/>
    <mergeCell ref="G1416:G1417"/>
    <mergeCell ref="H1416:H1417"/>
    <mergeCell ref="I1416:I1417"/>
    <mergeCell ref="J1416:J1417"/>
    <mergeCell ref="K1416:K1417"/>
    <mergeCell ref="L1416:L1417"/>
    <mergeCell ref="M1416:M1417"/>
    <mergeCell ref="N1416:N1417"/>
    <mergeCell ref="O1416:O1417"/>
    <mergeCell ref="U1408:U1410"/>
    <mergeCell ref="V1408:V1410"/>
    <mergeCell ref="W1408:W1410"/>
    <mergeCell ref="X1408:X1410"/>
    <mergeCell ref="Y1408:Y1410"/>
    <mergeCell ref="P1408:P1410"/>
    <mergeCell ref="Q1408:Q1410"/>
    <mergeCell ref="R1408:R1410"/>
    <mergeCell ref="S1408:S1410"/>
    <mergeCell ref="T1408:T1410"/>
    <mergeCell ref="Z1416:Z1417"/>
    <mergeCell ref="A1420:A1425"/>
    <mergeCell ref="B1420:B1425"/>
    <mergeCell ref="C1420:C1425"/>
    <mergeCell ref="D1420:D1425"/>
    <mergeCell ref="E1420:E1425"/>
    <mergeCell ref="F1420:F1425"/>
    <mergeCell ref="G1420:G1425"/>
    <mergeCell ref="H1420:H1425"/>
    <mergeCell ref="I1420:I1425"/>
    <mergeCell ref="J1420:J1425"/>
    <mergeCell ref="K1420:K1425"/>
    <mergeCell ref="L1420:L1425"/>
    <mergeCell ref="M1420:M1425"/>
    <mergeCell ref="N1420:N1425"/>
    <mergeCell ref="O1420:O1425"/>
    <mergeCell ref="U1416:U1417"/>
    <mergeCell ref="V1416:V1417"/>
    <mergeCell ref="W1416:W1417"/>
    <mergeCell ref="X1416:X1417"/>
    <mergeCell ref="Y1416:Y1417"/>
    <mergeCell ref="P1416:P1417"/>
    <mergeCell ref="Q1416:Q1417"/>
    <mergeCell ref="R1416:R1417"/>
    <mergeCell ref="S1416:S1417"/>
    <mergeCell ref="T1416:T1417"/>
    <mergeCell ref="Z1420:Z1425"/>
    <mergeCell ref="A1426:A1431"/>
    <mergeCell ref="B1426:B1431"/>
    <mergeCell ref="C1426:C1431"/>
    <mergeCell ref="D1426:D1431"/>
    <mergeCell ref="E1426:E1431"/>
    <mergeCell ref="F1426:F1431"/>
    <mergeCell ref="G1426:G1431"/>
    <mergeCell ref="H1426:H1431"/>
    <mergeCell ref="I1426:I1431"/>
    <mergeCell ref="J1426:J1431"/>
    <mergeCell ref="K1426:K1431"/>
    <mergeCell ref="L1426:L1431"/>
    <mergeCell ref="M1426:M1431"/>
    <mergeCell ref="N1426:N1431"/>
    <mergeCell ref="O1426:O1431"/>
    <mergeCell ref="U1420:U1425"/>
    <mergeCell ref="V1420:V1425"/>
    <mergeCell ref="W1420:W1425"/>
    <mergeCell ref="X1420:X1425"/>
    <mergeCell ref="Y1420:Y1425"/>
    <mergeCell ref="P1420:P1425"/>
    <mergeCell ref="Q1420:Q1425"/>
    <mergeCell ref="R1420:R1425"/>
    <mergeCell ref="S1420:S1425"/>
    <mergeCell ref="T1420:T1425"/>
    <mergeCell ref="Z1426:Z1431"/>
    <mergeCell ref="A1432:A1437"/>
    <mergeCell ref="B1432:B1437"/>
    <mergeCell ref="C1432:C1437"/>
    <mergeCell ref="D1432:D1437"/>
    <mergeCell ref="E1432:E1437"/>
    <mergeCell ref="F1432:F1437"/>
    <mergeCell ref="G1432:G1437"/>
    <mergeCell ref="H1432:H1437"/>
    <mergeCell ref="I1432:I1437"/>
    <mergeCell ref="J1432:J1437"/>
    <mergeCell ref="K1432:K1437"/>
    <mergeCell ref="L1432:L1437"/>
    <mergeCell ref="M1432:M1437"/>
    <mergeCell ref="N1432:N1437"/>
    <mergeCell ref="O1432:O1437"/>
    <mergeCell ref="U1426:U1431"/>
    <mergeCell ref="V1426:V1431"/>
    <mergeCell ref="W1426:W1431"/>
    <mergeCell ref="X1426:X1431"/>
    <mergeCell ref="Y1426:Y1431"/>
    <mergeCell ref="P1426:P1431"/>
    <mergeCell ref="Q1426:Q1431"/>
    <mergeCell ref="R1426:R1431"/>
    <mergeCell ref="S1426:S1431"/>
    <mergeCell ref="T1426:T1431"/>
    <mergeCell ref="Z1432:Z1437"/>
    <mergeCell ref="A1438:A1443"/>
    <mergeCell ref="B1438:B1443"/>
    <mergeCell ref="C1438:C1443"/>
    <mergeCell ref="D1438:D1443"/>
    <mergeCell ref="E1438:E1443"/>
    <mergeCell ref="F1438:F1443"/>
    <mergeCell ref="G1438:G1443"/>
    <mergeCell ref="H1438:H1443"/>
    <mergeCell ref="I1438:I1443"/>
    <mergeCell ref="J1438:J1443"/>
    <mergeCell ref="K1438:K1443"/>
    <mergeCell ref="L1438:L1443"/>
    <mergeCell ref="M1438:M1443"/>
    <mergeCell ref="N1438:N1443"/>
    <mergeCell ref="O1438:O1443"/>
    <mergeCell ref="U1432:U1437"/>
    <mergeCell ref="V1432:V1437"/>
    <mergeCell ref="W1432:W1437"/>
    <mergeCell ref="X1432:X1437"/>
    <mergeCell ref="Y1432:Y1437"/>
    <mergeCell ref="P1432:P1437"/>
    <mergeCell ref="Q1432:Q1437"/>
    <mergeCell ref="R1432:R1437"/>
    <mergeCell ref="S1432:S1437"/>
    <mergeCell ref="T1432:T1437"/>
    <mergeCell ref="Z1438:Z1443"/>
    <mergeCell ref="A1444:A1449"/>
    <mergeCell ref="B1444:B1449"/>
    <mergeCell ref="C1444:C1449"/>
    <mergeCell ref="D1444:D1449"/>
    <mergeCell ref="E1444:E1449"/>
    <mergeCell ref="F1444:F1449"/>
    <mergeCell ref="G1444:G1449"/>
    <mergeCell ref="H1444:H1449"/>
    <mergeCell ref="I1444:I1449"/>
    <mergeCell ref="J1444:J1449"/>
    <mergeCell ref="K1444:K1449"/>
    <mergeCell ref="L1444:L1449"/>
    <mergeCell ref="M1444:M1449"/>
    <mergeCell ref="N1444:N1449"/>
    <mergeCell ref="O1444:O1449"/>
    <mergeCell ref="U1438:U1443"/>
    <mergeCell ref="V1438:V1443"/>
    <mergeCell ref="W1438:W1443"/>
    <mergeCell ref="X1438:X1443"/>
    <mergeCell ref="Y1438:Y1443"/>
    <mergeCell ref="P1438:P1443"/>
    <mergeCell ref="Q1438:Q1443"/>
    <mergeCell ref="R1438:R1443"/>
    <mergeCell ref="S1438:S1443"/>
    <mergeCell ref="T1438:T1443"/>
    <mergeCell ref="Z1444:Z1449"/>
    <mergeCell ref="A1450:A1455"/>
    <mergeCell ref="B1450:B1455"/>
    <mergeCell ref="C1450:C1455"/>
    <mergeCell ref="D1450:D1455"/>
    <mergeCell ref="E1450:E1455"/>
    <mergeCell ref="F1450:F1455"/>
    <mergeCell ref="G1450:G1455"/>
    <mergeCell ref="H1450:H1455"/>
    <mergeCell ref="I1450:I1455"/>
    <mergeCell ref="J1450:J1455"/>
    <mergeCell ref="K1450:K1455"/>
    <mergeCell ref="L1450:L1455"/>
    <mergeCell ref="M1450:M1455"/>
    <mergeCell ref="N1450:N1455"/>
    <mergeCell ref="O1450:O1455"/>
    <mergeCell ref="U1444:U1449"/>
    <mergeCell ref="V1444:V1449"/>
    <mergeCell ref="W1444:W1449"/>
    <mergeCell ref="X1444:X1449"/>
    <mergeCell ref="Y1444:Y1449"/>
    <mergeCell ref="P1444:P1449"/>
    <mergeCell ref="Q1444:Q1449"/>
    <mergeCell ref="R1444:R1449"/>
    <mergeCell ref="S1444:S1449"/>
    <mergeCell ref="T1444:T1449"/>
    <mergeCell ref="Z1450:Z1455"/>
    <mergeCell ref="A1456:A1461"/>
    <mergeCell ref="B1456:B1461"/>
    <mergeCell ref="C1456:C1461"/>
    <mergeCell ref="D1456:D1461"/>
    <mergeCell ref="E1456:E1461"/>
    <mergeCell ref="F1456:F1461"/>
    <mergeCell ref="G1456:G1461"/>
    <mergeCell ref="H1456:H1461"/>
    <mergeCell ref="I1456:I1461"/>
    <mergeCell ref="J1456:J1461"/>
    <mergeCell ref="K1456:K1461"/>
    <mergeCell ref="L1456:L1461"/>
    <mergeCell ref="M1456:M1461"/>
    <mergeCell ref="N1456:N1461"/>
    <mergeCell ref="O1456:O1461"/>
    <mergeCell ref="U1450:U1455"/>
    <mergeCell ref="V1450:V1455"/>
    <mergeCell ref="W1450:W1455"/>
    <mergeCell ref="X1450:X1455"/>
    <mergeCell ref="Y1450:Y1455"/>
    <mergeCell ref="P1450:P1455"/>
    <mergeCell ref="Q1450:Q1455"/>
    <mergeCell ref="R1450:R1455"/>
    <mergeCell ref="S1450:S1455"/>
    <mergeCell ref="T1450:T1455"/>
    <mergeCell ref="Z1456:Z1461"/>
    <mergeCell ref="A1462:A1467"/>
    <mergeCell ref="B1462:B1467"/>
    <mergeCell ref="C1462:C1467"/>
    <mergeCell ref="D1462:D1467"/>
    <mergeCell ref="E1462:E1467"/>
    <mergeCell ref="F1462:F1467"/>
    <mergeCell ref="G1462:G1467"/>
    <mergeCell ref="H1462:H1467"/>
    <mergeCell ref="I1462:I1467"/>
    <mergeCell ref="J1462:J1467"/>
    <mergeCell ref="K1462:K1467"/>
    <mergeCell ref="L1462:L1467"/>
    <mergeCell ref="M1462:M1467"/>
    <mergeCell ref="N1462:N1467"/>
    <mergeCell ref="O1462:O1467"/>
    <mergeCell ref="U1456:U1461"/>
    <mergeCell ref="V1456:V1461"/>
    <mergeCell ref="W1456:W1461"/>
    <mergeCell ref="X1456:X1461"/>
    <mergeCell ref="Y1456:Y1461"/>
    <mergeCell ref="P1456:P1461"/>
    <mergeCell ref="Q1456:Q1461"/>
    <mergeCell ref="R1456:R1461"/>
    <mergeCell ref="S1456:S1461"/>
    <mergeCell ref="T1456:T1461"/>
    <mergeCell ref="Z1462:Z1467"/>
    <mergeCell ref="A1468:A1473"/>
    <mergeCell ref="B1468:B1473"/>
    <mergeCell ref="C1468:C1473"/>
    <mergeCell ref="D1468:D1473"/>
    <mergeCell ref="E1468:E1473"/>
    <mergeCell ref="F1468:F1473"/>
    <mergeCell ref="G1468:G1473"/>
    <mergeCell ref="H1468:H1473"/>
    <mergeCell ref="I1468:I1473"/>
    <mergeCell ref="J1468:J1473"/>
    <mergeCell ref="K1468:K1473"/>
    <mergeCell ref="L1468:L1473"/>
    <mergeCell ref="M1468:M1473"/>
    <mergeCell ref="N1468:N1473"/>
    <mergeCell ref="O1468:O1473"/>
    <mergeCell ref="U1462:U1467"/>
    <mergeCell ref="V1462:V1467"/>
    <mergeCell ref="W1462:W1467"/>
    <mergeCell ref="X1462:X1467"/>
    <mergeCell ref="Y1462:Y1467"/>
    <mergeCell ref="P1462:P1467"/>
    <mergeCell ref="Q1462:Q1467"/>
    <mergeCell ref="R1462:R1467"/>
    <mergeCell ref="S1462:S1467"/>
    <mergeCell ref="T1462:T1467"/>
    <mergeCell ref="Z1468:Z1473"/>
    <mergeCell ref="A1474:A1479"/>
    <mergeCell ref="B1474:B1479"/>
    <mergeCell ref="C1474:C1479"/>
    <mergeCell ref="D1474:D1479"/>
    <mergeCell ref="E1474:E1479"/>
    <mergeCell ref="F1474:F1479"/>
    <mergeCell ref="G1474:G1479"/>
    <mergeCell ref="H1474:H1479"/>
    <mergeCell ref="I1474:I1479"/>
    <mergeCell ref="J1474:J1479"/>
    <mergeCell ref="K1474:K1479"/>
    <mergeCell ref="L1474:L1479"/>
    <mergeCell ref="M1474:M1479"/>
    <mergeCell ref="N1474:N1479"/>
    <mergeCell ref="O1474:O1479"/>
    <mergeCell ref="U1468:U1473"/>
    <mergeCell ref="V1468:V1473"/>
    <mergeCell ref="W1468:W1473"/>
    <mergeCell ref="X1468:X1473"/>
    <mergeCell ref="Y1468:Y1473"/>
    <mergeCell ref="P1468:P1473"/>
    <mergeCell ref="Q1468:Q1473"/>
    <mergeCell ref="R1468:R1473"/>
    <mergeCell ref="S1468:S1473"/>
    <mergeCell ref="T1468:T1473"/>
    <mergeCell ref="Z1474:Z1479"/>
    <mergeCell ref="A1480:A1486"/>
    <mergeCell ref="B1480:B1486"/>
    <mergeCell ref="C1480:C1486"/>
    <mergeCell ref="D1480:D1486"/>
    <mergeCell ref="E1480:E1486"/>
    <mergeCell ref="F1480:F1486"/>
    <mergeCell ref="G1480:G1486"/>
    <mergeCell ref="H1480:H1486"/>
    <mergeCell ref="I1480:I1486"/>
    <mergeCell ref="J1480:J1486"/>
    <mergeCell ref="K1480:K1486"/>
    <mergeCell ref="L1480:L1486"/>
    <mergeCell ref="M1480:M1486"/>
    <mergeCell ref="N1480:N1486"/>
    <mergeCell ref="O1480:O1486"/>
    <mergeCell ref="U1474:U1479"/>
    <mergeCell ref="V1474:V1479"/>
    <mergeCell ref="W1474:W1479"/>
    <mergeCell ref="X1474:X1479"/>
    <mergeCell ref="Y1474:Y1479"/>
    <mergeCell ref="P1474:P1479"/>
    <mergeCell ref="Q1474:Q1479"/>
    <mergeCell ref="R1474:R1479"/>
    <mergeCell ref="S1474:S1479"/>
    <mergeCell ref="T1474:T1479"/>
    <mergeCell ref="Z1480:Z1486"/>
    <mergeCell ref="A1493:A1497"/>
    <mergeCell ref="B1493:B1497"/>
    <mergeCell ref="C1493:C1497"/>
    <mergeCell ref="D1493:D1497"/>
    <mergeCell ref="E1493:E1497"/>
    <mergeCell ref="F1493:F1497"/>
    <mergeCell ref="G1493:G1497"/>
    <mergeCell ref="H1493:H1497"/>
    <mergeCell ref="I1493:I1497"/>
    <mergeCell ref="J1493:J1497"/>
    <mergeCell ref="K1493:K1497"/>
    <mergeCell ref="L1493:L1497"/>
    <mergeCell ref="M1493:M1497"/>
    <mergeCell ref="N1493:N1497"/>
    <mergeCell ref="O1493:O1497"/>
    <mergeCell ref="U1480:U1486"/>
    <mergeCell ref="V1480:V1486"/>
    <mergeCell ref="W1480:W1486"/>
    <mergeCell ref="X1480:X1486"/>
    <mergeCell ref="Y1480:Y1486"/>
    <mergeCell ref="P1480:P1486"/>
    <mergeCell ref="Q1480:Q1486"/>
    <mergeCell ref="R1480:R1486"/>
    <mergeCell ref="S1480:S1486"/>
    <mergeCell ref="T1480:T1486"/>
    <mergeCell ref="Z1493:Z1497"/>
    <mergeCell ref="A1498:A1504"/>
    <mergeCell ref="B1498:B1504"/>
    <mergeCell ref="C1498:C1504"/>
    <mergeCell ref="D1498:D1504"/>
    <mergeCell ref="E1498:E1504"/>
    <mergeCell ref="F1498:F1504"/>
    <mergeCell ref="G1498:G1504"/>
    <mergeCell ref="H1498:H1504"/>
    <mergeCell ref="I1498:I1504"/>
    <mergeCell ref="J1498:J1504"/>
    <mergeCell ref="K1498:K1504"/>
    <mergeCell ref="L1498:L1504"/>
    <mergeCell ref="M1498:M1504"/>
    <mergeCell ref="N1498:N1504"/>
    <mergeCell ref="O1498:O1504"/>
    <mergeCell ref="U1493:U1497"/>
    <mergeCell ref="V1493:V1497"/>
    <mergeCell ref="W1493:W1497"/>
    <mergeCell ref="X1493:X1497"/>
    <mergeCell ref="Y1493:Y1497"/>
    <mergeCell ref="P1493:P1497"/>
    <mergeCell ref="Q1493:Q1497"/>
    <mergeCell ref="R1493:R1497"/>
    <mergeCell ref="S1493:S1497"/>
    <mergeCell ref="T1493:T1497"/>
    <mergeCell ref="Z1498:Z1504"/>
    <mergeCell ref="A1540:A1544"/>
    <mergeCell ref="B1540:B1544"/>
    <mergeCell ref="C1540:C1544"/>
    <mergeCell ref="D1540:D1544"/>
    <mergeCell ref="E1540:E1544"/>
    <mergeCell ref="F1540:F1544"/>
    <mergeCell ref="G1540:G1544"/>
    <mergeCell ref="H1540:H1544"/>
    <mergeCell ref="I1540:I1544"/>
    <mergeCell ref="J1540:J1544"/>
    <mergeCell ref="K1540:K1544"/>
    <mergeCell ref="L1540:L1544"/>
    <mergeCell ref="M1540:M1544"/>
    <mergeCell ref="N1540:N1544"/>
    <mergeCell ref="O1540:O1544"/>
    <mergeCell ref="U1498:U1504"/>
    <mergeCell ref="V1498:V1504"/>
    <mergeCell ref="W1498:W1504"/>
    <mergeCell ref="X1498:X1504"/>
    <mergeCell ref="Y1498:Y1504"/>
    <mergeCell ref="P1498:P1504"/>
    <mergeCell ref="Q1498:Q1504"/>
    <mergeCell ref="R1498:R1504"/>
    <mergeCell ref="S1498:S1504"/>
    <mergeCell ref="T1498:T1504"/>
    <mergeCell ref="Z1540:Z1544"/>
    <mergeCell ref="A1545:A1547"/>
    <mergeCell ref="B1545:B1547"/>
    <mergeCell ref="C1545:C1547"/>
    <mergeCell ref="D1545:D1547"/>
    <mergeCell ref="E1545:E1547"/>
    <mergeCell ref="F1545:F1547"/>
    <mergeCell ref="G1545:G1547"/>
    <mergeCell ref="H1545:H1547"/>
    <mergeCell ref="I1545:I1547"/>
    <mergeCell ref="J1545:J1547"/>
    <mergeCell ref="K1545:K1547"/>
    <mergeCell ref="L1545:L1547"/>
    <mergeCell ref="M1545:M1547"/>
    <mergeCell ref="N1545:N1547"/>
    <mergeCell ref="O1545:O1547"/>
    <mergeCell ref="U1540:U1544"/>
    <mergeCell ref="V1540:V1544"/>
    <mergeCell ref="W1540:W1544"/>
    <mergeCell ref="X1540:X1544"/>
    <mergeCell ref="Y1540:Y1544"/>
    <mergeCell ref="P1540:P1544"/>
    <mergeCell ref="Q1540:Q1544"/>
    <mergeCell ref="R1540:R1544"/>
    <mergeCell ref="S1540:S1544"/>
    <mergeCell ref="T1540:T1544"/>
    <mergeCell ref="Z1545:Z1547"/>
    <mergeCell ref="A1548:A1552"/>
    <mergeCell ref="B1548:B1552"/>
    <mergeCell ref="C1548:C1552"/>
    <mergeCell ref="D1548:D1552"/>
    <mergeCell ref="E1548:E1552"/>
    <mergeCell ref="F1548:F1552"/>
    <mergeCell ref="G1548:G1552"/>
    <mergeCell ref="H1548:H1552"/>
    <mergeCell ref="I1548:I1552"/>
    <mergeCell ref="J1548:J1552"/>
    <mergeCell ref="K1548:K1552"/>
    <mergeCell ref="L1548:L1552"/>
    <mergeCell ref="M1548:M1552"/>
    <mergeCell ref="N1548:N1552"/>
    <mergeCell ref="O1548:O1552"/>
    <mergeCell ref="U1545:U1547"/>
    <mergeCell ref="V1545:V1547"/>
    <mergeCell ref="W1545:W1547"/>
    <mergeCell ref="X1545:X1547"/>
    <mergeCell ref="Y1545:Y1547"/>
    <mergeCell ref="P1545:P1547"/>
    <mergeCell ref="Q1545:Q1547"/>
    <mergeCell ref="R1545:R1547"/>
    <mergeCell ref="S1545:S1547"/>
    <mergeCell ref="T1545:T1547"/>
    <mergeCell ref="Z1548:Z1552"/>
    <mergeCell ref="A1553:A1556"/>
    <mergeCell ref="B1553:B1556"/>
    <mergeCell ref="C1553:C1556"/>
    <mergeCell ref="D1553:D1556"/>
    <mergeCell ref="E1553:E1556"/>
    <mergeCell ref="F1553:F1556"/>
    <mergeCell ref="G1553:G1556"/>
    <mergeCell ref="H1553:H1556"/>
    <mergeCell ref="I1553:I1556"/>
    <mergeCell ref="J1553:J1556"/>
    <mergeCell ref="K1553:K1556"/>
    <mergeCell ref="L1553:L1556"/>
    <mergeCell ref="M1553:M1556"/>
    <mergeCell ref="N1553:N1556"/>
    <mergeCell ref="O1553:O1556"/>
    <mergeCell ref="U1548:U1552"/>
    <mergeCell ref="V1548:V1552"/>
    <mergeCell ref="W1548:W1552"/>
    <mergeCell ref="X1548:X1552"/>
    <mergeCell ref="Y1548:Y1552"/>
    <mergeCell ref="P1548:P1552"/>
    <mergeCell ref="Q1548:Q1552"/>
    <mergeCell ref="R1548:R1552"/>
    <mergeCell ref="S1548:S1552"/>
    <mergeCell ref="T1548:T1552"/>
    <mergeCell ref="Z1553:Z1556"/>
    <mergeCell ref="A1557:A1560"/>
    <mergeCell ref="B1557:B1560"/>
    <mergeCell ref="C1557:C1560"/>
    <mergeCell ref="D1557:D1560"/>
    <mergeCell ref="E1557:E1560"/>
    <mergeCell ref="F1557:F1560"/>
    <mergeCell ref="G1557:G1560"/>
    <mergeCell ref="H1557:H1560"/>
    <mergeCell ref="I1557:I1560"/>
    <mergeCell ref="J1557:J1560"/>
    <mergeCell ref="K1557:K1560"/>
    <mergeCell ref="L1557:L1560"/>
    <mergeCell ref="M1557:M1560"/>
    <mergeCell ref="N1557:N1560"/>
    <mergeCell ref="O1557:O1560"/>
    <mergeCell ref="U1553:U1556"/>
    <mergeCell ref="V1553:V1556"/>
    <mergeCell ref="W1553:W1556"/>
    <mergeCell ref="X1553:X1556"/>
    <mergeCell ref="Y1553:Y1556"/>
    <mergeCell ref="P1553:P1556"/>
    <mergeCell ref="Q1553:Q1556"/>
    <mergeCell ref="R1553:R1556"/>
    <mergeCell ref="S1553:S1556"/>
    <mergeCell ref="T1553:T1556"/>
    <mergeCell ref="Z1557:Z1560"/>
    <mergeCell ref="A1562:A1565"/>
    <mergeCell ref="B1562:B1565"/>
    <mergeCell ref="C1562:C1565"/>
    <mergeCell ref="D1562:D1565"/>
    <mergeCell ref="E1562:E1565"/>
    <mergeCell ref="F1562:F1565"/>
    <mergeCell ref="G1562:G1565"/>
    <mergeCell ref="H1562:H1565"/>
    <mergeCell ref="I1562:I1565"/>
    <mergeCell ref="J1562:J1565"/>
    <mergeCell ref="K1562:K1565"/>
    <mergeCell ref="L1562:L1565"/>
    <mergeCell ref="M1562:M1565"/>
    <mergeCell ref="N1562:N1565"/>
    <mergeCell ref="O1562:O1565"/>
    <mergeCell ref="U1557:U1560"/>
    <mergeCell ref="V1557:V1560"/>
    <mergeCell ref="W1557:W1560"/>
    <mergeCell ref="X1557:X1560"/>
    <mergeCell ref="Y1557:Y1560"/>
    <mergeCell ref="P1557:P1560"/>
    <mergeCell ref="Q1557:Q1560"/>
    <mergeCell ref="R1557:R1560"/>
    <mergeCell ref="S1557:S1560"/>
    <mergeCell ref="T1557:T1560"/>
    <mergeCell ref="Z1562:Z1565"/>
    <mergeCell ref="A1566:A1569"/>
    <mergeCell ref="B1566:B1569"/>
    <mergeCell ref="C1566:C1569"/>
    <mergeCell ref="D1566:D1569"/>
    <mergeCell ref="E1566:E1569"/>
    <mergeCell ref="F1566:F1569"/>
    <mergeCell ref="G1566:G1569"/>
    <mergeCell ref="H1566:H1569"/>
    <mergeCell ref="I1566:I1569"/>
    <mergeCell ref="J1566:J1569"/>
    <mergeCell ref="K1566:K1569"/>
    <mergeCell ref="L1566:L1569"/>
    <mergeCell ref="M1566:M1569"/>
    <mergeCell ref="N1566:N1569"/>
    <mergeCell ref="O1566:O1569"/>
    <mergeCell ref="U1562:U1565"/>
    <mergeCell ref="V1562:V1565"/>
    <mergeCell ref="W1562:W1565"/>
    <mergeCell ref="X1562:X1565"/>
    <mergeCell ref="Y1562:Y1565"/>
    <mergeCell ref="P1562:P1565"/>
    <mergeCell ref="Q1562:Q1565"/>
    <mergeCell ref="R1562:R1565"/>
    <mergeCell ref="S1562:S1565"/>
    <mergeCell ref="T1562:T1565"/>
    <mergeCell ref="Z1566:Z1569"/>
    <mergeCell ref="A1570:A1573"/>
    <mergeCell ref="B1570:B1573"/>
    <mergeCell ref="C1570:C1573"/>
    <mergeCell ref="D1570:D1573"/>
    <mergeCell ref="E1570:E1573"/>
    <mergeCell ref="F1570:F1573"/>
    <mergeCell ref="G1570:G1573"/>
    <mergeCell ref="H1570:H1573"/>
    <mergeCell ref="I1570:I1573"/>
    <mergeCell ref="J1570:J1573"/>
    <mergeCell ref="K1570:K1573"/>
    <mergeCell ref="L1570:L1573"/>
    <mergeCell ref="M1570:M1573"/>
    <mergeCell ref="N1570:N1573"/>
    <mergeCell ref="O1570:O1573"/>
    <mergeCell ref="U1566:U1569"/>
    <mergeCell ref="V1566:V1569"/>
    <mergeCell ref="W1566:W1569"/>
    <mergeCell ref="X1566:X1569"/>
    <mergeCell ref="Y1566:Y1569"/>
    <mergeCell ref="P1566:P1569"/>
    <mergeCell ref="Q1566:Q1569"/>
    <mergeCell ref="R1566:R1569"/>
    <mergeCell ref="S1566:S1569"/>
    <mergeCell ref="T1566:T1569"/>
    <mergeCell ref="Z1570:Z1573"/>
    <mergeCell ref="A1574:A1577"/>
    <mergeCell ref="B1574:B1577"/>
    <mergeCell ref="C1574:C1577"/>
    <mergeCell ref="D1574:D1577"/>
    <mergeCell ref="E1574:E1577"/>
    <mergeCell ref="F1574:F1577"/>
    <mergeCell ref="G1574:G1577"/>
    <mergeCell ref="H1574:H1577"/>
    <mergeCell ref="I1574:I1577"/>
    <mergeCell ref="J1574:J1577"/>
    <mergeCell ref="K1574:K1577"/>
    <mergeCell ref="L1574:L1577"/>
    <mergeCell ref="M1574:M1577"/>
    <mergeCell ref="N1574:N1577"/>
    <mergeCell ref="O1574:O1577"/>
    <mergeCell ref="U1570:U1573"/>
    <mergeCell ref="V1570:V1573"/>
    <mergeCell ref="W1570:W1573"/>
    <mergeCell ref="X1570:X1573"/>
    <mergeCell ref="Y1570:Y1573"/>
    <mergeCell ref="P1570:P1573"/>
    <mergeCell ref="Q1570:Q1573"/>
    <mergeCell ref="R1570:R1573"/>
    <mergeCell ref="S1570:S1573"/>
    <mergeCell ref="T1570:T1573"/>
    <mergeCell ref="Z1574:Z1577"/>
    <mergeCell ref="A1578:A1582"/>
    <mergeCell ref="B1578:B1582"/>
    <mergeCell ref="C1578:C1582"/>
    <mergeCell ref="D1578:D1582"/>
    <mergeCell ref="E1578:E1582"/>
    <mergeCell ref="F1578:F1582"/>
    <mergeCell ref="G1578:G1582"/>
    <mergeCell ref="H1578:H1582"/>
    <mergeCell ref="I1578:I1582"/>
    <mergeCell ref="J1578:J1582"/>
    <mergeCell ref="K1578:K1582"/>
    <mergeCell ref="L1578:L1582"/>
    <mergeCell ref="M1578:M1582"/>
    <mergeCell ref="N1578:N1582"/>
    <mergeCell ref="O1578:O1582"/>
    <mergeCell ref="U1574:U1577"/>
    <mergeCell ref="V1574:V1577"/>
    <mergeCell ref="W1574:W1577"/>
    <mergeCell ref="X1574:X1577"/>
    <mergeCell ref="Y1574:Y1577"/>
    <mergeCell ref="P1574:P1577"/>
    <mergeCell ref="Q1574:Q1577"/>
    <mergeCell ref="R1574:R1577"/>
    <mergeCell ref="S1574:S1577"/>
    <mergeCell ref="T1574:T1577"/>
    <mergeCell ref="Z1578:Z1582"/>
    <mergeCell ref="A1583:A1586"/>
    <mergeCell ref="B1583:B1586"/>
    <mergeCell ref="C1583:C1586"/>
    <mergeCell ref="D1583:D1586"/>
    <mergeCell ref="E1583:E1586"/>
    <mergeCell ref="F1583:F1586"/>
    <mergeCell ref="G1583:G1586"/>
    <mergeCell ref="H1583:H1586"/>
    <mergeCell ref="I1583:I1586"/>
    <mergeCell ref="J1583:J1586"/>
    <mergeCell ref="K1583:K1586"/>
    <mergeCell ref="L1583:L1586"/>
    <mergeCell ref="M1583:M1586"/>
    <mergeCell ref="N1583:N1586"/>
    <mergeCell ref="O1583:O1586"/>
    <mergeCell ref="U1578:U1582"/>
    <mergeCell ref="V1578:V1582"/>
    <mergeCell ref="W1578:W1582"/>
    <mergeCell ref="X1578:X1582"/>
    <mergeCell ref="Y1578:Y1582"/>
    <mergeCell ref="P1578:P1582"/>
    <mergeCell ref="Q1578:Q1582"/>
    <mergeCell ref="R1578:R1582"/>
    <mergeCell ref="S1578:S1582"/>
    <mergeCell ref="T1578:T1582"/>
    <mergeCell ref="Z1583:Z1586"/>
    <mergeCell ref="A1587:A1590"/>
    <mergeCell ref="B1587:B1590"/>
    <mergeCell ref="C1587:C1590"/>
    <mergeCell ref="D1587:D1590"/>
    <mergeCell ref="E1587:E1590"/>
    <mergeCell ref="F1587:F1590"/>
    <mergeCell ref="G1587:G1590"/>
    <mergeCell ref="H1587:H1590"/>
    <mergeCell ref="I1587:I1590"/>
    <mergeCell ref="J1587:J1590"/>
    <mergeCell ref="K1587:K1590"/>
    <mergeCell ref="L1587:L1590"/>
    <mergeCell ref="M1587:M1590"/>
    <mergeCell ref="N1587:N1590"/>
    <mergeCell ref="O1587:O1590"/>
    <mergeCell ref="U1583:U1586"/>
    <mergeCell ref="V1583:V1586"/>
    <mergeCell ref="W1583:W1586"/>
    <mergeCell ref="X1583:X1586"/>
    <mergeCell ref="Y1583:Y1586"/>
    <mergeCell ref="P1583:P1586"/>
    <mergeCell ref="Q1583:Q1586"/>
    <mergeCell ref="R1583:R1586"/>
    <mergeCell ref="S1583:S1586"/>
    <mergeCell ref="T1583:T1586"/>
    <mergeCell ref="Z1587:Z1590"/>
    <mergeCell ref="A1591:A1595"/>
    <mergeCell ref="B1591:B1595"/>
    <mergeCell ref="C1591:C1595"/>
    <mergeCell ref="D1591:D1595"/>
    <mergeCell ref="E1591:E1595"/>
    <mergeCell ref="F1591:F1595"/>
    <mergeCell ref="G1591:G1595"/>
    <mergeCell ref="H1591:H1595"/>
    <mergeCell ref="I1591:I1595"/>
    <mergeCell ref="J1591:J1595"/>
    <mergeCell ref="K1591:K1595"/>
    <mergeCell ref="L1591:L1595"/>
    <mergeCell ref="M1591:M1595"/>
    <mergeCell ref="N1591:N1595"/>
    <mergeCell ref="O1591:O1595"/>
    <mergeCell ref="U1587:U1590"/>
    <mergeCell ref="V1587:V1590"/>
    <mergeCell ref="W1587:W1590"/>
    <mergeCell ref="X1587:X1590"/>
    <mergeCell ref="Y1587:Y1590"/>
    <mergeCell ref="P1587:P1590"/>
    <mergeCell ref="Q1587:Q1590"/>
    <mergeCell ref="R1587:R1590"/>
    <mergeCell ref="S1587:S1590"/>
    <mergeCell ref="T1587:T1590"/>
    <mergeCell ref="Z1591:Z1595"/>
    <mergeCell ref="A1596:A1599"/>
    <mergeCell ref="B1596:B1599"/>
    <mergeCell ref="C1596:C1599"/>
    <mergeCell ref="D1596:D1599"/>
    <mergeCell ref="E1596:E1599"/>
    <mergeCell ref="F1596:F1599"/>
    <mergeCell ref="G1596:G1599"/>
    <mergeCell ref="H1596:H1599"/>
    <mergeCell ref="I1596:I1599"/>
    <mergeCell ref="J1596:J1599"/>
    <mergeCell ref="K1596:K1599"/>
    <mergeCell ref="L1596:L1599"/>
    <mergeCell ref="M1596:M1599"/>
    <mergeCell ref="N1596:N1599"/>
    <mergeCell ref="O1596:O1599"/>
    <mergeCell ref="U1591:U1595"/>
    <mergeCell ref="V1591:V1595"/>
    <mergeCell ref="W1591:W1595"/>
    <mergeCell ref="X1591:X1595"/>
    <mergeCell ref="Y1591:Y1595"/>
    <mergeCell ref="P1591:P1595"/>
    <mergeCell ref="Q1591:Q1595"/>
    <mergeCell ref="R1591:R1595"/>
    <mergeCell ref="S1591:S1595"/>
    <mergeCell ref="T1591:T1595"/>
    <mergeCell ref="Z1596:Z1599"/>
    <mergeCell ref="A1600:A1603"/>
    <mergeCell ref="B1600:B1603"/>
    <mergeCell ref="C1600:C1603"/>
    <mergeCell ref="D1600:D1603"/>
    <mergeCell ref="E1600:E1603"/>
    <mergeCell ref="F1600:F1603"/>
    <mergeCell ref="G1600:G1603"/>
    <mergeCell ref="H1600:H1603"/>
    <mergeCell ref="I1600:I1603"/>
    <mergeCell ref="J1600:J1603"/>
    <mergeCell ref="K1600:K1603"/>
    <mergeCell ref="L1600:L1603"/>
    <mergeCell ref="M1600:M1603"/>
    <mergeCell ref="N1600:N1603"/>
    <mergeCell ref="O1600:O1603"/>
    <mergeCell ref="U1596:U1599"/>
    <mergeCell ref="V1596:V1599"/>
    <mergeCell ref="W1596:W1599"/>
    <mergeCell ref="X1596:X1599"/>
    <mergeCell ref="Y1596:Y1599"/>
    <mergeCell ref="P1596:P1599"/>
    <mergeCell ref="Q1596:Q1599"/>
    <mergeCell ref="R1596:R1599"/>
    <mergeCell ref="S1596:S1599"/>
    <mergeCell ref="T1596:T1599"/>
    <mergeCell ref="Z1600:Z1603"/>
    <mergeCell ref="A1604:A1607"/>
    <mergeCell ref="B1604:B1607"/>
    <mergeCell ref="C1604:C1607"/>
    <mergeCell ref="D1604:D1607"/>
    <mergeCell ref="E1604:E1607"/>
    <mergeCell ref="F1604:F1607"/>
    <mergeCell ref="G1604:G1607"/>
    <mergeCell ref="H1604:H1607"/>
    <mergeCell ref="I1604:I1607"/>
    <mergeCell ref="J1604:J1607"/>
    <mergeCell ref="K1604:K1607"/>
    <mergeCell ref="L1604:L1607"/>
    <mergeCell ref="M1604:M1607"/>
    <mergeCell ref="N1604:N1607"/>
    <mergeCell ref="O1604:O1607"/>
    <mergeCell ref="U1600:U1603"/>
    <mergeCell ref="V1600:V1603"/>
    <mergeCell ref="W1600:W1603"/>
    <mergeCell ref="X1600:X1603"/>
    <mergeCell ref="Y1600:Y1603"/>
    <mergeCell ref="P1600:P1603"/>
    <mergeCell ref="Q1600:Q1603"/>
    <mergeCell ref="R1600:R1603"/>
    <mergeCell ref="S1600:S1603"/>
    <mergeCell ref="T1600:T1603"/>
    <mergeCell ref="Z1604:Z1607"/>
    <mergeCell ref="A1608:A1611"/>
    <mergeCell ref="B1608:B1611"/>
    <mergeCell ref="C1608:C1611"/>
    <mergeCell ref="D1608:D1611"/>
    <mergeCell ref="E1608:E1611"/>
    <mergeCell ref="F1608:F1611"/>
    <mergeCell ref="G1608:G1611"/>
    <mergeCell ref="H1608:H1611"/>
    <mergeCell ref="I1608:I1611"/>
    <mergeCell ref="J1608:J1611"/>
    <mergeCell ref="K1608:K1611"/>
    <mergeCell ref="L1608:L1611"/>
    <mergeCell ref="M1608:M1611"/>
    <mergeCell ref="N1608:N1611"/>
    <mergeCell ref="O1608:O1611"/>
    <mergeCell ref="U1604:U1607"/>
    <mergeCell ref="V1604:V1607"/>
    <mergeCell ref="W1604:W1607"/>
    <mergeCell ref="X1604:X1607"/>
    <mergeCell ref="Y1604:Y1607"/>
    <mergeCell ref="P1604:P1607"/>
    <mergeCell ref="Q1604:Q1607"/>
    <mergeCell ref="R1604:R1607"/>
    <mergeCell ref="S1604:S1607"/>
    <mergeCell ref="T1604:T1607"/>
    <mergeCell ref="Z1608:Z1611"/>
    <mergeCell ref="A1612:A1615"/>
    <mergeCell ref="B1612:B1615"/>
    <mergeCell ref="C1612:C1615"/>
    <mergeCell ref="D1612:D1615"/>
    <mergeCell ref="E1612:E1615"/>
    <mergeCell ref="F1612:F1615"/>
    <mergeCell ref="G1612:G1615"/>
    <mergeCell ref="H1612:H1615"/>
    <mergeCell ref="I1612:I1615"/>
    <mergeCell ref="J1612:J1615"/>
    <mergeCell ref="K1612:K1615"/>
    <mergeCell ref="L1612:L1615"/>
    <mergeCell ref="M1612:M1615"/>
    <mergeCell ref="N1612:N1615"/>
    <mergeCell ref="O1612:O1615"/>
    <mergeCell ref="U1608:U1611"/>
    <mergeCell ref="V1608:V1611"/>
    <mergeCell ref="W1608:W1611"/>
    <mergeCell ref="X1608:X1611"/>
    <mergeCell ref="Y1608:Y1611"/>
    <mergeCell ref="P1608:P1611"/>
    <mergeCell ref="Q1608:Q1611"/>
    <mergeCell ref="R1608:R1611"/>
    <mergeCell ref="S1608:S1611"/>
    <mergeCell ref="T1608:T1611"/>
    <mergeCell ref="Z1612:Z1615"/>
    <mergeCell ref="A1616:A1619"/>
    <mergeCell ref="B1616:B1619"/>
    <mergeCell ref="C1616:C1619"/>
    <mergeCell ref="D1616:D1619"/>
    <mergeCell ref="E1616:E1619"/>
    <mergeCell ref="F1616:F1619"/>
    <mergeCell ref="G1616:G1619"/>
    <mergeCell ref="H1616:H1619"/>
    <mergeCell ref="I1616:I1619"/>
    <mergeCell ref="J1616:J1619"/>
    <mergeCell ref="K1616:K1619"/>
    <mergeCell ref="L1616:L1619"/>
    <mergeCell ref="M1616:M1619"/>
    <mergeCell ref="N1616:N1619"/>
    <mergeCell ref="O1616:O1619"/>
    <mergeCell ref="U1612:U1615"/>
    <mergeCell ref="V1612:V1615"/>
    <mergeCell ref="W1612:W1615"/>
    <mergeCell ref="X1612:X1615"/>
    <mergeCell ref="Y1612:Y1615"/>
    <mergeCell ref="P1612:P1615"/>
    <mergeCell ref="Q1612:Q1615"/>
    <mergeCell ref="R1612:R1615"/>
    <mergeCell ref="S1612:S1615"/>
    <mergeCell ref="T1612:T1615"/>
    <mergeCell ref="P1620:P1624"/>
    <mergeCell ref="Q1620:Q1624"/>
    <mergeCell ref="R1620:R1624"/>
    <mergeCell ref="S1620:S1624"/>
    <mergeCell ref="T1620:T1624"/>
    <mergeCell ref="Z1616:Z1619"/>
    <mergeCell ref="A1620:A1624"/>
    <mergeCell ref="B1620:B1624"/>
    <mergeCell ref="C1620:C1624"/>
    <mergeCell ref="D1620:D1624"/>
    <mergeCell ref="E1620:E1624"/>
    <mergeCell ref="F1620:F1624"/>
    <mergeCell ref="G1620:G1624"/>
    <mergeCell ref="H1620:H1624"/>
    <mergeCell ref="I1620:I1624"/>
    <mergeCell ref="J1620:J1624"/>
    <mergeCell ref="K1620:K1624"/>
    <mergeCell ref="L1620:L1624"/>
    <mergeCell ref="M1620:M1624"/>
    <mergeCell ref="N1620:N1624"/>
    <mergeCell ref="O1620:O1624"/>
    <mergeCell ref="U1616:U1619"/>
    <mergeCell ref="V1616:V1619"/>
    <mergeCell ref="W1616:W1619"/>
    <mergeCell ref="X1616:X1619"/>
    <mergeCell ref="Y1616:Y1619"/>
    <mergeCell ref="P1616:P1619"/>
    <mergeCell ref="Q1616:Q1619"/>
    <mergeCell ref="R1616:R1619"/>
    <mergeCell ref="S1616:S1619"/>
    <mergeCell ref="T1616:T1619"/>
    <mergeCell ref="Z1625:Z1628"/>
    <mergeCell ref="U1625:U1628"/>
    <mergeCell ref="V1625:V1628"/>
    <mergeCell ref="W1625:W1628"/>
    <mergeCell ref="X1625:X1628"/>
    <mergeCell ref="Y1625:Y1628"/>
    <mergeCell ref="P1625:P1628"/>
    <mergeCell ref="Q1625:Q1628"/>
    <mergeCell ref="R1625:R1628"/>
    <mergeCell ref="S1625:S1628"/>
    <mergeCell ref="T1625:T1628"/>
    <mergeCell ref="Z1620:Z1624"/>
    <mergeCell ref="A1625:A1628"/>
    <mergeCell ref="B1625:B1628"/>
    <mergeCell ref="C1625:C1628"/>
    <mergeCell ref="D1625:D1628"/>
    <mergeCell ref="E1625:E1628"/>
    <mergeCell ref="F1625:F1628"/>
    <mergeCell ref="G1625:G1628"/>
    <mergeCell ref="H1625:H1628"/>
    <mergeCell ref="I1625:I1628"/>
    <mergeCell ref="J1625:J1628"/>
    <mergeCell ref="K1625:K1628"/>
    <mergeCell ref="L1625:L1628"/>
    <mergeCell ref="M1625:M1628"/>
    <mergeCell ref="N1625:N1628"/>
    <mergeCell ref="O1625:O1628"/>
    <mergeCell ref="U1620:U1624"/>
    <mergeCell ref="V1620:V1624"/>
    <mergeCell ref="W1620:W1624"/>
    <mergeCell ref="X1620:X1624"/>
    <mergeCell ref="Y1620:Y1624"/>
  </mergeCells>
  <conditionalFormatting sqref="AJ1:AJ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F2">
      <formula1>clAccountFiat</formula1>
    </dataValidation>
    <dataValidation type="list" allowBlank="1" showInputMessage="1" showErrorMessage="1" sqref="I2:J2">
      <formula1>clRatio</formula1>
    </dataValidation>
  </dataValidations>
  <hyperlinks>
    <hyperlink ref="A6" r:id="rId1" display="T:\Sets\5007-EA-Setka1.41-13-200п-EURUSD-start-10000$"/>
    <hyperlink ref="AA6" location="'База данных'!R6" display="CHFJPY_0.htm"/>
    <hyperlink ref="F4:F6" r:id="rId2" location="comment-409148" display="Схема торгов"/>
    <hyperlink ref="A7" r:id="rId3"/>
    <hyperlink ref="B7" location="'База данных'!B7" display="!-(EA) - Setka v1.43 - eurjpy - OldMan2 - 0.02-4-1,5 - 4znak - agr - 11kolen.set"/>
    <hyperlink ref="AA7" location="'База данных'!AA7" display="ReportTester-15026676.xlsx"/>
    <hyperlink ref="A8" r:id="rId4"/>
    <hyperlink ref="B8" location="'База данных'!B8" display="(EA) - Setka v1.44.32-RSI-CCI-AS EURCHF S2.set"/>
    <hyperlink ref="AA8" location="'База данных'!AA8" display="(EA) - Setka v1.44.32-RSI-CCI-AS EURCHF S2 - ReportTester-68062659.xlsx"/>
    <hyperlink ref="A9" r:id="rId5"/>
    <hyperlink ref="B9" location="'База данных'!B9" display="elavr.usdjpy.asia-cci-sell-leg-8-lots-1.35-tp13-w.ny v1.set"/>
    <hyperlink ref="AA9" location="'База данных'!AA9" display="ducas.USDJPY.DD2000.xlsx"/>
    <hyperlink ref="AA10" location="'База данных'!AA10" display="ducas.USDJPY.DD2200.xlsx"/>
    <hyperlink ref="AA11" location="'База данных'!AA11" display="ducas.USDJPY.DD2500.xlsx"/>
    <hyperlink ref="AA12" location="'База данных'!AA12" display="ReportTester-15038158.html"/>
    <hyperlink ref="A13" r:id="rId6"/>
    <hyperlink ref="B13" location="'База данных'!B13" display="elavr.usdjpy.asia-cci-sell-leg-8-lots-1.35-tp13-w.ny v2.set"/>
    <hyperlink ref="AA13" location="'База данных'!AA13" display="ducas.USDJPY.DD2000.xlsx"/>
    <hyperlink ref="AA14" location="'База данных'!AA14" display="ducas.USDJPY.DD2200.xlsx"/>
    <hyperlink ref="AA15" location="'База данных'!AA15" display="ducas.USDJPY.DD2500.xlsx"/>
    <hyperlink ref="AA16" location="'База данных'!AA16" display="ReportTester-15038158.html"/>
    <hyperlink ref="A17" r:id="rId7"/>
    <hyperlink ref="B17" location="'База данных'!B17" display="Ostap.Bender Grid Maxi EURJPY v2.86.set"/>
    <hyperlink ref="AA17" location="'База данных'!AA17" display="Grid Maxi v 1.1 EURJPY m1 Slip 100-400ms 2015-2020 AlpPro.htm"/>
    <hyperlink ref="AA18" location="'База данных'!AA18" display="Grid Maxi v 1.1 EURJPY m1 Slip 100-400ms 2015-2020.htm"/>
    <hyperlink ref="A19" r:id="rId8"/>
    <hyperlink ref="B19" location="'База данных'!B19" display="(EA) - Setka v1.43.353.33rc2 CM-ADX-IMP-ITR-EURUSD-M1-10000-0.05-Mul1.1-TP6.-RF4set.set"/>
    <hyperlink ref="A20" r:id="rId9"/>
    <hyperlink ref="B20" location="'База данных'!B20" display="aggr.set"/>
    <hyperlink ref="AA20" location="'База данных'!AA20" display="aggr4.xlsx"/>
    <hyperlink ref="AA21" location="'База данных'!AA21" display="aggr6.xlsx"/>
    <hyperlink ref="AA22" location="'База данных'!AA22" display="aggr7.xlsx"/>
    <hyperlink ref="AA23" location="'База данных'!AA23" display="aggr_6_1.xlsx"/>
    <hyperlink ref="AA24" location="'База данных'!AA24" display="aggr_6_2.xlsx"/>
    <hyperlink ref="AA25" location="'База данных'!AA25" display="aggr_6_2_cci.xlsx"/>
    <hyperlink ref="AA26" location="'База данных'!AA26" display="aggr_6_2_cci_1min.xlsx"/>
    <hyperlink ref="AA27" location="'База данных'!AA27" display="aggr_6_2_cci_5min.xlsx"/>
    <hyperlink ref="AA28" location="'База данных'!AA28" display="aggr_6_2_rci.xlsx"/>
    <hyperlink ref="AA29" location="'База данных'!AA29" display="aggr_6_2_rci_5min.xlsx"/>
    <hyperlink ref="AA30" location="'База данных'!AA30" display="closer_sell_15.xlsx"/>
    <hyperlink ref="A31" r:id="rId10"/>
    <hyperlink ref="B31" location="'База данных'!B31" display="aggr09.set"/>
    <hyperlink ref="AA31" location="'База данных'!AA31" display="aggr4.xlsx"/>
    <hyperlink ref="AA32" location="'База данных'!AA32" display="aggr6.xlsx"/>
    <hyperlink ref="AA33" location="'База данных'!AA33" display="aggr7.xlsx"/>
    <hyperlink ref="AA34" location="'База данных'!AA34" display="aggr_6_1.xlsx"/>
    <hyperlink ref="AA35" location="'База данных'!AA35" display="aggr_6_2.xlsx"/>
    <hyperlink ref="AA36" location="'База данных'!AA36" display="aggr_6_2_cci.xlsx"/>
    <hyperlink ref="AA37" location="'База данных'!AA37" display="aggr_6_2_cci_1min.xlsx"/>
    <hyperlink ref="AA38" location="'База данных'!AA38" display="aggr_6_2_cci_5min.xlsx"/>
    <hyperlink ref="AA39" location="'База данных'!AA39" display="aggr_6_2_rci.xlsx"/>
    <hyperlink ref="AA40" location="'База данных'!AA40" display="aggr_6_2_rci_5min.xlsx"/>
    <hyperlink ref="AA41" location="'База данных'!AA41" display="closer_sell_15.xlsx"/>
    <hyperlink ref="A42" r:id="rId11"/>
    <hyperlink ref="B42" location="'База данных'!B42" display="aggr09_1.set"/>
    <hyperlink ref="AA42" location="'База данных'!AA42" display="aggr4.xlsx"/>
    <hyperlink ref="AA43" location="'База данных'!AA43" display="aggr6.xlsx"/>
    <hyperlink ref="AA44" location="'База данных'!AA44" display="aggr7.xlsx"/>
    <hyperlink ref="AA45" location="'База данных'!AA45" display="aggr_6_1.xlsx"/>
    <hyperlink ref="AA46" location="'База данных'!AA46" display="aggr_6_2.xlsx"/>
    <hyperlink ref="AA47" location="'База данных'!AA47" display="aggr_6_2_cci.xlsx"/>
    <hyperlink ref="AA48" location="'База данных'!AA48" display="aggr_6_2_cci_1min.xlsx"/>
    <hyperlink ref="AA49" location="'База данных'!AA49" display="aggr_6_2_cci_5min.xlsx"/>
    <hyperlink ref="AA50" location="'База данных'!AA50" display="aggr_6_2_rci.xlsx"/>
    <hyperlink ref="AA51" location="'База данных'!AA51" display="aggr_6_2_rci_5min.xlsx"/>
    <hyperlink ref="AA52" location="'База данных'!AA52" display="closer_sell_15.xlsx"/>
    <hyperlink ref="A53" r:id="rId12"/>
    <hyperlink ref="B53" location="'База данных'!B53" display="aggr2.set"/>
    <hyperlink ref="AA53" location="'База данных'!AA53" display="aggr4.xlsx"/>
    <hyperlink ref="AA54" location="'База данных'!AA54" display="aggr6.xlsx"/>
    <hyperlink ref="AA55" location="'База данных'!AA55" display="aggr7.xlsx"/>
    <hyperlink ref="AA56" location="'База данных'!AA56" display="aggr_6_1.xlsx"/>
    <hyperlink ref="AA57" location="'База данных'!AA57" display="aggr_6_2.xlsx"/>
    <hyperlink ref="AA58" location="'База данных'!AA58" display="aggr_6_2_cci.xlsx"/>
    <hyperlink ref="AA59" location="'База данных'!AA59" display="aggr_6_2_cci_1min.xlsx"/>
    <hyperlink ref="AA60" location="'База данных'!AA60" display="aggr_6_2_cci_5min.xlsx"/>
    <hyperlink ref="AA61" location="'База данных'!AA61" display="aggr_6_2_rci.xlsx"/>
    <hyperlink ref="AA62" location="'База данных'!AA62" display="aggr_6_2_rci_5min.xlsx"/>
    <hyperlink ref="AA63" location="'База данных'!AA63" display="closer_sell_15.xlsx"/>
    <hyperlink ref="A64" r:id="rId13"/>
    <hyperlink ref="B64" location="'База данных'!B64" display="aggr3.set"/>
    <hyperlink ref="AA64" location="'База данных'!AA64" display="aggr4.xlsx"/>
    <hyperlink ref="AA65" location="'База данных'!AA65" display="aggr6.xlsx"/>
    <hyperlink ref="AA66" location="'База данных'!AA66" display="aggr7.xlsx"/>
    <hyperlink ref="AA67" location="'База данных'!AA67" display="aggr_6_1.xlsx"/>
    <hyperlink ref="AA68" location="'База данных'!AA68" display="aggr_6_2.xlsx"/>
    <hyperlink ref="AA69" location="'База данных'!AA69" display="aggr_6_2_cci.xlsx"/>
    <hyperlink ref="AA70" location="'База данных'!AA70" display="aggr_6_2_cci_1min.xlsx"/>
    <hyperlink ref="AA71" location="'База данных'!AA71" display="aggr_6_2_cci_5min.xlsx"/>
    <hyperlink ref="AA72" location="'База данных'!AA72" display="aggr_6_2_rci.xlsx"/>
    <hyperlink ref="AA73" location="'База данных'!AA73" display="aggr_6_2_rci_5min.xlsx"/>
    <hyperlink ref="AA74" location="'База данных'!AA74" display="closer_sell_15.xlsx"/>
    <hyperlink ref="A75" r:id="rId14"/>
    <hyperlink ref="B75" location="'База данных'!B75" display="aggr5.set"/>
    <hyperlink ref="AA75" location="'База данных'!AA75" display="aggr4.xlsx"/>
    <hyperlink ref="AA76" location="'База данных'!AA76" display="aggr6.xlsx"/>
    <hyperlink ref="AA77" location="'База данных'!AA77" display="aggr7.xlsx"/>
    <hyperlink ref="AA78" location="'База данных'!AA78" display="aggr_6_1.xlsx"/>
    <hyperlink ref="AA79" location="'База данных'!AA79" display="aggr_6_2.xlsx"/>
    <hyperlink ref="AA80" location="'База данных'!AA80" display="aggr_6_2_cci.xlsx"/>
    <hyperlink ref="AA81" location="'База данных'!AA81" display="aggr_6_2_cci_1min.xlsx"/>
    <hyperlink ref="AA82" location="'База данных'!AA82" display="aggr_6_2_cci_5min.xlsx"/>
    <hyperlink ref="AA83" location="'База данных'!AA83" display="aggr_6_2_rci.xlsx"/>
    <hyperlink ref="AA84" location="'База данных'!AA84" display="aggr_6_2_rci_5min.xlsx"/>
    <hyperlink ref="AA85" location="'База данных'!AA85" display="closer_sell_15.xlsx"/>
    <hyperlink ref="A86" r:id="rId15"/>
    <hyperlink ref="B86" location="'База данных'!B86" display="aggr6.set"/>
    <hyperlink ref="AA86" location="'База данных'!AA86" display="aggr4.xlsx"/>
    <hyperlink ref="AA87" location="'База данных'!AA87" display="aggr6.xlsx"/>
    <hyperlink ref="AA88" location="'База данных'!AA88" display="aggr7.xlsx"/>
    <hyperlink ref="AA89" location="'База данных'!AA89" display="aggr_6_1.xlsx"/>
    <hyperlink ref="AA90" location="'База данных'!AA90" display="aggr_6_2.xlsx"/>
    <hyperlink ref="AA91" location="'База данных'!AA91" display="aggr_6_2_cci.xlsx"/>
    <hyperlink ref="AA92" location="'База данных'!AA92" display="aggr_6_2_cci_1min.xlsx"/>
    <hyperlink ref="AA93" location="'База данных'!AA93" display="aggr_6_2_cci_5min.xlsx"/>
    <hyperlink ref="AA94" location="'База данных'!AA94" display="aggr_6_2_rci.xlsx"/>
    <hyperlink ref="AA95" location="'База данных'!AA95" display="aggr_6_2_rci_5min.xlsx"/>
    <hyperlink ref="AA96" location="'База данных'!AA96" display="closer_sell_15.xlsx"/>
    <hyperlink ref="A97" r:id="rId16"/>
    <hyperlink ref="B97" location="'База данных'!B97" display="aggr6_1.set"/>
    <hyperlink ref="AA97" location="'База данных'!AA97" display="aggr4.xlsx"/>
    <hyperlink ref="AA98" location="'База данных'!AA98" display="aggr6.xlsx"/>
    <hyperlink ref="AA99" location="'База данных'!AA99" display="aggr7.xlsx"/>
    <hyperlink ref="AA100" location="'База данных'!AA100" display="aggr_6_1.xlsx"/>
    <hyperlink ref="AA101" location="'База данных'!AA101" display="aggr_6_2.xlsx"/>
    <hyperlink ref="AA102" location="'База данных'!AA102" display="aggr_6_2_cci.xlsx"/>
    <hyperlink ref="AA103" location="'База данных'!AA103" display="aggr_6_2_cci_1min.xlsx"/>
    <hyperlink ref="AA104" location="'База данных'!AA104" display="aggr_6_2_cci_5min.xlsx"/>
    <hyperlink ref="AA105" location="'База данных'!AA105" display="aggr_6_2_rci.xlsx"/>
    <hyperlink ref="AA106" location="'База данных'!AA106" display="aggr_6_2_rci_5min.xlsx"/>
    <hyperlink ref="AA107" location="'База данных'!AA107" display="closer_sell_15.xlsx"/>
    <hyperlink ref="A108" r:id="rId17"/>
    <hyperlink ref="B108" location="'База данных'!B108" display="aggr6_2.set"/>
    <hyperlink ref="AA108" location="'База данных'!AA108" display="aggr4.xlsx"/>
    <hyperlink ref="AA109" location="'База данных'!AA109" display="aggr6.xlsx"/>
    <hyperlink ref="AA110" location="'База данных'!AA110" display="aggr7.xlsx"/>
    <hyperlink ref="AA111" location="'База данных'!AA111" display="aggr_6_1.xlsx"/>
    <hyperlink ref="AA112" location="'База данных'!AA112" display="aggr_6_2.xlsx"/>
    <hyperlink ref="AA113" location="'База данных'!AA113" display="aggr_6_2_cci.xlsx"/>
    <hyperlink ref="AA114" location="'База данных'!AA114" display="aggr_6_2_cci_1min.xlsx"/>
    <hyperlink ref="AA115" location="'База данных'!AA115" display="aggr_6_2_cci_5min.xlsx"/>
    <hyperlink ref="AA116" location="'База данных'!AA116" display="aggr_6_2_rci.xlsx"/>
    <hyperlink ref="AA117" location="'База данных'!AA117" display="aggr_6_2_rci_5min.xlsx"/>
    <hyperlink ref="AA118" location="'База данных'!AA118" display="closer_sell_15.xlsx"/>
    <hyperlink ref="A119" r:id="rId18"/>
    <hyperlink ref="B119" location="'База данных'!B119" display="aggr7.set"/>
    <hyperlink ref="AA119" location="'База данных'!AA119" display="aggr4.xlsx"/>
    <hyperlink ref="AA120" location="'База данных'!AA120" display="aggr6.xlsx"/>
    <hyperlink ref="AA121" location="'База данных'!AA121" display="aggr7.xlsx"/>
    <hyperlink ref="AA122" location="'База данных'!AA122" display="aggr_6_1.xlsx"/>
    <hyperlink ref="AA123" location="'База данных'!AA123" display="aggr_6_2.xlsx"/>
    <hyperlink ref="AA124" location="'База данных'!AA124" display="aggr_6_2_cci.xlsx"/>
    <hyperlink ref="AA125" location="'База данных'!AA125" display="aggr_6_2_cci_1min.xlsx"/>
    <hyperlink ref="AA126" location="'База данных'!AA126" display="aggr_6_2_cci_5min.xlsx"/>
    <hyperlink ref="AA127" location="'База данных'!AA127" display="aggr_6_2_rci.xlsx"/>
    <hyperlink ref="AA128" location="'База данных'!AA128" display="aggr_6_2_rci_5min.xlsx"/>
    <hyperlink ref="AA129" location="'База данных'!AA129" display="closer_sell_15.xlsx"/>
    <hyperlink ref="A130" r:id="rId19"/>
    <hyperlink ref="B130" location="'База данных'!B130" display="aggr7_2.set"/>
    <hyperlink ref="AA130" location="'База данных'!AA130" display="aggr4.xlsx"/>
    <hyperlink ref="AA131" location="'База данных'!AA131" display="aggr6.xlsx"/>
    <hyperlink ref="AA132" location="'База данных'!AA132" display="aggr7.xlsx"/>
    <hyperlink ref="AA133" location="'База данных'!AA133" display="aggr_6_1.xlsx"/>
    <hyperlink ref="AA134" location="'База данных'!AA134" display="aggr_6_2.xlsx"/>
    <hyperlink ref="AA135" location="'База данных'!AA135" display="aggr_6_2_cci.xlsx"/>
    <hyperlink ref="AA136" location="'База данных'!AA136" display="aggr_6_2_cci_1min.xlsx"/>
    <hyperlink ref="AA137" location="'База данных'!AA137" display="aggr_6_2_cci_5min.xlsx"/>
    <hyperlink ref="AA138" location="'База данных'!AA138" display="aggr_6_2_rci.xlsx"/>
    <hyperlink ref="AA139" location="'База данных'!AA139" display="aggr_6_2_rci_5min.xlsx"/>
    <hyperlink ref="AA140" location="'База данных'!AA140" display="closer_sell_15.xlsx"/>
    <hyperlink ref="A141" r:id="rId20"/>
    <hyperlink ref="B141" location="'База данных'!B141" display="ender.set"/>
    <hyperlink ref="AA141" location="'База данных'!AA141" display="aggr4.xlsx"/>
    <hyperlink ref="AA142" location="'База данных'!AA142" display="aggr6.xlsx"/>
    <hyperlink ref="AA143" location="'База данных'!AA143" display="aggr7.xlsx"/>
    <hyperlink ref="AA144" location="'База данных'!AA144" display="aggr_6_1.xlsx"/>
    <hyperlink ref="AA145" location="'База данных'!AA145" display="aggr_6_2.xlsx"/>
    <hyperlink ref="AA146" location="'База данных'!AA146" display="aggr_6_2_cci.xlsx"/>
    <hyperlink ref="AA147" location="'База данных'!AA147" display="aggr_6_2_cci_1min.xlsx"/>
    <hyperlink ref="AA148" location="'База данных'!AA148" display="aggr_6_2_cci_5min.xlsx"/>
    <hyperlink ref="AA149" location="'База данных'!AA149" display="aggr_6_2_rci.xlsx"/>
    <hyperlink ref="AA150" location="'База данных'!AA150" display="aggr_6_2_rci_5min.xlsx"/>
    <hyperlink ref="AA151" location="'База данных'!AA151" display="closer_sell_15.xlsx"/>
    <hyperlink ref="A152" r:id="rId21"/>
    <hyperlink ref="B152" location="'База данных'!B152" display="ender_1.set"/>
    <hyperlink ref="AA152" location="'База данных'!AA152" display="aggr4.xlsx"/>
    <hyperlink ref="AA153" location="'База данных'!AA153" display="aggr6.xlsx"/>
    <hyperlink ref="AA154" location="'База данных'!AA154" display="aggr7.xlsx"/>
    <hyperlink ref="AA155" location="'База данных'!AA155" display="aggr_6_1.xlsx"/>
    <hyperlink ref="AA156" location="'База данных'!AA156" display="aggr_6_2.xlsx"/>
    <hyperlink ref="AA157" location="'База данных'!AA157" display="aggr_6_2_cci.xlsx"/>
    <hyperlink ref="AA158" location="'База данных'!AA158" display="aggr_6_2_cci_1min.xlsx"/>
    <hyperlink ref="AA159" location="'База данных'!AA159" display="aggr_6_2_cci_5min.xlsx"/>
    <hyperlink ref="AA160" location="'База данных'!AA160" display="aggr_6_2_rci.xlsx"/>
    <hyperlink ref="AA161" location="'База данных'!AA161" display="aggr_6_2_rci_5min.xlsx"/>
    <hyperlink ref="AA162" location="'База данных'!AA162" display="closer_sell_15.xlsx"/>
    <hyperlink ref="A163" r:id="rId22"/>
    <hyperlink ref="B163" location="'База данных'!B163" display="ender_2.set"/>
    <hyperlink ref="AA163" location="'База данных'!AA163" display="aggr4.xlsx"/>
    <hyperlink ref="AA164" location="'База данных'!AA164" display="aggr6.xlsx"/>
    <hyperlink ref="AA165" location="'База данных'!AA165" display="aggr7.xlsx"/>
    <hyperlink ref="AA166" location="'База данных'!AA166" display="aggr_6_1.xlsx"/>
    <hyperlink ref="AA167" location="'База данных'!AA167" display="aggr_6_2.xlsx"/>
    <hyperlink ref="AA168" location="'База данных'!AA168" display="aggr_6_2_cci.xlsx"/>
    <hyperlink ref="AA169" location="'База данных'!AA169" display="aggr_6_2_cci_1min.xlsx"/>
    <hyperlink ref="AA170" location="'База данных'!AA170" display="aggr_6_2_cci_5min.xlsx"/>
    <hyperlink ref="AA171" location="'База данных'!AA171" display="aggr_6_2_rci.xlsx"/>
    <hyperlink ref="AA172" location="'База данных'!AA172" display="aggr_6_2_rci_5min.xlsx"/>
    <hyperlink ref="AA173" location="'База данных'!AA173" display="closer_sell_15.xlsx"/>
    <hyperlink ref="A174" r:id="rId23"/>
    <hyperlink ref="B174" location="'База данных'!B174" display="ender_3.set"/>
    <hyperlink ref="AA174" location="'База данных'!AA174" display="aggr4.xlsx"/>
    <hyperlink ref="AA175" location="'База данных'!AA175" display="aggr6.xlsx"/>
    <hyperlink ref="AA176" location="'База данных'!AA176" display="aggr7.xlsx"/>
    <hyperlink ref="AA177" location="'База данных'!AA177" display="aggr_6_1.xlsx"/>
    <hyperlink ref="AA178" location="'База данных'!AA178" display="aggr_6_2.xlsx"/>
    <hyperlink ref="AA179" location="'База данных'!AA179" display="aggr_6_2_cci.xlsx"/>
    <hyperlink ref="AA180" location="'База данных'!AA180" display="aggr_6_2_cci_1min.xlsx"/>
    <hyperlink ref="AA181" location="'База данных'!AA181" display="aggr_6_2_cci_5min.xlsx"/>
    <hyperlink ref="AA182" location="'База данных'!AA182" display="aggr_6_2_rci.xlsx"/>
    <hyperlink ref="AA183" location="'База данных'!AA183" display="aggr_6_2_rci_5min.xlsx"/>
    <hyperlink ref="AA184" location="'База данных'!AA184" display="closer_sell_15.xlsx"/>
    <hyperlink ref="A185" r:id="rId24"/>
    <hyperlink ref="B185" location="'База данных'!B185" display="ender_4.set"/>
    <hyperlink ref="AA185" location="'База данных'!AA185" display="aggr4.xlsx"/>
    <hyperlink ref="AA186" location="'База данных'!AA186" display="aggr6.xlsx"/>
    <hyperlink ref="AA187" location="'База данных'!AA187" display="aggr7.xlsx"/>
    <hyperlink ref="AA188" location="'База данных'!AA188" display="aggr_6_1.xlsx"/>
    <hyperlink ref="AA189" location="'База данных'!AA189" display="aggr_6_2.xlsx"/>
    <hyperlink ref="AA190" location="'База данных'!AA190" display="aggr_6_2_cci.xlsx"/>
    <hyperlink ref="AA191" location="'База данных'!AA191" display="aggr_6_2_cci_1min.xlsx"/>
    <hyperlink ref="AA192" location="'База данных'!AA192" display="aggr_6_2_cci_5min.xlsx"/>
    <hyperlink ref="AA193" location="'База данных'!AA193" display="aggr_6_2_rci.xlsx"/>
    <hyperlink ref="AA194" location="'База данных'!AA194" display="aggr_6_2_rci_5min.xlsx"/>
    <hyperlink ref="AA195" location="'База данных'!AA195" display="closer_sell_15.xlsx"/>
    <hyperlink ref="A196" r:id="rId25"/>
    <hyperlink ref="B196" location="'База данных'!B196" display="ender_4_1.set"/>
    <hyperlink ref="AA196" location="'База данных'!AA196" display="aggr4.xlsx"/>
    <hyperlink ref="AA197" location="'База данных'!AA197" display="aggr6.xlsx"/>
    <hyperlink ref="AA198" location="'База данных'!AA198" display="aggr7.xlsx"/>
    <hyperlink ref="AA199" location="'База данных'!AA199" display="aggr_6_1.xlsx"/>
    <hyperlink ref="AA200" location="'База данных'!AA200" display="aggr_6_2.xlsx"/>
    <hyperlink ref="AA201" location="'База данных'!AA201" display="aggr_6_2_cci.xlsx"/>
    <hyperlink ref="AA202" location="'База данных'!AA202" display="aggr_6_2_cci_1min.xlsx"/>
    <hyperlink ref="AA203" location="'База данных'!AA203" display="aggr_6_2_cci_5min.xlsx"/>
    <hyperlink ref="AA204" location="'База данных'!AA204" display="aggr_6_2_rci.xlsx"/>
    <hyperlink ref="AA205" location="'База данных'!AA205" display="aggr_6_2_rci_5min.xlsx"/>
    <hyperlink ref="AA206" location="'База данных'!AA206" display="closer_sell_15.xlsx"/>
    <hyperlink ref="A207" r:id="rId26"/>
    <hyperlink ref="B207" location="'База данных'!B207" display="for_capteen.set"/>
    <hyperlink ref="AA207" location="'База данных'!AA207" display="aggr4.xlsx"/>
    <hyperlink ref="AA208" location="'База данных'!AA208" display="aggr6.xlsx"/>
    <hyperlink ref="AA209" location="'База данных'!AA209" display="aggr7.xlsx"/>
    <hyperlink ref="AA210" location="'База данных'!AA210" display="aggr_6_1.xlsx"/>
    <hyperlink ref="AA211" location="'База данных'!AA211" display="aggr_6_2.xlsx"/>
    <hyperlink ref="AA212" location="'База данных'!AA212" display="aggr_6_2_cci.xlsx"/>
    <hyperlink ref="AA213" location="'База данных'!AA213" display="aggr_6_2_cci_1min.xlsx"/>
    <hyperlink ref="AA214" location="'База данных'!AA214" display="aggr_6_2_cci_5min.xlsx"/>
    <hyperlink ref="AA215" location="'База данных'!AA215" display="aggr_6_2_rci.xlsx"/>
    <hyperlink ref="AA216" location="'База данных'!AA216" display="aggr_6_2_rci_5min.xlsx"/>
    <hyperlink ref="AA217" location="'База данных'!AA217" display="closer_sell_15.xlsx"/>
    <hyperlink ref="A218" r:id="rId27"/>
    <hyperlink ref="B218" location="'База данных'!B218" display="(EA) - Setka v1.43.353.33rc2 CM-ADX-IMP-ITR-EURUSD-M1-10000-0.05-Mul1.1-TP6.-RF4set.set"/>
    <hyperlink ref="A219" r:id="rId28"/>
    <hyperlink ref="B219" location="'База данных'!B219" display="EURGBP.set"/>
    <hyperlink ref="AA219" location="'База данных'!AA219" display="StrategyTester.htm"/>
    <hyperlink ref="A220" r:id="rId29"/>
    <hyperlink ref="B220" location="'База данных'!B220" display="[EA] - Setka v1.43 - 20171103 - eurusd - мульт 1.4+ - Роботест.set"/>
    <hyperlink ref="A221" r:id="rId30"/>
    <hyperlink ref="A222" r:id="rId31"/>
    <hyperlink ref="B222" location="'База данных'!B222" display="(EA) Setka NIM AUDCHF_V2.82 K13 KD2450.set"/>
    <hyperlink ref="A223" r:id="rId32"/>
    <hyperlink ref="B223" location="'База данных'!B223" display="(EA) Setka NIM AUDJPY_V1.45 K10 KD2750.set"/>
    <hyperlink ref="A224" r:id="rId33"/>
    <hyperlink ref="B224" location="'База данных'!B224" display="(EA) Setka NIM AUDNZD_V2.59 K11 KD2350.set"/>
    <hyperlink ref="A225" r:id="rId34"/>
    <hyperlink ref="B225" location="'База данных'!B225" display="(EA) Setka NIM CADCHF_V2.32 K10 KD2110.set"/>
    <hyperlink ref="A226" r:id="rId35"/>
    <hyperlink ref="B226" location="'База данных'!B226" display="(EA) Setka NIM CADJPY_V1.28 K10 KD2675.set"/>
    <hyperlink ref="A227" r:id="rId36"/>
    <hyperlink ref="B227" location="'База данных'!B227" display="(EA) Setka NIM CHFJPY_V1.10 K10 KD2450.set"/>
    <hyperlink ref="A228" r:id="rId37"/>
    <hyperlink ref="B228" location="'База данных'!B228" display="(EA) Setka NIM EURAUD_V1.44 K9 KD2050.set"/>
    <hyperlink ref="A229" r:id="rId38"/>
    <hyperlink ref="B229" location="'База данных'!B229" display="(EA) Setka NIM EURCAD_V1.13 K10 KD2350.set"/>
    <hyperlink ref="A230" r:id="rId39"/>
    <hyperlink ref="B230" location="'База данных'!B230" display="(EA) Setka NIM EURCHF_V1.71 K10 KD2750.set"/>
    <hyperlink ref="A231" r:id="rId40"/>
    <hyperlink ref="B231" location="'База данных'!B231" display="(EA) Setka NIM EURJPY_V1.37 K11 KD3000.set"/>
    <hyperlink ref="A232" r:id="rId41"/>
    <hyperlink ref="B232" location="'База данных'!B232" display="(EA) Setka NIM NZDCAD_V2.86 K11 KD1760.set"/>
    <hyperlink ref="A233" r:id="rId42"/>
    <hyperlink ref="B233" location="'База данных'!B233" display="(EA) Setka NIM NZDCHF_V2.99 K12 KD2725.set"/>
    <hyperlink ref="A234" r:id="rId43"/>
    <hyperlink ref="B234" location="'База данных'!B234" display="(EA) Setka NIM NZDJPY_V1.12 K11 KD2750.set"/>
    <hyperlink ref="A235" r:id="rId44"/>
    <hyperlink ref="B235" location="'База данных'!B235" display="(EA) Setka NIM USDCAD_V1.09 K10 KD1780.set"/>
    <hyperlink ref="A236" r:id="rId45"/>
    <hyperlink ref="B236" location="'База данных'!B236" display="(EA) Setka NIM USDCHF_V1.29 K9 KD2410.set"/>
    <hyperlink ref="A237" r:id="rId46"/>
    <hyperlink ref="B237" location="'База данных'!B237" display="(EA) Setka SR24 NIM AUDCAD AS V3.00 KD1570.set"/>
    <hyperlink ref="A238" r:id="rId47"/>
    <hyperlink ref="A239" r:id="rId48"/>
    <hyperlink ref="B239" location="'База данных'!B239" display="(EA) - Setka v1.43 ADX-IMP-R186-USDCHF-M1-500-500-0.01x3.1-adx.set"/>
    <hyperlink ref="AA239" location="'База данных'!AA239" display="(EA) - Setka v1.43 ADX-IMP-R186-USDCHF-M1-500-500-0.01x3.1-adx.htm"/>
    <hyperlink ref="A240" r:id="rId49"/>
    <hyperlink ref="B240" location="'База данных'!B240" display="(EA) - Setka v1.43 ADX-IMP-R186-USDCHF-M1-500-500-0.01x3.1-adx.set"/>
    <hyperlink ref="AA240" location="'База данных'!AA240" display="(EA) - Setka v1.43 ADX-IMP-R186-USDCHF-M1-500-500-0.01x3.1-adx REINVEST.htm"/>
    <hyperlink ref="A241" r:id="rId50"/>
    <hyperlink ref="B241" location="'База данных'!B241" display="(EA) - Setka v1.43 RSI-CCI-AS-R186-USDCHF-M1-2350-FIX-0.01x3.5.set"/>
    <hyperlink ref="A242" r:id="rId51"/>
    <hyperlink ref="B242" location="'База данных'!B242" display="(EA) - Setka v1.43 R198-USDCHF-M1-depo4350-reinv2150-0.01-1;1000.set"/>
    <hyperlink ref="AA242" location="'База данных'!AA242" display="(EA) - Setka v1.43 R198-USDCHF-M1-depo4350-reinv2150-0.01-1;1000.htm"/>
    <hyperlink ref="A243" r:id="rId52"/>
    <hyperlink ref="B243" location="'База данных'!B243" display="(EA) - Setka v1.43-245 -AUDJPY-ademen-М1-100%годовых-Ducascopy(MT5).set"/>
    <hyperlink ref="AA243" location="'База данных'!AA243" display="(EA) - Setka v1.43-245 -AUDJPY-ademen-М1-100%годовых-Ducascopy(MT5).html"/>
    <hyperlink ref="AA244" location="'База данных'!AA244" display="ReportTester-50454488.html"/>
    <hyperlink ref="A245" r:id="rId53"/>
    <hyperlink ref="B245" location="'База данных'!B245" display="(EA) - Setka v1.43-245 -AUDJPY-ademen-М1-300%годовых-Ducascopy(MT5).set"/>
    <hyperlink ref="AA245" location="'База данных'!AA245" display="(EA) - Setka v1.43-245 -AUDJPY-ademen-М1-300%годовых-Ducascopy(MT5).html"/>
    <hyperlink ref="A246" r:id="rId54"/>
    <hyperlink ref="B246" location="'База данных'!B246" display="(EA) - Setka v1.43-ADX-IMP-opt5-190815-R245 EURUSD 2016-2019 DD-251.set"/>
    <hyperlink ref="AA246" location="'База данных'!AA246" display="(EA) - Setka v1.43-ADX-IMP-190815-R245 EURUSD 2016-2019 DD-251.html"/>
    <hyperlink ref="AA247" location="'База данных'!AA247" display="report-2019.xlsx"/>
    <hyperlink ref="AA248" location="'База данных'!AA248" display="ReportTester-20090038.xlsx"/>
    <hyperlink ref="AA249" location="'База данных'!AA249" display="ReportTester-2018.xlsx"/>
    <hyperlink ref="AA250" location="'База данных'!AA250" display="ReportTester-2018r.xlsx"/>
    <hyperlink ref="AA251" location="'База данных'!AA251" display="ReportTester-2019.xlsx"/>
    <hyperlink ref="AA252" location="'База данных'!AA252" display="ReportTester-50416295.html"/>
    <hyperlink ref="AA253" location="'База данных'!AA253" display="ReportTester-50416295.xlsx"/>
    <hyperlink ref="AA254" location="'База данных'!AA254" display="ReportTester-50490923_06_11.xlsx"/>
    <hyperlink ref="AA255" location="'База данных'!AA255" display="ReportTester-50490923_06_12.xlsx"/>
    <hyperlink ref="AA256" location="'База данных'!AA256" display="ReportTester-958154.xlsx"/>
    <hyperlink ref="A257" r:id="rId55"/>
    <hyperlink ref="B257" location="'База данных'!B257" display="(EA) - Setka v1.43-ADX-IMP-opt5-190815-R245 EURUSD 2014-2019 DD-282.set"/>
    <hyperlink ref="AA257" location="'База данных'!AA257" display="(EA) - Setka v1.43-ADX-IMP-opt5-190815-R245_EURUSD_2014-2019_DD-282.xlsx"/>
    <hyperlink ref="AA258" location="'База данных'!AA258" display="CCI_eurusd_2014-2019_R245_DD-282.html"/>
    <hyperlink ref="AA259" location="'База данных'!AA259" display="ducas-2016-2020-ot-4,88.xlsx"/>
    <hyperlink ref="AA260" location="'База данных'!AA260" display="ducas-2018-2020-DD111-0ntester4.75.xlsx"/>
    <hyperlink ref="AA261" location="'База данных'!AA261" display="ducas-2018-2020-DD153-0ntester3.89-600.xlsx"/>
    <hyperlink ref="AA262" location="'База данных'!AA262" display="ducas-2018-2020-DD250-ontester 3,33.xlsx"/>
    <hyperlink ref="AA263" location="'База данных'!AA263" display="ducas-2018-2020-DD250-ontester 3,34-840.xlsx"/>
    <hyperlink ref="AA264" location="'База данных'!AA264" display="ducas-2018-2020-DD321.xlsx"/>
    <hyperlink ref="AA265" location="'База данных'!AA265" display="ducas-2018-2020-DD67-ontester 5.6.xlsx"/>
    <hyperlink ref="AA266" location="'База данных'!AA266" display="ducas-2018-2020-DD95-ontester 4.3-400.xlsx"/>
    <hyperlink ref="AA267" location="'База данных'!AA267" display="ducas-2018-2020-DD95-ontester 4.3.xlsx"/>
    <hyperlink ref="AA268" location="'База данных'!AA268" display="ducas-2018-2020-DD95-ontester 4.8-480.xlsx"/>
    <hyperlink ref="AA269" location="'База данных'!AA269" display="ducas-2018-2020.xlsx"/>
    <hyperlink ref="AA270" location="'База данных'!AA270" display="ReportTester-17030162-4 колена - 15_00.xlsx"/>
    <hyperlink ref="AA271" location="'База данных'!AA271" display="ReportTester-17030162.xlsx"/>
    <hyperlink ref="AA272" location="'База данных'!AA272" display="ReportTester-20090038.xlsx"/>
    <hyperlink ref="A273" r:id="rId56"/>
    <hyperlink ref="B273" location="'База данных'!B273" display="(EA) - Setka v1.43 - EURUSD - Gureyev 20181108 - 350 пунктов 3000$ 10 колен.set"/>
    <hyperlink ref="AA273" location="'База данных'!AA273" display="(EA) - Setka v1.43 Gureyev-EURUSD-181108-1-M1-K100000-170101-190831-0%-0%-TDS2-(HQP).htm"/>
    <hyperlink ref="AA274" location="'База данных'!AA274" display="(EA) - Setka v1.43 Gureyev-EURUSD-181108-1-M1-K4050-170101-190831-14%-170%-TDS2-(HQP).htm"/>
    <hyperlink ref="AA275" location="'База данных'!AA275" display="(EA) - Setka v1.43 Gureyev-GBPUSD-181108-1-M1-K100000-170101-190831-0%-0%-TDS2-(HQP).htm"/>
    <hyperlink ref="AA276" location="'База данных'!AA276" display="(EA) - Setka v1.43 Gureyev-GBPUSD-181108-1-M1-K4800-170101-190831-15%-172%-TDS2-(HQP).htm"/>
    <hyperlink ref="A277" r:id="rId57"/>
    <hyperlink ref="B277" location="'База данных'!B277" display="(EA) - Setka v1.43 - GBPUSD - Gureyev 20181108 - 450 пунктов 3500$ 10 колен.set"/>
    <hyperlink ref="AA277" location="'База данных'!AA277" display="(EA) - Setka v1.43 Gureyev-EURUSD-181108-1-M1-K100000-170101-190831-0%-0%-TDS2-(HQP).htm"/>
    <hyperlink ref="AA278" location="'База данных'!AA278" display="(EA) - Setka v1.43 Gureyev-EURUSD-181108-1-M1-K4050-170101-190831-14%-170%-TDS2-(HQP).htm"/>
    <hyperlink ref="AA279" location="'База данных'!AA279" display="(EA) - Setka v1.43 Gureyev-GBPUSD-181108-1-M1-K100000-170101-190831-0%-0%-TDS2-(HQP).htm"/>
    <hyperlink ref="AA280" location="'База данных'!AA280" display="(EA) - Setka v1.43 Gureyev-GBPUSD-181108-1-M1-K4800-170101-190831-15%-172%-TDS2-(HQP).htm"/>
    <hyperlink ref="A281" r:id="rId58"/>
    <hyperlink ref="B281" location="'База данных'!B281" display="Setka-USDCHF-D1-2019-dd1691.set"/>
    <hyperlink ref="AA281" location="'База данных'!AA281" display="Setka-USDCHF-D1-2019-dd1691.htm"/>
    <hyperlink ref="AA282" location="'База данных'!AA282" display="Setka-USDCHF-D1-2019-реинвест.htm"/>
    <hyperlink ref="A283" r:id="rId59"/>
    <hyperlink ref="B283" location="'База данных'!B283" display="Setka-EURJPY-M1-2017-2019-dd303.set"/>
    <hyperlink ref="AA283" location="'База данных'!AA283" display="Setka-EURJPY-M1-2017-2019-dd303.htm"/>
    <hyperlink ref="A284" r:id="rId60"/>
    <hyperlink ref="B284" location="'База данных'!B284" display="Setka-GBPUSD-M1-2017-2019-dd406.set"/>
    <hyperlink ref="AA284" location="'База данных'!AA284" display="Setka-GBPUSD-M1-2017-2019-dd406.htm"/>
    <hyperlink ref="A285" r:id="rId61"/>
    <hyperlink ref="B285" location="'База данных'!B285" display="(EA) - Setka v1.43 Gureyev-(HQP)-EURUSD-181108-1-M1.set"/>
    <hyperlink ref="AA285" location="'База данных'!AA285" display="(EA) - Setka v1.43 Gureyev-(HQP)-EURUSD-181108-1-M1-K100000-170101-190831-0%-0%-TDS2-(HQP).htm"/>
    <hyperlink ref="AA286" location="'База данных'!AA286" display="(EA) - Setka v1.43 Gureyev-(HQP)-EURUSD-181108-1-M1-K100000-170101-190831-18%-211%-TDS2-(HQP).htm"/>
    <hyperlink ref="A287" r:id="rId62"/>
    <hyperlink ref="B287" location="'База данных'!B287" display="Setka-EURUSD-M1-2017-2019-dd385.set"/>
    <hyperlink ref="AA287" location="'База данных'!AA287" display="Setka-EURUSD-M1-2017-2019-dd385.htm"/>
    <hyperlink ref="A288" r:id="rId63"/>
    <hyperlink ref="B288" location="'База данных'!B288" display="Setka-USDCHF-M1-2017-2019-dd361.set"/>
    <hyperlink ref="AA288" location="'База данных'!AA288" display="Setka-USDCHF-M1-2017-2019-dd361.htm"/>
    <hyperlink ref="A289" r:id="rId64"/>
    <hyperlink ref="B289" location="'База данных'!B289" display="Setka-USDJPY-M1-2017-2019-dd446.set"/>
    <hyperlink ref="AA289" location="'База данных'!AA289" display="Setka-USDJPY-M1-2017-2019-dd446.htm"/>
    <hyperlink ref="A290" r:id="rId65"/>
    <hyperlink ref="B290" location="'База данных'!B290" display="Setka-EURUSD-M1-2017-2019-dd385.set"/>
    <hyperlink ref="AA291" location="'База данных'!AA291" display="Setka-EURUSD-M1-2017-2019-dd385.htm"/>
    <hyperlink ref="A292" r:id="rId66"/>
    <hyperlink ref="B292" location="'База данных'!B292" display="Setka-USDCHF-M1-2017-2019-dd361.set"/>
    <hyperlink ref="AA292" location="'База данных'!AA292" display="Setka-USDCHF-M1-2017-2019-dd361.htm"/>
    <hyperlink ref="A293" r:id="rId67"/>
    <hyperlink ref="B293" location="'База данных'!B293" display="Setka-USDJPY-M1-2017-2019-dd446.set"/>
    <hyperlink ref="AA293" location="'База данных'!AA293" display="Setka-USDJPY-M1-2017-2019-dd446.htm"/>
    <hyperlink ref="A294" r:id="rId68"/>
    <hyperlink ref="B294" location="'База данных'!B294" display="(EA) - Setka v1.43 - eurjpy - #1 D3 K240.set"/>
    <hyperlink ref="AA294" location="'База данных'!AA294" display="(EA) - Setka v1.43 - eurjpy - #1 D3 K240.htm"/>
    <hyperlink ref="A295" r:id="rId69"/>
    <hyperlink ref="B295" location="'База данных'!B295" display="(EA) - Setka v1.43 - eurjpy - #1 D3 K110.set"/>
    <hyperlink ref="A296" r:id="rId70"/>
    <hyperlink ref="B296" location="'База данных'!B296" display="Setka-EURJPY-D1-2019-0.01 лот вариант 2.set"/>
    <hyperlink ref="AA296" location="'База данных'!AA296" display="roboforex2017-2019-0.12.xlsx"/>
    <hyperlink ref="AA297" location="'База данных'!AA297" display="roboforex2017-2019.xlsx"/>
    <hyperlink ref="AA298" location="'База данных'!AA298" display="roboforex2019-0.08.xlsx"/>
    <hyperlink ref="AA299" location="'База данных'!AA299" display="roboforex2019-0.1.xlsx"/>
    <hyperlink ref="AA300" location="'База данных'!AA300" display="roboforex2019.xlsx"/>
    <hyperlink ref="AA301" location="'База данных'!AA301" display="Setka-EURJPY-D1-2017-2019-dd10-0.01 лот вариант 2.htm"/>
    <hyperlink ref="AA302" location="'База данных'!AA302" display="Setka-EURJPY-D1-2019-dd10-0.01 лот вариант 2.htm"/>
    <hyperlink ref="A303" r:id="rId71"/>
    <hyperlink ref="B303" location="'База данных'!B303" display="Setka-GBPUSD-D1-2017-2019-dd38-0.01 лот.set"/>
    <hyperlink ref="AA303" location="'База данных'!AA303" display="Setka-GBPUSD-D1-2017-2019-dd38-0.01 лот.htm"/>
    <hyperlink ref="A304" r:id="rId72"/>
    <hyperlink ref="B304" location="'База данных'!B304" display="(EA) - Setka v1.43-ADX-IMP-opt5-190815-R245_EURUSD_2013-2019_DD-1760 -WRP.set"/>
    <hyperlink ref="AA304" location="'База данных'!AA304" display="(EA) - Setka v1.43-ADX-IMP-opt5-190815-R245_EURUSD_2013-2019_DD-1760 -500ms.html"/>
    <hyperlink ref="AA305" location="'База данных'!AA305" display="(EA) - Setka v1.43-ADX-IMP-opt5-190815-R245_EURUSD_2013-2019_DD-1760 -500ms.xlsx"/>
    <hyperlink ref="A306" r:id="rId73"/>
    <hyperlink ref="B306" location="'База данных'!B306" display="(EA) - Setka v1.43-ADX-IMP-opt5-190815-R245 DD360.set"/>
    <hyperlink ref="AA306" location="'База данных'!AA306" display="(EA) - Setka v1.43-ADX-IMP-opt5-190815-R245_EURUSD_2013-2019_DD-360 -WRP.html"/>
    <hyperlink ref="AA307" location="'База данных'!AA307" display="test1.xlsx"/>
    <hyperlink ref="A308" r:id="rId74"/>
    <hyperlink ref="B308" location="'База данных'!B308" display="(EA) - Setka v1.43 - EURUSD-2013-2019-DD1020 Mod R245 Temp.set"/>
    <hyperlink ref="AA308" location="'База данных'!AA308" display="(EA) - Setka v1.43 - EURUSD-2013-2019-DD1020 Mod R245 Temp.html"/>
    <hyperlink ref="A309" r:id="rId75"/>
    <hyperlink ref="B309" location="'База данных'!B309" display="(EA) - Setka v1.43 ADX-IMP valerii.badaev-EURJPY-190629-2017-2019-M1-Altegron mod.set"/>
    <hyperlink ref="AA309" location="'База данных'!AA309" display="(EA) - Setka v1.43 ADX-IMP valerii.badaev-EURJPY-190629-2017-2019-M1-Altegron mod.htm"/>
    <hyperlink ref="AA310" location="'База данных'!AA310" display="(EA) - Setka v1.43 ADX-IMP valerii.badaev-EURJPY-190629-2017-2019-M1-DD1116-P112.htm"/>
    <hyperlink ref="AA311" location="'База данных'!AA311" display="(EA) - Setka v1.43 ADX-IMP valerii.badaev-EURJPY-190629-2018-2019-M1-Altegron mod.htm"/>
    <hyperlink ref="AA312" location="'База данных'!AA312" display="(EA) - Setka v1.43 ADX-IMP valerii.badaev-EURJPY-190629-2018-2019-M1-DD1116-P112.htm"/>
    <hyperlink ref="AA313" location="'База данных'!AA313" display="(EA) - Setka v1.43 ADX-IMP valerii.badaev-EURJPY-190629-2019-2019-M1-Altegron mod.htm"/>
    <hyperlink ref="AA314" location="'База данных'!AA314" display="(EA) - Setka v1.43 ADX-IMP valerii.badaev-EURJPY-190629-2019-2019-M1-DD1116-P112.htm"/>
    <hyperlink ref="A315" r:id="rId76"/>
    <hyperlink ref="B315" location="'База данных'!B315" display="(EA) - Setka v1.43 ADX-IMP valerii.badaev-EURJPY-190629-2017-2019-M1-DD1116-P112.set"/>
    <hyperlink ref="AA315" location="'База данных'!AA315" display="(EA) - Setka v1.43 ADX-IMP valerii.badaev-EURJPY-190629-2017-2019-M1-Altegron mod.htm"/>
    <hyperlink ref="AA316" location="'База данных'!AA316" display="(EA) - Setka v1.43 ADX-IMP valerii.badaev-EURJPY-190629-2017-2019-M1-DD1116-P112.htm"/>
    <hyperlink ref="AA317" location="'База данных'!AA317" display="(EA) - Setka v1.43 ADX-IMP valerii.badaev-EURJPY-190629-2018-2019-M1-Altegron mod.htm"/>
    <hyperlink ref="AA318" location="'База данных'!AA318" display="(EA) - Setka v1.43 ADX-IMP valerii.badaev-EURJPY-190629-2018-2019-M1-DD1116-P112.htm"/>
    <hyperlink ref="AA319" location="'База данных'!AA319" display="(EA) - Setka v1.43 ADX-IMP valerii.badaev-EURJPY-190629-2019-2019-M1-Altegron mod.htm"/>
    <hyperlink ref="AA320" location="'База данных'!AA320" display="(EA) - Setka v1.43 ADX-IMP valerii.badaev-EURJPY-190629-2019-2019-M1-DD1116-P112.htm"/>
    <hyperlink ref="A321" r:id="rId77"/>
    <hyperlink ref="B321" location="'База данных'!B321" display="(EA) - Setka v1.43 ADX-IMP valerii.badaev-EURJPY-190629-2017-2019-M1-Altegron mod v2.set"/>
    <hyperlink ref="AA321" location="'База данных'!AA321" display="(EA) - Setka v1.43 ADX-IMP valerii.badaev-EURJPY-190629-2017-2019-M1-Altegron mod v2.htm"/>
    <hyperlink ref="AA322" location="'База данных'!AA322" display="eurjpy-2017-2019-R260.xlsx"/>
    <hyperlink ref="AA323" location="'База данных'!AA323" display="eurjpy-2017-2019.xlsx"/>
    <hyperlink ref="A324" r:id="rId78"/>
    <hyperlink ref="B324" location="'База данных'!B324" display="(EA) - Setka v1.43 Gureyev-(HQP)-EURUSD-181108-1-M1-K3550-TpType=1.set"/>
    <hyperlink ref="AA324" location="'База данных'!AA324" display="(EA) - Setka v1.43 Gureyev-(HQP)-EURUSD-181108-1-M1-K100000-170101-190831-0%-0%-TpType=1-TDS2-(HQP).htm"/>
    <hyperlink ref="AA325" location="'База данных'!AA325" display="(EA) - Setka v1.43 Gureyev-(HQP)-EURUSD-181108-1-M1-K3550-170101-190831-20%-236%-TpType=1-TDS2-(HQP).htm"/>
    <hyperlink ref="A326" r:id="rId79"/>
    <hyperlink ref="B326" location="'База данных'!B326" display="EURUSD NIGHT v2 lot-0.1.set"/>
    <hyperlink ref="AA326" location="'База данных'!AA326" display="EURUSD 2016-2019 RoboForex MT5 ECN Pro (EA) - Setka v1.43-ADX-IMP-opt5-190815-R245 DD-1611 Lot-0.01.html"/>
    <hyperlink ref="AA327" location="'База данных'!AA327" display="EURUSD 2016-2019 RoboForex MT5 ECN Pro (EA) - Setka v1.43-ADX-IMP-opt5-190815-R245 DD-1611 Lot-0.1.html"/>
    <hyperlink ref="AA328" location="'База данных'!AA328" display="ReportTester-2017-2019.xlsx"/>
    <hyperlink ref="A329" r:id="rId80"/>
    <hyperlink ref="B329" location="'База данных'!B329" display="EURUSD NIGHT v2-0.01.set"/>
    <hyperlink ref="AA329" location="'База данных'!AA329" display="EURUSD 2016-2019 RoboForex MT5 ECN Pro (EA) - Setka v1.43-ADX-IMP-opt5-190815-R245 DD-1611 Lot-0.01.html"/>
    <hyperlink ref="AA330" location="'База данных'!AA330" display="EURUSD 2016-2019 RoboForex MT5 ECN Pro (EA) - Setka v1.43-ADX-IMP-opt5-190815-R245 DD-1611 Lot-0.1.html"/>
    <hyperlink ref="AA331" location="'База данных'!AA331" display="ReportTester-2017-2019.xlsx"/>
    <hyperlink ref="A332" r:id="rId81"/>
    <hyperlink ref="A333" r:id="rId82"/>
    <hyperlink ref="B333" location="'База данных'!B333" display="(EA) Setka v1.43 ADX-IMP R245 EURUSD m1 2017-2019 mult=2.set"/>
    <hyperlink ref="AA333" location="'База данных'!AA333" display="(EA) Setka v1.43 ADX-IMP R260-elavr Altegron-EURUSD-191127-4-M1-K100000-170114-191120-0%-0%-TDS2-(HQP).htm"/>
    <hyperlink ref="AA334" location="'База данных'!AA334" display="(EA) Setka v1.43 ADX-IMP R260-elavr Altegron-EURUSD-191127-4-M1-K470-170114-191120-17%-205%-TDS2-(HQP).htm"/>
    <hyperlink ref="AA335" location="'База данных'!AA335" display="ReportTester-50490923-450$.xlsx"/>
    <hyperlink ref="AA336" location="'База данных'!AA336" display="ReportTester-50490923.xlsx"/>
    <hyperlink ref="A337" r:id="rId83"/>
    <hyperlink ref="B337" location="'База данных'!B337" display="(EA) - Setka v1.43 - EURUSD-2014-2019-DD1650-R 6.9%.set"/>
    <hyperlink ref="AA337" location="'База данных'!AA337" display="(EA) - Setka v1.43 R260 - EURUSD-2014-2019-DD1650 valerii.badaev.htm"/>
    <hyperlink ref="A338" r:id="rId84"/>
    <hyperlink ref="B338" location="'База данных'!B338" display="Ostap.Bender EURUSD Short v1.set"/>
    <hyperlink ref="AA338" location="'База данных'!AA338" display="(EA) - Setka v1.43 R260 - EURUSD-2013-2019-DD194 Alp ECN.htm"/>
    <hyperlink ref="AA339" location="'База данных'!AA339" display="(EA) - Setka v1.43 R260 - EURUSD-2016-2019-DD194 Dukas.htm"/>
    <hyperlink ref="AA340" location="'База данных'!AA340" display="EURUSD 2016-2019 RoboForex MT5 ECN Pro (EA) - Setka v1.43-ADX-IMP-opt5-190815-R245 DD-1611 Lot-0.01.html"/>
    <hyperlink ref="A341" r:id="rId85"/>
    <hyperlink ref="B341" location="'База данных'!B341" display="Ostap.Bender EURUSD Short v3 (2).set"/>
    <hyperlink ref="AA341" location="'База данных'!AA341" display="(EA) - Setka v1.43 R260 - EURUSD-2016-2019-DD140 Ostap.Bender v3 mt5.html"/>
    <hyperlink ref="A342" r:id="rId86"/>
    <hyperlink ref="B342" location="'База данных'!B342" display="Ostap.Bender EURUSD Short v3.set"/>
    <hyperlink ref="AA342" location="'База данных'!AA342" display="(EA) - Setka v1.43 R260 - EURUSD-2016-2019-DD140 Ostap.Bender v3 mt5.html"/>
    <hyperlink ref="A343" r:id="rId87"/>
    <hyperlink ref="B343" location="'База данных'!B343" display="Ostap.Bender EURUSD Short v3.1.set"/>
    <hyperlink ref="AA343" location="'База данных'!AA343" display="ReportTester-17030162.xlsx"/>
    <hyperlink ref="AA344" location="'База данных'!AA344" display="ReportTester-50490923-10_32.xlsx"/>
    <hyperlink ref="AA345" location="'База данных'!AA345" display="ReportTester-50490923-11_22.xlsx"/>
    <hyperlink ref="AA346" location="'База данных'!AA346" display="ReportTester-50490923-alpari.xlsx"/>
    <hyperlink ref="AA347" location="'База данных'!AA347" display="ReportTester-50490923-ducas.xlsx"/>
    <hyperlink ref="AA348" location="'База данных'!AA348" display="ReportTester-50490923.xlsx"/>
    <hyperlink ref="A349" r:id="rId88"/>
    <hyperlink ref="B349" location="'База данных'!B349" display="(EA) - Setka v1.43 - ADX-IMP - EURUSD - M1- v1.1.set"/>
    <hyperlink ref="AA349" location="'База данных'!AA349" display="(EA) - Setka v1.43 - ADX-IMP - EURUSD - M1- v1.1_14.01.01-19.11.30_730$.htm"/>
    <hyperlink ref="A350" r:id="rId89"/>
    <hyperlink ref="B350" location="'База данных'!B350" display="(EA) - Setka v1.43 - EURUSD-2014-2019-DD1650-R 6.9%.set"/>
    <hyperlink ref="AA350" location="'База данных'!AA350" display="(EA) - Setka v1.43 - ADX-IMP - EURUSD - M1- v1.1_14.01.01-19.11.30_730$.htm"/>
    <hyperlink ref="A351" r:id="rId90"/>
    <hyperlink ref="B351" location="'База данных'!B351" display="Ostap.Bender EURUSD Short v3.1.set"/>
    <hyperlink ref="AA351" location="'База данных'!AA351" display="(EA) - Setka v1.43 - ADX-IMP - EURUSD - M1- v1.1_14.01.01-19.11.30_730$.htm"/>
    <hyperlink ref="A352" r:id="rId91"/>
    <hyperlink ref="B352" location="'База данных'!B352" display="(EA) - Setka v1.43 - ADX-IMP - EURUSD - M1- v1.3.set"/>
    <hyperlink ref="AA352" location="'База данных'!AA352" display="(EA) - Setka v1.43 - ADX-IMP - EURUSD - M1- v1.3_14.01.01-19.11.30_ DD 1468$_lot 5-2.htm"/>
    <hyperlink ref="AA353" location="'База данных'!AA353" display="(EA) - Setka v1.43 - ADX-IMP - EURUSD - M1- v1.3_14.01.01-19.11.30_ DD 730$_lot 5-1.htm"/>
    <hyperlink ref="A354" r:id="rId92"/>
    <hyperlink ref="B354" location="'База данных'!B354" display="Ostap.Bender GBPCAD LS v1.set"/>
    <hyperlink ref="AA354" location="'База данных'!AA354" display="(EA) - Setka v1.43-ADX-IMP-191224-R285-SR7 Ostap.Bender GBPCAD LS v1 2012-2019.htm"/>
    <hyperlink ref="A355" r:id="rId93"/>
    <hyperlink ref="B355" location="'База данных'!B355" display="Ostap.Bender GBPCAD LS v1.1.set"/>
    <hyperlink ref="AA355" location="'База данных'!AA355" display="(EA) - Setka v1.43-ADX-IMP-191224-R285-SR7 Ostap.Bender GBPCAD LS v1.1 2012-2019.htm"/>
    <hyperlink ref="A356" r:id="rId94"/>
    <hyperlink ref="B356" location="'База данных'!B356" display="Ostap.Bender GBPCAD LS v1.2.set"/>
    <hyperlink ref="AA356" location="'База данных'!AA356" display="(EA) - Setka v1.43-ADX-IMP-191224-R285-SR7 Ostap.Bender GBPCAD LS v1.2 2012-2019.htm"/>
    <hyperlink ref="A357" r:id="rId95"/>
    <hyperlink ref="B357" location="'База данных'!B357" display="Ostap.Bender GBPCAD LS v1.3.set"/>
    <hyperlink ref="AA357" location="'База данных'!AA357" display="(EA) - Setka v1.43-ADX-IMP-191224-R285-SR7 Ostap.Bender GBPCAD LS v1.3 2012-2019.htm"/>
    <hyperlink ref="A358" r:id="rId96"/>
    <hyperlink ref="B358" location="'База данных'!B358" display="(EA) - Setka NIM CADCHF_V2.23 K14 G20-TP30-KD1715-0-0.01-fix.set"/>
    <hyperlink ref="AA358" location="'База данных'!AA358" display="(EA) - Setka (TDS2) NIM 16.01-19.10 CADCHF_V2.23 G20-TP30-2300-0-0.01-fix.htm"/>
    <hyperlink ref="A359" r:id="rId97"/>
    <hyperlink ref="B359" location="'База данных'!B359" display="(EA) - Setka NIM NZDCAD_V2.62 K16 G24-TP29-KD2200-0.01-fix.set"/>
    <hyperlink ref="AA359" location="'База данных'!AA359" display="(EA) - Setka (TDS2) NIM 16.01-19.10 NZDCAD V2.62 K16 G24-TP29-2400-0.01-fix.htm"/>
    <hyperlink ref="A360" r:id="rId98"/>
    <hyperlink ref="B360" location="'База данных'!B360" display="Ostap.Bender EURCAD SL v1.3.set"/>
    <hyperlink ref="AA360" location="'База данных'!AA360" display="(EA) - Setka v1.43-ADX-IMP-191224-R285-SR7 Ostap.Bender EURCAD LS v1,3 2013-2019.htm"/>
    <hyperlink ref="A361" r:id="rId99"/>
    <hyperlink ref="B361" location="'База данных'!B361" display="Ostap.Bender EURCAD SL v1.5.set"/>
    <hyperlink ref="AA361" location="'База данных'!AA361" display="(EA) - Setka v1.43-ADX-IMP-191224-R285-SR7 Ostap.Bender EURCAD LS v1,5 2013-2019.htm"/>
    <hyperlink ref="AA362" location="'База данных'!AA362" display="(EA) - Setka v1.43-ADX-IMP-191224-R285-SR7 Ostap.Bender EURCAD LS v1,5 2018-2019.html"/>
    <hyperlink ref="A363" r:id="rId100"/>
    <hyperlink ref="B363" location="'База данных'!B363" display="Ostap.Bender EURCHF LS v1.2.set"/>
    <hyperlink ref="AA363" location="'База данных'!AA363" display="(EA) - Setka v1.43-ADX-IMP-191224-R285-SR7 Ostap.Bender EURCHF LS v1,2 2015-2019.htm"/>
    <hyperlink ref="A364" r:id="rId101"/>
    <hyperlink ref="B364" location="'База данных'!B364" display="Ostap.Bender EURCHF LS v2,1.set"/>
    <hyperlink ref="AA364" location="'База данных'!AA364" display="(EA) - Setka v1.43-ADX-IMP-191224-R285-SR7 Ostap.Bender EURCHF LS v2.1 Big 2015-2019.htm"/>
    <hyperlink ref="A365" r:id="rId102"/>
    <hyperlink ref="B365" location="'База данных'!B365" display="(EA) - Setka v1.43-ADX-IMP-191224-R285-SR7 Ostap.Bender EURCAD LS v1,5 2013-2019.set"/>
    <hyperlink ref="AA365" location="'База данных'!AA365" display="(EA) - Setka v1.43-ADX-IMP-191224-R285-SR7 Ostap.Bender EURCAD LS v1,5 2013-2019 2.htm"/>
    <hyperlink ref="AA366" location="'База данных'!AA366" display="(EA) - Setka v1.43-ADX-IMP-191224-R285-SR7 Ostap.Bender EURCAD LS v1,6 2013-2019.htm"/>
    <hyperlink ref="A367" r:id="rId103"/>
    <hyperlink ref="B367" location="'База данных'!B367" display="Ostap.Bender EURCAD SL v1.6.set"/>
    <hyperlink ref="AA367" location="'База данных'!AA367" display="(EA) - Setka v1.43-ADX-IMP-191224-R285-SR7 Ostap.Bender EURCAD LS v1,5 2013-2019 2.htm"/>
    <hyperlink ref="AA368" location="'База данных'!AA368" display="(EA) - Setka v1.43-ADX-IMP-191224-R285-SR7 Ostap.Bender EURCAD LS v1,6 2013-2019.htm"/>
    <hyperlink ref="A369" r:id="rId104"/>
    <hyperlink ref="B369" location="'База данных'!B369" display="Ostap.Bender EURCAD SL v1.7 lot0.03.set"/>
    <hyperlink ref="AA369" location="'База данных'!AA369" display="(EA) - Setka v1.43-ADX-IMP-191224-R285-SR7 Ostap.Bender EURCAD LS v1,7 2013-2019.htm"/>
    <hyperlink ref="A370" r:id="rId105"/>
    <hyperlink ref="B370" location="'База данных'!B370" display="Ostap.Bender EURCAD SL v1.7.set"/>
    <hyperlink ref="AA370" location="'База данных'!AA370" display="(EA) - Setka v1.43-ADX-IMP-191224-R285-SR7 Ostap.Bender EURCAD LS v1,7 2013-2019.htm"/>
    <hyperlink ref="A371" r:id="rId106"/>
    <hyperlink ref="B371" location="'База данных'!B371" display="(EA)-Setka v1.43 ADX-IMP_R285-SR7-AUDNZD-djfrosov_v1.1-М1_1300$_2015-2019.set"/>
    <hyperlink ref="AA371" location="'База данных'!AA371" display="StrategyTester.htm"/>
    <hyperlink ref="A372" r:id="rId107"/>
    <hyperlink ref="B372" location="'База данных'!B372" display="Ostap.Bender EURJPY LS v1,5 compres.set"/>
    <hyperlink ref="AA372" location="'База данных'!AA372" display="(EA) - Setka v1.43-ADX-IMP-191224-R285-SR7 Ostap.Bender EURJPY LS v1,5 2014-2019 Lot-0.03.htm"/>
    <hyperlink ref="AA373" location="'База данных'!AA373" display="(EA) - Setka v1.43-ADX-IMP-191224-R285-SR7 Ostap.Bender EURJPY LS v1,5 2014-2019.htm"/>
    <hyperlink ref="AA374" location="'База данных'!AA374" display="alpari-ecn-2017-2020.xlsx"/>
    <hyperlink ref="A375" r:id="rId108"/>
    <hyperlink ref="B375" location="'База данных'!B375" display="Ostap.Bender EURJPY LS v1,5.set"/>
    <hyperlink ref="AA375" location="'База данных'!AA375" display="(EA) - Setka v1.43-ADX-IMP-191224-R285-SR7 Ostap.Bender EURJPY LS v1,5 2014-2019 Lot-0.03.htm"/>
    <hyperlink ref="AA376" location="'База данных'!AA376" display="(EA) - Setka v1.43-ADX-IMP-191224-R285-SR7 Ostap.Bender EURJPY LS v1,5 2014-2019.htm"/>
    <hyperlink ref="AA377" location="'База данных'!AA377" display="alpari-ecn-2017-2020.xlsx"/>
    <hyperlink ref="A378" r:id="rId109"/>
    <hyperlink ref="B378" location="'База данных'!B378" display="Ostap.Bender EURJPY LS v1,5 M1.4TP8.set"/>
    <hyperlink ref="AA378" location="'База данных'!AA378" display="ducas-2016-2020.xlsx"/>
    <hyperlink ref="AA379" location="'База данных'!AA379" display="ecn-2016-2020.xlsx"/>
    <hyperlink ref="AA380" location="'База данных'!AA380" display="standart-2016-2020.xlsx"/>
    <hyperlink ref="A381" r:id="rId110"/>
    <hyperlink ref="B381" location="'База данных'!B381" display="(EA) - Setka NIM AUDNZD_V2.25 K14 KD2700-0.01-fix.set"/>
    <hyperlink ref="AA381" location="'База данных'!AA381" display="(EA) - Setka (TDS2) NIM 15.02-20.01 AUDNZD V2.25.htm"/>
    <hyperlink ref="A382" r:id="rId111"/>
    <hyperlink ref="B382" location="'База данных'!B382" display="Ostap.Bender EURAUD LS v1,5 compres.set"/>
    <hyperlink ref="AA382" location="'База данных'!AA382" display="(EA) - Setka v1.43-ADX-IMP-191224-R285-SR7 Ostap.Bender EURAUD LS v1,5 2012-2019.htm"/>
    <hyperlink ref="A383" r:id="rId112"/>
    <hyperlink ref="B383" location="'База данных'!B383" display="Ostap.Bender EURAUD LS v1,5.set"/>
    <hyperlink ref="AA383" location="'База данных'!AA383" display="(EA) - Setka v1.43-ADX-IMP-191224-R285-SR7 Ostap.Bender EURAUD LS v1,5 2012-2019.htm"/>
    <hyperlink ref="A384" r:id="rId113"/>
    <hyperlink ref="B384" location="'База данных'!B384" display="(EA) - Setka O.B_NIM EURJPY_V1.04 K9 KD830 0.01 fix.set"/>
    <hyperlink ref="AA384" location="'База данных'!AA384" display="(EA) - Setka (TDS2) O.B._NIM 15.02-20.01 EURJPY V1.03 REI.htm"/>
    <hyperlink ref="AA385" location="'База данных'!AA385" display="(EA) - Setka (TDS2) O.B._NIM 15.02-20.01 EURJPY V1.04.htm"/>
    <hyperlink ref="A386" r:id="rId114"/>
    <hyperlink ref="B386" location="'База данных'!B386" display="(EA) - Setka v1.43 ADX-IMP_R285-SR7_valerii.badaev_djfrosov-EURJPY-M1-K1900-2014-2019_V1.4.set"/>
    <hyperlink ref="AA386" location="'База данных'!AA386" display="Максимальный лот. Данные из тестера 2014-2016.htm"/>
    <hyperlink ref="A387" r:id="rId115"/>
    <hyperlink ref="B387" location="'База данных'!B387" display="(EA) - Setka v1.43 ADX-IMP_R285-SR7_valerii.badaev_djfrosov-EURJPY-M1-K1900-2014-2019_V1.4_сжат.set"/>
    <hyperlink ref="AA387" location="'База данных'!AA387" display="Максимальный лот. Данные из тестера 2014-2016.htm"/>
    <hyperlink ref="A388" r:id="rId116"/>
    <hyperlink ref="B388" location="'База данных'!B388" display="[EA] - Setka v1.43 - audchf  - M1 - SAS117 v1.set"/>
    <hyperlink ref="AA388" location="'База данных'!AA388" display="ducas.140101-210914-fv-1.xlsx"/>
    <hyperlink ref="AA389" location="'База данных'!AA389" display="ducas.140101-210914-fv.xlsx"/>
    <hyperlink ref="AA390" location="'База данных'!AA390" display="ducas.140101-210914.xlsx"/>
    <hyperlink ref="AA391" location="'База данных'!AA391" display="ducas.190101-200914_fv.xlsx"/>
    <hyperlink ref="AA392" location="'База данных'!AA392" display="ducas.190101-200914_fv_1m.xlsx"/>
    <hyperlink ref="AA393" location="'База данных'!AA393" display="ducas.190101-200914_wo_fv.xlsx"/>
    <hyperlink ref="AA394" location="'База данных'!AA394" display="[EA] - Setka v1.43 - audchf  - M1 - SAS117 v1_15-19_DD916.htm"/>
    <hyperlink ref="A395" r:id="rId117"/>
    <hyperlink ref="B395" location="'База данных'!B395" display="[EA] - Setka v1.43 - AUDCAD - Kutsepal + SAS117 v1.2.set"/>
    <hyperlink ref="AA395" location="'База данных'!AA395" display="[EA] - Setka v1.43 - AUDCAD - Kutsepal + SAS117 v1.2_15-19_DD2154.htm"/>
    <hyperlink ref="A396" r:id="rId118"/>
    <hyperlink ref="B396" location="'База данных'!B396" display="(EA) - Setka NIM EURAUD_V1.10 K11 KD1300 0.01 fix.set"/>
    <hyperlink ref="AA396" location="'База данных'!AA396" display="(EA) - Setka (TDS2) NIM 15.02-20.01 EURAUD V1.10 KD1300.htm"/>
    <hyperlink ref="A397" r:id="rId119"/>
    <hyperlink ref="B397" location="'База данных'!B397" display="(EA) - Setka O.B_NIM EURJPY_V1.05 K9 KD830 0.01 fix.set"/>
    <hyperlink ref="A398" r:id="rId120"/>
    <hyperlink ref="B398" location="'База данных'!B398" display="(EA) - Setka v1.43-ADX-IMP-R285-SR7-AUDJPY-м1 - Ostap.Bender + SAS117 v1.set"/>
    <hyperlink ref="AA398" location="'База данных'!AA398" display="(EA) - Setka v1.43-ADX-IMP-R285-SR7-AUDJPY-м1 - Ostap.Bender + SAS117 v1_12-19_DD167.htm"/>
    <hyperlink ref="AA399" location="'База данных'!AA399" display="(EA) - Setka v1.43-ADX-IMP-R285-SR7-AUDJPY-м1 - Ostap.Bender + SAS117 v1_12-19_DD265 use Slip.htm"/>
    <hyperlink ref="AA400" location="'База данных'!AA400" display="(EA) - Setka v1.43-ADX-IMP-R285-SR7-AUDJPY-м1 - Ostap.Bender + SAS117 v1_12-19_DD495_0.03.htm"/>
    <hyperlink ref="AA401" location="'База данных'!AA401" display="ducas.2014-20200804.xlsx"/>
    <hyperlink ref="A402" r:id="rId121"/>
    <hyperlink ref="B402" location="'База данных'!B402" display="Ostap.Bender AUDCAD LS v2,3 compres.set"/>
    <hyperlink ref="AA402" location="'База данных'!AA402" display="(EA) - Setka v1.43-ADX-IMP-191224-R285-SR7 Ostap.Bender AUDCAD LS v2,3 2012-2019.htm"/>
    <hyperlink ref="A403" r:id="rId122"/>
    <hyperlink ref="B403" location="'База данных'!B403" display="Ostap.Bender AUDCAD LS v2,3.set"/>
    <hyperlink ref="AA403" location="'База данных'!AA403" display="(EA) - Setka v1.43-ADX-IMP-191224-R285-SR7 Ostap.Bender AUDCAD LS v2,3 2012-2019.htm"/>
    <hyperlink ref="A404" r:id="rId123"/>
    <hyperlink ref="B404" location="'База данных'!B404" display="Ostap.Bender AUDUSD AUDCAD LS v1,1.set"/>
    <hyperlink ref="AA404" location="'База данных'!AA404" display="audusd-ducas-0,03.xlsx"/>
    <hyperlink ref="AA405" location="'База данных'!AA405" display="audusd-ducas-0,04.xlsx"/>
    <hyperlink ref="AA406" location="'База данных'!AA406" display="audusd-ducas.xlsx"/>
    <hyperlink ref="AA407" location="'База данных'!AA407" display="audusd-roboforex.xlsx"/>
    <hyperlink ref="AA408" location="'База данных'!AA408" display="ducas-2016-2020-200.xlsx"/>
    <hyperlink ref="AA409" location="'База данных'!AA409" display="ducas-2016-2020-210.xlsx"/>
    <hyperlink ref="AA410" location="'База данных'!AA410" display="ducas-2016-2020.xlsx"/>
    <hyperlink ref="A411" r:id="rId124"/>
    <hyperlink ref="A412" r:id="rId125"/>
    <hyperlink ref="B412" location="'База данных'!B412" display="(EA) - Setka NIM AUDJPY_V1.16 K9 KD1340 0.01 fix.set"/>
    <hyperlink ref="AA412" location="'База данных'!AA412" display="(EA) - Setka (TDS2) NIM 15.02-20.01 AUDJPY V1.16.htm"/>
    <hyperlink ref="A413" r:id="rId126"/>
    <hyperlink ref="B413" location="'База данных'!B413" display="(EA) - Setka v1.43 - EURCAD M0kass_v1.1.set"/>
    <hyperlink ref="AA413" location="'База данных'!AA413" display="(EA) - Setka v1.43 - EURCAD M0kass_v1.1.htm"/>
    <hyperlink ref="AA414" location="'База данных'!AA414" display="(EA) - Setka v1.43 - EURCAD M0kass_v1.1.Lot_0.03.htm"/>
    <hyperlink ref="A415" r:id="rId127"/>
    <hyperlink ref="B415" location="'База данных'!B415" display="Ostap.Bender GBPCAD LS v2,53 compres.set"/>
    <hyperlink ref="AA415" location="'База данных'!AA415" display="Ostap.Bender GBPCAD LS v2,53 2012-2019.htm"/>
    <hyperlink ref="A416" r:id="rId128"/>
    <hyperlink ref="B416" location="'База данных'!B416" display="Ostap.Bender GBPCAD LS v2,53.set"/>
    <hyperlink ref="AA416" location="'База данных'!AA416" display="Ostap.Bender GBPCAD LS v2,53 2012-2019.htm"/>
    <hyperlink ref="A417" r:id="rId129"/>
    <hyperlink ref="B417" location="'База данных'!B417" display="Ostap.Bender AUDNZD LS v1,12 compres.set"/>
    <hyperlink ref="AA417" location="'База данных'!AA417" display="Ostap.Bender AUDNZD LS v1,12 индикатор 2012-2020.htm"/>
    <hyperlink ref="A418" r:id="rId130"/>
    <hyperlink ref="B418" location="'База данных'!B418" display="Ostap.Bender AUDNZD LS v1,12.set"/>
    <hyperlink ref="AA418" location="'База данных'!AA418" display="Ostap.Bender AUDNZD LS v1,12 индикатор 2012-2020.htm"/>
    <hyperlink ref="A419" r:id="rId131"/>
    <hyperlink ref="B419" location="'База данных'!B419" display="Ostap.Bender USDCHF v1,5 Long Compres.set"/>
    <hyperlink ref="AA419" location="'База данных'!AA419" display="USDCHF v.1.5 long ADX-IMP -0,01 180.htm"/>
    <hyperlink ref="A420" r:id="rId132"/>
    <hyperlink ref="B420" location="'База данных'!B420" display="Ostap.Bender USDCHF v1,5 Long.set"/>
    <hyperlink ref="AA420" location="'База данных'!AA420" display="USDCHF v.1.5 long ADX-IMP -0,01 180.htm"/>
    <hyperlink ref="A421" r:id="rId133"/>
    <hyperlink ref="B421" location="'База данных'!B421" display="(EA) - Setka v1.43-ADX-IMP-191224-R285-SR7-Neu4-EURJPY-M1-K400-2017-2019-16%-198%.set"/>
    <hyperlink ref="AA421" location="'База данных'!AA421" display="(EA) - Setka v1.43-ADX-IMP-191224-R285-SR7-Neu4-EURJPY-M1-K400-2017-2019-16%-198%.htm"/>
    <hyperlink ref="AA422" location="'База данных'!AA422" display="alpari-ecn-2017-2020.xlsx"/>
    <hyperlink ref="AA423" location="'База данных'!AA423" display="alpari-ecn-2018-2020.xlsx"/>
    <hyperlink ref="AA424" location="'База данных'!AA424" display="ducas-2017-2020.xlsx"/>
    <hyperlink ref="A425" r:id="rId134"/>
    <hyperlink ref="B425" location="'База данных'!B425" display="(EA) - Setka NIM AUDCAD_V2.91 DoD KD2280 0.01 fix.set"/>
    <hyperlink ref="AA425" location="'База данных'!AA425" display="(EA) - Setka (TDS2) NIM 15.02-20.01 AUDCAD V2.91 DoD.htm"/>
    <hyperlink ref="A426" r:id="rId135"/>
    <hyperlink ref="B426" location="'База данных'!B426" display="(EA) - Setka NIM AUDCAD_V2.86 K16 KD2400 0.01 fix.set"/>
    <hyperlink ref="AA426" location="'База данных'!AA426" display="(EA) - Setka R285 (TDS2) NIM 15.02-20.01 AUDCAD V2.86KD2400 0.01 fix.htm"/>
    <hyperlink ref="A427" r:id="rId136"/>
    <hyperlink ref="B427" location="'База данных'!B427" display="(EA) - Setka NIM AUDCHF_V2.81 K13 KD2400 0.01 fix.set"/>
    <hyperlink ref="AA427" location="'База данных'!AA427" display="(EA) - Setka R285 (TDS2) NIM 15.02-20.01 AUDCHF V2.81 KD2400 0.01 fix.htm"/>
    <hyperlink ref="A428" r:id="rId137"/>
    <hyperlink ref="B428" location="'База данных'!B428" display="(EA) - Setka NIM AUDNZD_V2.30 DoD K13 KD2800 0.01 fix.set"/>
    <hyperlink ref="AA428" location="'База данных'!AA428" display="(EA) - Setka R285 (TDS2) NIM 15.02-20.01 AUDNZD V2.30 DoD KD2800 0.01 fix.htm"/>
    <hyperlink ref="A429" r:id="rId138"/>
    <hyperlink ref="B429" location="'База данных'!B429" display="(EA) - Setka NIM CADCHF_V2.24 K14 KD2400 0.01 fix.set"/>
    <hyperlink ref="AA429" location="'База данных'!AA429" display="(EA) - Setka R285 (TDS2) NIM 15.02-20.01 CADCHF V2.24 DoD KD2400 0.01 fix.htm"/>
    <hyperlink ref="A430" r:id="rId139"/>
    <hyperlink ref="B430" location="'База данных'!B430" display="(EA) - Setka NIM NZDCAD_V2.74 DoD K12 KD2800 0.01 fix.set"/>
    <hyperlink ref="AA430" location="'База данных'!AA430" display="(EA) - Setka R285 (TDS2) NIM 15.02-20.01 NZDCAD V2.74 DoD KD2800 0.01 fix.htm"/>
    <hyperlink ref="A431" r:id="rId140"/>
    <hyperlink ref="B431" location="'База данных'!B431" display="(EA) - Setka NIM NZDCHF_V2.91 K13 KD2050 0.01 fix.set"/>
    <hyperlink ref="AA431" location="'База данных'!AA431" display="(EA) - Setka R285 (TDS2) NIM 15.02-20.01 NZDCHF V2.91 KD2050 0.01 fix.htm"/>
    <hyperlink ref="A432" r:id="rId141"/>
    <hyperlink ref="B432" location="'База данных'!B432" display="EGOR8777_ DAILY_EURUSD_DD11000_2015_2019.set"/>
    <hyperlink ref="AA432" location="'База данных'!AA432" display="EGOR8777_ DAILY_EURUSD_DD11000_2015_2019.htm"/>
    <hyperlink ref="AA433" location="'База данных'!AA433" display="ReportTester-15026676.xlsx"/>
    <hyperlink ref="A434" r:id="rId142"/>
    <hyperlink ref="B434" location="'База данных'!B434" display="_(EA) - Setka NIM NZDCHF_V2.95 DoD K12 KD1860 0.01 fix.set"/>
    <hyperlink ref="AA434" location="'База данных'!AA434" display="(EA) - Setka (TDS2) NIM 15.05-20.02 NZDCHF V2.95 K12 0.01 fix KDStop.htm"/>
    <hyperlink ref="A435" r:id="rId143"/>
    <hyperlink ref="B435" location="'База данных'!B435" display="(EA) - SetkaNIM EURAUD_V1.19 K10 KD1700 0.01 fix.set"/>
    <hyperlink ref="AA435" location="'База данных'!AA435" display="(EA) - Setka (TDS2-ALP) NIM 15.02-18.01 (15.04-15.11) EURAUD V1.19 KD1700 0.01 fix.htm"/>
    <hyperlink ref="AA436" location="'База данных'!AA436" display="(EA) - Setka (TDS2-DUCAS) NIM 15.02-18.01 (15.04-15.11) EURAUD V1.19 KD1700 0.01 fix.htm"/>
    <hyperlink ref="A437" r:id="rId144"/>
    <hyperlink ref="B437" location="'База данных'!B437" display="(EA) - Setka v1.43 Gureyev-(HQP)-EURUSD-181108-1-M1-K3550-TpType=1 tuned2 compress.set"/>
    <hyperlink ref="AA437" location="'База данных'!AA437" display="(EA) - Setka v1.43 Gureyev-(HQP)-EURUSD-181108-1-M1-K3550-TpType=1 17-20.htm"/>
    <hyperlink ref="AA438" location="'База данных'!AA438" display="(EA) - Setka v1.43 Gureyev-(HQP)-EURUSD-181108-1-M1-K3550-TpType=1 tuned2.htm"/>
    <hyperlink ref="A439" r:id="rId145"/>
    <hyperlink ref="B439" location="'База данных'!B439" display="(EA) - Setka v1.43 Gureyev-(HQP)-EURUSD-181108-1-M1-K3550-TpType=1 tuned2.set"/>
    <hyperlink ref="AA439" location="'База данных'!AA439" display="(EA) - Setka v1.43 Gureyev-(HQP)-EURUSD-181108-1-M1-K3550-TpType=1 17-20.htm"/>
    <hyperlink ref="AA440" location="'База данных'!AA440" display="(EA) - Setka v1.43 Gureyev-(HQP)-EURUSD-181108-1-M1-K3550-TpType=1 tuned2.htm"/>
    <hyperlink ref="A441" r:id="rId146"/>
    <hyperlink ref="B441" location="'База данных'!B441" display="(EA) - Setka v1.43 Gureyev-(HQP)-EURUSD-181108-1-M1-K3550-TpType=1.set"/>
    <hyperlink ref="AA441" location="'База данных'!AA441" display="(EA) - Setka v1.43 Gureyev-(HQP)-EURUSD-181108-1-M1-K3550-TpType=1 17-20.htm"/>
    <hyperlink ref="AA442" location="'База данных'!AA442" display="(EA) - Setka v1.43 Gureyev-(HQP)-EURUSD-181108-1-M1-K3550-TpType=1 tuned2.htm"/>
    <hyperlink ref="A443" r:id="rId147"/>
    <hyperlink ref="B443" location="'База данных'!B443" display="Corvus USDJPY.set"/>
    <hyperlink ref="AA443" location="'База данных'!AA443" display="(EA) - Setka v1.43-ADX-IMP-opt-190924 Corvus USDJPY. 2017-2020.htm"/>
    <hyperlink ref="A444" r:id="rId148"/>
    <hyperlink ref="B444" location="'База данных'!B444" display="(EA) - Setka Roman_arina NIM USDCAD_V1.03 K10 KD1600 0.01 fix.set"/>
    <hyperlink ref="AA444" location="'База данных'!AA444" display="(EA)-Setka 15.02-20.02 USDCAD_V1.03 K10 KD1400 0.01 REI.htm"/>
    <hyperlink ref="AA445" location="'База данных'!AA445" display="(EA)-Setka 15.02-20.02 USDCAD_V1.03 K10 KD1600 0.01 fix KDstop.htm"/>
    <hyperlink ref="AA446" location="'База данных'!AA446" display="(EA)-Setka 15.02-20.02 USDCAD_V1.03 K10 KD1600 0.01 REI.htm"/>
    <hyperlink ref="AA447" location="'База данных'!AA447" display="(EA)-Setka 15.02-20.02 USDCAD_V1.03 K10 KD1600 0.02 fix.htm"/>
    <hyperlink ref="A448" r:id="rId149"/>
    <hyperlink ref="B448" location="'База данных'!B448" display="(EA) - Setka NIM USDCHF_V1.10 K10 KD2600 0.01 fix.set"/>
    <hyperlink ref="AA448" location="'База данных'!AA448" display="(EA)-Setka 15.05-20.03 USDCHF_V1.10 K10 KD2600 0.01 fix.htm"/>
    <hyperlink ref="A449" r:id="rId150"/>
    <hyperlink ref="B449" location="'База данных'!B449" display="(EA) - Setka v1.43 - EURUSD - 315_pips_M1.4_Kd2050_10k_M1_M0kass_v1.2.2.set"/>
    <hyperlink ref="AA449" location="'База данных'!AA449" display="(EA) - Setka v1.43 - EURUSD - 315_pips_M1.4_Kd2050_10k_M1_M0kass_v1.2.2.htm"/>
    <hyperlink ref="AA450" location="'База данных'!AA450" display="(EA) - Setka v1.43 - EURUSD - 315_pips_M1.4_Kd2050_10k_M1_M0kass_v1.2.2.lot0.5.htm"/>
    <hyperlink ref="AA451" location="'База данных'!AA451" display="(EA) - Setka v1.43 - EURUSD - 315_pips_M1.4_Kd2050_10k_M1_M0kass_v1.2.2.Re.htm"/>
    <hyperlink ref="AA452" location="'База данных'!AA452" display="ReportTester-15026676.xlsx"/>
    <hyperlink ref="A453" r:id="rId151"/>
    <hyperlink ref="B453" location="'База данных'!B453" display="EURUSD_SgII_BygI_spr2_volc15-250.set"/>
    <hyperlink ref="AA453" location="'База данных'!AA453" display="(EA)-setka-EURusd_Sg14_3-1_7-4_m1.5-2_tp15_Bg16_3-2_7-4_m1.5-3_tp17_2016-2020_dinsv.htm"/>
    <hyperlink ref="AA454" location="'База данных'!AA454" display="(EA)-setka-EURusd_Sg14_3-1_7-4_m1.5-2_tp15_Bg16_3-2_7-4_m1.5-3_tp17_2016-2020__NDD_dinsv.htm"/>
    <hyperlink ref="AA455" location="'База данных'!AA455" display="(EA)-setka-EURusd_Sg14_3-1_7-4_m1.5-2_tp15_Bg16_3-2_7-4_m1.5-3_tp17_2018-052019__NDD_dinsv.htm"/>
    <hyperlink ref="AA456" location="'База данных'!AA456" display="(EA)-setka-EURusd_Sg14_3-1_7-4_m1.5-2_tp18-10--1_Bg16_3-2_7-4_m1.5-3_tp17_2020-042020__NDD_dinsv.htm"/>
    <hyperlink ref="AA457" location="'База данных'!AA457" display="(EA)-setka-EURusd_Sg14_3-1_7-4_m1.5-2_tp18-9--1_Bg16_3-2_7-4_m1.5-3_tp17_2018-052019__NDD_dinsv.htm"/>
    <hyperlink ref="A458" r:id="rId152"/>
    <hyperlink ref="B458" location="'База данных'!B458" display="(EA) - Setka v1.43-ADX-IMP-R285-USDJPY- 2014-2020-DD305-сжат.set"/>
    <hyperlink ref="AA458" location="'База данных'!AA458" display="(EA) - Setka v1.43-ADX-IMP-R285-USDJPY- 2014-2020-DD305.htm"/>
    <hyperlink ref="AA459" location="'База данных'!AA459" display="alp.ecn.2020.xlsx"/>
    <hyperlink ref="AA460" location="'База данных'!AA460" display="ducas.2014-20200824.xlsx"/>
    <hyperlink ref="AA461" location="'База данных'!AA461" display="ducas.2020.xlsx"/>
    <hyperlink ref="AA462" location="'База данных'!AA462" display="robo.ecn.2020.xlsx"/>
    <hyperlink ref="A463" r:id="rId153"/>
    <hyperlink ref="B463" location="'База данных'!B463" display="(EA) - Setka v1.43-ADX-IMP-R285-USDJPY- 2014-2020-DD305.set"/>
    <hyperlink ref="AA463" location="'База данных'!AA463" display="(EA) - Setka v1.43-ADX-IMP-R285-USDJPY- 2014-2020-DD305.htm"/>
    <hyperlink ref="AA464" location="'База данных'!AA464" display="alp.ecn.2020.xlsx"/>
    <hyperlink ref="AA465" location="'База данных'!AA465" display="ducas.2014-20200824.xlsx"/>
    <hyperlink ref="AA466" location="'База данных'!AA466" display="ducas.2020.xlsx"/>
    <hyperlink ref="AA467" location="'База данных'!AA467" display="robo.ecn.2020.xlsx"/>
    <hyperlink ref="A468" r:id="rId154"/>
    <hyperlink ref="B468" location="'База данных'!B468" display="(EA) - Setka v1.43 - AUDCHF_M0kass v1.1.diapazon.set"/>
    <hyperlink ref="AA468" location="'База данных'!AA468" display="(EA) - Setka v1.43 - AUDCHF_M0kass 01.042015-06.04.2020_v1.1.diapazon.htm"/>
    <hyperlink ref="AA469" location="'База данных'!AA469" display="(EA) - Setka v1.43 - AUDCHF_M0kass 15.01.2016-06.04.2020_v1.1.diapazon.htm"/>
    <hyperlink ref="AA470" location="'База данных'!AA470" display="(EA) - Setka v1.43 - AUDCHF_M0kass 15.01.2016-06.04.2020_v1.1.lot0.06.diapazon.htm"/>
    <hyperlink ref="AA471" location="'База данных'!AA471" display="(EA) - Setka v1.43 - AUDCHF_M0kass 15.01.2020-06.04.2020_v1.1.diapazon.htm"/>
    <hyperlink ref="A472" r:id="rId155"/>
    <hyperlink ref="B472" location="'База данных'!B472" display="(EA) - Setka v1.43-valerii_badaev-USDJPY-DD305.set"/>
    <hyperlink ref="AA472" location="'База данных'!AA472" display="(EA) - Setka v1.43-ADX-IMP-R285-USDJPY- 2014-2020-DD305.htm"/>
    <hyperlink ref="AA473" location="'База данных'!AA473" display="ducas.2014-202104 original stop 190 tp.xlsx"/>
    <hyperlink ref="AA474" location="'База данных'!AA474" display="ducas.2014-202104 original stop 190.xlsx"/>
    <hyperlink ref="AA475" location="'База данных'!AA475" display="ducas.2014-202104 original.xlsx"/>
    <hyperlink ref="AA476" location="'База данных'!AA476" display="ecn.ducas.xlsx"/>
    <hyperlink ref="A477" r:id="rId156"/>
    <hyperlink ref="B477" location="'База данных'!B477" display="[Setka] [AUDCAD] [Umberto] [2] [MO10, GS26, M1.9, TP10] [L=328p, MD=20$] set.set"/>
    <hyperlink ref="AA477" location="'База данных'!AA477" display="[Setka] [AUDCAD] [Umberto] [2] [MO10, GS26, M1.9, TP10] [TT=13126, DD=46$, RF=6.55] report.htm"/>
    <hyperlink ref="A478" r:id="rId157"/>
    <hyperlink ref="B478" location="'База данных'!B478" display="[Setka] [AUDCHF] [Umberto] [2] [MO14, GS16, M1.5, TP10] [L=400p, MD=44$] set.set"/>
    <hyperlink ref="AA478" location="'База данных'!AA478" display="[Setka] [AUDCHF] [Umberto] [2] [MO14, GS16, M1.5, TP10] [2015.03-2019.10] [TT=13779, DD=44$, RF=7.02] report.htm"/>
    <hyperlink ref="A479" r:id="rId158"/>
    <hyperlink ref="B479" location="'База данных'!B479" display="[Setka] [AUDJPY] [Umberto] [2] [MO12, GS28, M1.9, TP10] [L=318p, MD=60$] set.set"/>
    <hyperlink ref="AA479" location="'База данных'!AA479" display="[Setka] [AUDJPY] [Umberto] [2] [MO12, GS28, M1.9, TP10] [2014.01-2019.10] [TT= 19275, DD=108$, RF=6.60] report.htm"/>
    <hyperlink ref="A480" r:id="rId159"/>
    <hyperlink ref="B480" location="'База данных'!B480" display="[Setka] [AUDNZD] [Umberto] [2] [MO12, GS27, M1.9, TP10] [L=317p, MD=47$] set.set"/>
    <hyperlink ref="AA480" location="'База данных'!AA480" display="[Setka] [AUDNZD] [Umberto] [2] [MO12, GS27, M1.9, TP10] [2014.01-2019.10] [TT=12952, DD=46$, RF=6.81] report.htm"/>
    <hyperlink ref="A481" r:id="rId160"/>
    <hyperlink ref="B481" location="'База данных'!B481" display="[Setka] [AUDUSD] [Umberto] [2] [MO12, GS19, M2, TP10] [L=393p, MD=75$] set.set"/>
    <hyperlink ref="AA481" location="'База данных'!AA481" display="[Setka] [AUDUSD] [Umberto] [2] [MO12, GS19, M2, TP10] [2014.01-2019.10] [TT=15597, DD=70$, RF=5.00] report.htm"/>
    <hyperlink ref="A482" r:id="rId161"/>
    <hyperlink ref="B482" location="'База данных'!B482" display="[Setka] [CADCHF] [Umberto] [2] [MO12, GS19, M1.9, TP10] [L=263p, MD=35$] set.set"/>
    <hyperlink ref="AA482" location="'База данных'!AA482" display="[Setka] [CADCHF] [Umberto] [2] [MO12, GS19, M1.9, TP10] [2015.03-2019.10] [TT=12207, DD=58$, RF=5.63] report.htm"/>
    <hyperlink ref="A483" r:id="rId162"/>
    <hyperlink ref="B483" location="'База данных'!B483" display="[Setka] [CADJPY] [Umberto] [2] [MO13, GS29, M1.9, TP10] [L=406p, MD=71$] set.set"/>
    <hyperlink ref="AA483" location="'База данных'!AA483" display="[Setka] [CADJPY] [Umberto] [2] [MO13, GS29, M1.9, TP10] [2014.03-2019.10] [TT=15091, DD=83$, RF=5.12] report.htm"/>
    <hyperlink ref="A484" r:id="rId163"/>
    <hyperlink ref="B484" location="'База данных'!B484" display="[Setka] [CHFJPY] [Umberto] [2] [MO12, GS15, M2, TP10] [L=243p, MD=55$] set.set"/>
    <hyperlink ref="AA484" location="'База данных'!AA484" display="[Setka] [CHFJPY] [Umberto] [2] [MO12, GS15, M2, TP10] [2015.03-2019.10] [TT=30028, DD=88$, RF=12.32] report.htm"/>
    <hyperlink ref="A485" r:id="rId164"/>
    <hyperlink ref="B485" location="'База данных'!B485" display="[Setka] [EURAUD] [Umberto] [2] [MO15, GS28, M1.4, TP10] [L=586p, MD=23$] set.set"/>
    <hyperlink ref="AA485" location="'База данных'!AA485" display="[Setka] [EURAUD] [Umberto] [2] [MO15, GS28, M1.4, TP10] [2014.01-2019.10] [TT=30820, DD=57$, RF=8.27] report.htm"/>
    <hyperlink ref="A486" r:id="rId165"/>
    <hyperlink ref="B486" location="'База данных'!B486" display="[Setka] [EURGBP] [Umberto] [2] [MO14, GS20, M1.7, TP10] [L=284p, MD=100$] set.set"/>
    <hyperlink ref="AA486" location="'База данных'!AA486" display="[Setka] [EURGBP] [Umberto] [2] [MO14, GS20, M1.7, TP10] [2014.01-2019.10] [TT=14022, DD=103$, RF=7.06] report.htm"/>
    <hyperlink ref="A487" r:id="rId166"/>
    <hyperlink ref="B487" location="'База данных'!B487" display="[Setka] [EURUSD] [Umberto] [2] [MO13, GS26, M1.8, TP10] [L=326p, MD=48$] set.set"/>
    <hyperlink ref="AA487" location="'База данных'!AA487" display="[Setka] [EURUSD] [Umberto] [2] [MO13, GS26, M1.8, TP10] [2014.01-2019.10] [TT=16852, DD=55$, RF=7.41] report.htm"/>
    <hyperlink ref="A488" r:id="rId167"/>
    <hyperlink ref="B488" location="'База данных'!B488" display="[Setka] [GBPAUD] [Umberto] [2] [MO13, GS29, M1.8, TP10] [L=708p, MD=81$] set.set"/>
    <hyperlink ref="AA488" location="'База данных'!AA488" display="[Setka] [GBPAUD] [Umberto] [2] [MO13, GS29, M1.8, TP10] [2014.01-2019.10] [TT=50977, DD=98$, RF=6.27] report.htm"/>
    <hyperlink ref="A489" r:id="rId168"/>
    <hyperlink ref="B489" location="'База данных'!B489" display="[Setka] [GBPCHF] [Umberto] [2] [MO12, GS29, M2, TP10] [L=417p, MD=77$] set.set"/>
    <hyperlink ref="AA489" location="'База данных'!AA489" display="[Setka] [GBPCHF] [Umberto] [2] [MO12, GS29, M2, TP10] [2015.01-2019.10] [TT=20293, DD=68$, RF=7.18] report.htm"/>
    <hyperlink ref="A490" r:id="rId169"/>
    <hyperlink ref="B490" location="'База данных'!B490" display="[Setka] [NZDCAD] [Umberto] [2] [MO13, GS12, M1.9, TP10] [L=382p, MD=73$] set.set"/>
    <hyperlink ref="AA490" location="'База данных'!AA490" display="[Setka] [NZDCAD] [Umberto] [2] [MO13, GS12, M1.9, TP10] [2014.01-2019.10] [TT=26204, DD=64$, RF=7.82] report.htm"/>
    <hyperlink ref="A491" r:id="rId170"/>
    <hyperlink ref="B491" location="'База данных'!B491" display="[Setka] [NZDCHF] [Umberto] [2] [MO14, GS13, M1.4, TP10] [L=589p, MD=29$] set.set"/>
    <hyperlink ref="AA491" location="'База данных'!AA491" display="[Setka] [NZDCHF] [Umberto] [2] [MO14, GS13, M1.4, TP10] [2015.03-2019.10] [TT=10792, DD=27$, RF=5.49] report.htm"/>
    <hyperlink ref="A492" r:id="rId171"/>
    <hyperlink ref="B492" location="'База данных'!B492" display="[Setka] [USDCAD] [Umberto] [2] [MO14, GS29, M1.8, TP10] [L=407p, MD=77$] set.set"/>
    <hyperlink ref="AA492" location="'База данных'!AA492" display="[Setka] [USDCAD] [Umberto] [2] [MO14, GS29, M1.8, TP10] [2014.01-2019.10] [TT=16556, DD=61$, RF=5.11] report.htm"/>
    <hyperlink ref="A493" r:id="rId172"/>
    <hyperlink ref="B493" location="'База данных'!B493" display="[Setka] [USDJPY] [Umberto] [2] [MO13, GS25, M2, TP10] [L=352p, MD=105$] set.set"/>
    <hyperlink ref="AA493" location="'База данных'!AA493" display="[Setka] [USDJPY] [Umberto] [2] [MO13, GS25, M2, TP10] [2014.01-2019.10] [TT=18833, DD=84$, RF=5.24] report.htm"/>
    <hyperlink ref="A494" r:id="rId173"/>
    <hyperlink ref="B494" location="'База данных'!B494" display="(EA) - Setka v1.43-EURJPY_M0kass_V1.2_TP_10_0_0.set"/>
    <hyperlink ref="AA494" location="'База данных'!AA494" display="StrategyTester.htm"/>
    <hyperlink ref="A495" r:id="rId174"/>
    <hyperlink ref="B495" location="'База данных'!B495" display="(EA) - Setka v1.43 GBPUSD M1 ADX-IMP r285 2017-2020 Altegron (c).set"/>
    <hyperlink ref="AA495" location="'База данных'!AA495" display="(EA) - Setka v1.43 GBPUSD M1 ADX-IMP r285 2015-2020 Altegron.htm"/>
    <hyperlink ref="AA496" location="'База данных'!AA496" display="(EA) - Setka v1.43 GBPUSD M1 ADX-IMP r285 2017-2020 Altegron.htm"/>
    <hyperlink ref="AA497" location="'База данных'!AA497" display="ReportTester-15026676.xlsx"/>
    <hyperlink ref="A498" r:id="rId175"/>
    <hyperlink ref="B498" location="'База данных'!B498" display="Ostap.Bender EURUSD Short v3.1 Tuned Alpari ECN Altegron (c).set"/>
    <hyperlink ref="AA498" location="'База данных'!AA498" display="ducas.robo.ecn.stop5-14.5.xlsx"/>
    <hyperlink ref="AA499" location="'База данных'!AA499" display="OstapBender EURUSD ADX-IMP 2014-2020 tuned stop 180.htm"/>
    <hyperlink ref="AA500" location="'База данных'!AA500" display="OstapBender EURUSD ADX-IMP 2014-2020 tuned.htm"/>
    <hyperlink ref="AA501" location="'База данных'!AA501" display="OstapBender EURUSD ADX-IMP 2014-2020.htm"/>
    <hyperlink ref="AA502" location="'База данных'!AA502" display="ReportTester-20090038.xlsx"/>
    <hyperlink ref="AA503" location="'База данных'!AA503" display="ReportTester-20090038_stop50.xlsx"/>
    <hyperlink ref="AA504" location="'База данных'!AA504" display="robo.ecn.nostop.xlsx"/>
    <hyperlink ref="AA505" location="'База данных'!AA505" display="robo.ecn.stop5-14.5.xlsx"/>
    <hyperlink ref="AA506" location="'База данных'!AA506" display="stop250-spread0.9.xlsx"/>
    <hyperlink ref="AA507" location="'База данных'!AA507" display="stop50-spred0.9.xlsx"/>
    <hyperlink ref="AA508" location="'База данных'!AA508" display="stop50.xlsx"/>
    <hyperlink ref="A509" r:id="rId176"/>
    <hyperlink ref="B509" location="'База данных'!B509" display="Corvus USDJPY.set"/>
    <hyperlink ref="AA509" location="'База данных'!AA509" display="(EA) - Setka v1.43-ADX-IMP-opt-190924 Corvus USDJPY. 2017-2020.htm"/>
    <hyperlink ref="A510" r:id="rId177"/>
    <hyperlink ref="B510" location="'База данных'!B510" display="Ostap.Bender EURJPY LS v1,5 compres.set"/>
    <hyperlink ref="AA510" location="'База данных'!AA510" display="Ostap.Bender EURJPY LS v1,5 2014-2020.htm"/>
    <hyperlink ref="A511" r:id="rId178"/>
    <hyperlink ref="B511" location="'База данных'!B511" display="Ostap.Bender EURJPY LS v1,5.set"/>
    <hyperlink ref="AA511" location="'База данных'!AA511" display="Ostap.Bender EURJPY LS v1,5 2014-2020.htm"/>
    <hyperlink ref="A512" r:id="rId179"/>
    <hyperlink ref="B512" location="'База данных'!B512" display="(EA) - Setka v1.43-valerii.badaev-R295-CADJPY- 2014-2020-DD310.set"/>
    <hyperlink ref="AA512" location="'База данных'!AA512" display="(EA) - Setka v1.43-ADX-IMP-R295-CADJPY- 2014-2020-DD310.htm"/>
    <hyperlink ref="AA513" location="'База данных'!AA513" display="ducas.2010-20200905.xlsx"/>
    <hyperlink ref="AA514" location="'База данных'!AA514" display="ducas.2014-20200905.xlsx"/>
    <hyperlink ref="A515" r:id="rId180"/>
    <hyperlink ref="B515" location="'База данных'!B515" display="(EA) Setka v1.43 ADX-IMP EURUSD m1 2016-2020.set"/>
    <hyperlink ref="AA515" location="'База данных'!AA515" display="(EA) Setka v1.43 ADX-IMP EURUSD m1 2016-2020.htm"/>
    <hyperlink ref="AA516" location="'База данных'!AA516" display="(EA) Setka v1.43 ADX-IMP EURUSD m1 2017-2020.htm"/>
    <hyperlink ref="A517" r:id="rId181"/>
    <hyperlink ref="B517" location="'База данных'!B517" display="EA Setka v1.43 ADX-IMP R285 SR7 EURUSD M1 20190101-20200620.set"/>
    <hyperlink ref="AA517" location="'База данных'!AA517" display="StrategyTester.htm"/>
    <hyperlink ref="A518" r:id="rId182"/>
    <hyperlink ref="B518" location="'База данных'!B518" display="EURUSD-M1 15-20 Altegron candles 0.set"/>
    <hyperlink ref="AA518" location="'База данных'!AA518" display="Altegron ADX-IMP EURUSD m1 2015-2020 candles 0.htm"/>
    <hyperlink ref="AA519" location="'База данных'!AA519" display="Altegron ADX-IMP EURUSD m1 2015-2020.htm"/>
    <hyperlink ref="A520" r:id="rId183"/>
    <hyperlink ref="B520" location="'База данных'!B520" display="EURUSD-M1 15-20 Altegron.set"/>
    <hyperlink ref="AA520" location="'База данных'!AA520" display="Altegron ADX-IMP EURUSD m1 2015-2020 candles 0.htm"/>
    <hyperlink ref="AA521" location="'База данных'!AA521" display="Altegron ADX-IMP EURUSD m1 2015-2020.htm"/>
    <hyperlink ref="A522" r:id="rId184"/>
    <hyperlink ref="B522" location="'База данных'!B522" display="Ostap.Bender EURCAD SL v1.7.set"/>
    <hyperlink ref="AA522" location="'База данных'!AA522" display="ducas.2014-20200824.xlsx"/>
    <hyperlink ref="AA523" location="'База данных'!AA523" display="Ostap.Bender EURCAD LS v1,7 2012-2020.htm"/>
    <hyperlink ref="A524" r:id="rId185"/>
    <hyperlink ref="B524" location="'База данных'!B524" display="Ostap.Bender EURJPY LS v1,5 compres.set"/>
    <hyperlink ref="AA524" location="'База данных'!AA524" display="ducas.2014-20200824.xlsx"/>
    <hyperlink ref="AA525" location="'База данных'!AA525" display="Ostap.Bender EURJPY LS v1,5 2015-2020.htm"/>
    <hyperlink ref="A526" r:id="rId186"/>
    <hyperlink ref="B526" location="'База данных'!B526" display="Ostap.Bender GBPCAD LS v2,53 compres.set"/>
    <hyperlink ref="AA526" location="'База данных'!AA526" display="ducas.2012-20200824.xlsx"/>
    <hyperlink ref="AA527" location="'База данных'!AA527" display="Ostap.Bender GBPCAD LS v2,53 2012-2020 Stop 420$.htm"/>
    <hyperlink ref="A528" r:id="rId187"/>
    <hyperlink ref="B528" location="'База данных'!B528" display="(EA) - Setka R295-R4F-105 AUDCAD_v.2.0.set"/>
    <hyperlink ref="AA528" location="'База данных'!AA528" display="StrategyTester.htm"/>
    <hyperlink ref="A529" r:id="rId188"/>
    <hyperlink ref="B529" location="'База данных'!B529" display="(EA) - Setka NIM AUDCAD_V2.91 DoD KD2280 0.01 fix.set"/>
    <hyperlink ref="AA529" location="'База данных'!AA529" display="(EA) - Setka (TDS2) NIM 15.02-20.01 AUDCAD V2.91 DoD.htm"/>
    <hyperlink ref="A530" r:id="rId189"/>
    <hyperlink ref="B530" location="'База данных'!B530" display="(EA) - Setka NIM AUDJPY_V1.16 K9 KD1340 0.01 fix.set"/>
    <hyperlink ref="AA530" location="'База данных'!AA530" display="(EA) - Setka (TDS2) NIM 15.02-20.01 AUDJPY V1.16.htm"/>
    <hyperlink ref="AA531" location="'База данных'!AA531" display="ducas.2014-2020.html"/>
    <hyperlink ref="A532" r:id="rId190"/>
    <hyperlink ref="B532" location="'База данных'!B532" display="EA-setka-EURusd_Sg14_3-1_7-4_m1.5-2_tp15_Bg16_3-2_7-4_m1.5-3_tp17_20190418_dinsv-dry.set"/>
    <hyperlink ref="AA532" location="'База данных'!AA532" display="(EA)-setka-EURusd_Sg14_3-1_7-4_m1.5-2_tp15_Bg16_3-2_7-4_m1.5-3_tp17_2016-2020_dinsv.htm"/>
    <hyperlink ref="AA533" location="'База данных'!AA533" display="(EA)-setka-EURusd_Sg14_3-1_7-4_m1.5-2_tp15_Bg16_3-2_7-4_m1.5-3_tp17_2016-2020__NDD_dinsv.htm"/>
    <hyperlink ref="AA534" location="'База данных'!AA534" display="(EA)-setka-EURusd_Sg14_3-1_7-4_m1.5-2_tp15_Bg16_3-2_7-4_m1.5-3_tp17_2018-052019__NDD_dinsv.htm"/>
    <hyperlink ref="AA535" location="'База данных'!AA535" display="(EA)-setka-EURusd_Sg14_3-1_7-4_m1.5-2_tp18-10--1_Bg16_3-2_7-4_m1.5-3_tp17_2020-042020__NDD_dinsv.htm"/>
    <hyperlink ref="AA536" location="'База данных'!AA536" display="(EA)-setka-EURusd_Sg14_3-1_7-4_m1.5-2_tp18-9--1_Bg16_3-2_7-4_m1.5-3_tp17_2018-052019__NDD_dinsv.htm"/>
    <hyperlink ref="A537" r:id="rId191"/>
    <hyperlink ref="B537" location="'База данных'!B537" display="EURUSD_SgII_BygI_spr2_volc15-250.set"/>
    <hyperlink ref="AA537" location="'База данных'!AA537" display="(EA)-setka-EURusd_Sg14_3-1_7-4_m1.5-2_tp15_Bg16_3-2_7-4_m1.5-3_tp17_2016-2020_dinsv.htm"/>
    <hyperlink ref="AA538" location="'База данных'!AA538" display="(EA)-setka-EURusd_Sg14_3-1_7-4_m1.5-2_tp15_Bg16_3-2_7-4_m1.5-3_tp17_2016-2020__NDD_dinsv.htm"/>
    <hyperlink ref="AA539" location="'База данных'!AA539" display="(EA)-setka-EURusd_Sg14_3-1_7-4_m1.5-2_tp15_Bg16_3-2_7-4_m1.5-3_tp17_2018-052019__NDD_dinsv.htm"/>
    <hyperlink ref="AA540" location="'База данных'!AA540" display="(EA)-setka-EURusd_Sg14_3-1_7-4_m1.5-2_tp18-10--1_Bg16_3-2_7-4_m1.5-3_tp17_2020-042020__NDD_dinsv.htm"/>
    <hyperlink ref="AA541" location="'База данных'!AA541" display="(EA)-setka-EURusd_Sg14_3-1_7-4_m1.5-2_tp18-9--1_Bg16_3-2_7-4_m1.5-3_tp17_2018-052019__NDD_dinsv.htm"/>
    <hyperlink ref="A542" r:id="rId192"/>
    <hyperlink ref="B542" location="'База данных'!B542" display="(EA)-setka-EURusd_Sg14_3-1_7-4_m1.5-2_tp15_Bg16_3-2_7-4_m1.5-3_tp17_20190418_dinsv.set"/>
    <hyperlink ref="AA542" location="'База данных'!AA542" display="(EA)-setka-EURusd_Sg14_3-1_7-4_m1.5-2_tp15_Bg16_3-2_7-4_m1.5-3_tp17_2016-2019_dinsv.htm"/>
    <hyperlink ref="AA543" location="'База данных'!AA543" display="(EA)-setka-EURusd_Sg14_3-1_7-4_m1.5-2_tp15_Bg16_3-2_7-4_m1.5-3_tp17_2016-2019_Reinvest_dinsv.htm"/>
    <hyperlink ref="A544" r:id="rId193"/>
    <hyperlink ref="B544" location="'База данных'!B544" display="(EA) - Setka v1.43-191224-R285-SR7 - EURUSD KD1050 2014-2020 ArtemK.set"/>
    <hyperlink ref="AA544" location="'База данных'!AA544" display="(EA) - Setka v1.43-191224-R285-SR7 - EURUSD KD1050 2014-2020 ArtemK v1 StrategyTester.htm"/>
    <hyperlink ref="A545" r:id="rId194"/>
    <hyperlink ref="B545" location="'База данных'!B545" display="(EA) - Setka v1.43-191224-R285-SR7 - EURUSD KD950 2014-2020 ArtemK v2.set"/>
    <hyperlink ref="AA545" location="'База данных'!AA545" display="(EA) - Setka v1.43-191224-R285-SR7 - EURUSD KD950 2014-2020 ArtemK v2 StrategyTester.htm"/>
    <hyperlink ref="A546" r:id="rId195"/>
    <hyperlink ref="B546" location="'База данных'!B546" display="Ostap.Bender EURCAD SL ADX v1.7.set"/>
    <hyperlink ref="AA546" location="'База данных'!AA546" display="Ostap.Bender EURCAD LS v1,7 slip 300-500ms.htm"/>
    <hyperlink ref="A547" r:id="rId196"/>
    <hyperlink ref="B547" location="'База данных'!B547" display="Ostap.Bender EURJPY LS ADX v1,5 compres.set"/>
    <hyperlink ref="AA547" location="'База данных'!AA547" display="Ostap.Bender EURJPY LS v1,5 Stop 400$.htm"/>
    <hyperlink ref="A548" r:id="rId197"/>
    <hyperlink ref="B548" location="'База данных'!B548" display="Ostap.Bender GBPCAD LS v2,53 compres.set"/>
    <hyperlink ref="AA548" location="'База данных'!AA548" display="Ostap.Bender GBPCAD LS v2,53 without ADX slip 300-500ms.htm"/>
    <hyperlink ref="A549" r:id="rId198"/>
    <hyperlink ref="B549" location="'База данных'!B549" display="Setka v1.43-ADX-IMP-R285-USDJPY- 2014-2020-DD305.set"/>
    <hyperlink ref="AA549" location="'База данных'!AA549" display="ducas.2010-2020.xlsx"/>
    <hyperlink ref="AA550" location="'База данных'!AA550" display="ducas.lot 0.02.xlsx"/>
    <hyperlink ref="AA551" location="'База данных'!AA551" display="USDJPY ADX Stop 350$.htm"/>
    <hyperlink ref="A552" r:id="rId199"/>
    <hyperlink ref="B552" location="'База данных'!B552" display="Ostap.Bender EURCAD LS v1,8.set"/>
    <hyperlink ref="AA552" location="'База данных'!AA552" display="Setka 295 Ostap.Bender EURCAD SL v1.8 DST-EUR (slip 300-500ms) Dukas 4$-lot 2012-2020.htm"/>
    <hyperlink ref="A553" r:id="rId200"/>
    <hyperlink ref="B553" location="'База данных'!B553" display="Ostap.Bender EURCAD SL v1.8 compress.set"/>
    <hyperlink ref="AA553" location="'База данных'!AA553" display="Setka 295 Ostap.Bender EURCAD SL v1.8 DST-EUR (slip 300-500ms) Dukas 4$-lot 2012-2020.htm"/>
    <hyperlink ref="A554" r:id="rId201"/>
    <hyperlink ref="B554" location="'База данных'!B554" display="(EA) - Setka v1.43-R295-SR10.ex4 USDCAD m1 2015-2020 filtered dd716 orig.set"/>
    <hyperlink ref="AA554" location="'База данных'!AA554" display="(EA) - Setka v1.43-R295-SR10.ex4 USDCAD m1 2015-2020 filtered dd716.htm"/>
    <hyperlink ref="A555" r:id="rId202"/>
    <hyperlink ref="B555" location="'База данных'!B555" display="(EA) - Setka v1.43-R295-SR10.ex4 USDCAD m1 2015-2020 filtered dd716.set"/>
    <hyperlink ref="AA555" location="'База данных'!AA555" display="(EA) - Setka v1.43-R295-SR10.ex4 USDCAD m1 2015-2020 filtered dd716.htm"/>
    <hyperlink ref="A556" r:id="rId203"/>
    <hyperlink ref="B556" location="'База данных'!B556" display="Setka 295 Ostap.Bender EURUSD v2.0 Compres.set"/>
    <hyperlink ref="AA556" location="'База данных'!AA556" display="Setka 295 Ostap.Bender EURUSD v2.0 DST-EUR (slip 300-500ms) Dukas 4$-lot 2013-2020.htm"/>
    <hyperlink ref="A557" r:id="rId204"/>
    <hyperlink ref="B557" location="'База данных'!B557" display="Ostap.Bender EURUSD  v2,33 Compres.set"/>
    <hyperlink ref="AA557" location="'База данных'!AA557" display="Setka 295 Ostap.Bender EURUSD v2.33 DST-EUR (slip 300-500ms) Dukas 4$-lot 2013-2020 DD-560.htm"/>
    <hyperlink ref="A558" r:id="rId205"/>
    <hyperlink ref="B558" location="'База данных'!B558" display="Ostap.Bender EURUSD  v2,33.set"/>
    <hyperlink ref="AA558" location="'База данных'!AA558" display="Setka 295 Ostap.Bender EURUSD v2.33 DST-EUR (slip 300-500ms) Dukas 4$-lot 2013-2020 DD-560.htm"/>
    <hyperlink ref="A559" r:id="rId206"/>
    <hyperlink ref="B559" location="'База данных'!B559" display="Ostap.Bender AUDJPY  v1,1 Compres.set"/>
    <hyperlink ref="AA559" location="'База данных'!AA559" display="Setka 295 Ostap.Bender AUDJPY v1.1 DST-EUR (slip 300-500ms) Dukas 4$-lot 2014-2020 DD-135.htm"/>
    <hyperlink ref="A560" r:id="rId207"/>
    <hyperlink ref="B560" location="'База данных'!B560" display="Ostap.Bender AUDJPY  v1,1.set"/>
    <hyperlink ref="AA560" location="'База данных'!AA560" display="Setka 295 Ostap.Bender AUDJPY v1.1 DST-EUR (slip 300-500ms) Dukas 4$-lot 2014-2020 DD-135.htm"/>
    <hyperlink ref="A561" r:id="rId208"/>
    <hyperlink ref="B561" location="'База данных'!B561" display="Setka 295 Ostap.Bender EURUSD v2.42 Compres.set"/>
    <hyperlink ref="AA561" location="'База данных'!AA561" display="Setka 295 Ostap.Bender EURUSD v2.42 DST-EUR (slip 300-500ms) Dukas 4$-lot 2014-2020 DD-325.htm"/>
    <hyperlink ref="A562" r:id="rId209"/>
    <hyperlink ref="B562" location="'База данных'!B562" display="Setka 295 Ostap.Bender EURUSD v2.42.set"/>
    <hyperlink ref="AA562" location="'База данных'!AA562" display="Setka 295 Ostap.Bender EURUSD v2.42 DST-EUR (slip 300-500ms) Dukas 4$-lot 2014-2020 DD-325.htm"/>
    <hyperlink ref="A563" r:id="rId210"/>
    <hyperlink ref="B563" location="'База данных'!B563" display="Ostap.Bender EURUSD  v2,33 Compres.set"/>
    <hyperlink ref="AA563" location="'База данных'!AA563" display="Setka 295 Ostap.Bender EURUSD v2.33 DST-EUR (slip 300-500ms) Dukas 4$-lot 2013-2020 DD-560.htm"/>
    <hyperlink ref="A564" r:id="rId211"/>
    <hyperlink ref="B564" location="'База данных'!B564" display="Ostap.Bender EURUSD  v2,33.set"/>
    <hyperlink ref="AA564" location="'База данных'!AA564" display="Setka 295 Ostap.Bender EURUSD v2.33 DST-EUR (slip 300-500ms) Dukas 4$-lot 2013-2020 DD-560.htm"/>
    <hyperlink ref="A565" r:id="rId212"/>
    <hyperlink ref="B565" location="'База данных'!B565" display="Setka 295 Ostap.Bender AUDUSD v1.5 Compres.set"/>
    <hyperlink ref="AA565" location="'База данных'!AA565" display="ducas.2014-2020.xlsx"/>
    <hyperlink ref="AA566" location="'База данных'!AA566" display="Setka 295 Ostap.Bender AUDUSD v1.5 2014-2020.htm"/>
    <hyperlink ref="A567" r:id="rId213"/>
    <hyperlink ref="B567" location="'База данных'!B567" display="Setka 295 Ostap.Bender AUDUSD v1.5.set"/>
    <hyperlink ref="AA567" location="'База данных'!AA567" display="ducas.2014-2020.xlsx"/>
    <hyperlink ref="AA568" location="'База данных'!AA568" display="Setka 295 Ostap.Bender AUDUSD v1.5 2014-2020.htm"/>
    <hyperlink ref="A569" r:id="rId214"/>
    <hyperlink ref="B569" location="'База данных'!B569" display="(EA) - Setka v1.43-ADX-IMP-R295-USDJPY- 2014-2020-DD240.set"/>
    <hyperlink ref="AA569" location="'База данных'!AA569" display="(EA) - Setka v1.43-ADX-IMP-R285-USDJPY- 2014-2020-DD240 ретест.htm"/>
    <hyperlink ref="AA570" location="'База данных'!AA570" display="original 2010-15042021.xlsx"/>
    <hyperlink ref="AA571" location="'База данных'!AA571" display="original tp190 adv tp 2010-15042021.xlsx"/>
    <hyperlink ref="AA572" location="'База данных'!AA572" display="original tp190 adv tp 2014-15042021.xlsx"/>
    <hyperlink ref="AA573" location="'База данных'!AA573" display="original tp190 adv tp.xlsx"/>
    <hyperlink ref="AA574" location="'База данных'!AA574" display="original tp190.xlsx"/>
    <hyperlink ref="AA575" location="'База данных'!AA575" display="original.xlsx"/>
    <hyperlink ref="A576" r:id="rId215"/>
    <hyperlink ref="B576" location="'База данных'!B576" display="Setka 295 Ostap.Bender AUDUSD v2.3 Compres.set"/>
    <hyperlink ref="AA576" location="'База данных'!AA576" display="ducas.2014-2020.elavr1.xlsx"/>
    <hyperlink ref="AA577" location="'База данных'!AA577" display="ducas.2014-2020.xlsx"/>
    <hyperlink ref="AA578" location="'База данных'!AA578" display="Setka 295 Ostap.Bender AUDUSD v2.3 2014-2020.htm"/>
    <hyperlink ref="A579" r:id="rId216"/>
    <hyperlink ref="B579" location="'База данных'!B579" display="Setka 295 Ostap.Bender AUDUSD v2.3.set"/>
    <hyperlink ref="AA579" location="'База данных'!AA579" display="ducas.2014-2020.elavr1.xlsx"/>
    <hyperlink ref="AA580" location="'База данных'!AA580" display="ducas.2014-2020.xlsx"/>
    <hyperlink ref="AA581" location="'База данных'!AA581" display="Setka 295 Ostap.Bender AUDUSD v2.3 2014-2020.htm"/>
    <hyperlink ref="A582" r:id="rId217"/>
    <hyperlink ref="B582" location="'База данных'!B582" display="Ostap.Bender EURUSD  v2,36.set"/>
    <hyperlink ref="AA582" location="'База данных'!AA582" display="ducas.dst-usa.2013-2021.xlsx"/>
    <hyperlink ref="AA583" location="'База данных'!AA583" display="ducas.dst-usa.xlsx"/>
    <hyperlink ref="AA584" location="'База данных'!AA584" display="Setka 295 Ostap.Bender EURUSD v2.36 DST-EUR (slip 5 Mspred-1.3) Dukas 4$-lot 2013-2020 DD-600.htm"/>
    <hyperlink ref="AA585" location="'База данных'!AA585" display="Setka 295 Ostap.Bender EURUSD v2.36 DST-EUR (slip 5 Mspred-1.3) Dukas 4$-lot 2013-2020 DD-606.htm"/>
    <hyperlink ref="AA586" location="'База данных'!AA586" display="Setka 295.1 Ostap.Bender EURUSD v2.36 2013-2020 Slip-0.htm"/>
    <hyperlink ref="AA587" location="'База данных'!AA587" display="Setka 295.1 Ostap.Bender EURUSD v2.36 2013-2020 Slip-300-500.htm"/>
    <hyperlink ref="A588" r:id="rId218"/>
    <hyperlink ref="B588" location="'База данных'!B588" display="Setka 295 Ostap.Bender EURUSD v2.2 Compres.set"/>
    <hyperlink ref="AA588" location="'База данных'!AA588" display="Setka 295 Ostap.Bender EURUSD v2.2 DST-EUR (slip 300-500ms) Dukas 4$-lot 2014-2020 DD-195.htm"/>
    <hyperlink ref="A589" r:id="rId219"/>
    <hyperlink ref="B589" location="'База данных'!B589" display="Setka 295 Ostap.Bender EURUSD v2.2.set"/>
    <hyperlink ref="AA589" location="'База данных'!AA589" display="Setka 295 Ostap.Bender EURUSD v2.2 DST-EUR (slip 300-500ms) Dukas 4$-lot 2014-2020 DD-195.htm"/>
    <hyperlink ref="A590" r:id="rId220"/>
    <hyperlink ref="B590" location="'База данных'!B590" display="Ostap.Bender CHFJPY v1.21 Compres.set"/>
    <hyperlink ref="AA590" location="'База данных'!AA590" display="Ostap.Bender CHFJPY v1.21 2014-2020.htm"/>
    <hyperlink ref="AA591" location="'База данных'!AA591" display="Ostap.Bender CHFJPY v1.21 2014-2020no slip.htm"/>
    <hyperlink ref="A592" r:id="rId221"/>
    <hyperlink ref="B592" location="'База данных'!B592" display="Ostap.Bender CHFJPY v1.21.set"/>
    <hyperlink ref="AA592" location="'База данных'!AA592" display="Ostap.Bender CHFJPY v1.21 2014-2020.htm"/>
    <hyperlink ref="AA593" location="'База данных'!AA593" display="Ostap.Bender CHFJPY v1.21 2014-2020no slip.htm"/>
    <hyperlink ref="A594" r:id="rId222"/>
    <hyperlink ref="B594" location="'База данных'!B594" display="EAQj-Setka_v1.41_13-237_EURUSD_10000$_resolanse.set"/>
    <hyperlink ref="AA594" location="'База данных'!AA594" display="EAQj_-_Setka_v1.41_-_StrategyTester_EURUSD_0.14_2_11_280п_start_1000$_2014.01.01-2017.02.16.htm"/>
    <hyperlink ref="AA595" location="'База данных'!AA595" display="StrategyTester.htm"/>
    <hyperlink ref="A596" r:id="rId223"/>
    <hyperlink ref="B596" location="'База данных'!B596" display="EAQj_-_Setka_v1.41_-_EURUSD_0.14_2_11_280п_start_1000$.set"/>
    <hyperlink ref="AA596" location="'База данных'!AA596" display="EAQj_-_Setka_v1.41_-_StrategyTester_EURUSD_0.14_2_11_280п_start_1000$_2014.01.01-2017.02.16.htm"/>
    <hyperlink ref="AA597" location="'База данных'!AA597" display="StrategyTester.htm"/>
    <hyperlink ref="A598" r:id="rId224"/>
    <hyperlink ref="B598" location="'База данных'!B598" display="[EA][Qj] - Setka v1.43-RSI-CCI-AUDCAD-H1 (600_600).set"/>
    <hyperlink ref="A599" r:id="rId225"/>
    <hyperlink ref="B599" location="'База данных'!B599" display="[EA][Qj] - Setka v1.43-RSI-CCI-AUDNZD(b)-H1 (700).set"/>
    <hyperlink ref="A600" r:id="rId226"/>
    <hyperlink ref="B600" location="'База данных'!B600" display="[EA][Qj] - Setka v1.43-RSI-CCI-AUDNZD(s)-H1 (1200).set"/>
    <hyperlink ref="A601" r:id="rId227"/>
    <hyperlink ref="B601" location="'База данных'!B601" display="[EA][Qj] - Setka v1.43-RSI-CCI-GBPCAD(b)-M15 (1000).set"/>
    <hyperlink ref="A602" r:id="rId228"/>
    <hyperlink ref="B602" location="'База данных'!B602" display="[EA][Qj] - Setka v1.43-RSI-CCI-GBPCAD(s)-M15 (1700).set"/>
    <hyperlink ref="A603" r:id="rId229"/>
    <hyperlink ref="B603" location="'База данных'!B603" display="[EA][Qj] - Setka v1.43-RSI-CCI-NZDCAD(b)-M15 (800).set"/>
    <hyperlink ref="A604" r:id="rId230"/>
    <hyperlink ref="B604" location="'База данных'!B604" display="[EA][Qj] - Setka v1.43-RSI-CCI-NZDCAD(s)-M15 (700).set"/>
    <hyperlink ref="A605" r:id="rId231"/>
    <hyperlink ref="B605" location="'База данных'!B605" display="[EA][Qj] - Setka v1.43-RSI-CCI_AUDUSD-H1 (700_1400).set"/>
    <hyperlink ref="A606" r:id="rId232"/>
    <hyperlink ref="B606" location="'База данных'!B606" display="[EA][Qj] - Setka v1.43-RSI-CCI_EURGBP(b)-H1 (900).set"/>
    <hyperlink ref="A607" r:id="rId233"/>
    <hyperlink ref="B607" location="'База данных'!B607" display="[EA][Qj] - Setka v1.43-RSI-CCI_EURGBP(s)-H1 (800).set"/>
    <hyperlink ref="A608" r:id="rId234"/>
    <hyperlink ref="B608" location="'База данных'!B608" display="EA_-_Setka_v1.43_-_NZDCAD_-_Umen_20180120_-_5000_0.01_1.8_(Mod_R4F-105).set"/>
    <hyperlink ref="AA608" location="'База данных'!AA608" display="ReportTester-7705128.xlsx"/>
    <hyperlink ref="AA609" location="'База данных'!AA609" display="StrategyTester.htm"/>
    <hyperlink ref="A610" r:id="rId235"/>
    <hyperlink ref="B610" location="'База данных'!B610" display="[EA] - Setka v1.43 - audchf  - M1 - SAS117 v1.set"/>
    <hyperlink ref="AA610" location="'База данных'!AA610" display="[EA] - Setka v1.43 - audchf  - M1 - SAS117 v1_2014-2020.htm"/>
    <hyperlink ref="A611" r:id="rId236"/>
    <hyperlink ref="B611" location="'База данных'!B611" display="(EA) - Setka v1.43-R321 - USDJPY M0kass_V1.0_dd696_20150115-20201010.set"/>
    <hyperlink ref="AA611" location="'База данных'!AA611" display="(EA) - Setka v1.43-R321 - USDJPY M0kass_V1.0_dd696_20150115-20201010.htm"/>
    <hyperlink ref="AA612" location="'База данных'!AA612" display="(EA) - Setka v1.43-R321 - USDJPY M0kass_V1.0_dd696_20150115-20201010.lot0.02.htm"/>
    <hyperlink ref="AA613" location="'База данных'!AA613" display="(EA) - Setka v1.43-R321 - USDJPY M0kass_V1.0_dd696_20150115-20201010.lot0.05.htm"/>
    <hyperlink ref="AA614" location="'База данных'!AA614" display="(EA) - Setka v1.43-R321 - USDJPY M0kass_V1.0_dd696_20150115-20201010.Reinvest.htm"/>
    <hyperlink ref="AA615" location="'База данных'!AA615" display="(EA) - Setka v1.43-R321 - USDJPY M0kass_V1.0_dd696_20150115-20201010.tp_avg.htm"/>
    <hyperlink ref="A616" r:id="rId237"/>
    <hyperlink ref="B616" location="'База данных'!B616" display="(EA) - Setka v1.43-R321-EURUSD-dd1752_M0kass_v1.4.-14.01.15-20.10.27.set"/>
    <hyperlink ref="AA616" location="'База данных'!AA616" display="(EA) - Setka v1.43-R321-EURUSD-dd1752_M0kass_v1.4.-14.01.15-20.10.27.htm"/>
    <hyperlink ref="AA617" location="'База данных'!AA617" display="(EA) - Setka v1.43-R321-EURUSD-dd1752_M0kass_v1.4.-14.01.15-20.10.27.lot0.05.htm"/>
    <hyperlink ref="AA618" location="'База данных'!AA618" display="(EA) - Setka v1.43-R321-EURUSD-dd1752_M0kass_v1.4.-14.01.15-20.10.27.reinvest.htm"/>
    <hyperlink ref="AA619" location="'База данных'!AA619" display="(EA) - Setka v1.43-R321-EURUSD-dd1752_M0kass_v1.4.-14.01.15-20.10.27.tp_without_loss.htm"/>
    <hyperlink ref="A620" r:id="rId238"/>
    <hyperlink ref="B620" location="'База данных'!B620" display="(EA) - Setka v1.43 R321 - EURJPY_M0kass_V1.2.dd983.20150101-20201027.set"/>
    <hyperlink ref="AA620" location="'База данных'!AA620" display="(EA) - Setka v1.43 R321 - EURJPY_M0kass_V1.2.dd4738.20150101-20201027.tp_without_loss.htm"/>
    <hyperlink ref="AA621" location="'База данных'!AA621" display="(EA) - Setka v1.43 R321 - EURJPY_M0kass_V1.2.dd983.20150101-20201027.htm"/>
    <hyperlink ref="AA622" location="'База данных'!AA622" display="(EA) - Setka v1.43 R321 - EURJPY_M0kass_V1.2.dd983.20150101-20201027.lot0.05.htm"/>
    <hyperlink ref="AA623" location="'База данных'!AA623" display="(EA) - Setka v1.43 R321 - EURJPY_M0kass_V1.2.dd983.20150101-20201027.reinvest.htm"/>
    <hyperlink ref="A624" r:id="rId239"/>
    <hyperlink ref="B624" location="'База данных'!B624" display="(EA) - Setka v1.43-R321- EURCHF_dd572_M0kass_v2.20180115-20201027.set"/>
    <hyperlink ref="AA624" location="'База данных'!AA624" display="(EA) - Setka v1.43-R321- EURCHF_dd572_M0kass_v2.20180115-20201027.htm"/>
    <hyperlink ref="AA625" location="'База данных'!AA625" display="(EA) - Setka v1.43-R321- EURCHF_dd572_M0kass_v2.20180115-20201027.lot0.1.htm"/>
    <hyperlink ref="AA626" location="'База данных'!AA626" display="(EA) - Setka v1.43-R321- EURCHF_dd572_M0kass_v2.20180115-20201027.reinvest.htm"/>
    <hyperlink ref="AA627" location="'База данных'!AA627" display="(EA) - Setka v1.43-R321- EURCHF_dd712_M0kass_v2.20180115-20201027.tp_without_loss.htm"/>
    <hyperlink ref="AA628" location="'База данных'!AA628" display="ducas.2012-2020.DD800.tp6-3.xlsx"/>
    <hyperlink ref="AA629" location="'База данных'!AA629" display="ducas.2014-2020.DD800.tp6-3.xlsx"/>
    <hyperlink ref="AA630" location="'База данных'!AA630" display="ducas.2014-2020.xlsx"/>
    <hyperlink ref="A631" r:id="rId240"/>
    <hyperlink ref="B631" location="'База данных'!B631" display="(EA) - Setka v1.43-ADX-IMP-R295-SR10- EURGBP KD2200 2014-2020 ArtemK v0.9.set"/>
    <hyperlink ref="AA631" location="'База данных'!AA631" display="(EA) - Setka v1.43-ADX-IMP-R295-SR10- EURGBP KD2200 2014-2020 ArtemK v0.9 StrategyTester.htm"/>
    <hyperlink ref="AA632" location="'База данных'!AA632" display="(EA) - Setka v1.43-ADX-IMP-R295-SR10- EURGBP KD4000 2014-2020 ArtemK v0.9.htm"/>
    <hyperlink ref="AA633" location="'База данных'!AA633" display="ducas.2010-2020.DD1300.xlsx"/>
    <hyperlink ref="AA634" location="'База данных'!AA634" display="ducas.2010-2020.DD1500.xlsx"/>
    <hyperlink ref="AA635" location="'База данных'!AA635" display="ducas.2010-2020.DD1800.xlsx"/>
    <hyperlink ref="AA636" location="'База данных'!AA636" display="ducas.2010-2020.DD2000.xlsx"/>
    <hyperlink ref="AA637" location="'База данных'!AA637" display="ducas.2010-2020.DD2200.xlsx"/>
    <hyperlink ref="AA638" location="'База данных'!AA638" display="ducas.2014-2020.xlsx"/>
    <hyperlink ref="A639" r:id="rId241"/>
    <hyperlink ref="B639" location="'База данных'!B639" display="Ostap.Bender Grid Maxi EURJPY v2.86.set"/>
    <hyperlink ref="AA639" location="'База данных'!AA639" display="Grid Maxi v 1.1 EURJPY m1 Slip 100-400ms 2015-2020 AlpPro.htm"/>
    <hyperlink ref="AA640" location="'База данных'!AA640" display="Grid Maxi v 1.1 EURJPY m1 Slip 100-400ms 2015-2020.htm"/>
    <hyperlink ref="A641" r:id="rId242"/>
    <hyperlink ref="B641" location="'База данных'!B641" display="Ostap.Bender EURUSD m1 v1.2.set"/>
    <hyperlink ref="AA641" location="'База данных'!AA641" display="Ostap.Bender EURUSD m1 v1.2 2014-2020.htm"/>
    <hyperlink ref="A642" r:id="rId243"/>
    <hyperlink ref="B642" location="'База данных'!B642" display="(EA) - Setka v1.43 R321 - EURAUD_M0kass_v1_dd711_150115-201120.set"/>
    <hyperlink ref="AA642" location="'База данных'!AA642" display="(EA) - Setka v1.43 R321 - EURAUD_M0kass_v1_dd711_150115-201120.bez_ostanovok_na_NG.htm"/>
    <hyperlink ref="AA643" location="'База данных'!AA643" display="(EA) - Setka v1.43 R321 - EURAUD_M0kass_v1_dd711_150115-201120.htm"/>
    <hyperlink ref="AA644" location="'База данных'!AA644" display="(EA) - Setka v1.43 R321 - EURAUD_M0kass_v1_dd711_150115-201120.lot0.02.htm"/>
    <hyperlink ref="AA645" location="'База данных'!AA645" display="(EA) - Setka v1.43 R321 - EURAUD_M0kass_v1_dd711_150115-201120.lot0.05.htm"/>
    <hyperlink ref="AA646" location="'База данных'!AA646" display="(EA) - Setka v1.43 R321 - EURAUD_M0kass_v1_dd711_150115-201120.Reinvest.htm"/>
    <hyperlink ref="AA647" location="'База данных'!AA647" display="(EA) - Setka v1.43 R321 - EURAUD_M0kass_v1_dd711_200115-201120.htm"/>
    <hyperlink ref="AA648" location="'База данных'!AA648" display="ReportTester-7705128.xlsx"/>
    <hyperlink ref="A649" r:id="rId244"/>
    <hyperlink ref="B649" location="'База данных'!B649" display="(EA) - Setka v1.43 R321 - GBPUSD_M0kass_V1_dd575_20150115-20201027.set"/>
    <hyperlink ref="AA649" location="'База данных'!AA649" display="(EA) - Setka v1.43 R321 - GBPUSD_M0kass_V1_dd575_20150115-20201027.htm"/>
    <hyperlink ref="AA650" location="'База данных'!AA650" display="(EA) - Setka v1.43 R321 - GBPUSD_M0kass_V1_dd575_20150115-20201027.tp_without_loss.htm"/>
    <hyperlink ref="A651" r:id="rId245"/>
    <hyperlink ref="B651" location="'База данных'!B651" display="(EA) Setka NIM EURCHF_V1.5 K10 KD2500 0.01 fix.set"/>
    <hyperlink ref="AA651" location="'База данных'!AA651" display="(EA) Setka (TDS2-DC) NIM 15.02-20.11 (17.05-18.09) EURCHF V1.5 KD2500  fix 0.01.htm"/>
    <hyperlink ref="AA652" location="'База данных'!AA652" display="(EA) Setka (TDS2-DC) NIM 15.02-20.11 (17.05-18.09) EURCHF V1.5 KD2500  fix 0.02.htm"/>
    <hyperlink ref="AA653" location="'База данных'!AA653" display="(EA) Setka (TDS2-DC) NIM 15.02-20.11 (17.05-18.09) EURCHF V1.5 KD2500  fix 0.05.htm"/>
    <hyperlink ref="AA654" location="'База данных'!AA654" display="(EA) Setka (TDS2-DC) NIM 15.02-20.11 (17.05-18.09) EURCHF V1.5 REI KD2500.htm"/>
    <hyperlink ref="A655" r:id="rId246"/>
    <hyperlink ref="B655" location="'База данных'!B655" display="(EA) - Setka v1.43 R321 - EURAUD_M0kass_v2_dd127_Short_150115-201221.set"/>
    <hyperlink ref="AA655" location="'База данных'!AA655" display="(EA) - Setka v1.43 R321 - EURAUD_M0kass_v2_dd127_Short_150115-201221.htm"/>
    <hyperlink ref="AA656" location="'База данных'!AA656" display="(EA) - Setka v1.43 R321 - EURAUD_M0kass_v2_dd127_Short_150115-201221.lot0.02.htm"/>
    <hyperlink ref="AA657" location="'База данных'!AA657" display="(EA) - Setka v1.43 R321 - EURAUD_M0kass_v2_dd127_Short_150115-201221.lot0.05.htm"/>
    <hyperlink ref="AA658" location="'База данных'!AA658" display="(EA) - Setka v1.43 R321 - EURAUD_M0kass_v2_dd127_Short_150115-201221.Reinvest.htm"/>
    <hyperlink ref="A659" r:id="rId247"/>
    <hyperlink ref="B659" location="'База данных'!B659" display="Setka 1.41 - 321-GOLD - ademen- 1.5-DD 5000-2014-2020.set"/>
    <hyperlink ref="AA659" location="'База данных'!AA659" display="Setka 1.41 - 321-GOLD - ademen- 1.5-DD 5000-2014-2020.htm"/>
    <hyperlink ref="A660" r:id="rId248"/>
    <hyperlink ref="B660" location="'База данных'!B660" display="(EA) - Setka v1.43 R321 - EURCAD_M0kass_v3_dd182_Short170115-201221.set"/>
    <hyperlink ref="AA660" location="'База данных'!AA660" display="(EA) - Setka v1.43 R321 - EURCAD_M0kass_v3_dd182_Short.170115-201221.htm"/>
    <hyperlink ref="AA661" location="'База данных'!AA661" display="(EA) - Setka v1.43 R321 - EURCAD_M0kass_v3_dd182_Short.170115-201221.lot0.02.htm"/>
    <hyperlink ref="AA662" location="'База данных'!AA662" display="(EA) - Setka v1.43 R321 - EURCAD_M0kass_v3_dd182_Short.170115-201221.lot0.05.htm"/>
    <hyperlink ref="AA663" location="'База данных'!AA663" display="(EA) - Setka v1.43 R321 - EURCAD_M0kass_v3_dd182_Short.170115-201221.lot0.1.htm"/>
    <hyperlink ref="AA664" location="'База данных'!AA664" display="(EA) - Setka v1.43 R321 - EURCAD_M0kass_v3_dd182_Short.170115-201221.Reinvest.htm"/>
    <hyperlink ref="A665" r:id="rId249"/>
    <hyperlink ref="B665" location="'База данных'!B665" display="(EA) - Setka v1.43 ADX-IMP-R321-SR24 - EURJPY Corvus v1.1 - 20170101-20201210.set"/>
    <hyperlink ref="AA665" location="'База данных'!AA665" display="(EA) - Setka v1.43 ADX-IMP-R321-SR24 - EURJPY Corvus v1.1 - 20170101-20201210.htm"/>
    <hyperlink ref="AA666" location="'База данных'!AA666" display="ducas.2017-2101.lot 0.04.xlsx"/>
    <hyperlink ref="AA667" location="'База данных'!AA667" display="ducas.2017-2101.xlsx"/>
    <hyperlink ref="AA668" location="'База данных'!AA668" display="ducas.audchf.2015-2101 wo stop.html"/>
    <hyperlink ref="AA669" location="'База данных'!AA669" display="ducas.audchf.2015-2101.html"/>
    <hyperlink ref="AA670" location="'База данных'!AA670" display="ducas.audchf.2015-2101.xlsx"/>
    <hyperlink ref="AA671" location="'База данных'!AA671" display="ducas.eurjpy.2015-2101 wo stop.html"/>
    <hyperlink ref="AA672" location="'База данных'!AA672" display="ducas.eurnzd.2014-2101 lot 0.01.xlsx"/>
    <hyperlink ref="AA673" location="'База данных'!AA673" display="ducas.eurnzd.2015-2101 wo stop.html"/>
    <hyperlink ref="AA674" location="'База данных'!AA674" display="ducas.eurnzd.2015-2101.html"/>
    <hyperlink ref="AA675" location="'База данных'!AA675" display="ducas.eurnzd.2015-2101.xlsx"/>
    <hyperlink ref="AA676" location="'База данных'!AA676" display="ReportTester-7705128.xlsx"/>
    <hyperlink ref="A677" r:id="rId250"/>
    <hyperlink ref="B677" location="'База данных'!B677" display="Ostap.Bender AUDJPY  v1,1 Compres.set"/>
    <hyperlink ref="AA677" location="'База данных'!AA677" display="Setka 295 Ostap.Bender AUDJPY v1.1 DST-EUR (slip 300-500ms) Dukas 4$-lot 2014-2020 DD-135.htm"/>
    <hyperlink ref="A678" r:id="rId251"/>
    <hyperlink ref="B678" location="'База данных'!B678" display="Ostap.Bender AUDJPY  v1,1.set"/>
    <hyperlink ref="AA678" location="'База данных'!AA678" display="Setka 295 Ostap.Bender AUDJPY v1.1 DST-EUR (slip 300-500ms) Dukas 4$-lot 2014-2020 DD-135.htm"/>
    <hyperlink ref="A679" r:id="rId252"/>
    <hyperlink ref="B679" location="'База данных'!B679" display="Setka 295 Ostap.Bender AUDUSD v2.3 Compres.set"/>
    <hyperlink ref="AA679" location="'База данных'!AA679" display="Setka 295 Ostap.Bender AUDUSD v2.3 2014-2020.htm"/>
    <hyperlink ref="A680" r:id="rId253"/>
    <hyperlink ref="B680" location="'База данных'!B680" display="Setka 295 Ostap.Bender AUDUSD v2.3.set"/>
    <hyperlink ref="AA680" location="'База данных'!AA680" display="Setka 295 Ostap.Bender AUDUSD v2.3 2014-2020.htm"/>
    <hyperlink ref="A681" r:id="rId254"/>
    <hyperlink ref="B681" location="'База данных'!B681" display="Ostap.Bender CHFJPY v1.21 Compres.set"/>
    <hyperlink ref="AA681" location="'База данных'!AA681" display="Ostap.Bender CHFJPY v1.21 2014-2020.htm"/>
    <hyperlink ref="AA682" location="'База данных'!AA682" display="Ostap.Bender CHFJPY v1.21 2014-2020no slip.htm"/>
    <hyperlink ref="A683" r:id="rId255"/>
    <hyperlink ref="B683" location="'База данных'!B683" display="Ostap.Bender CHFJPY v1.21.set"/>
    <hyperlink ref="AA683" location="'База данных'!AA683" display="Ostap.Bender CHFJPY v1.21 2014-2020.htm"/>
    <hyperlink ref="AA684" location="'База данных'!AA684" display="Ostap.Bender CHFJPY v1.21 2014-2020no slip.htm"/>
    <hyperlink ref="A685" r:id="rId256"/>
    <hyperlink ref="B685" location="'База данных'!B685" display="Ostap.Bender EURUSD  v2,36.set"/>
    <hyperlink ref="AA685" location="'База данных'!AA685" display="Setka 295 Ostap.Bender EURUSD v2.36 DST-EUR (slip 5 Mspred-1.3) Dukas 4$-lot 2013-2020 DD-600.htm"/>
    <hyperlink ref="AA686" location="'База данных'!AA686" display="Setka 295 Ostap.Bender EURUSD v2.36 DST-EUR (slip 5 Mspred-1.3) Dukas 4$-lot 2013-2020 DD-606.htm"/>
    <hyperlink ref="AA687" location="'База данных'!AA687" display="Setka 295.1 Ostap.Bender EURUSD v2.36 2013-2020 Slip-0.htm"/>
    <hyperlink ref="AA688" location="'База данных'!AA688" display="Setka 295.1 Ostap.Bender EURUSD v2.36 2013-2020 Slip-300-500.htm"/>
    <hyperlink ref="A689" r:id="rId257"/>
    <hyperlink ref="B689" location="'База данных'!B689" display="Ostap.Bender EURUSD  v2.36.set"/>
    <hyperlink ref="AA689" location="'База данных'!AA689" display="Setka 295 Ostap.Bender EURUSD v2.36 DST-EUR (slip 5 Mspred-1.3) Dukas 4$-lot 2013-2020 DD-600.htm"/>
    <hyperlink ref="AA690" location="'База данных'!AA690" display="Setka 295 Ostap.Bender EURUSD v2.36 DST-EUR (slip 5 Mspred-1.3) Dukas 4$-lot 2013-2020 DD-606.htm"/>
    <hyperlink ref="AA691" location="'База данных'!AA691" display="Setka 295.1 Ostap.Bender EURUSD v2.36 2013-2020 Slip-0.htm"/>
    <hyperlink ref="AA692" location="'База данных'!AA692" display="Setka 295.1 Ostap.Bender EURUSD v2.36 2013-2020 Slip-300-500.htm"/>
    <hyperlink ref="A693" r:id="rId258"/>
    <hyperlink ref="B693" location="'База данных'!B693" display="Ostap.Bender GBPCAD LS v5.0.set"/>
    <hyperlink ref="AA693" location="'База данных'!AA693" display="ducas.2014-2020.251.xlsx"/>
    <hyperlink ref="AA694" location="'База данных'!AA694" display="ducas.2014-2020.xlsx"/>
    <hyperlink ref="AA695" location="'База данных'!AA695" display="Ostap.Bender GBPCAD LS v5.0 DST-EUR (slip 300-500ms) Dukas 4$-lot 2012-2020.htm"/>
    <hyperlink ref="A696" r:id="rId259"/>
    <hyperlink ref="B696" location="'База данных'!B696" display="Setka AUDCAD v 2.22.set"/>
    <hyperlink ref="AA696" location="'База данных'!AA696" display="AUDCAD 2.22 2012-2020 AlpECN-1 Slip 100-400.htm"/>
    <hyperlink ref="AA697" location="'База данных'!AA697" display="AUDCAD 2.22 2012-2020 AlpProECN Slip 100-400.htm"/>
    <hyperlink ref="AA698" location="'База данных'!AA698" display="Setka AUDCAD v 2.22 2012-2020 Slip 100-400.htm"/>
    <hyperlink ref="AA699" location="'База данных'!AA699" display="Setka rm3 AUDCAD V2.22 M1 Dukas 2012-2020 0.8Spread 0ms 4$Tax.htm"/>
    <hyperlink ref="AA700" location="'База данных'!AA700" display="Setka rm3 AUDCAD V2.22 M1 Dukas 2012-2020 0ms 4$Tax.htm"/>
    <hyperlink ref="AA701" location="'База данных'!AA701" display="Setka rm3 AUDCAD V2.22 M1 Dukas 2012-2020 1.2Spread 0ms 4$Tax.htm"/>
    <hyperlink ref="AA702" location="'База данных'!AA702" display="Setka rm3 AUDCAD V2.22 M1 Dukas 2012-2020 100-400ms 4$Tax.htm"/>
    <hyperlink ref="AA703" location="'База данных'!AA703" display="Setka rm3 AUDCAD V2.22 M1 Dukas 2012-2020 DS0-2 4$Tax.htm"/>
    <hyperlink ref="A704" r:id="rId260"/>
    <hyperlink ref="B704" location="'База данных'!B704" display="Setka RM3 AUDCAD M1 v2.22.set"/>
    <hyperlink ref="AA704" location="'База данных'!AA704" display="AUDCAD 2.22 2012-2020 AlpECN-1 Slip 100-400.htm"/>
    <hyperlink ref="AA705" location="'База данных'!AA705" display="AUDCAD 2.22 2012-2020 AlpProECN Slip 100-400.htm"/>
    <hyperlink ref="AA706" location="'База данных'!AA706" display="Setka AUDCAD v 2.22 2012-2020 Slip 100-400.htm"/>
    <hyperlink ref="AA707" location="'База данных'!AA707" display="Setka rm3 AUDCAD V2.22 M1 Dukas 2012-2020 0.8Spread 0ms 4$Tax.htm"/>
    <hyperlink ref="AA708" location="'База данных'!AA708" display="Setka rm3 AUDCAD V2.22 M1 Dukas 2012-2020 0ms 4$Tax.htm"/>
    <hyperlink ref="AA709" location="'База данных'!AA709" display="Setka rm3 AUDCAD V2.22 M1 Dukas 2012-2020 1.2Spread 0ms 4$Tax.htm"/>
    <hyperlink ref="AA710" location="'База данных'!AA710" display="Setka rm3 AUDCAD V2.22 M1 Dukas 2012-2020 100-400ms 4$Tax.htm"/>
    <hyperlink ref="AA711" location="'База данных'!AA711" display="Setka rm3 AUDCAD V2.22 M1 Dukas 2012-2020 DS0-2 4$Tax.htm"/>
    <hyperlink ref="A712" r:id="rId261"/>
    <hyperlink ref="B712" location="'База данных'!B712" display="Ostap.Bender Setka ADX EURJPY v3.15.set"/>
    <hyperlink ref="AA712" location="'База данных'!AA712" display="Ostap.Bender Setka EURJPY v3.15 2015-2020 No Slip.htm"/>
    <hyperlink ref="AA713" location="'База данных'!AA713" display="Ostap.Bender Setka EURJPY v3.15 2015-2020 Slip-100-500 AlpProECN.htm"/>
    <hyperlink ref="AA714" location="'База данных'!AA714" display="Ostap.Bender Setka EURJPY v3.15 2015-2020 Slip-100-500.htm"/>
    <hyperlink ref="A715" r:id="rId262"/>
    <hyperlink ref="B715" location="'База данных'!B715" display="USDJPY Ostap.Bender v 1.24.set"/>
    <hyperlink ref="AA715" location="'База данных'!AA715" display="USDJPY Ostap.Bender v 1.24 2015-2020 Slip-100-400.htm"/>
    <hyperlink ref="A716" r:id="rId263"/>
    <hyperlink ref="B716" location="'База данных'!B716" display="EAQj-Setka_v1.41-USDCAD-VaBank-Spring-Boris1961-20170124.set"/>
    <hyperlink ref="AA716" location="'База данных'!AA716" display="EAQj-Setka_v1.42-AUDCAD-VaBank-Spring-2010-2016-Boris1961-16-20170225.htm"/>
    <hyperlink ref="AA717" location="'База данных'!AA717" display="EAQj-Setka_v1.42-AUDCAD-VaBank-Spring-2010-2016-Boris1961-20170224.htm"/>
    <hyperlink ref="AA718" location="'База данных'!AA718" display="EAQj-Setka_v1.42-USDCAD-VaBank-Spring-2010-2016-Boris1961-20170224_L11_74vhoda_Aggr_CDD-11500.htm"/>
    <hyperlink ref="AA719" location="'База данных'!AA719" display="EAQj-Setka_v1.42-USDCAD-VaBank-Spring-2010-2016-Boris1961-20170224_L11_74vhoda_CDD-1600.htm"/>
    <hyperlink ref="AA720" location="'База данных'!AA720" display="EAQj-Setka_v1.42-USDCAD-VaBank-Spring-2010-2016-Boris1961-20170224_L11_74vhoda_CDD-300.htm"/>
    <hyperlink ref="A721" r:id="rId264"/>
    <hyperlink ref="B721" location="'База данных'!B721" display="EAQj-Setka_v1.42-AUDCAD-VaBank-Spring-Boris1961-20170125.set"/>
    <hyperlink ref="AA721" location="'База данных'!AA721" display="EAQj-Setka_v1.42-AUDCAD-VaBank-Spring-2010-2016-Boris1961-16-20170225.htm"/>
    <hyperlink ref="AA722" location="'База данных'!AA722" display="EAQj-Setka_v1.42-AUDCAD-VaBank-Spring-2010-2016-Boris1961-20170224.htm"/>
    <hyperlink ref="AA723" location="'База данных'!AA723" display="EAQj-Setka_v1.42-USDCAD-VaBank-Spring-2010-2016-Boris1961-20170224_L11_74vhoda_Aggr_CDD-11500.htm"/>
    <hyperlink ref="AA724" location="'База данных'!AA724" display="EAQj-Setka_v1.42-USDCAD-VaBank-Spring-2010-2016-Boris1961-20170224_L11_74vhoda_CDD-1600.htm"/>
    <hyperlink ref="AA725" location="'База данных'!AA725" display="EAQj-Setka_v1.42-USDCAD-VaBank-Spring-2010-2016-Boris1961-20170224_L11_74vhoda_CDD-300.htm"/>
    <hyperlink ref="A726" r:id="rId265"/>
    <hyperlink ref="B726" location="'База данных'!B726" display="_(EA) Setka NIM AUDCHF_V2.82 K13 KD2450.set"/>
    <hyperlink ref="AA726" location="'База данных'!AA726" display="(EA) Setka (TDS2-DC) NIM 15.02-20.12 AUDCHF_V2.82 K13 KD2450 0.01fix.htm"/>
    <hyperlink ref="AA727" location="'База данных'!AA727" display="(EA) Setka (TDS2-DC) NIM 15.02-20.12 AUDCHF_V2.82 K13 KD2450 0.02 fix.htm"/>
    <hyperlink ref="AA728" location="'База данных'!AA728" display="(EA) Setka (TDS2-DC) NIM 15.02-20.12 AUDCHF_V2.82 K13 KD2450 0.05 fix.htm"/>
    <hyperlink ref="AA729" location="'База данных'!AA729" display="(EA) Setka (TDS2-DC) NIM 15.02-20.12 AUDCHF_V2.82 K13 KD2450 REI.htm"/>
    <hyperlink ref="AA730" location="'База данных'!AA730" display="(EA) Setka (TDS2-DC) NIM 15.02-20.12 AUDCHF_V2.82 K13 KD2450.htm"/>
    <hyperlink ref="AA731" location="'База данных'!AA731" display="(EA) Setka (TDS2-DC-Rel) NIM 15.02-20.12 AUDCHF_V2.82 K13 KD2450 0.01 fix.htm"/>
    <hyperlink ref="A732" r:id="rId266"/>
    <hyperlink ref="B732" location="'База данных'!B732" display="_(EA) Setka NIM AUDJPY_V1.45 K10 KD2750.set"/>
    <hyperlink ref="AA732" location="'База данных'!AA732" display="(EA) Setka (TDS2-DC) NIM 16.01-20.12 AUDJPY V1.45 0.02 fix.htm"/>
    <hyperlink ref="AA733" location="'База данных'!AA733" display="(EA) Setka (TDS2-DC) NIM 16.01-20.12 AUDJPY V1.45 0.05 fix.htm"/>
    <hyperlink ref="AA734" location="'База данных'!AA734" display="(EA) Setka (TDS2-DC) NIM 16.01-20.12 AUDJPY V1.45 REI.htm"/>
    <hyperlink ref="AA735" location="'База данных'!AA735" display="(EA) Setka (TDS2-DC-Rel) NIM 16.01-20.12 AUDJPY V1.45 0.01 fix.htm"/>
    <hyperlink ref="A736" r:id="rId267"/>
    <hyperlink ref="B736" location="'База данных'!B736" display="(EA) Setka NIM AUDNZD_V2.59 K11 KD2350.set"/>
    <hyperlink ref="AA736" location="'База данных'!AA736" display="(EA) Setka SR24 (TDS2-DC) NIM 15.05-20.12 AUDNZD V2.59 0.01 fix.htm"/>
    <hyperlink ref="AA737" location="'База данных'!AA737" display="(EA) Setka SR24 (TDS2-DC) NIM 15.05-20.12 AUDNZD V2.59 0.02 fix.htm"/>
    <hyperlink ref="AA738" location="'База данных'!AA738" display="(EA) Setka SR24 (TDS2-DC) NIM 15.05-20.12 AUDNZD V2.59 0.05 fix.htm"/>
    <hyperlink ref="AA739" location="'База данных'!AA739" display="(EA) Setka SR24 (TDS2-DC) NIM 15.05-20.12 AUDNZD V2.59 REI 2450.htm"/>
    <hyperlink ref="AA740" location="'База данных'!AA740" display="(EA) Setka SR24 (TDS2-DC-Rel) NIM 15.05-20.12 AUDNZD V2.59 0.01 fix.htm"/>
    <hyperlink ref="A741" r:id="rId268"/>
    <hyperlink ref="B741" location="'База данных'!B741" display="(EA) Setka NIM CADCHF_V2.32 K10 KD2110 0.01 fix.set"/>
    <hyperlink ref="AA741" location="'База данных'!AA741" display="(EA) Setka (TDS2-DC) NIM 15.02-20.12 CADCHF_V2.32 K10 KD2100 0.01 fix.htm"/>
    <hyperlink ref="AA742" location="'База данных'!AA742" display="(EA) Setka (TDS2-DC) NIM 15.02-20.12 CADCHF_V2.32 K10 KD2100 0.02 fix.htm"/>
    <hyperlink ref="AA743" location="'База данных'!AA743" display="(EA) Setka (TDS2-DC) NIM 15.02-20.12 CADCHF_V2.32 K10 KD2100 0.05 fix.htm"/>
    <hyperlink ref="AA744" location="'База данных'!AA744" display="(EA) Setka (TDS2-DC) NIM 15.02-20.12 CADCHF_V2.32 K10 KD2100 REI.htm"/>
    <hyperlink ref="AA745" location="'База данных'!AA745" display="(EA) Setka (TDS2-DC-Rel) NIM 15.02-20.12 CADCHF_V2.32 K10 KD2100 0.01 fix.htm"/>
    <hyperlink ref="A746" r:id="rId269"/>
    <hyperlink ref="B746" location="'База данных'!B746" display="_(EA) Setka NIM CADCHF_V2.32 K10 KD2110.set"/>
    <hyperlink ref="AA746" location="'База данных'!AA746" display="(EA) Setka (TDS2-DC) NIM 15.02-20.12 CADCHF_V2.32 K10 KD2100 0.01 fix.htm"/>
    <hyperlink ref="AA747" location="'База данных'!AA747" display="(EA) Setka (TDS2-DC) NIM 15.02-20.12 CADCHF_V2.32 K10 KD2100 0.02 fix.htm"/>
    <hyperlink ref="AA748" location="'База данных'!AA748" display="(EA) Setka (TDS2-DC) NIM 15.02-20.12 CADCHF_V2.32 K10 KD2100 0.05 fix.htm"/>
    <hyperlink ref="AA749" location="'База данных'!AA749" display="(EA) Setka (TDS2-DC) NIM 15.02-20.12 CADCHF_V2.32 K10 KD2100 REI.htm"/>
    <hyperlink ref="AA750" location="'База данных'!AA750" display="(EA) Setka (TDS2-DC-Rel) NIM 15.02-20.12 CADCHF_V2.32 K10 KD2100 0.01 fix.htm"/>
    <hyperlink ref="A751" r:id="rId270"/>
    <hyperlink ref="B751" location="'База данных'!B751" display="_(EA) Setka NIM CADJPY_V1.28 K10 KD2675 0.01 fix.set"/>
    <hyperlink ref="AA751" location="'База данных'!AA751" display="(EA) Setka (TDS2-DC) NIM 15.09-20.12 CADJPY V1.28 K10 KD2675 0.01 fix.htm"/>
    <hyperlink ref="AA752" location="'База данных'!AA752" display="(EA) Setka (TDS2-DC) NIM 15.09-20.12 CADJPY V1.28 K10 KD2675 0.02 fix.htm"/>
    <hyperlink ref="AA753" location="'База данных'!AA753" display="(EA) Setka (TDS2-DC) NIM 15.09-20.12 CADJPY V1.28 K10 KD2675 0.05 fix.htm"/>
    <hyperlink ref="AA754" location="'База данных'!AA754" display="(EA) Setka (TDS2-DC) NIM 15.09-20.12 CADJPY V1.28 K10 KD2675 REI.htm"/>
    <hyperlink ref="AA755" location="'База данных'!AA755" display="(EA) Setka (TDS2-DC-Rel) NIM 15.09-20.12 CADJPY V1.28 K10 KD2675 0.01 fix.htm"/>
    <hyperlink ref="A756" r:id="rId271"/>
    <hyperlink ref="B756" location="'База данных'!B756" display="(EA) Setka NIM CHFJPY_V1.10 K10 KD2450.set"/>
    <hyperlink ref="AA756" location="'База данных'!AA756" display="(EA) Setka (TDS2-DC) NIM 15.02-20.12 CHFJPY_V1.10 0.01 fix.htm"/>
    <hyperlink ref="AA757" location="'База данных'!AA757" display="(EA) Setka (TDS2-DC) NIM 15.02-20.12 CHFJPY_V1.10 0.02 fix.htm"/>
    <hyperlink ref="AA758" location="'База данных'!AA758" display="(EA) Setka (TDS2-DC) NIM 15.02-20.12 CHFJPY_V1.10 REI 2450.htm"/>
    <hyperlink ref="AA759" location="'База данных'!AA759" display="(EA) Setka (TDS2-DC-Rel) NIM 15.02-20.12 CHFJPY_V1.10 0.01 fix.htm"/>
    <hyperlink ref="A760" r:id="rId272"/>
    <hyperlink ref="B760" location="'База данных'!B760" display="_(EA) Setka NIM EURAUD_V1.44 K9 KD2050.set"/>
    <hyperlink ref="AA760" location="'База данных'!AA760" display="(EA) Setka (TDS2-DC) NIM 15.05-20.12 EURAUD V1.41 K9 KD2050.htm"/>
    <hyperlink ref="AA761" location="'База данных'!AA761" display="(EA) Setka (TDS2-DC) NIM 15.05-20.12 EURAUD V1.43 K9 KD2050 0.01 fix.htm"/>
    <hyperlink ref="AA762" location="'База данных'!AA762" display="(EA) Setka (TDS2-DC) NIM 15.05-20.12 EURAUD V1.43 K9 KD2050 0.02 fix.htm"/>
    <hyperlink ref="AA763" location="'База данных'!AA763" display="(EA) Setka (TDS2-DC) NIM 15.05-20.12 EURAUD V1.43 K9 KD2050.htm"/>
    <hyperlink ref="AA764" location="'База данных'!AA764" display="(EA) Setka (TDS2-DC-Rel) NIM 15.05-20.12 EURAUD V1.43 K9 KD2050 0.05 fix.htm"/>
    <hyperlink ref="AA765" location="'База данных'!AA765" display="(EA) Setka (TDS2-DC-Rel) NIM 15.05-20.12 EURAUD V1.43 K9 KD2050 REI.htm"/>
    <hyperlink ref="AA766" location="'База данных'!AA766" display="(EA) Setka (TDS2-DC-Rel) NIM 15.05-20.12 EURAUD V1.44 K9 KD2050 0.01 fix.htm"/>
    <hyperlink ref="A767" r:id="rId273"/>
    <hyperlink ref="B767" location="'База данных'!B767" display="(EA) Setka NIM EURCAD_V1.13 K10 KD2350.set"/>
    <hyperlink ref="AA767" location="'База данных'!AA767" display="(EA) Setka (TDS-DC) NIM 15.09-20.02 EURCAD_V1.13 0.01 fix.htm"/>
    <hyperlink ref="AA768" location="'База данных'!AA768" display="(EA) Setka (TDS-DC) NIM 15.09-20.02 EURCAD_V1.13 0.02 fix.htm"/>
    <hyperlink ref="AA769" location="'База данных'!AA769" display="(EA) Setka (TDS-DC) NIM 15.09-20.02 EURCAD_V1.13 0.05 fix.htm"/>
    <hyperlink ref="AA770" location="'База данных'!AA770" display="(EA) Setka (TDS-DC) NIM 15.09-20.02 EURCAD_V1.13 REI 2350.htm"/>
    <hyperlink ref="AA771" location="'База данных'!AA771" display="(EA) Setka (TDS-DC-Rel) NIM 15.09-20.02 EURCAD_V1.13 0.01 fix.htm"/>
    <hyperlink ref="A772" r:id="rId274"/>
    <hyperlink ref="B772" location="'База данных'!B772" display="(EA) Setka NIM EURCHF_V1.71 K10 KD2750.set"/>
    <hyperlink ref="AA772" location="'База данных'!AA772" display="(EA) Setka (TDS2-DC) NIM 15.02-20.12 EURCHF V1.71 0.01 fix.htm"/>
    <hyperlink ref="AA773" location="'База данных'!AA773" display="(EA) Setka (TDS2-DC) NIM 15.02-20.12 EURCHF V1.71 0.02 fix.htm"/>
    <hyperlink ref="AA774" location="'База данных'!AA774" display="(EA) Setka (TDS2-DC) NIM 15.02-20.12 EURCHF V1.71 0.05 fix.htm"/>
    <hyperlink ref="AA775" location="'База данных'!AA775" display="(EA) Setka (TDS2-DC) NIM 15.02-20.12 EURCHF V1.71 REI 2500.htm"/>
    <hyperlink ref="AA776" location="'База данных'!AA776" display="(EA) Setka (TDS2-DC-Rel) NIM 15.02-20.12 EURCHF V1.71 KD2500 0.01 fix.htm"/>
    <hyperlink ref="A777" r:id="rId275"/>
    <hyperlink ref="B777" location="'База данных'!B777" display="(EA) Setka NIM EURJPY_V1.37 K11 KD3000.set"/>
    <hyperlink ref="AA777" location="'База данных'!AA777" display="(EA) Setka (TDS2-DC) NIM 15.02-20.12 EURJPY V1.37 0.01 fix.htm"/>
    <hyperlink ref="AA778" location="'База данных'!AA778" display="(EA) Setka (TDS2-DC) NIM 15.02-20.12 EURJPY V1.37 0.02 fix.htm"/>
    <hyperlink ref="AA779" location="'База данных'!AA779" display="(EA) Setka (TDS2-DC) NIM 15.02-20.12 EURJPY V1.37 0.05 fix.htm"/>
    <hyperlink ref="AA780" location="'База данных'!AA780" display="(EA) Setka (TDS2-DC) NIM 15.02-20.12 EURJPY V1.37 REI 3000.htm"/>
    <hyperlink ref="A781" r:id="rId276"/>
    <hyperlink ref="B781" location="'База данных'!B781" display="_(EA) Setka NIM EURJPY_V1.37 K11 KD3000.set"/>
    <hyperlink ref="AA781" location="'База данных'!AA781" display="(EA) Setka (TDS2-DC) NIM 15.02-20.12 EURJPY V1.37 0.01 fix.htm"/>
    <hyperlink ref="AA782" location="'База данных'!AA782" display="(EA) Setka (TDS2-DC) NIM 15.02-20.12 EURJPY V1.37 0.02 fix.htm"/>
    <hyperlink ref="AA783" location="'База данных'!AA783" display="(EA) Setka (TDS2-DC) NIM 15.02-20.12 EURJPY V1.37 0.05 fix.htm"/>
    <hyperlink ref="AA784" location="'База данных'!AA784" display="(EA) Setka (TDS2-DC) NIM 15.02-20.12 EURJPY V1.37 REI 3000.htm"/>
    <hyperlink ref="A785" r:id="rId277"/>
    <hyperlink ref="B785" location="'База данных'!B785" display="(EA) Setka NIM NZDCAD_V2.86 K11 KD1760.set"/>
    <hyperlink ref="AA785" location="'База данных'!AA785" display="(EA) Setka SR24 (TDS2-DC) NIM 15.02-20.12 NZDCAD V2.86 K11 KD1760 0.02 fix.htm"/>
    <hyperlink ref="AA786" location="'База данных'!AA786" display="(EA) Setka SR24 (TDS2-DC) NIM 15.02-20.12 NZDCAD V2.86 K11 KD1760 0.05 fix.htm"/>
    <hyperlink ref="AA787" location="'База данных'!AA787" display="(EA) Setka SR24 (TDS2-DC) NIM 15.02-20.12 NZDCAD V2.86 K11 KD1760 REI 1600.htm"/>
    <hyperlink ref="AA788" location="'База данных'!AA788" display="(EA) Setka SR24 (TDS2-DC-Rel) NIM 15.02-20.12 NZDCAD V2.86 K11 KD1760 0.01 fix.htm"/>
    <hyperlink ref="A789" r:id="rId278"/>
    <hyperlink ref="B789" location="'База данных'!B789" display="(EA) Setka NIM NZDCHF_V2.99 K12 KD2725.set"/>
    <hyperlink ref="AA789" location="'База данных'!AA789" display="(EA) Setka (TDS2-DC) NIM 15.06-20.12 NZDCHF V2.99 K12 KD2725 0.02 fix.htm"/>
    <hyperlink ref="AA790" location="'База данных'!AA790" display="(EA) Setka (TDS2-DC) NIM 15.06-20.12 NZDCHF V2.99 K12 KD2725 0.05 fix.htm"/>
    <hyperlink ref="AA791" location="'База данных'!AA791" display="(EA) Setka (TDS2-DC) NIM 15.06-20.12 NZDCHF V2.99 K12 KD2725 REI.htm"/>
    <hyperlink ref="AA792" location="'База данных'!AA792" display="(EA) Setka (TDS2-DC) NIM 15.06-20.12 NZDCHF V2.99 K13 KD2750 0.01 fix.htm"/>
    <hyperlink ref="AA793" location="'База данных'!AA793" display="(EA) Setka (TDS2-DC-Rel) NIM 15.06-20.12 NZDCHF V2.99 K13 KD2750 0.01 fix.htm"/>
    <hyperlink ref="A794" r:id="rId279"/>
    <hyperlink ref="B794" location="'База данных'!B794" display="(EA) Setka NIM NZDJPY_V1.12 K11 KD2750.set"/>
    <hyperlink ref="AA794" location="'База данных'!AA794" display="(EA) Setka (TDS-DC) NIM 15.02-20.12 NZDJPY_V1.12 0.01 fix.htm"/>
    <hyperlink ref="AA795" location="'База данных'!AA795" display="(EA) Setka (TDS-DC) NIM 15.02-20.12 NZDJPY_V1.12 0.02 fix.htm"/>
    <hyperlink ref="AA796" location="'База данных'!AA796" display="(EA) Setka (TDS-DC) NIM 15.02-20.12 NZDJPY_V1.12 REI 2950.htm"/>
    <hyperlink ref="AA797" location="'База данных'!AA797" display="(EA) Setka (TDS-DC-Rel) NIM 15.02-20.12 NZDJPY_V1.12 0.01 fix.htm"/>
    <hyperlink ref="A798" r:id="rId280"/>
    <hyperlink ref="B798" location="'База данных'!B798" display="(EA) Setka NIM USDCAD_V1.09 K10 KD1780.set"/>
    <hyperlink ref="AA798" location="'База данных'!AA798" display="(EA) Setka (TDS2-DC) NIM 15.02-20.12 USDCAD V1.09 0.01 fix.htm"/>
    <hyperlink ref="AA799" location="'База данных'!AA799" display="(EA) Setka (TDS2-DC) NIM 15.02-20.12 USDCAD V1.09 0.02 fix.htm"/>
    <hyperlink ref="AA800" location="'База данных'!AA800" display="(EA) Setka (TDS2-DC) NIM 15.02-20.12 USDCAD V1.09 0.05 fix.htm"/>
    <hyperlink ref="AA801" location="'База данных'!AA801" display="(EA) Setka (TDS2-DC) NIM 15.02-20.12 USDCAD V1.09 REI.htm"/>
    <hyperlink ref="AA802" location="'База данных'!AA802" display="(EA) Setka (TDS2-DC-Rel) NIM 15.02-20.12 USDCAD V1.09 0.01 fix.htm"/>
    <hyperlink ref="A803" r:id="rId281"/>
    <hyperlink ref="B803" location="'База данных'!B803" display="_(EA) Setka NIM USDCHF_V1.29 K9 KD2410.set"/>
    <hyperlink ref="AA803" location="'База данных'!AA803" display="(EA) Setka (TDS2-DC) NIM 15.05-20.12 USDCHF V1.29 K9 KD2410 0.01 fix.htm"/>
    <hyperlink ref="AA804" location="'База данных'!AA804" display="(EA) Setka (TDS2-DC) NIM 15.05-20.12 USDCHF V1.29 K9 KD2410 0.02 fix.htm"/>
    <hyperlink ref="AA805" location="'База данных'!AA805" display="(EA) Setka (TDS2-DC) NIM 15.05-20.12 USDCHF V1.29 K9 KD2410 0.05 fix.htm"/>
    <hyperlink ref="AA806" location="'База данных'!AA806" display="(EA) Setka (TDS2-DC) NIM 15.05-20.12 USDCHF V1.29 K9 KD2410 REI.htm"/>
    <hyperlink ref="AA807" location="'База данных'!AA807" display="(EA) Setka (TDS2-DC-Rel) NIM 15.05-20.12 USDCHF V1.29 K9 KD2410 0.01 fix.htm"/>
    <hyperlink ref="A808" r:id="rId282"/>
    <hyperlink ref="B808" location="'База данных'!B808" display="(EA) Setka SR24 NIM AUDCAD AS V3.00 KD1570.set"/>
    <hyperlink ref="AA808" location="'База данных'!AA808" display="(EA) Setka SR24 (TDS2-DC) NIM 15.02-20.12 AUDCAD AS V3.00 KD1570 0.05 fix.htm"/>
    <hyperlink ref="AA809" location="'База данных'!AA809" display="(EA) Setka SR24 Rel (TDS2-DC) NIM 15.02-20.12 AUDCAD AS V3.00 KD1570 0.02 fix.htm"/>
    <hyperlink ref="AA810" location="'База данных'!AA810" display="(EA) Setka SR24 Rel (TDS2-DC) NIM 15.02-20.12 AUDCAD AS V3.00 KD1570.htm"/>
    <hyperlink ref="AA811" location="'База данных'!AA811" display="ducas.audcad.html"/>
    <hyperlink ref="AA812" location="'База данных'!AA812" display="robo.ecn.201901-202102.html"/>
    <hyperlink ref="A813" r:id="rId283"/>
    <hyperlink ref="B813" location="'База данных'!B813" display="_(EA) Setka NIM AS AUDJPY_V3.10.set"/>
    <hyperlink ref="AA813" location="'База данных'!AA813" display="(EA) Setka (TDS2-DC) NIM 15.09-20.02 AUDJPY V3.10.htm"/>
    <hyperlink ref="A814" r:id="rId284"/>
    <hyperlink ref="B814" location="'База данных'!B814" display="EAQj_-_Setka_v1.41_-_EURUSD__start_5300eur_-_agressive_-_daniii88.set"/>
    <hyperlink ref="AA814" location="'База данных'!AA814" display="StrategyTester_2015.htm"/>
    <hyperlink ref="AA815" location="'База данных'!AA815" display="StrategyTester_2016.htm"/>
    <hyperlink ref="A816" r:id="rId285"/>
    <hyperlink ref="B816" location="'База данных'!B816" display="(EA) - Setka v1.43 Gureyev-(HQP)-EURUSD-M1-tuned2 ADX and filters.set"/>
    <hyperlink ref="AA816" location="'База данных'!AA816" display="(EA) - Setka v1.43 Gureyev-(HQP)-EURUSD-M1-tuned2 ADX and filters.html"/>
    <hyperlink ref="A817" r:id="rId286"/>
    <hyperlink ref="B817" location="'База данных'!B817" display="(EA) - Setka v1.43 Gureyev-(HQP)-EURUSD-M1-tuned2 ADX and filters v2 st34.set"/>
    <hyperlink ref="AA817" location="'База данных'!AA817" display="(EA) - Setka v1.43 Gureyev-(HQP)-EURUSD-M1-tuned2 ADX and filters v2 st34.html"/>
    <hyperlink ref="A818" r:id="rId287"/>
    <hyperlink ref="B818" location="'База данных'!B818" display="(EA)(Qj)-Setka v1.42-EURUSD_16.01.01-17.02.15_3000S(3000S)_243p_10K_6.22L_M(0_0.01_2_3_5_0.025)_GS(27)_TP(17_5_1_10_-7)_(1_2_T_6_25_T).set"/>
    <hyperlink ref="AA818" location="'База данных'!AA818" display="(EA)(Qj)-Setka v1.42-EURUSD_15.01.01-17.02.15_6000S(3000S)_243p_10K_6.22L_M(0_0.01_2_3_5_0.025)_GS(27)_TP(17_5_1_10_-7)_(1_2_T_6_25_T).htm"/>
    <hyperlink ref="AA819" location="'База данных'!AA819" display="(EA)(Qj)-Setka v1.42-EURUSD_16.01.01-16.12.31_3000S(3000S)_243p_10K_6.22L_M(0_0.01_2_3_5_0.025)_GS(27)_TP(17_5_1_10_-7)_(1_2_T_6_25_T).htm"/>
    <hyperlink ref="A821" r:id="rId288"/>
    <hyperlink ref="B821" location="'База данных'!B821" display="(EA)(Qj)-Setka v1.42-EURUSD_15.01.01-17.02.15_3000S(4500S)_297p_16K_3.85L_M(1_0.01_3.5_2_6_4.5_12_6.5)_GS(35_5_-4_0_0_10)_TP(10_16_-1)_(5_3_T_4_25_T).set"/>
    <hyperlink ref="AA821" location="'База данных'!AA821" display="(EA)(Qj)-Setka v1.42-EURUSD_15.01.01-17.02.15_10000S(4500S)_297p_16K_3.85L_M(1_0.01_3.5_2_6_4.5_12_6.5)_GS(35_5_-4_0_0_10)_TP(10_16_-1)_(5_3_T_4_25_T).htm"/>
    <hyperlink ref="AA823" location="'База данных'!AA823" display="(EA)(Qj)-Setka v1.42-EURUSD_16.01.01-16.12.31_3000S(4500S)_297p_16K_3.85L_M(1_0.01_3.5_2_6_4.5_12_6.5)_GS(35_5_-4_0_0_10)_TP(10_16_-1)_(5_3_T_4_25_T).htm"/>
    <hyperlink ref="A824" r:id="rId289"/>
    <hyperlink ref="B824" location="'База данных'!B824" display="(EA) - Setka v1.43 ADX-IMP-R321-SR24 - USDJPY Corvus v1.1 - 20180101-20210228-D262.set"/>
    <hyperlink ref="AA824" location="'База данных'!AA824" display="(EA) - Setka v1.43 ADX-IMP-R321-SR24 - USDJPY Corvus v1.1 - 20180101-20210228-D262.htm"/>
    <hyperlink ref="AA825" location="'База данных'!AA825" display="ducas.2018-20210415.xlsx"/>
    <hyperlink ref="A826" r:id="rId290"/>
    <hyperlink ref="B826" location="'База данных'!B826" display="(EA) - Setka v1.43 ADX-IMP-R321-SR24 - AUDUSD Corvus v1.2 - 20180101-20210430-D=272.set"/>
    <hyperlink ref="AA826" location="'База данных'!AA826" display="(EA) - Setka v1.43 ADX-IMP-R321-SR24 - AUDUSD Corvus v1.2 - 20180101-20210430-D=272.htm"/>
    <hyperlink ref="A827" r:id="rId291"/>
    <hyperlink ref="B827" location="'База данных'!B827" display="[Setka] [AUDCAD].set"/>
    <hyperlink ref="A828" r:id="rId292"/>
    <hyperlink ref="B828" location="'База данных'!B828" display="[Setka] [AUDCHF].set"/>
    <hyperlink ref="A829" r:id="rId293"/>
    <hyperlink ref="B829" location="'База данных'!B829" display="[Setka] [AUDJPY].set"/>
    <hyperlink ref="A830" r:id="rId294"/>
    <hyperlink ref="B830" location="'База данных'!B830" display="[Setka] [AUDNZD].set"/>
    <hyperlink ref="A831" r:id="rId295"/>
    <hyperlink ref="B831" location="'База данных'!B831" display="[Setka] [AUDUSD].set"/>
    <hyperlink ref="A832" r:id="rId296"/>
    <hyperlink ref="B832" location="'База данных'!B832" display="[Setka] [CADCHF].set"/>
    <hyperlink ref="A833" r:id="rId297"/>
    <hyperlink ref="B833" location="'База данных'!B833" display="[Setka] [CADJPY].set"/>
    <hyperlink ref="A834" r:id="rId298"/>
    <hyperlink ref="B834" location="'База данных'!B834" display="[Setka] [CHFJPY] .set"/>
    <hyperlink ref="A835" r:id="rId299"/>
    <hyperlink ref="B835" location="'База данных'!B835" display="[Setka] [EURAUD].set"/>
    <hyperlink ref="A836" r:id="rId300"/>
    <hyperlink ref="B836" location="'База данных'!B836" display="[Setka] [EURGBP] .set"/>
    <hyperlink ref="A837" r:id="rId301"/>
    <hyperlink ref="B837" location="'База данных'!B837" display="[Setka] [EURUSD].set"/>
    <hyperlink ref="A838" r:id="rId302"/>
    <hyperlink ref="B838" location="'База данных'!B838" display="[Setka] [GBPAUD] .set"/>
    <hyperlink ref="A839" r:id="rId303"/>
    <hyperlink ref="B839" location="'База данных'!B839" display="[Setka] [GBPCHF] .set"/>
    <hyperlink ref="A840" r:id="rId304"/>
    <hyperlink ref="B840" location="'База данных'!B840" display="[Setka] [NZDCAD] .set"/>
    <hyperlink ref="A841" r:id="rId305"/>
    <hyperlink ref="B841" location="'База данных'!B841" display="[Setka] [NZDCHF] .set"/>
    <hyperlink ref="A842" r:id="rId306"/>
    <hyperlink ref="B842" location="'База данных'!B842" display="[Setka] [USDCAD] .set"/>
    <hyperlink ref="A843" r:id="rId307"/>
    <hyperlink ref="B843" location="'База данных'!B843" display="[Setka] [USDJPY] .set"/>
    <hyperlink ref="A844" r:id="rId308"/>
    <hyperlink ref="B844" location="'База данных'!B844" display="[EA] - Setka v1.43- R321-SR24- GBPUSD- Lihodeev 3848  521 пипсов.set"/>
    <hyperlink ref="AA845" location="'База данных'!AA845" display="StrategyTester 3848 521.htm"/>
    <hyperlink ref="A846" r:id="rId309"/>
    <hyperlink ref="B846" location="'База данных'!B846" display="(EA) - Setka v1.43 ADX-IMP-R321-SR24 - AUDNZD Corvus v1.1 - 20190101-20210430-D156.set"/>
    <hyperlink ref="AA846" location="'База данных'!AA846" display="(EA) - Setka v1.43 ADX-IMP-R321-SR24 - AUDNZD Corvus v1.1 - 20190101-20210430-D156.htm"/>
    <hyperlink ref="A847" r:id="rId310"/>
    <hyperlink ref="B847" location="'База данных'!B847" display="(EA) - Setka v1.43 - EURUSD-2014-2021.set"/>
    <hyperlink ref="A848" r:id="rId311"/>
    <hyperlink ref="B848" location="'База данных'!B848" display="(EA) - Setka v1.43 ADX-IMP-R321-SR24 - EURUSD Corvus v1 - 20180101-20210430-Depo=185.set"/>
    <hyperlink ref="AA848" location="'База данных'!AA848" display="(EA) - Setka v1.43 ADX-IMP-R321-SR24 - EURUSD Corvus v1 - 20180101-20210430-Depo=185.htm"/>
    <hyperlink ref="A849" r:id="rId312"/>
    <hyperlink ref="B849" location="'База данных'!B849" display="(EA) - Setka v1.43 ADX-IMP-R321-SR24 - GBPCAD KD1670 2015-2021 ArtemK v0.99.set"/>
    <hyperlink ref="AA849" location="'База данных'!AA849" display="(EA) - Setka v1.43 ADX-IMP-R321-SR24 - GBPCAD KD1670 2015-2021 ArtemK v0.99.htm"/>
    <hyperlink ref="AA850" location="'База данных'!AA850" display="alfa.2014-21052021.xlsx"/>
    <hyperlink ref="AA851" location="'База данных'!AA851" display="alfa.2018-21052021.xlsx"/>
    <hyperlink ref="AA852" location="'База данных'!AA852" display="ducas.2010-20210415.xlsx"/>
    <hyperlink ref="AA853" location="'База данных'!AA853" display="robo.2018-21052021.xlsx"/>
    <hyperlink ref="A854" r:id="rId313"/>
    <hyperlink ref="B854" location="'База данных'!B854" display="(EA) - Setka v1.43-R321- EURCHF_dd147_M0kass_v2.2_200115-210525.F4U.set"/>
    <hyperlink ref="AA854" location="'База данных'!AA854" display="(EA) - Setka v1.43-R321- EURCHF_dd(STOP)147_M0kass_v2.2_200115-210525.F4U.htm"/>
    <hyperlink ref="AA855" location="'База данных'!AA855" display="(EA) - Setka v1.43-R321- EURCHF_dd147_M0kass_v2.2_200115-210221.F4U.htm"/>
    <hyperlink ref="AA856" location="'База данных'!AA856" display="(EA) - Setka v1.43-R321- EURCHF_dd147_M0kass_v2.2_200115-210221.lot0.02.F4U.htm"/>
    <hyperlink ref="AA857" location="'База данных'!AA857" display="(EA) - Setka v1.43-R321- EURCHF_dd147_M0kass_v2.2_200115-210221.lot0.05.F4U.htm"/>
    <hyperlink ref="AA858" location="'База данных'!AA858" display="(EA) - Setka v1.43-R321- EURCHF_dd147_M0kass_v2.2_200115-210221.REINVEST.F4U.htm"/>
    <hyperlink ref="A859" r:id="rId314"/>
    <hyperlink ref="B859" location="'База данных'!B859" display="(EA) - Setka v1.43-R321-AUDUSD-dd365_M0kass_v1.1_180115-210528.set"/>
    <hyperlink ref="AA859" location="'База данных'!AA859" display="(EA) - Setka v1.43-R321-AUDUSD-dd365_M0kass_v1.1_150115-170705.htm"/>
    <hyperlink ref="AA860" location="'База данных'!AA860" display="(EA) - Setka v1.43-R321-AUDUSD-dd365_M0kass_v1.1_150115-210528.stop365.htm"/>
    <hyperlink ref="AA861" location="'База данных'!AA861" display="(EA) - Setka v1.43-R321-AUDUSD-dd365_M0kass_v1.1_180115-210528.htm"/>
    <hyperlink ref="AA862" location="'База данных'!AA862" display="(EA) - Setka v1.43-R321-AUDUSD-dd365_M0kass_v1.1_180115-210528.lot0.02.htm"/>
    <hyperlink ref="AA863" location="'База данных'!AA863" display="(EA) - Setka v1.43-R321-AUDUSD-dd365_M0kass_v1.1_180115-210528.lot0.05.htm"/>
    <hyperlink ref="AA864" location="'База данных'!AA864" display="(EA) - Setka v1.43-R321-AUDUSD-dd365_M0kass_v1.1_180115-210528.reinvest.htm"/>
    <hyperlink ref="AA865" location="'База данных'!AA865" display="(EA) - Setka v1.43-R321-AUDUSD-dd365_M0kass_v1.1_200115-210528.htm"/>
    <hyperlink ref="AA866" location="'База данных'!AA866" display="ducas.01012015-15042021.xlsx"/>
    <hyperlink ref="A867" r:id="rId315"/>
    <hyperlink ref="B867" location="'База данных'!B867" display="(EA)-Setka v1.43-RSI-CCI-AS-R321 USDJPY RSICCI v0.01 S2 SB K10 L117 DD379 KD647 57% 1401-2105.set"/>
    <hyperlink ref="AA867" location="'База данных'!AA867" display="(EA)-Setka v1.43-RSI-CCI-AS-R321 USDJPY RSICCI v0.01 S2 SB K10 L117 DD379 KD647 57% 1401-2105, Alpari.htm"/>
    <hyperlink ref="AA868" location="'База данных'!AA868" display="(EA)-Setka v1.43-RSI-CCI-AS-R321 USDJPY RSICCI v0.01 S2 SB K10 L117 DD379 KD647 57% 1401-2105, SPRx0.8.htm"/>
    <hyperlink ref="AA869" location="'База данных'!AA869" display="(EA)-Setka v1.43-RSI-CCI-AS-R321 USDJPY RSICCI v0.01 S2 SB K10 L117 DD379 KD647 57% 1401-2105, SPRx1.2.htm"/>
    <hyperlink ref="AA870" location="'База данных'!AA870" display="(EA)-Setka v1.43-RSI-CCI-AS-R321 USDJPY RSICCI v0.01 S2 SB K10 L117 DD379 KD647 57% 1401-2105.htm"/>
    <hyperlink ref="A871" r:id="rId316"/>
    <hyperlink ref="B871" location="'База данных'!B871" display="(EA) - Setka v1.43-R321- EURCHF_dd496_M0kass_v2.19_117%_180115-210611.set"/>
    <hyperlink ref="AA871" location="'База данных'!AA871" display="(EA) - Setka v1.43-R321- EURCHF_dd496_M0kass_v2.19_150615-210611.stop625.htm"/>
    <hyperlink ref="AA872" location="'База данных'!AA872" display="(EA) - Setka v1.43-R321- EURCHF_dd496_M0kass_v2.19_180115-210611.htm"/>
    <hyperlink ref="AA873" location="'База данных'!AA873" display="(EA) - Setka v1.43-R321- EURCHF_dd496_M0kass_v2.19_180115-210611.mult0.02.htm"/>
    <hyperlink ref="AA874" location="'База данных'!AA874" display="(EA) - Setka v1.43-R321- EURCHF_dd496_M0kass_v2.19_180115-210611.mult0.05.htm"/>
    <hyperlink ref="AA875" location="'База данных'!AA875" display="(EA) - Setka v1.43-R321- EURCHF_dd496_M0kass_v2.19_180115-210611.reinvest.htm"/>
    <hyperlink ref="A876" r:id="rId317"/>
    <hyperlink ref="B876" location="'База данных'!B876" display="(EA) - Setka v1.43 R321 RCI-CCI-AS usdjpy H1 K11 Step13 m1.6_stop1200.set"/>
    <hyperlink ref="AA876" location="'База данных'!AA876" display="StrategyTester, Alpari.htm"/>
    <hyperlink ref="AA877" location="'База данных'!AA877" display="StrategyTester, spr0.8.htm"/>
    <hyperlink ref="AA878" location="'База данных'!AA878" display="StrategyTester, spr1.2.htm"/>
    <hyperlink ref="AA879" location="'База данных'!AA879" display="StrategyTester.htm"/>
    <hyperlink ref="A880" r:id="rId318"/>
    <hyperlink ref="B880" location="'База данных'!B880" display="set_name=(EA) - Setka v1.43 ADX-IMP-R321-SR24 - USDCHF Corvus v1.1 - 20180101-20210615-D414.set"/>
    <hyperlink ref="AA880" location="'База данных'!AA880" display="(EA) - Setka v1.43 ADX-IMP-R321-SR24 - USDCHF Corvus v1.1 - 20180101-20210615-D414.htm"/>
    <hyperlink ref="A881" r:id="rId319"/>
    <hyperlink ref="B881" location="'База данных'!B881" display="(EA) - Setka v1.43 ADX-IMP-R321-SR24 - EURJPY Corvus v1.2 - 20170510-20210623.set"/>
    <hyperlink ref="AA881" location="'База данных'!AA881" display="(EA) - Setka v1.43 ADX-IMP-R321-SR24 - EURJPY Corvus v1.2 - 20170510-20210623.htm"/>
    <hyperlink ref="A882" r:id="rId320"/>
    <hyperlink ref="B882" location="'База данных'!B882" display="EAQj_-_Setka_v1.41-RSI-CCI-AS_Роман26rus_AUDCAD_H1.set"/>
    <hyperlink ref="AA882" location="'База данных'!AA882" display="EAQj_-_Setka_v1.41-RSI-CCI-AS_Роман26rus_AUDCAD_H1, Dukas, $8, reinvest.htm"/>
    <hyperlink ref="AA883" location="'База данных'!AA883" display="EAQj_-_Setka_v1.41-RSI-CCI-AS_Роман26rus_AUDCAD_H1, Dukas, $8.htm"/>
    <hyperlink ref="A884" r:id="rId321"/>
    <hyperlink ref="B884" location="'База данных'!B884" display="(EA) - Setka v1.44.19-ADX-IMP- GBPUSD - Lihodeev 2.1 S2 DD2330 2016-2021.set"/>
    <hyperlink ref="AA884" location="'База данных'!AA884" display="StrategyTester.htm"/>
    <hyperlink ref="A885" r:id="rId322"/>
    <hyperlink ref="B885" location="'База данных'!B885" display="[EA] - Setka v1.44.19-ADX-IMP- GBPUSD-DD2330 - Lihodeev 2016-2021  2.1.set"/>
    <hyperlink ref="AA885" location="'База данных'!AA885" display="ducas.170101-210826.xlsx"/>
    <hyperlink ref="AA886" location="'База данных'!AA886" display="StrategyTester.htm"/>
    <hyperlink ref="A887" r:id="rId323"/>
    <hyperlink ref="B887" location="'База данных'!B887" display="1,41_EURUSD_1500_777Aleksey777.set"/>
    <hyperlink ref="A888" r:id="rId324"/>
    <hyperlink ref="B888" location="'База данных'!B888" display="(EA) - Setka v1.44. 19-EURUSD-dd1752_M0kass_v1.4.-14.01.15-21.09.23.set"/>
    <hyperlink ref="AA888" location="'База данных'!AA888" display="(EA) - Setka v1.44. 19-EURUSD-dd1752_M0kass_v1.4.-14.01.15-21.09.23.htm"/>
    <hyperlink ref="A891" r:id="rId325"/>
    <hyperlink ref="B891" location="'База данных'!B891" display="Setka AUDCAD v5.1 Ostap.Bender.set"/>
    <hyperlink ref="AA891" location="'База данных'!AA891" display="Setka 1.44.19 AUDCAD v5.1 Ostap.Bender Dukas Slip-300-500 2006-2021.htm"/>
    <hyperlink ref="A892" r:id="rId326"/>
    <hyperlink ref="B892" location="'База данных'!B892" display="EAQj_-_Setka_v1.42_-_AUDCAD_0.48_1.5_15_464п_start_2500$.set"/>
    <hyperlink ref="AA892" location="'База данных'!AA892" display="EAQj_-_Setka_v1.41_-_StrategyTester_AUDCAD_0.48_1.5_15_464п_start_2500$_2014.01.15-2017.01.03.htm"/>
    <hyperlink ref="A893" r:id="rId327"/>
    <hyperlink ref="B893" location="'База данных'!B893" display="EAQj_-_Setka_v1.40_-_18-650п__20161123_-_GBPUSD_start_16000$_-_minlot_-_экспериментальный_-_mod_20170202.set"/>
    <hyperlink ref="A894" r:id="rId328"/>
    <hyperlink ref="B894" location="'База данных'!B894" display="Ostap.Bender AUDJPY  v1,1 Compres.set"/>
    <hyperlink ref="AA894" location="'База данных'!AA894" display="AUDJPY M1 v1.1.htm"/>
    <hyperlink ref="AA895" location="'База данных'!AA895" display="AUDJPY M30 v1.1.htm"/>
    <hyperlink ref="AA896" location="'База данных'!AA896" display="audjpy.alfa.210101-220201.xlsx"/>
    <hyperlink ref="AA897" location="'База данных'!AA897" display="cadjpy.ducas.140101-220201.lot008.xlsx"/>
    <hyperlink ref="AA898" location="'База данных'!AA898" display="cadjpy.ducas.140101-220201.xlsx"/>
    <hyperlink ref="AA899" location="'База данных'!AA899" display="ducas.120101-220201.lot001.xlsx"/>
    <hyperlink ref="AA900" location="'База данных'!AA900" display="ducas.120101-220201.lot008.xlsx"/>
    <hyperlink ref="A901" r:id="rId329"/>
    <hyperlink ref="B901" location="'База данных'!B901" display="Ostap.Bender AUDJPY  v1,1.set"/>
    <hyperlink ref="AA901" location="'База данных'!AA901" display="AUDJPY M1 v1.1.htm"/>
    <hyperlink ref="AA902" location="'База данных'!AA902" display="AUDJPY M30 v1.1.htm"/>
    <hyperlink ref="AA903" location="'База данных'!AA903" display="audjpy.alfa.210101-220201.xlsx"/>
    <hyperlink ref="AA904" location="'База данных'!AA904" display="cadjpy.ducas.140101-220201.lot008.xlsx"/>
    <hyperlink ref="AA905" location="'База данных'!AA905" display="cadjpy.ducas.140101-220201.xlsx"/>
    <hyperlink ref="AA906" location="'База данных'!AA906" display="ducas.120101-220201.lot001.xlsx"/>
    <hyperlink ref="AA907" location="'База данных'!AA907" display="ducas.120101-220201.lot008.xlsx"/>
    <hyperlink ref="A908" r:id="rId330"/>
    <hyperlink ref="B908" location="'База данных'!B908" display="Ostap.Bender EURCAD LS v2,1 Compres.set"/>
    <hyperlink ref="AA908" location="'База данных'!AA908" display="ducas.140101-220201.xlsx"/>
    <hyperlink ref="AA909" location="'База данных'!AA909" display="EURCAD M1 v2.1 2012-2021.htm"/>
    <hyperlink ref="AA910" location="'База данных'!AA910" display="gbpusd.ducas.140101-220201.lot002.xlsx"/>
    <hyperlink ref="AA911" location="'База данных'!AA911" display="gbpusd.ducas.140101-220201.xlsx"/>
    <hyperlink ref="A912" r:id="rId331"/>
    <hyperlink ref="B912" location="'База данных'!B912" display="Ostap.Bender EURCAD LS v2,1.set"/>
    <hyperlink ref="AA912" location="'База данных'!AA912" display="ducas.140101-220201.xlsx"/>
    <hyperlink ref="AA913" location="'База данных'!AA913" display="EURCAD M1 v2.1 2012-2021.htm"/>
    <hyperlink ref="AA914" location="'База данных'!AA914" display="gbpusd.ducas.140101-220201.lot002.xlsx"/>
    <hyperlink ref="AA915" location="'База данных'!AA915" display="gbpusd.ducas.140101-220201.xlsx"/>
    <hyperlink ref="A916" r:id="rId332"/>
    <hyperlink ref="B916" location="'База данных'!B916" display="Setka 295 Ostap.Bender EURUSD v2.2 Compres.set"/>
    <hyperlink ref="AA916" location="'База данных'!AA916" display="EURUSD M1 v2.2 2015-2021.htm"/>
    <hyperlink ref="A917" r:id="rId333"/>
    <hyperlink ref="B917" location="'База данных'!B917" display="Setka 295 Ostap.Bender EURUSD v2.2.set"/>
    <hyperlink ref="AA917" location="'База данных'!AA917" display="EURUSD M1 v2.2 2015-2021.htm"/>
    <hyperlink ref="A918" r:id="rId334"/>
    <hyperlink ref="B918" location="'База данных'!B918" display="EAQJ_ Setka_v1.44_rsi_cci_EURCHF_200_H1_2z_pila.set"/>
    <hyperlink ref="A919" r:id="rId335"/>
    <hyperlink ref="AA919" location="'База данных'!AA919" display="(EA) - Setka v1.44.32-ADX-IMP EURGBP - 20150101-20220331-D475S.htm"/>
    <hyperlink ref="A920" r:id="rId336"/>
    <hyperlink ref="B920" location="'База данных'!B920" display="EURGBP.set"/>
    <hyperlink ref="AA920" location="'База данных'!AA920" display="(EA) - Setka v1.44.32-ADX-IMP EURGBP - 20150101-20220331-D475S.htm"/>
    <hyperlink ref="A921" r:id="rId337"/>
    <hyperlink ref="B921" location="'База данных'!B921" display="EURCHF(com).set"/>
    <hyperlink ref="AA921" location="'База данных'!AA921" display="(EA) - Setka v1.44.32-ADX-IMP- EURCHF - 20150101-20220331-D165.htm"/>
    <hyperlink ref="A922" r:id="rId338"/>
    <hyperlink ref="B922" location="'База данных'!B922" display="EURCHF.set"/>
    <hyperlink ref="AA922" location="'База данных'!AA922" display="(EA) - Setka v1.44.32-ADX-IMP- EURCHF - 20150101-20220331-D165.htm"/>
    <hyperlink ref="A923" r:id="rId339"/>
    <hyperlink ref="B923" location="'База данных'!B923" display="v1.41 - chfjpy 15=261 0.01 1.5 = 6000$_8.set"/>
    <hyperlink ref="AA924" location="'База данных'!AA924" display="CHFJPY_0.htm"/>
    <hyperlink ref="AA925" location="'База данных'!AA925" display="CHFJPY_1.htm"/>
    <hyperlink ref="AA926" location="'База данных'!AA926" display="CHFJPY_2.htm"/>
    <hyperlink ref="AA927" location="'База данных'!AA927" display="CHFJPY_7.htm"/>
    <hyperlink ref="AA928" location="'База данных'!AA928" display="CHFJPY_8.htm"/>
    <hyperlink ref="A934" r:id="rId340"/>
    <hyperlink ref="B934" location="'База данных'!B934" display="v1.41 - chfjpy 15=261 0.01 1.5 = 9000$_7.set"/>
    <hyperlink ref="AA935" location="'База данных'!AA935" display="CHFJPY_0.htm"/>
    <hyperlink ref="AA936" location="'База данных'!AA936" display="CHFJPY_1.htm"/>
    <hyperlink ref="AA937" location="'База данных'!AA937" display="CHFJPY_2.htm"/>
    <hyperlink ref="AA938" location="'База данных'!AA938" display="CHFJPY_7.htm"/>
    <hyperlink ref="AA939" location="'База данных'!AA939" display="CHFJPY_8.htm"/>
    <hyperlink ref="A945" r:id="rId341"/>
    <hyperlink ref="B945" location="'База данных'!B945" display="v1.41 - chfjpy 15=275 0.01 1.5 = 20000$_0.set"/>
    <hyperlink ref="AA946" location="'База данных'!AA946" display="CHFJPY_0.htm"/>
    <hyperlink ref="AA947" location="'База данных'!AA947" display="CHFJPY_1.htm"/>
    <hyperlink ref="AA948" location="'База данных'!AA948" display="CHFJPY_2.htm"/>
    <hyperlink ref="AA949" location="'База данных'!AA949" display="CHFJPY_7.htm"/>
    <hyperlink ref="AA950" location="'База данных'!AA950" display="CHFJPY_8.htm"/>
    <hyperlink ref="A956" r:id="rId342"/>
    <hyperlink ref="B956" location="'База данных'!B956" display="v1.41 - chfjpy 15=352 0.01 1.5 = 13000$_2.set"/>
    <hyperlink ref="AA957" location="'База данных'!AA957" display="CHFJPY_0.htm"/>
    <hyperlink ref="AA958" location="'База данных'!AA958" display="CHFJPY_1.htm"/>
    <hyperlink ref="AA959" location="'База данных'!AA959" display="CHFJPY_2.htm"/>
    <hyperlink ref="AA960" location="'База данных'!AA960" display="CHFJPY_7.htm"/>
    <hyperlink ref="AA961" location="'База данных'!AA961" display="CHFJPY_8.htm"/>
    <hyperlink ref="A967" r:id="rId343"/>
    <hyperlink ref="B967" location="'База данных'!B967" display="v1.41 - chfjpy 15=459 0.01 1.5 = 35000$_1.set"/>
    <hyperlink ref="AA968" location="'База данных'!AA968" display="CHFJPY_0.htm"/>
    <hyperlink ref="AA969" location="'База данных'!AA969" display="CHFJPY_1.htm"/>
    <hyperlink ref="AA970" location="'База данных'!AA970" display="CHFJPY_2.htm"/>
    <hyperlink ref="AA971" location="'База данных'!AA971" display="CHFJPY_7.htm"/>
    <hyperlink ref="AA972" location="'База данных'!AA972" display="CHFJPY_8.htm"/>
    <hyperlink ref="A978" r:id="rId344"/>
    <hyperlink ref="B978" location="'База данных'!B978" display="EAQj_-_Setka_v1.41_-_12-185п_EURUSD__start_5000$.set"/>
    <hyperlink ref="AA978" location="'База данных'!AA978" display="EAQj_-_Setka_v1.41_-_12-185п_EURUSD__start_5000$_99%_20150101-20160101.htm"/>
    <hyperlink ref="AA979" location="'База данных'!AA979" display="EAQj_-_Setka_v1.41_-_12-185п_EURUSD__start_5000$_99%_20160101-20161210.htm"/>
    <hyperlink ref="AA980" location="'База данных'!AA980" display="ReportTester-2017-2019.xlsx"/>
    <hyperlink ref="AA981" location="'База данных'!AA981" display="ReportTester-50447737.xlsx"/>
    <hyperlink ref="AA982" location="'База данных'!AA982" display="StrategyTester.htm"/>
    <hyperlink ref="A983" r:id="rId345"/>
    <hyperlink ref="B983" location="'База данных'!B983" display="EAQj_-_Setka_v1.41_-_13-200п_EURUSD__start_10000$.set"/>
    <hyperlink ref="AA983" location="'База данных'!AA983" display="EAQj_-_Setka_v1.41_-_12-185п_EURUSD__start_5000$_99%_20150101-20160101.htm"/>
    <hyperlink ref="AA984" location="'База данных'!AA984" display="EAQj_-_Setka_v1.41_-_12-185п_EURUSD__start_5000$_99%_20160101-20161210.htm"/>
    <hyperlink ref="AA985" location="'База данных'!AA985" display="ReportTester-2017-2019.xlsx"/>
    <hyperlink ref="AA986" location="'База данных'!AA986" display="ReportTester-50447737.xlsx"/>
    <hyperlink ref="AA987" location="'База данных'!AA987" display="StrategyTester.htm"/>
    <hyperlink ref="A988" r:id="rId346"/>
    <hyperlink ref="B988" location="'База данных'!B988" display="EAQj-Setka_v1.42.1-20170317-_1.45x14-320_EURUSD_start_5000-EG10.set"/>
    <hyperlink ref="A989" r:id="rId347"/>
    <hyperlink ref="B989" location="'База данных'!B989" display="EAQj-Setka_v1.42.1-20170317-_1.45x14-350__EURUSD_start_5000-EG10.set"/>
    <hyperlink ref="A990" r:id="rId348"/>
    <hyperlink ref="B990" location="'База данных'!B990" display="EAQj_-_Setka_v1.42_-_AUDCAD_0.1_1.6_12_317п_start_200$.set"/>
    <hyperlink ref="AA990" location="'База данных'!AA990" display="EAQj-Setka_v1.42.2_AUDCAD_0.1_1.6_12_317п_start_200$_2014.01.15-2017.01.03_Chex_Test_TDS2_SprDC+15_Slip10.htm"/>
    <hyperlink ref="AA991" location="'База данных'!AA991" display="EAQj_-_Setka_v1.41_-_StrategyTester_AUDCAD_0.1_1.6_12_317п_start_200$_2014.01.15-2017.01.03.htm"/>
    <hyperlink ref="A992" r:id="rId349"/>
    <hyperlink ref="B992" location="'База данных'!B992" display="(EA)(Qj)-Setka v1.42-CHFJPY_15.01.01-17.02.15_5000S(4000S)_318p_15K_6.15L_M(0_0.01_1.5_3)_GS(21_5_1_10_-1)_TP(16_11_-1)_(1_3_T_4_25_T).set"/>
    <hyperlink ref="AA992" location="'База данных'!AA992" display="(EA)(Qj)-Setka v1.42.1-CHFJPY_15.01.01-17.02.15_5000S(4000S)_318p_15K_6.15L_M(0_0.01_1.5_3)_GS(21_5_1_10_-1)_TP(16_11_-1)_(1_3_T_4_25_T).htm"/>
    <hyperlink ref="AA994" location="'База данных'!AA994" display="(EA)(Qj)-Setka v1.42.2(opt)-CHFJPY_15.01.01-17.02.15_5000S(4000S)_318p_15K_6.15L_M(0_0.01_1.5_3)_GS(21_5_1_10_-1)_TP(16_11_-1)_(1_3_T_4_25_T).htm"/>
    <hyperlink ref="AA995" location="'База данных'!AA995" display="(EA)(Qj)-Setka v1.42.2-CHFJPY_15.01.01-17.02.15_5000S(4000S)_318p_15K_6.15L_M(0_0.01_1.5_3)_GS(21_5_1_10_-1)_TP(16_11_-1)_(1_3_T_4_25_T).htm"/>
    <hyperlink ref="A996" r:id="rId350"/>
    <hyperlink ref="B996" location="'База данных'!B996" display="EAQj-Setka_v1.42.2-EURUSD_M1-NIGHT-Boris1961-20170321.set"/>
    <hyperlink ref="AA996" location="'База данных'!AA996" display="EAQj-Setka_v1.42.2-EURUSD_M1-NIGHT-100114-201215_TDS2_DC+10_Slip10_01L_CDD3000-Boris1961-20170321.htm"/>
    <hyperlink ref="AA997" location="'База данных'!AA997" display="EAQj-Setka_v1.42.2-EURUSD_M1-NIGHT-100116-201216_TDS2_DC+10_Slip10_01L_CDD3000-Boris1961-20170321.htm"/>
    <hyperlink ref="A998" r:id="rId351"/>
    <hyperlink ref="B998" location="'База данных'!B998" display="(EA) Setka 1.44.32 NIM USDJPY_V3.08 SHED.set"/>
    <hyperlink ref="AA998" location="'База данных'!AA998" display="(EA) Setka 1.44 (TDS2-DC) NIM 16.05-22.09 USDJPY V3.07 0.05 fix.htm"/>
    <hyperlink ref="AA999" location="'База данных'!AA999" display="(EA) Setka 1.44 (TDS2-DC) NIM 16.05-22.09 USDJPY V3.08 0.01 fix.htm"/>
    <hyperlink ref="AA1000" location="'База данных'!AA1000" display="(EA) Setka 1.44 (TDS2-DC) NIM 16.05-22.09 USDJPY V3.08 0.02 fix.htm"/>
    <hyperlink ref="AA1001" location="'База данных'!AA1001" display="(EA) Setka 1.44 (TDS2-DC) NIM 16.05-22.09 USDJPY V3.08 REI buy.htm"/>
    <hyperlink ref="AA1002" location="'База данных'!AA1002" display="(EA) Setka 1.44 (TDS2-DC) NIM 16.05-22.09 USDJPY V3.08 REI sell.htm"/>
    <hyperlink ref="A1003" r:id="rId352"/>
    <hyperlink ref="B1003" location="'База данных'!B1003" display="(EA) Setka 1.44.32 NIM USDJPY_V3.08.set"/>
    <hyperlink ref="AA1003" location="'База данных'!AA1003" display="(EA) Setka 1.44 (TDS2-DC) NIM 16.05-22.09 USDJPY V3.07 0.05 fix.htm"/>
    <hyperlink ref="AA1004" location="'База данных'!AA1004" display="(EA) Setka 1.44 (TDS2-DC) NIM 16.05-22.09 USDJPY V3.08 0.01 fix.htm"/>
    <hyperlink ref="AA1005" location="'База данных'!AA1005" display="(EA) Setka 1.44 (TDS2-DC) NIM 16.05-22.09 USDJPY V3.08 0.02 fix.htm"/>
    <hyperlink ref="AA1006" location="'База данных'!AA1006" display="(EA) Setka 1.44 (TDS2-DC) NIM 16.05-22.09 USDJPY V3.08 REI buy.htm"/>
    <hyperlink ref="AA1007" location="'База данных'!AA1007" display="(EA) Setka 1.44 (TDS2-DC) NIM 16.05-22.09 USDJPY V3.08 REI sell.htm"/>
    <hyperlink ref="A1008" r:id="rId353"/>
    <hyperlink ref="B1008" location="'База данных'!B1008" display="EAQj_-_Setka_v1.41_-_10-221п_EURCAD__start_3000$_2014-2017.set"/>
    <hyperlink ref="AA1008" location="'База данных'!AA1008" display="EAQj_-_Setka_v1.41_-_10-221п_EURCAD__start_5000$_2014-2017.htm"/>
    <hyperlink ref="A1009" r:id="rId354"/>
    <hyperlink ref="B1009" location="'База данных'!B1009" display="(EA)-Setka-v1.46-EURUSD-Amba-v2-15kol--2018-2022-Dep6200.set"/>
    <hyperlink ref="AA1009" location="'База данных'!AA1009" display="(EA)-Setka-v1.46-EURUSD-Amba-V2-15kol--2018-2022-6200.html"/>
    <hyperlink ref="A1010" r:id="rId355"/>
    <hyperlink ref="B1010" location="'База данных'!B1010" display="(EA) - Setka v1.46-ADX-IMP EURUSD V1.00 S2 mixer17 K=10 KDepo=450.set"/>
    <hyperlink ref="AA1010" location="'База данных'!AA1010" display="ducas.2014-2022.xlsx"/>
    <hyperlink ref="AA1011" location="'База данных'!AA1011" display="ducas.2020-2022.xlsx"/>
    <hyperlink ref="A1012" r:id="rId356"/>
    <hyperlink ref="B1012" location="'База данных'!B1012" display="(EA) - Setka v1.46-ADX-IMP-opt___V1__Новый_V1_ФИЛЬТР_0,01.set"/>
    <hyperlink ref="AA1012" location="'База данных'!AA1012" display="ducas.2014-2022.xlsx"/>
    <hyperlink ref="A1013" r:id="rId357"/>
    <hyperlink ref="B1013" location="'База данных'!B1013" display="Qj-Setka 1.42.2 AN 170329 M1 1K 177%Y-25% 2.4mo9,4 RF1.56 #188Y 1.1.14-30.12.16 5crank tits1135.set"/>
    <hyperlink ref="AA1013" location="'База данных'!AA1013" display="Qj-Setka 1.42.2 AN 170329 M1 1K 177%Y-25% 2.4mo9,4 RF1.56 #188Y 1.1.14-30.12.16 5crank tits1135.htm"/>
    <hyperlink ref="AA1014" location="'База данных'!AA1014" display="Qj-Setka-1.42.2-AUDNZD-M1-va40pud_TDS2_DC+15_Slip10.htm"/>
    <hyperlink ref="A1015" r:id="rId358"/>
    <hyperlink ref="B1015" location="'База данных'!B1015" display="Qj-Setka 1.42.2 AU 170325 M1 1K 286%Y-42% 1.8mo4 RF1.5 #716Y 1.1.14-30.12.16 spr13 tits1888.set"/>
    <hyperlink ref="AA1015" location="'База данных'!AA1015" display="Qj-Setka 1.42.2 AU 170325 M1 1K 286%Y-42% 1.8mo4 RF1.5 #716Y 1.1.14-30.12.16 spr13 tits1888.htm"/>
    <hyperlink ref="A1016" r:id="rId359"/>
    <hyperlink ref="B1016" location="'База данных'!B1016" display="Qj-Setka v1.42.2 EG 170329 M1 1K 286%Y-57% 2mo5,6 RF1.2 #516Y 1.1.14-30.12.16 spr20 tits2389.set"/>
    <hyperlink ref="AA1016" location="'База данных'!AA1016" display="Qj-Setka v1.42.2 EG 170329 M1 1K 286%Y-57% 2mo5,6 RF1.2 #516Y 1.1.14-30.12.16 spr20 tits2389.htm"/>
    <hyperlink ref="A1017" r:id="rId360"/>
    <hyperlink ref="B1017" location="'База данных'!B1017" display="Qj-Setka 1.42.2 EJ 170329 M1 1K 624%Y-87% 2.3mo15 RF1.6 #409Y 1.1.14-30.12.16 spr20 5crank tits3919.set"/>
    <hyperlink ref="AA1017" location="'База данных'!AA1017" display="Qj-Setka 1.42.2 EJ 170329 M1 1K 624%Y-87% 2.3mo15 RF1.6 #409Y 1.1.14-30.12.16 spr20 5crank tits3919.htm"/>
    <hyperlink ref="A1018" r:id="rId361"/>
    <hyperlink ref="B1018" location="'База данных'!B1018" display="Qj-Setka 1.42.2 GC 170329 M1 1K 290%Y-60,5% 1.25mo3,5 RF0.47 #829Y 1.1.14-30.12.16. spr32 5crank tits6220.set"/>
    <hyperlink ref="AA1018" location="'База данных'!AA1018" display="Qj-Setka 1.42.2 GC 170329 M1 1K 290%Y-60,5% 1.25mo3,5 RF0.47 #829Y 1.1.14-30.12.16. spr32 5crank tits6220.htm"/>
    <hyperlink ref="A1019" r:id="rId362"/>
    <hyperlink ref="B1019" location="'База данных'!B1019" display="Qj-Setka 1.42.2 NC 170324 M1 1K 259%Y-33.2% 2.2mo5.2 RF3.3 #500Y 4.1.16-30.12.16 spr20 5crank tits784.set"/>
    <hyperlink ref="AA1019" location="'База данных'!AA1019" display="Qj-Setka 1.42.2 NC 170324 M1 1K 259%Y-33.2% 2.2mo5.2 RF3.3 #500Y 4.1.16-30.12.16 spr20 5crank tits784.htm"/>
    <hyperlink ref="A1020" r:id="rId363"/>
    <hyperlink ref="B1020" location="'База данных'!B1020" display="1.42_eurusd_m5_extrim.set"/>
    <hyperlink ref="A1021" r:id="rId364"/>
    <hyperlink ref="B1021" location="'База данных'!B1021" display="rsi-cci.ducas.140101-220729.set"/>
    <hyperlink ref="AA1021" location="'База данных'!AA1021" display="ducas.140101-220729.xlsx"/>
    <hyperlink ref="AA1022" location="'База данных'!AA1022" display="rsi-cci.ducas.140101-220729.xlsx"/>
    <hyperlink ref="AA1023" location="'База данных'!AA1023" display="rsi-cci2.ducas.140101-220729.xlsx"/>
    <hyperlink ref="AA1024" location="'База данных'!AA1024" display="[EA] - Setka v1.46 - GBPUSD-03-05-Amba-step10-20-35p-9kol-Dep1200  2020.04-2023.05.21.html"/>
    <hyperlink ref="AA1025" location="'База данных'!AA1025" display="[EA] - Setka v1.46 - GBPUSD-03-05-Amba-step10-20-35p-9kol-Dep1200  2020.04-2023.05.21.xlsx"/>
    <hyperlink ref="A1026" r:id="rId365"/>
    <hyperlink ref="B1026" location="'База данных'!B1026" display="rsi-cci2.ducas.140101-220729.set"/>
    <hyperlink ref="AA1026" location="'База данных'!AA1026" display="ducas.140101-220729.xlsx"/>
    <hyperlink ref="AA1027" location="'База данных'!AA1027" display="rsi-cci.ducas.140101-220729.xlsx"/>
    <hyperlink ref="AA1028" location="'База данных'!AA1028" display="rsi-cci2.ducas.140101-220729.xlsx"/>
    <hyperlink ref="AA1029" location="'База данных'!AA1029" display="[EA] - Setka v1.46 - GBPUSD-03-05-Amba-step10-20-35p-9kol-Dep1200  2020.04-2023.05.21.html"/>
    <hyperlink ref="AA1030" location="'База данных'!AA1030" display="[EA] - Setka v1.46 - GBPUSD-03-05-Amba-step10-20-35p-9kol-Dep1200  2020.04-2023.05.21.xlsx"/>
    <hyperlink ref="A1031" r:id="rId366"/>
    <hyperlink ref="B1031" location="'База данных'!B1031" display="[EA] - Setka v1.46 - GBPUSD-03-05-Amba-step10-20-35p-9kol-Dep1200.set"/>
    <hyperlink ref="AA1031" location="'База данных'!AA1031" display="ducas.140101-220729.xlsx"/>
    <hyperlink ref="AA1032" location="'База данных'!AA1032" display="rsi-cci.ducas.140101-220729.xlsx"/>
    <hyperlink ref="AA1033" location="'База данных'!AA1033" display="rsi-cci2.ducas.140101-220729.xlsx"/>
    <hyperlink ref="AA1034" location="'База данных'!AA1034" display="[EA] - Setka v1.46 - GBPUSD-03-05-Amba-step10-20-35p-9kol-Dep1200  2020.04-2023.05.21.html"/>
    <hyperlink ref="AA1035" location="'База данных'!AA1035" display="[EA] - Setka v1.46 - GBPUSD-03-05-Amba-step10-20-35p-9kol-Dep1200  2020.04-2023.05.21.xlsx"/>
    <hyperlink ref="A1036" r:id="rId367"/>
    <hyperlink ref="B1036" location="'База данных'!B1036" display="(EA)(Qj)-Setka v1.42.2-AUDJPY_15.01.01-17.02.15_50000S(10000S)_182p_11K_5.54L_M(0_0.01_1.8_3_5_0.02)_GS(21_5_-1)_TP(21)_(1_3_T_6_15_T)_(1_4_60).htm.set"/>
    <hyperlink ref="AA1036" location="'База данных'!AA1036" display="(EA)(Qj)-Setka v1.42.2-AUDJPY_15.01.01-17.02.15_50000S(10000S)_182p_11K_5.54L_M(0_0.01_1.8_3_5_0.02)_GS(21_5_-1)_TP(21)_(1_3_T_6_15_T)_(1_4_60).htm"/>
    <hyperlink ref="AA1037" location="'База данных'!AA1037" display="(EA)(Qj)-Setka v1.42.2-AUDJPY_15.01.01-17.02.15_7000S(10000S)_182p_11K_5.54L_M(0_0.01_1.8_3_5_0.02)_GS(21_5_-1)_TP(21)_(1_3_T_6_15_T)_(1_4_60).htm"/>
    <hyperlink ref="AA1038" location="'База данных'!AA1038" display="EAQj-Setka_v1.42.2-AUDJPY_15.01.01-17.02.15_7000S10000S_182p_11K_5.54L_M0_0.01_1.8_3_5_0.02_GS21_5_-1_TP21_1_3_T_6_15_T_1_4_60.htm"/>
    <hyperlink ref="A1040" r:id="rId368"/>
    <hyperlink ref="B1040" location="'База данных'!B1040" display="[EA] - Setka v1.42.2-AUDCAD-H1-Spring.set"/>
    <hyperlink ref="AA1040" location="'База данных'!AA1040" display="[EA] - Setka v1.42.2-AUDCAD-H1-Spring.htm"/>
    <hyperlink ref="A1041" r:id="rId369"/>
    <hyperlink ref="B1041" location="'База данных'!B1041" display="[EA] - Setka v1.42.2-AUDJPY-H1-Spring.set"/>
    <hyperlink ref="AA1041" location="'База данных'!AA1041" display="[EA] - Setka v1.42.2-AUDJPY-H1-Spring.htm"/>
    <hyperlink ref="A1042" r:id="rId370"/>
    <hyperlink ref="B1042" location="'База данных'!B1042" display="[EA] - Setka v1.42.2-AUDNZD-H1-Spring.set"/>
    <hyperlink ref="AA1042" location="'База данных'!AA1042" display="[EA] - Setka v1.42.2-AUDNZD-H1-Spring.htm"/>
    <hyperlink ref="A1043" r:id="rId371"/>
    <hyperlink ref="B1043" location="'База данных'!B1043" display="[EA] - Setka v1.42.2-AUDUSD-H1-Spring.set"/>
    <hyperlink ref="AA1043" location="'База данных'!AA1043" display="[EA] - Setka v1.42.2-AUDUSD-H1-Spring.htm"/>
    <hyperlink ref="A1044" r:id="rId372"/>
    <hyperlink ref="B1044" location="'База данных'!B1044" display="EA] - Setka v1.42.2-EURAUD-H1-Spring.set"/>
    <hyperlink ref="AA1044" location="'База данных'!AA1044" display="EA] - Setka v1.42.2-EURAUD-H1-Spring.htm"/>
    <hyperlink ref="A1045" r:id="rId373"/>
    <hyperlink ref="B1045" location="'База данных'!B1045" display="[EA] - Setka v1.42.2-EURCAD-H1-Spring.set"/>
    <hyperlink ref="AA1045" location="'База данных'!AA1045" display="[EA] - Setka v1.42.2-EURCAD-H1-Spring.htm"/>
    <hyperlink ref="A1046" r:id="rId374"/>
    <hyperlink ref="B1046" location="'База данных'!B1046" display="[EA] - Setka v1.42.2-EURGBP-H1-Spring.set"/>
    <hyperlink ref="AA1046" location="'База данных'!AA1046" display="[EA] - Setka v1.42.2-EURGBP-H1-Spring.htm"/>
    <hyperlink ref="A1047" r:id="rId375"/>
    <hyperlink ref="B1047" location="'База данных'!B1047" display="[EA] - Setka v1.42.2-EURJPY-H1-Spring.set"/>
    <hyperlink ref="AA1047" location="'База данных'!AA1047" display="[EA] - Setka v1.42.2-EURJPY-H1-Spring.htm"/>
    <hyperlink ref="A1048" r:id="rId376"/>
    <hyperlink ref="B1048" location="'База данных'!B1048" display="[EA] - Setka v1.42.2-EURUSD-H1-Spring.set"/>
    <hyperlink ref="AA1048" location="'База данных'!AA1048" display="[EA] - Setka v1.42.2-EURUSD-H1-Spring.htm"/>
    <hyperlink ref="A1049" r:id="rId377"/>
    <hyperlink ref="B1049" location="'База данных'!B1049" display="[EA] - Setka v1.42.2-GBPCAD-M15-Spring.set"/>
    <hyperlink ref="AA1049" location="'База данных'!AA1049" display="[EA] - Setka v1.42.2-GBPCAD-M15-Spring.htm"/>
    <hyperlink ref="A1050" r:id="rId378"/>
    <hyperlink ref="B1050" location="'База данных'!B1050" display="(EA)(Qj)-Setka v1.42.2-AUDJPY_15.01.01-17.02.15_15000S(12000S)_201p_13K_24.38L_M(0_0.01_1.9_3)_GS(10_3_6_5_-1)_TP(16_5_2_8_-1)_(1_3_T_6_20_T)_(1_4_60).set"/>
    <hyperlink ref="AA1050" location="'База данных'!AA1050" display="(EA)(Qj)-Setka v1.42.2-AUDJPY_15.01.01-17.02.15_15000S(12000S)_201p_13K_24.38L_M(0_0.01_1.9_3)_GS(10_3_6_5_-1)_TP(16_5_2_8_-1)_(1_3_T_6_20_T)_(1_4_60).htm"/>
    <hyperlink ref="A1052" r:id="rId379"/>
    <hyperlink ref="B1052" location="'База данных'!B1052" display="EAQj_-_Setka_v1.42.2_-_M1_GBPUSD__0.1_start_90000с_10.2015-2017.set"/>
    <hyperlink ref="AA1052" location="'База данных'!AA1052" display="m1 gbpusd 15-17 просадка 341000.htm"/>
    <hyperlink ref="AA1053" location="'База данных'!AA1053" display="m1 gbpusd 8.10.2015-5.04.2017 ~40% в мес.htm"/>
    <hyperlink ref="AA1054" location="'База данных'!AA1054" display="m5 gbpusd 8.10.2015-5.04.2017 ~40% в мес.htm"/>
    <hyperlink ref="A1055" r:id="rId380"/>
    <hyperlink ref="B1055" location="'База данных'!B1055" display="EAQj_-_Setka_v1.42.2_-_M5_GBPUSD__0.1_start_90000с_10.2015-2017.set"/>
    <hyperlink ref="AA1055" location="'База данных'!AA1055" display="m1 gbpusd 15-17 просадка 341000.htm"/>
    <hyperlink ref="AA1056" location="'База данных'!AA1056" display="m1 gbpusd 8.10.2015-5.04.2017 ~40% в мес.htm"/>
    <hyperlink ref="AA1057" location="'База данных'!AA1057" display="m5 gbpusd 8.10.2015-5.04.2017 ~40% в мес.htm"/>
    <hyperlink ref="A1058" r:id="rId381"/>
    <hyperlink ref="B1058" location="'База данных'!B1058" display="[EA][Qj]-Setka_v1.43-AUDNZD-M15_BuyOnly_0,12_CDD-4400_Boris1961_20170417.set"/>
    <hyperlink ref="AA1058" location="'База данных'!AA1058" display="[EA][Qj]-Setka_v1.43-AUDNZD-M15_BuyOnly_0,12_CDD-4400_TDS2-SprDC+30_Slip10_Boris1961_20170417.htm"/>
    <hyperlink ref="AA1059" location="'База данных'!AA1059" display="[EA][Qj]-Setka_v1.43-AUDNZD-M5_SellOnly_0,08_CDD-4400_TDS2-SprDC+30_Slip10_Boris1961_20170417.htm"/>
    <hyperlink ref="A1060" r:id="rId382"/>
    <hyperlink ref="B1060" location="'База данных'!B1060" display="[EA][Qj]-Setka_v1.43-AUDNZD-M5_SellOnly_0,08_CDD-4400_Boris1961_20170417.set"/>
    <hyperlink ref="AA1060" location="'База данных'!AA1060" display="[EA][Qj]-Setka_v1.43-AUDNZD-M15_BuyOnly_0,12_CDD-4400_TDS2-SprDC+30_Slip10_Boris1961_20170417.htm"/>
    <hyperlink ref="AA1061" location="'База данных'!AA1061" display="[EA][Qj]-Setka_v1.43-AUDNZD-M5_SellOnly_0,08_CDD-4400_TDS2-SprDC+30_Slip10_Boris1961_20170417.htm"/>
    <hyperlink ref="A1062" r:id="rId383"/>
    <hyperlink ref="B1062" location="'База данных'!B1062" display="mt_01 - 1.41 - 20170210 - gbpusd - мульт 1.4+ conserv ass.set"/>
    <hyperlink ref="A1063" r:id="rId384"/>
    <hyperlink ref="B1063" location="'База данных'!B1063" display="mt_07 - 1.40 - 20161115 - eurusd - MultiCarr.set"/>
    <hyperlink ref="A1064" r:id="rId385"/>
    <hyperlink ref="B1064" location="'База данных'!B1064" display="mt_07 - 1.40 - 20161208 - gbpusd - MultiCurr.set"/>
    <hyperlink ref="A1065" r:id="rId386"/>
    <hyperlink ref="B1065" location="'База данных'!B1065" display="mt_07 - 1.41 - 20170105 - eurjpy - MultiCarr.set"/>
    <hyperlink ref="A1066" r:id="rId387"/>
    <hyperlink ref="B1066" location="'База данных'!B1066" display="mt_09 - 1.43 - 20170329 - usdjpy 4-хзнак.set"/>
    <hyperlink ref="A1067" r:id="rId388"/>
    <hyperlink ref="B1067" location="'База данных'!B1067" display="mt_11 - 1.40 - 20161111 - usdjpy - MultiCur.set"/>
    <hyperlink ref="A1068" r:id="rId389"/>
    <hyperlink ref="B1068" location="'База данных'!B1068" display="mt_11 - 1.40 - 20161201 - eurjpy - MultiCur.set"/>
    <hyperlink ref="A1069" r:id="rId390"/>
    <hyperlink ref="B1069" location="'База данных'!B1069" display="mt_11 - 1.40 - 20161201 - eurusd - MultiCur.set"/>
    <hyperlink ref="A1070" r:id="rId391"/>
    <hyperlink ref="B1070" location="'База данных'!B1070" display="mt_11 - 1.40 - 20161208 - eurcad - MultiCur.set"/>
    <hyperlink ref="A1071" r:id="rId392"/>
    <hyperlink ref="B1071" location="'База данных'!B1071" display="mt_11 - 1.41 - 20161221 - GBPUSD - D1CandleFilter+Reverse.set"/>
    <hyperlink ref="A1072" r:id="rId393"/>
    <hyperlink ref="B1072" location="'База данных'!B1072" display="mt_11 - 1.41 - 20170116 - usdcad - MultiCur.set"/>
    <hyperlink ref="A1073" r:id="rId394"/>
    <hyperlink ref="B1073" location="'База данных'!B1073" display="mt_11 - 1.43 - 20170330 - eurgbp - MultiCur - мульт 1.4+.set"/>
    <hyperlink ref="A1074" r:id="rId395"/>
    <hyperlink ref="B1074" location="'База данных'!B1074" display="1.42-20170315-chfjpy-15=261_0.01x1.4=6000$_8_#15_1808_Sng.set"/>
    <hyperlink ref="A1075" r:id="rId396"/>
    <hyperlink ref="B1075" location="'База данных'!B1075" display="1.42-20170315-chfjpy-15=261_0.02x1.4=12000$_#18081_Sng.set"/>
    <hyperlink ref="A1076" r:id="rId397"/>
    <hyperlink ref="B1076" location="'База данных'!B1076" display="(EA)(Qj)-Setka v1.43-AUDJPY_15.01.01-17.02.15_16000S(12000S)_201p_13K_24.38L_M(0_0.01_1.9_3__3333)_GS(10_3_6_5_-1)_TP(15_5_2_8_-1)_(1_3_T_6_20_T)_(1_4_60).set"/>
    <hyperlink ref="AA1077" location="'База данных'!AA1077" display="(EA)(Qj)-Setka v1.43-AUDJPY_15.01.01-17.02.15_16000S(12000S)_201p_13K_24.38L_M(0_0.01_1.9_3__3333)_GS(10_3_6_5_-1)_TP(15_5_2_8_-1)_(1_3_T_6_20_T)_(1_4_60).htm"/>
    <hyperlink ref="A1078" r:id="rId398"/>
    <hyperlink ref="B1078" location="'База данных'!B1078" display="(EA)(Qj)-Setka v1.43-CHFJPY_15.01.01-17.02.15_7000S(7000S)_201p_13K_12.44L_M(0_0.01_1.7_3_5_0.02__3333)_GS(10_3_6_5_-1)_TP(14_5_3_7_-1)_(1_3_T_6_25_T)_(1_4_60).set"/>
    <hyperlink ref="AA1078" location="'База данных'!AA1078" display="(EA)(Qj)-Setka v1.43-CHFJPY_15.01.01-17.02.15_7000S(7000S)_201p_13K_12.44L_M(0_0.01_1.7_3_5_0.02__3333)_GS(10_3_6_5_-1)_TP(14_5_3_7_-1)_(1_3_T_6_25_T)_(1_4_60).htm"/>
    <hyperlink ref="A1079" r:id="rId399"/>
    <hyperlink ref="B1079" location="'База данных'!B1079" display="(EA)(Qj)-Setka_v1.43-EURUSD_15.01.01-17.02.15_50000S(11500S)_234p_13K_22.25L_M(0_0.01_1.7_3_5_0.05__3333)_GS(10_3_3_8_-1_0)_TP(11_5_3_7_-1)_(1_3_T_6_20_T)_(1_8_60).set"/>
    <hyperlink ref="AA1079" location="'База данных'!AA1079" display="(EA)(Qj)-Setka v1.43-EURUSD_15.01.01-17.02.15_50000S(11500S)_234p_13K_22.25L_M(0_0.01_1.7_3_5_0.05__3333)_GS(10_3_3_8_-1_0)_TP(11_5_3_7_-1)_(1_3_T_6_20_T)_(1_8_60).htm"/>
    <hyperlink ref="A1080" r:id="rId400"/>
    <hyperlink ref="B1080" location="'База данных'!B1080" display="mt_11 - 1.42.2 - 20150101-20170418 - GBPUSD - D1CandleFilter+Reverse_10Kstart_18KTP_5KDDspred15_0,01lot_1,58mult.set"/>
    <hyperlink ref="AA1080" location="'База данных'!AA1080" display="mt_11 - 1.42.2 - 20150101-20170418 - GBPUSD - D1CandleFilter+Reverse_10Kstart_18KTP_5KDD_spred15.htm"/>
    <hyperlink ref="A1081" r:id="rId401"/>
    <hyperlink ref="B1081" location="'База данных'!B1081" display="mt_11 - 1.42.2 - 20150101-20170418 - GBPUSD - D1CandleFilter+Reverse_50Kstart_180KTP_40KDDspred15_0,02_2,36mult.set"/>
    <hyperlink ref="AA1081" location="'База данных'!AA1081" display="mt_11 - 1.42.2 - 20150101-20170418 - GBPUSD - D1CandleFilter+Reverse_50Kstart_182KTP_40KDDspred15.htm"/>
    <hyperlink ref="A1082" r:id="rId402"/>
    <hyperlink ref="B1082" location="'База данных'!B1082" display="EURUSD_DANYA+xFalcon_13_колен_10500_денег_1.42.set"/>
    <hyperlink ref="A1083" r:id="rId403"/>
    <hyperlink ref="B1083" location="'База данных'!B1083" display="[EA] - Setka v1.43 - EURUSD - Kutsepal - 4800  0.01 1.7.set"/>
    <hyperlink ref="AA1083" location="'База данных'!AA1083" display="(EA) - Setka v1.43 - EURUSD - Kutsepal - 4800  0.01 1.7 - StrategyTester 2013-2018.htm"/>
    <hyperlink ref="AA1084" location="'База данных'!AA1084" display="ReportTester-15026676.xlsx"/>
    <hyperlink ref="AA1085" location="'База данных'!AA1085" display="ReportTester-2015-2020.xlsx"/>
    <hyperlink ref="A1086" r:id="rId404"/>
    <hyperlink ref="B1086" location="'База данных'!B1086" display="Setka1.43USDCHF_M12017.01.09-2018.02.23DD4689K3.39Grid22Mult1.5TP45Set377.set"/>
    <hyperlink ref="A1087" r:id="rId405"/>
    <hyperlink ref="B1087" location="'База данных'!B1087" display="setka_1.43_sem757_GBPUSD_rsi_H1_400_99.set"/>
    <hyperlink ref="AA1087" location="'База данных'!AA1087" display="StrategyTester.htm"/>
    <hyperlink ref="A1088" r:id="rId406"/>
    <hyperlink ref="B1088" location="'База данных'!B1088" display="(EA)-Setka v1.43-EURUSD-H1-Gureyev-20190109-300 пунктов-100$-25 колен.set"/>
    <hyperlink ref="AA1088" location="'База данных'!AA1088" display="(EA)-Setka v1.43-EURUSD-H1-Gureyev-20190109-300 пунктов-100$-25 колен.htm"/>
    <hyperlink ref="A1089" r:id="rId407"/>
    <hyperlink ref="B1089" location="'База данных'!B1089" display="(EA) - Setka v1.43 ADX-IMP-190301 -USDJPY-M1-3200-13.7perc-TP145-2y.set"/>
    <hyperlink ref="AA1089" location="'База данных'!AA1089" display="(EA) - Setka v1.43 ADX-IMP-190301 -USDJPY-M1-3200-13.7perc-TP145-2y.htm"/>
    <hyperlink ref="AA1090" location="'База данных'!AA1090" display="ReportTester-20090038.xlsx"/>
    <hyperlink ref="A1091" r:id="rId408"/>
    <hyperlink ref="B1091" location="'База данных'!B1091" display="(EA) - Setka v1.43 - ADX-IMP - EURJPY - 2017-2019-M1-DD1116-P112.set"/>
    <hyperlink ref="AA1091" location="'База данных'!AA1091" display="(EA) - Setka v1.43 - ADX-IMP - EURJPY - 2017-2019-M1-DD1116-P112.htm"/>
    <hyperlink ref="A1092" r:id="rId409"/>
    <hyperlink ref="B1092" location="'База данных'!B1092" display="[EA] - Setka v1.43 - USDCHF 2 GMT-3 [DD43 20182019 MT4 test].set"/>
    <hyperlink ref="AA1092" location="'База данных'!AA1092" display="MIG32 USDCHF d1 start 100$ closebydd=100.htm"/>
    <hyperlink ref="A1093" r:id="rId410"/>
    <hyperlink ref="B1093" location="'База данных'!B1093" display="1,41_EURUSD_3000_11колен_777Aleksey777.set"/>
    <hyperlink ref="AA1093" location="'База данных'!AA1093" display="StrategyTester.htm"/>
    <hyperlink ref="A1094" r:id="rId411"/>
    <hyperlink ref="A1095" r:id="rId412"/>
    <hyperlink ref="B1095" location="'База данных'!B1095" display="mysetka_v4.2.set"/>
    <hyperlink ref="A1096" r:id="rId413"/>
    <hyperlink ref="B1096" location="'База данных'!B1096" display="EAQj_-_Setka_v1.39_-_EurUsd_m5.set"/>
    <hyperlink ref="AA1096" location="'База данных'!AA1096" display="EAQj_-_Setka_v1.39_-_EurUsd_m5.htm"/>
    <hyperlink ref="A1097" r:id="rId414"/>
    <hyperlink ref="B1097" location="'База данных'!B1097" display="GBPUSD.set"/>
    <hyperlink ref="A1098" r:id="rId415"/>
    <hyperlink ref="B1098" location="'База данных'!B1098" display="setka_v1.41gbpusd_m1_start19000_010116-231216.set"/>
    <hyperlink ref="A1099" r:id="rId416"/>
    <hyperlink ref="B1099" location="'База данных'!B1099" display="EAQj_-_Setka_v1.39_-_Модель_-_BigFoot_FixLot_EURUSD_v1.set"/>
    <hyperlink ref="AA1099" location="'База данных'!AA1099" display="StrategyTesterReport [EA][Qj] - Setka v1.38+ - Модель - BigFoot.htm"/>
    <hyperlink ref="A1100" r:id="rId417"/>
    <hyperlink ref="B1100" location="'База данных'!B1100" display="Z_v.2.set"/>
    <hyperlink ref="AA1100" location="'База данных'!AA1100" display="ReportTester-50447737.xlsx"/>
    <hyperlink ref="AA1101" location="'База данных'!AA1101" display="StrategyTester.htm"/>
    <hyperlink ref="A1102" r:id="rId418"/>
    <hyperlink ref="B1102" location="'База данных'!B1102" display="EAQj_-_Setka_v1.38+_-_Модель_-_Закрывашка_v.3.set"/>
    <hyperlink ref="AA1102" location="'База данных'!AA1102" display="ReportTester-50447737.xlsx"/>
    <hyperlink ref="AA1103" location="'База данных'!AA1103" display="test.htm"/>
    <hyperlink ref="A1104" r:id="rId419"/>
    <hyperlink ref="B1104" location="'База данных'!B1104" display="mt_08_-_1.38_-_20160928_-_usdcad_-_15=453пп_0.02_last4_mult_1.5+_$10000.set"/>
    <hyperlink ref="A1105" r:id="rId420"/>
    <hyperlink ref="B1105" location="'База данных'!B1105" display="mt_0z_-_1.38_-_20160929_-_gbpusd_-_15=450-505пп_0.04_last4_mult_1.5+_26000.set"/>
    <hyperlink ref="AA1105" location="'База данных'!AA1105" display="ReportTester-50447737.xlsx"/>
    <hyperlink ref="AA1106" location="'База данных'!AA1106" display="ReportTester-504477371.xlsx"/>
    <hyperlink ref="A1107" r:id="rId421"/>
    <hyperlink ref="B1107" location="'База данных'!B1107" display="mt_0z_-_1.38_-_20160929_-_gbpusd_-_15=477пп_0.04_last4_mult_1.5+_25000_buy.set"/>
    <hyperlink ref="A1108" r:id="rId422"/>
    <hyperlink ref="B1108" location="'База данных'!B1108" display="EAQj_-_Setka_v1.38cakrani_-_eurusd_-_MASSIVE_v_1_-_aggressive-minlot_001-50-102ord_depo200_step2-4_long357.set"/>
    <hyperlink ref="A1112" r:id="rId423"/>
    <hyperlink ref="B1112" location="'База данных'!B1112" display="mt_07_-_1.39_-_20161005_-_eurjpy_-_MultiCarr_-_as_other.set"/>
    <hyperlink ref="AA1112" location="'База данных'!AA1112" display="ReportTester-50447737.xlsx"/>
    <hyperlink ref="A1113" r:id="rId424"/>
    <hyperlink ref="B1113" location="'База данных'!B1113" display="AUDUSD_-_Setka_v1.39_-_AutoBigFoot_v.2_-_ak_-_20161128_M5.set"/>
    <hyperlink ref="A1114" r:id="rId425"/>
    <hyperlink ref="B1114" location="'База данных'!B1114" display="AUDUSD_-_Setka_v1.39_-_AutoBigFoot_v.2_-_ak_-_20161130_M5.set"/>
    <hyperlink ref="A1115" r:id="rId426"/>
    <hyperlink ref="B1115" location="'База данных'!B1115" display="EURUSD_-_Setka_v1.39_-_AutoBigFoot_v.2_-_ak_-_20161128_M5.set"/>
    <hyperlink ref="A1116" r:id="rId427"/>
    <hyperlink ref="B1116" location="'База данных'!B1116" display="EURUSD_-_Setka_v1.39_-_AutoBigFoot_v.2_-_ak_-_20161130_M5.set"/>
    <hyperlink ref="A1117" r:id="rId428"/>
    <hyperlink ref="B1117" location="'База данных'!B1117" display="USDCHF_-_Setka_v1.39_-_AutoBigFoot_v.2_-_ak_-_20161128_M5.set"/>
    <hyperlink ref="A1118" r:id="rId429"/>
    <hyperlink ref="B1118" location="'База данных'!B1118" display="USDCHF_-_Setka_v1.39_-_AutoBigFoot_v.2_-_ak_-_20161130_M5.set"/>
    <hyperlink ref="A1119" r:id="rId430"/>
    <hyperlink ref="B1119" location="'База данных'!B1119" display="[EA][Qj]-Setka_v1.39-AUDUSD(1Order=M1-3-30-300,VolMax=20)-Boris1961-20161209.set"/>
    <hyperlink ref="AA1119" location="'База данных'!AA1119" display="[EA][Qj]-Setka_v1.39-AUDUSD(1Order=M1-3-30-300,VolMax=20)-Boris1961-20161209.htm"/>
    <hyperlink ref="AA1120" location="'База данных'!AA1120" display="[EA][Qj]-Setka_v1.39-AUDUSD(1Order=M1-3-30-300,VolMax=5)-Boris1961-20161209.htm"/>
    <hyperlink ref="AA1121" location="'База данных'!AA1121" display="[EA][Qj]-Setka_v1.39-AUDUSD(1Order=M5-3-50-0,Rev=F,VolMax=20)-Boris1961-20161209.htm"/>
    <hyperlink ref="AA1122" location="'База данных'!AA1122" display="[EA][Qj]-Setka_v1.39-AUDUSD(1Order=M5-3-50-0,Rev=F,VolMax=500)-Boris1961-20161209.htm"/>
    <hyperlink ref="A1123" r:id="rId431"/>
    <hyperlink ref="B1123" location="'База данных'!B1123" display="[EA][Qj]-Setka_v1.39-AUDUSD(1Order=M1-3-30-300,VolMax=5)-Boris1961-20161209.set"/>
    <hyperlink ref="AA1123" location="'База данных'!AA1123" display="[EA][Qj]-Setka_v1.39-AUDUSD(1Order=M1-3-30-300,VolMax=20)-Boris1961-20161209.htm"/>
    <hyperlink ref="AA1124" location="'База данных'!AA1124" display="[EA][Qj]-Setka_v1.39-AUDUSD(1Order=M1-3-30-300,VolMax=5)-Boris1961-20161209.htm"/>
    <hyperlink ref="AA1125" location="'База данных'!AA1125" display="[EA][Qj]-Setka_v1.39-AUDUSD(1Order=M5-3-50-0,Rev=F,VolMax=20)-Boris1961-20161209.htm"/>
    <hyperlink ref="AA1126" location="'База данных'!AA1126" display="[EA][Qj]-Setka_v1.39-AUDUSD(1Order=M5-3-50-0,Rev=F,VolMax=500)-Boris1961-20161209.htm"/>
    <hyperlink ref="A1127" r:id="rId432"/>
    <hyperlink ref="B1127" location="'База данных'!B1127" display="[EA][Qj]-Setka_v1.39-AUDUSD(1Order=M5-3-50-0,Rev=F,VolMax=20)-Boris1961-20161209.set"/>
    <hyperlink ref="AA1127" location="'База данных'!AA1127" display="[EA][Qj]-Setka_v1.39-AUDUSD(1Order=M1-3-30-300,VolMax=20)-Boris1961-20161209.htm"/>
    <hyperlink ref="AA1128" location="'База данных'!AA1128" display="[EA][Qj]-Setka_v1.39-AUDUSD(1Order=M1-3-30-300,VolMax=5)-Boris1961-20161209.htm"/>
    <hyperlink ref="AA1129" location="'База данных'!AA1129" display="[EA][Qj]-Setka_v1.39-AUDUSD(1Order=M5-3-50-0,Rev=F,VolMax=20)-Boris1961-20161209.htm"/>
    <hyperlink ref="AA1130" location="'База данных'!AA1130" display="[EA][Qj]-Setka_v1.39-AUDUSD(1Order=M5-3-50-0,Rev=F,VolMax=500)-Boris1961-20161209.htm"/>
    <hyperlink ref="A1131" r:id="rId433"/>
    <hyperlink ref="B1131" location="'База данных'!B1131" display="[EA][Qj]-Setka_v1.39-AUDUSD(1Order=M5-3-50-0,Rev=F,VolMax=500)-Boris1961-20161209.set"/>
    <hyperlink ref="AA1131" location="'База данных'!AA1131" display="[EA][Qj]-Setka_v1.39-AUDUSD(1Order=M1-3-30-300,VolMax=20)-Boris1961-20161209.htm"/>
    <hyperlink ref="AA1132" location="'База данных'!AA1132" display="[EA][Qj]-Setka_v1.39-AUDUSD(1Order=M1-3-30-300,VolMax=5)-Boris1961-20161209.htm"/>
    <hyperlink ref="AA1133" location="'База данных'!AA1133" display="[EA][Qj]-Setka_v1.39-AUDUSD(1Order=M5-3-50-0,Rev=F,VolMax=20)-Boris1961-20161209.htm"/>
    <hyperlink ref="AA1134" location="'База данных'!AA1134" display="[EA][Qj]-Setka_v1.39-AUDUSD(1Order=M5-3-50-0,Rev=F,VolMax=500)-Boris1961-20161209.htm"/>
    <hyperlink ref="A1135" r:id="rId434"/>
    <hyperlink ref="B1135" location="'База данных'!B1135" display="AUDUSD [EA][Qj] - Setka v1.39 - AutoBigFoot.set"/>
    <hyperlink ref="AA1135" location="'База данных'!AA1135" display="ducas.gbpusd.30m.2018-2021.xlsx"/>
    <hyperlink ref="AA1136" location="'База данных'!AA1136" display="ducas.gbpusd.5m.2010-2022.xlsx"/>
    <hyperlink ref="A1137" r:id="rId435"/>
    <hyperlink ref="B1137" location="'База данных'!B1137" display="EURUSD (EA)[EA][Qj] - Setka v1.39 - AutoBigFoot.set"/>
    <hyperlink ref="AA1137" location="'База данных'!AA1137" display="ducas.gbpusd.30m.2018-2021.xlsx"/>
    <hyperlink ref="AA1138" location="'База данных'!AA1138" display="ducas.gbpusd.5m.2010-2022.xlsx"/>
    <hyperlink ref="A1139" r:id="rId436"/>
    <hyperlink ref="B1139" location="'База данных'!B1139" display="GBPUSD [EA][Qj] - Setka v1.39 - AutoBigFoot.set"/>
    <hyperlink ref="AA1139" location="'База данных'!AA1139" display="ducas.gbpusd.30m.2018-2021.xlsx"/>
    <hyperlink ref="AA1140" location="'База данных'!AA1140" display="ducas.gbpusd.5m.2010-2022.xlsx"/>
    <hyperlink ref="A1141" r:id="rId437"/>
    <hyperlink ref="B1141" location="'База данных'!B1141" display="NZDUSD [EA][Qj] - Setka v1.39 - AutoBigFoot.set"/>
    <hyperlink ref="AA1141" location="'База данных'!AA1141" display="ducas.gbpusd.30m.2018-2021.xlsx"/>
    <hyperlink ref="AA1142" location="'База данных'!AA1142" display="ducas.gbpusd.5m.2010-2022.xlsx"/>
    <hyperlink ref="A1143" r:id="rId438"/>
    <hyperlink ref="B1143" location="'База данных'!B1143" display="USDCAD [EA][Qj] - Setka v1.39 - AutoBigFoot.set"/>
    <hyperlink ref="AA1143" location="'База данных'!AA1143" display="ducas.gbpusd.30m.2018-2021.xlsx"/>
    <hyperlink ref="AA1144" location="'База данных'!AA1144" display="ducas.gbpusd.5m.2010-2022.xlsx"/>
    <hyperlink ref="A1145" r:id="rId439"/>
    <hyperlink ref="B1145" location="'База данных'!B1145" display="USDCHF [EA][Qj] - Setka v1.39 - AutoBigFoot.set"/>
    <hyperlink ref="AA1145" location="'База данных'!AA1145" display="ducas.gbpusd.30m.2018-2021.xlsx"/>
    <hyperlink ref="AA1146" location="'База данных'!AA1146" display="ducas.gbpusd.5m.2010-2022.xlsx"/>
    <hyperlink ref="A1147" r:id="rId440"/>
    <hyperlink ref="B1147" location="'База данных'!B1147" display="USDJPY [EA][Qj] - Setka v1.39 - AutoBigFoot.set"/>
    <hyperlink ref="AA1147" location="'База данных'!AA1147" display="ducas.gbpusd.30m.2018-2021.xlsx"/>
    <hyperlink ref="AA1148" location="'База данных'!AA1148" display="ducas.gbpusd.5m.2010-2022.xlsx"/>
    <hyperlink ref="A1149" r:id="rId441"/>
    <hyperlink ref="B1149" location="'База данных'!B1149" display="AUDUSD [EA][Qj] - Setka v1.39 - AutoBigFoot v.2.set"/>
    <hyperlink ref="A1150" r:id="rId442"/>
    <hyperlink ref="B1150" location="'База данных'!B1150" display="EURUSD [EA][Qj] - Setka v1.39 - AutoBigFoot v.2.set"/>
    <hyperlink ref="A1151" r:id="rId443"/>
    <hyperlink ref="B1151" location="'База данных'!B1151" display="NZDUSD [EA][Qj] - Setka v1.39 - AutoBigFoot v.2.set"/>
    <hyperlink ref="A1152" r:id="rId444"/>
    <hyperlink ref="B1152" location="'База данных'!B1152" display="USDCAD [EA][Qj] - Setka v1.39 - AutoBigFoot v.2.set"/>
    <hyperlink ref="A1153" r:id="rId445"/>
    <hyperlink ref="B1153" location="'База данных'!B1153" display="USDCHF [EA][Qj] - Setka v1.39 - AutoBigFoot v.2.set"/>
    <hyperlink ref="A1154" r:id="rId446"/>
    <hyperlink ref="B1154" location="'База данных'!B1154" display="USDJPY [EA][Qj] - Setka v1.39 - AutoBigFoot v.2.set"/>
    <hyperlink ref="A1155" r:id="rId447"/>
    <hyperlink ref="B1155" location="'База данных'!B1155" display="EAQj_-_Setka_v1.39_-_GBPUSD_-_D1CandleFilter+Reverse+$1000.set_-_1.41_-_20161221_-_maxand+.set"/>
    <hyperlink ref="A1156" r:id="rId448"/>
    <hyperlink ref="B1156" location="'База данных'!B1156" display="EAQj_-_Setka_v1.39_-_EURUSD_start_10000$_AutoMM.set"/>
    <hyperlink ref="AA1156" location="'База данных'!AA1156" display="ReportTester-50447737.xlsx"/>
    <hyperlink ref="A1157" r:id="rId449"/>
    <hyperlink ref="B1157" location="'База данных'!B1157" display="EAQj_-_Setka_v1.39_-_EURUSD_start_20000_AutoMM_off_DrawdownMoney_20000.set"/>
    <hyperlink ref="AA1157" location="'База данных'!AA1157" display="ReportTester-50447737.xlsx"/>
    <hyperlink ref="A1158" r:id="rId450"/>
    <hyperlink ref="B1158" location="'База данных'!B1158" display="EAQJ_Setka_v1.39_прогон_под__1.41_-_USDCAD_-_D1CandleFilter+Reverse+$1000.set"/>
    <hyperlink ref="AA1158" location="'База данных'!AA1158" display="StrategyTester.htm"/>
    <hyperlink ref="A1159" r:id="rId451"/>
    <hyperlink ref="B1159" location="'База данных'!B1159" display="EAQj_-_Setka_v1.39_-_EurUsd_m5_от_Роман26rus_фикс.лот_нач_депо_10000_лот_0.05_Mult_1.set"/>
    <hyperlink ref="AA1159" location="'База данных'!AA1159" display="EAQj_-_Setka_v1.39_-_EurUsd_m5_от_Роман26rus_фикс.лот_нач_депо_10000_лот_0.05_Mult_1.htm"/>
    <hyperlink ref="AA1160" location="'База данных'!AA1160" display="ReportTester-50447737.html"/>
    <hyperlink ref="AA1161" location="'База данных'!AA1161" display="ReportTester-50447737.xlsx"/>
    <hyperlink ref="A1162" r:id="rId452"/>
    <hyperlink ref="B1162" location="'База данных'!B1162" display="EAQj_-_Setka_v1.39_-_EurUsd_m5_от_Роман26rus_10000_auto_lot.set"/>
    <hyperlink ref="AA1162" location="'База данных'!AA1162" display="сет.htm"/>
    <hyperlink ref="A1163" r:id="rId453" location="03-sng"/>
    <hyperlink ref="B1163" location="'База данных'!B1163" display="1.40_-_20170124_-__gbpusd_-_15=461pp_0.02_1_=_6000$_#03_sng.set"/>
    <hyperlink ref="A1164" r:id="rId454"/>
    <hyperlink ref="B1164" location="'База данных'!B1164" display="EAQj_-_Setka_v1.40_-_Торги-_gbpusd_-_20161218_-_last3_0.01_1.8_$50000_-_экспериментальный.set"/>
    <hyperlink ref="A1165" r:id="rId455"/>
    <hyperlink ref="B1165" location="'База данных'!B1165" display="EAQj_-_Setka_v1.40_-_Торги-_gbpusd_-_20161218_-_minorder_-_экспериментальный.set"/>
    <hyperlink ref="A1166" r:id="rId456"/>
    <hyperlink ref="B1166" location="'База данных'!B1166" display="EAQj_-_Setka_v1.40_-_Торги-_usdjpy_-_20161219_-_last3_0.01_1.5+_-_экспериментальный.set"/>
    <hyperlink ref="A1167" r:id="rId457"/>
    <hyperlink ref="B1167" location="'База данных'!B1167" display="EAQj_-_Setka_v1.40_-_Торги-_usdjpy_-_20161219_-_last4_0.02_1.5+_-_Ставки_ЕЦБ_и_ФРС.set"/>
    <hyperlink ref="A1168" r:id="rId458" location="228-12-185п-EURUSD-start-7000$"/>
    <hyperlink ref="B1168" location="'База данных'!B1168" display="EAQj_-_Setka_v1.41_-#228_12-185п_EURUSD_start_7000$.set.set"/>
    <hyperlink ref="AA1168" location="'База данных'!AA1168" display="EAQj_-_Setka_v1.41_-228_12-185п_EURUSD_start_7000_USD_-_2015.12.12-2016.12.22.htm"/>
    <hyperlink ref="AA1169" location="'База данных'!AA1169" display="EAQj_-_Setka_v1.41_-228_12-185п_EURUSD_start_7000_USD_-_2015.12.12-2016.12.22_+CloseAObyDM_7K.htm"/>
    <hyperlink ref="A1170" r:id="rId459"/>
    <hyperlink ref="B1170" location="'База данных'!B1170" display="EAQj_-_Setka_v1.41_-_10-177п_GBPUSD__start_5000$_2015-2017.set"/>
    <hyperlink ref="AA1170" location="'База данных'!AA1170" display="EAQj_-_Setka_v1.41_-_10-177п_GBPUSD_start_5000$_2016-2017.htm"/>
    <hyperlink ref="AA1171" location="'База данных'!AA1171" display="StrategyTester_EAQj_-_Setka_v1.41_-_10-177п_GBPUSD__start_5000$_2015-2017.htm"/>
    <hyperlink ref="A1172" r:id="rId460"/>
    <hyperlink ref="B1172" location="'База данных'!B1172" display="EAQj_-_Setka_v1.41_-_12-226п_CHFJPY__start_30_000$_2015-2017.set"/>
    <hyperlink ref="AA1172" location="'База данных'!AA1172" display="StrategyTester_EAQj_-_Setka_v1.41_-_12-226п_CHFJPY__start_30_000$_2015-2017.htm"/>
    <hyperlink ref="AA1173" location="'База данных'!AA1173" display="StrategyTester_EAQj_-_Setka_v1.41_-_12-226п_CHFJPY__start_30_000$_2015-2017_TDS2.htm"/>
    <hyperlink ref="A1174" r:id="rId461" location="09"/>
    <hyperlink ref="B1174" location="'База данных'!B1174" display="1.41_-_20170216_-_eursek_-_15=384_0.01_1.4=1100$_#09.set"/>
    <hyperlink ref="A1175" r:id="rId462"/>
    <hyperlink ref="B1175" location="'База данных'!B1175" display="EAQj_-_Setka_v1.41_-_AUDJPY_0.1_1.7_15_306п_start_500000CENT.set"/>
    <hyperlink ref="AA1175" location="'База данных'!AA1175" display="EAQj_-_Setka_v1.41_-_StrategyTester_AUDJPY_0.1_1.7_15_306п_start_500000CENT_2015.01.01-2017.01.03.htm"/>
    <hyperlink ref="A1176" r:id="rId463"/>
    <hyperlink ref="B1176" location="'База данных'!B1176" display="EAQj_-_Setka_v1.41_-EURUSD__start_2000$-20160101-20170120-20spred-31K-66kdrop.set"/>
    <hyperlink ref="AA1176" location="'База данных'!AA1176" display="EAQj_-_Setka_v1.41_-EURUSD__start_2000$-20160101-20170120-20spred-31K-66kdrop_-_2016-2017.htm"/>
    <hyperlink ref="AA1177" location="'База данных'!AA1177" display="EAQj_-_Setka_v1.41_-EURUSD__start_2000$-20160101-20170120-varspred-22K-4kdrop.htm"/>
    <hyperlink ref="AA1178" location="'База данных'!AA1178" display="EAQj_-_Setka_v1.41_-EURUSD__start_2000$-20160101-20170120-varspred-28K-67kdrop.htm"/>
    <hyperlink ref="A1179" r:id="rId464"/>
    <hyperlink ref="B1179" location="'База данных'!B1179" display="EAQj_-_Setka_v1.41_-_NSDUSD_0.2_1.6_15_388п_start_300000CENT.set.set"/>
    <hyperlink ref="AA1179" location="'База данных'!AA1179" display="EAQj_-_Setka_v1.41_-_StrategyTester_NZDUSD_0.2_1.6_15_388п_start_300000CENT_2015.01.01-2017.01.03.htm"/>
    <hyperlink ref="A1180" r:id="rId465"/>
    <hyperlink ref="B1180" location="'База данных'!B1180" display="EAQj_-_Setka_v1.41-RSI-CCI_Роман26rus_AUDCAD_H1.set"/>
    <hyperlink ref="AA1180" location="'База данных'!AA1180" display="audnzd h1 спред 40 от Роман26rus RCI-CCI сет.htm"/>
    <hyperlink ref="AA1181" location="'База данных'!AA1181" display="audusd h1 спред 25 от Роман26rus RCI-CCI сет.htm"/>
    <hyperlink ref="AA1182" location="'База данных'!AA1182" display="eurgbp h1 спред 20 от Роман26rus RCI-CCI сет.htm"/>
    <hyperlink ref="AA1183" location="'База данных'!AA1183" display="gbpcad m15 от Роман26rus RCI-CCI сет.htm"/>
    <hyperlink ref="AA1184" location="'База данных'!AA1184" display="gbpusd h1 от Роман26rus RCI-CCI сет.htm"/>
    <hyperlink ref="AA1185" location="'База данных'!AA1185" display="nzdcad m15  спред 50 от Роман26rus RCI-CCI сет.htm"/>
    <hyperlink ref="AA1186" location="'База данных'!AA1186" display="rsi audcad h1 спред 35 от Роман26rus RCI-CCI сет.htm"/>
    <hyperlink ref="AA1187" location="'База данных'!AA1187" display="rsi audjpy h1 спред 25 от Роман26rus RCI-CCI сет.htm"/>
    <hyperlink ref="A1188" r:id="rId466"/>
    <hyperlink ref="B1188" location="'База данных'!B1188" display="EAQj_-_Setka_v1.41-RSI-CCI_Роман26rus_AUDNZD_H1.set"/>
    <hyperlink ref="AA1188" location="'База данных'!AA1188" display="audnzd h1 спред 40 от Роман26rus RCI-CCI сет.htm"/>
    <hyperlink ref="AA1189" location="'База данных'!AA1189" display="audusd h1 спред 25 от Роман26rus RCI-CCI сет.htm"/>
    <hyperlink ref="AA1190" location="'База данных'!AA1190" display="eurgbp h1 спред 20 от Роман26rus RCI-CCI сет.htm"/>
    <hyperlink ref="AA1191" location="'База данных'!AA1191" display="gbpcad m15 от Роман26rus RCI-CCI сет.htm"/>
    <hyperlink ref="AA1192" location="'База данных'!AA1192" display="gbpusd h1 от Роман26rus RCI-CCI сет.htm"/>
    <hyperlink ref="AA1193" location="'База данных'!AA1193" display="nzdcad m15  спред 50 от Роман26rus RCI-CCI сет.htm"/>
    <hyperlink ref="AA1194" location="'База данных'!AA1194" display="rsi audcad h1 спред 35 от Роман26rus RCI-CCI сет.htm"/>
    <hyperlink ref="AA1195" location="'База данных'!AA1195" display="rsi audjpy h1 спред 25 от Роман26rus RCI-CCI сет.htm"/>
    <hyperlink ref="A1196" r:id="rId467"/>
    <hyperlink ref="B1196" location="'База данных'!B1196" display="EAQj_-_Setka_v1.41-RSI-CCI_Роман26rus_AUDUSDH1.set"/>
    <hyperlink ref="AA1196" location="'База данных'!AA1196" display="audnzd h1 спред 40 от Роман26rus RCI-CCI сет.htm"/>
    <hyperlink ref="AA1197" location="'База данных'!AA1197" display="audusd h1 спред 25 от Роман26rus RCI-CCI сет.htm"/>
    <hyperlink ref="AA1198" location="'База данных'!AA1198" display="eurgbp h1 спред 20 от Роман26rus RCI-CCI сет.htm"/>
    <hyperlink ref="AA1199" location="'База данных'!AA1199" display="gbpcad m15 от Роман26rus RCI-CCI сет.htm"/>
    <hyperlink ref="AA1200" location="'База данных'!AA1200" display="gbpusd h1 от Роман26rus RCI-CCI сет.htm"/>
    <hyperlink ref="AA1201" location="'База данных'!AA1201" display="nzdcad m15  спред 50 от Роман26rus RCI-CCI сет.htm"/>
    <hyperlink ref="AA1202" location="'База данных'!AA1202" display="rsi audcad h1 спред 35 от Роман26rus RCI-CCI сет.htm"/>
    <hyperlink ref="AA1203" location="'База данных'!AA1203" display="rsi audjpy h1 спред 25 от Роман26rus RCI-CCI сет.htm"/>
    <hyperlink ref="A1204" r:id="rId468"/>
    <hyperlink ref="B1204" location="'База данных'!B1204" display="EAQj_-_Setka_v1.41-RSI-CCI_Роман26rus_EURGBP_H1.set"/>
    <hyperlink ref="AA1204" location="'База данных'!AA1204" display="audnzd h1 спред 40 от Роман26rus RCI-CCI сет.htm"/>
    <hyperlink ref="AA1205" location="'База данных'!AA1205" display="audusd h1 спред 25 от Роман26rus RCI-CCI сет.htm"/>
    <hyperlink ref="AA1206" location="'База данных'!AA1206" display="eurgbp h1 спред 20 от Роман26rus RCI-CCI сет.htm"/>
    <hyperlink ref="AA1207" location="'База данных'!AA1207" display="gbpcad m15 от Роман26rus RCI-CCI сет.htm"/>
    <hyperlink ref="AA1208" location="'База данных'!AA1208" display="gbpusd h1 от Роман26rus RCI-CCI сет.htm"/>
    <hyperlink ref="AA1209" location="'База данных'!AA1209" display="nzdcad m15  спред 50 от Роман26rus RCI-CCI сет.htm"/>
    <hyperlink ref="AA1210" location="'База данных'!AA1210" display="rsi audcad h1 спред 35 от Роман26rus RCI-CCI сет.htm"/>
    <hyperlink ref="AA1211" location="'База данных'!AA1211" display="rsi audjpy h1 спред 25 от Роман26rus RCI-CCI сет.htm"/>
    <hyperlink ref="A1212" r:id="rId469"/>
    <hyperlink ref="B1212" location="'База данных'!B1212" display="EAQj_-_Setka_v1.41-RSI-CCI_Роман26rus_EURJPY_H1.set"/>
    <hyperlink ref="AA1212" location="'База данных'!AA1212" display="audnzd h1 спред 40 от Роман26rus RCI-CCI сет.htm"/>
    <hyperlink ref="AA1213" location="'База данных'!AA1213" display="audusd h1 спред 25 от Роман26rus RCI-CCI сет.htm"/>
    <hyperlink ref="AA1214" location="'База данных'!AA1214" display="eurgbp h1 спред 20 от Роман26rus RCI-CCI сет.htm"/>
    <hyperlink ref="AA1215" location="'База данных'!AA1215" display="gbpcad m15 от Роман26rus RCI-CCI сет.htm"/>
    <hyperlink ref="AA1216" location="'База данных'!AA1216" display="gbpusd h1 от Роман26rus RCI-CCI сет.htm"/>
    <hyperlink ref="AA1217" location="'База данных'!AA1217" display="nzdcad m15  спред 50 от Роман26rus RCI-CCI сет.htm"/>
    <hyperlink ref="AA1218" location="'База данных'!AA1218" display="rsi audcad h1 спред 35 от Роман26rus RCI-CCI сет.htm"/>
    <hyperlink ref="AA1219" location="'База данных'!AA1219" display="rsi audjpy h1 спред 25 от Роман26rus RCI-CCI сет.htm"/>
    <hyperlink ref="A1220" r:id="rId470"/>
    <hyperlink ref="B1220" location="'База данных'!B1220" display="EAQj_-_Setka_v1.41-RSI-CCI_Роман26rus_GBPCAD_M15.set"/>
    <hyperlink ref="AA1220" location="'База данных'!AA1220" display="audnzd h1 спред 40 от Роман26rus RCI-CCI сет.htm"/>
    <hyperlink ref="AA1221" location="'База данных'!AA1221" display="audusd h1 спред 25 от Роман26rus RCI-CCI сет.htm"/>
    <hyperlink ref="AA1222" location="'База данных'!AA1222" display="eurgbp h1 спред 20 от Роман26rus RCI-CCI сет.htm"/>
    <hyperlink ref="AA1223" location="'База данных'!AA1223" display="gbpcad m15 от Роман26rus RCI-CCI сет.htm"/>
    <hyperlink ref="AA1224" location="'База данных'!AA1224" display="gbpusd h1 от Роман26rus RCI-CCI сет.htm"/>
    <hyperlink ref="AA1225" location="'База данных'!AA1225" display="nzdcad m15  спред 50 от Роман26rus RCI-CCI сет.htm"/>
    <hyperlink ref="AA1226" location="'База данных'!AA1226" display="rsi audcad h1 спред 35 от Роман26rus RCI-CCI сет.htm"/>
    <hyperlink ref="AA1227" location="'База данных'!AA1227" display="rsi audjpy h1 спред 25 от Роман26rus RCI-CCI сет.htm"/>
    <hyperlink ref="A1228" r:id="rId471"/>
    <hyperlink ref="B1228" location="'База данных'!B1228" display="EAQj_-_Setka_v1.41-RSI-CCI_Роман26rus_GBPUSD_H1.set"/>
    <hyperlink ref="AA1228" location="'База данных'!AA1228" display="audnzd h1 спред 40 от Роман26rus RCI-CCI сет.htm"/>
    <hyperlink ref="AA1229" location="'База данных'!AA1229" display="audusd h1 спред 25 от Роман26rus RCI-CCI сет.htm"/>
    <hyperlink ref="AA1230" location="'База данных'!AA1230" display="eurgbp h1 спред 20 от Роман26rus RCI-CCI сет.htm"/>
    <hyperlink ref="AA1231" location="'База данных'!AA1231" display="gbpcad m15 от Роман26rus RCI-CCI сет.htm"/>
    <hyperlink ref="AA1232" location="'База данных'!AA1232" display="gbpusd h1 от Роман26rus RCI-CCI сет.htm"/>
    <hyperlink ref="AA1233" location="'База данных'!AA1233" display="nzdcad m15  спред 50 от Роман26rus RCI-CCI сет.htm"/>
    <hyperlink ref="AA1234" location="'База данных'!AA1234" display="rsi audcad h1 спред 35 от Роман26rus RCI-CCI сет.htm"/>
    <hyperlink ref="AA1235" location="'База данных'!AA1235" display="rsi audjpy h1 спред 25 от Роман26rus RCI-CCI сет.htm"/>
    <hyperlink ref="A1236" r:id="rId472"/>
    <hyperlink ref="B1236" location="'База данных'!B1236" display="EAQj_-_Setka_v1.41-RSI-CCI_Роман26rus_NZDCAD_m15.set"/>
    <hyperlink ref="AA1236" location="'База данных'!AA1236" display="audnzd h1 спред 40 от Роман26rus RCI-CCI сет.htm"/>
    <hyperlink ref="AA1237" location="'База данных'!AA1237" display="audusd h1 спред 25 от Роман26rus RCI-CCI сет.htm"/>
    <hyperlink ref="AA1238" location="'База данных'!AA1238" display="eurgbp h1 спред 20 от Роман26rus RCI-CCI сет.htm"/>
    <hyperlink ref="AA1239" location="'База данных'!AA1239" display="gbpcad m15 от Роман26rus RCI-CCI сет.htm"/>
    <hyperlink ref="AA1240" location="'База данных'!AA1240" display="gbpusd h1 от Роман26rus RCI-CCI сет.htm"/>
    <hyperlink ref="AA1241" location="'База данных'!AA1241" display="nzdcad m15  спред 50 от Роман26rus RCI-CCI сет.htm"/>
    <hyperlink ref="AA1242" location="'База данных'!AA1242" display="rsi audcad h1 спред 35 от Роман26rus RCI-CCI сет.htm"/>
    <hyperlink ref="AA1243" location="'База данных'!AA1243" display="rsi audjpy h1 спред 25 от Роман26rus RCI-CCI сет.htm"/>
    <hyperlink ref="A1244" r:id="rId473"/>
    <hyperlink ref="B1244" location="'База данных'!B1244" display="EAQj-Setka_v1.41-USDCAD-VaBank-Spring-Boris1961-20170124.set"/>
    <hyperlink ref="AA1244" location="'База данных'!AA1244" display="EAQj-Setka_v1.41-USDCAD-VaBank-Spring-2010-2016-Boris1961-20170124.htm"/>
    <hyperlink ref="AA1245" location="'База данных'!AA1245" display="EAQj-Setka_v1.41-USDCAD-VaBank-Spring-Boris1961-20170124_-_2012-2017.htm"/>
    <hyperlink ref="A1246" r:id="rId474"/>
    <hyperlink ref="B1246" location="'База данных'!B1246" display="EAQj_-_Setka_v1.41_USDJPY_#68_20000$_99%_20151212-20161223.set"/>
    <hyperlink ref="A1247" r:id="rId475"/>
    <hyperlink ref="B1247" location="'База данных'!B1247" display="eurusd.set"/>
    <hyperlink ref="AA1247" location="'База данных'!AA1247" display="StrategyTester.htm"/>
    <hyperlink ref="AA1248" location="'База данных'!AA1248" display="usdjpy2019.xlsx"/>
    <hyperlink ref="A1249" r:id="rId476"/>
    <hyperlink ref="B1249" location="'База данных'!B1249" display="gbpusd.set"/>
    <hyperlink ref="AA1249" location="'База данных'!AA1249" display="StrategyTester.htm"/>
    <hyperlink ref="AA1250" location="'База данных'!AA1250" display="usdjpy2019.xlsx"/>
    <hyperlink ref="A1251" r:id="rId477"/>
    <hyperlink ref="B1251" location="'База данных'!B1251" display="usdjpy.set"/>
    <hyperlink ref="AA1251" location="'База данных'!AA1251" display="StrategyTester.htm"/>
    <hyperlink ref="AA1252" location="'База данных'!AA1252" display="usdjpy2019.xlsx"/>
    <hyperlink ref="A1253" r:id="rId478"/>
    <hyperlink ref="B1253" location="'База данных'!B1253" display="[EA][Qj]-Setka_v1.413-AUDUSD-M1_0,07-0,1_10000_Boris1961_20161230.set"/>
    <hyperlink ref="AA1253" location="'База данных'!AA1253" display="AUDUSD-Boris1961-1.41-Optimiz.htm"/>
    <hyperlink ref="AA1254" location="'База данных'!AA1254" display="AUDUSD-Boris1961-1.41.htm"/>
    <hyperlink ref="A1255" r:id="rId479"/>
    <hyperlink ref="B1255" location="'База данных'!B1255" display="[EA] - Setka v1.42.2 - EURUSD_13-247_10000_kitaro.set"/>
    <hyperlink ref="A1256" r:id="rId480"/>
    <hyperlink ref="B1256" location="'База данных'!B1256" display="EAQj_-_Setka_v1.42.2TRIXfix_0.01x2000_433audchf-eurchf.set"/>
    <hyperlink ref="A1257" r:id="rId481"/>
    <hyperlink ref="B1257" location="'База данных'!B1257" display="(EA) - Setka v1.43 - 190227 -EURJPY-M1 - мульт 1.4+  2500-41perc-TP150.set"/>
    <hyperlink ref="A1258" r:id="rId482"/>
    <hyperlink ref="B1258" location="'База данных'!B1258" display="(EA) - Setka v1.43 - 190226 -EURJPY-M1 - мульт 1.4+  3950-30perc-TP150.set"/>
    <hyperlink ref="A1259" r:id="rId483"/>
    <hyperlink ref="B1259" location="'База данных'!B1259" display="(EA) - Setka v1.43 - 190307 -EURUSD-M1 - мульт 1.4+ 2000-9.8perc-TP115x9x-10.set"/>
    <hyperlink ref="AA1259" location="'База данных'!AA1259" display="(EA) - Setka v1.43 - 190307 -EURUSD-M1 - мульт 1.4+ 2000-9.8perc-TP115x9x-10-2y.html"/>
    <hyperlink ref="AA1260" location="'База данных'!AA1260" display="(EA) - Setka v1.43 - 190307 -EURUSD-M1 - мульт 1.4+ 860-21.2perc-TP115x9x-10.html"/>
    <hyperlink ref="A1261" r:id="rId484"/>
    <hyperlink ref="B1261" location="'База данных'!B1261" display="(EA) - Setka v1.43 - 190307 -EURUSD-M1 - мульт 1.4-2700-10perc-TP100.set"/>
    <hyperlink ref="AA1261" location="'База данных'!AA1261" display="(EA) - Setka v1.43 - 190225 -EURUSD-M1 - мульт 1.4-2700-10perc-TP100-2y.htm"/>
    <hyperlink ref="A1262" r:id="rId485"/>
    <hyperlink ref="B1262" location="'База данных'!B1262" display="(EA) - Setka v1.43 ADX-IMP-190125-EURGBP-M1-1600-FIX-0.01x2x3-ADX1x5.762-RSI2x15x22-2года.set"/>
    <hyperlink ref="AA1262" location="'База данных'!AA1262" display="EURGBP K2 TP12 DD1600.html"/>
    <hyperlink ref="A1263" r:id="rId486"/>
    <hyperlink ref="B1263" location="'База данных'!B1263" display="(EA) - Setka v1.43 ADX-IMP-190125-AUDJPY- M1-DD16893 R 26%-2 года.set"/>
    <hyperlink ref="AA1263" location="'База данных'!AA1263" display="(EA) - Setka v1.43 ADX-IMP-190125-AUDJPY- M1-DD16893 R 26%-2 года.html"/>
    <hyperlink ref="A1264" r:id="rId487"/>
    <hyperlink ref="B1264" location="'База данных'!B1264" display="(EA) - Setka v1.43 ADX-IMP-190125-AUDNZD-M1-1200-FIX-0.01x2x3-ADX1x5.762-RSI2x15x22-2года.set"/>
    <hyperlink ref="AA1264" location="'База данных'!AA1264" display="(EA) - Setka v1.43 ADX-IMP-190125-AUDNZD-M1-1200-FIX-0.01x2x3-ADX1x5.762-RSI2x15x22-.html"/>
    <hyperlink ref="A1265" r:id="rId488"/>
    <hyperlink ref="B1265" location="'База данных'!B1265" display="(EA) - Setka v1.43 ADX-IMP-190125-EURUSD-1000-1400-0.01x1.5x3-ADX1x5.762-RSI2x15x22-2года.set"/>
    <hyperlink ref="AA1265" location="'База данных'!AA1265" display="[EA] - Setka v1.43 ADX-CCI-ALL-Steps-capteen-190125-EURUSD-1000-1400-0.01x1.5x3-ADX1x5.762-RSI2x15x22-2года.htm"/>
    <hyperlink ref="AA1266" location="'База данных'!AA1266" display="[EA] - Setka v1.43 ADX-CCI-ALL-Steps-capteen-190125-EURUSD-M1-10000-FIX-0.01x1.5x3-ADX1x5.762-RSI2x15x22-2года.htm"/>
    <hyperlink ref="A1267" r:id="rId489"/>
    <hyperlink ref="B1267" location="'База данных'!B1267" display="(EA) - Setka v1.43 ADX-IMP-190125-EURUSD-M1-10000-FIX-0.01x1.5x3-ADX1x5.762-RSI2x15x22-2года.set"/>
    <hyperlink ref="AA1267" location="'База данных'!AA1267" display="[EA] - Setka v1.43 ADX-CCI-ALL-Steps-capteen-190125-EURUSD-1000-1400-0.01x1.5x3-ADX1x5.762-RSI2x15x22-2года.htm"/>
    <hyperlink ref="AA1268" location="'База данных'!AA1268" display="[EA] - Setka v1.43 ADX-CCI-ALL-Steps-capteen-190125-EURUSD-M1-10000-FIX-0.01x1.5x3-ADX1x5.762-RSI2x15x22-2года.htm"/>
    <hyperlink ref="A1269" r:id="rId490"/>
    <hyperlink ref="B1269" location="'База данных'!B1269" display="(EA) - Setka v1.43 ADX-IMP-190207-EURUSD-M1-1500-9.54%-0.01x1.5x3-ADX1xM1x5.762-ADX2xM1x224x1.0-3года.set"/>
    <hyperlink ref="AA1269" location="'База данных'!AA1269" display="(EA) - Setka v1.43 ADX-IMP-190207-EURUSD-M1-1500-9.54%-0.01x1.5x3-ADX1xM1x5.762-ADX2xM1x224x1.0-3года.htm"/>
    <hyperlink ref="A1270" r:id="rId491"/>
    <hyperlink ref="B1270" location="'База данных'!B1270" display="(EA) - Setka v1.43 ADX-IMP- 190228 -EURJPY-M1 - мульт 1.4+ CCI-2 -3600-0.01-21.8perc-dry.set"/>
    <hyperlink ref="AA1270" location="'База данных'!AA1270" display="(EA) - Setka v1.43 - 190228 -EURJPY-M1 - мульт 1.4+ CCI-2 -3600-0.01-21.8perc-TP200.htm"/>
    <hyperlink ref="A1271" r:id="rId492"/>
    <hyperlink ref="B1271" location="'База данных'!B1271" display="[EA] - Setka v1.43 ADX-IMP-capteen-190219-EURUSD-M1-1000-2400-StopDPERCx52.set"/>
    <hyperlink ref="AA1271" location="'База данных'!AA1271" display="[EA] - Setka v1.43 ADX-IMP-capteen-190219-EURUSD-M1-1000-2400-StopDPERCx52.htm"/>
    <hyperlink ref="A1272" r:id="rId493"/>
    <hyperlink ref="B1272" location="'База данных'!B1272" display="(EA) - Setka v1.43 - ADX-IMP - EURJPY - 2017-2019-M1-DD1116-P112.set"/>
    <hyperlink ref="AA1272" location="'База данных'!AA1272" display="(EA) - Setka v1.43 - ADX-IMP - EURJPY - 2017-2019-M1-DD1116-P112.htm"/>
    <hyperlink ref="AA1273" location="'База данных'!AA1273" display="ducas.140101-210914.xlsx"/>
    <hyperlink ref="A1274" r:id="rId494"/>
    <hyperlink ref="B1274" location="'База данных'!B1274" display="(EA) - Setka v1.43 - ADX-IMP - EURJPY - 2017-2019-M1-DD1355-P112-spred.set"/>
    <hyperlink ref="AA1274" location="'База данных'!AA1274" display="(EA) - Setka v1.43 - ADX-IMP - EURJPY - 2017-2019-M1-DD1355-P112-spred.htm"/>
    <hyperlink ref="A1275" r:id="rId495"/>
    <hyperlink ref="B1275" location="'База данных'!B1275" display="(EA) - Setka v1.43 - ADX-IMP - EURUSD - black bear - 20181229.set"/>
    <hyperlink ref="AA1275" location="'База данных'!AA1275" display="(EA) - Setka v1.43 - ADX-IMP - EURUSD - black bear - 20181229 - FIX.htm"/>
    <hyperlink ref="AA1276" location="'База данных'!AA1276" display="(EA) - Setka v1.43 - ADX-IMP - EURUSD - black bear - 20181229 - reinvest.htm"/>
    <hyperlink ref="A1277" r:id="rId496"/>
    <hyperlink ref="B1277" location="'База данных'!B1277" display="(EA) - Setka v1.43 - ADX-IMP - EURUSD - black bear - 20190105.set"/>
    <hyperlink ref="AA1277" location="'База данных'!AA1277" display="(EA) - Setka v1.43 - ADX-IMP - NZDCHF - black bear - 20170101-20181231 - CloseAllOrders_ByDrawdownMoney=1000-TDS2.htm"/>
    <hyperlink ref="AA1278" location="'База данных'!AA1278" display="(EA) - Setka v1.43 - ADX-IMP - NZDCHF - black bear - 20170101-20181231 - CurrencyForMinLot=1000-TDS2.htm"/>
    <hyperlink ref="AA1279" location="'База данных'!AA1279" display="(EA) - Setka v1.43 - ADX-IMP - NZDCHF - black bear - 20170101-20181231 - FIX-TDS2.htm"/>
    <hyperlink ref="A1280" r:id="rId497"/>
    <hyperlink ref="B1280" location="'База данных'!B1280" display="(EA) - Setka v1.43 ADX-IMP-R186-USDCHF-M1-500-500-0.01x3.1-adx.set"/>
    <hyperlink ref="AA1280" location="'База данных'!AA1280" display="(EA) - Setka v1.43 ADX-IMP-R186-USDCHF-M1-500-500-0.01x3.1-adx.htm"/>
    <hyperlink ref="A1281" r:id="rId498"/>
    <hyperlink ref="B1281" location="'База данных'!B1281" display="(EA) - Setka v1.43 ADX-IMP capteen-EURUSD-190125-3-M1.set"/>
    <hyperlink ref="AA1281" location="'База данных'!AA1281" display="(EA) - Setka v1.43 ADX-IMP capteen-EURUSD-190125-3-M1-K1375-11%-134%-160101-190207-CloseByDD=1100-NoPause-TDS2.htm"/>
    <hyperlink ref="AA1282" location="'База данных'!AA1282" display="(EA) - Setka v1.43 ADX-IMP capteen-EURUSD-190125-3-M1-K1500-10%-118%-160101-190207-CloseByDD=1200-NoPause-TDS2.htm"/>
    <hyperlink ref="AA1283" location="'База данных'!AA1283" display="(EA) - Setka v1.43 ADX-IMP capteen-EURUSD-190125-3-M1-K1625-9%-106%-160101-190207-CloseByDD=1300-NoPause-TDS2.htm"/>
    <hyperlink ref="AA1284" location="'База данных'!AA1284" display="(EA) - Setka v1.43 ADX-IMP capteen-EURUSD-190125-3-M1-K1750-11%-126%-160101-190207-CloseByDD=1400-NoPause-TDS2.htm"/>
    <hyperlink ref="AA1285" location="'База данных'!AA1285" display="(EA) - Setka v1.43 ADX-IMP capteen-EURUSD-190125-3-M1-K1875-10%-116%-160101-190207-CloseByDD=1500-NoPause-TDS2.htm"/>
    <hyperlink ref="AA1286" location="'База данных'!AA1286" display="(EA) - Setka v1.43 ADX-IMP capteen-EURUSD-190125-3-M1-K1980-11%-130%-160101-190207-CloseByDD=1980-NoPause-TDS2.htm"/>
    <hyperlink ref="AA1287" location="'База данных'!AA1287" display="(EA) - Setka v1.43 ADX-IMP capteen-EURUSD-190125-3-M1-K2000-9%-107%-160101-190207-CloseByDD=1600-NoPause-TDS2.htm"/>
    <hyperlink ref="AA1288" location="'База данных'!AA1288" display="(EA) - Setka v1.43 ADX-IMP capteen-EURUSD-190125-3-M1-K2125-11%-130%-160101-190207-CloseByDD=1700-NoPause-TDS2.htm"/>
    <hyperlink ref="A1289" r:id="rId499"/>
    <hyperlink ref="B1289" location="'База данных'!B1289" display="(EA) - Setka v1.43 ADX-IMP EURUSD - bespaniki 20190410- 126 points 15steps -  10000US.set"/>
    <hyperlink ref="AA1290" location="'База данных'!AA1290" display="ReportTester-50382213.html"/>
    <hyperlink ref="A1291" r:id="rId500"/>
    <hyperlink ref="B1291" location="'База данных'!B1291" display="(EA)-Setka v1.43 ADX-IMP Neu4-150319-EURUSD-2-H1-1600-К-1600-13.set"/>
    <hyperlink ref="AA1291" location="'База данных'!AA1291" display="(EA)-Setka v1.43 ADX-IMP Neu4-150319-EURUSD-2-H1-1600-К-1600-13.htm"/>
    <hyperlink ref="AA1292" location="'База данных'!AA1292" display="(EA)-Setka v1.43 ADX-IMP Neu4-160319-CADCHF-2-H1-1600-К-1600-14.htm"/>
    <hyperlink ref="AA1293" location="'База данных'!AA1293" display="(EA)-Setka v1.43 ADX-IMP Neu4-250219-AUDNZD-2-H1-1600-К-1600-12.htm"/>
    <hyperlink ref="A1294" r:id="rId501"/>
    <hyperlink ref="B1294" location="'База данных'!B1294" display="(EA)-Setka v1.43 ADX-IMP Neu4-160319-CADCHF-2-H1-1600-К-1600-14.set"/>
    <hyperlink ref="AA1294" location="'База данных'!AA1294" display="(EA)-Setka v1.43 ADX-IMP Neu4-150319-EURUSD-2-H1-1600-К-1600-13.htm"/>
    <hyperlink ref="AA1295" location="'База данных'!AA1295" display="(EA)-Setka v1.43 ADX-IMP Neu4-160319-CADCHF-2-H1-1600-К-1600-14.htm"/>
    <hyperlink ref="AA1296" location="'База данных'!AA1296" display="(EA)-Setka v1.43 ADX-IMP Neu4-250219-AUDNZD-2-H1-1600-К-1600-12.htm"/>
    <hyperlink ref="A1297" r:id="rId502"/>
    <hyperlink ref="B1297" location="'База данных'!B1297" display="(EA)-Setka v1.43 ADX-IMP Neu4-250219-AUDNZD-2-H1-1600-К-1600-12.set"/>
    <hyperlink ref="AA1297" location="'База данных'!AA1297" display="(EA)-Setka v1.43 ADX-IMP Neu4-150319-EURUSD-2-H1-1600-К-1600-13.htm"/>
    <hyperlink ref="AA1298" location="'База данных'!AA1298" display="(EA)-Setka v1.43 ADX-IMP Neu4-160319-CADCHF-2-H1-1600-К-1600-14.htm"/>
    <hyperlink ref="AA1299" location="'База данных'!AA1299" display="(EA)-Setka v1.43 ADX-IMP Neu4-250219-AUDNZD-2-H1-1600-К-1600-12.htm"/>
    <hyperlink ref="A1300" r:id="rId503"/>
    <hyperlink ref="B1300" location="'База данных'!B1300" display="(EA)-Setka v1.43 ADX-IMP Neu4-AUDNZD-190225-4-H1-1600-К-1600-12.set"/>
    <hyperlink ref="AA1300" location="'База данных'!AA1300" display="(EA)-Setka v1.43 ADX-IMP Neu4-AUDNZD-190225-4-H1-K100000-151220-190219-0%-0%-TDS2-(HQP).htm"/>
    <hyperlink ref="AA1301" location="'База данных'!AA1301" display="(EA)-Setka v1.43 ADX-IMP Neu4-AUDNZD-190225-4-H1-K1600-151220-190219-10%-113%-TDS2-(HQP).htm"/>
    <hyperlink ref="A1302" r:id="rId504"/>
    <hyperlink ref="B1302" location="'База данных'!B1302" display="(EA)-Setka v1.43 ADX-IMP Neu4-CADCHF-190316-2-H1-1600-К-1600-14.set"/>
    <hyperlink ref="AA1302" location="'База данных'!AA1302" display="(EA)-Setka v1.43 ADX-IMP Neu4-CADCHF-190316-2-H1-K100000-151220-190219-0%-0%-TDS2-(HQP).htm"/>
    <hyperlink ref="AA1303" location="'База данных'!AA1303" display="(EA)-Setka v1.43 ADX-IMP Neu4-CADCHF-190316-2-H1-K1600-151220-190219-7%-77%-TDS2-(HQP).htm"/>
    <hyperlink ref="AA1304" location="'База данных'!AA1304" display="(EA)-Setka v1.43 ADX-IMP Neu4-CADCHF-190316-2-H1-K1600-151220-190219-9%-110%-Alpari-TDS2-(HQP).htm"/>
    <hyperlink ref="AA1305" location="'База данных'!AA1305" display="(EA)-Setka v1.43 ADX-IMP Neu4-CADCHF-190316-2-H1-K6850-151220-190219-2%-28%-TDS2-(HQP).htm"/>
    <hyperlink ref="A1306" r:id="rId505"/>
    <hyperlink ref="B1306" location="'База данных'!B1306" display="(EA)-Setka v1.43 ADX-IMP Neu4-EURJPY-190315-4-H1-1600-К-1600-13.set"/>
    <hyperlink ref="AA1306" location="'База данных'!AA1306" display="(EA)-Setka v1.43 ADX-IMP Neu4-EURJPY-190315-1-H1-K100000-160101-190331-0%-0%-Variant1-TDS2-(HQP).htm"/>
    <hyperlink ref="AA1307" location="'База данных'!AA1307" display="(EA)-Setka v1.43 ADX-IMP Neu4-EURJPY-190315-1-M1-K100000-160101-190331-0%-0%-Variant1-AlpariECN1-TDS2-(HQP).htm"/>
    <hyperlink ref="AA1308" location="'База данных'!AA1308" display="(EA)-Setka v1.43 ADX-IMP Neu4-EURJPY-190315-1-M1-K100000-160101-190331-0%-0%-Variant1-TDS2-(HQP).htm"/>
    <hyperlink ref="AA1309" location="'База данных'!AA1309" display="(EA)-Setka v1.43 ADX-IMP Neu4-EURJPY-190315-4-H1-K100000-160101-190331-0%-0%-Variant2-AlpariECN1-TDS2-(HQP).htm"/>
    <hyperlink ref="AA1310" location="'База данных'!AA1310" display="(EA)-Setka v1.43 ADX-IMP Neu4-EURJPY-190315-4-H1-K100000-160101-190331-0%-0%-Variant2-TDS2-(HQP).htm"/>
    <hyperlink ref="AA1311" location="'База данных'!AA1311" display="(EA)-Setka v1.43 ADX-IMP Neu4-EURJPY-190315-4-H1-K100000-160101-190331-0%-0%-Variant3-AlpariECN1-TDS2-(HQP).htm"/>
    <hyperlink ref="AA1312" location="'База данных'!AA1312" display="(EA)-Setka v1.43 ADX-IMP Neu4-EURJPY-190315-4-H1-K100000-160101-190331-0%-0%-Variant3-TDS2-(HQP).htm"/>
    <hyperlink ref="AA1313" location="'База данных'!AA1313" display="(EA)-Setka v1.43 ADX-IMP Neu4-EURJPY-190315-4-H1-K2700-160101-190331-10%-118%-Variant3-TDS2-(HQP).htm"/>
    <hyperlink ref="AA1314" location="'База данных'!AA1314" display="(EA)-Setka v1.43 ADX-IMP Neu4-EURJPY-190315-4-M1-K100000-160101-190331-0%-0%-Variant2-TDS2-(HQP).htm"/>
    <hyperlink ref="AA1315" location="'База данных'!AA1315" display="(EA)-Setka v1.43 ADX-IMP Neu4-EURJPY-190315-4-M1-K100000-160101-190331-0%-0%-Variant3-TDS2-(HQP).htm"/>
    <hyperlink ref="AA1316" location="'База данных'!AA1316" display="(EA)-Setka v1.43 ADX-IMP Neu4-EURJPY-190315-4-M1-K2700-160101-190331-10%-118%-Variant3-TDS2-(HQP).htm"/>
    <hyperlink ref="A1317" r:id="rId506"/>
    <hyperlink ref="B1317" location="'База данных'!B1317" display="(EA)-Setka v1.43 ADX-IMP Neu4-EURUSD-190315-4-H1-1600-К-1600-13.set"/>
    <hyperlink ref="AA1317" location="'База данных'!AA1317" display="(EA)-Setka v1.43 ADX-IMP Neu4-EURUSD-190315-4-H1-K100000-151220-190219-0%-0%-TDS2-(HQP).htm"/>
    <hyperlink ref="AA1318" location="'База данных'!AA1318" display="(EA)-Setka v1.43 ADX-IMP Neu4-EURUSD-190315-4-H1-K1600-151220-190219-12%-141%-TDS2-(HQP).htm"/>
    <hyperlink ref="A1319" r:id="rId507"/>
    <hyperlink ref="B1319" location="'База данных'!B1319" display="(EA) - Setka v1.43 - ADX-IMP - EURJPY - 2017-2019-M1-DD1116-P112.set"/>
    <hyperlink ref="AA1319" location="'База данных'!AA1319" display="(EA) - Setka v1.43 ADX-IMP valerii.badaev-EURJPY-190629-2-M1-K100000-170109-190621-0%-0%-TDS2-(HQP).htm"/>
    <hyperlink ref="AA1320" location="'База данных'!AA1320" display="(EA) - Setka v1.43 ADX-IMP valerii.badaev-EURJPY-190629-2-M1-K1400-170109-190621-14%-159%-TDS2-(HQP).htm"/>
    <hyperlink ref="A1321" r:id="rId508"/>
    <hyperlink ref="B1321" location="'База данных'!B1321" display="(EA) - Setka v1.43 ADX-IMP valerii.badaev-EURJPY-190629-2017-2019-M1-DD1116-P112.set"/>
    <hyperlink ref="AA1321" location="'База данных'!AA1321" display="(EA) - Setka v1.43 ADX-IMP valerii.badaev-EURJPY-190629-2-M1-K100000-170109-190621-0%-0%-TDS2-(HQP).htm"/>
    <hyperlink ref="AA1322" location="'База данных'!AA1322" display="(EA) - Setka v1.43 ADX-IMP valerii.badaev-EURJPY-190629-2-M1-K1400-170109-190621-14%-159%-TDS2-(HQP).htm"/>
    <hyperlink ref="A1323" r:id="rId509"/>
    <hyperlink ref="B1323" location="'База данных'!B1323" display="(EA) - Setka v1.43 - CHFJPY_(17)_15-224_(10000_1.4_37_53)_kitaro.set"/>
    <hyperlink ref="AA1324" location="'База данных'!AA1324" display="(EA) - Setka v1.43 - CHFJPY_15-224_(10000_1.4_37_53)_kitaro_259.htm"/>
    <hyperlink ref="A1325" r:id="rId510"/>
    <hyperlink ref="B1325" location="'База данных'!B1325" display="[EA] - Setka v1.43 - EURCHF- Kutsepal - 800  0.02-0.03  1.4.set"/>
    <hyperlink ref="AA1325" location="'База данных'!AA1325" display="ducas.2015-20201001.xlsx"/>
    <hyperlink ref="AA1326" location="'База данных'!AA1326" display="ReportTester-50447737.html"/>
    <hyperlink ref="AA1327" location="'База данных'!AA1327" display="[EA] - Setka v1.43 - EURCHF- Kutsepal - 800  0.02-0.03  1.4.htm"/>
    <hyperlink ref="AA1328" location="'База данных'!AA1328" display="[EA] - Setka v1.43 - EURCHF- Kutsepal - 800  0.02-0.03  1.4R.htm"/>
    <hyperlink ref="A1329" r:id="rId511"/>
    <hyperlink ref="A1330" r:id="rId512"/>
    <hyperlink ref="A1331" r:id="rId513"/>
    <hyperlink ref="B1331" location="'База данных'!B1331" display="[EA] - Setka v1.43 - audchf - 2017101 Step15 1510 SngChc.set"/>
    <hyperlink ref="A1334" r:id="rId514"/>
    <hyperlink ref="B1334" location="'База данных'!B1334" display="(EA) - Setka v1.43 - EURUSD-2014-2019-DD1650-R 6.9%.set"/>
    <hyperlink ref="AA1334" location="'База данных'!AA1334" display="(EA) - Setka v1.43 - EURUSD-2014-2019-DD1650-6.9%.htm"/>
    <hyperlink ref="A1335" r:id="rId515"/>
    <hyperlink ref="B1335" location="'База данных'!B1335" display="(EA) - Setka v1.43 - EURUSD-2014-2019-DD3688-4.4%-PROF162.set"/>
    <hyperlink ref="AA1335" location="'База данных'!AA1335" display="(EA) - Setka v1.43 - EURUSD-2014-2019-DD3688-4.4%-PROF162.htm"/>
    <hyperlink ref="A1336" r:id="rId516"/>
    <hyperlink ref="B1336" location="'База данных'!B1336" display="(EA) - Setka v1.43 - EURUSD-2014-2019-DD3688-4.4%-PROF162.set"/>
    <hyperlink ref="AA1336" location="'База данных'!AA1336" display="(EA) - Setka v1.43 - EURUSD-2014-2019-DD3688-4.4%-PROF162.htm"/>
    <hyperlink ref="A1337" r:id="rId517"/>
    <hyperlink ref="B1337" location="'База данных'!B1337" display="(EA)-setka-EURusd_Sg14_3-1_7-4_m1.5-2_tp15_Bg16_3-2_7-4_m1.5-3_tp17_20190418_dinsv-dry.set"/>
    <hyperlink ref="AA1337" location="'База данных'!AA1337" display="(EA)-setka-EURusd_Sg14_3-1_7-4_m1.5-2_tp15_Bg16_3-2_7-4_m1.5-3_tp17_052018-2019_dinsv.htm"/>
    <hyperlink ref="AA1338" location="'База данных'!AA1338" display="(EA)-setka-EURusd_Sg14_3-1_7-4_m1.5-2_tp15_Bg16_3-2_7-4_m1.5-3_tp17_2016-2017_dinsv.htm"/>
    <hyperlink ref="AA1339" location="'База данных'!AA1339" display="(EA)-setka-EURusd_Sg14_3-1_7-4_m1.5-2_tp15_Bg16_3-2_7-4_m1.5-3_tp17_2016-2019_Reinvest_dinsv_70usd.htm"/>
    <hyperlink ref="AA1340" location="'База данных'!AA1340" display="(EA)-setka-EURusd_Sg14_3-1_7-4_m1.5-2_tp15_Bg16_3-2_7-4_m1.5-3_tp17_2017-2018_dinsv.htm"/>
    <hyperlink ref="AA1341" location="'База данных'!AA1341" display="(EA)-setka-EURusd_Sg14_3-1_7-4_m1.5-2_tp15_Bg16_3-2_7-4_m1.5-3_tp17_2018-2019_dinsv.htm"/>
    <hyperlink ref="A1342" r:id="rId518"/>
    <hyperlink ref="B1342" location="'База данных'!B1342" display="(EA) - Setka v1.43 - EURUSD - Gureyev 20181108 - 350 пунктов 3000$ 10 колен.set"/>
    <hyperlink ref="AA1342" location="'База данных'!AA1342" display="(EA) - Setka v1.43 - EURUSD - Gureyev 20181108 - 350 пунктов 3000$ 10 колен - тест (реинвест).htm"/>
    <hyperlink ref="AA1343" location="'База данных'!AA1343" display="(EA) - Setka v1.43 - EURUSD - Gureyev 20181108 - 350 пунктов 3000$ 10 колен - тест.htm"/>
    <hyperlink ref="A1344" r:id="rId519"/>
    <hyperlink ref="B1344" location="'База данных'!B1344" display="(EA) - Setka v1.43 - EURUSD - Gureyev 20181108 - 350 пунктов 3000$ 10 колен.set"/>
    <hyperlink ref="AA1344" location="'База данных'!AA1344" display="(EA) - Setka v1.43 - EURUSD - Gureyev 20181108 - 350 пунктов 3000$ 10 колен.set - StrategyTester.htm"/>
    <hyperlink ref="A1345" r:id="rId520"/>
    <hyperlink ref="B1345" location="'База данных'!B1345" display="(EA) - Setka v1.43 - EURUSD - Gureyev 20181108 - 350 пунктов 3300$ 10 колен.set.set"/>
    <hyperlink ref="AA1345" location="'База данных'!AA1345" display="(EA) - Setka v1.43 - EURUSD - Gureyev 20181108 - 350 пунктов 3300$ 10 колен.set - 201701-201811 MT5-WOD.html"/>
    <hyperlink ref="A1346" r:id="rId521"/>
    <hyperlink ref="B1346" location="'База данных'!B1346" display="(EA)-setka-EURusd_Sg14_3-1_7-4_m1.5-2_tp15_Bg16_3-2_7-4_m1.5-3_tp17_20190418_dinsv.set"/>
    <hyperlink ref="AA1346" location="'База данных'!AA1346" display="(EA)-setka-EURusd_Sg14_3-1_7-4_m1.5-2_tp15_Bg16_3-2_7-4_m1.5-3_tp17_2016-2019_dinsv.htm"/>
    <hyperlink ref="AA1347" location="'База данных'!AA1347" display="(EA)-setka-EURusd_Sg14_3-1_7-4_m1.5-2_tp15_Bg16_3-2_7-4_m1.5-3_tp17_2016-2019_Reinvest_dinsv.htm"/>
    <hyperlink ref="A1348" r:id="rId522"/>
    <hyperlink ref="B1348" location="'База данных'!B1348" display="(EA) - Setka v1.43 ADX-IMP-AUDUSD-Evgen527-190329-W1.set"/>
    <hyperlink ref="AA1348" location="'База данных'!AA1348" display="AUDUSD.htm"/>
    <hyperlink ref="AA1349" location="'База данных'!AA1349" display="EA_-_Setka_v1.43_ADX-IMP-AUDUSD-Evgen527-190329-W1.htm"/>
    <hyperlink ref="AA1350" location="'База данных'!AA1350" display="EA_-_Setka_v1.43_ADX-IMP-AUDUSD-Evgen527-190329-W1_17.01.16-19.03.20.htm"/>
    <hyperlink ref="AA1351" location="'База данных'!AA1351" display="EA_-_Setka_v1.43_ADX-IMP-AUDUSD-Evgen527-190329-W1_REINVEST-Alpari.htm"/>
    <hyperlink ref="AA1352" location="'База данных'!AA1352" display="ReportTester-50416295.xlsx"/>
    <hyperlink ref="A1353" r:id="rId523"/>
    <hyperlink ref="B1353" location="'База данных'!B1353" display="[EA] - Setka v1.43 - GBPUSD_5K_10Grid_1HFilter_maxand.set"/>
    <hyperlink ref="AA1353" location="'База данных'!AA1353" display="Setka143_GBPUSD_5K_10Grid_1HFilter_maxand[2010-2018.07].htm"/>
    <hyperlink ref="AA1354" location="'База данных'!AA1354" display="Setka143_GBPUSD_5K_10Grid_1HFilter_maxand[2016-2018.07].htm"/>
    <hyperlink ref="A1355" r:id="rId524"/>
    <hyperlink ref="B1355" location="'База данных'!B1355" display="(EA) - Setka v1.43 - GBPUSD - Gureyev 20181108 - 450 пунктов 3500$ 10 колен.set"/>
    <hyperlink ref="AA1355" location="'База данных'!AA1355" display="(EA) - Setka v1.43 - GBPUSD - Gureyev 20181108 - 450 пунктов 3500$ 10 колен - тест.htm"/>
    <hyperlink ref="A1357" r:id="rId525"/>
    <hyperlink ref="B1357" location="'База данных'!B1357" display="(EA)-Setka v1.43 Gureyev-190220-NZDCHF-H1-4000-10.set"/>
    <hyperlink ref="AA1357" location="'База данных'!AA1357" display="(EA)-Setka v1.43 Gureyev-190220-NZDCHF-H1-4000-10.htm"/>
    <hyperlink ref="A1358" r:id="rId526"/>
    <hyperlink ref="B1358" location="'База данных'!B1358" display="(EA) - Setka v1.43 Gureyev-AUDJPY-190204-1-M1-K5000-filtr2+filtr4.set"/>
    <hyperlink ref="AA1358" location="'База данных'!AA1358" display="(EA) - Setka v1.43 Gureyev-AUDJPY-190204-1-M1-K5000-20170101-20190214-15%-179%-filtr2+4-TDS2.htm"/>
    <hyperlink ref="A1359" r:id="rId527"/>
    <hyperlink ref="B1359" location="'База данных'!B1359" display="(EA) - Setka v1.43 Kutsepal-EURUSD-4800  0.01 1.7.set"/>
    <hyperlink ref="AA1359" location="'База данных'!AA1359" display="(EA) - Setka v1.43 Kutsepal-EURUSD-190311-1-M1-K100000-140101-192802-0%-0%-TDS2-(HQP).htm"/>
    <hyperlink ref="AA1360" location="'База данных'!AA1360" display="(EA) - Setka v1.43 Kutsepal-EURUSD-190311-1-M1-K100000-160101-192802-0%-0%-TDS2-(HQP).htm"/>
    <hyperlink ref="AA1361" location="'База данных'!AA1361" display="(EA) - Setka v1.43 Kutsepal-EURUSD-190311-1-M1-K5800-160101-161231-14%-172%-CforML=5800-TDS2-(HQP).htm"/>
    <hyperlink ref="AA1362" location="'База данных'!AA1362" display="(EA) - Setka v1.43 Kutsepal-EURUSD-190311-1-M1-K5800-160101-192802-8%-96%-TDS2-(HQP).htm"/>
    <hyperlink ref="AA1363" location="'База данных'!AA1363" display="(EA) - Setka v1.43 Kutsepal-EURUSD-190311-1-M1-K5800-170101-171231-6%-74%-CforML=5800-TDS2-(HQP).htm"/>
    <hyperlink ref="AA1364" location="'База данных'!AA1364" display="(EA) - Setka v1.43 Kutsepal-EURUSD-190311-1-M1-K5800-180101-181231-6%-77%-CforML=5800-TDS2-(HQP).htm"/>
    <hyperlink ref="A1365" r:id="rId528"/>
    <hyperlink ref="B1365" location="'База данных'!B1365" display="(EA)-Setka v1.43 M0kass-EURUSD-190408-1-M1-Filtr4-CforML=1000.set"/>
    <hyperlink ref="AA1365" location="'База данных'!AA1365" display="(EA)-Setka v1.43 M0kass-EURUSD-190408-1-M1-K1000-160401-170331-62%-742%-Filtr4-CforML=1000-TDS2-(HQP).htm"/>
    <hyperlink ref="AA1366" location="'База данных'!AA1366" display="(EA)-Setka v1.43 M0kass-EURUSD-190408-1-M1-K1000-160401-190331-24%-286%-Filtr4-TDS2-(HQP).htm"/>
    <hyperlink ref="AA1367" location="'База данных'!AA1367" display="(EA)-Setka v1.43 M0kass-EURUSD-190408-1-M1-K1000-170401-180331-109%-1302%-Filtr4-CforML=1000-TDS2-(HQP).htm"/>
    <hyperlink ref="AA1368" location="'База данных'!AA1368" display="(EA)-Setka v1.43 M0kass-EURUSD-190408-1-M1-K1000-180401-190331-66%-789%-Filtr4-CforML=1000-TDS2-(HQP).htm"/>
    <hyperlink ref="AA1369" location="'База данных'!AA1369" display="(EA)-Setka v1.43 M0kass-EURUSD-190408-1-M1-K100000-160101-190331-0%-0%-Filtr4-M5-TDS2-(HQP).htm"/>
    <hyperlink ref="AA1370" location="'База данных'!AA1370" display="(EA)-Setka v1.43 M0kass-EURUSD-190408-1-M1-K100000-160101-190331-0%-0%-Filtr4-TDS2-(HQP).htm"/>
    <hyperlink ref="AA1371" location="'База данных'!AA1371" display="(EA)-Setka v1.43 M0kass-EURUSD-190408-1-M1-K100000-160101-190331-0%-0%-TDS2-(HQP).htm"/>
    <hyperlink ref="AA1372" location="'База данных'!AA1372" display="(EA)-Setka v1.43 M0kass-EURUSD-190408-1-M1-K100000-160401-190331-0%-0%-Filtr4-TDS2-(HQP).htm"/>
    <hyperlink ref="AA1373" location="'База данных'!AA1373" display="(EA)-Setka v1.43 M0kass-EURUSD-190408-1-M1-K2350-160101-190331-10%-119%-Filtr4-M5-TDS2-(HQP).htm"/>
    <hyperlink ref="A1374" r:id="rId529"/>
    <hyperlink ref="B1374" location="'База данных'!B1374" display="(EA)-Setka v1.43 M0kass-EURUSD-190408-1-M1-Filtr4-M5.set"/>
    <hyperlink ref="AA1374" location="'База данных'!AA1374" display="(EA)-Setka v1.43 M0kass-EURUSD-190408-1-M1-K1000-160401-170331-62%-742%-Filtr4-CforML=1000-TDS2-(HQP).htm"/>
    <hyperlink ref="AA1375" location="'База данных'!AA1375" display="(EA)-Setka v1.43 M0kass-EURUSD-190408-1-M1-K1000-160401-190331-24%-286%-Filtr4-TDS2-(HQP).htm"/>
    <hyperlink ref="AA1376" location="'База данных'!AA1376" display="(EA)-Setka v1.43 M0kass-EURUSD-190408-1-M1-K1000-170401-180331-109%-1302%-Filtr4-CforML=1000-TDS2-(HQP).htm"/>
    <hyperlink ref="AA1377" location="'База данных'!AA1377" display="(EA)-Setka v1.43 M0kass-EURUSD-190408-1-M1-K1000-180401-190331-66%-789%-Filtr4-CforML=1000-TDS2-(HQP).htm"/>
    <hyperlink ref="AA1378" location="'База данных'!AA1378" display="(EA)-Setka v1.43 M0kass-EURUSD-190408-1-M1-K100000-160101-190331-0%-0%-Filtr4-M5-TDS2-(HQP).htm"/>
    <hyperlink ref="AA1379" location="'База данных'!AA1379" display="(EA)-Setka v1.43 M0kass-EURUSD-190408-1-M1-K100000-160101-190331-0%-0%-Filtr4-TDS2-(HQP).htm"/>
    <hyperlink ref="AA1380" location="'База данных'!AA1380" display="(EA)-Setka v1.43 M0kass-EURUSD-190408-1-M1-K100000-160101-190331-0%-0%-TDS2-(HQP).htm"/>
    <hyperlink ref="AA1381" location="'База данных'!AA1381" display="(EA)-Setka v1.43 M0kass-EURUSD-190408-1-M1-K100000-160401-190331-0%-0%-Filtr4-TDS2-(HQP).htm"/>
    <hyperlink ref="AA1382" location="'База данных'!AA1382" display="(EA)-Setka v1.43 M0kass-EURUSD-190408-1-M1-K2350-160101-190331-10%-119%-Filtr4-M5-TDS2-(HQP).htm"/>
    <hyperlink ref="A1383" r:id="rId530"/>
    <hyperlink ref="B1383" location="'База данных'!B1383" display="(EA)-Setka v1.43 M0kass-EURUSD-190408-1-M1-Filtr4.set"/>
    <hyperlink ref="AA1383" location="'База данных'!AA1383" display="(EA)-Setka v1.43 M0kass-EURUSD-190408-1-M1-K1000-160401-170331-62%-742%-Filtr4-CforML=1000-TDS2-(HQP).htm"/>
    <hyperlink ref="AA1384" location="'База данных'!AA1384" display="(EA)-Setka v1.43 M0kass-EURUSD-190408-1-M1-K1000-160401-190331-24%-286%-Filtr4-TDS2-(HQP).htm"/>
    <hyperlink ref="AA1385" location="'База данных'!AA1385" display="(EA)-Setka v1.43 M0kass-EURUSD-190408-1-M1-K1000-170401-180331-109%-1302%-Filtr4-CforML=1000-TDS2-(HQP).htm"/>
    <hyperlink ref="AA1386" location="'База данных'!AA1386" display="(EA)-Setka v1.43 M0kass-EURUSD-190408-1-M1-K1000-180401-190331-66%-789%-Filtr4-CforML=1000-TDS2-(HQP).htm"/>
    <hyperlink ref="AA1387" location="'База данных'!AA1387" display="(EA)-Setka v1.43 M0kass-EURUSD-190408-1-M1-K100000-160101-190331-0%-0%-Filtr4-M5-TDS2-(HQP).htm"/>
    <hyperlink ref="AA1388" location="'База данных'!AA1388" display="(EA)-Setka v1.43 M0kass-EURUSD-190408-1-M1-K100000-160101-190331-0%-0%-Filtr4-TDS2-(HQP).htm"/>
    <hyperlink ref="AA1389" location="'База данных'!AA1389" display="(EA)-Setka v1.43 M0kass-EURUSD-190408-1-M1-K100000-160101-190331-0%-0%-TDS2-(HQP).htm"/>
    <hyperlink ref="AA1390" location="'База данных'!AA1390" display="(EA)-Setka v1.43 M0kass-EURUSD-190408-1-M1-K100000-160401-190331-0%-0%-Filtr4-TDS2-(HQP).htm"/>
    <hyperlink ref="AA1391" location="'База данных'!AA1391" display="(EA)-Setka v1.43 M0kass-EURUSD-190408-1-M1-K2350-160101-190331-10%-119%-Filtr4-M5-TDS2-(HQP).htm"/>
    <hyperlink ref="A1392" r:id="rId531"/>
    <hyperlink ref="B1392" location="'База данных'!B1392" display="(EA)-Setka v1.43 M0kass-EURUSD-190408-1-M1.set"/>
    <hyperlink ref="AA1392" location="'База данных'!AA1392" display="(EA)-Setka v1.43 M0kass-EURUSD-190408-1-M1-K1000-160401-170331-62%-742%-Filtr4-CforML=1000-TDS2-(HQP).htm"/>
    <hyperlink ref="AA1393" location="'База данных'!AA1393" display="(EA)-Setka v1.43 M0kass-EURUSD-190408-1-M1-K1000-160401-190331-24%-286%-Filtr4-TDS2-(HQP).htm"/>
    <hyperlink ref="AA1394" location="'База данных'!AA1394" display="(EA)-Setka v1.43 M0kass-EURUSD-190408-1-M1-K1000-170401-180331-109%-1302%-Filtr4-CforML=1000-TDS2-(HQP).htm"/>
    <hyperlink ref="AA1395" location="'База данных'!AA1395" display="(EA)-Setka v1.43 M0kass-EURUSD-190408-1-M1-K1000-180401-190331-66%-789%-Filtr4-CforML=1000-TDS2-(HQP).htm"/>
    <hyperlink ref="AA1396" location="'База данных'!AA1396" display="(EA)-Setka v1.43 M0kass-EURUSD-190408-1-M1-K100000-160101-190331-0%-0%-Filtr4-M5-TDS2-(HQP).htm"/>
    <hyperlink ref="AA1397" location="'База данных'!AA1397" display="(EA)-Setka v1.43 M0kass-EURUSD-190408-1-M1-K100000-160101-190331-0%-0%-Filtr4-TDS2-(HQP).htm"/>
    <hyperlink ref="AA1398" location="'База данных'!AA1398" display="(EA)-Setka v1.43 M0kass-EURUSD-190408-1-M1-K100000-160101-190331-0%-0%-TDS2-(HQP).htm"/>
    <hyperlink ref="AA1399" location="'База данных'!AA1399" display="(EA)-Setka v1.43 M0kass-EURUSD-190408-1-M1-K100000-160401-190331-0%-0%-Filtr4-TDS2-(HQP).htm"/>
    <hyperlink ref="AA1400" location="'База данных'!AA1400" display="(EA)-Setka v1.43 M0kass-EURUSD-190408-1-M1-K2350-160101-190331-10%-119%-Filtr4-M5-TDS2-(HQP).htm"/>
    <hyperlink ref="A1401" r:id="rId532"/>
    <hyperlink ref="B1401" location="'База данных'!B1401" display="1.43_setka_-NZDSGD_drawdawn_6000money.set"/>
    <hyperlink ref="AA1401" location="'База данных'!AA1401" display="NZDSGD.htm"/>
    <hyperlink ref="A1402" r:id="rId533"/>
    <hyperlink ref="B1402" location="'База данных'!B1402" display="[EA][Qj] - Setka v1.43-RSI-CCI_AUDNZD-H1.set"/>
    <hyperlink ref="AA1402" location="'База данных'!AA1402" display="(EA) - Setka v1.43 RSI-CCI-Neu4-AUDNZD-H1-20160101-20161231-CurrencyForMinLot=3500-TDS2.htm"/>
    <hyperlink ref="AA1403" location="'База данных'!AA1403" display="(EA) - Setka v1.43 RSI-CCI-Neu4-CADCHF-H1-20160101-20161231-CurrencyForMinLot=3500-TDS2.htm"/>
    <hyperlink ref="AA1404" location="'База данных'!AA1404" display="(EA) - Setka v1.43 RSI-CCI-Neu4-EURUSD-H1-20160101-20161231-CurrencyForMinLot=3500-TDS2.htm"/>
    <hyperlink ref="A1405" r:id="rId534"/>
    <hyperlink ref="B1405" location="'База данных'!B1405" display="[EA][Qj] - Setka v1.43-RSI-CCI_CADCHF-H1.set"/>
    <hyperlink ref="AA1405" location="'База данных'!AA1405" display="(EA) - Setka v1.43 RSI-CCI-Neu4-AUDNZD-H1-20160101-20161231-CurrencyForMinLot=3500-TDS2.htm"/>
    <hyperlink ref="AA1406" location="'База данных'!AA1406" display="(EA) - Setka v1.43 RSI-CCI-Neu4-CADCHF-H1-20160101-20161231-CurrencyForMinLot=3500-TDS2.htm"/>
    <hyperlink ref="AA1407" location="'База данных'!AA1407" display="(EA) - Setka v1.43 RSI-CCI-Neu4-EURUSD-H1-20160101-20161231-CurrencyForMinLot=3500-TDS2.htm"/>
    <hyperlink ref="A1408" r:id="rId535"/>
    <hyperlink ref="B1408" location="'База данных'!B1408" display="[EA][Qj] - Setka v1.43-RSI-CCI_EURUSD-H1.set"/>
    <hyperlink ref="AA1408" location="'База данных'!AA1408" display="(EA) - Setka v1.43 RSI-CCI-Neu4-AUDNZD-H1-20160101-20161231-CurrencyForMinLot=3500-TDS2.htm"/>
    <hyperlink ref="AA1409" location="'База данных'!AA1409" display="(EA) - Setka v1.43 RSI-CCI-Neu4-CADCHF-H1-20160101-20161231-CurrencyForMinLot=3500-TDS2.htm"/>
    <hyperlink ref="AA1410" location="'База данных'!AA1410" display="(EA) - Setka v1.43 RSI-CCI-Neu4-EURUSD-H1-20160101-20161231-CurrencyForMinLot=3500-TDS2.htm"/>
    <hyperlink ref="A1411" r:id="rId536"/>
    <hyperlink ref="B1411" location="'База данных'!B1411" display="Setka v1.43 tsd-AUDNZD-1-M1-2000-R-2000.set"/>
    <hyperlink ref="AA1411" location="'База данных'!AA1411" display="ndzusd2018_2000_2000.htm"/>
    <hyperlink ref="A1412" r:id="rId537"/>
    <hyperlink ref="B1412" location="'База данных'!B1412" display="mt_05 - 1.43 - 20170608 - audusd - 1.8+ xFalcon.set"/>
    <hyperlink ref="A1413" r:id="rId538"/>
    <hyperlink ref="B1413" location="'База данных'!B1413" display="mt_05 - 1.43 - 20170608 - eurusd - 1.8+ xFalcon.set"/>
    <hyperlink ref="A1414" r:id="rId539"/>
    <hyperlink ref="B1414" location="'База данных'!B1414" display="mt_05 - 1.43 - 20170608 - gbpusd - 1.8+ xFalcon.set"/>
    <hyperlink ref="A1415" r:id="rId540"/>
    <hyperlink ref="B1415" location="'База данных'!B1415" display="mt_05 - 1.43 - 20170608 - usdjpy - 1.8+ xFalcon.set"/>
    <hyperlink ref="A1416" r:id="rId541"/>
    <hyperlink ref="B1416" location="'База данных'!B1416" display="[EA] Setka v1.43 ADX-IMP AUDUSD h1 d500 orders=9 001 IMP=1 ADX=1 compressed.set"/>
    <hyperlink ref="AA1416" location="'База данных'!AA1416" display="ReportTester-50447737.xlsx"/>
    <hyperlink ref="AA1417" location="'База данных'!AA1417" display="[EA] Setka v1.43 ADX-IMP AUDUSD h1 d500 orders=9 001 IMP=1 ADX=1 2018-06072019.htm"/>
    <hyperlink ref="A1418" r:id="rId542"/>
    <hyperlink ref="A1419" r:id="rId543"/>
    <hyperlink ref="B1419" location="'База данных'!B1419" display="(EA) - Setka v1.43 Gureyev-(HQP)-EURUSD-181108-1-M1-K3550-TpType=1.set"/>
    <hyperlink ref="AA1419" location="'База данных'!AA1419" display="(EA) - Setka v1.43 Gureyev-(HQP)-EURUSD-181108-1-M1-K3550-TpType=1 17-20.htm"/>
    <hyperlink ref="A1420" r:id="rId544"/>
    <hyperlink ref="B1420" location="'База данных'!B1420" display="Ostap.Bender AUDCAD LS v2,3 compres.set"/>
    <hyperlink ref="AA1420" location="'База данных'!AA1420" display="audcad.ducas.2014-20200905.xlsx"/>
    <hyperlink ref="AA1421" location="'База данных'!AA1421" display="audnzd.ducas.2014-20200905.xlsx"/>
    <hyperlink ref="AA1422" location="'База данных'!AA1422" display="audusd.ducas.2014-20200905.xlsx"/>
    <hyperlink ref="AA1423" location="'База данных'!AA1423" display="euraud.ducas.2014-20200905.xlsx"/>
    <hyperlink ref="AA1424" location="'База данных'!AA1424" display="eurchf.ducas.2014-20200905.xlsx"/>
    <hyperlink ref="AA1425" location="'База данных'!AA1425" display="usdchf.ducas.2014-20200905.xlsx"/>
    <hyperlink ref="A1426" r:id="rId545"/>
    <hyperlink ref="B1426" location="'База данных'!B1426" display="Ostap.Bender AUDNZD LS v1,12 compres.set"/>
    <hyperlink ref="AA1426" location="'База данных'!AA1426" display="audcad.ducas.2014-20200905.xlsx"/>
    <hyperlink ref="AA1427" location="'База данных'!AA1427" display="audnzd.ducas.2014-20200905.xlsx"/>
    <hyperlink ref="AA1428" location="'База данных'!AA1428" display="audusd.ducas.2014-20200905.xlsx"/>
    <hyperlink ref="AA1429" location="'База данных'!AA1429" display="euraud.ducas.2014-20200905.xlsx"/>
    <hyperlink ref="AA1430" location="'База данных'!AA1430" display="eurchf.ducas.2014-20200905.xlsx"/>
    <hyperlink ref="AA1431" location="'База данных'!AA1431" display="usdchf.ducas.2014-20200905.xlsx"/>
    <hyperlink ref="A1432" r:id="rId546"/>
    <hyperlink ref="B1432" location="'База данных'!B1432" display="Ostap.Bender AUDUSD LS v1,5.set"/>
    <hyperlink ref="AA1432" location="'База данных'!AA1432" display="audcad.ducas.2014-20200905.xlsx"/>
    <hyperlink ref="AA1433" location="'База данных'!AA1433" display="audnzd.ducas.2014-20200905.xlsx"/>
    <hyperlink ref="AA1434" location="'База данных'!AA1434" display="audusd.ducas.2014-20200905.xlsx"/>
    <hyperlink ref="AA1435" location="'База данных'!AA1435" display="euraud.ducas.2014-20200905.xlsx"/>
    <hyperlink ref="AA1436" location="'База данных'!AA1436" display="eurchf.ducas.2014-20200905.xlsx"/>
    <hyperlink ref="AA1437" location="'База данных'!AA1437" display="usdchf.ducas.2014-20200905.xlsx"/>
    <hyperlink ref="A1438" r:id="rId547"/>
    <hyperlink ref="B1438" location="'База данных'!B1438" display="Ostap.Bender EURAUD LS v1,5 No Rollover.set"/>
    <hyperlink ref="AA1438" location="'База данных'!AA1438" display="audcad.ducas.2014-20200905.xlsx"/>
    <hyperlink ref="AA1439" location="'База данных'!AA1439" display="audnzd.ducas.2014-20200905.xlsx"/>
    <hyperlink ref="AA1440" location="'База данных'!AA1440" display="audusd.ducas.2014-20200905.xlsx"/>
    <hyperlink ref="AA1441" location="'База данных'!AA1441" display="euraud.ducas.2014-20200905.xlsx"/>
    <hyperlink ref="AA1442" location="'База данных'!AA1442" display="eurchf.ducas.2014-20200905.xlsx"/>
    <hyperlink ref="AA1443" location="'База данных'!AA1443" display="usdchf.ducas.2014-20200905.xlsx"/>
    <hyperlink ref="A1444" r:id="rId548"/>
    <hyperlink ref="B1444" location="'База данных'!B1444" display="Ostap.Bender EURCAD SL v1.7.set"/>
    <hyperlink ref="AA1444" location="'База данных'!AA1444" display="audcad.ducas.2014-20200905.xlsx"/>
    <hyperlink ref="AA1445" location="'База данных'!AA1445" display="audnzd.ducas.2014-20200905.xlsx"/>
    <hyperlink ref="AA1446" location="'База данных'!AA1446" display="audusd.ducas.2014-20200905.xlsx"/>
    <hyperlink ref="AA1447" location="'База данных'!AA1447" display="euraud.ducas.2014-20200905.xlsx"/>
    <hyperlink ref="AA1448" location="'База данных'!AA1448" display="eurchf.ducas.2014-20200905.xlsx"/>
    <hyperlink ref="AA1449" location="'База данных'!AA1449" display="usdchf.ducas.2014-20200905.xlsx"/>
    <hyperlink ref="A1450" r:id="rId549"/>
    <hyperlink ref="B1450" location="'База данных'!B1450" display="Ostap.Bender EURCHF LS v1.2.set"/>
    <hyperlink ref="AA1450" location="'База данных'!AA1450" display="audcad.ducas.2014-20200905.xlsx"/>
    <hyperlink ref="AA1451" location="'База данных'!AA1451" display="audnzd.ducas.2014-20200905.xlsx"/>
    <hyperlink ref="AA1452" location="'База данных'!AA1452" display="audusd.ducas.2014-20200905.xlsx"/>
    <hyperlink ref="AA1453" location="'База данных'!AA1453" display="euraud.ducas.2014-20200905.xlsx"/>
    <hyperlink ref="AA1454" location="'База данных'!AA1454" display="eurchf.ducas.2014-20200905.xlsx"/>
    <hyperlink ref="AA1455" location="'База данных'!AA1455" display="usdchf.ducas.2014-20200905.xlsx"/>
    <hyperlink ref="A1456" r:id="rId550"/>
    <hyperlink ref="B1456" location="'База данных'!B1456" display="Ostap.Bender EURJPY LS v1,5 compres.set"/>
    <hyperlink ref="AA1456" location="'База данных'!AA1456" display="audcad.ducas.2014-20200905.xlsx"/>
    <hyperlink ref="AA1457" location="'База данных'!AA1457" display="audnzd.ducas.2014-20200905.xlsx"/>
    <hyperlink ref="AA1458" location="'База данных'!AA1458" display="audusd.ducas.2014-20200905.xlsx"/>
    <hyperlink ref="AA1459" location="'База данных'!AA1459" display="euraud.ducas.2014-20200905.xlsx"/>
    <hyperlink ref="AA1460" location="'База данных'!AA1460" display="eurchf.ducas.2014-20200905.xlsx"/>
    <hyperlink ref="AA1461" location="'База данных'!AA1461" display="usdchf.ducas.2014-20200905.xlsx"/>
    <hyperlink ref="A1462" r:id="rId551"/>
    <hyperlink ref="B1462" location="'База данных'!B1462" display="Ostap.Bender EURUSD Short v3.1.set"/>
    <hyperlink ref="AA1462" location="'База данных'!AA1462" display="audcad.ducas.2014-20200905.xlsx"/>
    <hyperlink ref="AA1463" location="'База данных'!AA1463" display="audnzd.ducas.2014-20200905.xlsx"/>
    <hyperlink ref="AA1464" location="'База данных'!AA1464" display="audusd.ducas.2014-20200905.xlsx"/>
    <hyperlink ref="AA1465" location="'База данных'!AA1465" display="euraud.ducas.2014-20200905.xlsx"/>
    <hyperlink ref="AA1466" location="'База данных'!AA1466" display="eurchf.ducas.2014-20200905.xlsx"/>
    <hyperlink ref="AA1467" location="'База данных'!AA1467" display="usdchf.ducas.2014-20200905.xlsx"/>
    <hyperlink ref="A1468" r:id="rId552"/>
    <hyperlink ref="B1468" location="'База данных'!B1468" display="Ostap.Bender GBPCAD LS v2,55 compres.set"/>
    <hyperlink ref="AA1468" location="'База данных'!AA1468" display="audcad.ducas.2014-20200905.xlsx"/>
    <hyperlink ref="AA1469" location="'База данных'!AA1469" display="audnzd.ducas.2014-20200905.xlsx"/>
    <hyperlink ref="AA1470" location="'База данных'!AA1470" display="audusd.ducas.2014-20200905.xlsx"/>
    <hyperlink ref="AA1471" location="'База данных'!AA1471" display="euraud.ducas.2014-20200905.xlsx"/>
    <hyperlink ref="AA1472" location="'База данных'!AA1472" display="eurchf.ducas.2014-20200905.xlsx"/>
    <hyperlink ref="AA1473" location="'База данных'!AA1473" display="usdchf.ducas.2014-20200905.xlsx"/>
    <hyperlink ref="A1474" r:id="rId553"/>
    <hyperlink ref="B1474" location="'База данных'!B1474" display="Ostap.Bender USDCHF v1,5 Long Compres.set"/>
    <hyperlink ref="AA1474" location="'База данных'!AA1474" display="audcad.ducas.2014-20200905.xlsx"/>
    <hyperlink ref="AA1475" location="'База данных'!AA1475" display="audnzd.ducas.2014-20200905.xlsx"/>
    <hyperlink ref="AA1476" location="'База данных'!AA1476" display="audusd.ducas.2014-20200905.xlsx"/>
    <hyperlink ref="AA1477" location="'База данных'!AA1477" display="euraud.ducas.2014-20200905.xlsx"/>
    <hyperlink ref="AA1478" location="'База данных'!AA1478" display="eurchf.ducas.2014-20200905.xlsx"/>
    <hyperlink ref="AA1479" location="'База данных'!AA1479" display="usdchf.ducas.2014-20200905.xlsx"/>
    <hyperlink ref="A1480" r:id="rId554"/>
    <hyperlink ref="B1480" location="'База данных'!B1480" display="Ostap.Bender EURCAD SL v1.7.set"/>
    <hyperlink ref="AA1480" location="'База данных'!AA1480" display="EURCAD-rm3-0.01-2013-2020.htm"/>
    <hyperlink ref="AA1481" location="'База данных'!AA1481" display="EURCAD-rm3-0.02-testminlot-not-set-2013-2020.htm"/>
    <hyperlink ref="AA1482" location="'База данных'!AA1482" display="EURCAD-rm3-0.02-testminlot0.01-2013-2020.htm"/>
    <hyperlink ref="AA1483" location="'База данных'!AA1483" display="EURCAD-rm3-0.05-testminlot-0.01-2013-2020.htm"/>
    <hyperlink ref="AA1484" location="'База данных'!AA1484" display="EURCAD-rm3-0.05-testminlot-not-set-2013-2020.htm"/>
    <hyperlink ref="AA1485" location="'База данных'!AA1485" display="EURCAD-rm3-1-testminlot-0.01-2013-2020.htm"/>
    <hyperlink ref="AA1486" location="'База данных'!AA1486" display="EURCAD-rm3-1-testminlot-not-set-2013-2020.htm"/>
    <hyperlink ref="A1487" r:id="rId555"/>
    <hyperlink ref="B1487" location="'База данных'!B1487" display="(EA) - Setka v1.43 Gureyev-(HQP)-EURUSD-181108-1-M1-K3550-TpType=1 tuned2 compress.set"/>
    <hyperlink ref="AA1487" location="'База данных'!AA1487" display="(EA) - Setka v1.43 Gureyev-(HQP)-EURUSD-181108-1-M1-K3550-TpType=1 tuned2.htm"/>
    <hyperlink ref="A1488" r:id="rId556"/>
    <hyperlink ref="B1488" location="'База данных'!B1488" display="(EA) - Setka v1.43 Gureyev-(HQP)-EURUSD-181108-1-M1-K3550-TpType=1 tuned2.set"/>
    <hyperlink ref="AA1488" location="'База данных'!AA1488" display="(EA) - Setka v1.43 Gureyev-(HQP)-EURUSD-181108-1-M1-K3550-TpType=1 tuned2.htm"/>
    <hyperlink ref="A1489" r:id="rId557"/>
    <hyperlink ref="A1490" r:id="rId558"/>
    <hyperlink ref="A1491" r:id="rId559"/>
    <hyperlink ref="A1492" r:id="rId560"/>
    <hyperlink ref="B1492" location="'База данных'!B1492" display="(EA) - Setka v1.44.32-ADX-IMP EURGBP - 20150101-20220331-D475S.set"/>
    <hyperlink ref="A1493" r:id="rId561"/>
    <hyperlink ref="B1493" location="'База данных'!B1493" display="(EA) - Setka v2.11 - EURJPY_M0kass_V2.5.set"/>
    <hyperlink ref="AA1493" location="'База данных'!AA1493" display="(EA) - Setka v2.11 - EURJPY_M0kass_V2.5_dd1115kd1642_01.16-10.22_gain11670.htm"/>
    <hyperlink ref="AA1494" location="'База данных'!AA1494" display="(EA) - Setka v2.11 - EURJPY_M0kass_V2.5_dd1115kd1642_01.16-10.22_gain11670.REINVEST.htm"/>
    <hyperlink ref="AA1496" location="'База данных'!AA1496" display="(EA) - Setka v2.11 - EURJPY_M0kass_V2.5_dd1607_10.22-12.22_gain904.htm"/>
    <hyperlink ref="AA1497" location="'База данных'!AA1497" display="(EA) - Setka v2.11 - EURJPY_M0kass_V2.5_dd2443_01.14-12.22_gain17775.htm"/>
    <hyperlink ref="A1498" r:id="rId562"/>
    <hyperlink ref="B1498" location="'База данных'!B1498" display="Setka v2.12 - EURCAD_v3.13_M0kass_dd1382_Kd1700_17-04.23yy.set"/>
    <hyperlink ref="AA1498" location="'База данных'!AA1498" display="Setka v2.12 - EURCAD_v3.13_M0kass_9kolen_15-04.23yy.withoutSkip180925-181010.htm"/>
    <hyperlink ref="AA1499" location="'База данных'!AA1499" display="Setka v2.12 - EURCAD_v3.13_M0kass_dd1382_Kd1700_17-04.23yy.htm"/>
    <hyperlink ref="AA1500" location="'База данных'!AA1500" display="Setka v2.12 - EURCAD_v3.13_M0kass_dd1382_Kd1700_17-04.23yy.REinvest.htm"/>
    <hyperlink ref="AA1501" location="'База данных'!AA1501" display="Setka v2.12 - EURCAD_v3.13_M0kass_dd1928_tpWithoutLoss_17-04.23yy.htm"/>
    <hyperlink ref="AA1502" location="'База данных'!AA1502" display="Setka v2.12 - EURCAD_v3.13_M0kass_Stop1400_10.2004-04.2023.htm"/>
    <hyperlink ref="AA1503" location="'База данных'!AA1503" display="Setka v2.12 - EURCAD_v3.13_M0kass_Stop1400_15-04.23yy.withoutSkip180925-181010.htm"/>
    <hyperlink ref="A1505" r:id="rId563"/>
    <hyperlink ref="B1505" location="'База данных'!B1505" display="(EA)-Setka v2.12 EURUSD dviro-altegron 0.01x1,7x5 W1+H4 K14 L500+ KD12000.set"/>
    <hyperlink ref="A1506" r:id="rId564"/>
    <hyperlink ref="B1506" location="'База данных'!B1506" display="(EA)-Setka v2.12-EURUSD dviro 0.01x1,6x4 K13 L400+ KD4500 (M5+H4+W1) MT4.set"/>
    <hyperlink ref="A1507" r:id="rId565"/>
    <hyperlink ref="A1508" r:id="rId566"/>
    <hyperlink ref="B1508" location="'База данных'!B1508" display="(EA) Setka NIM AS AUDCAD_V3.03 KD2065 KS10B13.set"/>
    <hyperlink ref="A1509" r:id="rId567"/>
    <hyperlink ref="B1509" location="'База данных'!B1509" display="(EA) Setka NIM AS AUDCHF_V3.02 K13 KD2550.set"/>
    <hyperlink ref="A1510" r:id="rId568"/>
    <hyperlink ref="B1510" location="'База данных'!B1510" display="(EA) Setka NIM AS AUDJPY_V3.20 KS10B8 KD2100.set"/>
    <hyperlink ref="A1511" r:id="rId569"/>
    <hyperlink ref="B1511" location="'База данных'!B1511" display="(EA) Setka NIM AS AUDNZD_V3.13 KS11B10 KD2260[2400].set"/>
    <hyperlink ref="A1512" r:id="rId570"/>
    <hyperlink ref="B1512" location="'База данных'!B1512" display="(EA) Setka NIM AS CADCHF_V3.08 K10 KD2660.set"/>
    <hyperlink ref="A1513" r:id="rId571"/>
    <hyperlink ref="B1513" location="'База данных'!B1513" display="(EA) Setka NIM AS CADJPY_V3.05 K10 KD1950.set"/>
    <hyperlink ref="A1514" r:id="rId572"/>
    <hyperlink ref="B1514" location="'База данных'!B1514" display="(EA) Setka NIM AS CADJPY_V3.10 SK9 BK10 KD1790.set"/>
    <hyperlink ref="A1515" r:id="rId573"/>
    <hyperlink ref="B1515" location="'База данных'!B1515" display="(EA) Setka NIM AS CHFJPY_V3.08 K9 KD2100.set"/>
    <hyperlink ref="A1516" r:id="rId574"/>
    <hyperlink ref="B1516" location="'База данных'!B1516" display="(EA) Setka NIM AS EURAUD_V3.34 K9 KD2350.set"/>
    <hyperlink ref="A1517" r:id="rId575"/>
    <hyperlink ref="B1517" location="'База данных'!B1517" display="(EA) Setka NIM AS EURCAD_V3.31 K9 KD2250.set"/>
    <hyperlink ref="A1518" r:id="rId576"/>
    <hyperlink ref="B1518" location="'База данных'!B1518" display="(EA) Setka NIM AS EURCHF_V3.10 K9 KD1050.set"/>
    <hyperlink ref="A1519" r:id="rId577"/>
    <hyperlink ref="B1519" location="'База данных'!B1519" display="(EA) Setka NIM AS EURJPY_V3.05 K10 KD2150.set"/>
    <hyperlink ref="A1520" r:id="rId578"/>
    <hyperlink ref="B1520" location="'База данных'!B1520" display="(EA) Setka NIM AS NZDCAD_V3.02 KS10B11 KD1760.set"/>
    <hyperlink ref="A1521" r:id="rId579"/>
    <hyperlink ref="B1521" location="'База данных'!B1521" display="(EA) Setka NIM AS NZDCHF_V3.02 KS12B11 KD1880.set"/>
    <hyperlink ref="A1522" r:id="rId580"/>
    <hyperlink ref="B1522" location="'База данных'!B1522" display="(EA) Setka NIM AS NZDJPY_V3.10 KS10B11 KD2050.set"/>
    <hyperlink ref="A1523" r:id="rId581"/>
    <hyperlink ref="B1523" location="'База данных'!B1523" display="(EA) Setka NIM AS USDCAD_V3.04 K10 KD1770.set"/>
    <hyperlink ref="A1524" r:id="rId582"/>
    <hyperlink ref="B1524" location="'База данных'!B1524" display="(EA) Setka NIM AS USDCHF_V3.13 KS9B8 KD1800.set"/>
    <hyperlink ref="A1525" r:id="rId583"/>
    <hyperlink ref="B1525" location="'База данных'!B1525" display="(EA) Setka NIM AUDCHF_V2.82 K13 KD2450.set"/>
    <hyperlink ref="A1526" r:id="rId584"/>
    <hyperlink ref="B1526" location="'База данных'!B1526" display="(EA) Setka NIM AUDJPY_V1.45 K10 KD2750.set"/>
    <hyperlink ref="A1527" r:id="rId585"/>
    <hyperlink ref="B1527" location="'База данных'!B1527" display="(EA) Setka NIM AUDNZD_V2.59 K11 KD2350.set"/>
    <hyperlink ref="A1528" r:id="rId586"/>
    <hyperlink ref="B1528" location="'База данных'!B1528" display="(EA) Setka NIM CADCHF_V2.32 K10 KD2110.set"/>
    <hyperlink ref="A1529" r:id="rId587"/>
    <hyperlink ref="B1529" location="'База данных'!B1529" display="(EA) Setka NIM CADJPY_V1.28 K10 KD2675.set"/>
    <hyperlink ref="A1530" r:id="rId588"/>
    <hyperlink ref="B1530" location="'База данных'!B1530" display="(EA) Setka NIM CHFJPY_V1.10 K10 KD2450.set"/>
    <hyperlink ref="A1531" r:id="rId589"/>
    <hyperlink ref="B1531" location="'База данных'!B1531" display="(EA) Setka NIM EURAUD_V1.44 K9 KD2050.set"/>
    <hyperlink ref="A1532" r:id="rId590"/>
    <hyperlink ref="B1532" location="'База данных'!B1532" display="(EA) Setka NIM EURCAD_V1.13 K10 KD2350.set"/>
    <hyperlink ref="A1533" r:id="rId591"/>
    <hyperlink ref="B1533" location="'База данных'!B1533" display="(EA) Setka NIM EURCHF_V1.71 K10 KD2750.set"/>
    <hyperlink ref="A1534" r:id="rId592"/>
    <hyperlink ref="B1534" location="'База данных'!B1534" display="(EA) Setka NIM EURJPY_V1.37 K11 KD3000.set"/>
    <hyperlink ref="A1535" r:id="rId593"/>
    <hyperlink ref="B1535" location="'База данных'!B1535" display="(EA) Setka NIM NZDCAD_V2.86 K11 KD1760.set"/>
    <hyperlink ref="A1536" r:id="rId594"/>
    <hyperlink ref="B1536" location="'База данных'!B1536" display="(EA) Setka NIM NZDCHF_V2.99 K12 KD2725.set"/>
    <hyperlink ref="A1537" r:id="rId595"/>
    <hyperlink ref="B1537" location="'База данных'!B1537" display="(EA) Setka NIM NZDJPY_V1.12 K11 KD2750.set"/>
    <hyperlink ref="A1538" r:id="rId596"/>
    <hyperlink ref="B1538" location="'База данных'!B1538" display="(EA) Setka NIM USDCAD_V1.09 K10 KD1780.set"/>
    <hyperlink ref="A1539" r:id="rId597"/>
    <hyperlink ref="B1539" location="'База данных'!B1539" display="(EA) Setka NIM USDCHF_V1.29 K9 KD2410.set"/>
    <hyperlink ref="A1540" r:id="rId598"/>
    <hyperlink ref="B1540" location="'База данных'!B1540" display="(EA) Setka NIM AUDCAD AS V3.03 KD2065 KS10B13 HARD.set"/>
    <hyperlink ref="AA1540" location="'База данных'!AA1540" display="(EA) Setka (TDS2-DC) NIM 15.02-20.12 AUDCAD AS V3.03 HARD 0.02 fix.htm"/>
    <hyperlink ref="AA1541" location="'База данных'!AA1541" display="(EA) Setka (TDS2-DC) NIM 15.02-20.12 AUDCAD AS V3.03 HARD 0.05 fix.htm"/>
    <hyperlink ref="AA1542" location="'База данных'!AA1542" display="(EA) Setka (TDS2-DC) NIM 15.02-20.12 AUDCAD AS V3.03 HARD REI.htm"/>
    <hyperlink ref="AA1543" location="'База данных'!AA1543" display="(EA) Setka (TDS2-DC) NIM 15.02-20.12 AUDCAD AS V3.03 HARD.htm"/>
    <hyperlink ref="AA1544" location="'База данных'!AA1544" display="(EA) Setka (TDS2-DC-Rel) NIM 15.02-20.12 AUDCAD AS V3.03 HARD 0.01 fix.htm"/>
    <hyperlink ref="A1545" r:id="rId599"/>
    <hyperlink ref="B1545" location="'База данных'!B1545" display="(EA) Setka SR24 NIM AUDCAD AS V3.00 KD1570.set"/>
    <hyperlink ref="AA1545" location="'База данных'!AA1545" display="(EA) Setka SR24 (TDS2-DC) NIM 15.02-20.12 AUDCAD AS V3.00 KD1570 0.05 fix.htm"/>
    <hyperlink ref="AA1546" location="'База данных'!AA1546" display="(EA) Setka SR24 Rel (TDS2-DC) NIM 15.02-20.12 AUDCAD AS V3.00 KD1570 0.02 fix.htm"/>
    <hyperlink ref="AA1547" location="'База данных'!AA1547" display="(EA) Setka SR24 Rel (TDS2-DC) NIM 15.02-20.12 AUDCAD AS V3.00 KD1570.htm"/>
    <hyperlink ref="A1548" r:id="rId600"/>
    <hyperlink ref="B1548" location="'База данных'!B1548" display="(EA) Setka NIM AUDCHF_V3.02 K13 KD2550.set"/>
    <hyperlink ref="AA1548" location="'База данных'!AA1548" display="(EA) Setka (TDS2-DC) NIM 15.02-20.12 AUDCHF_V3.02 0.02 fix.htm"/>
    <hyperlink ref="AA1549" location="'База данных'!AA1549" display="(EA) Setka (TDS2-DC) NIM 15.02-20.12 AUDCHF_V3.02 0.05 fix.htm"/>
    <hyperlink ref="AA1550" location="'База данных'!AA1550" display="(EA) Setka (TDS2-DC) NIM 15.02-20.12 AUDCHF_V3.02 REIb.htm"/>
    <hyperlink ref="AA1551" location="'База данных'!AA1551" display="(EA) Setka (TDS2-DC) NIM 15.02-20.12 AUDCHF_V3.02 REIs.htm"/>
    <hyperlink ref="AA1552" location="'База данных'!AA1552" display="(EA) Setka (TDS2-DC) NIM 15.02-20.12 AUDCHF_V3.02.htm"/>
    <hyperlink ref="A1553" r:id="rId601"/>
    <hyperlink ref="B1553" location="'База данных'!B1553" display="(EA) Setka NIM AS AUDJPY_V3.20.set"/>
    <hyperlink ref="AA1553" location="'База данных'!AA1553" display="(EA) Setka (TDS2-DC) NIM 15.09-20.02 AUDJPY V3.20 0.02 fix.htm"/>
    <hyperlink ref="AA1554" location="'База данных'!AA1554" display="(EA) Setka (TDS2-DC) NIM 15.09-20.02 AUDJPY V3.20 0.05 fix.htm"/>
    <hyperlink ref="AA1555" location="'База данных'!AA1555" display="(EA) Setka (TDS2-DC) NIM 15.09-20.02 AUDJPY V3.20 REI.htm"/>
    <hyperlink ref="AA1556" location="'База данных'!AA1556" display="(EA) Setka (TDS2-DC-Rel) NIM 15.04-20.12 AUDJPY V3.20 KD2100 0.01 fix.htm"/>
    <hyperlink ref="A1557" r:id="rId602"/>
    <hyperlink ref="B1557" location="'База данных'!B1557" display="_(EA) Setka NIM AS AUDJPY_V3.20.set"/>
    <hyperlink ref="AA1557" location="'База данных'!AA1557" display="(EA) Setka (TDS2-DC) NIM 15.09-20.02 AUDJPY V3.20 0.02 fix.htm"/>
    <hyperlink ref="AA1558" location="'База данных'!AA1558" display="(EA) Setka (TDS2-DC) NIM 15.09-20.02 AUDJPY V3.20 0.05 fix.htm"/>
    <hyperlink ref="AA1559" location="'База данных'!AA1559" display="(EA) Setka (TDS2-DC) NIM 15.09-20.02 AUDJPY V3.20 REI.htm"/>
    <hyperlink ref="AA1560" location="'База данных'!AA1560" display="(EA) Setka (TDS2-DC-Rel) NIM 15.04-20.12 AUDJPY V3.20 KD2100 0.01 fix.htm"/>
    <hyperlink ref="A1561" r:id="rId603"/>
    <hyperlink ref="B1561" location="'База данных'!B1561" display="_(EA) Setka NIM AS AUDJPY_V3.10.set"/>
    <hyperlink ref="AA1561" location="'База данных'!AA1561" display="(EA) Setka (TDS2-DC) NIM 15.09-20.02 AUDJPY V3.10.htm"/>
    <hyperlink ref="A1562" r:id="rId604"/>
    <hyperlink ref="B1562" location="'База данных'!B1562" display="(EA) Setka NIM AUDNZD_V3.13 KS11B10 KD2260[2400].set"/>
    <hyperlink ref="AA1562" location="'База данных'!AA1562" display="(EA) Setka SR24 (TDS2-DC) NIM 15.05-20.12 AUDNZD AS V3.13 0.01 fix.htm"/>
    <hyperlink ref="AA1563" location="'База данных'!AA1563" display="(EA) Setka SR24 (TDS2-DC) NIM 15.05-20.12 AUDNZD AS V3.13 0.02 fix.htm"/>
    <hyperlink ref="AA1564" location="'База данных'!AA1564" display="(EA) Setka SR24 (TDS2-DC) NIM 15.05-20.12 AUDNZD AS V3.13 0.05 fix.htm"/>
    <hyperlink ref="AA1565" location="'База данных'!AA1565" display="(EA) Setka SR24 (TDS2-DC) NIM 15.05-20.12 AUDNZD AS V3.13 REI.htm"/>
    <hyperlink ref="A1566" r:id="rId605"/>
    <hyperlink ref="B1566" location="'База данных'!B1566" display="(EA) Setka NIM AS CADCHF_V3.08 K10 KD2660.set"/>
    <hyperlink ref="AA1566" location="'База данных'!AA1566" display="(EA) Setka (TDS2-DC) NIM 15.02-20.12 CADCHF_V3.08 0.02 fix.htm"/>
    <hyperlink ref="AA1567" location="'База данных'!AA1567" display="(EA) Setka (TDS2-DC) NIM 15.02-20.12 CADCHF_V3.08 0.05 fix.htm"/>
    <hyperlink ref="AA1568" location="'База данных'!AA1568" display="(EA) Setka (TDS2-DC) NIM 15.02-20.12 CADCHF_V3.08 REI.htm"/>
    <hyperlink ref="AA1569" location="'База данных'!AA1569" display="(EA) Setka (TDS2-DC) NIM 15.02-20.12 CADCHF_V3.08.htm"/>
    <hyperlink ref="A1570" r:id="rId606"/>
    <hyperlink ref="B1570" location="'База данных'!B1570" display="(EA) Setka NIM AS CADJPY_V3.10 SK9 BK10 KD1790.set"/>
    <hyperlink ref="AA1570" location="'База данных'!AA1570" display="(EA) Setka (TDS2-DC) 16.05-21.06 AS CADJPY V3.10 0.02 fix.htm"/>
    <hyperlink ref="AA1571" location="'База данных'!AA1571" display="(EA) Setka (TDS2-DC) 16.05-21.06 AS CADJPY V3.10 0.05 fix.htm"/>
    <hyperlink ref="AA1572" location="'База данных'!AA1572" display="(EA) Setka (TDS2-DC) 16.05-21.06 AS CADJPY V3.10.htm"/>
    <hyperlink ref="AA1573" location="'База данных'!AA1573" display="(EA) Setka (TDS2-DC-Rel) 16.05-21.06 AS CADJPY V3.10 0.01 fix.htm"/>
    <hyperlink ref="A1574" r:id="rId607"/>
    <hyperlink ref="B1574" location="'База данных'!B1574" display="(EA) Setka NIM CADJPY_V3.05 K10 KD1950.set"/>
    <hyperlink ref="AA1574" location="'База данных'!AA1574" display="(EA) Setka (TDS2-DC) 15.09-20.12 CADJPY V3.05 0.02 fix.htm"/>
    <hyperlink ref="AA1575" location="'База данных'!AA1575" display="(EA) Setka (TDS2-DC) 15.09-20.12 CADJPY V3.05 0.05 fix.htm"/>
    <hyperlink ref="AA1576" location="'База данных'!AA1576" display="(EA) Setka (TDS2-DC) 15.09-20.12 CADJPY V3.05 REI KD1950.htm"/>
    <hyperlink ref="AA1577" location="'База данных'!AA1577" display="(EA) Setka (TDS2-DC-Rel) 15.09-20.12 CADJPY V3.05 0.01 fix.htm"/>
    <hyperlink ref="A1578" r:id="rId608"/>
    <hyperlink ref="B1578" location="'База данных'!B1578" display="(EA) Setka NIM AS CHFJPY_V3.08 K9 KD2100.set"/>
    <hyperlink ref="AA1578" location="'База данных'!AA1578" display="(EA) Setka (TDS2-DC) NIM 15.02-20.12 AS CHFJPY_V3.08 0.01 fix.htm"/>
    <hyperlink ref="AA1579" location="'База данных'!AA1579" display="(EA) Setka (TDS2-DC) NIM 15.02-20.12 AS CHFJPY_V3.08 0.02 fix.htm"/>
    <hyperlink ref="AA1580" location="'База данных'!AA1580" display="(EA) Setka (TDS2-DC) NIM 15.02-20.12 AS CHFJPY_V3.08 0.05 fix.htm"/>
    <hyperlink ref="AA1581" location="'База данных'!AA1581" display="(EA) Setka (TDS2-DC) NIM 15.02-20.12 AS CHFJPY_V3.08 buy.htm"/>
    <hyperlink ref="AA1582" location="'База данных'!AA1582" display="(EA) Setka (TDS2-DC) NIM 15.02-20.12 AS CHFJPY_V3.08 REI.htm"/>
    <hyperlink ref="A1583" r:id="rId609"/>
    <hyperlink ref="B1583" location="'База данных'!B1583" display="(EA) Setka NIM EURAUD AS_V3.34 K9 KD2350.set"/>
    <hyperlink ref="AA1583" location="'База данных'!AA1583" display="(EA) Setka (TDS2-DC) NIM 15.04-20.12 AS EURAUD_V3.34 0.01 fix.htm"/>
    <hyperlink ref="AA1584" location="'База данных'!AA1584" display="(EA) Setka (TDS2-DC) NIM 15.04-20.12 AS EURAUD_V3.34 0.02 fix.htm"/>
    <hyperlink ref="AA1585" location="'База данных'!AA1585" display="(EA) Setka (TDS2-DC) NIM 15.04-20.12 AS EURAUD_V3.34 0.05 fix.htm"/>
    <hyperlink ref="AA1586" location="'База данных'!AA1586" display="(EA) Setka (TDS2-DC) NIM 15.04-20.12 AS EURAUD_V3.34 REI 2350 er131.htm"/>
    <hyperlink ref="A1587" r:id="rId610"/>
    <hyperlink ref="B1587" location="'База данных'!B1587" display="(EA) Setka NIM EURCAD AS V3.31 K9 KD2250.set"/>
    <hyperlink ref="AA1587" location="'База данных'!AA1587" display="(EA) Setka (TDS-DC) NIM 15.02-20.12 AS EURCAD_V3.31 0.02 fix.htm"/>
    <hyperlink ref="AA1588" location="'База данных'!AA1588" display="(EA) Setka (TDS-DC) NIM 15.02-20.12 AS EURCAD_V3.31 0.05 fix.htm"/>
    <hyperlink ref="AA1589" location="'База данных'!AA1589" display="(EA) Setka (TDS-DC) NIM 15.04-20.12 AS EURCAD_V3.31 0.01 fix.htm"/>
    <hyperlink ref="AA1590" location="'База данных'!AA1590" display="(EA) Setka (TDS-DC) NIM 15.09-20.02 AS EURCAD_V3.30 REI 2300.htm"/>
    <hyperlink ref="A1591" r:id="rId611"/>
    <hyperlink ref="B1591" location="'База данных'!B1591" display="(EA) Setka NIM EURCHF AS_V3.10 K9 KD1050.set"/>
    <hyperlink ref="AA1591" location="'База данных'!AA1591" display="(EA) Setka (TDS2-DC) NIM 15.02-20.12 EURCHF AS V3.10 1ST 0.01 fix.htm"/>
    <hyperlink ref="AA1592" location="'База данных'!AA1592" display="(EA) Setka (TDS2-DC) NIM 17.08-20.12 EURCHF AS V3.10 1ST 0.02 fix.htm"/>
    <hyperlink ref="AA1593" location="'База данных'!AA1593" display="(EA) Setka (TDS2-DC) NIM 17.08-20.12 EURCHF AS V3.10 1ST 0.05 fix.htm"/>
    <hyperlink ref="AA1594" location="'База данных'!AA1594" display="(EA) Setka (TDS2-DC) NIM 17.08-20.12 EURCHF AS V3.10 buy REI 1050.htm"/>
    <hyperlink ref="AA1595" location="'База данных'!AA1595" display="(EA) Setka (TDS2-DC) NIM 17.08-20.12 EURCHF AS V3.10 sell REI 1050.htm"/>
    <hyperlink ref="A1596" r:id="rId612"/>
    <hyperlink ref="B1596" location="'База данных'!B1596" display="(EA) Setka NIM AS EURJPY_V3.05 K10 KD2150.set"/>
    <hyperlink ref="AA1596" location="'База данных'!AA1596" display="(EA) Setka (TDS-DC) NIM 15.02-20.12 EURJPY_V3.05 0.02 fix.htm"/>
    <hyperlink ref="AA1597" location="'База данных'!AA1597" display="(EA) Setka (TDS-DC) NIM 15.02-20.12 EURJPY_V3.05 0.05 fix.htm"/>
    <hyperlink ref="AA1598" location="'База данных'!AA1598" display="(EA) Setka (TDS-DC) NIM 15.02-20.12 EURJPY_V3.05 REI.htm"/>
    <hyperlink ref="AA1599" location="'База данных'!AA1599" display="(EA) Setka (TDS-DC-Rel) NIM 15.02-20.12 EURJPY_V3.05.htm"/>
    <hyperlink ref="A1600" r:id="rId613"/>
    <hyperlink ref="B1600" location="'База данных'!B1600" display="(EA) Setka NIM AS NZDCAD_V3.02 KS10B11 KD1760.set"/>
    <hyperlink ref="AA1600" location="'База данных'!AA1600" display="(EA) Setka SR24 (TDS2-DC) NIM 15.02-20.12 AS NZDCAD V3.03 0.01fix.htm"/>
    <hyperlink ref="AA1601" location="'База данных'!AA1601" display="(EA) Setka SR24 (TDS2-DC) NIM 15.02-20.12 AS NZDCAD V3.03 0.02 fix.htm"/>
    <hyperlink ref="AA1602" location="'База данных'!AA1602" display="(EA) Setka SR24 (TDS2-DC) NIM 15.02-20.12 AS NZDCAD V3.03 0.05 fix.htm"/>
    <hyperlink ref="AA1603" location="'База данных'!AA1603" display="(EA) Setka SR24 (TDS2-DC) NIM 15.02-20.12 AS NZDCAD V3.03 REI.htm"/>
    <hyperlink ref="A1604" r:id="rId614"/>
    <hyperlink ref="B1604" location="'База данных'!B1604" display="(EA) Setka NIM AS NZDCHF_V3.02 KS12B11 KD1880.set"/>
    <hyperlink ref="AA1604" location="'База данных'!AA1604" display="(EA) Setka (TDS2-DC) NIM 15.05-20.12 NZDCHF V3.02 0.01 fix.htm"/>
    <hyperlink ref="AA1605" location="'База данных'!AA1605" display="(EA) Setka (TDS2-DC) NIM 15.05-20.12 NZDCHF V3.02 0.02 fix.htm"/>
    <hyperlink ref="AA1606" location="'База данных'!AA1606" display="(EA) Setka (TDS2-DC) NIM 15.05-20.12 NZDCHF V3.02 0.05 fix.htm"/>
    <hyperlink ref="AA1607" location="'База данных'!AA1607" display="(EA) Setka (TDS2-DC) NIM 15.05-20.12 NZDCHF V3.02 REI.htm"/>
    <hyperlink ref="A1608" r:id="rId615"/>
    <hyperlink ref="B1608" location="'База данных'!B1608" display="(EA) Setka NIM NZDJPY AS_V3.10.set"/>
    <hyperlink ref="AA1608" location="'База данных'!AA1608" display="(EA) Setka (TDS-DC) NIM 15.02-20.12 NZDJPY_V3.10 0.02 fix.htm"/>
    <hyperlink ref="AA1609" location="'База данных'!AA1609" display="(EA) Setka (TDS-DC) NIM 15.02-20.12 NZDJPY_V3.10 0.05 fix.htm"/>
    <hyperlink ref="AA1610" location="'База данных'!AA1610" display="(EA) Setka (TDS-DC) NIM 15.02-20.12 NZDJPY_V3.10.htm"/>
    <hyperlink ref="AA1611" location="'База данных'!AA1611" display="(EA) Setka (TDS-DC-Rel) NIM 15.02-20.12 NZDJPY_V3.10 0.01 fix.htm"/>
    <hyperlink ref="A1612" r:id="rId616"/>
    <hyperlink ref="B1612" location="'База данных'!B1612" display="_(EA) Setka NIM NZDJPY AS_V3.10.set"/>
    <hyperlink ref="AA1612" location="'База данных'!AA1612" display="(EA) Setka (TDS-DC) NIM 15.02-20.12 NZDJPY_V3.10 0.02 fix.htm"/>
    <hyperlink ref="AA1613" location="'База данных'!AA1613" display="(EA) Setka (TDS-DC) NIM 15.02-20.12 NZDJPY_V3.10 0.05 fix.htm"/>
    <hyperlink ref="AA1614" location="'База данных'!AA1614" display="(EA) Setka (TDS-DC) NIM 15.02-20.12 NZDJPY_V3.10.htm"/>
    <hyperlink ref="AA1615" location="'База данных'!AA1615" display="(EA) Setka (TDS-DC-Rel) NIM 15.02-20.12 NZDJPY_V3.10 0.01 fix.htm"/>
    <hyperlink ref="A1616" r:id="rId617"/>
    <hyperlink ref="B1616" location="'База данных'!B1616" display="(EA) Setka NIM AS USDCAD_V3.04 K10 KD1770.set"/>
    <hyperlink ref="AA1616" location="'База данных'!AA1616" display="(EA) Setka (TDS2-DC) NIM 15.02-21.05 USDCAD AS V3.04 0.01 fix.htm"/>
    <hyperlink ref="AA1617" location="'База данных'!AA1617" display="(EA) Setka (TDS2-DC) NIM 15.02-21.05 USDCAD AS V3.04 0.02 fix.htm"/>
    <hyperlink ref="AA1618" location="'База данных'!AA1618" display="(EA) Setka (TDS2-DC) NIM 15.02-21.05 USDCAD AS V3.04 0.05 fix.htm"/>
    <hyperlink ref="AA1619" location="'База данных'!AA1619" display="(EA) Setka (TDS2-DC) NIM 15.02-21.05 USDCAD AS V3.04 REI.htm"/>
    <hyperlink ref="A1620" r:id="rId618"/>
    <hyperlink ref="B1620" location="'База данных'!B1620" display="(EA) Setka NIM USDCHF_V3.13 KS9B8 KD1800.set"/>
    <hyperlink ref="AA1620" location="'База данных'!AA1620" display="(EA) Setka (TDS2-DC) NIM 15.04-20.12 USDCHF V3.12 0.01 fix.htm"/>
    <hyperlink ref="AA1621" location="'База данных'!AA1621" display="(EA) Setka (TDS2-DC) NIM 15.04-20.12 USDCHF V3.12 0.02 fix.htm"/>
    <hyperlink ref="AA1622" location="'База данных'!AA1622" display="(EA) Setka (TDS2-DC) NIM 15.04-20.12 USDCHF V3.12 0.05 fix.htm"/>
    <hyperlink ref="AA1623" location="'База данных'!AA1623" display="(EA) Setka (TDS2-DC) NIM 15.04-20.12 USDCHF V3.13 0.01 fix.htm"/>
    <hyperlink ref="AA1624" location="'База данных'!AA1624" display="(EA) Setka (TDS2-DC) NIM 15.04-20.12 USDCHF V3.13 REI 1800.htm"/>
    <hyperlink ref="A1625" r:id="rId619"/>
    <hyperlink ref="B1625" location="'База данных'!B1625" display="Setka v2.12 - EURAUD_M0kass_v2.1_dd692_Kd1040_gain7570_15-01.23yy.set"/>
    <hyperlink ref="AA1625" location="'База данных'!AA1625" display="Setka v2.12 - EURAUD_M0kass_v2.1_dd692_Kd1040_gain7570_15-01.23yy.htm"/>
    <hyperlink ref="AA1626" location="'База данных'!AA1626" display="Setka v2.12 - EURAUD_M0kass_v2.1_dd692_Kd1040_gain7570_15-01.23yy.OPT_Versia.htm"/>
    <hyperlink ref="AA1627" location="'База данных'!AA1627" display="Setka v2.12 - EURAUD_M0kass_v2.1_dd692_Kd1040_gain7570_15-01.23yy.REINVEST.htm"/>
    <hyperlink ref="A1629" r:id="rId620"/>
    <hyperlink ref="B1629" location="'База данных'!B1629" display="reporttester-17030162-2.8-150.xlsx.set"/>
    <hyperlink ref="AA1629" location="'База данных'!AA1629" display="ReportTester-17030162.xlsx"/>
  </hyperlinks>
  <pageMargins left="0.7" right="0.7" top="0.75" bottom="0.75" header="0.3" footer="0.3"/>
  <pageSetup paperSize="9" orientation="portrait" r:id="rId621"/>
  <drawing r:id="rId622"/>
  <legacyDrawing r:id="rId62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624" name="Button 1">
              <controlPr defaultSize="0" print="0" autoFill="0" autoPict="0" macro="[0]!AddDirectoryWithSet">
                <anchor moveWithCells="1" sizeWithCells="1">
                  <from>
                    <xdr:col>0</xdr:col>
                    <xdr:colOff>123825</xdr:colOff>
                    <xdr:row>0</xdr:row>
                    <xdr:rowOff>95250</xdr:rowOff>
                  </from>
                  <to>
                    <xdr:col>1</xdr:col>
                    <xdr:colOff>733425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625" name="Button 2">
              <controlPr defaultSize="0" print="0" autoFill="0" autoPict="0" macro="[0]!AnalyzyDirectory">
                <anchor moveWithCells="1" sizeWithCells="1">
                  <from>
                    <xdr:col>1</xdr:col>
                    <xdr:colOff>838200</xdr:colOff>
                    <xdr:row>0</xdr:row>
                    <xdr:rowOff>95250</xdr:rowOff>
                  </from>
                  <to>
                    <xdr:col>2</xdr:col>
                    <xdr:colOff>952500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5" r:id="rId626" name="Check Box 3">
              <controlPr defaultSize="0" autoFill="0" autoLine="0" autoPict="0">
                <anchor moveWithCells="1">
                  <from>
                    <xdr:col>2</xdr:col>
                    <xdr:colOff>1057275</xdr:colOff>
                    <xdr:row>0</xdr:row>
                    <xdr:rowOff>95250</xdr:rowOff>
                  </from>
                  <to>
                    <xdr:col>5</xdr:col>
                    <xdr:colOff>571500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/>
  <dimension ref="A1:DD44"/>
  <sheetViews>
    <sheetView workbookViewId="0"/>
  </sheetViews>
  <sheetFormatPr defaultColWidth="9.140625" defaultRowHeight="12.75" x14ac:dyDescent="0.2"/>
  <cols>
    <col min="1" max="1" width="4" style="472" customWidth="1"/>
    <col min="2" max="2" width="23.85546875" style="472" customWidth="1"/>
    <col min="3" max="3" width="16.140625" style="472" customWidth="1"/>
    <col min="4" max="4" width="19.28515625" style="472" customWidth="1"/>
    <col min="5" max="5" width="15.5703125" style="472" customWidth="1"/>
    <col min="6" max="6" width="12.7109375" style="472" customWidth="1"/>
    <col min="7" max="8" width="9.140625" style="472"/>
    <col min="9" max="9" width="0" style="472" hidden="1" customWidth="1"/>
    <col min="10" max="10" width="3.85546875" style="472" hidden="1" customWidth="1"/>
    <col min="11" max="11" width="3.5703125" style="472" hidden="1" customWidth="1"/>
    <col min="12" max="12" width="4.85546875" style="472" hidden="1" customWidth="1"/>
    <col min="13" max="23" width="0" style="472" hidden="1" customWidth="1"/>
    <col min="24" max="24" width="5" style="472" customWidth="1"/>
    <col min="25" max="25" width="9.140625" style="472"/>
    <col min="26" max="26" width="81.140625" style="472" customWidth="1"/>
    <col min="27" max="101" width="9.140625" style="472"/>
    <col min="102" max="102" width="15.7109375" style="472" bestFit="1" customWidth="1"/>
    <col min="103" max="103" width="9.140625" style="472"/>
    <col min="104" max="104" width="23.85546875" style="578" customWidth="1"/>
    <col min="105" max="105" width="9.140625" style="474"/>
    <col min="106" max="106" width="9.140625" style="472"/>
    <col min="107" max="107" width="81.140625" style="472" customWidth="1"/>
    <col min="108" max="108" width="15.42578125" style="472" bestFit="1" customWidth="1"/>
    <col min="109" max="16384" width="9.140625" style="472"/>
  </cols>
  <sheetData>
    <row r="1" spans="1:108" ht="15.75" x14ac:dyDescent="0.25">
      <c r="B1" s="473" t="s">
        <v>912</v>
      </c>
      <c r="C1" s="473"/>
      <c r="D1" s="586"/>
      <c r="E1" s="1052">
        <v>45006.429085648146</v>
      </c>
      <c r="F1" s="1052"/>
      <c r="CX1" s="598"/>
      <c r="CY1" s="595"/>
      <c r="CZ1" s="579" t="s">
        <v>586</v>
      </c>
      <c r="DA1" s="579" t="s">
        <v>485</v>
      </c>
      <c r="DB1" s="564" t="s">
        <v>380</v>
      </c>
      <c r="DC1" s="577" t="s">
        <v>944</v>
      </c>
      <c r="DD1" s="475">
        <v>45082.922905092593</v>
      </c>
    </row>
    <row r="2" spans="1:108" s="577" customFormat="1" ht="7.5" customHeight="1" thickBot="1" x14ac:dyDescent="0.3">
      <c r="B2" s="473"/>
      <c r="C2" s="473"/>
      <c r="D2" s="586"/>
      <c r="E2" s="584"/>
      <c r="F2" s="584"/>
      <c r="CX2" s="597"/>
      <c r="CY2" s="595"/>
      <c r="CZ2" s="579" t="s">
        <v>587</v>
      </c>
      <c r="DA2" s="579" t="s">
        <v>486</v>
      </c>
      <c r="DB2" s="563" t="s">
        <v>382</v>
      </c>
      <c r="DD2" s="475"/>
    </row>
    <row r="3" spans="1:108" s="577" customFormat="1" ht="16.5" thickBot="1" x14ac:dyDescent="0.3">
      <c r="B3" s="587" t="s">
        <v>535</v>
      </c>
      <c r="C3" s="473"/>
      <c r="D3" s="591">
        <v>5</v>
      </c>
      <c r="E3" s="588" t="s">
        <v>536</v>
      </c>
      <c r="F3" s="584"/>
      <c r="CX3" s="597"/>
      <c r="CY3" s="595"/>
      <c r="CZ3" s="579" t="s">
        <v>585</v>
      </c>
      <c r="DA3" s="579" t="s">
        <v>487</v>
      </c>
      <c r="DB3" s="563" t="s">
        <v>384</v>
      </c>
      <c r="DD3" s="475"/>
    </row>
    <row r="4" spans="1:108" ht="8.25" customHeight="1" x14ac:dyDescent="0.2">
      <c r="E4" s="475"/>
      <c r="CX4" s="597"/>
      <c r="CY4" s="596"/>
      <c r="CZ4" s="579" t="s">
        <v>584</v>
      </c>
      <c r="DA4" s="578" t="s">
        <v>379</v>
      </c>
      <c r="DB4" s="564" t="s">
        <v>483</v>
      </c>
    </row>
    <row r="5" spans="1:108" x14ac:dyDescent="0.2">
      <c r="B5" s="564" t="s">
        <v>910</v>
      </c>
      <c r="CX5" s="597"/>
      <c r="CY5" s="596"/>
      <c r="CZ5" s="579" t="s">
        <v>583</v>
      </c>
      <c r="DA5" s="578" t="s">
        <v>381</v>
      </c>
      <c r="DB5" s="564" t="s">
        <v>484</v>
      </c>
    </row>
    <row r="6" spans="1:108" x14ac:dyDescent="0.2">
      <c r="B6" s="564" t="s">
        <v>911</v>
      </c>
      <c r="CX6" s="597"/>
      <c r="CY6" s="595"/>
      <c r="CZ6" s="579" t="s">
        <v>582</v>
      </c>
      <c r="DA6" s="579" t="s">
        <v>488</v>
      </c>
    </row>
    <row r="7" spans="1:108" x14ac:dyDescent="0.2">
      <c r="B7" s="476" t="s">
        <v>386</v>
      </c>
      <c r="CX7" s="597"/>
      <c r="CY7" s="596"/>
      <c r="CZ7" s="579" t="s">
        <v>581</v>
      </c>
      <c r="DA7" s="578" t="s">
        <v>383</v>
      </c>
    </row>
    <row r="8" spans="1:108" x14ac:dyDescent="0.2">
      <c r="B8" s="564" t="str">
        <f>CONCATENATE("При каждом запуске анализатора производится проверка даты получения котировок. Если котировки получены больше ", $D$3,"  дней назад, то Вам будет предложенно обновить котировки или отложить их обновление еще на ", $D$3," дней.")</f>
        <v>При каждом запуске анализатора производится проверка даты получения котировок. Если котировки получены больше 5  дней назад, то Вам будет предложенно обновить котировки или отложить их обновление еще на 5 дней.</v>
      </c>
      <c r="CX8" s="597"/>
      <c r="CY8" s="596"/>
      <c r="CZ8" s="579" t="s">
        <v>588</v>
      </c>
      <c r="DA8" s="578" t="s">
        <v>385</v>
      </c>
    </row>
    <row r="9" spans="1:108" ht="8.25" customHeight="1" thickBot="1" x14ac:dyDescent="0.25">
      <c r="CX9" s="597"/>
      <c r="CY9" s="596"/>
      <c r="CZ9" s="579" t="s">
        <v>580</v>
      </c>
      <c r="DA9" s="578" t="s">
        <v>387</v>
      </c>
    </row>
    <row r="10" spans="1:108" ht="16.5" thickBot="1" x14ac:dyDescent="0.3">
      <c r="B10" s="589" t="s">
        <v>393</v>
      </c>
      <c r="C10" s="875" t="s">
        <v>380</v>
      </c>
      <c r="D10" s="590" t="s">
        <v>390</v>
      </c>
      <c r="E10" s="874" t="s">
        <v>44</v>
      </c>
      <c r="CX10" s="597"/>
      <c r="CY10" s="595"/>
      <c r="CZ10" s="579" t="s">
        <v>589</v>
      </c>
      <c r="DA10" s="579" t="s">
        <v>388</v>
      </c>
    </row>
    <row r="11" spans="1:108" ht="9.75" customHeight="1" thickBot="1" x14ac:dyDescent="0.3">
      <c r="F11" s="477"/>
      <c r="CX11" s="597"/>
      <c r="CY11" s="595"/>
      <c r="CZ11" s="579" t="s">
        <v>579</v>
      </c>
      <c r="DA11" s="579" t="s">
        <v>389</v>
      </c>
    </row>
    <row r="12" spans="1:108" ht="47.25" customHeight="1" thickBot="1" x14ac:dyDescent="0.3">
      <c r="A12" s="478" t="s">
        <v>45</v>
      </c>
      <c r="B12" s="479" t="s">
        <v>43</v>
      </c>
      <c r="C12" s="480" t="s">
        <v>377</v>
      </c>
      <c r="D12" s="481" t="s">
        <v>408</v>
      </c>
      <c r="E12" s="482" t="s">
        <v>360</v>
      </c>
      <c r="F12" s="483" t="s">
        <v>396</v>
      </c>
      <c r="G12" s="484"/>
      <c r="CX12" s="597"/>
      <c r="CY12" s="596"/>
      <c r="CZ12" s="579" t="s">
        <v>578</v>
      </c>
      <c r="DA12" s="578" t="s">
        <v>391</v>
      </c>
    </row>
    <row r="13" spans="1:108" ht="15" x14ac:dyDescent="0.25">
      <c r="A13" s="485">
        <v>1</v>
      </c>
      <c r="B13" s="486" t="s">
        <v>500</v>
      </c>
      <c r="C13" s="487">
        <v>214.46</v>
      </c>
      <c r="D13" s="488">
        <v>10.000000000000002</v>
      </c>
      <c r="E13" s="489">
        <v>4</v>
      </c>
      <c r="F13" s="876">
        <v>1.0723</v>
      </c>
      <c r="G13" s="484"/>
      <c r="Z13" s="577"/>
      <c r="CY13" s="596"/>
      <c r="CZ13" s="579" t="s">
        <v>577</v>
      </c>
      <c r="DA13" s="578" t="s">
        <v>392</v>
      </c>
      <c r="DC13" s="472" t="s">
        <v>913</v>
      </c>
    </row>
    <row r="14" spans="1:108" ht="15" x14ac:dyDescent="0.25">
      <c r="A14" s="490">
        <f t="shared" ref="A14:A44" si="0">A13+1</f>
        <v>2</v>
      </c>
      <c r="B14" s="491" t="s">
        <v>501</v>
      </c>
      <c r="C14" s="492">
        <v>245.28</v>
      </c>
      <c r="D14" s="493">
        <v>10.000000000000002</v>
      </c>
      <c r="E14" s="494">
        <v>4</v>
      </c>
      <c r="F14" s="877">
        <v>1.2263999999999999</v>
      </c>
      <c r="G14" s="484"/>
      <c r="L14" s="495"/>
      <c r="M14" s="495"/>
      <c r="Z14" s="577"/>
      <c r="CY14" s="595"/>
      <c r="CZ14" s="579" t="s">
        <v>576</v>
      </c>
      <c r="DA14" s="579" t="s">
        <v>489</v>
      </c>
      <c r="DC14" s="472" t="s">
        <v>914</v>
      </c>
    </row>
    <row r="15" spans="1:108" ht="15" x14ac:dyDescent="0.25">
      <c r="A15" s="490">
        <f t="shared" si="0"/>
        <v>3</v>
      </c>
      <c r="B15" s="491" t="s">
        <v>502</v>
      </c>
      <c r="C15" s="492">
        <v>134.02000000000001</v>
      </c>
      <c r="D15" s="493">
        <v>10.000000000000002</v>
      </c>
      <c r="E15" s="494">
        <v>4</v>
      </c>
      <c r="F15" s="877">
        <v>0.67010000000000003</v>
      </c>
      <c r="G15" s="484"/>
      <c r="L15" s="495"/>
      <c r="M15" s="495"/>
      <c r="Z15" s="577"/>
      <c r="CY15" s="595"/>
      <c r="CZ15" s="579" t="s">
        <v>575</v>
      </c>
      <c r="DA15" s="579" t="s">
        <v>490</v>
      </c>
      <c r="DC15" s="472" t="s">
        <v>915</v>
      </c>
    </row>
    <row r="16" spans="1:108" ht="15" x14ac:dyDescent="0.25">
      <c r="A16" s="490">
        <f t="shared" si="0"/>
        <v>4</v>
      </c>
      <c r="B16" s="491" t="s">
        <v>503</v>
      </c>
      <c r="C16" s="492">
        <v>124.36</v>
      </c>
      <c r="D16" s="493">
        <v>10.000000000000002</v>
      </c>
      <c r="E16" s="494">
        <v>4</v>
      </c>
      <c r="F16" s="877">
        <v>0.62180000000000002</v>
      </c>
      <c r="G16" s="484"/>
      <c r="L16" s="495"/>
      <c r="M16" s="495"/>
      <c r="Z16" s="577"/>
      <c r="CY16" s="596"/>
      <c r="CZ16" s="579" t="s">
        <v>574</v>
      </c>
      <c r="DA16" s="578" t="s">
        <v>394</v>
      </c>
      <c r="DC16" s="472" t="s">
        <v>916</v>
      </c>
    </row>
    <row r="17" spans="1:107" ht="15" x14ac:dyDescent="0.25">
      <c r="A17" s="496">
        <f t="shared" si="0"/>
        <v>5</v>
      </c>
      <c r="B17" s="497" t="s">
        <v>504</v>
      </c>
      <c r="C17" s="498">
        <v>200</v>
      </c>
      <c r="D17" s="499">
        <v>10.764262648008613</v>
      </c>
      <c r="E17" s="500">
        <v>4</v>
      </c>
      <c r="F17" s="878">
        <v>0.92900000000000005</v>
      </c>
      <c r="G17" s="484"/>
      <c r="L17" s="495"/>
      <c r="M17" s="495"/>
      <c r="Z17" s="577"/>
      <c r="CY17" s="596"/>
      <c r="CZ17" s="579" t="s">
        <v>573</v>
      </c>
      <c r="DA17" s="578" t="s">
        <v>395</v>
      </c>
      <c r="DC17" s="472" t="s">
        <v>917</v>
      </c>
    </row>
    <row r="18" spans="1:107" ht="15" x14ac:dyDescent="0.25">
      <c r="A18" s="496">
        <f t="shared" si="0"/>
        <v>6</v>
      </c>
      <c r="B18" s="497" t="s">
        <v>505</v>
      </c>
      <c r="C18" s="498">
        <v>200</v>
      </c>
      <c r="D18" s="499">
        <v>7.616726331022929</v>
      </c>
      <c r="E18" s="500">
        <v>2</v>
      </c>
      <c r="F18" s="878">
        <v>131.29</v>
      </c>
      <c r="G18" s="484"/>
      <c r="L18" s="495"/>
      <c r="M18" s="495"/>
      <c r="Z18" s="577"/>
      <c r="CY18" s="596"/>
      <c r="CZ18" s="579" t="s">
        <v>572</v>
      </c>
      <c r="DA18" s="578" t="s">
        <v>397</v>
      </c>
      <c r="DC18" s="472" t="s">
        <v>918</v>
      </c>
    </row>
    <row r="19" spans="1:107" ht="15" x14ac:dyDescent="0.25">
      <c r="A19" s="496">
        <f t="shared" si="0"/>
        <v>7</v>
      </c>
      <c r="B19" s="497" t="s">
        <v>506</v>
      </c>
      <c r="C19" s="498">
        <v>200</v>
      </c>
      <c r="D19" s="499">
        <v>7.3099415204678371</v>
      </c>
      <c r="E19" s="500">
        <v>4</v>
      </c>
      <c r="F19" s="878">
        <v>1.3680000000000001</v>
      </c>
      <c r="G19" s="484"/>
      <c r="L19" s="495"/>
      <c r="M19" s="495"/>
      <c r="Z19" s="577"/>
      <c r="CY19" s="595"/>
      <c r="CZ19" s="579" t="s">
        <v>571</v>
      </c>
      <c r="DA19" s="579" t="s">
        <v>491</v>
      </c>
      <c r="DC19" s="472" t="s">
        <v>919</v>
      </c>
    </row>
    <row r="20" spans="1:107" ht="15" x14ac:dyDescent="0.25">
      <c r="A20" s="501">
        <f t="shared" si="0"/>
        <v>8</v>
      </c>
      <c r="B20" s="502" t="s">
        <v>507</v>
      </c>
      <c r="C20" s="503">
        <v>214.46</v>
      </c>
      <c r="D20" s="504">
        <v>10.768226551516371</v>
      </c>
      <c r="E20" s="505">
        <v>4</v>
      </c>
      <c r="F20" s="879">
        <v>0.99580000000000002</v>
      </c>
      <c r="G20" s="484"/>
      <c r="L20" s="495"/>
      <c r="M20" s="495"/>
      <c r="Z20" s="577"/>
      <c r="CY20" s="596"/>
      <c r="CZ20" s="579" t="s">
        <v>570</v>
      </c>
      <c r="DA20" s="578" t="s">
        <v>398</v>
      </c>
      <c r="DC20" s="472" t="s">
        <v>920</v>
      </c>
    </row>
    <row r="21" spans="1:107" ht="15" x14ac:dyDescent="0.25">
      <c r="A21" s="501">
        <f t="shared" si="0"/>
        <v>9</v>
      </c>
      <c r="B21" s="502" t="s">
        <v>508</v>
      </c>
      <c r="C21" s="503">
        <v>214.46</v>
      </c>
      <c r="D21" s="504">
        <v>7.623347078060573</v>
      </c>
      <c r="E21" s="505">
        <v>2</v>
      </c>
      <c r="F21" s="879">
        <v>140.66</v>
      </c>
      <c r="G21" s="484"/>
      <c r="L21" s="495"/>
      <c r="M21" s="495"/>
      <c r="Z21" s="577"/>
      <c r="CY21" s="596"/>
      <c r="CZ21" s="579" t="s">
        <v>569</v>
      </c>
      <c r="DA21" s="578" t="s">
        <v>399</v>
      </c>
      <c r="DC21" s="472" t="s">
        <v>921</v>
      </c>
    </row>
    <row r="22" spans="1:107" ht="15" x14ac:dyDescent="0.25">
      <c r="A22" s="501">
        <f t="shared" si="0"/>
        <v>10</v>
      </c>
      <c r="B22" s="502" t="s">
        <v>509</v>
      </c>
      <c r="C22" s="503">
        <v>214.46</v>
      </c>
      <c r="D22" s="504">
        <v>12.264668877959513</v>
      </c>
      <c r="E22" s="505">
        <v>4</v>
      </c>
      <c r="F22" s="879">
        <v>0.87429999999999997</v>
      </c>
      <c r="G22" s="484"/>
      <c r="L22" s="495"/>
      <c r="M22" s="495"/>
      <c r="Z22" s="577"/>
      <c r="CY22" s="596"/>
      <c r="CZ22" s="579" t="s">
        <v>568</v>
      </c>
      <c r="DA22" s="578" t="s">
        <v>400</v>
      </c>
      <c r="DC22" s="472" t="s">
        <v>922</v>
      </c>
    </row>
    <row r="23" spans="1:107" ht="15" x14ac:dyDescent="0.25">
      <c r="A23" s="501">
        <f t="shared" si="0"/>
        <v>11</v>
      </c>
      <c r="B23" s="502" t="s">
        <v>510</v>
      </c>
      <c r="C23" s="503">
        <v>214.46</v>
      </c>
      <c r="D23" s="504">
        <v>6.6901672073870744</v>
      </c>
      <c r="E23" s="505">
        <v>4</v>
      </c>
      <c r="F23" s="879">
        <v>1.6028</v>
      </c>
      <c r="G23" s="484"/>
      <c r="L23" s="495"/>
      <c r="M23" s="495"/>
      <c r="Z23" s="577"/>
      <c r="CX23" s="596"/>
      <c r="CY23" s="596"/>
      <c r="CZ23" s="579" t="s">
        <v>567</v>
      </c>
      <c r="DA23" s="578" t="s">
        <v>44</v>
      </c>
      <c r="DC23" s="472" t="s">
        <v>923</v>
      </c>
    </row>
    <row r="24" spans="1:107" ht="15" x14ac:dyDescent="0.25">
      <c r="A24" s="501">
        <f t="shared" si="0"/>
        <v>12</v>
      </c>
      <c r="B24" s="502" t="s">
        <v>511</v>
      </c>
      <c r="C24" s="503">
        <v>214.46</v>
      </c>
      <c r="D24" s="504">
        <v>7.3059889623220018</v>
      </c>
      <c r="E24" s="505">
        <v>4</v>
      </c>
      <c r="F24" s="879">
        <v>1.4677</v>
      </c>
      <c r="G24" s="484"/>
      <c r="L24" s="495"/>
      <c r="M24" s="495"/>
      <c r="Z24" s="577"/>
      <c r="CY24" s="596"/>
      <c r="CZ24" s="579" t="s">
        <v>590</v>
      </c>
      <c r="DA24" s="578" t="s">
        <v>401</v>
      </c>
      <c r="DC24" s="472" t="s">
        <v>924</v>
      </c>
    </row>
    <row r="25" spans="1:107" ht="15" x14ac:dyDescent="0.25">
      <c r="A25" s="501">
        <f t="shared" si="0"/>
        <v>13</v>
      </c>
      <c r="B25" s="502" t="s">
        <v>512</v>
      </c>
      <c r="C25" s="503">
        <v>214.46</v>
      </c>
      <c r="D25" s="504">
        <v>6.2201983873774598</v>
      </c>
      <c r="E25" s="505">
        <v>4</v>
      </c>
      <c r="F25" s="879">
        <v>1.7239</v>
      </c>
      <c r="G25" s="484"/>
      <c r="L25" s="495"/>
      <c r="M25" s="495"/>
      <c r="Z25" s="577"/>
      <c r="CY25" s="596"/>
      <c r="CZ25" s="579" t="s">
        <v>591</v>
      </c>
      <c r="DA25" s="578" t="s">
        <v>402</v>
      </c>
      <c r="DC25" s="472" t="s">
        <v>925</v>
      </c>
    </row>
    <row r="26" spans="1:107" ht="15" x14ac:dyDescent="0.25">
      <c r="A26" s="506">
        <f t="shared" si="0"/>
        <v>14</v>
      </c>
      <c r="B26" s="507" t="s">
        <v>513</v>
      </c>
      <c r="C26" s="508">
        <v>245.28</v>
      </c>
      <c r="D26" s="509">
        <v>7.6188109585637092</v>
      </c>
      <c r="E26" s="510">
        <v>2</v>
      </c>
      <c r="F26" s="880">
        <v>160.97</v>
      </c>
      <c r="G26" s="484"/>
      <c r="L26" s="495"/>
      <c r="M26" s="495"/>
      <c r="Z26" s="577"/>
      <c r="CY26" s="596"/>
      <c r="CZ26" s="579" t="s">
        <v>592</v>
      </c>
      <c r="DA26" s="578" t="s">
        <v>403</v>
      </c>
      <c r="DC26" s="472" t="s">
        <v>926</v>
      </c>
    </row>
    <row r="27" spans="1:107" ht="15" x14ac:dyDescent="0.25">
      <c r="A27" s="506">
        <f t="shared" si="0"/>
        <v>15</v>
      </c>
      <c r="B27" s="507" t="s">
        <v>514</v>
      </c>
      <c r="C27" s="508">
        <v>245.28</v>
      </c>
      <c r="D27" s="509">
        <v>10.764504520319496</v>
      </c>
      <c r="E27" s="510">
        <v>4</v>
      </c>
      <c r="F27" s="880">
        <v>1.1393</v>
      </c>
      <c r="G27" s="484"/>
      <c r="L27" s="495"/>
      <c r="M27" s="495"/>
      <c r="Z27" s="577"/>
      <c r="CX27" s="596"/>
      <c r="DC27" s="472" t="s">
        <v>927</v>
      </c>
    </row>
    <row r="28" spans="1:107" ht="15" x14ac:dyDescent="0.25">
      <c r="A28" s="506">
        <f t="shared" si="0"/>
        <v>16</v>
      </c>
      <c r="B28" s="507" t="s">
        <v>515</v>
      </c>
      <c r="C28" s="508">
        <v>245.28</v>
      </c>
      <c r="D28" s="509">
        <v>6.6939577533977408</v>
      </c>
      <c r="E28" s="510">
        <v>4</v>
      </c>
      <c r="F28" s="880">
        <v>1.8321000000000001</v>
      </c>
      <c r="G28" s="484"/>
      <c r="L28" s="495"/>
      <c r="M28" s="495"/>
      <c r="Z28" s="577"/>
      <c r="DC28" s="472" t="s">
        <v>928</v>
      </c>
    </row>
    <row r="29" spans="1:107" ht="15" x14ac:dyDescent="0.25">
      <c r="A29" s="506">
        <f t="shared" si="0"/>
        <v>17</v>
      </c>
      <c r="B29" s="507" t="s">
        <v>516</v>
      </c>
      <c r="C29" s="508">
        <v>245.28</v>
      </c>
      <c r="D29" s="509">
        <v>6.2193823216187436</v>
      </c>
      <c r="E29" s="510">
        <v>4</v>
      </c>
      <c r="F29" s="880">
        <v>1.9719</v>
      </c>
      <c r="G29" s="484"/>
      <c r="L29" s="495"/>
      <c r="M29" s="495"/>
      <c r="Z29" s="577"/>
      <c r="DC29" s="472" t="s">
        <v>929</v>
      </c>
    </row>
    <row r="30" spans="1:107" ht="15" x14ac:dyDescent="0.25">
      <c r="A30" s="506">
        <f t="shared" si="0"/>
        <v>18</v>
      </c>
      <c r="B30" s="507" t="s">
        <v>517</v>
      </c>
      <c r="C30" s="508">
        <v>245.28</v>
      </c>
      <c r="D30" s="509">
        <v>7.3091364205256584</v>
      </c>
      <c r="E30" s="510">
        <v>4</v>
      </c>
      <c r="F30" s="880">
        <v>1.6778999999999999</v>
      </c>
      <c r="G30" s="484"/>
      <c r="L30" s="495"/>
      <c r="M30" s="495"/>
      <c r="Z30" s="577"/>
      <c r="DC30" s="472" t="s">
        <v>930</v>
      </c>
    </row>
    <row r="31" spans="1:107" ht="15" x14ac:dyDescent="0.25">
      <c r="A31" s="501">
        <f t="shared" si="0"/>
        <v>19</v>
      </c>
      <c r="B31" s="502" t="s">
        <v>518</v>
      </c>
      <c r="C31" s="503">
        <v>134.02000000000001</v>
      </c>
      <c r="D31" s="504">
        <v>7.3131070610062219</v>
      </c>
      <c r="E31" s="505">
        <v>4</v>
      </c>
      <c r="F31" s="879">
        <v>0.9163</v>
      </c>
      <c r="G31" s="484"/>
      <c r="L31" s="495"/>
      <c r="M31" s="495"/>
      <c r="Z31" s="577"/>
      <c r="DC31" s="472" t="s">
        <v>931</v>
      </c>
    </row>
    <row r="32" spans="1:107" ht="15" x14ac:dyDescent="0.25">
      <c r="A32" s="501">
        <f t="shared" si="0"/>
        <v>20</v>
      </c>
      <c r="B32" s="502" t="s">
        <v>519</v>
      </c>
      <c r="C32" s="503">
        <v>134.02000000000001</v>
      </c>
      <c r="D32" s="504">
        <v>10.762929649855446</v>
      </c>
      <c r="E32" s="505">
        <v>4</v>
      </c>
      <c r="F32" s="879">
        <v>0.62260000000000004</v>
      </c>
      <c r="G32" s="484"/>
      <c r="L32" s="495"/>
      <c r="M32" s="495"/>
      <c r="Z32" s="577"/>
      <c r="DC32" s="472" t="s">
        <v>932</v>
      </c>
    </row>
    <row r="33" spans="1:107" ht="15" x14ac:dyDescent="0.25">
      <c r="A33" s="501">
        <f t="shared" si="0"/>
        <v>21</v>
      </c>
      <c r="B33" s="502" t="s">
        <v>520</v>
      </c>
      <c r="C33" s="503">
        <v>134.02000000000001</v>
      </c>
      <c r="D33" s="504">
        <v>6.2242244101801978</v>
      </c>
      <c r="E33" s="505">
        <v>4</v>
      </c>
      <c r="F33" s="879">
        <v>1.0766</v>
      </c>
      <c r="G33" s="484"/>
      <c r="L33" s="495"/>
      <c r="M33" s="495"/>
      <c r="Z33" s="577"/>
      <c r="DC33" s="472" t="s">
        <v>933</v>
      </c>
    </row>
    <row r="34" spans="1:107" ht="15" x14ac:dyDescent="0.25">
      <c r="A34" s="501">
        <f t="shared" si="0"/>
        <v>22</v>
      </c>
      <c r="B34" s="502" t="s">
        <v>521</v>
      </c>
      <c r="C34" s="503">
        <v>134.02000000000001</v>
      </c>
      <c r="D34" s="504">
        <v>7.6243031061554234</v>
      </c>
      <c r="E34" s="505">
        <v>2</v>
      </c>
      <c r="F34" s="879">
        <v>87.89</v>
      </c>
      <c r="G34" s="484"/>
      <c r="L34" s="495"/>
      <c r="M34" s="495"/>
      <c r="Z34" s="577"/>
      <c r="DC34" s="472" t="s">
        <v>934</v>
      </c>
    </row>
    <row r="35" spans="1:107" ht="15" x14ac:dyDescent="0.25">
      <c r="A35" s="511">
        <f t="shared" si="0"/>
        <v>23</v>
      </c>
      <c r="B35" s="512" t="s">
        <v>522</v>
      </c>
      <c r="C35" s="513">
        <v>146.1988304093567</v>
      </c>
      <c r="D35" s="514">
        <v>10.75940759562531</v>
      </c>
      <c r="E35" s="515">
        <v>4</v>
      </c>
      <c r="F35" s="881">
        <v>0.6794</v>
      </c>
      <c r="G35" s="484"/>
      <c r="L35" s="495"/>
      <c r="M35" s="495"/>
      <c r="Z35" s="577"/>
      <c r="DC35" s="472" t="s">
        <v>935</v>
      </c>
    </row>
    <row r="36" spans="1:107" ht="15" x14ac:dyDescent="0.25">
      <c r="A36" s="511">
        <f t="shared" si="0"/>
        <v>24</v>
      </c>
      <c r="B36" s="516" t="s">
        <v>523</v>
      </c>
      <c r="C36" s="513">
        <v>146.1988304093567</v>
      </c>
      <c r="D36" s="514">
        <v>7.6137293203497931</v>
      </c>
      <c r="E36" s="515">
        <v>2</v>
      </c>
      <c r="F36" s="881">
        <v>96.01</v>
      </c>
      <c r="G36" s="484"/>
      <c r="L36" s="495"/>
      <c r="M36" s="495"/>
      <c r="Z36" s="577"/>
      <c r="DC36" s="472" t="s">
        <v>936</v>
      </c>
    </row>
    <row r="37" spans="1:107" ht="15" x14ac:dyDescent="0.25">
      <c r="A37" s="511">
        <f t="shared" si="0"/>
        <v>25</v>
      </c>
      <c r="B37" s="517" t="s">
        <v>524</v>
      </c>
      <c r="C37" s="513">
        <v>215.28525296017222</v>
      </c>
      <c r="D37" s="514">
        <v>7.6212564769248186</v>
      </c>
      <c r="E37" s="515">
        <v>2</v>
      </c>
      <c r="F37" s="881">
        <v>141.24</v>
      </c>
      <c r="G37" s="484"/>
      <c r="L37" s="495"/>
      <c r="M37" s="495"/>
      <c r="Z37" s="577"/>
      <c r="DC37" s="472" t="s">
        <v>937</v>
      </c>
    </row>
    <row r="38" spans="1:107" ht="15" x14ac:dyDescent="0.25">
      <c r="A38" s="511">
        <f t="shared" si="0"/>
        <v>26</v>
      </c>
      <c r="B38" s="516" t="s">
        <v>525</v>
      </c>
      <c r="C38" s="513">
        <v>124.36</v>
      </c>
      <c r="D38" s="514">
        <v>7.3041231058381317</v>
      </c>
      <c r="E38" s="515">
        <v>4</v>
      </c>
      <c r="F38" s="881">
        <v>0.85129999999999995</v>
      </c>
      <c r="G38" s="484"/>
      <c r="L38" s="495"/>
      <c r="M38" s="495"/>
      <c r="Z38" s="577"/>
      <c r="DC38" s="472" t="s">
        <v>938</v>
      </c>
    </row>
    <row r="39" spans="1:107" ht="15" x14ac:dyDescent="0.25">
      <c r="A39" s="511">
        <f t="shared" si="0"/>
        <v>27</v>
      </c>
      <c r="B39" s="512" t="s">
        <v>526</v>
      </c>
      <c r="C39" s="513">
        <v>124.36</v>
      </c>
      <c r="D39" s="514">
        <v>10.754064337599447</v>
      </c>
      <c r="E39" s="515">
        <v>4</v>
      </c>
      <c r="F39" s="881">
        <v>0.57820000000000005</v>
      </c>
      <c r="G39" s="484"/>
      <c r="L39" s="495"/>
      <c r="M39" s="495"/>
      <c r="Z39" s="577"/>
      <c r="DC39" s="472" t="s">
        <v>939</v>
      </c>
    </row>
    <row r="40" spans="1:107" ht="15" x14ac:dyDescent="0.25">
      <c r="A40" s="511">
        <f t="shared" si="0"/>
        <v>28</v>
      </c>
      <c r="B40" s="512" t="s">
        <v>527</v>
      </c>
      <c r="C40" s="513">
        <v>124.36</v>
      </c>
      <c r="D40" s="514">
        <v>7.6126346718903051</v>
      </c>
      <c r="E40" s="515">
        <v>2</v>
      </c>
      <c r="F40" s="881">
        <v>81.680000000000007</v>
      </c>
      <c r="G40" s="484"/>
      <c r="L40" s="495"/>
      <c r="M40" s="495"/>
      <c r="Z40" s="577"/>
      <c r="DC40" s="472" t="s">
        <v>940</v>
      </c>
    </row>
    <row r="41" spans="1:107" ht="15" x14ac:dyDescent="0.25">
      <c r="A41" s="511">
        <f t="shared" si="0"/>
        <v>29</v>
      </c>
      <c r="B41" s="518" t="s">
        <v>528</v>
      </c>
      <c r="C41" s="513">
        <v>225.7</v>
      </c>
      <c r="D41" s="514">
        <v>5.0000000000000009</v>
      </c>
      <c r="E41" s="515">
        <v>3</v>
      </c>
      <c r="F41" s="881">
        <v>22.57</v>
      </c>
      <c r="G41" s="484"/>
      <c r="L41" s="495"/>
      <c r="M41" s="495"/>
      <c r="Z41" s="577"/>
      <c r="DC41" s="472" t="s">
        <v>941</v>
      </c>
    </row>
    <row r="42" spans="1:107" ht="15" x14ac:dyDescent="0.25">
      <c r="A42" s="511">
        <f t="shared" si="0"/>
        <v>30</v>
      </c>
      <c r="B42" s="518" t="s">
        <v>529</v>
      </c>
      <c r="C42" s="513">
        <v>396.702</v>
      </c>
      <c r="D42" s="514">
        <v>1.0000000000000002</v>
      </c>
      <c r="E42" s="515">
        <v>2</v>
      </c>
      <c r="F42" s="881">
        <v>1983.51</v>
      </c>
      <c r="G42" s="484"/>
      <c r="L42" s="495"/>
      <c r="M42" s="495"/>
      <c r="Z42" s="577"/>
      <c r="DC42" s="472" t="s">
        <v>942</v>
      </c>
    </row>
    <row r="43" spans="1:107" ht="15" x14ac:dyDescent="0.25">
      <c r="A43" s="511">
        <f t="shared" si="0"/>
        <v>31</v>
      </c>
      <c r="B43" s="495" t="s">
        <v>530</v>
      </c>
      <c r="C43" s="513">
        <v>200</v>
      </c>
      <c r="D43" s="514">
        <v>1.2924071082390958</v>
      </c>
      <c r="E43" s="515">
        <v>3</v>
      </c>
      <c r="F43" s="882">
        <v>77.375</v>
      </c>
      <c r="G43" s="484"/>
      <c r="L43" s="495"/>
      <c r="M43" s="495"/>
      <c r="Z43" s="577"/>
      <c r="DC43" s="472" t="s">
        <v>943</v>
      </c>
    </row>
    <row r="44" spans="1:107" ht="15.75" thickBot="1" x14ac:dyDescent="0.3">
      <c r="A44" s="519">
        <f t="shared" si="0"/>
        <v>32</v>
      </c>
      <c r="B44" s="520" t="s">
        <v>531</v>
      </c>
      <c r="C44" s="521">
        <v>214.46</v>
      </c>
      <c r="D44" s="522">
        <v>1.3164323859799894</v>
      </c>
      <c r="E44" s="523">
        <v>3</v>
      </c>
      <c r="F44" s="883">
        <v>81.454999999999998</v>
      </c>
      <c r="G44" s="484"/>
      <c r="L44" s="495"/>
      <c r="M44" s="495"/>
      <c r="Z44" s="577"/>
      <c r="DC44" s="472" t="s">
        <v>944</v>
      </c>
    </row>
  </sheetData>
  <mergeCells count="1">
    <mergeCell ref="E1:F1"/>
  </mergeCells>
  <dataValidations count="2">
    <dataValidation type="list" allowBlank="1" showInputMessage="1" showErrorMessage="1" sqref="C10">
      <formula1>clAccountFiat</formula1>
    </dataValidation>
    <dataValidation type="list" allowBlank="1" showInputMessage="1" showErrorMessage="1" sqref="E10">
      <formula1>clRatio</formula1>
    </dataValidation>
  </dataValidations>
  <pageMargins left="0.59" right="0.45" top="0.3" bottom="0.27" header="0.23" footer="0.19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2" r:id="rId4" name="Button 2">
              <controlPr defaultSize="0" print="0" autoFill="0" autoPict="0" macro="[0]!UpdateAllQuotes">
                <anchor moveWithCells="1" sizeWithCells="1">
                  <from>
                    <xdr:col>4</xdr:col>
                    <xdr:colOff>495300</xdr:colOff>
                    <xdr:row>1</xdr:row>
                    <xdr:rowOff>47625</xdr:rowOff>
                  </from>
                  <to>
                    <xdr:col>6</xdr:col>
                    <xdr:colOff>19050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71"/>
  <sheetViews>
    <sheetView zoomScale="70" zoomScaleNormal="70" workbookViewId="0">
      <pane xSplit="1" ySplit="19" topLeftCell="AI20" activePane="bottomRight" state="frozen"/>
      <selection pane="topRight" activeCell="B1" sqref="B1"/>
      <selection pane="bottomLeft" activeCell="A20" sqref="A20"/>
      <selection pane="bottomRight" activeCell="AN2" sqref="AN2:AW15"/>
    </sheetView>
  </sheetViews>
  <sheetFormatPr defaultRowHeight="12.75" x14ac:dyDescent="0.2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10.5703125" customWidth="1"/>
    <col min="14" max="14" width="11.5703125" customWidth="1"/>
    <col min="15" max="16" width="10.28515625" customWidth="1"/>
    <col min="17" max="17" width="9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2.28515625" customWidth="1"/>
    <col min="24" max="24" width="11.42578125" customWidth="1"/>
    <col min="25" max="25" width="0.85546875" customWidth="1"/>
    <col min="26" max="26" width="10.42578125" customWidth="1"/>
    <col min="27" max="27" width="10.5703125" customWidth="1"/>
    <col min="29" max="29" width="9.85546875" customWidth="1"/>
    <col min="30" max="30" width="4.42578125" customWidth="1"/>
    <col min="31" max="31" width="0.7109375" style="723" customWidth="1"/>
    <col min="32" max="32" width="9.7109375" customWidth="1"/>
    <col min="33" max="33" width="8.85546875" customWidth="1"/>
    <col min="34" max="34" width="1" customWidth="1"/>
    <col min="35" max="35" width="7.42578125" customWidth="1"/>
    <col min="36" max="36" width="7.7109375" style="267" customWidth="1"/>
    <col min="37" max="37" width="8.85546875" style="267" customWidth="1"/>
    <col min="38" max="38" width="8" style="267" customWidth="1"/>
    <col min="39" max="39" width="7.7109375" style="267" customWidth="1"/>
    <col min="40" max="41" width="7.85546875" style="267" customWidth="1"/>
    <col min="42" max="43" width="8.7109375" style="267" customWidth="1"/>
    <col min="44" max="44" width="9.7109375" style="267" customWidth="1"/>
    <col min="45" max="45" width="11.85546875" style="267" customWidth="1"/>
    <col min="46" max="46" width="8.7109375" style="267" customWidth="1"/>
    <col min="47" max="47" width="11.85546875" style="267" customWidth="1"/>
    <col min="48" max="48" width="8.28515625" style="267" customWidth="1"/>
    <col min="49" max="49" width="7.85546875" style="267" customWidth="1"/>
    <col min="50" max="50" width="8" style="267" customWidth="1"/>
    <col min="51" max="51" width="7.28515625" style="267" customWidth="1"/>
    <col min="52" max="52" width="7.5703125" style="267" customWidth="1"/>
    <col min="53" max="53" width="7.28515625" style="267" customWidth="1"/>
    <col min="54" max="54" width="7.7109375" style="267" customWidth="1"/>
    <col min="55" max="55" width="8" style="267" bestFit="1" customWidth="1"/>
    <col min="56" max="57" width="6.7109375" style="267" customWidth="1"/>
    <col min="58" max="60" width="7.85546875" style="267" customWidth="1"/>
    <col min="61" max="65" width="9.5703125" style="267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 ht="15" x14ac:dyDescent="0.25">
      <c r="B1" s="470"/>
      <c r="D1" s="180"/>
      <c r="F1" s="218"/>
      <c r="H1" s="181"/>
      <c r="I1" s="194" t="s">
        <v>70</v>
      </c>
      <c r="J1" s="302" t="str">
        <f>IF(K$1=0,"LastOrder",IF(K$1=1,"MinOrder","ОШИБКА"))</f>
        <v>LastOrder</v>
      </c>
      <c r="K1" s="865">
        <v>0</v>
      </c>
      <c r="L1" s="847"/>
      <c r="M1" s="114" t="s">
        <v>26</v>
      </c>
      <c r="N1" s="114"/>
      <c r="O1" s="873" t="s">
        <v>510</v>
      </c>
      <c r="P1" s="116"/>
      <c r="V1" s="259"/>
      <c r="Y1" s="131"/>
      <c r="AE1" s="837"/>
      <c r="AH1" s="266"/>
      <c r="AI1" s="566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</row>
    <row r="2" spans="1:67" ht="15" customHeight="1" x14ac:dyDescent="0.25">
      <c r="A2" s="96" t="s">
        <v>21</v>
      </c>
      <c r="B2" s="303" t="str">
        <f>IF(C$2&lt;=0,"д.б. &gt;0","")</f>
        <v/>
      </c>
      <c r="C2" s="849">
        <v>2</v>
      </c>
      <c r="D2" s="83"/>
      <c r="E2" s="96" t="s">
        <v>12</v>
      </c>
      <c r="F2" s="163" t="str">
        <f>IF(G$2&lt;2,"д.б. &gt;1","")</f>
        <v/>
      </c>
      <c r="G2" s="849">
        <v>7</v>
      </c>
      <c r="H2" s="84"/>
      <c r="I2" s="96" t="s">
        <v>0</v>
      </c>
      <c r="J2" s="164" t="str">
        <f>IF(K$2&lt;0,"д.б. &gt;0","")</f>
        <v/>
      </c>
      <c r="K2" s="866">
        <v>0.03</v>
      </c>
      <c r="L2" s="848"/>
      <c r="M2" s="114" t="s">
        <v>27</v>
      </c>
      <c r="N2" s="114"/>
      <c r="O2" s="846">
        <v>4</v>
      </c>
      <c r="Q2" s="139"/>
      <c r="R2" s="114"/>
      <c r="S2" s="114"/>
      <c r="T2" s="114"/>
      <c r="U2" s="114"/>
      <c r="V2" s="259"/>
      <c r="Y2" s="131"/>
      <c r="Z2" s="407"/>
      <c r="AA2" s="407"/>
      <c r="AE2" s="837"/>
      <c r="AH2" s="266"/>
      <c r="AI2" s="116"/>
      <c r="AJ2" s="304"/>
      <c r="AK2" s="304"/>
      <c r="AL2" s="304"/>
      <c r="AM2" s="304"/>
      <c r="AN2" s="305" t="s">
        <v>961</v>
      </c>
      <c r="AO2" s="304"/>
      <c r="AP2" s="304"/>
      <c r="AQ2" s="304"/>
      <c r="AR2" s="304"/>
      <c r="AS2" s="304"/>
      <c r="AT2" s="304"/>
      <c r="AU2" s="304"/>
      <c r="AV2" s="304"/>
      <c r="AW2" s="304"/>
      <c r="AX2" s="304"/>
      <c r="AY2" s="304"/>
      <c r="AZ2" s="304"/>
      <c r="BA2" s="304"/>
      <c r="BB2" s="304"/>
      <c r="BC2" s="304"/>
      <c r="BD2" s="304"/>
      <c r="BE2" s="304"/>
      <c r="BF2" s="304"/>
      <c r="BG2" s="304"/>
      <c r="BH2" s="304"/>
      <c r="BI2" s="304"/>
      <c r="BJ2" s="304"/>
      <c r="BK2" s="304"/>
      <c r="BL2" s="304"/>
      <c r="BM2" s="304"/>
    </row>
    <row r="3" spans="1:67" ht="15" x14ac:dyDescent="0.25">
      <c r="A3" s="96"/>
      <c r="B3" s="303"/>
      <c r="C3" s="232"/>
      <c r="D3" s="30"/>
      <c r="E3" s="96"/>
      <c r="F3" s="163"/>
      <c r="G3" s="231"/>
      <c r="H3" s="31"/>
      <c r="I3" s="96" t="s">
        <v>1</v>
      </c>
      <c r="J3" s="164" t="str">
        <f>IF(K$3&lt;0,"д.б. &gt;0","")</f>
        <v/>
      </c>
      <c r="K3" s="867">
        <v>1.3</v>
      </c>
      <c r="L3" s="848"/>
      <c r="M3" t="s">
        <v>393</v>
      </c>
      <c r="O3" s="853" t="s">
        <v>380</v>
      </c>
      <c r="Q3" s="140"/>
      <c r="R3" s="114"/>
      <c r="S3" s="114"/>
      <c r="T3" s="114"/>
      <c r="U3" s="114"/>
      <c r="V3" s="259"/>
      <c r="Y3" s="131"/>
      <c r="AE3" s="837"/>
      <c r="AH3" s="266"/>
      <c r="AI3" s="116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</row>
    <row r="4" spans="1:67" ht="15" x14ac:dyDescent="0.25">
      <c r="A4" s="96"/>
      <c r="B4" s="303"/>
      <c r="C4" s="232"/>
      <c r="D4" s="30"/>
      <c r="E4" s="96"/>
      <c r="F4" s="163"/>
      <c r="G4" s="232"/>
      <c r="H4" s="31"/>
      <c r="I4" s="96" t="s">
        <v>6</v>
      </c>
      <c r="J4" s="164" t="str">
        <f>IF(K$4&lt;2,"д.б. &gt;1","")</f>
        <v/>
      </c>
      <c r="K4" s="849">
        <v>4</v>
      </c>
      <c r="L4" s="848"/>
      <c r="M4" s="138" t="s">
        <v>408</v>
      </c>
      <c r="N4" s="138"/>
      <c r="O4" s="854">
        <v>6.6901672073870744</v>
      </c>
      <c r="Q4" s="141"/>
      <c r="R4" s="114"/>
      <c r="S4" s="114"/>
      <c r="T4" s="114"/>
      <c r="U4" s="114"/>
      <c r="V4" s="259"/>
      <c r="Y4" s="131"/>
      <c r="Z4" s="407"/>
      <c r="AA4" s="407"/>
      <c r="AE4" s="837"/>
      <c r="AH4" s="266"/>
      <c r="AI4" s="116"/>
      <c r="AJ4" s="304"/>
      <c r="AK4" s="304"/>
      <c r="AL4" s="304"/>
      <c r="AM4" s="304"/>
      <c r="AN4" s="1065" t="s">
        <v>1131</v>
      </c>
      <c r="AO4" s="1065"/>
      <c r="AP4" s="1065"/>
      <c r="AQ4" s="1065"/>
      <c r="AR4" s="1065"/>
      <c r="AS4" s="1065"/>
      <c r="AT4" s="1065"/>
      <c r="AU4" s="1065"/>
      <c r="AV4" s="1065"/>
      <c r="AW4" s="1065"/>
      <c r="AX4" s="304"/>
      <c r="AY4" s="304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116"/>
    </row>
    <row r="5" spans="1:67" ht="15" x14ac:dyDescent="0.25">
      <c r="A5" s="97"/>
      <c r="B5" s="303"/>
      <c r="C5" s="251"/>
      <c r="D5" s="36"/>
      <c r="E5" s="97"/>
      <c r="F5" s="163"/>
      <c r="G5" s="233"/>
      <c r="H5" s="37"/>
      <c r="I5" s="97"/>
      <c r="J5" s="164"/>
      <c r="K5" s="341"/>
      <c r="L5" s="449"/>
      <c r="M5" s="114"/>
      <c r="N5" s="114"/>
      <c r="O5" s="116"/>
      <c r="Q5" s="142"/>
      <c r="R5" s="114"/>
      <c r="T5" s="114"/>
      <c r="U5" s="114"/>
      <c r="V5" s="259"/>
      <c r="Y5" s="131"/>
      <c r="AE5" s="837"/>
      <c r="AH5" s="266"/>
      <c r="AI5" s="116"/>
      <c r="AJ5" s="304"/>
      <c r="AK5" s="304"/>
      <c r="AL5" s="309"/>
      <c r="AM5" s="304"/>
      <c r="AN5" s="1065"/>
      <c r="AO5" s="1065"/>
      <c r="AP5" s="1065"/>
      <c r="AQ5" s="1065"/>
      <c r="AR5" s="1065"/>
      <c r="AS5" s="1065"/>
      <c r="AT5" s="1065"/>
      <c r="AU5" s="1065"/>
      <c r="AV5" s="1065"/>
      <c r="AW5" s="1065"/>
      <c r="AX5" s="304"/>
      <c r="AY5" s="304"/>
      <c r="AZ5" s="116"/>
      <c r="BA5" s="304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O5" s="1062">
        <v>1</v>
      </c>
    </row>
    <row r="6" spans="1:67" ht="15" x14ac:dyDescent="0.25">
      <c r="A6" s="171" t="s">
        <v>22</v>
      </c>
      <c r="B6" s="303" t="str">
        <f>IF(OR(C$6=1,C$6&lt;0),"д.б.=0 или &gt;1","")</f>
        <v/>
      </c>
      <c r="C6" s="860">
        <v>4</v>
      </c>
      <c r="D6" s="40"/>
      <c r="E6" s="171" t="s">
        <v>13</v>
      </c>
      <c r="F6" s="163" t="str">
        <f>IF(OR(G$6=1,G$6=2,G$6&lt;0),"д.б=0 или &gt;2","")</f>
        <v/>
      </c>
      <c r="G6" s="860">
        <v>0</v>
      </c>
      <c r="H6" s="41"/>
      <c r="I6" s="171" t="s">
        <v>2</v>
      </c>
      <c r="J6" s="164" t="str">
        <f>IF(OR(K$6=1,K$6=2,K$6&lt;0),"д.б.=0 или &gt;2","")</f>
        <v/>
      </c>
      <c r="K6" s="860">
        <v>0</v>
      </c>
      <c r="L6" s="850"/>
      <c r="M6" s="118" t="s">
        <v>409</v>
      </c>
      <c r="N6" s="118"/>
      <c r="O6" s="855">
        <v>6</v>
      </c>
      <c r="Q6" s="143"/>
      <c r="R6" s="114"/>
      <c r="S6" s="114"/>
      <c r="T6" s="114"/>
      <c r="U6" s="114"/>
      <c r="V6" s="259"/>
      <c r="Y6" s="131"/>
      <c r="AE6" s="837"/>
      <c r="AH6" s="266"/>
      <c r="AI6" s="116"/>
      <c r="AJ6" s="304"/>
      <c r="AK6" s="304"/>
      <c r="AL6" s="304"/>
      <c r="AM6" s="304"/>
      <c r="AN6" s="306"/>
      <c r="AO6" s="307"/>
      <c r="AP6" s="307"/>
      <c r="AQ6" s="307"/>
      <c r="AR6" s="307"/>
      <c r="AS6" s="307"/>
      <c r="AT6" s="307"/>
      <c r="AU6" s="304"/>
      <c r="AV6" s="304"/>
      <c r="AW6" s="304"/>
      <c r="AX6" s="304"/>
      <c r="AY6" s="304"/>
      <c r="AZ6" s="116"/>
      <c r="BA6" s="304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O6" s="1062"/>
    </row>
    <row r="7" spans="1:67" ht="15" x14ac:dyDescent="0.25">
      <c r="A7" s="294" t="s">
        <v>23</v>
      </c>
      <c r="B7" s="303" t="str">
        <f>IF(AND(C$6=0,C$7&lt;&gt;0),"д.б. =0","")</f>
        <v/>
      </c>
      <c r="C7" s="861">
        <v>-3</v>
      </c>
      <c r="D7" s="93"/>
      <c r="E7" s="171" t="s">
        <v>14</v>
      </c>
      <c r="F7" s="221" t="str">
        <f>IF(AND(G$6=0,G$7&lt;&gt;0),"д.б. =0","")</f>
        <v/>
      </c>
      <c r="G7" s="861">
        <v>0</v>
      </c>
      <c r="H7" s="94"/>
      <c r="I7" s="171" t="s">
        <v>3</v>
      </c>
      <c r="J7" s="164" t="str">
        <f>IF(AND(K$6=0,K$7&lt;&gt;0),"д.б. =0","")</f>
        <v/>
      </c>
      <c r="K7" s="868">
        <v>0</v>
      </c>
      <c r="L7" s="850"/>
      <c r="M7" s="118" t="s">
        <v>410</v>
      </c>
      <c r="N7" s="118"/>
      <c r="O7" s="859">
        <v>214.46</v>
      </c>
      <c r="Q7" s="143"/>
      <c r="R7" s="114"/>
      <c r="T7" s="114"/>
      <c r="U7" s="114"/>
      <c r="V7" s="259"/>
      <c r="Y7" s="131"/>
      <c r="AE7" s="837"/>
      <c r="AH7" s="266"/>
      <c r="AI7" s="116"/>
      <c r="AJ7" s="304"/>
      <c r="AK7" s="304"/>
      <c r="AL7" s="304"/>
      <c r="AM7" s="304"/>
      <c r="AN7" s="306" t="s">
        <v>500</v>
      </c>
      <c r="AO7" s="307"/>
      <c r="AP7" s="307"/>
      <c r="AQ7" s="306" t="s">
        <v>963</v>
      </c>
      <c r="AR7" s="306"/>
      <c r="AS7" s="387">
        <v>42736</v>
      </c>
      <c r="AT7" s="385" t="s">
        <v>964</v>
      </c>
      <c r="AU7" s="386">
        <v>43855</v>
      </c>
      <c r="AV7" s="304"/>
      <c r="AW7" s="304"/>
      <c r="AX7" s="304"/>
      <c r="AY7" s="304"/>
      <c r="AZ7" s="116"/>
      <c r="BA7" s="308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</row>
    <row r="8" spans="1:67" ht="15" x14ac:dyDescent="0.25">
      <c r="A8" s="171"/>
      <c r="B8" s="293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252"/>
      <c r="D8" s="40"/>
      <c r="E8" s="171"/>
      <c r="F8" s="293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253"/>
      <c r="H8" s="41"/>
      <c r="I8" s="171"/>
      <c r="J8" s="293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252"/>
      <c r="L8" s="450"/>
      <c r="M8" s="118" t="s">
        <v>33</v>
      </c>
      <c r="N8" s="118"/>
      <c r="O8" s="856">
        <v>0.2</v>
      </c>
      <c r="Q8" s="144"/>
      <c r="R8" s="114"/>
      <c r="S8" s="114"/>
      <c r="T8" s="114"/>
      <c r="U8" s="114"/>
      <c r="V8" s="259"/>
      <c r="Y8" s="131"/>
      <c r="AE8" s="837"/>
      <c r="AH8" s="266"/>
      <c r="AI8" s="116"/>
      <c r="AJ8" s="304"/>
      <c r="AK8" s="304"/>
      <c r="AL8" s="309"/>
      <c r="AM8" s="304"/>
      <c r="AN8" s="307"/>
      <c r="AO8" s="307"/>
      <c r="AP8" s="307"/>
      <c r="AQ8" s="307"/>
      <c r="AR8" s="307"/>
      <c r="AS8" s="307"/>
      <c r="AT8" s="307"/>
      <c r="AU8" s="304"/>
      <c r="AV8" s="304"/>
      <c r="AW8" s="304"/>
      <c r="AX8" s="304"/>
      <c r="AY8" s="304"/>
      <c r="AZ8" s="116"/>
      <c r="BA8" s="308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</row>
    <row r="9" spans="1:67" ht="16.5" x14ac:dyDescent="0.3">
      <c r="A9" s="203" t="s">
        <v>72</v>
      </c>
      <c r="B9" s="303" t="str">
        <f>IF(OR(C$9=1,C$9=2,C$9&lt;0),"д.б.=0 или &gt;2","")</f>
        <v/>
      </c>
      <c r="C9" s="862">
        <v>0</v>
      </c>
      <c r="D9" s="206"/>
      <c r="E9" s="203" t="s">
        <v>15</v>
      </c>
      <c r="F9" s="298" t="str">
        <f>IF(OR(G$9=1,G$9=2,G$9=3,G$9&lt;0),"д.б=0 или &gt;3","")</f>
        <v/>
      </c>
      <c r="G9" s="862">
        <v>0</v>
      </c>
      <c r="H9" s="208"/>
      <c r="I9" s="203" t="s">
        <v>4</v>
      </c>
      <c r="J9" s="299" t="str">
        <f>IF(OR(K$9=1,K$9=2,K$9=3,K$9&lt;0),"д.б=0 или &gt;3","")</f>
        <v/>
      </c>
      <c r="K9" s="862">
        <v>0</v>
      </c>
      <c r="L9" s="851"/>
      <c r="M9" s="207"/>
      <c r="N9" s="207"/>
      <c r="O9" s="580"/>
      <c r="Q9" s="145"/>
      <c r="R9" s="114"/>
      <c r="S9" s="114"/>
      <c r="T9" s="114"/>
      <c r="U9" s="114"/>
      <c r="V9" s="259"/>
      <c r="Y9" s="131"/>
      <c r="AE9" s="837"/>
      <c r="AH9" s="266"/>
      <c r="AI9" s="116"/>
      <c r="AJ9" s="304"/>
      <c r="AK9" s="304"/>
      <c r="AM9" s="304"/>
      <c r="AN9" s="306" t="s">
        <v>225</v>
      </c>
      <c r="AO9" s="307"/>
      <c r="AP9" s="307"/>
      <c r="AQ9" s="310"/>
      <c r="AR9" s="307"/>
      <c r="AS9" s="411">
        <v>10000</v>
      </c>
      <c r="AT9" s="567" t="s">
        <v>380</v>
      </c>
      <c r="AU9" s="304"/>
      <c r="AV9" s="304"/>
      <c r="AW9" s="304"/>
      <c r="AX9" s="304"/>
      <c r="AY9" s="304"/>
      <c r="AZ9" s="116"/>
      <c r="BA9" s="308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</row>
    <row r="10" spans="1:67" ht="15" x14ac:dyDescent="0.25">
      <c r="A10" s="295" t="s">
        <v>73</v>
      </c>
      <c r="B10" s="303" t="str">
        <f>IF(AND(C$9=0,C$10&lt;&gt;0),"д.б. =0","")</f>
        <v/>
      </c>
      <c r="C10" s="863">
        <v>0</v>
      </c>
      <c r="D10" s="210"/>
      <c r="E10" s="297" t="s">
        <v>16</v>
      </c>
      <c r="F10" s="221" t="str">
        <f>IF(AND(G$9=0,G$10&lt;&gt;0),"д.б. =0","")</f>
        <v/>
      </c>
      <c r="G10" s="863">
        <v>0</v>
      </c>
      <c r="H10" s="211"/>
      <c r="I10" s="203" t="s">
        <v>5</v>
      </c>
      <c r="J10" s="164" t="str">
        <f>IF(AND(K$9=0,K$10&lt;&gt;0),"д.б. =0","")</f>
        <v/>
      </c>
      <c r="K10" s="869">
        <v>0</v>
      </c>
      <c r="L10" s="851"/>
      <c r="M10" s="213" t="s">
        <v>411</v>
      </c>
      <c r="N10" s="412" t="str">
        <f>IF(OR(O10&lt;0,O10=0),"Д.Б. &gt;0"," ")</f>
        <v xml:space="preserve"> </v>
      </c>
      <c r="O10" s="857">
        <v>10000</v>
      </c>
      <c r="Q10" s="146"/>
      <c r="R10" s="114"/>
      <c r="S10" s="114"/>
      <c r="T10" s="114"/>
      <c r="U10" s="114"/>
      <c r="V10" s="259"/>
      <c r="Y10" s="131"/>
      <c r="AE10" s="837"/>
      <c r="AH10" s="266"/>
      <c r="AI10" s="116"/>
      <c r="AJ10" s="304"/>
      <c r="AK10" s="304"/>
      <c r="AM10" s="304"/>
      <c r="AN10" s="306"/>
      <c r="AO10" s="307"/>
      <c r="AP10" s="307"/>
      <c r="AQ10" s="310"/>
      <c r="AR10" s="307"/>
      <c r="AS10" s="411"/>
      <c r="AT10" s="307"/>
      <c r="AU10" s="304"/>
      <c r="AV10" s="304"/>
      <c r="AW10" s="304"/>
      <c r="AX10" s="304"/>
      <c r="AY10" s="304"/>
      <c r="AZ10" s="116"/>
      <c r="BA10" s="308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</row>
    <row r="11" spans="1:67" ht="15" x14ac:dyDescent="0.25">
      <c r="A11" s="203"/>
      <c r="B11" s="303"/>
      <c r="C11" s="254"/>
      <c r="D11" s="210"/>
      <c r="E11" s="203"/>
      <c r="F11" s="221"/>
      <c r="G11" s="254"/>
      <c r="H11" s="211"/>
      <c r="I11" s="203"/>
      <c r="J11" s="164"/>
      <c r="K11" s="870"/>
      <c r="L11" s="451"/>
      <c r="M11" s="213" t="s">
        <v>390</v>
      </c>
      <c r="N11" s="213"/>
      <c r="O11" s="858" t="s">
        <v>44</v>
      </c>
      <c r="Q11" s="146"/>
      <c r="R11" s="114"/>
      <c r="S11" s="114"/>
      <c r="T11" s="114"/>
      <c r="U11" s="114"/>
      <c r="V11" s="259"/>
      <c r="Y11" s="131"/>
      <c r="AE11" s="837"/>
      <c r="AH11" s="266"/>
      <c r="AI11" s="116"/>
      <c r="AJ11" s="304"/>
      <c r="AK11" s="304"/>
      <c r="AL11" s="309"/>
      <c r="AM11" s="304"/>
      <c r="AN11" s="306" t="s">
        <v>965</v>
      </c>
      <c r="AO11" s="307"/>
      <c r="AP11" s="307"/>
      <c r="AQ11" s="310"/>
      <c r="AR11" s="307"/>
      <c r="AS11" s="411">
        <v>1822.74</v>
      </c>
      <c r="AT11" s="307"/>
      <c r="AU11" s="304"/>
      <c r="AV11" s="304"/>
      <c r="AW11" s="304"/>
      <c r="AX11" s="304"/>
      <c r="AY11" s="304"/>
      <c r="AZ11" s="116"/>
      <c r="BA11" s="308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  <c r="BM11" s="116"/>
    </row>
    <row r="12" spans="1:67" ht="15" x14ac:dyDescent="0.25">
      <c r="A12" s="196" t="s">
        <v>24</v>
      </c>
      <c r="B12" s="303" t="str">
        <f>IF(OR(C$12=1,C$12=2,C$12&lt;0),"д.б.=0 или &gt;2","")</f>
        <v/>
      </c>
      <c r="C12" s="849">
        <v>0</v>
      </c>
      <c r="D12" s="210"/>
      <c r="E12" s="196" t="s">
        <v>75</v>
      </c>
      <c r="F12" s="301" t="str">
        <f>IF(OR(G$12=1,G$12=2,G$12=3,G$12=4,G$12&lt;0),"д.б=0 или &gt;4","")</f>
        <v/>
      </c>
      <c r="G12" s="864">
        <v>0</v>
      </c>
      <c r="H12" s="161"/>
      <c r="I12" s="196" t="s">
        <v>77</v>
      </c>
      <c r="J12" s="301" t="str">
        <f>IF(OR(K$12=1,K$12=2,K$12=3,K$12=4,K$12&lt;0),"д.б.=0 или &gt;4","")</f>
        <v/>
      </c>
      <c r="K12" s="849">
        <v>0</v>
      </c>
      <c r="L12" s="851"/>
      <c r="Q12" s="444"/>
      <c r="R12" s="442"/>
      <c r="S12" s="442"/>
      <c r="T12" s="442"/>
      <c r="U12" s="442"/>
      <c r="V12" s="259"/>
      <c r="Y12" s="131"/>
      <c r="AE12" s="837"/>
      <c r="AH12" s="266"/>
      <c r="AI12" s="116"/>
      <c r="AJ12" s="304"/>
      <c r="AK12" s="304"/>
      <c r="AL12" s="304"/>
      <c r="AM12" s="304"/>
      <c r="AN12" s="306"/>
      <c r="AO12" s="307"/>
      <c r="AP12" s="307"/>
      <c r="AQ12" s="306"/>
      <c r="AR12" s="307"/>
      <c r="AS12" s="411"/>
      <c r="AT12" s="307"/>
      <c r="AU12" s="304"/>
      <c r="AV12" s="304"/>
      <c r="AW12" s="304"/>
      <c r="AX12" s="304"/>
      <c r="AY12" s="304"/>
      <c r="AZ12" s="116"/>
      <c r="BA12" s="308"/>
      <c r="BB12" s="116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</row>
    <row r="13" spans="1:67" ht="15" x14ac:dyDescent="0.25">
      <c r="A13" s="296" t="s">
        <v>25</v>
      </c>
      <c r="B13" s="303" t="str">
        <f>IF(AND(C$12=0,C$13&lt;&gt;0),"д.б. =0","")</f>
        <v/>
      </c>
      <c r="C13" s="864">
        <v>0</v>
      </c>
      <c r="D13" s="210"/>
      <c r="E13" s="196" t="s">
        <v>76</v>
      </c>
      <c r="F13" s="300" t="str">
        <f>IF(AND(G$12=0,G$13&lt;&gt;0),"д.б. =0","")</f>
        <v/>
      </c>
      <c r="G13" s="864">
        <v>0</v>
      </c>
      <c r="H13" s="161"/>
      <c r="I13" s="196" t="s">
        <v>78</v>
      </c>
      <c r="J13" s="164" t="str">
        <f>IF(AND(K$12=0,K$13&lt;&gt;0),"д.б. =0","")</f>
        <v/>
      </c>
      <c r="K13" s="871">
        <v>0</v>
      </c>
      <c r="L13" s="851"/>
      <c r="M13" s="441" t="s">
        <v>363</v>
      </c>
      <c r="N13" s="443"/>
      <c r="O13" s="1068"/>
      <c r="P13" s="1068"/>
      <c r="V13" s="259"/>
      <c r="Y13" s="131"/>
      <c r="AE13" s="837"/>
      <c r="AH13" s="266"/>
      <c r="AI13" s="116"/>
      <c r="AJ13" s="304"/>
      <c r="AK13" s="304"/>
      <c r="AL13" s="304"/>
      <c r="AM13" s="304"/>
      <c r="AN13" s="306" t="s">
        <v>232</v>
      </c>
      <c r="AO13" s="307"/>
      <c r="AP13" s="307"/>
      <c r="AQ13" s="406"/>
      <c r="AR13" s="406"/>
      <c r="AS13" s="411">
        <v>426.14</v>
      </c>
      <c r="AT13" s="410">
        <v>4.0800000000000003E-2</v>
      </c>
      <c r="AU13" s="304"/>
      <c r="AV13" s="304"/>
      <c r="AW13" s="304"/>
      <c r="AX13" s="304"/>
      <c r="AY13" s="304"/>
      <c r="AZ13" s="116"/>
      <c r="BA13" s="308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</row>
    <row r="14" spans="1:67" ht="15.75" x14ac:dyDescent="0.25">
      <c r="A14" s="119"/>
      <c r="B14" s="163"/>
      <c r="C14" s="256"/>
      <c r="D14" s="120"/>
      <c r="E14" s="119"/>
      <c r="F14" s="163"/>
      <c r="G14" s="256"/>
      <c r="H14" s="121"/>
      <c r="I14" s="119"/>
      <c r="J14" s="164"/>
      <c r="K14" s="872"/>
      <c r="L14" s="452"/>
      <c r="M14" s="447" t="s">
        <v>362</v>
      </c>
      <c r="N14" s="442"/>
      <c r="O14" s="1068"/>
      <c r="P14" s="1068"/>
      <c r="Q14" s="1068"/>
      <c r="R14" s="1068"/>
      <c r="S14" s="1068"/>
      <c r="T14" s="1068"/>
      <c r="U14" s="1068"/>
      <c r="V14" s="259"/>
      <c r="Y14" s="131"/>
      <c r="AE14" s="837"/>
      <c r="AH14" s="266"/>
      <c r="AI14" s="116"/>
      <c r="AJ14" s="311" t="s">
        <v>28</v>
      </c>
      <c r="AK14" s="304"/>
      <c r="AL14" s="304"/>
      <c r="AM14" s="304"/>
      <c r="AN14" s="306"/>
      <c r="AO14" s="307"/>
      <c r="AP14" s="307"/>
      <c r="AQ14" s="306"/>
      <c r="AR14" s="307"/>
      <c r="AS14" s="307"/>
      <c r="AT14" s="307"/>
      <c r="AU14" s="304"/>
      <c r="AV14" s="312"/>
      <c r="AW14" s="304"/>
      <c r="AX14" s="304"/>
      <c r="AY14" s="304"/>
      <c r="AZ14" s="304"/>
      <c r="BA14" s="304"/>
      <c r="BB14" s="304"/>
      <c r="BC14" s="304"/>
      <c r="BD14" s="304"/>
      <c r="BE14" s="304"/>
      <c r="BF14" s="304"/>
      <c r="BG14" s="304"/>
      <c r="BH14" s="304"/>
      <c r="BI14" s="304"/>
      <c r="BJ14" s="304"/>
      <c r="BK14" s="304"/>
      <c r="BL14" s="304"/>
      <c r="BM14" s="304"/>
      <c r="BO14" s="149"/>
    </row>
    <row r="15" spans="1:67" ht="16.5" thickBot="1" x14ac:dyDescent="0.3">
      <c r="D15" s="159"/>
      <c r="E15" s="96" t="s">
        <v>67</v>
      </c>
      <c r="F15" s="163" t="str">
        <f>IF(G$15&lt;0,"д.б.&gt;=0",IF(G$15=0,"",IF(G$6&gt;G$15,"?Level",IF(G$9&gt;G$15,"?Level2",IF(G$12&gt;G$15,"?Grid3","")))))</f>
        <v/>
      </c>
      <c r="G15" s="864">
        <v>0</v>
      </c>
      <c r="H15" s="161"/>
      <c r="I15" s="96" t="s">
        <v>68</v>
      </c>
      <c r="J15" s="293" t="str">
        <f>IF(K$15&lt;0,"д.б. &gt;=0",IF(K$15=0,"",IF(K$4&gt;=K$15,"MultStart",IF(K$6&gt;K$15,"MultLevel2",IF(K$9&gt;K$15,"MultLevel3",IF(K$12&gt;K$15,"Mult3",""))))))</f>
        <v/>
      </c>
      <c r="K15" s="864">
        <v>0</v>
      </c>
      <c r="L15" s="852"/>
      <c r="M15" s="447" t="s">
        <v>364</v>
      </c>
      <c r="N15" s="442"/>
      <c r="O15" s="445"/>
      <c r="P15" s="448" t="s">
        <v>361</v>
      </c>
      <c r="Q15" s="446"/>
      <c r="R15" s="1066" t="s">
        <v>365</v>
      </c>
      <c r="S15" s="1066"/>
      <c r="T15" s="1067"/>
      <c r="U15" s="1067"/>
      <c r="V15" s="259"/>
      <c r="Y15" s="131"/>
      <c r="AE15" s="837"/>
      <c r="AH15" s="266"/>
      <c r="AI15" s="116"/>
      <c r="AJ15" s="304"/>
      <c r="AK15" s="304"/>
      <c r="AL15" s="309"/>
      <c r="AM15" s="304"/>
      <c r="AN15" s="306" t="s">
        <v>966</v>
      </c>
      <c r="AO15" s="307"/>
      <c r="AP15" s="307"/>
      <c r="AR15" s="307"/>
      <c r="AS15" s="413">
        <v>4.9530978260869567E-3</v>
      </c>
      <c r="AT15" s="409" t="s">
        <v>967</v>
      </c>
      <c r="AU15" s="414">
        <v>5.8798064516129032E-2</v>
      </c>
      <c r="AV15" s="384" t="s">
        <v>968</v>
      </c>
      <c r="AW15" s="415">
        <v>1.379782806498546</v>
      </c>
      <c r="AX15" s="304"/>
      <c r="AY15" s="304"/>
      <c r="AZ15" s="304"/>
      <c r="BA15" s="304"/>
      <c r="BB15" s="304"/>
      <c r="BC15" s="304"/>
      <c r="BD15" s="304"/>
      <c r="BE15" s="304"/>
      <c r="BF15" s="304"/>
      <c r="BG15" s="304"/>
      <c r="BH15" s="304"/>
      <c r="BI15" s="304"/>
      <c r="BJ15" s="304"/>
      <c r="BK15" s="304"/>
      <c r="BL15" s="304"/>
      <c r="BM15" s="304"/>
      <c r="BO15" s="149"/>
    </row>
    <row r="16" spans="1:67" ht="15.75" thickBot="1" x14ac:dyDescent="0.3">
      <c r="A16" s="419" t="s">
        <v>146</v>
      </c>
      <c r="B16" s="420"/>
      <c r="C16" s="585">
        <v>6</v>
      </c>
      <c r="D16" s="159"/>
      <c r="E16" s="96"/>
      <c r="F16" s="160"/>
      <c r="G16" s="258"/>
      <c r="H16" s="161"/>
      <c r="I16" s="98" t="s">
        <v>71</v>
      </c>
      <c r="J16" s="164" t="str">
        <f>IF(K$16&lt;0,"д.б. &gt;=0","")</f>
        <v/>
      </c>
      <c r="K16" s="861">
        <v>0</v>
      </c>
      <c r="L16" s="852"/>
      <c r="M16" s="1071" t="s">
        <v>1132</v>
      </c>
      <c r="N16" s="1072"/>
      <c r="O16" s="1072"/>
      <c r="P16" s="1072"/>
      <c r="Q16" s="1072"/>
      <c r="R16" s="1072"/>
      <c r="S16" s="1072"/>
      <c r="T16" s="1072"/>
      <c r="U16" s="1072"/>
      <c r="V16" s="259"/>
      <c r="Y16" s="131"/>
      <c r="AE16" s="837"/>
      <c r="AH16" s="266"/>
      <c r="AI16" s="116"/>
      <c r="AJ16" s="304"/>
      <c r="AK16" s="304"/>
      <c r="AL16" s="304"/>
      <c r="AM16" s="304"/>
      <c r="AN16" s="304"/>
      <c r="AO16" s="304"/>
      <c r="AP16" s="304"/>
      <c r="AQ16" s="304"/>
      <c r="AR16" s="304"/>
      <c r="AS16" s="304"/>
      <c r="AT16" s="304"/>
      <c r="AU16" s="304"/>
      <c r="AV16" s="304"/>
      <c r="AW16" s="304"/>
      <c r="AX16" s="304"/>
      <c r="AY16" s="304"/>
      <c r="AZ16" s="304"/>
      <c r="BA16" s="304"/>
      <c r="BB16" s="304"/>
      <c r="BC16" s="304"/>
      <c r="BD16" s="304"/>
      <c r="BE16" s="304"/>
      <c r="BF16" s="304"/>
      <c r="BG16" s="304"/>
      <c r="BH16" s="304"/>
      <c r="BI16" s="304"/>
      <c r="BJ16" s="304"/>
      <c r="BK16" s="304"/>
      <c r="BL16" s="304"/>
      <c r="BM16" s="304"/>
      <c r="BO16" s="149"/>
    </row>
    <row r="17" spans="1:67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453"/>
      <c r="M17" s="1073"/>
      <c r="N17" s="1074"/>
      <c r="O17" s="1074"/>
      <c r="P17" s="1074"/>
      <c r="Q17" s="1074"/>
      <c r="R17" s="1074"/>
      <c r="S17" s="1074"/>
      <c r="T17" s="1074"/>
      <c r="U17" s="1074"/>
      <c r="V17" s="260"/>
      <c r="W17" s="114"/>
      <c r="X17" s="114"/>
      <c r="Y17" s="115"/>
      <c r="Z17" s="114"/>
      <c r="AA17" s="114"/>
      <c r="AB17" s="114"/>
      <c r="AC17" s="114"/>
      <c r="AD17" s="114"/>
      <c r="AE17" s="838"/>
      <c r="AF17" s="114"/>
      <c r="AG17" s="114"/>
      <c r="AH17" s="266"/>
      <c r="AI17" s="116"/>
      <c r="AJ17" s="304"/>
      <c r="AK17" s="304"/>
      <c r="AL17" s="304"/>
      <c r="AM17" s="304"/>
      <c r="AN17" s="304"/>
      <c r="AO17" s="304"/>
      <c r="AP17" s="304"/>
      <c r="AQ17" s="304"/>
      <c r="AR17" s="304"/>
      <c r="AS17" s="304"/>
      <c r="AT17" s="304"/>
      <c r="AU17" s="304"/>
      <c r="AV17" s="304"/>
      <c r="AW17" s="304"/>
      <c r="AX17" s="304"/>
      <c r="AY17" s="304"/>
      <c r="AZ17" s="304"/>
      <c r="BA17" s="304"/>
      <c r="BB17" s="304"/>
      <c r="BC17" s="304"/>
      <c r="BD17" s="304"/>
      <c r="BE17" s="304"/>
      <c r="BF17" s="304"/>
      <c r="BG17" s="304"/>
      <c r="BH17" s="304"/>
      <c r="BI17" s="304"/>
      <c r="BJ17" s="304"/>
      <c r="BK17" s="304"/>
      <c r="BL17" s="304"/>
      <c r="BM17" s="304"/>
      <c r="BO17" s="149"/>
    </row>
    <row r="18" spans="1:67" ht="65.25" customHeight="1" thickBot="1" x14ac:dyDescent="0.25">
      <c r="A18" s="292" t="s">
        <v>7</v>
      </c>
      <c r="B18" s="132" t="s">
        <v>69</v>
      </c>
      <c r="C18" s="133" t="s">
        <v>20</v>
      </c>
      <c r="D18" s="134"/>
      <c r="E18" s="132" t="s">
        <v>17</v>
      </c>
      <c r="F18" s="135" t="s">
        <v>39</v>
      </c>
      <c r="G18" s="133" t="s">
        <v>38</v>
      </c>
      <c r="H18" s="136"/>
      <c r="I18" s="137" t="s">
        <v>8</v>
      </c>
      <c r="J18" s="135" t="s">
        <v>9</v>
      </c>
      <c r="K18" s="133" t="s">
        <v>40</v>
      </c>
      <c r="L18" s="129"/>
      <c r="M18" s="1055" t="s">
        <v>74</v>
      </c>
      <c r="N18" s="1056"/>
      <c r="O18" s="527" t="str">
        <f>CONCATENATE('Залог и цена пипса'!$C$10," / пипс")</f>
        <v>USD / пипс</v>
      </c>
      <c r="P18" s="1069" t="s">
        <v>66</v>
      </c>
      <c r="Q18" s="1070"/>
      <c r="R18" s="1057" t="s">
        <v>29</v>
      </c>
      <c r="S18" s="1058"/>
      <c r="T18" s="1057" t="s">
        <v>32</v>
      </c>
      <c r="U18" s="1058"/>
      <c r="V18" s="261"/>
      <c r="W18" s="262" t="s">
        <v>377</v>
      </c>
      <c r="X18" s="245" t="s">
        <v>469</v>
      </c>
      <c r="Y18" s="247"/>
      <c r="Z18" s="248" t="s">
        <v>470</v>
      </c>
      <c r="AA18" s="249" t="s">
        <v>34</v>
      </c>
      <c r="AB18" s="1063" t="s">
        <v>41</v>
      </c>
      <c r="AC18" s="1064"/>
      <c r="AD18" s="732" t="s">
        <v>42</v>
      </c>
      <c r="AE18" s="841"/>
      <c r="AF18" s="246" t="s">
        <v>35</v>
      </c>
      <c r="AG18" s="408" t="s">
        <v>329</v>
      </c>
      <c r="AH18" s="266"/>
      <c r="AI18" s="313" t="s">
        <v>42</v>
      </c>
      <c r="AJ18" s="1059" t="s">
        <v>83</v>
      </c>
      <c r="AK18" s="1061"/>
      <c r="AL18" s="1060"/>
      <c r="AM18" s="1059" t="s">
        <v>231</v>
      </c>
      <c r="AN18" s="1061"/>
      <c r="AO18" s="1060"/>
      <c r="AP18" s="1059" t="str">
        <f>CONCATENATE("Общая прибыль, ", 'Сводная МОДЕЛЬ 1x1'!$AT$9 )</f>
        <v>Общая прибыль, USD</v>
      </c>
      <c r="AQ18" s="1061"/>
      <c r="AR18" s="1060"/>
      <c r="AS18" s="1059" t="str">
        <f>CONCATENATE("Средняя прибыль сетки, ", 'Сводная МОДЕЛЬ 1x1'!$AT$9 )</f>
        <v>Средняя прибыль сетки, USD</v>
      </c>
      <c r="AT18" s="1061"/>
      <c r="AU18" s="1060"/>
      <c r="AV18" s="1059" t="s">
        <v>84</v>
      </c>
      <c r="AW18" s="1061"/>
      <c r="AX18" s="1060"/>
      <c r="AY18" s="1059" t="s">
        <v>227</v>
      </c>
      <c r="AZ18" s="1060"/>
      <c r="BA18" s="1059" t="s">
        <v>228</v>
      </c>
      <c r="BB18" s="1061"/>
      <c r="BC18" s="1060"/>
      <c r="BD18" s="1059" t="s">
        <v>229</v>
      </c>
      <c r="BE18" s="1060"/>
      <c r="BF18" s="1059" t="s">
        <v>230</v>
      </c>
      <c r="BG18" s="1061"/>
      <c r="BH18" s="1060"/>
      <c r="BI18" s="1059" t="s">
        <v>331</v>
      </c>
      <c r="BJ18" s="1060"/>
      <c r="BK18" s="1059" t="s">
        <v>85</v>
      </c>
      <c r="BL18" s="1061"/>
      <c r="BM18" s="1060"/>
      <c r="BN18" s="117"/>
      <c r="BO18" s="1062">
        <v>2</v>
      </c>
    </row>
    <row r="19" spans="1:67" ht="15.75" thickBot="1" x14ac:dyDescent="0.3">
      <c r="A19" s="726"/>
      <c r="B19" s="678"/>
      <c r="C19" s="679"/>
      <c r="D19" s="618"/>
      <c r="E19" s="615"/>
      <c r="F19" s="616"/>
      <c r="G19" s="617"/>
      <c r="H19" s="619"/>
      <c r="I19" s="615"/>
      <c r="J19" s="616"/>
      <c r="K19" s="617"/>
      <c r="L19" s="885"/>
      <c r="M19" s="680" t="str">
        <f>'Залог и цена пипса'!$C$10</f>
        <v>USD</v>
      </c>
      <c r="N19" s="681" t="s">
        <v>65</v>
      </c>
      <c r="O19" s="638"/>
      <c r="P19" s="680" t="str">
        <f>'Залог и цена пипса'!$C$10</f>
        <v>USD</v>
      </c>
      <c r="Q19" s="672" t="s">
        <v>65</v>
      </c>
      <c r="R19" s="639" t="s">
        <v>30</v>
      </c>
      <c r="S19" s="640" t="s">
        <v>31</v>
      </c>
      <c r="T19" s="639" t="s">
        <v>30</v>
      </c>
      <c r="U19" s="640" t="s">
        <v>31</v>
      </c>
      <c r="V19" s="886"/>
      <c r="W19" s="680" t="str">
        <f>'Залог и цена пипса'!$C$10</f>
        <v>USD</v>
      </c>
      <c r="X19" s="638"/>
      <c r="Y19" s="885"/>
      <c r="Z19" s="680" t="str">
        <f>'Залог и цена пипса'!$C$10</f>
        <v>USD</v>
      </c>
      <c r="AA19" s="638"/>
      <c r="AB19" s="691" t="s">
        <v>36</v>
      </c>
      <c r="AC19" s="692" t="s">
        <v>37</v>
      </c>
      <c r="AD19" s="733"/>
      <c r="AE19" s="887"/>
      <c r="AF19" s="691"/>
      <c r="AG19" s="692"/>
      <c r="AH19" s="266"/>
      <c r="AI19" s="603"/>
      <c r="AJ19" s="601" t="s">
        <v>82</v>
      </c>
      <c r="AK19" s="529" t="s">
        <v>81</v>
      </c>
      <c r="AL19" s="468" t="s">
        <v>86</v>
      </c>
      <c r="AM19" s="528" t="s">
        <v>82</v>
      </c>
      <c r="AN19" s="529" t="s">
        <v>81</v>
      </c>
      <c r="AO19" s="469" t="s">
        <v>86</v>
      </c>
      <c r="AP19" s="528" t="s">
        <v>82</v>
      </c>
      <c r="AQ19" s="529" t="s">
        <v>81</v>
      </c>
      <c r="AR19" s="468" t="s">
        <v>86</v>
      </c>
      <c r="AS19" s="528" t="s">
        <v>82</v>
      </c>
      <c r="AT19" s="529" t="s">
        <v>81</v>
      </c>
      <c r="AU19" s="468" t="s">
        <v>86</v>
      </c>
      <c r="AV19" s="528" t="s">
        <v>82</v>
      </c>
      <c r="AW19" s="529" t="s">
        <v>81</v>
      </c>
      <c r="AX19" s="468" t="s">
        <v>86</v>
      </c>
      <c r="AY19" s="528" t="s">
        <v>82</v>
      </c>
      <c r="AZ19" s="553" t="s">
        <v>81</v>
      </c>
      <c r="BA19" s="528" t="s">
        <v>82</v>
      </c>
      <c r="BB19" s="529" t="s">
        <v>81</v>
      </c>
      <c r="BC19" s="468" t="s">
        <v>86</v>
      </c>
      <c r="BD19" s="528" t="s">
        <v>82</v>
      </c>
      <c r="BE19" s="553" t="s">
        <v>81</v>
      </c>
      <c r="BF19" s="528" t="s">
        <v>82</v>
      </c>
      <c r="BG19" s="529" t="s">
        <v>81</v>
      </c>
      <c r="BH19" s="468" t="s">
        <v>86</v>
      </c>
      <c r="BI19" s="528" t="s">
        <v>82</v>
      </c>
      <c r="BJ19" s="553" t="s">
        <v>81</v>
      </c>
      <c r="BK19" s="528" t="s">
        <v>82</v>
      </c>
      <c r="BL19" s="529" t="s">
        <v>81</v>
      </c>
      <c r="BM19" s="468" t="s">
        <v>86</v>
      </c>
      <c r="BO19" s="1062"/>
    </row>
    <row r="20" spans="1:67" ht="15" x14ac:dyDescent="0.25">
      <c r="A20" s="782">
        <v>1</v>
      </c>
      <c r="B20" s="783">
        <v>0</v>
      </c>
      <c r="C20" s="784">
        <f>C$2</f>
        <v>2</v>
      </c>
      <c r="D20" s="785"/>
      <c r="E20" s="783">
        <f>IF(OR($A20&lt;2,AND(G$15&gt;0,$A20&gt;G$15)),0,IF(AND($A20&gt;=G$12,G$12&gt;0),G$13,IF(AND($A20&gt;=G$9,G$9&gt;0),G$10,IF(AND($A20&gt;=G$6,G$6&gt;0),G$7,0))))</f>
        <v>0</v>
      </c>
      <c r="F20" s="786">
        <v>0</v>
      </c>
      <c r="G20" s="787">
        <f>F20</f>
        <v>0</v>
      </c>
      <c r="H20" s="788"/>
      <c r="I20" s="789">
        <f>IF(($A20&lt;K$4),1,IF(AND($A20&gt;K$15,K$15&gt;0),I19,IF(AND($A20&gt;=K$12,K$12&gt;0),ROUND(I19+K$13,4),IF(AND($A20&gt;=K$9,K$9&gt;0),ROUND(I19+K$10,4),IF(AND($A20&gt;=K$6,K$6&gt;0),ROUND(I19+K$7,4),K$3)))))</f>
        <v>1</v>
      </c>
      <c r="J20" s="790">
        <f t="shared" ref="J20:J24" si="0">IF($A20&lt;K$4, K$2, IF(K$1=0,IF(K$16&gt;0,IF(K$2*K$16&lt;ROUND(J19*I20, 3),K$2*K$16,ROUND(J19*I20, 3)),ROUND(J19*I20, 3)),IF(K$16&gt;0,IF(K$2*K$16&lt;ROUND(K$2*I20, 3),K$2*K$16,ROUND(K$2*I20, 3)),ROUND(K$2*I20, 3))))</f>
        <v>0.03</v>
      </c>
      <c r="K20" s="791">
        <f>J20</f>
        <v>0.03</v>
      </c>
      <c r="L20" s="130"/>
      <c r="M20" s="792">
        <f t="shared" ref="M20:M24" si="1">ROUND(C20*O20-K20*$O$6,2)</f>
        <v>0.22</v>
      </c>
      <c r="N20" s="793">
        <f t="shared" ref="N20:N24" si="2">IF($O$10&gt;0,M20/$O$10,0)</f>
        <v>2.1999999999999999E-5</v>
      </c>
      <c r="O20" s="884">
        <f t="shared" ref="O20:O24" si="3">ROUND(ROUND(K20,2)*$O$4,2)</f>
        <v>0.2</v>
      </c>
      <c r="P20" s="795">
        <f>ROUND(J20*$O$6,2)</f>
        <v>0.18</v>
      </c>
      <c r="Q20" s="796">
        <f t="shared" ref="Q20:Q24" si="4">P20/$O$10</f>
        <v>1.8E-5</v>
      </c>
      <c r="R20" s="691">
        <f>ROUND(P20/O20,0)</f>
        <v>1</v>
      </c>
      <c r="S20" s="797">
        <v>0</v>
      </c>
      <c r="T20" s="798">
        <f>R20+C20</f>
        <v>3</v>
      </c>
      <c r="U20" s="799">
        <v>0</v>
      </c>
      <c r="V20" s="260"/>
      <c r="W20" s="800">
        <f t="shared" ref="W20:W24" si="5">ROUND(K20*$O$7,2)</f>
        <v>6.43</v>
      </c>
      <c r="X20" s="801">
        <f>ROUND(P20+W20,2)</f>
        <v>6.61</v>
      </c>
      <c r="Y20" s="250"/>
      <c r="Z20" s="802">
        <f t="shared" ref="Z20:Z24" si="6">IF($O$10&gt;0,ROUND($O$10-X20,2),0)</f>
        <v>9993.39</v>
      </c>
      <c r="AA20" s="803">
        <f t="shared" ref="AA20:AA24" si="7">IF($O$10&gt;0,ROUND(X20/$O$10,2),0)</f>
        <v>0</v>
      </c>
      <c r="AB20" s="804">
        <f t="shared" ref="AB20:AB24" si="8">IF(AND(Z20&gt;0,$O$4&gt;0),($O$10-P20-W20*$O$8)/O20,0)</f>
        <v>49992.67</v>
      </c>
      <c r="AC20" s="805">
        <f t="shared" ref="AC20:AC24" si="9">IF(AB20&gt;0,AB20+G20,0)</f>
        <v>49992.67</v>
      </c>
      <c r="AD20" s="840">
        <v>1</v>
      </c>
      <c r="AE20" s="843"/>
      <c r="AF20" s="806">
        <f t="shared" ref="AF20:AF24" si="10">IF(P20&gt;0,ROUND(W20/P20,2),0)</f>
        <v>35.72</v>
      </c>
      <c r="AG20" s="807">
        <f t="shared" ref="AG20:AG24" si="11">IF($O$10&gt;0,ROUND(W20/$O$10,2),0)</f>
        <v>0</v>
      </c>
      <c r="AH20" s="266"/>
      <c r="AI20" s="291">
        <v>1</v>
      </c>
      <c r="AJ20" s="602">
        <f>COUNTIFS('Данные из терминала'!C:C,AI20,'Данные из терминала'!B:B,"sell")</f>
        <v>0</v>
      </c>
      <c r="AK20" s="532">
        <f>COUNTIFS('Данные из терминала'!C:C,AI20,'Данные из терминала'!B:B,"buy")</f>
        <v>0</v>
      </c>
      <c r="AL20" s="533">
        <f>COUNTIFS('Данные из терминала'!C:C,AI20)</f>
        <v>0</v>
      </c>
      <c r="AM20" s="538">
        <f>SUMIFS('Данные из терминала'!E:E,'Данные из терминала'!C:C,AI20,'Данные из терминала'!B:B,"sell")</f>
        <v>0</v>
      </c>
      <c r="AN20" s="541">
        <f>SUMIFS('Данные из терминала'!E:E,'Данные из терминала'!C:C,AI20,'Данные из терминала'!B:B,"buy")</f>
        <v>0</v>
      </c>
      <c r="AO20" s="461">
        <f>SUMIFS('Данные из терминала'!E:E,'Данные из терминала'!C:C,AI20)</f>
        <v>0</v>
      </c>
      <c r="AP20" s="531">
        <f>SUMIFS('Данные из терминала'!N:N,'Данные из терминала'!C:C,AI20,'Данные из терминала'!B:B,"sell")</f>
        <v>0</v>
      </c>
      <c r="AQ20" s="532">
        <f>SUMIFS('Данные из терминала'!N:N,'Данные из терминала'!C:C,AI20,'Данные из терминала'!B:B,"buy")</f>
        <v>0</v>
      </c>
      <c r="AR20" s="533">
        <f>SUMIFS('Данные из терминала'!N:N,'Данные из терминала'!C:C,AI20)</f>
        <v>0</v>
      </c>
      <c r="AS20" s="543">
        <f>ROUND(IF(AJ20&gt;0,AVERAGEIFS('Данные из терминала'!N:N,'Данные из терминала'!C:C,AI20,'Данные из терминала'!B:B,"sell"),0),2)</f>
        <v>0</v>
      </c>
      <c r="AT20" s="541">
        <f>ROUND(IF(AK20&gt;0,AVERAGEIFS('Данные из терминала'!N:N,'Данные из терминала'!C:C,AI20,'Данные из терминала'!B:B,"buy"),0),2)</f>
        <v>0</v>
      </c>
      <c r="AU20" s="546">
        <f>ROUND(IF(AL20&gt;0,AVERAGEIFS('Данные из терминала'!N:N,'Данные из терминала'!C:C,AI20),0),2)</f>
        <v>0</v>
      </c>
      <c r="AV20" s="548">
        <f t="shared" ref="AV20:AV29" si="12">IF(AJ20&gt;0,AP20/$AR$32,0)</f>
        <v>0</v>
      </c>
      <c r="AW20" s="551">
        <f t="shared" ref="AW20:AW29" si="13">IF(AK20&gt;0,AQ20/$AR$32,0)</f>
        <v>0</v>
      </c>
      <c r="AX20" s="463">
        <f t="shared" ref="AX20:AX29" si="14">IF(AL20&gt;0,AR20/$AR$32,0)</f>
        <v>0</v>
      </c>
      <c r="AY20" s="530">
        <f>IF(AJ20&gt;0,VLOOKUP(AI20,Сводная!A:E,  MATCH("sell",Сводная!$A$2:$G$2,0)+0,0),0)</f>
        <v>0</v>
      </c>
      <c r="AZ20" s="554">
        <f>IF(AK20&gt;0,VLOOKUP(AI20,Сводная!A:B,  MATCH("buy",Сводная!$A$2:$G$2,0)+0,0),0)</f>
        <v>0</v>
      </c>
      <c r="BA20" s="531">
        <f>ROUND(IF(AJ20&gt;0,AVERAGEIFS('Данные из терминала'!L:L,'Данные из терминала'!C:C,AI20,'Данные из терминала'!B:B,"sell"),0),1)</f>
        <v>0</v>
      </c>
      <c r="BB20" s="532">
        <f>ROUND(IF(AK20&gt;0,AVERAGEIFS('Данные из терминала'!L:L,'Данные из терминала'!C:C,AI20,'Данные из терминала'!B:B,"buy"),0),1)</f>
        <v>0</v>
      </c>
      <c r="BC20" s="533">
        <f>ROUND(IF(AL20&gt;0,AVERAGEIFS('Данные из терминала'!L:L,'Данные из терминала'!C:C,AI20),0),1)</f>
        <v>0</v>
      </c>
      <c r="BD20" s="530">
        <f>IF(AJ20&gt;0,VLOOKUP(AI20,Сводная!A:F,  MATCH("sell",Сводная!$A$2:$G$2,0)+1,0),0)</f>
        <v>0</v>
      </c>
      <c r="BE20" s="554">
        <f>IF(AK20&gt;0,VLOOKUP(AI20,Сводная!A:C,  MATCH("buy",Сводная!$A$2:$G$2,0)+1,0),0)</f>
        <v>0</v>
      </c>
      <c r="BF20" s="531">
        <f>ROUND(IF(AJ20&gt;0,AVERAGEIFS('Данные из терминала'!M:M,'Данные из терминала'!C:C,AI20,'Данные из терминала'!B:B,"sell"),0),1)</f>
        <v>0</v>
      </c>
      <c r="BG20" s="532">
        <f>ROUND(IF(AK20&gt;0,AVERAGEIFS('Данные из терминала'!M:M,'Данные из терминала'!C:C,AI20,'Данные из терминала'!B:B,"buy"),0),1)</f>
        <v>0</v>
      </c>
      <c r="BH20" s="533">
        <f>ROUND(IF(AL20&gt;0,AVERAGEIFS('Данные из терминала'!M:M,'Данные из терминала'!C:C,AI20),0),1)</f>
        <v>0</v>
      </c>
      <c r="BI20" s="556">
        <f>IF(AJ20&gt;0,VLOOKUP(AI20,Сводная!A:G,  MATCH("sell",Сводная!$A$2:$G$2,0)+2,0),0)</f>
        <v>0</v>
      </c>
      <c r="BJ20" s="557">
        <f>IF(AK20&gt;0,VLOOKUP(AI20,Сводная!A:D,  MATCH("buy",Сводная!$A$2:$G$2,0)+2,0),0)</f>
        <v>0</v>
      </c>
      <c r="BK20" s="556">
        <f>IF(AJ20&gt;0,AVERAGEIFS('Данные из терминала'!O:O,'Данные из терминала'!C:C,AI20,'Данные из терминала'!B:B,"sell"),0)</f>
        <v>0</v>
      </c>
      <c r="BL20" s="560">
        <f>IF(AK20&gt;0,AVERAGEIFS('Данные из терминала'!O:O,'Данные из терминала'!C:C,AI20,'Данные из терминала'!B:B,"buy"),0)</f>
        <v>0</v>
      </c>
      <c r="BM20" s="466">
        <f>IF(AL20&gt;0,AVERAGEIFS('Данные из терминала'!O:O,'Данные из терминала'!C:C,AI20),0)</f>
        <v>0</v>
      </c>
      <c r="BO20" s="149"/>
    </row>
    <row r="21" spans="1:67" ht="15" x14ac:dyDescent="0.25">
      <c r="A21" s="727">
        <v>2</v>
      </c>
      <c r="B21" s="629">
        <f t="shared" ref="B21:B24" si="15">IF(AND($A21&gt;=C$12,C$12&gt;0),0,IF(AND($A21&gt;=C$9,C$9&gt;0),C$10,IF(AND($A21&gt;=C$6,C$6&gt;0),C$7,0)))</f>
        <v>0</v>
      </c>
      <c r="C21" s="634">
        <f t="shared" ref="C21:C24" si="16">IF(AND($A21&gt;=C$12,C$12&gt;0),C$13,C20+B21)</f>
        <v>2</v>
      </c>
      <c r="D21" s="620"/>
      <c r="E21" s="629">
        <f t="shared" ref="E21:E24" si="17">IF(OR($A21&lt;2,AND(G$15&gt;0,$A21&gt;G$15)),0,IF(AND($A21&gt;=G$12,G$12&gt;0),G$13,IF(AND($A21&gt;=G$9,G$9&gt;0),G$10,IF(AND($A21&gt;=G$6,G$6&gt;0),G$7,0))))</f>
        <v>0</v>
      </c>
      <c r="F21" s="627">
        <f>G$2+E21</f>
        <v>7</v>
      </c>
      <c r="G21" s="623">
        <f t="shared" ref="G21:G24" si="18">G20+F21</f>
        <v>7</v>
      </c>
      <c r="H21" s="608"/>
      <c r="I21" s="605">
        <f t="shared" ref="I21:I24" si="19">IF(($A21&lt;K$4),1,IF(AND($A21&gt;K$15,K$15&gt;0),I20,IF(AND($A21&gt;=K$12,K$12&gt;0),ROUND(I20+K$13,4),IF(AND($A21&gt;=K$9,K$9&gt;0),ROUND(I20+K$10,4),IF(AND($A21&gt;=K$6,K$6&gt;0),ROUND(I20+K$7,4),K$3)))))</f>
        <v>1</v>
      </c>
      <c r="J21" s="632">
        <f t="shared" si="0"/>
        <v>0.03</v>
      </c>
      <c r="K21" s="606">
        <f>K20+ROUND(J21,3)</f>
        <v>0.06</v>
      </c>
      <c r="L21" s="656"/>
      <c r="M21" s="660">
        <f t="shared" si="1"/>
        <v>0.44</v>
      </c>
      <c r="N21" s="682">
        <f t="shared" si="2"/>
        <v>4.3999999999999999E-5</v>
      </c>
      <c r="O21" s="657">
        <f t="shared" si="3"/>
        <v>0.4</v>
      </c>
      <c r="P21" s="670">
        <f t="shared" ref="P21:P24" si="20">ROUND((ROUND(K20,2)*(G21-G20)*$O$4+P20+J21*$O$6),2)</f>
        <v>1.76</v>
      </c>
      <c r="Q21" s="675">
        <f t="shared" si="4"/>
        <v>1.76E-4</v>
      </c>
      <c r="R21" s="641">
        <f>ROUND(P21/O21,0)</f>
        <v>4</v>
      </c>
      <c r="S21" s="642">
        <f>ROUND(R21/G21,2)</f>
        <v>0.56999999999999995</v>
      </c>
      <c r="T21" s="647">
        <f t="shared" ref="T21:T24" si="21">R21+C21</f>
        <v>6</v>
      </c>
      <c r="U21" s="648">
        <f>ROUND(T21/G21,2)</f>
        <v>0.86</v>
      </c>
      <c r="V21" s="718"/>
      <c r="W21" s="693">
        <f t="shared" si="5"/>
        <v>12.87</v>
      </c>
      <c r="X21" s="694">
        <f t="shared" ref="X21:X24" si="22">ROUND(P21+W21,2)</f>
        <v>14.63</v>
      </c>
      <c r="Y21" s="697"/>
      <c r="Z21" s="698">
        <f t="shared" si="6"/>
        <v>9985.3700000000008</v>
      </c>
      <c r="AA21" s="699">
        <f t="shared" si="7"/>
        <v>0</v>
      </c>
      <c r="AB21" s="700">
        <f t="shared" si="8"/>
        <v>24989.164999999997</v>
      </c>
      <c r="AC21" s="701">
        <f t="shared" si="9"/>
        <v>24996.164999999997</v>
      </c>
      <c r="AD21" s="730">
        <v>2</v>
      </c>
      <c r="AE21" s="843"/>
      <c r="AF21" s="695">
        <f t="shared" si="10"/>
        <v>7.31</v>
      </c>
      <c r="AG21" s="696">
        <f t="shared" si="11"/>
        <v>0</v>
      </c>
      <c r="AH21" s="266"/>
      <c r="AI21" s="291">
        <v>2</v>
      </c>
      <c r="AJ21" s="537">
        <f>COUNTIFS('Данные из терминала'!C:C,AI21,'Данные из терминала'!B:B,"sell")</f>
        <v>0</v>
      </c>
      <c r="AK21" s="535">
        <f>COUNTIFS('Данные из терминала'!C:C,AI21,'Данные из терминала'!B:B,"buy")</f>
        <v>0</v>
      </c>
      <c r="AL21" s="536">
        <f>COUNTIFS('Данные из терминала'!C:C,AI21)</f>
        <v>0</v>
      </c>
      <c r="AM21" s="539">
        <f>SUMIFS('Данные из терминала'!E:E,'Данные из терминала'!C:C,AI21,'Данные из терминала'!B:B,"sell")</f>
        <v>0</v>
      </c>
      <c r="AN21" s="542">
        <f>SUMIFS('Данные из терминала'!E:E,'Данные из терминала'!C:C,AI21,'Данные из терминала'!B:B,"buy")</f>
        <v>0</v>
      </c>
      <c r="AO21" s="462">
        <f>SUMIFS('Данные из терминала'!E:E,'Данные из терминала'!C:C,AI21)</f>
        <v>0</v>
      </c>
      <c r="AP21" s="534">
        <f>SUMIFS('Данные из терминала'!N:N,'Данные из терминала'!C:C,AI21,'Данные из терминала'!B:B,"sell")</f>
        <v>0</v>
      </c>
      <c r="AQ21" s="535">
        <f>SUMIFS('Данные из терминала'!N:N,'Данные из терминала'!C:C,AI21,'Данные из терминала'!B:B,"buy")</f>
        <v>0</v>
      </c>
      <c r="AR21" s="536">
        <f>SUMIFS('Данные из терминала'!N:N,'Данные из терминала'!C:C,AI21)</f>
        <v>0</v>
      </c>
      <c r="AS21" s="544">
        <f>ROUND(IF(AJ21&gt;0,AVERAGEIFS('Данные из терминала'!N:N,'Данные из терминала'!C:C,AI21,'Данные из терминала'!B:B,"sell"),0),2)</f>
        <v>0</v>
      </c>
      <c r="AT21" s="542">
        <f>ROUND(IF(AK21&gt;0,AVERAGEIFS('Данные из терминала'!N:N,'Данные из терминала'!C:C,AI21,'Данные из терминала'!B:B,"buy"),0),2)</f>
        <v>0</v>
      </c>
      <c r="AU21" s="547">
        <f>ROUND(IF(AL21&gt;0,AVERAGEIFS('Данные из терминала'!N:N,'Данные из терминала'!C:C,AI21),0),2)</f>
        <v>0</v>
      </c>
      <c r="AV21" s="549">
        <f t="shared" si="12"/>
        <v>0</v>
      </c>
      <c r="AW21" s="552">
        <f t="shared" si="13"/>
        <v>0</v>
      </c>
      <c r="AX21" s="464">
        <f t="shared" si="14"/>
        <v>0</v>
      </c>
      <c r="AY21" s="530">
        <f>IF(AJ21&gt;0,VLOOKUP(AI21,Сводная!A:E,  MATCH("sell",Сводная!$A$2:$G$2,0)+0,0),0)</f>
        <v>0</v>
      </c>
      <c r="AZ21" s="554">
        <f>IF(AK21&gt;0,VLOOKUP(AI21,Сводная!A:B,  MATCH("buy",Сводная!$A$2:$G$2,0)+0,0),0)</f>
        <v>0</v>
      </c>
      <c r="BA21" s="534">
        <f>ROUND(IF(AJ21&gt;0,AVERAGEIFS('Данные из терминала'!L:L,'Данные из терминала'!C:C,AI21,'Данные из терминала'!B:B,"sell"),0),1)</f>
        <v>0</v>
      </c>
      <c r="BB21" s="535">
        <f>ROUND(IF(AK21&gt;0,AVERAGEIFS('Данные из терминала'!L:L,'Данные из терминала'!C:C,AI21,'Данные из терминала'!B:B,"buy"),0),1)</f>
        <v>0</v>
      </c>
      <c r="BC21" s="536">
        <f>ROUND(IF(AL21&gt;0,AVERAGEIFS('Данные из терминала'!L:L,'Данные из терминала'!C:C,AI21),0),1)</f>
        <v>0</v>
      </c>
      <c r="BD21" s="530">
        <f>IF(AJ21&gt;0,VLOOKUP(AI21,Сводная!A:F,  MATCH("sell",Сводная!$A$2:$G$2,0)+1,0),0)</f>
        <v>0</v>
      </c>
      <c r="BE21" s="554">
        <f>IF(AK21&gt;0,VLOOKUP(AI21,Сводная!A:C,  MATCH("buy",Сводная!$A$2:$G$2,0)+1,0),0)</f>
        <v>0</v>
      </c>
      <c r="BF21" s="534">
        <f>ROUND(IF(AJ21&gt;0,AVERAGEIFS('Данные из терминала'!M:M,'Данные из терминала'!C:C,AI21,'Данные из терминала'!B:B,"sell"),0),1)</f>
        <v>0</v>
      </c>
      <c r="BG21" s="535">
        <f>ROUND(IF(AK21&gt;0,AVERAGEIFS('Данные из терминала'!M:M,'Данные из терминала'!C:C,AI21,'Данные из терминала'!B:B,"buy"),0),1)</f>
        <v>0</v>
      </c>
      <c r="BH21" s="536">
        <f>ROUND(IF(AL21&gt;0,AVERAGEIFS('Данные из терминала'!M:M,'Данные из терминала'!C:C,AI21),0),1)</f>
        <v>0</v>
      </c>
      <c r="BI21" s="556">
        <f>IF(AJ21&gt;0,VLOOKUP(AI21,Сводная!A:G,  MATCH("sell",Сводная!$A$2:$G$2,0)+2,0),0)</f>
        <v>0</v>
      </c>
      <c r="BJ21" s="557">
        <f>IF(AK21&gt;0,VLOOKUP(AI21,Сводная!A:D,  MATCH("buy",Сводная!$A$2:$G$2,0)+2,0),0)</f>
        <v>0</v>
      </c>
      <c r="BK21" s="558">
        <f>IF(AJ21&gt;0,AVERAGEIFS('Данные из терминала'!O:O,'Данные из терминала'!C:C,AI21,'Данные из терминала'!B:B,"sell"),0)</f>
        <v>0</v>
      </c>
      <c r="BL21" s="561">
        <f>IF(AK21&gt;0,AVERAGEIFS('Данные из терминала'!O:O,'Данные из терминала'!C:C,AI21,'Данные из терминала'!B:B,"buy"),0)</f>
        <v>0</v>
      </c>
      <c r="BM21" s="467">
        <f>IF(AL21&gt;0,AVERAGEIFS('Данные из терминала'!O:O,'Данные из терминала'!C:C,AI21),0)</f>
        <v>0</v>
      </c>
      <c r="BO21" s="149"/>
    </row>
    <row r="22" spans="1:67" ht="15" x14ac:dyDescent="0.25">
      <c r="A22" s="727">
        <v>3</v>
      </c>
      <c r="B22" s="629">
        <f t="shared" si="15"/>
        <v>0</v>
      </c>
      <c r="C22" s="634">
        <f t="shared" si="16"/>
        <v>2</v>
      </c>
      <c r="D22" s="620"/>
      <c r="E22" s="629">
        <f t="shared" si="17"/>
        <v>0</v>
      </c>
      <c r="F22" s="627">
        <f>F21+E22</f>
        <v>7</v>
      </c>
      <c r="G22" s="623">
        <f>G21+F22</f>
        <v>14</v>
      </c>
      <c r="H22" s="608"/>
      <c r="I22" s="605">
        <f t="shared" si="19"/>
        <v>1</v>
      </c>
      <c r="J22" s="632">
        <f t="shared" si="0"/>
        <v>0.03</v>
      </c>
      <c r="K22" s="606">
        <f t="shared" ref="K22:K24" si="23">K21+ROUND(J22,3)</f>
        <v>0.09</v>
      </c>
      <c r="L22" s="656"/>
      <c r="M22" s="660">
        <f t="shared" si="1"/>
        <v>0.66</v>
      </c>
      <c r="N22" s="682">
        <f t="shared" si="2"/>
        <v>6.6000000000000005E-5</v>
      </c>
      <c r="O22" s="657">
        <f t="shared" si="3"/>
        <v>0.6</v>
      </c>
      <c r="P22" s="670">
        <f t="shared" si="20"/>
        <v>4.75</v>
      </c>
      <c r="Q22" s="675">
        <f t="shared" si="4"/>
        <v>4.75E-4</v>
      </c>
      <c r="R22" s="641">
        <f t="shared" ref="R22:R24" si="24">ROUND(P22/O22,0)</f>
        <v>8</v>
      </c>
      <c r="S22" s="642">
        <f t="shared" ref="S22:S24" si="25">ROUND(R22/G22,2)</f>
        <v>0.56999999999999995</v>
      </c>
      <c r="T22" s="647">
        <f t="shared" si="21"/>
        <v>10</v>
      </c>
      <c r="U22" s="648">
        <f t="shared" ref="U22:U24" si="26">ROUND(T22/G22,2)</f>
        <v>0.71</v>
      </c>
      <c r="V22" s="718"/>
      <c r="W22" s="693">
        <f t="shared" si="5"/>
        <v>19.3</v>
      </c>
      <c r="X22" s="694">
        <f t="shared" si="22"/>
        <v>24.05</v>
      </c>
      <c r="Y22" s="697"/>
      <c r="Z22" s="698">
        <f t="shared" si="6"/>
        <v>9975.9500000000007</v>
      </c>
      <c r="AA22" s="699">
        <f t="shared" si="7"/>
        <v>0</v>
      </c>
      <c r="AB22" s="700">
        <f t="shared" si="8"/>
        <v>16652.316666666666</v>
      </c>
      <c r="AC22" s="701">
        <f t="shared" si="9"/>
        <v>16666.316666666666</v>
      </c>
      <c r="AD22" s="730">
        <v>3</v>
      </c>
      <c r="AE22" s="843"/>
      <c r="AF22" s="695">
        <f t="shared" si="10"/>
        <v>4.0599999999999996</v>
      </c>
      <c r="AG22" s="696">
        <f t="shared" si="11"/>
        <v>0</v>
      </c>
      <c r="AH22" s="266"/>
      <c r="AI22" s="291">
        <v>3</v>
      </c>
      <c r="AJ22" s="537">
        <f>COUNTIFS('Данные из терминала'!C:C,AI22,'Данные из терминала'!B:B,"sell")</f>
        <v>0</v>
      </c>
      <c r="AK22" s="535">
        <f>COUNTIFS('Данные из терминала'!C:C,AI22,'Данные из терминала'!B:B,"buy")</f>
        <v>0</v>
      </c>
      <c r="AL22" s="536">
        <f>COUNTIFS('Данные из терминала'!C:C,AI22)</f>
        <v>0</v>
      </c>
      <c r="AM22" s="539">
        <f>SUMIFS('Данные из терминала'!E:E,'Данные из терминала'!C:C,AI22,'Данные из терминала'!B:B,"sell")</f>
        <v>0</v>
      </c>
      <c r="AN22" s="542">
        <f>SUMIFS('Данные из терминала'!E:E,'Данные из терминала'!C:C,AI22,'Данные из терминала'!B:B,"buy")</f>
        <v>0</v>
      </c>
      <c r="AO22" s="462">
        <f>SUMIFS('Данные из терминала'!E:E,'Данные из терминала'!C:C,AI22)</f>
        <v>0</v>
      </c>
      <c r="AP22" s="534">
        <f>SUMIFS('Данные из терминала'!N:N,'Данные из терминала'!C:C,AI22,'Данные из терминала'!B:B,"sell")</f>
        <v>0</v>
      </c>
      <c r="AQ22" s="535">
        <f>SUMIFS('Данные из терминала'!N:N,'Данные из терминала'!C:C,AI22,'Данные из терминала'!B:B,"buy")</f>
        <v>0</v>
      </c>
      <c r="AR22" s="536">
        <f>SUMIFS('Данные из терминала'!N:N,'Данные из терминала'!C:C,AI22)</f>
        <v>0</v>
      </c>
      <c r="AS22" s="544">
        <f>ROUND(IF(AJ22&gt;0,AVERAGEIFS('Данные из терминала'!N:N,'Данные из терминала'!C:C,AI22,'Данные из терминала'!B:B,"sell"),0),2)</f>
        <v>0</v>
      </c>
      <c r="AT22" s="542">
        <f>ROUND(IF(AK22&gt;0,AVERAGEIFS('Данные из терминала'!N:N,'Данные из терминала'!C:C,AI22,'Данные из терминала'!B:B,"buy"),0),2)</f>
        <v>0</v>
      </c>
      <c r="AU22" s="547">
        <f>ROUND(IF(AL22&gt;0,AVERAGEIFS('Данные из терминала'!N:N,'Данные из терминала'!C:C,AI22),0),2)</f>
        <v>0</v>
      </c>
      <c r="AV22" s="549">
        <f t="shared" si="12"/>
        <v>0</v>
      </c>
      <c r="AW22" s="552">
        <f t="shared" si="13"/>
        <v>0</v>
      </c>
      <c r="AX22" s="464">
        <f t="shared" si="14"/>
        <v>0</v>
      </c>
      <c r="AY22" s="530">
        <f>IF(AJ22&gt;0,VLOOKUP(AI22,Сводная!A:E,  MATCH("sell",Сводная!$A$2:$G$2,0)+0,0),0)</f>
        <v>0</v>
      </c>
      <c r="AZ22" s="554">
        <f>IF(AK22&gt;0,VLOOKUP(AI22,Сводная!A:B,  MATCH("buy",Сводная!$A$2:$G$2,0)+0,0),0)</f>
        <v>0</v>
      </c>
      <c r="BA22" s="534">
        <f>ROUND(IF(AJ22&gt;0,AVERAGEIFS('Данные из терминала'!L:L,'Данные из терминала'!C:C,AI22,'Данные из терминала'!B:B,"sell"),0),1)</f>
        <v>0</v>
      </c>
      <c r="BB22" s="535">
        <f>ROUND(IF(AK22&gt;0,AVERAGEIFS('Данные из терминала'!L:L,'Данные из терминала'!C:C,AI22,'Данные из терминала'!B:B,"buy"),0),1)</f>
        <v>0</v>
      </c>
      <c r="BC22" s="536">
        <f>ROUND(IF(AL22&gt;0,AVERAGEIFS('Данные из терминала'!L:L,'Данные из терминала'!C:C,AI22),0),1)</f>
        <v>0</v>
      </c>
      <c r="BD22" s="530">
        <f>IF(AJ22&gt;0,VLOOKUP(AI22,Сводная!A:F,  MATCH("sell",Сводная!$A$2:$G$2,0)+1,0),0)</f>
        <v>0</v>
      </c>
      <c r="BE22" s="554">
        <f>IF(AK22&gt;0,VLOOKUP(AI22,Сводная!A:C,  MATCH("buy",Сводная!$A$2:$G$2,0)+1,0),0)</f>
        <v>0</v>
      </c>
      <c r="BF22" s="534">
        <f>ROUND(IF(AJ22&gt;0,AVERAGEIFS('Данные из терминала'!M:M,'Данные из терминала'!C:C,AI22,'Данные из терминала'!B:B,"sell"),0),1)</f>
        <v>0</v>
      </c>
      <c r="BG22" s="535">
        <f>ROUND(IF(AK22&gt;0,AVERAGEIFS('Данные из терминала'!M:M,'Данные из терминала'!C:C,AI22,'Данные из терминала'!B:B,"buy"),0),1)</f>
        <v>0</v>
      </c>
      <c r="BH22" s="536">
        <f>ROUND(IF(AL22&gt;0,AVERAGEIFS('Данные из терминала'!M:M,'Данные из терминала'!C:C,AI22),0),1)</f>
        <v>0</v>
      </c>
      <c r="BI22" s="556">
        <f>IF(AJ22&gt;0,VLOOKUP(AI22,Сводная!A:G,  MATCH("sell",Сводная!$A$2:$G$2,0)+2,0),0)</f>
        <v>0</v>
      </c>
      <c r="BJ22" s="557">
        <f>IF(AK22&gt;0,VLOOKUP(AI22,Сводная!A:D,  MATCH("buy",Сводная!$A$2:$G$2,0)+2,0),0)</f>
        <v>0</v>
      </c>
      <c r="BK22" s="558">
        <f>IF(AJ22&gt;0,AVERAGEIFS('Данные из терминала'!O:O,'Данные из терминала'!C:C,AI22,'Данные из терминала'!B:B,"sell"),0)</f>
        <v>0</v>
      </c>
      <c r="BL22" s="561">
        <f>IF(AK22&gt;0,AVERAGEIFS('Данные из терминала'!O:O,'Данные из терминала'!C:C,AI22,'Данные из терминала'!B:B,"buy"),0)</f>
        <v>0</v>
      </c>
      <c r="BM22" s="467">
        <f>IF(AL22&gt;0,AVERAGEIFS('Данные из терминала'!O:O,'Данные из терминала'!C:C,AI22),0)</f>
        <v>0</v>
      </c>
      <c r="BO22" s="149"/>
    </row>
    <row r="23" spans="1:67" ht="15" x14ac:dyDescent="0.25">
      <c r="A23" s="727">
        <v>4</v>
      </c>
      <c r="B23" s="629">
        <f t="shared" si="15"/>
        <v>-3</v>
      </c>
      <c r="C23" s="634">
        <f t="shared" si="16"/>
        <v>-1</v>
      </c>
      <c r="D23" s="620"/>
      <c r="E23" s="629">
        <f t="shared" si="17"/>
        <v>0</v>
      </c>
      <c r="F23" s="627">
        <f t="shared" ref="F23:F24" si="27">F22+E23</f>
        <v>7</v>
      </c>
      <c r="G23" s="623">
        <f t="shared" si="18"/>
        <v>21</v>
      </c>
      <c r="H23" s="608"/>
      <c r="I23" s="605">
        <f t="shared" si="19"/>
        <v>1.3</v>
      </c>
      <c r="J23" s="632">
        <f t="shared" si="0"/>
        <v>3.9E-2</v>
      </c>
      <c r="K23" s="606">
        <f t="shared" si="23"/>
        <v>0.129</v>
      </c>
      <c r="L23" s="656"/>
      <c r="M23" s="660">
        <f t="shared" si="1"/>
        <v>-1.64</v>
      </c>
      <c r="N23" s="682">
        <f t="shared" si="2"/>
        <v>-1.64E-4</v>
      </c>
      <c r="O23" s="657">
        <f t="shared" si="3"/>
        <v>0.87</v>
      </c>
      <c r="P23" s="670">
        <f t="shared" si="20"/>
        <v>9.1999999999999993</v>
      </c>
      <c r="Q23" s="675">
        <f t="shared" si="4"/>
        <v>9.1999999999999992E-4</v>
      </c>
      <c r="R23" s="641">
        <f t="shared" si="24"/>
        <v>11</v>
      </c>
      <c r="S23" s="642">
        <f t="shared" si="25"/>
        <v>0.52</v>
      </c>
      <c r="T23" s="647">
        <f t="shared" si="21"/>
        <v>10</v>
      </c>
      <c r="U23" s="648">
        <f t="shared" si="26"/>
        <v>0.48</v>
      </c>
      <c r="V23" s="718"/>
      <c r="W23" s="693">
        <f t="shared" si="5"/>
        <v>27.67</v>
      </c>
      <c r="X23" s="694">
        <f t="shared" si="22"/>
        <v>36.869999999999997</v>
      </c>
      <c r="Y23" s="697"/>
      <c r="Z23" s="698">
        <f t="shared" si="6"/>
        <v>9963.1299999999992</v>
      </c>
      <c r="AA23" s="699">
        <f t="shared" si="7"/>
        <v>0</v>
      </c>
      <c r="AB23" s="700">
        <f t="shared" si="8"/>
        <v>11477.317241379311</v>
      </c>
      <c r="AC23" s="701">
        <f t="shared" si="9"/>
        <v>11498.317241379311</v>
      </c>
      <c r="AD23" s="730">
        <v>4</v>
      </c>
      <c r="AE23" s="843"/>
      <c r="AF23" s="695">
        <f t="shared" si="10"/>
        <v>3.01</v>
      </c>
      <c r="AG23" s="696">
        <f t="shared" si="11"/>
        <v>0</v>
      </c>
      <c r="AH23" s="266"/>
      <c r="AI23" s="291">
        <v>4</v>
      </c>
      <c r="AJ23" s="537">
        <f>COUNTIFS('Данные из терминала'!C:C,AI23,'Данные из терминала'!B:B,"sell")</f>
        <v>0</v>
      </c>
      <c r="AK23" s="535">
        <f>COUNTIFS('Данные из терминала'!C:C,AI23,'Данные из терминала'!B:B,"buy")</f>
        <v>0</v>
      </c>
      <c r="AL23" s="536">
        <f>COUNTIFS('Данные из терминала'!C:C,AI23)</f>
        <v>0</v>
      </c>
      <c r="AM23" s="539">
        <f>SUMIFS('Данные из терминала'!E:E,'Данные из терминала'!C:C,AI23,'Данные из терминала'!B:B,"sell")</f>
        <v>0</v>
      </c>
      <c r="AN23" s="542">
        <f>SUMIFS('Данные из терминала'!E:E,'Данные из терминала'!C:C,AI23,'Данные из терминала'!B:B,"buy")</f>
        <v>0</v>
      </c>
      <c r="AO23" s="462">
        <f>SUMIFS('Данные из терминала'!E:E,'Данные из терминала'!C:C,AI23)</f>
        <v>0</v>
      </c>
      <c r="AP23" s="534">
        <f>SUMIFS('Данные из терминала'!N:N,'Данные из терминала'!C:C,AI23,'Данные из терминала'!B:B,"sell")</f>
        <v>0</v>
      </c>
      <c r="AQ23" s="535">
        <f>SUMIFS('Данные из терминала'!N:N,'Данные из терминала'!C:C,AI23,'Данные из терминала'!B:B,"buy")</f>
        <v>0</v>
      </c>
      <c r="AR23" s="536">
        <f>SUMIFS('Данные из терминала'!N:N,'Данные из терминала'!C:C,AI23)</f>
        <v>0</v>
      </c>
      <c r="AS23" s="544">
        <f>ROUND(IF(AJ23&gt;0,AVERAGEIFS('Данные из терминала'!N:N,'Данные из терминала'!C:C,AI23,'Данные из терминала'!B:B,"sell"),0),2)</f>
        <v>0</v>
      </c>
      <c r="AT23" s="542">
        <f>ROUND(IF(AK23&gt;0,AVERAGEIFS('Данные из терминала'!N:N,'Данные из терминала'!C:C,AI23,'Данные из терминала'!B:B,"buy"),0),2)</f>
        <v>0</v>
      </c>
      <c r="AU23" s="547">
        <f>ROUND(IF(AL23&gt;0,AVERAGEIFS('Данные из терминала'!N:N,'Данные из терминала'!C:C,AI23),0),2)</f>
        <v>0</v>
      </c>
      <c r="AV23" s="549">
        <f t="shared" si="12"/>
        <v>0</v>
      </c>
      <c r="AW23" s="552">
        <f t="shared" si="13"/>
        <v>0</v>
      </c>
      <c r="AX23" s="464">
        <f t="shared" si="14"/>
        <v>0</v>
      </c>
      <c r="AY23" s="530">
        <f>IF(AJ23&gt;0,VLOOKUP(AI23,Сводная!A:E,  MATCH("sell",Сводная!$A$2:$G$2,0)+0,0),0)</f>
        <v>0</v>
      </c>
      <c r="AZ23" s="554">
        <f>IF(AK23&gt;0,VLOOKUP(AI23,Сводная!A:B,  MATCH("buy",Сводная!$A$2:$G$2,0)+0,0),0)</f>
        <v>0</v>
      </c>
      <c r="BA23" s="534">
        <f>ROUND(IF(AJ23&gt;0,AVERAGEIFS('Данные из терминала'!L:L,'Данные из терминала'!C:C,AI23,'Данные из терминала'!B:B,"sell"),0),1)</f>
        <v>0</v>
      </c>
      <c r="BB23" s="535">
        <f>ROUND(IF(AK23&gt;0,AVERAGEIFS('Данные из терминала'!L:L,'Данные из терминала'!C:C,AI23,'Данные из терминала'!B:B,"buy"),0),1)</f>
        <v>0</v>
      </c>
      <c r="BC23" s="536">
        <f>ROUND(IF(AL23&gt;0,AVERAGEIFS('Данные из терминала'!L:L,'Данные из терминала'!C:C,AI23),0),1)</f>
        <v>0</v>
      </c>
      <c r="BD23" s="530">
        <f>IF(AJ23&gt;0,VLOOKUP(AI23,Сводная!A:F,  MATCH("sell",Сводная!$A$2:$G$2,0)+1,0),0)</f>
        <v>0</v>
      </c>
      <c r="BE23" s="554">
        <f>IF(AK23&gt;0,VLOOKUP(AI23,Сводная!A:C,  MATCH("buy",Сводная!$A$2:$G$2,0)+1,0),0)</f>
        <v>0</v>
      </c>
      <c r="BF23" s="534">
        <f>ROUND(IF(AJ23&gt;0,AVERAGEIFS('Данные из терминала'!M:M,'Данные из терминала'!C:C,AI23,'Данные из терминала'!B:B,"sell"),0),1)</f>
        <v>0</v>
      </c>
      <c r="BG23" s="535">
        <f>ROUND(IF(AK23&gt;0,AVERAGEIFS('Данные из терминала'!M:M,'Данные из терминала'!C:C,AI23,'Данные из терминала'!B:B,"buy"),0),1)</f>
        <v>0</v>
      </c>
      <c r="BH23" s="536">
        <f>ROUND(IF(AL23&gt;0,AVERAGEIFS('Данные из терминала'!M:M,'Данные из терминала'!C:C,AI23),0),1)</f>
        <v>0</v>
      </c>
      <c r="BI23" s="556">
        <f>IF(AJ23&gt;0,VLOOKUP(AI23,Сводная!A:G,  MATCH("sell",Сводная!$A$2:$G$2,0)+2,0),0)</f>
        <v>0</v>
      </c>
      <c r="BJ23" s="557">
        <f>IF(AK23&gt;0,VLOOKUP(AI23,Сводная!A:D,  MATCH("buy",Сводная!$A$2:$G$2,0)+2,0),0)</f>
        <v>0</v>
      </c>
      <c r="BK23" s="558">
        <f>IF(AJ23&gt;0,AVERAGEIFS('Данные из терминала'!O:O,'Данные из терминала'!C:C,AI23,'Данные из терминала'!B:B,"sell"),0)</f>
        <v>0</v>
      </c>
      <c r="BL23" s="561">
        <f>IF(AK23&gt;0,AVERAGEIFS('Данные из терминала'!O:O,'Данные из терминала'!C:C,AI23,'Данные из терминала'!B:B,"buy"),0)</f>
        <v>0</v>
      </c>
      <c r="BM23" s="467">
        <f>IF(AL23&gt;0,AVERAGEIFS('Данные из терминала'!O:O,'Данные из терминала'!C:C,AI23),0)</f>
        <v>0</v>
      </c>
      <c r="BO23" s="149"/>
    </row>
    <row r="24" spans="1:67" ht="15.75" thickBot="1" x14ac:dyDescent="0.3">
      <c r="A24" s="729">
        <v>5</v>
      </c>
      <c r="B24" s="630">
        <f t="shared" si="15"/>
        <v>-3</v>
      </c>
      <c r="C24" s="625">
        <f t="shared" si="16"/>
        <v>-4</v>
      </c>
      <c r="D24" s="607"/>
      <c r="E24" s="630">
        <f t="shared" si="17"/>
        <v>0</v>
      </c>
      <c r="F24" s="624">
        <f t="shared" si="27"/>
        <v>7</v>
      </c>
      <c r="G24" s="625">
        <f t="shared" si="18"/>
        <v>28</v>
      </c>
      <c r="H24" s="607"/>
      <c r="I24" s="609">
        <f t="shared" si="19"/>
        <v>1.3</v>
      </c>
      <c r="J24" s="610">
        <f t="shared" si="0"/>
        <v>5.0999999999999997E-2</v>
      </c>
      <c r="K24" s="611">
        <f t="shared" si="23"/>
        <v>0.18</v>
      </c>
      <c r="L24" s="656"/>
      <c r="M24" s="661">
        <f t="shared" si="1"/>
        <v>-5.88</v>
      </c>
      <c r="N24" s="683">
        <f t="shared" si="2"/>
        <v>-5.8799999999999998E-4</v>
      </c>
      <c r="O24" s="658">
        <f t="shared" si="3"/>
        <v>1.2</v>
      </c>
      <c r="P24" s="671">
        <f t="shared" si="20"/>
        <v>15.59</v>
      </c>
      <c r="Q24" s="674">
        <f t="shared" si="4"/>
        <v>1.5590000000000001E-3</v>
      </c>
      <c r="R24" s="643">
        <f t="shared" si="24"/>
        <v>13</v>
      </c>
      <c r="S24" s="644">
        <f t="shared" si="25"/>
        <v>0.46</v>
      </c>
      <c r="T24" s="653">
        <f t="shared" si="21"/>
        <v>9</v>
      </c>
      <c r="U24" s="644">
        <f t="shared" si="26"/>
        <v>0.32</v>
      </c>
      <c r="V24" s="718"/>
      <c r="W24" s="702">
        <f t="shared" si="5"/>
        <v>38.6</v>
      </c>
      <c r="X24" s="703">
        <f t="shared" si="22"/>
        <v>54.19</v>
      </c>
      <c r="Y24" s="697"/>
      <c r="Z24" s="706">
        <f t="shared" si="6"/>
        <v>9945.81</v>
      </c>
      <c r="AA24" s="707">
        <f t="shared" si="7"/>
        <v>0.01</v>
      </c>
      <c r="AB24" s="708">
        <f t="shared" si="8"/>
        <v>8313.9083333333347</v>
      </c>
      <c r="AC24" s="709">
        <f t="shared" si="9"/>
        <v>8341.9083333333347</v>
      </c>
      <c r="AD24" s="600">
        <v>5</v>
      </c>
      <c r="AE24" s="843"/>
      <c r="AF24" s="704">
        <f t="shared" si="10"/>
        <v>2.48</v>
      </c>
      <c r="AG24" s="705">
        <f t="shared" si="11"/>
        <v>0</v>
      </c>
      <c r="AH24" s="266"/>
      <c r="AI24" s="291">
        <v>5</v>
      </c>
      <c r="AJ24" s="537">
        <f>COUNTIFS('Данные из терминала'!C:C,AI24,'Данные из терминала'!B:B,"sell")</f>
        <v>0</v>
      </c>
      <c r="AK24" s="535">
        <f>COUNTIFS('Данные из терминала'!C:C,AI24,'Данные из терминала'!B:B,"buy")</f>
        <v>0</v>
      </c>
      <c r="AL24" s="536">
        <f>COUNTIFS('Данные из терминала'!C:C,AI24)</f>
        <v>0</v>
      </c>
      <c r="AM24" s="540">
        <f>SUMIFS('Данные из терминала'!E:E,'Данные из терминала'!C:C,AI24,'Данные из терминала'!B:B,"sell")</f>
        <v>0</v>
      </c>
      <c r="AN24" s="542">
        <f>SUMIFS('Данные из терминала'!E:E,'Данные из терминала'!C:C,AI24,'Данные из терминала'!B:B,"buy")</f>
        <v>0</v>
      </c>
      <c r="AO24" s="462">
        <f>SUMIFS('Данные из терминала'!E:E,'Данные из терминала'!C:C,AI24)</f>
        <v>0</v>
      </c>
      <c r="AP24" s="537">
        <f>SUMIFS('Данные из терминала'!N:N,'Данные из терминала'!C:C,AI24,'Данные из терминала'!B:B,"sell")</f>
        <v>0</v>
      </c>
      <c r="AQ24" s="535">
        <f>SUMIFS('Данные из терминала'!N:N,'Данные из терминала'!C:C,AI24,'Данные из терминала'!B:B,"buy")</f>
        <v>0</v>
      </c>
      <c r="AR24" s="536">
        <f>SUMIFS('Данные из терминала'!N:N,'Данные из терминала'!C:C,AI24)</f>
        <v>0</v>
      </c>
      <c r="AS24" s="545">
        <f>ROUND(IF(AJ24&gt;0,AVERAGEIFS('Данные из терминала'!N:N,'Данные из терминала'!C:C,AI24,'Данные из терминала'!B:B,"sell"),0),2)</f>
        <v>0</v>
      </c>
      <c r="AT24" s="542">
        <f>ROUND(IF(AK24&gt;0,AVERAGEIFS('Данные из терминала'!N:N,'Данные из терминала'!C:C,AI24,'Данные из терминала'!B:B,"buy"),0),2)</f>
        <v>0</v>
      </c>
      <c r="AU24" s="547">
        <f>ROUND(IF(AL24&gt;0,AVERAGEIFS('Данные из терминала'!N:N,'Данные из терминала'!C:C,AI24),0),2)</f>
        <v>0</v>
      </c>
      <c r="AV24" s="550">
        <f t="shared" si="12"/>
        <v>0</v>
      </c>
      <c r="AW24" s="552">
        <f t="shared" si="13"/>
        <v>0</v>
      </c>
      <c r="AX24" s="465">
        <f t="shared" si="14"/>
        <v>0</v>
      </c>
      <c r="AY24" s="530">
        <f>IF(AJ24&gt;0,VLOOKUP(AI24,Сводная!A:E,  MATCH("sell",Сводная!$A$2:$G$2,0)+0,0),0)</f>
        <v>0</v>
      </c>
      <c r="AZ24" s="554">
        <f>IF(AK24&gt;0,VLOOKUP(AI24,Сводная!A:B,  MATCH("buy",Сводная!$A$2:$G$2,0)+0,0),0)</f>
        <v>0</v>
      </c>
      <c r="BA24" s="537">
        <f>ROUND(IF(AJ24&gt;0,AVERAGEIFS('Данные из терминала'!L:L,'Данные из терминала'!C:C,AI24,'Данные из терминала'!B:B,"sell"),0),1)</f>
        <v>0</v>
      </c>
      <c r="BB24" s="535">
        <f>ROUND(IF(AK24&gt;0,AVERAGEIFS('Данные из терминала'!L:L,'Данные из терминала'!C:C,AI24,'Данные из терминала'!B:B,"buy"),0),1)</f>
        <v>0</v>
      </c>
      <c r="BC24" s="555">
        <f>ROUND(IF(AL24&gt;0,AVERAGEIFS('Данные из терминала'!L:L,'Данные из терминала'!C:C,AI24),0),1)</f>
        <v>0</v>
      </c>
      <c r="BD24" s="530">
        <f>IF(AJ24&gt;0,VLOOKUP(AI24,Сводная!A:F,  MATCH("sell",Сводная!$A$2:$G$2,0)+1,0),0)</f>
        <v>0</v>
      </c>
      <c r="BE24" s="554">
        <f>IF(AK24&gt;0,VLOOKUP(AI24,Сводная!A:C,  MATCH("buy",Сводная!$A$2:$G$2,0)+1,0),0)</f>
        <v>0</v>
      </c>
      <c r="BF24" s="537">
        <f>ROUND(IF(AJ24&gt;0,AVERAGEIFS('Данные из терминала'!M:M,'Данные из терминала'!C:C,AI24,'Данные из терминала'!B:B,"sell"),0),1)</f>
        <v>0</v>
      </c>
      <c r="BG24" s="535">
        <f>ROUND(IF(AK24&gt;0,AVERAGEIFS('Данные из терминала'!M:M,'Данные из терминала'!C:C,AI24,'Данные из терминала'!B:B,"buy"),0),1)</f>
        <v>0</v>
      </c>
      <c r="BH24" s="555">
        <f>ROUND(IF(AL24&gt;0,AVERAGEIFS('Данные из терминала'!M:M,'Данные из терминала'!C:C,AI24),0),1)</f>
        <v>0</v>
      </c>
      <c r="BI24" s="556">
        <f>IF(AJ24&gt;0,VLOOKUP(AI24,Сводная!A:G,  MATCH("sell",Сводная!$A$2:$G$2,0)+2,0),0)</f>
        <v>0</v>
      </c>
      <c r="BJ24" s="557">
        <f>IF(AK24&gt;0,VLOOKUP(AI24,Сводная!A:D,  MATCH("buy",Сводная!$A$2:$G$2,0)+2,0),0)</f>
        <v>0</v>
      </c>
      <c r="BK24" s="559">
        <f>IF(AJ24&gt;0,AVERAGEIFS('Данные из терминала'!O:O,'Данные из терминала'!C:C,AI24,'Данные из терминала'!B:B,"sell"),0)</f>
        <v>0</v>
      </c>
      <c r="BL24" s="561">
        <f>IF(AK24&gt;0,AVERAGEIFS('Данные из терминала'!O:O,'Данные из терминала'!C:C,AI24,'Данные из терминала'!B:B,"buy"),0)</f>
        <v>0</v>
      </c>
      <c r="BM24" s="467">
        <f>IF(AL24&gt;0,AVERAGEIFS('Данные из терминала'!O:O,'Данные из терминала'!C:C,AI24),0)</f>
        <v>0</v>
      </c>
      <c r="BO24" s="149"/>
    </row>
    <row r="25" spans="1:67" s="565" customFormat="1" ht="15.75" thickBot="1" x14ac:dyDescent="0.3">
      <c r="A25" s="811">
        <v>6</v>
      </c>
      <c r="B25" s="812">
        <f t="shared" ref="B25:B26" si="28">IF(AND($A25&gt;=C$12,C$12&gt;0),0,IF(AND($A25&gt;=C$9,C$9&gt;0),C$10,IF(AND($A25&gt;=C$6,C$6&gt;0),C$7,0)))</f>
        <v>-3</v>
      </c>
      <c r="C25" s="813">
        <f t="shared" ref="C25:C26" si="29">IF(AND($A25&gt;=C$12,C$12&gt;0),C$13,C24+B25)</f>
        <v>-7</v>
      </c>
      <c r="D25" s="814"/>
      <c r="E25" s="812">
        <f t="shared" ref="E25:E26" si="30">IF(OR($A25&lt;2,AND(G$15&gt;0,$A25&gt;G$15)),0,IF(AND($A25&gt;=G$12,G$12&gt;0),G$13,IF(AND($A25&gt;=G$9,G$9&gt;0),G$10,IF(AND($A25&gt;=G$6,G$6&gt;0),G$7,0))))</f>
        <v>0</v>
      </c>
      <c r="F25" s="815">
        <f t="shared" ref="F25:F26" si="31">F24+E25</f>
        <v>7</v>
      </c>
      <c r="G25" s="813">
        <f t="shared" ref="G25:G26" si="32">G24+F25</f>
        <v>35</v>
      </c>
      <c r="H25" s="814"/>
      <c r="I25" s="816">
        <f t="shared" ref="I25:I26" si="33">IF(($A25&lt;K$4),1,IF(AND($A25&gt;K$15,K$15&gt;0),I24,IF(AND($A25&gt;=K$12,K$12&gt;0),ROUND(I24+K$13,4),IF(AND($A25&gt;=K$9,K$9&gt;0),ROUND(I24+K$10,4),IF(AND($A25&gt;=K$6,K$6&gt;0),ROUND(I24+K$7,4),K$3)))))</f>
        <v>1.3</v>
      </c>
      <c r="J25" s="817">
        <f t="shared" ref="J25:J26" si="34">IF($A25&lt;K$4, K$2, IF(K$1=0,IF(K$16&gt;0,IF(K$2*K$16&lt;ROUND(J24*I25, 3),K$2*K$16,ROUND(J24*I25, 3)),ROUND(J24*I25, 3)),IF(K$16&gt;0,IF(K$2*K$16&lt;ROUND(K$2*I25, 3),K$2*K$16,ROUND(K$2*I25, 3)),ROUND(K$2*I25, 3))))</f>
        <v>6.6000000000000003E-2</v>
      </c>
      <c r="K25" s="818">
        <f t="shared" ref="K25:K26" si="35">K24+ROUND(J25,3)</f>
        <v>0.246</v>
      </c>
      <c r="L25" s="808"/>
      <c r="M25" s="819">
        <f t="shared" ref="M25:M26" si="36">ROUND(C25*O25-K25*$O$6,2)</f>
        <v>-13.17</v>
      </c>
      <c r="N25" s="820">
        <f t="shared" ref="N25:N26" si="37">IF($O$10&gt;0,M25/$O$10,0)</f>
        <v>-1.317E-3</v>
      </c>
      <c r="O25" s="821">
        <f t="shared" ref="O25:O26" si="38">ROUND(ROUND(K25,2)*$O$4,2)</f>
        <v>1.67</v>
      </c>
      <c r="P25" s="822">
        <f t="shared" ref="P25:P26" si="39">ROUND((ROUND(K24,2)*(G25-G24)*$O$4+P24+J25*$O$6),2)</f>
        <v>24.42</v>
      </c>
      <c r="Q25" s="823">
        <f t="shared" ref="Q25:Q26" si="40">P25/$O$10</f>
        <v>2.4420000000000002E-3</v>
      </c>
      <c r="R25" s="824">
        <f t="shared" ref="R25:R26" si="41">ROUND(P25/O25,0)</f>
        <v>15</v>
      </c>
      <c r="S25" s="825">
        <f t="shared" ref="S25:S26" si="42">ROUND(R25/G25,2)</f>
        <v>0.43</v>
      </c>
      <c r="T25" s="826">
        <f t="shared" ref="T25:T26" si="43">R25+C25</f>
        <v>8</v>
      </c>
      <c r="U25" s="825">
        <f t="shared" ref="U25:U26" si="44">ROUND(T25/G25,2)</f>
        <v>0.23</v>
      </c>
      <c r="V25" s="809"/>
      <c r="W25" s="827">
        <f t="shared" ref="W25:W26" si="45">ROUND(K25*$O$7,2)</f>
        <v>52.76</v>
      </c>
      <c r="X25" s="828">
        <f t="shared" ref="X25:X26" si="46">ROUND(P25+W25,2)</f>
        <v>77.180000000000007</v>
      </c>
      <c r="Y25" s="810"/>
      <c r="Z25" s="829">
        <f t="shared" ref="Z25:Z26" si="47">IF($O$10&gt;0,ROUND($O$10-X25,2),0)</f>
        <v>9922.82</v>
      </c>
      <c r="AA25" s="830">
        <f t="shared" ref="AA25:AA26" si="48">IF($O$10&gt;0,ROUND(X25/$O$10,2),0)</f>
        <v>0.01</v>
      </c>
      <c r="AB25" s="831">
        <f t="shared" ref="AB25:AB26" si="49">IF(AND(Z25&gt;0,$O$4&gt;0),($O$10-P25-W25*$O$8)/O25,0)</f>
        <v>5967.0826347305392</v>
      </c>
      <c r="AC25" s="832">
        <f t="shared" ref="AC25:AC26" si="50">IF(AB25&gt;0,AB25+G25,0)</f>
        <v>6002.0826347305392</v>
      </c>
      <c r="AD25" s="836">
        <v>6</v>
      </c>
      <c r="AE25" s="844"/>
      <c r="AF25" s="833">
        <f t="shared" ref="AF25:AF26" si="51">IF(P25&gt;0,ROUND(W25/P25,2),0)</f>
        <v>2.16</v>
      </c>
      <c r="AG25" s="834">
        <f t="shared" ref="AG25:AG26" si="52">IF($O$10&gt;0,ROUND(W25/$O$10,2),0)</f>
        <v>0.01</v>
      </c>
      <c r="AH25" s="266"/>
      <c r="AI25" s="291">
        <v>6</v>
      </c>
      <c r="AJ25" s="537">
        <f>COUNTIFS('Данные из терминала'!C:C,AI25,'Данные из терминала'!B:B,"sell")</f>
        <v>0</v>
      </c>
      <c r="AK25" s="535">
        <f>COUNTIFS('Данные из терминала'!C:C,AI25,'Данные из терминала'!B:B,"buy")</f>
        <v>0</v>
      </c>
      <c r="AL25" s="536">
        <f>COUNTIFS('Данные из терминала'!C:C,AI25)</f>
        <v>0</v>
      </c>
      <c r="AM25" s="539">
        <f>SUMIFS('Данные из терминала'!E:E,'Данные из терминала'!C:C,AI25,'Данные из терминала'!B:B,"sell")</f>
        <v>0</v>
      </c>
      <c r="AN25" s="542">
        <f>SUMIFS('Данные из терминала'!E:E,'Данные из терминала'!C:C,AI25,'Данные из терминала'!B:B,"buy")</f>
        <v>0</v>
      </c>
      <c r="AO25" s="462">
        <f>SUMIFS('Данные из терминала'!E:E,'Данные из терминала'!C:C,AI25)</f>
        <v>0</v>
      </c>
      <c r="AP25" s="534">
        <f>SUMIFS('Данные из терминала'!N:N,'Данные из терминала'!C:C,AI25,'Данные из терминала'!B:B,"sell")</f>
        <v>0</v>
      </c>
      <c r="AQ25" s="535">
        <f>SUMIFS('Данные из терминала'!N:N,'Данные из терминала'!C:C,AI25,'Данные из терминала'!B:B,"buy")</f>
        <v>0</v>
      </c>
      <c r="AR25" s="536">
        <f>SUMIFS('Данные из терминала'!N:N,'Данные из терминала'!C:C,AI25)</f>
        <v>0</v>
      </c>
      <c r="AS25" s="544">
        <f>ROUND(IF(AJ25&gt;0,AVERAGEIFS('Данные из терминала'!N:N,'Данные из терминала'!C:C,AI25,'Данные из терминала'!B:B,"sell"),0),2)</f>
        <v>0</v>
      </c>
      <c r="AT25" s="542">
        <f>ROUND(IF(AK25&gt;0,AVERAGEIFS('Данные из терминала'!N:N,'Данные из терминала'!C:C,AI25,'Данные из терминала'!B:B,"buy"),0),2)</f>
        <v>0</v>
      </c>
      <c r="AU25" s="547">
        <f>ROUND(IF(AL25&gt;0,AVERAGEIFS('Данные из терминала'!N:N,'Данные из терминала'!C:C,AI25),0),2)</f>
        <v>0</v>
      </c>
      <c r="AV25" s="549">
        <f t="shared" si="12"/>
        <v>0</v>
      </c>
      <c r="AW25" s="552">
        <f t="shared" si="13"/>
        <v>0</v>
      </c>
      <c r="AX25" s="464">
        <f t="shared" si="14"/>
        <v>0</v>
      </c>
      <c r="AY25" s="530">
        <f>IF(AJ25&gt;0,VLOOKUP(AI25,Сводная!A:E,  MATCH("sell",Сводная!$A$2:$G$2,0)+0,0),0)</f>
        <v>0</v>
      </c>
      <c r="AZ25" s="554">
        <f>IF(AK25&gt;0,VLOOKUP(AI25,Сводная!A:B,  MATCH("buy",Сводная!$A$2:$G$2,0)+0,0),0)</f>
        <v>0</v>
      </c>
      <c r="BA25" s="534">
        <f>ROUND(IF(AJ25&gt;0,AVERAGEIFS('Данные из терминала'!L:L,'Данные из терминала'!C:C,AI25,'Данные из терминала'!B:B,"sell"),0),1)</f>
        <v>0</v>
      </c>
      <c r="BB25" s="535">
        <f>ROUND(IF(AK25&gt;0,AVERAGEIFS('Данные из терминала'!L:L,'Данные из терминала'!C:C,AI25,'Данные из терминала'!B:B,"buy"),0),1)</f>
        <v>0</v>
      </c>
      <c r="BC25" s="536">
        <f>ROUND(IF(AL25&gt;0,AVERAGEIFS('Данные из терминала'!L:L,'Данные из терминала'!C:C,AI25),0),1)</f>
        <v>0</v>
      </c>
      <c r="BD25" s="530">
        <f>IF(AJ25&gt;0,VLOOKUP(AI25,Сводная!A:F,  MATCH("sell",Сводная!$A$2:$G$2,0)+1,0),0)</f>
        <v>0</v>
      </c>
      <c r="BE25" s="554">
        <f>IF(AK25&gt;0,VLOOKUP(AI25,Сводная!A:C,  MATCH("buy",Сводная!$A$2:$G$2,0)+1,0),0)</f>
        <v>0</v>
      </c>
      <c r="BF25" s="534">
        <f>ROUND(IF(AJ25&gt;0,AVERAGEIFS('Данные из терминала'!M:M,'Данные из терминала'!C:C,AI25,'Данные из терминала'!B:B,"sell"),0),1)</f>
        <v>0</v>
      </c>
      <c r="BG25" s="535">
        <f>ROUND(IF(AK25&gt;0,AVERAGEIFS('Данные из терминала'!M:M,'Данные из терминала'!C:C,AI25,'Данные из терминала'!B:B,"buy"),0),1)</f>
        <v>0</v>
      </c>
      <c r="BH25" s="536">
        <f>ROUND(IF(AL25&gt;0,AVERAGEIFS('Данные из терминала'!M:M,'Данные из терминала'!C:C,AI25),0),1)</f>
        <v>0</v>
      </c>
      <c r="BI25" s="556">
        <f>IF(AJ25&gt;0,VLOOKUP(AI25,Сводная!A:G,  MATCH("sell",Сводная!$A$2:$G$2,0)+2,0),0)</f>
        <v>0</v>
      </c>
      <c r="BJ25" s="557">
        <f>IF(AK25&gt;0,VLOOKUP(AI25,Сводная!A:D,  MATCH("buy",Сводная!$A$2:$G$2,0)+2,0),0)</f>
        <v>0</v>
      </c>
      <c r="BK25" s="558">
        <f>IF(AJ25&gt;0,AVERAGEIFS('Данные из терминала'!O:O,'Данные из терминала'!C:C,AI25,'Данные из терминала'!B:B,"sell"),0)</f>
        <v>0</v>
      </c>
      <c r="BL25" s="561">
        <f>IF(AK25&gt;0,AVERAGEIFS('Данные из терминала'!O:O,'Данные из терминала'!C:C,AI25,'Данные из терминала'!B:B,"buy"),0)</f>
        <v>0</v>
      </c>
      <c r="BM25" s="467">
        <f>IF(AL25&gt;0,AVERAGEIFS('Данные из терминала'!O:O,'Данные из терминала'!C:C,AI25),0)</f>
        <v>0</v>
      </c>
      <c r="BO25" s="149"/>
    </row>
    <row r="26" spans="1:67" s="604" customFormat="1" ht="15" x14ac:dyDescent="0.25">
      <c r="A26" s="727">
        <v>7</v>
      </c>
      <c r="B26" s="629">
        <f t="shared" si="28"/>
        <v>-3</v>
      </c>
      <c r="C26" s="634">
        <f t="shared" si="29"/>
        <v>-10</v>
      </c>
      <c r="D26" s="620"/>
      <c r="E26" s="629">
        <f t="shared" si="30"/>
        <v>0</v>
      </c>
      <c r="F26" s="627">
        <f t="shared" si="31"/>
        <v>7</v>
      </c>
      <c r="G26" s="623">
        <f t="shared" si="32"/>
        <v>42</v>
      </c>
      <c r="H26" s="608"/>
      <c r="I26" s="605">
        <f t="shared" si="33"/>
        <v>1.3</v>
      </c>
      <c r="J26" s="632">
        <f t="shared" si="34"/>
        <v>8.5999999999999993E-2</v>
      </c>
      <c r="K26" s="606">
        <f t="shared" si="35"/>
        <v>0.33199999999999996</v>
      </c>
      <c r="L26" s="656"/>
      <c r="M26" s="660">
        <f t="shared" si="36"/>
        <v>-24.09</v>
      </c>
      <c r="N26" s="682">
        <f t="shared" si="37"/>
        <v>-2.4090000000000001E-3</v>
      </c>
      <c r="O26" s="657">
        <f t="shared" si="38"/>
        <v>2.21</v>
      </c>
      <c r="P26" s="670">
        <f t="shared" si="39"/>
        <v>36.64</v>
      </c>
      <c r="Q26" s="675">
        <f t="shared" si="40"/>
        <v>3.6640000000000002E-3</v>
      </c>
      <c r="R26" s="641">
        <f t="shared" si="41"/>
        <v>17</v>
      </c>
      <c r="S26" s="642">
        <f t="shared" si="42"/>
        <v>0.4</v>
      </c>
      <c r="T26" s="647">
        <f t="shared" si="43"/>
        <v>7</v>
      </c>
      <c r="U26" s="648">
        <f t="shared" si="44"/>
        <v>0.17</v>
      </c>
      <c r="V26" s="718"/>
      <c r="W26" s="693">
        <f t="shared" si="45"/>
        <v>71.2</v>
      </c>
      <c r="X26" s="694">
        <f t="shared" si="46"/>
        <v>107.84</v>
      </c>
      <c r="Y26" s="697"/>
      <c r="Z26" s="698">
        <f t="shared" si="47"/>
        <v>9892.16</v>
      </c>
      <c r="AA26" s="699">
        <f t="shared" si="48"/>
        <v>0.01</v>
      </c>
      <c r="AB26" s="700">
        <f t="shared" si="49"/>
        <v>4501.8642533936654</v>
      </c>
      <c r="AC26" s="701">
        <f t="shared" si="50"/>
        <v>4543.8642533936654</v>
      </c>
      <c r="AD26" s="730">
        <v>7</v>
      </c>
      <c r="AE26" s="843"/>
      <c r="AF26" s="695">
        <f t="shared" si="51"/>
        <v>1.94</v>
      </c>
      <c r="AG26" s="696">
        <f t="shared" si="52"/>
        <v>0.01</v>
      </c>
      <c r="AH26" s="722"/>
      <c r="AI26" s="724">
        <v>7</v>
      </c>
      <c r="AJ26" s="537">
        <f>COUNTIFS('Данные из терминала'!C:C,AI26,'Данные из терминала'!B:B,"sell")</f>
        <v>0</v>
      </c>
      <c r="AK26" s="535">
        <f>COUNTIFS('Данные из терминала'!C:C,AI26,'Данные из терминала'!B:B,"buy")</f>
        <v>0</v>
      </c>
      <c r="AL26" s="536">
        <f>COUNTIFS('Данные из терминала'!C:C,AI26)</f>
        <v>0</v>
      </c>
      <c r="AM26" s="540">
        <f>SUMIFS('Данные из терминала'!E:E,'Данные из терминала'!C:C,AI26,'Данные из терминала'!B:B,"sell")</f>
        <v>0</v>
      </c>
      <c r="AN26" s="542">
        <f>SUMIFS('Данные из терминала'!E:E,'Данные из терминала'!C:C,AI26,'Данные из терминала'!B:B,"buy")</f>
        <v>0</v>
      </c>
      <c r="AO26" s="462">
        <f>SUMIFS('Данные из терминала'!E:E,'Данные из терминала'!C:C,AI26)</f>
        <v>0</v>
      </c>
      <c r="AP26" s="537">
        <f>SUMIFS('Данные из терминала'!N:N,'Данные из терминала'!C:C,AI26,'Данные из терминала'!B:B,"sell")</f>
        <v>0</v>
      </c>
      <c r="AQ26" s="535">
        <f>SUMIFS('Данные из терминала'!N:N,'Данные из терминала'!C:C,AI26,'Данные из терминала'!B:B,"buy")</f>
        <v>0</v>
      </c>
      <c r="AR26" s="536">
        <f>SUMIFS('Данные из терминала'!N:N,'Данные из терминала'!C:C,AI26)</f>
        <v>0</v>
      </c>
      <c r="AS26" s="545">
        <f>ROUND(IF(AJ26&gt;0,AVERAGEIFS('Данные из терминала'!N:N,'Данные из терминала'!C:C,AI26,'Данные из терминала'!B:B,"sell"),0),2)</f>
        <v>0</v>
      </c>
      <c r="AT26" s="542">
        <f>ROUND(IF(AK26&gt;0,AVERAGEIFS('Данные из терминала'!N:N,'Данные из терминала'!C:C,AI26,'Данные из терминала'!B:B,"buy"),0),2)</f>
        <v>0</v>
      </c>
      <c r="AU26" s="547">
        <f>ROUND(IF(AL26&gt;0,AVERAGEIFS('Данные из терминала'!N:N,'Данные из терминала'!C:C,AI26),0),2)</f>
        <v>0</v>
      </c>
      <c r="AV26" s="550">
        <f t="shared" si="12"/>
        <v>0</v>
      </c>
      <c r="AW26" s="552">
        <f t="shared" si="13"/>
        <v>0</v>
      </c>
      <c r="AX26" s="465">
        <f t="shared" si="14"/>
        <v>0</v>
      </c>
      <c r="AY26" s="530">
        <f>IF(AJ26&gt;0,VLOOKUP(AI26,Сводная!A:E,  MATCH("sell",Сводная!$A$2:$G$2,0)+0,0),0)</f>
        <v>0</v>
      </c>
      <c r="AZ26" s="554">
        <f>IF(AK26&gt;0,VLOOKUP(AI26,Сводная!A:B,  MATCH("buy",Сводная!$A$2:$G$2,0)+0,0),0)</f>
        <v>0</v>
      </c>
      <c r="BA26" s="537">
        <f>ROUND(IF(AJ26&gt;0,AVERAGEIFS('Данные из терминала'!L:L,'Данные из терминала'!C:C,AI26,'Данные из терминала'!B:B,"sell"),0),1)</f>
        <v>0</v>
      </c>
      <c r="BB26" s="535">
        <f>ROUND(IF(AK26&gt;0,AVERAGEIFS('Данные из терминала'!L:L,'Данные из терминала'!C:C,AI26,'Данные из терминала'!B:B,"buy"),0),1)</f>
        <v>0</v>
      </c>
      <c r="BC26" s="555">
        <f>ROUND(IF(AL26&gt;0,AVERAGEIFS('Данные из терминала'!L:L,'Данные из терминала'!C:C,AI26),0),1)</f>
        <v>0</v>
      </c>
      <c r="BD26" s="530">
        <f>IF(AJ26&gt;0,VLOOKUP(AI26,Сводная!A:F,  MATCH("sell",Сводная!$A$2:$G$2,0)+1,0),0)</f>
        <v>0</v>
      </c>
      <c r="BE26" s="554">
        <f>IF(AK26&gt;0,VLOOKUP(AI26,Сводная!A:C,  MATCH("buy",Сводная!$A$2:$G$2,0)+1,0),0)</f>
        <v>0</v>
      </c>
      <c r="BF26" s="537">
        <f>ROUND(IF(AJ26&gt;0,AVERAGEIFS('Данные из терминала'!M:M,'Данные из терминала'!C:C,AI26,'Данные из терминала'!B:B,"sell"),0),1)</f>
        <v>0</v>
      </c>
      <c r="BG26" s="535">
        <f>ROUND(IF(AK26&gt;0,AVERAGEIFS('Данные из терминала'!M:M,'Данные из терминала'!C:C,AI26,'Данные из терминала'!B:B,"buy"),0),1)</f>
        <v>0</v>
      </c>
      <c r="BH26" s="555">
        <f>ROUND(IF(AL26&gt;0,AVERAGEIFS('Данные из терминала'!M:M,'Данные из терминала'!C:C,AI26),0),1)</f>
        <v>0</v>
      </c>
      <c r="BI26" s="556">
        <f>IF(AJ26&gt;0,VLOOKUP(AI26,Сводная!A:G,  MATCH("sell",Сводная!$A$2:$G$2,0)+2,0),0)</f>
        <v>0</v>
      </c>
      <c r="BJ26" s="557">
        <f>IF(AK26&gt;0,VLOOKUP(AI26,Сводная!A:D,  MATCH("buy",Сводная!$A$2:$G$2,0)+2,0),0)</f>
        <v>0</v>
      </c>
      <c r="BK26" s="559">
        <f>IF(AJ26&gt;0,AVERAGEIFS('Данные из терминала'!O:O,'Данные из терминала'!C:C,AI26,'Данные из терминала'!B:B,"sell"),0)</f>
        <v>0</v>
      </c>
      <c r="BL26" s="561">
        <f>IF(AK26&gt;0,AVERAGEIFS('Данные из терминала'!O:O,'Данные из терминала'!C:C,AI26,'Данные из терминала'!B:B,"buy"),0)</f>
        <v>0</v>
      </c>
      <c r="BM26" s="467">
        <f>IF(AL26&gt;0,AVERAGEIFS('Данные из терминала'!O:O,'Данные из терминала'!C:C,AI26),0)</f>
        <v>0</v>
      </c>
      <c r="BO26" s="677"/>
    </row>
    <row r="27" spans="1:67" s="604" customFormat="1" ht="15" x14ac:dyDescent="0.25">
      <c r="A27" s="727">
        <v>8</v>
      </c>
      <c r="B27" s="629">
        <f t="shared" ref="B27:B28" si="53">IF(AND($A27&gt;=C$12,C$12&gt;0),0,IF(AND($A27&gt;=C$9,C$9&gt;0),C$10,IF(AND($A27&gt;=C$6,C$6&gt;0),C$7,0)))</f>
        <v>-3</v>
      </c>
      <c r="C27" s="634">
        <f t="shared" ref="C27:C28" si="54">IF(AND($A27&gt;=C$12,C$12&gt;0),C$13,C26+B27)</f>
        <v>-13</v>
      </c>
      <c r="D27" s="620"/>
      <c r="E27" s="629">
        <f t="shared" ref="E27:E28" si="55">IF(OR($A27&lt;2,AND(G$15&gt;0,$A27&gt;G$15)),0,IF(AND($A27&gt;=G$12,G$12&gt;0),G$13,IF(AND($A27&gt;=G$9,G$9&gt;0),G$10,IF(AND($A27&gt;=G$6,G$6&gt;0),G$7,0))))</f>
        <v>0</v>
      </c>
      <c r="F27" s="627">
        <f t="shared" ref="F27:F28" si="56">F26+E27</f>
        <v>7</v>
      </c>
      <c r="G27" s="623">
        <f t="shared" ref="G27:G28" si="57">G26+F27</f>
        <v>49</v>
      </c>
      <c r="H27" s="608"/>
      <c r="I27" s="605">
        <f t="shared" ref="I27:I28" si="58">IF(($A27&lt;K$4),1,IF(AND($A27&gt;K$15,K$15&gt;0),I26,IF(AND($A27&gt;=K$12,K$12&gt;0),ROUND(I26+K$13,4),IF(AND($A27&gt;=K$9,K$9&gt;0),ROUND(I26+K$10,4),IF(AND($A27&gt;=K$6,K$6&gt;0),ROUND(I26+K$7,4),K$3)))))</f>
        <v>1.3</v>
      </c>
      <c r="J27" s="632">
        <f t="shared" ref="J27:J28" si="59">IF($A27&lt;K$4, K$2, IF(K$1=0,IF(K$16&gt;0,IF(K$2*K$16&lt;ROUND(J26*I27, 3),K$2*K$16,ROUND(J26*I27, 3)),ROUND(J26*I27, 3)),IF(K$16&gt;0,IF(K$2*K$16&lt;ROUND(K$2*I27, 3),K$2*K$16,ROUND(K$2*I27, 3)),ROUND(K$2*I27, 3))))</f>
        <v>0.112</v>
      </c>
      <c r="K27" s="606">
        <f t="shared" ref="K27:K28" si="60">K26+ROUND(J27,3)</f>
        <v>0.44399999999999995</v>
      </c>
      <c r="L27" s="656"/>
      <c r="M27" s="660">
        <f t="shared" ref="M27:M28" si="61">ROUND(C27*O27-K27*$O$6,2)</f>
        <v>-40.880000000000003</v>
      </c>
      <c r="N27" s="682">
        <f t="shared" ref="N27:N28" si="62">IF($O$10&gt;0,M27/$O$10,0)</f>
        <v>-4.0880000000000005E-3</v>
      </c>
      <c r="O27" s="657">
        <f t="shared" ref="O27:O28" si="63">ROUND(ROUND(K27,2)*$O$4,2)</f>
        <v>2.94</v>
      </c>
      <c r="P27" s="670">
        <f t="shared" ref="P27:P28" si="64">ROUND((ROUND(K26,2)*(G27-G26)*$O$4+P26+J27*$O$6),2)</f>
        <v>52.77</v>
      </c>
      <c r="Q27" s="675">
        <f t="shared" ref="Q27:Q28" si="65">P27/$O$10</f>
        <v>5.2770000000000004E-3</v>
      </c>
      <c r="R27" s="641">
        <f t="shared" ref="R27:R28" si="66">ROUND(P27/O27,0)</f>
        <v>18</v>
      </c>
      <c r="S27" s="642">
        <f t="shared" ref="S27:S28" si="67">ROUND(R27/G27,2)</f>
        <v>0.37</v>
      </c>
      <c r="T27" s="647">
        <f t="shared" ref="T27:T28" si="68">R27+C27</f>
        <v>5</v>
      </c>
      <c r="U27" s="648">
        <f t="shared" ref="U27:U28" si="69">ROUND(T27/G27,2)</f>
        <v>0.1</v>
      </c>
      <c r="V27" s="718"/>
      <c r="W27" s="693">
        <f t="shared" ref="W27:W28" si="70">ROUND(K27*$O$7,2)</f>
        <v>95.22</v>
      </c>
      <c r="X27" s="694">
        <f t="shared" ref="X27:X28" si="71">ROUND(P27+W27,2)</f>
        <v>147.99</v>
      </c>
      <c r="Y27" s="697"/>
      <c r="Z27" s="698">
        <f t="shared" ref="Z27:Z28" si="72">IF($O$10&gt;0,ROUND($O$10-X27,2),0)</f>
        <v>9852.01</v>
      </c>
      <c r="AA27" s="699">
        <f t="shared" ref="AA27:AA28" si="73">IF($O$10&gt;0,ROUND(X27/$O$10,2),0)</f>
        <v>0.01</v>
      </c>
      <c r="AB27" s="700">
        <f t="shared" ref="AB27:AB28" si="74">IF(AND(Z27&gt;0,$O$4&gt;0),($O$10-P27-W27*$O$8)/O27,0)</f>
        <v>3376.934013605442</v>
      </c>
      <c r="AC27" s="701">
        <f t="shared" ref="AC27:AC28" si="75">IF(AB27&gt;0,AB27+G27,0)</f>
        <v>3425.934013605442</v>
      </c>
      <c r="AD27" s="730">
        <v>8</v>
      </c>
      <c r="AE27" s="843"/>
      <c r="AF27" s="695">
        <f t="shared" ref="AF27:AF28" si="76">IF(P27&gt;0,ROUND(W27/P27,2),0)</f>
        <v>1.8</v>
      </c>
      <c r="AG27" s="696">
        <f t="shared" ref="AG27:AG28" si="77">IF($O$10&gt;0,ROUND(W27/$O$10,2),0)</f>
        <v>0.01</v>
      </c>
      <c r="AH27" s="722"/>
      <c r="AI27" s="724">
        <v>8</v>
      </c>
      <c r="AJ27" s="537">
        <f>COUNTIFS('Данные из терминала'!C:C,AI27,'Данные из терминала'!B:B,"sell")</f>
        <v>0</v>
      </c>
      <c r="AK27" s="535">
        <f>COUNTIFS('Данные из терминала'!C:C,AI27,'Данные из терминала'!B:B,"buy")</f>
        <v>0</v>
      </c>
      <c r="AL27" s="536">
        <f>COUNTIFS('Данные из терминала'!C:C,AI27)</f>
        <v>0</v>
      </c>
      <c r="AM27" s="539">
        <f>SUMIFS('Данные из терминала'!E:E,'Данные из терминала'!C:C,AI27,'Данные из терминала'!B:B,"sell")</f>
        <v>0</v>
      </c>
      <c r="AN27" s="542">
        <f>SUMIFS('Данные из терминала'!E:E,'Данные из терминала'!C:C,AI27,'Данные из терминала'!B:B,"buy")</f>
        <v>0</v>
      </c>
      <c r="AO27" s="462">
        <f>SUMIFS('Данные из терминала'!E:E,'Данные из терминала'!C:C,AI27)</f>
        <v>0</v>
      </c>
      <c r="AP27" s="534">
        <f>SUMIFS('Данные из терминала'!N:N,'Данные из терминала'!C:C,AI27,'Данные из терминала'!B:B,"sell")</f>
        <v>0</v>
      </c>
      <c r="AQ27" s="535">
        <f>SUMIFS('Данные из терминала'!N:N,'Данные из терминала'!C:C,AI27,'Данные из терминала'!B:B,"buy")</f>
        <v>0</v>
      </c>
      <c r="AR27" s="536">
        <f>SUMIFS('Данные из терминала'!N:N,'Данные из терминала'!C:C,AI27)</f>
        <v>0</v>
      </c>
      <c r="AS27" s="544">
        <f>ROUND(IF(AJ27&gt;0,AVERAGEIFS('Данные из терминала'!N:N,'Данные из терминала'!C:C,AI27,'Данные из терминала'!B:B,"sell"),0),2)</f>
        <v>0</v>
      </c>
      <c r="AT27" s="542">
        <f>ROUND(IF(AK27&gt;0,AVERAGEIFS('Данные из терминала'!N:N,'Данные из терминала'!C:C,AI27,'Данные из терминала'!B:B,"buy"),0),2)</f>
        <v>0</v>
      </c>
      <c r="AU27" s="547">
        <f>ROUND(IF(AL27&gt;0,AVERAGEIFS('Данные из терминала'!N:N,'Данные из терминала'!C:C,AI27),0),2)</f>
        <v>0</v>
      </c>
      <c r="AV27" s="549">
        <f t="shared" si="12"/>
        <v>0</v>
      </c>
      <c r="AW27" s="552">
        <f t="shared" si="13"/>
        <v>0</v>
      </c>
      <c r="AX27" s="464">
        <f t="shared" si="14"/>
        <v>0</v>
      </c>
      <c r="AY27" s="530">
        <f>IF(AJ27&gt;0,VLOOKUP(AI27,Сводная!A:E,  MATCH("sell",Сводная!$A$2:$G$2,0)+0,0),0)</f>
        <v>0</v>
      </c>
      <c r="AZ27" s="554">
        <f>IF(AK27&gt;0,VLOOKUP(AI27,Сводная!A:B,  MATCH("buy",Сводная!$A$2:$G$2,0)+0,0),0)</f>
        <v>0</v>
      </c>
      <c r="BA27" s="534">
        <f>ROUND(IF(AJ27&gt;0,AVERAGEIFS('Данные из терминала'!L:L,'Данные из терминала'!C:C,AI27,'Данные из терминала'!B:B,"sell"),0),1)</f>
        <v>0</v>
      </c>
      <c r="BB27" s="535">
        <f>ROUND(IF(AK27&gt;0,AVERAGEIFS('Данные из терминала'!L:L,'Данные из терминала'!C:C,AI27,'Данные из терминала'!B:B,"buy"),0),1)</f>
        <v>0</v>
      </c>
      <c r="BC27" s="536">
        <f>ROUND(IF(AL27&gt;0,AVERAGEIFS('Данные из терминала'!L:L,'Данные из терминала'!C:C,AI27),0),1)</f>
        <v>0</v>
      </c>
      <c r="BD27" s="530">
        <f>IF(AJ27&gt;0,VLOOKUP(AI27,Сводная!A:F,  MATCH("sell",Сводная!$A$2:$G$2,0)+1,0),0)</f>
        <v>0</v>
      </c>
      <c r="BE27" s="554">
        <f>IF(AK27&gt;0,VLOOKUP(AI27,Сводная!A:C,  MATCH("buy",Сводная!$A$2:$G$2,0)+1,0),0)</f>
        <v>0</v>
      </c>
      <c r="BF27" s="534">
        <f>ROUND(IF(AJ27&gt;0,AVERAGEIFS('Данные из терминала'!M:M,'Данные из терминала'!C:C,AI27,'Данные из терминала'!B:B,"sell"),0),1)</f>
        <v>0</v>
      </c>
      <c r="BG27" s="535">
        <f>ROUND(IF(AK27&gt;0,AVERAGEIFS('Данные из терминала'!M:M,'Данные из терминала'!C:C,AI27,'Данные из терминала'!B:B,"buy"),0),1)</f>
        <v>0</v>
      </c>
      <c r="BH27" s="536">
        <f>ROUND(IF(AL27&gt;0,AVERAGEIFS('Данные из терминала'!M:M,'Данные из терминала'!C:C,AI27),0),1)</f>
        <v>0</v>
      </c>
      <c r="BI27" s="556">
        <f>IF(AJ27&gt;0,VLOOKUP(AI27,Сводная!A:G,  MATCH("sell",Сводная!$A$2:$G$2,0)+2,0),0)</f>
        <v>0</v>
      </c>
      <c r="BJ27" s="557">
        <f>IF(AK27&gt;0,VLOOKUP(AI27,Сводная!A:D,  MATCH("buy",Сводная!$A$2:$G$2,0)+2,0),0)</f>
        <v>0</v>
      </c>
      <c r="BK27" s="558">
        <f>IF(AJ27&gt;0,AVERAGEIFS('Данные из терминала'!O:O,'Данные из терминала'!C:C,AI27,'Данные из терминала'!B:B,"sell"),0)</f>
        <v>0</v>
      </c>
      <c r="BL27" s="561">
        <f>IF(AK27&gt;0,AVERAGEIFS('Данные из терминала'!O:O,'Данные из терминала'!C:C,AI27,'Данные из терминала'!B:B,"buy"),0)</f>
        <v>0</v>
      </c>
      <c r="BM27" s="467">
        <f>IF(AL27&gt;0,AVERAGEIFS('Данные из терминала'!O:O,'Данные из терминала'!C:C,AI27),0)</f>
        <v>0</v>
      </c>
      <c r="BO27" s="677"/>
    </row>
    <row r="28" spans="1:67" s="604" customFormat="1" ht="15" x14ac:dyDescent="0.25">
      <c r="A28" s="727">
        <v>9</v>
      </c>
      <c r="B28" s="629">
        <f t="shared" si="53"/>
        <v>-3</v>
      </c>
      <c r="C28" s="634">
        <f t="shared" si="54"/>
        <v>-16</v>
      </c>
      <c r="D28" s="620"/>
      <c r="E28" s="629">
        <f t="shared" si="55"/>
        <v>0</v>
      </c>
      <c r="F28" s="627">
        <f t="shared" si="56"/>
        <v>7</v>
      </c>
      <c r="G28" s="623">
        <f t="shared" si="57"/>
        <v>56</v>
      </c>
      <c r="H28" s="608"/>
      <c r="I28" s="605">
        <f t="shared" si="58"/>
        <v>1.3</v>
      </c>
      <c r="J28" s="632">
        <f t="shared" si="59"/>
        <v>0.14599999999999999</v>
      </c>
      <c r="K28" s="606">
        <f t="shared" si="60"/>
        <v>0.59</v>
      </c>
      <c r="L28" s="656"/>
      <c r="M28" s="660">
        <f t="shared" si="61"/>
        <v>-66.739999999999995</v>
      </c>
      <c r="N28" s="682">
        <f t="shared" si="62"/>
        <v>-6.6739999999999994E-3</v>
      </c>
      <c r="O28" s="657">
        <f t="shared" si="63"/>
        <v>3.95</v>
      </c>
      <c r="P28" s="670">
        <f t="shared" si="64"/>
        <v>74.25</v>
      </c>
      <c r="Q28" s="675">
        <f t="shared" si="65"/>
        <v>7.4250000000000002E-3</v>
      </c>
      <c r="R28" s="641">
        <f t="shared" si="66"/>
        <v>19</v>
      </c>
      <c r="S28" s="642">
        <f t="shared" si="67"/>
        <v>0.34</v>
      </c>
      <c r="T28" s="647">
        <f t="shared" si="68"/>
        <v>3</v>
      </c>
      <c r="U28" s="648">
        <f t="shared" si="69"/>
        <v>0.05</v>
      </c>
      <c r="V28" s="718"/>
      <c r="W28" s="693">
        <f t="shared" si="70"/>
        <v>126.53</v>
      </c>
      <c r="X28" s="694">
        <f t="shared" si="71"/>
        <v>200.78</v>
      </c>
      <c r="Y28" s="697"/>
      <c r="Z28" s="698">
        <f t="shared" si="72"/>
        <v>9799.2199999999993</v>
      </c>
      <c r="AA28" s="699">
        <f t="shared" si="73"/>
        <v>0.02</v>
      </c>
      <c r="AB28" s="700">
        <f t="shared" si="74"/>
        <v>2506.4415189873416</v>
      </c>
      <c r="AC28" s="701">
        <f t="shared" si="75"/>
        <v>2562.4415189873416</v>
      </c>
      <c r="AD28" s="730">
        <v>9</v>
      </c>
      <c r="AE28" s="843"/>
      <c r="AF28" s="695">
        <f t="shared" si="76"/>
        <v>1.7</v>
      </c>
      <c r="AG28" s="696">
        <f t="shared" si="77"/>
        <v>0.01</v>
      </c>
      <c r="AH28" s="722"/>
      <c r="AI28" s="724">
        <v>9</v>
      </c>
      <c r="AJ28" s="537">
        <f>COUNTIFS('Данные из терминала'!C:C,AI28,'Данные из терминала'!B:B,"sell")</f>
        <v>0</v>
      </c>
      <c r="AK28" s="535">
        <f>COUNTIFS('Данные из терминала'!C:C,AI28,'Данные из терминала'!B:B,"buy")</f>
        <v>0</v>
      </c>
      <c r="AL28" s="536">
        <f>COUNTIFS('Данные из терминала'!C:C,AI28)</f>
        <v>0</v>
      </c>
      <c r="AM28" s="540">
        <f>SUMIFS('Данные из терминала'!E:E,'Данные из терминала'!C:C,AI28,'Данные из терминала'!B:B,"sell")</f>
        <v>0</v>
      </c>
      <c r="AN28" s="542">
        <f>SUMIFS('Данные из терминала'!E:E,'Данные из терминала'!C:C,AI28,'Данные из терминала'!B:B,"buy")</f>
        <v>0</v>
      </c>
      <c r="AO28" s="462">
        <f>SUMIFS('Данные из терминала'!E:E,'Данные из терминала'!C:C,AI28)</f>
        <v>0</v>
      </c>
      <c r="AP28" s="537">
        <f>SUMIFS('Данные из терминала'!N:N,'Данные из терминала'!C:C,AI28,'Данные из терминала'!B:B,"sell")</f>
        <v>0</v>
      </c>
      <c r="AQ28" s="535">
        <f>SUMIFS('Данные из терминала'!N:N,'Данные из терминала'!C:C,AI28,'Данные из терминала'!B:B,"buy")</f>
        <v>0</v>
      </c>
      <c r="AR28" s="536">
        <f>SUMIFS('Данные из терминала'!N:N,'Данные из терминала'!C:C,AI28)</f>
        <v>0</v>
      </c>
      <c r="AS28" s="545">
        <f>ROUND(IF(AJ28&gt;0,AVERAGEIFS('Данные из терминала'!N:N,'Данные из терминала'!C:C,AI28,'Данные из терминала'!B:B,"sell"),0),2)</f>
        <v>0</v>
      </c>
      <c r="AT28" s="542">
        <f>ROUND(IF(AK28&gt;0,AVERAGEIFS('Данные из терминала'!N:N,'Данные из терминала'!C:C,AI28,'Данные из терминала'!B:B,"buy"),0),2)</f>
        <v>0</v>
      </c>
      <c r="AU28" s="547">
        <f>ROUND(IF(AL28&gt;0,AVERAGEIFS('Данные из терминала'!N:N,'Данные из терминала'!C:C,AI28),0),2)</f>
        <v>0</v>
      </c>
      <c r="AV28" s="550">
        <f t="shared" si="12"/>
        <v>0</v>
      </c>
      <c r="AW28" s="552">
        <f t="shared" si="13"/>
        <v>0</v>
      </c>
      <c r="AX28" s="465">
        <f t="shared" si="14"/>
        <v>0</v>
      </c>
      <c r="AY28" s="530">
        <f>IF(AJ28&gt;0,VLOOKUP(AI28,Сводная!A:E,  MATCH("sell",Сводная!$A$2:$G$2,0)+0,0),0)</f>
        <v>0</v>
      </c>
      <c r="AZ28" s="554">
        <f>IF(AK28&gt;0,VLOOKUP(AI28,Сводная!A:B,  MATCH("buy",Сводная!$A$2:$G$2,0)+0,0),0)</f>
        <v>0</v>
      </c>
      <c r="BA28" s="537">
        <f>ROUND(IF(AJ28&gt;0,AVERAGEIFS('Данные из терминала'!L:L,'Данные из терминала'!C:C,AI28,'Данные из терминала'!B:B,"sell"),0),1)</f>
        <v>0</v>
      </c>
      <c r="BB28" s="535">
        <f>ROUND(IF(AK28&gt;0,AVERAGEIFS('Данные из терминала'!L:L,'Данные из терминала'!C:C,AI28,'Данные из терминала'!B:B,"buy"),0),1)</f>
        <v>0</v>
      </c>
      <c r="BC28" s="555">
        <f>ROUND(IF(AL28&gt;0,AVERAGEIFS('Данные из терминала'!L:L,'Данные из терминала'!C:C,AI28),0),1)</f>
        <v>0</v>
      </c>
      <c r="BD28" s="530">
        <f>IF(AJ28&gt;0,VLOOKUP(AI28,Сводная!A:F,  MATCH("sell",Сводная!$A$2:$G$2,0)+1,0),0)</f>
        <v>0</v>
      </c>
      <c r="BE28" s="554">
        <f>IF(AK28&gt;0,VLOOKUP(AI28,Сводная!A:C,  MATCH("buy",Сводная!$A$2:$G$2,0)+1,0),0)</f>
        <v>0</v>
      </c>
      <c r="BF28" s="537">
        <f>ROUND(IF(AJ28&gt;0,AVERAGEIFS('Данные из терминала'!M:M,'Данные из терминала'!C:C,AI28,'Данные из терминала'!B:B,"sell"),0),1)</f>
        <v>0</v>
      </c>
      <c r="BG28" s="535">
        <f>ROUND(IF(AK28&gt;0,AVERAGEIFS('Данные из терминала'!M:M,'Данные из терминала'!C:C,AI28,'Данные из терминала'!B:B,"buy"),0),1)</f>
        <v>0</v>
      </c>
      <c r="BH28" s="555">
        <f>ROUND(IF(AL28&gt;0,AVERAGEIFS('Данные из терминала'!M:M,'Данные из терминала'!C:C,AI28),0),1)</f>
        <v>0</v>
      </c>
      <c r="BI28" s="556">
        <f>IF(AJ28&gt;0,VLOOKUP(AI28,Сводная!A:G,  MATCH("sell",Сводная!$A$2:$G$2,0)+2,0),0)</f>
        <v>0</v>
      </c>
      <c r="BJ28" s="557">
        <f>IF(AK28&gt;0,VLOOKUP(AI28,Сводная!A:D,  MATCH("buy",Сводная!$A$2:$G$2,0)+2,0),0)</f>
        <v>0</v>
      </c>
      <c r="BK28" s="559">
        <f>IF(AJ28&gt;0,AVERAGEIFS('Данные из терминала'!O:O,'Данные из терминала'!C:C,AI28,'Данные из терминала'!B:B,"sell"),0)</f>
        <v>0</v>
      </c>
      <c r="BL28" s="561">
        <f>IF(AK28&gt;0,AVERAGEIFS('Данные из терминала'!O:O,'Данные из терминала'!C:C,AI28,'Данные из терминала'!B:B,"buy"),0)</f>
        <v>0</v>
      </c>
      <c r="BM28" s="467">
        <f>IF(AL28&gt;0,AVERAGEIFS('Данные из терминала'!O:O,'Данные из терминала'!C:C,AI28),0)</f>
        <v>0</v>
      </c>
      <c r="BO28" s="677"/>
    </row>
    <row r="29" spans="1:67" s="604" customFormat="1" ht="15" x14ac:dyDescent="0.25">
      <c r="A29" s="729">
        <v>10</v>
      </c>
      <c r="B29" s="630">
        <f t="shared" ref="B29" si="78">IF(AND($A29&gt;=C$12,C$12&gt;0),0,IF(AND($A29&gt;=C$9,C$9&gt;0),C$10,IF(AND($A29&gt;=C$6,C$6&gt;0),C$7,0)))</f>
        <v>-3</v>
      </c>
      <c r="C29" s="625">
        <f t="shared" ref="C29" si="79">IF(AND($A29&gt;=C$12,C$12&gt;0),C$13,C28+B29)</f>
        <v>-19</v>
      </c>
      <c r="D29" s="607"/>
      <c r="E29" s="630">
        <f t="shared" ref="E29" si="80">IF(OR($A29&lt;2,AND(G$15&gt;0,$A29&gt;G$15)),0,IF(AND($A29&gt;=G$12,G$12&gt;0),G$13,IF(AND($A29&gt;=G$9,G$9&gt;0),G$10,IF(AND($A29&gt;=G$6,G$6&gt;0),G$7,0))))</f>
        <v>0</v>
      </c>
      <c r="F29" s="624">
        <f t="shared" ref="F29" si="81">F28+E29</f>
        <v>7</v>
      </c>
      <c r="G29" s="625">
        <f t="shared" ref="G29" si="82">G28+F29</f>
        <v>63</v>
      </c>
      <c r="H29" s="607"/>
      <c r="I29" s="609">
        <f t="shared" ref="I29" si="83">IF(($A29&lt;K$4),1,IF(AND($A29&gt;K$15,K$15&gt;0),I28,IF(AND($A29&gt;=K$12,K$12&gt;0),ROUND(I28+K$13,4),IF(AND($A29&gt;=K$9,K$9&gt;0),ROUND(I28+K$10,4),IF(AND($A29&gt;=K$6,K$6&gt;0),ROUND(I28+K$7,4),K$3)))))</f>
        <v>1.3</v>
      </c>
      <c r="J29" s="610">
        <f t="shared" ref="J29" si="84">IF($A29&lt;K$4, K$2, IF(K$1=0,IF(K$16&gt;0,IF(K$2*K$16&lt;ROUND(J28*I29, 3),K$2*K$16,ROUND(J28*I29, 3)),ROUND(J28*I29, 3)),IF(K$16&gt;0,IF(K$2*K$16&lt;ROUND(K$2*I29, 3),K$2*K$16,ROUND(K$2*I29, 3)),ROUND(K$2*I29, 3))))</f>
        <v>0.19</v>
      </c>
      <c r="K29" s="611">
        <f t="shared" ref="K29" si="85">K28+ROUND(J29,3)</f>
        <v>0.78</v>
      </c>
      <c r="L29" s="656"/>
      <c r="M29" s="661">
        <f t="shared" ref="M29" si="86">ROUND(C29*O29-K29*$O$6,2)</f>
        <v>-103.86</v>
      </c>
      <c r="N29" s="683">
        <f t="shared" ref="N29" si="87">IF($O$10&gt;0,M29/$O$10,0)</f>
        <v>-1.0385999999999999E-2</v>
      </c>
      <c r="O29" s="658">
        <f t="shared" ref="O29" si="88">ROUND(ROUND(K29,2)*$O$4,2)</f>
        <v>5.22</v>
      </c>
      <c r="P29" s="671">
        <f t="shared" ref="P29" si="89">ROUND((ROUND(K28,2)*(G29-G28)*$O$4+P28+J29*$O$6),2)</f>
        <v>103.02</v>
      </c>
      <c r="Q29" s="674">
        <f t="shared" ref="Q29" si="90">P29/$O$10</f>
        <v>1.0302E-2</v>
      </c>
      <c r="R29" s="643">
        <f t="shared" ref="R29" si="91">ROUND(P29/O29,0)</f>
        <v>20</v>
      </c>
      <c r="S29" s="644">
        <f t="shared" ref="S29" si="92">ROUND(R29/G29,2)</f>
        <v>0.32</v>
      </c>
      <c r="T29" s="653">
        <f t="shared" ref="T29" si="93">R29+C29</f>
        <v>1</v>
      </c>
      <c r="U29" s="644">
        <f t="shared" ref="U29" si="94">ROUND(T29/G29,2)</f>
        <v>0.02</v>
      </c>
      <c r="V29" s="718"/>
      <c r="W29" s="702">
        <f t="shared" ref="W29" si="95">ROUND(K29*$O$7,2)</f>
        <v>167.28</v>
      </c>
      <c r="X29" s="703">
        <f t="shared" ref="X29" si="96">ROUND(P29+W29,2)</f>
        <v>270.3</v>
      </c>
      <c r="Y29" s="697"/>
      <c r="Z29" s="706">
        <f t="shared" ref="Z29" si="97">IF($O$10&gt;0,ROUND($O$10-X29,2),0)</f>
        <v>9729.7000000000007</v>
      </c>
      <c r="AA29" s="707">
        <f t="shared" ref="AA29" si="98">IF($O$10&gt;0,ROUND(X29/$O$10,2),0)</f>
        <v>0.03</v>
      </c>
      <c r="AB29" s="708">
        <f t="shared" ref="AB29" si="99">IF(AND(Z29&gt;0,$O$4&gt;0),($O$10-P29-W29*$O$8)/O29,0)</f>
        <v>1889.5639846743295</v>
      </c>
      <c r="AC29" s="709">
        <f t="shared" ref="AC29" si="100">IF(AB29&gt;0,AB29+G29,0)</f>
        <v>1952.5639846743295</v>
      </c>
      <c r="AD29" s="600">
        <v>10</v>
      </c>
      <c r="AE29" s="843"/>
      <c r="AF29" s="704">
        <f t="shared" ref="AF29" si="101">IF(P29&gt;0,ROUND(W29/P29,2),0)</f>
        <v>1.62</v>
      </c>
      <c r="AG29" s="705">
        <f t="shared" ref="AG29" si="102">IF($O$10&gt;0,ROUND(W29/$O$10,2),0)</f>
        <v>0.02</v>
      </c>
      <c r="AH29" s="722"/>
      <c r="AI29" s="724">
        <v>10</v>
      </c>
      <c r="AJ29" s="537">
        <f>COUNTIFS('Данные из терминала'!C:C,AI29,'Данные из терминала'!B:B,"sell")</f>
        <v>0</v>
      </c>
      <c r="AK29" s="535">
        <f>COUNTIFS('Данные из терминала'!C:C,AI29,'Данные из терминала'!B:B,"buy")</f>
        <v>0</v>
      </c>
      <c r="AL29" s="536">
        <f>COUNTIFS('Данные из терминала'!C:C,AI29)</f>
        <v>0</v>
      </c>
      <c r="AM29" s="539">
        <f>SUMIFS('Данные из терминала'!E:E,'Данные из терминала'!C:C,AI29,'Данные из терминала'!B:B,"sell")</f>
        <v>0</v>
      </c>
      <c r="AN29" s="542">
        <f>SUMIFS('Данные из терминала'!E:E,'Данные из терминала'!C:C,AI29,'Данные из терминала'!B:B,"buy")</f>
        <v>0</v>
      </c>
      <c r="AO29" s="462">
        <f>SUMIFS('Данные из терминала'!E:E,'Данные из терминала'!C:C,AI29)</f>
        <v>0</v>
      </c>
      <c r="AP29" s="534">
        <f>SUMIFS('Данные из терминала'!N:N,'Данные из терминала'!C:C,AI29,'Данные из терминала'!B:B,"sell")</f>
        <v>0</v>
      </c>
      <c r="AQ29" s="535">
        <f>SUMIFS('Данные из терминала'!N:N,'Данные из терминала'!C:C,AI29,'Данные из терминала'!B:B,"buy")</f>
        <v>0</v>
      </c>
      <c r="AR29" s="536">
        <f>SUMIFS('Данные из терминала'!N:N,'Данные из терминала'!C:C,AI29)</f>
        <v>0</v>
      </c>
      <c r="AS29" s="544">
        <f>ROUND(IF(AJ29&gt;0,AVERAGEIFS('Данные из терминала'!N:N,'Данные из терминала'!C:C,AI29,'Данные из терминала'!B:B,"sell"),0),2)</f>
        <v>0</v>
      </c>
      <c r="AT29" s="542">
        <f>ROUND(IF(AK29&gt;0,AVERAGEIFS('Данные из терминала'!N:N,'Данные из терминала'!C:C,AI29,'Данные из терминала'!B:B,"buy"),0),2)</f>
        <v>0</v>
      </c>
      <c r="AU29" s="547">
        <f>ROUND(IF(AL29&gt;0,AVERAGEIFS('Данные из терминала'!N:N,'Данные из терминала'!C:C,AI29),0),2)</f>
        <v>0</v>
      </c>
      <c r="AV29" s="549">
        <f t="shared" si="12"/>
        <v>0</v>
      </c>
      <c r="AW29" s="552">
        <f t="shared" si="13"/>
        <v>0</v>
      </c>
      <c r="AX29" s="464">
        <f t="shared" si="14"/>
        <v>0</v>
      </c>
      <c r="AY29" s="530">
        <f>IF(AJ29&gt;0,VLOOKUP(AI29,Сводная!A:E,  MATCH("sell",Сводная!$A$2:$G$2,0)+0,0),0)</f>
        <v>0</v>
      </c>
      <c r="AZ29" s="554">
        <f>IF(AK29&gt;0,VLOOKUP(AI29,Сводная!A:B,  MATCH("buy",Сводная!$A$2:$G$2,0)+0,0),0)</f>
        <v>0</v>
      </c>
      <c r="BA29" s="534">
        <f>ROUND(IF(AJ29&gt;0,AVERAGEIFS('Данные из терминала'!L:L,'Данные из терминала'!C:C,AI29,'Данные из терминала'!B:B,"sell"),0),1)</f>
        <v>0</v>
      </c>
      <c r="BB29" s="535">
        <f>ROUND(IF(AK29&gt;0,AVERAGEIFS('Данные из терминала'!L:L,'Данные из терминала'!C:C,AI29,'Данные из терминала'!B:B,"buy"),0),1)</f>
        <v>0</v>
      </c>
      <c r="BC29" s="536">
        <f>ROUND(IF(AL29&gt;0,AVERAGEIFS('Данные из терминала'!L:L,'Данные из терминала'!C:C,AI29),0),1)</f>
        <v>0</v>
      </c>
      <c r="BD29" s="530">
        <f>IF(AJ29&gt;0,VLOOKUP(AI29,Сводная!A:F,  MATCH("sell",Сводная!$A$2:$G$2,0)+1,0),0)</f>
        <v>0</v>
      </c>
      <c r="BE29" s="554">
        <f>IF(AK29&gt;0,VLOOKUP(AI29,Сводная!A:C,  MATCH("buy",Сводная!$A$2:$G$2,0)+1,0),0)</f>
        <v>0</v>
      </c>
      <c r="BF29" s="534">
        <f>ROUND(IF(AJ29&gt;0,AVERAGEIFS('Данные из терминала'!M:M,'Данные из терминала'!C:C,AI29,'Данные из терминала'!B:B,"sell"),0),1)</f>
        <v>0</v>
      </c>
      <c r="BG29" s="535">
        <f>ROUND(IF(AK29&gt;0,AVERAGEIFS('Данные из терминала'!M:M,'Данные из терминала'!C:C,AI29,'Данные из терминала'!B:B,"buy"),0),1)</f>
        <v>0</v>
      </c>
      <c r="BH29" s="536">
        <f>ROUND(IF(AL29&gt;0,AVERAGEIFS('Данные из терминала'!M:M,'Данные из терминала'!C:C,AI29),0),1)</f>
        <v>0</v>
      </c>
      <c r="BI29" s="556">
        <f>IF(AJ29&gt;0,VLOOKUP(AI29,Сводная!A:G,  MATCH("sell",Сводная!$A$2:$G$2,0)+2,0),0)</f>
        <v>0</v>
      </c>
      <c r="BJ29" s="557">
        <f>IF(AK29&gt;0,VLOOKUP(AI29,Сводная!A:D,  MATCH("buy",Сводная!$A$2:$G$2,0)+2,0),0)</f>
        <v>0</v>
      </c>
      <c r="BK29" s="558">
        <f>IF(AJ29&gt;0,AVERAGEIFS('Данные из терминала'!O:O,'Данные из терминала'!C:C,AI29,'Данные из терминала'!B:B,"sell"),0)</f>
        <v>0</v>
      </c>
      <c r="BL29" s="561">
        <f>IF(AK29&gt;0,AVERAGEIFS('Данные из терминала'!O:O,'Данные из терминала'!C:C,AI29,'Данные из терминала'!B:B,"buy"),0)</f>
        <v>0</v>
      </c>
      <c r="BM29" s="467">
        <f>IF(AL29&gt;0,AVERAGEIFS('Данные из терминала'!O:O,'Данные из терминала'!C:C,AI29),0)</f>
        <v>0</v>
      </c>
      <c r="BO29" s="677"/>
    </row>
    <row r="30" spans="1:67" ht="4.5" customHeight="1" x14ac:dyDescent="0.2">
      <c r="A30" s="636"/>
      <c r="B30" s="636"/>
      <c r="C30" s="636"/>
      <c r="D30" s="622"/>
      <c r="E30" s="636"/>
      <c r="F30" s="636"/>
      <c r="G30" s="636"/>
      <c r="H30" s="622"/>
      <c r="I30" s="636"/>
      <c r="J30" s="636"/>
      <c r="K30" s="636"/>
      <c r="L30" s="656"/>
      <c r="M30" s="637"/>
      <c r="N30" s="637"/>
      <c r="O30" s="637"/>
      <c r="P30" s="637"/>
      <c r="Q30" s="637"/>
      <c r="R30" s="637"/>
      <c r="S30" s="637"/>
      <c r="T30" s="637"/>
      <c r="U30" s="637"/>
      <c r="V30" s="718"/>
      <c r="W30" s="718"/>
      <c r="X30" s="718"/>
      <c r="Y30" s="637"/>
      <c r="Z30" s="637"/>
      <c r="AA30" s="637"/>
      <c r="AB30" s="637"/>
      <c r="AC30" s="637"/>
      <c r="AD30" s="637"/>
      <c r="AE30" s="838"/>
      <c r="AF30" s="718"/>
      <c r="AG30" s="718"/>
      <c r="AH30" s="266"/>
      <c r="AI30" s="314"/>
      <c r="AJ30" s="314"/>
      <c r="AK30" s="314"/>
      <c r="AL30" s="314"/>
      <c r="AM30" s="315"/>
      <c r="AN30" s="315"/>
      <c r="AO30" s="315"/>
      <c r="AP30" s="314"/>
      <c r="AQ30" s="314"/>
      <c r="AR30" s="314"/>
      <c r="AS30" s="314"/>
      <c r="AT30" s="314"/>
      <c r="AU30" s="314"/>
      <c r="AV30" s="314"/>
      <c r="AW30" s="314"/>
      <c r="AX30" s="314"/>
      <c r="AY30" s="314"/>
      <c r="AZ30" s="314"/>
      <c r="BA30" s="314"/>
      <c r="BB30" s="314"/>
      <c r="BC30" s="314"/>
      <c r="BD30" s="314"/>
      <c r="BE30" s="314"/>
      <c r="BF30" s="314"/>
      <c r="BG30" s="314"/>
      <c r="BH30" s="314"/>
      <c r="BI30" s="314"/>
      <c r="BJ30" s="314"/>
      <c r="BK30" s="314"/>
      <c r="BL30" s="314"/>
      <c r="BM30" s="314"/>
    </row>
    <row r="31" spans="1:67" ht="13.5" thickBot="1" x14ac:dyDescent="0.25">
      <c r="D31" s="82"/>
      <c r="H31" s="82"/>
      <c r="L31" s="140"/>
      <c r="AI31" s="114"/>
      <c r="AJ31" s="142"/>
      <c r="AK31" s="142"/>
      <c r="AL31" s="142"/>
      <c r="AM31" s="316"/>
      <c r="AN31" s="316"/>
      <c r="AO31" s="316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</row>
    <row r="32" spans="1:67" ht="13.5" thickBot="1" x14ac:dyDescent="0.25">
      <c r="D32" s="82"/>
      <c r="H32" s="82"/>
      <c r="L32" s="140"/>
      <c r="AI32" s="317" t="s">
        <v>87</v>
      </c>
      <c r="AJ32" s="318">
        <f t="shared" ref="AJ32:AR32" si="103">SUM(AJ20:AJ29)</f>
        <v>0</v>
      </c>
      <c r="AK32" s="319">
        <f t="shared" si="103"/>
        <v>0</v>
      </c>
      <c r="AL32" s="320">
        <f t="shared" si="103"/>
        <v>0</v>
      </c>
      <c r="AM32" s="321">
        <f t="shared" si="103"/>
        <v>0</v>
      </c>
      <c r="AN32" s="322">
        <f t="shared" si="103"/>
        <v>0</v>
      </c>
      <c r="AO32" s="323">
        <f t="shared" si="103"/>
        <v>0</v>
      </c>
      <c r="AP32" s="324">
        <f t="shared" si="103"/>
        <v>0</v>
      </c>
      <c r="AQ32" s="325">
        <f t="shared" si="103"/>
        <v>0</v>
      </c>
      <c r="AR32" s="326">
        <f t="shared" si="103"/>
        <v>0</v>
      </c>
      <c r="AS32" s="142"/>
      <c r="AT32" s="142"/>
      <c r="AU32" s="142"/>
      <c r="AV32" s="142"/>
      <c r="AW32" s="142"/>
      <c r="AX32" s="142"/>
      <c r="AY32" s="142"/>
      <c r="AZ32" s="142"/>
      <c r="BA32" s="142"/>
      <c r="BB32" s="142"/>
      <c r="BC32" s="142"/>
      <c r="BD32" s="142"/>
      <c r="BE32" s="142"/>
      <c r="BF32" s="142"/>
      <c r="BG32" s="142"/>
      <c r="BH32" s="142"/>
      <c r="BI32" s="142"/>
      <c r="BJ32" s="142"/>
      <c r="BK32" s="142"/>
      <c r="BL32" s="142"/>
      <c r="BM32" s="142"/>
    </row>
    <row r="33" spans="1:65" ht="27" thickBot="1" x14ac:dyDescent="0.45">
      <c r="A33" s="147"/>
      <c r="B33" s="148">
        <v>1</v>
      </c>
      <c r="C33" s="148"/>
      <c r="D33" s="82"/>
      <c r="E33" s="148"/>
      <c r="F33" s="148">
        <v>2</v>
      </c>
      <c r="G33" s="148"/>
      <c r="H33" s="82"/>
      <c r="I33" s="148"/>
      <c r="J33" s="148">
        <v>3</v>
      </c>
      <c r="K33" s="148"/>
      <c r="L33" s="140"/>
      <c r="M33" s="1053">
        <v>4</v>
      </c>
      <c r="N33" s="1053"/>
      <c r="O33" s="1053"/>
      <c r="P33" s="1053"/>
      <c r="Q33" s="1054"/>
      <c r="R33" s="1053"/>
      <c r="S33" s="1053"/>
      <c r="T33" s="1053"/>
      <c r="U33" s="1053"/>
      <c r="V33" s="148"/>
      <c r="W33" s="1053">
        <v>5</v>
      </c>
      <c r="X33" s="1054"/>
      <c r="Y33" s="148"/>
      <c r="Z33" s="148"/>
      <c r="AA33" s="1053">
        <v>6</v>
      </c>
      <c r="AB33" s="1053"/>
      <c r="AF33" s="1053">
        <v>7</v>
      </c>
      <c r="AG33" s="1053"/>
      <c r="AH33" s="263"/>
      <c r="AW33" s="405"/>
      <c r="AX33" s="405"/>
    </row>
    <row r="34" spans="1:65" ht="15" customHeight="1" x14ac:dyDescent="0.25">
      <c r="D34" s="82"/>
      <c r="E34" s="267"/>
      <c r="F34" s="267"/>
      <c r="G34" s="267"/>
      <c r="H34" s="82"/>
      <c r="I34" s="267"/>
      <c r="J34" s="267"/>
      <c r="K34" s="267"/>
      <c r="L34" s="140"/>
      <c r="AJ34" s="1080" t="s">
        <v>265</v>
      </c>
      <c r="AK34" s="1075" t="str">
        <f>CONCATENATE("Прибыль в  ", 'Сводная МОДЕЛЬ 1x1'!$AT$9, " за месяц ( депо ", 'Сводная МОДЕЛЬ 1x1'!$AS$9, ")" )</f>
        <v>Прибыль в  USD за месяц ( депо 10000)</v>
      </c>
      <c r="AL34" s="1076"/>
      <c r="AM34" s="1076"/>
      <c r="AN34" s="1076"/>
      <c r="AO34" s="1076"/>
      <c r="AP34" s="1076"/>
      <c r="AQ34" s="1076"/>
      <c r="AR34" s="1076"/>
      <c r="AS34" s="1076"/>
      <c r="AT34" s="1076"/>
      <c r="AU34" s="1076"/>
      <c r="AV34" s="1077"/>
      <c r="AW34" s="1078" t="s">
        <v>494</v>
      </c>
      <c r="AX34" s="1078" t="s">
        <v>495</v>
      </c>
      <c r="AZ34" s="1080" t="s">
        <v>265</v>
      </c>
      <c r="BA34" s="1075" t="s">
        <v>316</v>
      </c>
      <c r="BB34" s="1076"/>
      <c r="BC34" s="1076"/>
      <c r="BD34" s="1076"/>
      <c r="BE34" s="1076"/>
      <c r="BF34" s="1076"/>
      <c r="BG34" s="1076"/>
      <c r="BH34" s="1076"/>
      <c r="BI34" s="1076"/>
      <c r="BJ34" s="1076"/>
      <c r="BK34" s="1076"/>
      <c r="BL34" s="1077"/>
      <c r="BM34" s="1078" t="s">
        <v>317</v>
      </c>
    </row>
    <row r="35" spans="1:65" ht="15.6" customHeight="1" thickBot="1" x14ac:dyDescent="0.35">
      <c r="A35" s="327" t="s">
        <v>88</v>
      </c>
      <c r="B35" s="116"/>
      <c r="C35" s="271" t="str">
        <f>IF(ISNA(VLOOKUP(A35,SET_import!$A:$B,2,0)),"",VLOOKUP(A35,SET_import!$A:$B,2,0))</f>
        <v>EURUSD_Ostap.Bender</v>
      </c>
      <c r="D35" s="328"/>
      <c r="E35" s="116"/>
      <c r="F35" s="116"/>
      <c r="G35" s="116"/>
      <c r="H35" s="329"/>
      <c r="I35" s="116"/>
      <c r="J35" s="116"/>
      <c r="K35" s="116"/>
      <c r="L35" s="330"/>
      <c r="M35" s="116"/>
      <c r="AJ35" s="1081"/>
      <c r="AK35" s="569" t="s">
        <v>330</v>
      </c>
      <c r="AL35" s="570" t="s">
        <v>318</v>
      </c>
      <c r="AM35" s="570" t="s">
        <v>319</v>
      </c>
      <c r="AN35" s="570" t="s">
        <v>320</v>
      </c>
      <c r="AO35" s="570" t="s">
        <v>266</v>
      </c>
      <c r="AP35" s="570" t="s">
        <v>321</v>
      </c>
      <c r="AQ35" s="570" t="s">
        <v>322</v>
      </c>
      <c r="AR35" s="570" t="s">
        <v>323</v>
      </c>
      <c r="AS35" s="570" t="s">
        <v>326</v>
      </c>
      <c r="AT35" s="570" t="s">
        <v>324</v>
      </c>
      <c r="AU35" s="570" t="s">
        <v>325</v>
      </c>
      <c r="AV35" s="571" t="s">
        <v>327</v>
      </c>
      <c r="AW35" s="1079"/>
      <c r="AX35" s="1079"/>
      <c r="AZ35" s="1081"/>
      <c r="BA35" s="569" t="s">
        <v>330</v>
      </c>
      <c r="BB35" s="570" t="s">
        <v>318</v>
      </c>
      <c r="BC35" s="570" t="s">
        <v>319</v>
      </c>
      <c r="BD35" s="570" t="s">
        <v>320</v>
      </c>
      <c r="BE35" s="570" t="s">
        <v>266</v>
      </c>
      <c r="BF35" s="570" t="s">
        <v>321</v>
      </c>
      <c r="BG35" s="570" t="s">
        <v>322</v>
      </c>
      <c r="BH35" s="570" t="s">
        <v>323</v>
      </c>
      <c r="BI35" s="570" t="s">
        <v>326</v>
      </c>
      <c r="BJ35" s="570" t="s">
        <v>324</v>
      </c>
      <c r="BK35" s="570" t="s">
        <v>325</v>
      </c>
      <c r="BL35" s="571" t="s">
        <v>327</v>
      </c>
      <c r="BM35" s="1079"/>
    </row>
    <row r="36" spans="1:65" ht="15" customHeight="1" thickBot="1" x14ac:dyDescent="0.25">
      <c r="A36" s="116"/>
      <c r="B36" s="116"/>
      <c r="C36" s="116"/>
      <c r="D36" s="328"/>
      <c r="E36" s="116"/>
      <c r="F36" s="116"/>
      <c r="G36" s="116"/>
      <c r="H36" s="329"/>
      <c r="I36" s="331" t="s">
        <v>100</v>
      </c>
      <c r="J36" s="116"/>
      <c r="K36" s="195">
        <f>IF(ISNA(VLOOKUP(I36,SET_import!$A:$B,2,0)),0,VLOOKUP(I36,SET_import!$A:$B,2,0))</f>
        <v>0</v>
      </c>
      <c r="L36" s="330"/>
      <c r="M36" s="116"/>
      <c r="AJ36" s="388"/>
      <c r="AK36" s="389"/>
      <c r="AL36" s="390"/>
      <c r="AM36" s="390"/>
      <c r="AN36" s="390"/>
      <c r="AO36" s="390"/>
      <c r="AP36" s="390"/>
      <c r="AQ36" s="390"/>
      <c r="AR36" s="390"/>
      <c r="AS36" s="390"/>
      <c r="AT36" s="390"/>
      <c r="AU36" s="390"/>
      <c r="AV36" s="391"/>
      <c r="AW36" s="573">
        <f t="shared" ref="AW36:AW42" si="104">IF(COUNT(AK36:AV36)=0,0,AVERAGE(AK36:AV36))</f>
        <v>0</v>
      </c>
      <c r="AX36" s="744">
        <f t="shared" ref="AX36:AX41" si="105">SUM(AK36:AV36)</f>
        <v>0</v>
      </c>
      <c r="AZ36" s="392"/>
      <c r="BA36" s="389"/>
      <c r="BB36" s="390"/>
      <c r="BC36" s="390"/>
      <c r="BD36" s="390"/>
      <c r="BE36" s="390"/>
      <c r="BF36" s="390"/>
      <c r="BG36" s="390"/>
      <c r="BH36" s="390"/>
      <c r="BI36" s="390"/>
      <c r="BJ36" s="390"/>
      <c r="BK36" s="390"/>
      <c r="BL36" s="391"/>
      <c r="BM36" s="741" t="str">
        <f t="shared" ref="BM36:BM41" si="106">IF(COUNT(BA36:BL36)=0,"",AVERAGE(BA36:BL36))</f>
        <v/>
      </c>
    </row>
    <row r="37" spans="1:65" ht="15.75" thickBot="1" x14ac:dyDescent="0.3">
      <c r="A37" s="332" t="s">
        <v>112</v>
      </c>
      <c r="B37" s="333"/>
      <c r="C37" s="123">
        <f>VLOOKUP(A37,SET_import!$A:$B,2,0)</f>
        <v>2</v>
      </c>
      <c r="D37" s="328"/>
      <c r="E37" s="332" t="s">
        <v>92</v>
      </c>
      <c r="F37" s="333"/>
      <c r="G37" s="123">
        <f>VLOOKUP(E37,SET_import!$A:$B,2,0)</f>
        <v>7</v>
      </c>
      <c r="H37" s="329"/>
      <c r="I37" s="332" t="s">
        <v>101</v>
      </c>
      <c r="J37" s="334"/>
      <c r="K37" s="128">
        <f>VLOOKUP(I37,SET_import!$A:$B,2,0)</f>
        <v>0.03</v>
      </c>
      <c r="L37" s="330"/>
      <c r="M37" s="116"/>
      <c r="P37" s="594"/>
      <c r="AJ37" s="393"/>
      <c r="AK37" s="394"/>
      <c r="AL37" s="395"/>
      <c r="AM37" s="395"/>
      <c r="AN37" s="395"/>
      <c r="AO37" s="395"/>
      <c r="AP37" s="395"/>
      <c r="AQ37" s="395"/>
      <c r="AR37" s="395"/>
      <c r="AS37" s="395"/>
      <c r="AT37" s="395"/>
      <c r="AU37" s="395"/>
      <c r="AV37" s="396"/>
      <c r="AW37" s="573">
        <f t="shared" si="104"/>
        <v>0</v>
      </c>
      <c r="AX37" s="744">
        <f t="shared" si="105"/>
        <v>0</v>
      </c>
      <c r="AZ37" s="397"/>
      <c r="BA37" s="394"/>
      <c r="BB37" s="395"/>
      <c r="BC37" s="395"/>
      <c r="BD37" s="395"/>
      <c r="BE37" s="395"/>
      <c r="BF37" s="395"/>
      <c r="BG37" s="395"/>
      <c r="BH37" s="395"/>
      <c r="BI37" s="395"/>
      <c r="BJ37" s="395"/>
      <c r="BK37" s="395"/>
      <c r="BL37" s="396"/>
      <c r="BM37" s="741" t="str">
        <f t="shared" si="106"/>
        <v/>
      </c>
    </row>
    <row r="38" spans="1:65" ht="15.75" thickBot="1" x14ac:dyDescent="0.3">
      <c r="A38" s="332"/>
      <c r="B38" s="333"/>
      <c r="C38" s="335"/>
      <c r="D38" s="336"/>
      <c r="E38" s="337"/>
      <c r="F38" s="333"/>
      <c r="G38" s="338"/>
      <c r="H38" s="339"/>
      <c r="I38" s="332" t="s">
        <v>102</v>
      </c>
      <c r="J38" s="334"/>
      <c r="K38" s="127">
        <f>VLOOKUP(I38,SET_import!$A:$B,2,0)</f>
        <v>1.3</v>
      </c>
      <c r="L38" s="330"/>
      <c r="M38" s="116"/>
      <c r="AJ38" s="393"/>
      <c r="AK38" s="394"/>
      <c r="AL38" s="395"/>
      <c r="AM38" s="395"/>
      <c r="AN38" s="395"/>
      <c r="AO38" s="395"/>
      <c r="AP38" s="395"/>
      <c r="AQ38" s="395"/>
      <c r="AR38" s="395"/>
      <c r="AS38" s="395"/>
      <c r="AT38" s="395"/>
      <c r="AU38" s="395"/>
      <c r="AV38" s="396"/>
      <c r="AW38" s="573">
        <f t="shared" si="104"/>
        <v>0</v>
      </c>
      <c r="AX38" s="744">
        <f t="shared" si="105"/>
        <v>0</v>
      </c>
      <c r="AZ38" s="397"/>
      <c r="BA38" s="394"/>
      <c r="BB38" s="395"/>
      <c r="BC38" s="395"/>
      <c r="BD38" s="395"/>
      <c r="BE38" s="395"/>
      <c r="BF38" s="395"/>
      <c r="BG38" s="395"/>
      <c r="BH38" s="395"/>
      <c r="BI38" s="395"/>
      <c r="BJ38" s="395"/>
      <c r="BK38" s="395"/>
      <c r="BL38" s="396"/>
      <c r="BM38" s="741" t="str">
        <f t="shared" si="106"/>
        <v/>
      </c>
    </row>
    <row r="39" spans="1:65" ht="15.75" thickBot="1" x14ac:dyDescent="0.3">
      <c r="A39" s="332"/>
      <c r="B39" s="333"/>
      <c r="C39" s="335"/>
      <c r="D39" s="336"/>
      <c r="E39" s="337"/>
      <c r="F39" s="333"/>
      <c r="G39" s="335"/>
      <c r="H39" s="339"/>
      <c r="I39" s="332" t="s">
        <v>103</v>
      </c>
      <c r="J39" s="334"/>
      <c r="K39" s="123">
        <f>VLOOKUP(I39,SET_import!$A:$B,2,0)</f>
        <v>4</v>
      </c>
      <c r="L39" s="330"/>
      <c r="M39" s="116"/>
      <c r="AJ39" s="393"/>
      <c r="AK39" s="394"/>
      <c r="AL39" s="395"/>
      <c r="AM39" s="395"/>
      <c r="AN39" s="395"/>
      <c r="AO39" s="395"/>
      <c r="AP39" s="395"/>
      <c r="AQ39" s="395"/>
      <c r="AR39" s="395"/>
      <c r="AS39" s="395"/>
      <c r="AT39" s="395"/>
      <c r="AU39" s="395"/>
      <c r="AV39" s="396"/>
      <c r="AW39" s="573">
        <f t="shared" si="104"/>
        <v>0</v>
      </c>
      <c r="AX39" s="744">
        <f t="shared" si="105"/>
        <v>0</v>
      </c>
      <c r="AZ39" s="397"/>
      <c r="BA39" s="394"/>
      <c r="BB39" s="395"/>
      <c r="BC39" s="395"/>
      <c r="BD39" s="395"/>
      <c r="BE39" s="395"/>
      <c r="BF39" s="395"/>
      <c r="BG39" s="395"/>
      <c r="BH39" s="395"/>
      <c r="BI39" s="395"/>
      <c r="BJ39" s="395"/>
      <c r="BK39" s="395"/>
      <c r="BL39" s="396"/>
      <c r="BM39" s="741" t="str">
        <f t="shared" si="106"/>
        <v/>
      </c>
    </row>
    <row r="40" spans="1:65" ht="15.75" thickBot="1" x14ac:dyDescent="0.3">
      <c r="A40" s="340"/>
      <c r="B40" s="333"/>
      <c r="C40" s="341"/>
      <c r="D40" s="342"/>
      <c r="E40" s="337"/>
      <c r="F40" s="333"/>
      <c r="G40" s="3"/>
      <c r="H40" s="343"/>
      <c r="I40" s="340"/>
      <c r="J40" s="334"/>
      <c r="K40" s="3"/>
      <c r="L40" s="330"/>
      <c r="M40" s="116"/>
      <c r="AJ40" s="393"/>
      <c r="AK40" s="394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6"/>
      <c r="AW40" s="573">
        <f t="shared" si="104"/>
        <v>0</v>
      </c>
      <c r="AX40" s="744">
        <f t="shared" si="105"/>
        <v>0</v>
      </c>
      <c r="AZ40" s="397"/>
      <c r="BA40" s="394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6"/>
      <c r="BM40" s="741" t="str">
        <f t="shared" si="106"/>
        <v/>
      </c>
    </row>
    <row r="41" spans="1:65" ht="15.75" thickBot="1" x14ac:dyDescent="0.3">
      <c r="A41" s="344" t="s">
        <v>113</v>
      </c>
      <c r="B41" s="333"/>
      <c r="C41" s="125">
        <f>VLOOKUP(A41,SET_import!$A:$B,2,0)</f>
        <v>4</v>
      </c>
      <c r="D41" s="345"/>
      <c r="E41" s="344" t="s">
        <v>93</v>
      </c>
      <c r="F41" s="333"/>
      <c r="G41" s="125">
        <f>VLOOKUP(E41,SET_import!$A:$B,2,0)</f>
        <v>0</v>
      </c>
      <c r="H41" s="346"/>
      <c r="I41" s="344" t="s">
        <v>104</v>
      </c>
      <c r="J41" s="334"/>
      <c r="K41" s="126">
        <f>VLOOKUP(I41,SET_import!$A:$B,2,0)</f>
        <v>0</v>
      </c>
      <c r="L41" s="330"/>
      <c r="M41" s="116"/>
      <c r="AJ41" s="398"/>
      <c r="AK41" s="399"/>
      <c r="AL41" s="400"/>
      <c r="AM41" s="400"/>
      <c r="AN41" s="400"/>
      <c r="AO41" s="400"/>
      <c r="AP41" s="400"/>
      <c r="AQ41" s="400"/>
      <c r="AR41" s="400"/>
      <c r="AS41" s="400"/>
      <c r="AT41" s="400"/>
      <c r="AU41" s="400"/>
      <c r="AV41" s="401"/>
      <c r="AW41" s="573">
        <f t="shared" si="104"/>
        <v>0</v>
      </c>
      <c r="AX41" s="744">
        <f t="shared" si="105"/>
        <v>0</v>
      </c>
      <c r="AZ41" s="402"/>
      <c r="BA41" s="399"/>
      <c r="BB41" s="400"/>
      <c r="BC41" s="400"/>
      <c r="BD41" s="400"/>
      <c r="BE41" s="400"/>
      <c r="BF41" s="400"/>
      <c r="BG41" s="400"/>
      <c r="BH41" s="400"/>
      <c r="BI41" s="400"/>
      <c r="BJ41" s="400"/>
      <c r="BK41" s="400"/>
      <c r="BL41" s="401"/>
      <c r="BM41" s="741" t="str">
        <f t="shared" si="106"/>
        <v/>
      </c>
    </row>
    <row r="42" spans="1:65" ht="15.75" thickBot="1" x14ac:dyDescent="0.3">
      <c r="A42" s="344" t="s">
        <v>114</v>
      </c>
      <c r="B42" s="333"/>
      <c r="C42" s="124">
        <f>VLOOKUP(A42,SET_import!$A:$B,2,0)</f>
        <v>-3</v>
      </c>
      <c r="D42" s="347"/>
      <c r="E42" s="344" t="s">
        <v>94</v>
      </c>
      <c r="F42" s="348"/>
      <c r="G42" s="124">
        <f>VLOOKUP(E42,SET_import!$A:$B,2,0)</f>
        <v>0</v>
      </c>
      <c r="H42" s="349"/>
      <c r="I42" s="344" t="s">
        <v>105</v>
      </c>
      <c r="J42" s="334"/>
      <c r="K42" s="122">
        <f>VLOOKUP(I42,SET_import!$A:$B,2,0)</f>
        <v>0</v>
      </c>
      <c r="L42" s="330"/>
      <c r="M42" s="116"/>
      <c r="AJ42" s="734" t="s">
        <v>496</v>
      </c>
      <c r="AK42" s="575" t="str">
        <f>IF(COUNT(AK36:AK41)=0,"",AVERAGE(AK36:AK41))</f>
        <v/>
      </c>
      <c r="AL42" s="459" t="str">
        <f t="shared" ref="AL42:AV42" si="107">IF(COUNT(AL36:AL41)=0,"",AVERAGE(AL36:AL41))</f>
        <v/>
      </c>
      <c r="AM42" s="459" t="str">
        <f t="shared" si="107"/>
        <v/>
      </c>
      <c r="AN42" s="459" t="str">
        <f t="shared" si="107"/>
        <v/>
      </c>
      <c r="AO42" s="459" t="str">
        <f t="shared" si="107"/>
        <v/>
      </c>
      <c r="AP42" s="459" t="str">
        <f t="shared" si="107"/>
        <v/>
      </c>
      <c r="AQ42" s="459" t="str">
        <f t="shared" si="107"/>
        <v/>
      </c>
      <c r="AR42" s="459" t="str">
        <f t="shared" si="107"/>
        <v/>
      </c>
      <c r="AS42" s="459" t="str">
        <f t="shared" si="107"/>
        <v/>
      </c>
      <c r="AT42" s="459" t="str">
        <f t="shared" si="107"/>
        <v/>
      </c>
      <c r="AU42" s="459" t="str">
        <f t="shared" si="107"/>
        <v/>
      </c>
      <c r="AV42" s="460" t="str">
        <f t="shared" si="107"/>
        <v/>
      </c>
      <c r="AW42" s="574">
        <f t="shared" si="104"/>
        <v>0</v>
      </c>
      <c r="AX42" s="744">
        <f>SUM(AX36:AX41)</f>
        <v>0</v>
      </c>
      <c r="AZ42" s="735" t="s">
        <v>328</v>
      </c>
      <c r="BA42" s="742" t="str">
        <f>IF(COUNT(BA36:BA41)=0,"",AVERAGE(BA36:BA41))</f>
        <v/>
      </c>
      <c r="BB42" s="424" t="str">
        <f t="shared" ref="BB42:BL42" si="108">IF(COUNT(BB36:BB41)=0,"",AVERAGE(BB36:BB41))</f>
        <v/>
      </c>
      <c r="BC42" s="424" t="str">
        <f t="shared" si="108"/>
        <v/>
      </c>
      <c r="BD42" s="424" t="str">
        <f t="shared" si="108"/>
        <v/>
      </c>
      <c r="BE42" s="424" t="str">
        <f t="shared" si="108"/>
        <v/>
      </c>
      <c r="BF42" s="424" t="str">
        <f t="shared" si="108"/>
        <v/>
      </c>
      <c r="BG42" s="424" t="str">
        <f t="shared" si="108"/>
        <v/>
      </c>
      <c r="BH42" s="424" t="str">
        <f t="shared" si="108"/>
        <v/>
      </c>
      <c r="BI42" s="424" t="str">
        <f t="shared" si="108"/>
        <v/>
      </c>
      <c r="BJ42" s="424" t="str">
        <f t="shared" si="108"/>
        <v/>
      </c>
      <c r="BK42" s="424" t="str">
        <f t="shared" si="108"/>
        <v/>
      </c>
      <c r="BL42" s="423" t="str">
        <f t="shared" si="108"/>
        <v/>
      </c>
      <c r="BM42" s="743">
        <f>IF(COUNT(BA42:BL42)=0,0,AVERAGE(BA42:BL42))</f>
        <v>0</v>
      </c>
    </row>
    <row r="43" spans="1:65" ht="15" x14ac:dyDescent="0.25">
      <c r="A43" s="344"/>
      <c r="B43" s="350"/>
      <c r="C43" s="351"/>
      <c r="D43" s="345"/>
      <c r="E43" s="337"/>
      <c r="F43" s="350"/>
      <c r="G43" s="352"/>
      <c r="H43" s="346"/>
      <c r="I43" s="344"/>
      <c r="J43" s="353"/>
      <c r="K43" s="352"/>
      <c r="L43" s="330"/>
      <c r="M43" s="116"/>
    </row>
    <row r="44" spans="1:65" ht="15" x14ac:dyDescent="0.25">
      <c r="A44" s="354" t="s">
        <v>115</v>
      </c>
      <c r="B44" s="333"/>
      <c r="C44" s="204">
        <f>IF(ISNA(VLOOKUP(A44,SET_import!$A:$B,2,0)),0,VLOOKUP(A44,SET_import!$A:$B,2,0))</f>
        <v>0</v>
      </c>
      <c r="D44" s="355"/>
      <c r="E44" s="354" t="s">
        <v>95</v>
      </c>
      <c r="F44" s="348"/>
      <c r="G44" s="204">
        <f>VLOOKUP(E44,SET_import!$A:$B,2,0)</f>
        <v>0</v>
      </c>
      <c r="H44" s="356"/>
      <c r="I44" s="354" t="s">
        <v>106</v>
      </c>
      <c r="J44" s="334"/>
      <c r="K44" s="209">
        <f>VLOOKUP(I44,SET_import!$A:$B,2,0)</f>
        <v>0</v>
      </c>
      <c r="L44" s="330"/>
      <c r="M44" s="116"/>
    </row>
    <row r="45" spans="1:65" ht="15" x14ac:dyDescent="0.25">
      <c r="A45" s="354" t="s">
        <v>116</v>
      </c>
      <c r="B45" s="333"/>
      <c r="C45" s="204">
        <f>IF(ISNA(VLOOKUP(A45,SET_import!$A:$B,2,0)),0,VLOOKUP(A45,SET_import!$A:$B,2,0))</f>
        <v>0</v>
      </c>
      <c r="D45" s="357"/>
      <c r="E45" s="354" t="s">
        <v>96</v>
      </c>
      <c r="F45" s="348"/>
      <c r="G45" s="205">
        <f>VLOOKUP(E45,SET_import!$A:$B,2,0)</f>
        <v>0</v>
      </c>
      <c r="H45" s="358"/>
      <c r="I45" s="354" t="s">
        <v>107</v>
      </c>
      <c r="J45" s="334"/>
      <c r="K45" s="212">
        <f>VLOOKUP(I45,SET_import!$A:$B,2,0)</f>
        <v>0</v>
      </c>
      <c r="L45" s="330"/>
      <c r="M45" s="116"/>
    </row>
    <row r="46" spans="1:65" ht="15" x14ac:dyDescent="0.25">
      <c r="A46" s="354"/>
      <c r="B46" s="333"/>
      <c r="C46" s="359"/>
      <c r="D46" s="357"/>
      <c r="E46" s="354"/>
      <c r="F46" s="348"/>
      <c r="G46" s="359"/>
      <c r="H46" s="358"/>
      <c r="I46" s="354"/>
      <c r="J46" s="334"/>
      <c r="K46" s="360"/>
      <c r="L46" s="330"/>
      <c r="M46" s="116"/>
    </row>
    <row r="47" spans="1:65" ht="15" x14ac:dyDescent="0.25">
      <c r="A47" s="361" t="s">
        <v>117</v>
      </c>
      <c r="B47" s="333"/>
      <c r="C47" s="197">
        <f>VLOOKUP(A47,SET_import!$A:$B,2,0)</f>
        <v>0</v>
      </c>
      <c r="D47" s="357"/>
      <c r="E47" s="361" t="s">
        <v>97</v>
      </c>
      <c r="F47" s="334"/>
      <c r="G47" s="222">
        <f>IF(ISNA(VLOOKUP(E47,SET_import!$A:$B,2,0)),0,VLOOKUP(E47,SET_import!$A:$B,2,0))</f>
        <v>0</v>
      </c>
      <c r="H47" s="362"/>
      <c r="I47" s="361" t="s">
        <v>108</v>
      </c>
      <c r="J47" s="334"/>
      <c r="K47" s="224">
        <f>IF(ISNA(VLOOKUP(I47,SET_import!$A:$B,2,0)),0,VLOOKUP(I47,SET_import!$A:$B,2,0))</f>
        <v>0</v>
      </c>
      <c r="L47" s="330"/>
      <c r="M47" s="116"/>
    </row>
    <row r="48" spans="1:65" ht="15" x14ac:dyDescent="0.25">
      <c r="A48" s="361" t="s">
        <v>118</v>
      </c>
      <c r="B48" s="333"/>
      <c r="C48" s="158">
        <f>VLOOKUP(A48,SET_import!$A:$B,2,0)</f>
        <v>0</v>
      </c>
      <c r="D48" s="357"/>
      <c r="E48" s="361" t="s">
        <v>98</v>
      </c>
      <c r="F48" s="334"/>
      <c r="G48" s="222">
        <f>IF(ISNA(VLOOKUP(E48,SET_import!$A:$B,2,0)),0,VLOOKUP(E48,SET_import!$A:$B,2,0))</f>
        <v>0</v>
      </c>
      <c r="H48" s="362"/>
      <c r="I48" s="361" t="s">
        <v>109</v>
      </c>
      <c r="J48" s="334"/>
      <c r="K48" s="224">
        <f>IF(ISNA(VLOOKUP(I48,SET_import!$A:$B,2,0)),0,VLOOKUP(I48,SET_import!$A:$B,2,0))</f>
        <v>0</v>
      </c>
      <c r="L48" s="330"/>
      <c r="M48" s="116"/>
    </row>
    <row r="49" spans="1:13" ht="15" x14ac:dyDescent="0.25">
      <c r="A49" s="363"/>
      <c r="B49" s="333"/>
      <c r="C49" s="364"/>
      <c r="D49" s="365"/>
      <c r="E49" s="363"/>
      <c r="F49" s="333"/>
      <c r="G49" s="364"/>
      <c r="H49" s="366"/>
      <c r="I49" s="363"/>
      <c r="J49" s="334"/>
      <c r="K49" s="367"/>
      <c r="L49" s="330"/>
      <c r="M49" s="116"/>
    </row>
    <row r="50" spans="1:13" ht="15" x14ac:dyDescent="0.25">
      <c r="A50" s="116"/>
      <c r="B50" s="116"/>
      <c r="C50" s="116"/>
      <c r="D50" s="368"/>
      <c r="E50" s="332" t="s">
        <v>99</v>
      </c>
      <c r="F50" s="333"/>
      <c r="G50" s="158">
        <f>IF(ISNA(VLOOKUP(E50,SET_import!$A:$B,2,0)),0,VLOOKUP(E50,SET_import!$A:$B,2,0))</f>
        <v>0</v>
      </c>
      <c r="H50" s="362"/>
      <c r="I50" s="332" t="s">
        <v>110</v>
      </c>
      <c r="J50" s="334"/>
      <c r="K50" s="178">
        <f>IF(ISNA(VLOOKUP(I50,SET_import!$A:$B,2,0)),0,VLOOKUP(I50,SET_import!$A:$B,2,0))</f>
        <v>0</v>
      </c>
      <c r="L50" s="330"/>
      <c r="M50" s="116"/>
    </row>
    <row r="51" spans="1:13" ht="15" x14ac:dyDescent="0.25">
      <c r="A51" s="369" t="s">
        <v>89</v>
      </c>
      <c r="B51" s="116"/>
      <c r="C51" s="271">
        <f>VLOOKUP(A51,SET_import!$A:$B,2,0)</f>
        <v>6</v>
      </c>
      <c r="D51" s="368"/>
      <c r="E51" s="332"/>
      <c r="F51" s="370"/>
      <c r="G51" s="371"/>
      <c r="H51" s="362"/>
      <c r="I51" s="372" t="s">
        <v>111</v>
      </c>
      <c r="J51" s="334"/>
      <c r="K51" s="177">
        <f>IF(ISNA(VLOOKUP(I51,SET_import!$A:$B,2,0)),0,VLOOKUP(I51,SET_import!$A:$B,2,0))</f>
        <v>0</v>
      </c>
      <c r="L51" s="330"/>
      <c r="M51" s="116"/>
    </row>
    <row r="52" spans="1:13" x14ac:dyDescent="0.2">
      <c r="A52" s="116"/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330"/>
      <c r="M52" s="116"/>
    </row>
    <row r="53" spans="1:13" ht="16.5" x14ac:dyDescent="0.3">
      <c r="A53" s="373" t="s">
        <v>91</v>
      </c>
      <c r="B53" s="374"/>
      <c r="C53" s="271">
        <f>VLOOKUP(A53,SET_import!$A:$B,2,0)</f>
        <v>1</v>
      </c>
      <c r="D53" s="374"/>
      <c r="E53" s="374"/>
      <c r="F53" s="374"/>
      <c r="G53" s="374"/>
      <c r="H53" s="374"/>
      <c r="I53" s="374"/>
      <c r="J53" s="374"/>
      <c r="K53" s="374"/>
      <c r="L53" s="330"/>
      <c r="M53" s="116"/>
    </row>
    <row r="54" spans="1:13" ht="16.5" x14ac:dyDescent="0.3">
      <c r="A54" s="375"/>
      <c r="B54" s="376"/>
      <c r="C54" s="376"/>
      <c r="D54" s="376"/>
      <c r="E54" s="376"/>
      <c r="F54" s="376"/>
      <c r="G54" s="376"/>
      <c r="H54" s="376"/>
      <c r="I54" s="376"/>
      <c r="J54" s="376"/>
      <c r="K54" s="377"/>
      <c r="L54" s="330"/>
      <c r="M54" s="116"/>
    </row>
    <row r="55" spans="1:13" x14ac:dyDescent="0.2">
      <c r="A55" s="116"/>
      <c r="B55" s="116"/>
      <c r="C55" s="116"/>
      <c r="D55" s="116"/>
      <c r="E55" s="116"/>
      <c r="F55" s="116"/>
      <c r="G55" s="116"/>
      <c r="H55" s="116"/>
      <c r="I55" s="331" t="s">
        <v>127</v>
      </c>
      <c r="J55" s="116"/>
      <c r="K55" s="195">
        <f>IF(ISNA(VLOOKUP(I55,SET_import!$A:$B,2,0)),0,VLOOKUP(I55,SET_import!$A:$B,2,0))</f>
        <v>1</v>
      </c>
      <c r="L55" s="330"/>
      <c r="M55" s="116"/>
    </row>
    <row r="56" spans="1:13" ht="15" x14ac:dyDescent="0.25">
      <c r="A56" s="332" t="s">
        <v>139</v>
      </c>
      <c r="B56" s="333"/>
      <c r="C56" s="123">
        <f>VLOOKUP(A56,SET_import!$A:$B,2,0)</f>
        <v>0</v>
      </c>
      <c r="D56" s="328"/>
      <c r="E56" s="332" t="s">
        <v>119</v>
      </c>
      <c r="F56" s="333"/>
      <c r="G56" s="123">
        <f>VLOOKUP(E56,SET_import!$A:$B,2,0)</f>
        <v>0</v>
      </c>
      <c r="H56" s="329"/>
      <c r="I56" s="332" t="s">
        <v>128</v>
      </c>
      <c r="J56" s="334"/>
      <c r="K56" s="128">
        <f>VLOOKUP(I56,SET_import!$A:$B,2,0)</f>
        <v>0</v>
      </c>
      <c r="L56" s="330"/>
      <c r="M56" s="116"/>
    </row>
    <row r="57" spans="1:13" ht="15" x14ac:dyDescent="0.25">
      <c r="A57" s="332"/>
      <c r="B57" s="333"/>
      <c r="C57" s="335"/>
      <c r="D57" s="336"/>
      <c r="E57" s="337"/>
      <c r="F57" s="333"/>
      <c r="G57" s="338"/>
      <c r="H57" s="339"/>
      <c r="I57" s="332" t="s">
        <v>129</v>
      </c>
      <c r="J57" s="334"/>
      <c r="K57" s="127">
        <f>VLOOKUP(I57,SET_import!$A:$B,2,0)</f>
        <v>0</v>
      </c>
      <c r="L57" s="330"/>
      <c r="M57" s="116"/>
    </row>
    <row r="58" spans="1:13" ht="15" x14ac:dyDescent="0.25">
      <c r="A58" s="332"/>
      <c r="B58" s="333"/>
      <c r="C58" s="335"/>
      <c r="D58" s="336"/>
      <c r="E58" s="337"/>
      <c r="F58" s="333"/>
      <c r="G58" s="335"/>
      <c r="H58" s="339"/>
      <c r="I58" s="332" t="s">
        <v>130</v>
      </c>
      <c r="J58" s="334"/>
      <c r="K58" s="123">
        <f>VLOOKUP(I58,SET_import!$A:$B,2,0)</f>
        <v>0</v>
      </c>
      <c r="L58" s="330"/>
      <c r="M58" s="116"/>
    </row>
    <row r="59" spans="1:13" ht="15" x14ac:dyDescent="0.25">
      <c r="A59" s="340"/>
      <c r="B59" s="333"/>
      <c r="C59" s="341"/>
      <c r="D59" s="342"/>
      <c r="E59" s="337"/>
      <c r="F59" s="333"/>
      <c r="G59" s="3"/>
      <c r="H59" s="343"/>
      <c r="I59" s="340"/>
      <c r="J59" s="334"/>
      <c r="K59" s="3"/>
      <c r="L59" s="330"/>
      <c r="M59" s="116"/>
    </row>
    <row r="60" spans="1:13" ht="15" x14ac:dyDescent="0.25">
      <c r="A60" s="344" t="s">
        <v>140</v>
      </c>
      <c r="B60" s="333"/>
      <c r="C60" s="125">
        <f>VLOOKUP(A60,SET_import!$A:$B,2,0)</f>
        <v>0</v>
      </c>
      <c r="D60" s="345"/>
      <c r="E60" s="344" t="s">
        <v>120</v>
      </c>
      <c r="F60" s="333"/>
      <c r="G60" s="125">
        <f>VLOOKUP(E60,SET_import!$A:$B,2,0)</f>
        <v>0</v>
      </c>
      <c r="H60" s="346"/>
      <c r="I60" s="344" t="s">
        <v>131</v>
      </c>
      <c r="J60" s="334"/>
      <c r="K60" s="126">
        <f>VLOOKUP(I60,SET_import!$A:$B,2,0)</f>
        <v>0</v>
      </c>
      <c r="L60" s="330"/>
      <c r="M60" s="116"/>
    </row>
    <row r="61" spans="1:13" ht="15" x14ac:dyDescent="0.25">
      <c r="A61" s="344" t="s">
        <v>141</v>
      </c>
      <c r="B61" s="333"/>
      <c r="C61" s="124">
        <f>VLOOKUP(A61,SET_import!$A:$B,2,0)</f>
        <v>0</v>
      </c>
      <c r="D61" s="347"/>
      <c r="E61" s="344" t="s">
        <v>121</v>
      </c>
      <c r="F61" s="348"/>
      <c r="G61" s="124">
        <f>VLOOKUP(E61,SET_import!$A:$B,2,0)</f>
        <v>0</v>
      </c>
      <c r="H61" s="349"/>
      <c r="I61" s="344" t="s">
        <v>132</v>
      </c>
      <c r="J61" s="334"/>
      <c r="K61" s="122">
        <f>VLOOKUP(I61,SET_import!$A:$B,2,0)</f>
        <v>0</v>
      </c>
      <c r="L61" s="330"/>
      <c r="M61" s="116"/>
    </row>
    <row r="62" spans="1:13" ht="15" x14ac:dyDescent="0.25">
      <c r="A62" s="344"/>
      <c r="B62" s="350"/>
      <c r="C62" s="351"/>
      <c r="D62" s="345"/>
      <c r="E62" s="337"/>
      <c r="F62" s="350"/>
      <c r="G62" s="352"/>
      <c r="H62" s="346"/>
      <c r="I62" s="344"/>
      <c r="J62" s="353"/>
      <c r="K62" s="352"/>
      <c r="L62" s="330"/>
      <c r="M62" s="116"/>
    </row>
    <row r="63" spans="1:13" ht="15" x14ac:dyDescent="0.25">
      <c r="A63" s="354" t="s">
        <v>142</v>
      </c>
      <c r="B63" s="333"/>
      <c r="C63" s="204">
        <f>IF(ISNA(VLOOKUP(A63,SET_import!$A:$B,2,0)),0,VLOOKUP(A63,SET_import!$A:$B,2,0))</f>
        <v>0</v>
      </c>
      <c r="D63" s="355"/>
      <c r="E63" s="354" t="s">
        <v>122</v>
      </c>
      <c r="F63" s="348"/>
      <c r="G63" s="204">
        <f>VLOOKUP(E63,SET_import!$A:$B,2,0)</f>
        <v>0</v>
      </c>
      <c r="H63" s="356"/>
      <c r="I63" s="354" t="s">
        <v>133</v>
      </c>
      <c r="J63" s="334"/>
      <c r="K63" s="209">
        <f>VLOOKUP(I63,SET_import!$A:$B,2,0)</f>
        <v>0</v>
      </c>
      <c r="L63" s="330"/>
      <c r="M63" s="116"/>
    </row>
    <row r="64" spans="1:13" ht="15" x14ac:dyDescent="0.25">
      <c r="A64" s="354" t="s">
        <v>143</v>
      </c>
      <c r="B64" s="333"/>
      <c r="C64" s="204">
        <f>IF(ISNA(VLOOKUP(A64,SET_import!$A:$B,2,0)),0,VLOOKUP(A64,SET_import!$A:$B,2,0))</f>
        <v>0</v>
      </c>
      <c r="D64" s="357"/>
      <c r="E64" s="354" t="s">
        <v>123</v>
      </c>
      <c r="F64" s="348"/>
      <c r="G64" s="205">
        <f>VLOOKUP(E64,SET_import!$A:$B,2,0)</f>
        <v>0</v>
      </c>
      <c r="H64" s="358"/>
      <c r="I64" s="354" t="s">
        <v>134</v>
      </c>
      <c r="J64" s="334"/>
      <c r="K64" s="212">
        <f>VLOOKUP(I64,SET_import!$A:$B,2,0)</f>
        <v>0</v>
      </c>
      <c r="L64" s="330"/>
      <c r="M64" s="116"/>
    </row>
    <row r="65" spans="1:13" ht="15" x14ac:dyDescent="0.25">
      <c r="A65" s="354"/>
      <c r="B65" s="333"/>
      <c r="C65" s="359"/>
      <c r="D65" s="357"/>
      <c r="E65" s="354"/>
      <c r="F65" s="348"/>
      <c r="G65" s="359"/>
      <c r="H65" s="358"/>
      <c r="I65" s="354"/>
      <c r="J65" s="334"/>
      <c r="K65" s="360"/>
      <c r="L65" s="330"/>
      <c r="M65" s="116"/>
    </row>
    <row r="66" spans="1:13" ht="15" x14ac:dyDescent="0.25">
      <c r="A66" s="361" t="s">
        <v>144</v>
      </c>
      <c r="B66" s="333"/>
      <c r="C66" s="197">
        <f>VLOOKUP(A66,SET_import!$A:$B,2,0)</f>
        <v>0</v>
      </c>
      <c r="D66" s="357"/>
      <c r="E66" s="361" t="s">
        <v>124</v>
      </c>
      <c r="F66" s="334"/>
      <c r="G66" s="222">
        <f>IF(ISNA(VLOOKUP(E66,SET_import!$A:$B,2,0)),0,VLOOKUP(E66,SET_import!$A:$B,2,0))</f>
        <v>0</v>
      </c>
      <c r="H66" s="362"/>
      <c r="I66" s="361" t="s">
        <v>135</v>
      </c>
      <c r="J66" s="334"/>
      <c r="K66" s="224">
        <f>IF(ISNA(VLOOKUP(I66,SET_import!$A:$B,2,0)),0,VLOOKUP(I66,SET_import!$A:$B,2,0))</f>
        <v>0</v>
      </c>
      <c r="L66" s="330"/>
      <c r="M66" s="116"/>
    </row>
    <row r="67" spans="1:13" ht="15" x14ac:dyDescent="0.25">
      <c r="A67" s="361" t="s">
        <v>145</v>
      </c>
      <c r="B67" s="333"/>
      <c r="C67" s="158">
        <f>VLOOKUP(A67,SET_import!$A:$B,2,0)</f>
        <v>0</v>
      </c>
      <c r="D67" s="357"/>
      <c r="E67" s="361" t="s">
        <v>125</v>
      </c>
      <c r="F67" s="334"/>
      <c r="G67" s="222">
        <f>IF(ISNA(VLOOKUP(E67,SET_import!$A:$B,2,0)),0,VLOOKUP(E67,SET_import!$A:$B,2,0))</f>
        <v>0</v>
      </c>
      <c r="H67" s="362"/>
      <c r="I67" s="361" t="s">
        <v>136</v>
      </c>
      <c r="J67" s="334"/>
      <c r="K67" s="224">
        <f>IF(ISNA(VLOOKUP(I67,SET_import!$A:$B,2,0)),0,VLOOKUP(I67,SET_import!$A:$B,2,0))</f>
        <v>0</v>
      </c>
      <c r="L67" s="330"/>
      <c r="M67" s="116"/>
    </row>
    <row r="68" spans="1:13" ht="15" x14ac:dyDescent="0.25">
      <c r="A68" s="363"/>
      <c r="B68" s="333"/>
      <c r="C68" s="364"/>
      <c r="D68" s="365"/>
      <c r="E68" s="363"/>
      <c r="F68" s="333"/>
      <c r="G68" s="364"/>
      <c r="H68" s="366"/>
      <c r="I68" s="363"/>
      <c r="J68" s="334"/>
      <c r="K68" s="367"/>
      <c r="L68" s="330"/>
      <c r="M68" s="116"/>
    </row>
    <row r="69" spans="1:13" ht="15" x14ac:dyDescent="0.25">
      <c r="A69" s="116"/>
      <c r="B69" s="116"/>
      <c r="C69" s="116"/>
      <c r="D69" s="368"/>
      <c r="E69" s="332" t="s">
        <v>126</v>
      </c>
      <c r="F69" s="333"/>
      <c r="G69" s="158">
        <f>IF(ISNA(VLOOKUP(E69,SET_import!$A:$B,2,0)),0,VLOOKUP(E69,SET_import!$A:$B,2,0))</f>
        <v>0</v>
      </c>
      <c r="H69" s="362"/>
      <c r="I69" s="332" t="s">
        <v>137</v>
      </c>
      <c r="J69" s="334"/>
      <c r="K69" s="178">
        <f>IF(ISNA(VLOOKUP(I69,SET_import!$A:$B,2,0)),0,VLOOKUP(I69,SET_import!$A:$B,2,0))</f>
        <v>0</v>
      </c>
      <c r="L69" s="330"/>
      <c r="M69" s="116"/>
    </row>
    <row r="70" spans="1:13" ht="15" x14ac:dyDescent="0.25">
      <c r="A70" s="369" t="s">
        <v>90</v>
      </c>
      <c r="B70" s="116"/>
      <c r="C70" s="271">
        <f>VLOOKUP(A70,SET_import!$A:$B,2,0)</f>
        <v>0</v>
      </c>
      <c r="D70" s="368"/>
      <c r="E70" s="332"/>
      <c r="F70" s="370"/>
      <c r="G70" s="371"/>
      <c r="H70" s="362"/>
      <c r="I70" s="372" t="s">
        <v>138</v>
      </c>
      <c r="J70" s="334"/>
      <c r="K70" s="177">
        <f>IF(ISNA(VLOOKUP(I70,SET_import!$A:$B,2,0)),0,VLOOKUP(I70,SET_import!$A:$B,2,0))</f>
        <v>0</v>
      </c>
      <c r="L70" s="330"/>
      <c r="M70" s="116"/>
    </row>
    <row r="71" spans="1:13" x14ac:dyDescent="0.2">
      <c r="A71" s="116"/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</row>
  </sheetData>
  <protectedRanges>
    <protectedRange sqref="C2:C4 C37:C39 G37 K37 C56:C58 G56 K56 C35" name="Диапазон1"/>
    <protectedRange sqref="G2:G4 G38:G39 G57:G58" name="Диапазон1_1"/>
    <protectedRange sqref="K2:K4 K38:K39 K57:K58" name="Диапазон1_2"/>
  </protectedRanges>
  <mergeCells count="35">
    <mergeCell ref="BA34:BL34"/>
    <mergeCell ref="BM34:BM35"/>
    <mergeCell ref="AJ34:AJ35"/>
    <mergeCell ref="AK34:AV34"/>
    <mergeCell ref="AW34:AW35"/>
    <mergeCell ref="AX34:AX35"/>
    <mergeCell ref="AZ34:AZ35"/>
    <mergeCell ref="BO18:BO19"/>
    <mergeCell ref="BO5:BO6"/>
    <mergeCell ref="AB18:AC18"/>
    <mergeCell ref="AN4:AW5"/>
    <mergeCell ref="R15:S15"/>
    <mergeCell ref="T15:U15"/>
    <mergeCell ref="O14:U14"/>
    <mergeCell ref="O13:P13"/>
    <mergeCell ref="T18:U18"/>
    <mergeCell ref="P18:Q18"/>
    <mergeCell ref="M16:U17"/>
    <mergeCell ref="AS18:AU18"/>
    <mergeCell ref="AV18:AX18"/>
    <mergeCell ref="BK18:BM18"/>
    <mergeCell ref="AY18:AZ18"/>
    <mergeCell ref="BA18:BC18"/>
    <mergeCell ref="M33:U33"/>
    <mergeCell ref="AA33:AB33"/>
    <mergeCell ref="M18:N18"/>
    <mergeCell ref="R18:S18"/>
    <mergeCell ref="BI18:BJ18"/>
    <mergeCell ref="BD18:BE18"/>
    <mergeCell ref="BF18:BH18"/>
    <mergeCell ref="AF33:AG33"/>
    <mergeCell ref="W33:X33"/>
    <mergeCell ref="AJ18:AL18"/>
    <mergeCell ref="AM18:AO18"/>
    <mergeCell ref="AP18:AR18"/>
  </mergeCells>
  <phoneticPr fontId="14" type="noConversion"/>
  <conditionalFormatting sqref="A20:BM29">
    <cfRule type="expression" dxfId="0" priority="1">
      <formula>ROW(AI20)=CELL("строка")</formula>
    </cfRule>
  </conditionalFormatting>
  <dataValidations count="2">
    <dataValidation type="list" allowBlank="1" showInputMessage="1" showErrorMessage="1" sqref="O3">
      <formula1>clAccountFiat</formula1>
    </dataValidation>
    <dataValidation type="list" allowBlank="1" showInputMessage="1" showErrorMessage="1" sqref="O11">
      <formula1>clRatio</formula1>
    </dataValidation>
  </dataValidations>
  <pageMargins left="0.19685039370078741" right="0.11811023622047245" top="0.39370078740157483" bottom="0.35433070866141736" header="0.31496062992125984" footer="0.23622047244094491"/>
  <pageSetup paperSize="9" scale="26" fitToHeight="0" orientation="landscape" errors="blank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657225</xdr:colOff>
                    <xdr:row>5</xdr:row>
                    <xdr:rowOff>9525</xdr:rowOff>
                  </from>
                  <to>
                    <xdr:col>18</xdr:col>
                    <xdr:colOff>171450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9</xdr:row>
                    <xdr:rowOff>19050</xdr:rowOff>
                  </from>
                  <to>
                    <xdr:col>18</xdr:col>
                    <xdr:colOff>171450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657225</xdr:colOff>
                    <xdr:row>7</xdr:row>
                    <xdr:rowOff>9525</xdr:rowOff>
                  </from>
                  <to>
                    <xdr:col>18</xdr:col>
                    <xdr:colOff>152400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3</xdr:row>
                    <xdr:rowOff>0</xdr:rowOff>
                  </from>
                  <to>
                    <xdr:col>18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9525</xdr:colOff>
                    <xdr:row>1</xdr:row>
                    <xdr:rowOff>9525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9525</xdr:colOff>
                    <xdr:row>11</xdr:row>
                    <xdr:rowOff>0</xdr:rowOff>
                  </from>
                  <to>
                    <xdr:col>18</xdr:col>
                    <xdr:colOff>161925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34</xdr:col>
                    <xdr:colOff>276225</xdr:colOff>
                    <xdr:row>1</xdr:row>
                    <xdr:rowOff>0</xdr:rowOff>
                  </from>
                  <to>
                    <xdr:col>37</xdr:col>
                    <xdr:colOff>304800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276225</xdr:colOff>
                    <xdr:row>3</xdr:row>
                    <xdr:rowOff>180975</xdr:rowOff>
                  </from>
                  <to>
                    <xdr:col>37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34</xdr:col>
                    <xdr:colOff>276225</xdr:colOff>
                    <xdr:row>7</xdr:row>
                    <xdr:rowOff>9525</xdr:rowOff>
                  </from>
                  <to>
                    <xdr:col>37</xdr:col>
                    <xdr:colOff>304800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34</xdr:col>
                    <xdr:colOff>276225</xdr:colOff>
                    <xdr:row>10</xdr:row>
                    <xdr:rowOff>28575</xdr:rowOff>
                  </from>
                  <to>
                    <xdr:col>37</xdr:col>
                    <xdr:colOff>304800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Сводная!$AG$4:$AG$38</xm:f>
          </x14:formula1>
          <xm:sqref>AJ14</xm:sqref>
        </x14:dataValidation>
        <x14:dataValidation type="list" allowBlank="1" showInputMessage="1" showErrorMessage="1">
          <x14:formula1>
            <xm:f>'Залог и цена пипса'!$B$13:$B$44</xm:f>
          </x14:formula1>
          <xm:sqref>O1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A1:M33"/>
  <sheetViews>
    <sheetView workbookViewId="0">
      <selection activeCell="J28" sqref="J28"/>
    </sheetView>
  </sheetViews>
  <sheetFormatPr defaultColWidth="9.140625" defaultRowHeight="12.75" x14ac:dyDescent="0.2"/>
  <cols>
    <col min="1" max="1" width="37.7109375" style="407" customWidth="1"/>
    <col min="2" max="2" width="9" style="407" customWidth="1"/>
    <col min="3" max="3" width="8.7109375" style="407" customWidth="1"/>
    <col min="4" max="16384" width="9.140625" style="407"/>
  </cols>
  <sheetData>
    <row r="1" spans="1:13" x14ac:dyDescent="0.2">
      <c r="A1" s="425" t="s">
        <v>349</v>
      </c>
    </row>
    <row r="2" spans="1:13" ht="4.9000000000000004" customHeight="1" x14ac:dyDescent="0.2">
      <c r="A2" s="425"/>
    </row>
    <row r="3" spans="1:13" x14ac:dyDescent="0.2">
      <c r="A3" s="440" t="str">
        <f>"Сет (в модели) "&amp;'Сводная МОДЕЛЬ 1x1'!$M$16</f>
        <v>Сет (в модели) reporttester-17030162.xlsx.set</v>
      </c>
    </row>
    <row r="4" spans="1:13" ht="13.5" thickBot="1" x14ac:dyDescent="0.25"/>
    <row r="5" spans="1:13" x14ac:dyDescent="0.2">
      <c r="A5" s="426" t="str">
        <f>"Количество колен в сетке (из max "&amp;L5&amp;")"</f>
        <v>Количество колен в сетке (из max 10)</v>
      </c>
      <c r="B5" s="1084">
        <f>D5-1</f>
        <v>5</v>
      </c>
      <c r="C5" s="1085"/>
      <c r="D5" s="1084">
        <f>F5-1</f>
        <v>6</v>
      </c>
      <c r="E5" s="1085"/>
      <c r="F5" s="1084">
        <f>H5-1</f>
        <v>7</v>
      </c>
      <c r="G5" s="1085"/>
      <c r="H5" s="1084">
        <f>J5-1</f>
        <v>8</v>
      </c>
      <c r="I5" s="1085"/>
      <c r="J5" s="1086">
        <f>L5-1</f>
        <v>9</v>
      </c>
      <c r="K5" s="1087"/>
      <c r="L5" s="1088">
        <v>10</v>
      </c>
      <c r="M5" s="1089"/>
    </row>
    <row r="6" spans="1:13" ht="13.5" thickBot="1" x14ac:dyDescent="0.25">
      <c r="A6" s="427" t="s">
        <v>344</v>
      </c>
      <c r="B6" s="1082">
        <f>VLOOKUP($B$5,'Сводная МОДЕЛЬ 1x1'!$A$20:$AC$29,7,FALSE)</f>
        <v>28</v>
      </c>
      <c r="C6" s="1083">
        <v>203</v>
      </c>
      <c r="D6" s="1082">
        <f>VLOOKUP($D$5,'Сводная МОДЕЛЬ 1x1'!$A$20:$AC$29,7,FALSE)</f>
        <v>35</v>
      </c>
      <c r="E6" s="1083">
        <v>203</v>
      </c>
      <c r="F6" s="1082">
        <f>VLOOKUP($F$5,'Сводная МОДЕЛЬ 1x1'!$A$20:$AC$29,7,FALSE)</f>
        <v>42</v>
      </c>
      <c r="G6" s="1083">
        <v>203</v>
      </c>
      <c r="H6" s="1082">
        <f>VLOOKUP($H$5,'Сводная МОДЕЛЬ 1x1'!$A$20:$AC$29,7,FALSE)</f>
        <v>49</v>
      </c>
      <c r="I6" s="1083">
        <v>203</v>
      </c>
      <c r="J6" s="1082">
        <f>VLOOKUP($J$5,'Сводная МОДЕЛЬ 1x1'!$A$20:$AC$29,7,FALSE)</f>
        <v>56</v>
      </c>
      <c r="K6" s="1083">
        <v>203</v>
      </c>
      <c r="L6" s="1082">
        <f>VLOOKUP($L$5,'Сводная МОДЕЛЬ 1x1'!$A$20:$AC$29,7,FALSE)</f>
        <v>63</v>
      </c>
      <c r="M6" s="1083">
        <v>203</v>
      </c>
    </row>
    <row r="7" spans="1:13" ht="13.15" customHeight="1" x14ac:dyDescent="0.2">
      <c r="A7" s="1092" t="s">
        <v>350</v>
      </c>
      <c r="B7" s="1094" t="str">
        <f>"от "&amp;B5&amp;"-го (AB)"</f>
        <v>от 5-го (AB)</v>
      </c>
      <c r="C7" s="1096" t="s">
        <v>345</v>
      </c>
      <c r="D7" s="1090" t="str">
        <f>"от "&amp;D5&amp;"-го колена"</f>
        <v>от 6-го колена</v>
      </c>
      <c r="E7" s="1098" t="s">
        <v>346</v>
      </c>
      <c r="F7" s="1090" t="str">
        <f>"от "&amp;F5&amp;"-го колена"</f>
        <v>от 7-го колена</v>
      </c>
      <c r="G7" s="1098" t="s">
        <v>347</v>
      </c>
      <c r="H7" s="1090" t="str">
        <f>"от "&amp;H5&amp;"-го колена"</f>
        <v>от 8-го колена</v>
      </c>
      <c r="I7" s="1098" t="s">
        <v>347</v>
      </c>
      <c r="J7" s="1090" t="str">
        <f>"от "&amp;J5&amp;"-го колена"</f>
        <v>от 9-го колена</v>
      </c>
      <c r="K7" s="1098" t="s">
        <v>347</v>
      </c>
      <c r="L7" s="1090" t="str">
        <f>"от "&amp;L5&amp;"-го колена"</f>
        <v>от 10-го колена</v>
      </c>
      <c r="M7" s="1098" t="s">
        <v>347</v>
      </c>
    </row>
    <row r="8" spans="1:13" x14ac:dyDescent="0.2">
      <c r="A8" s="1093"/>
      <c r="B8" s="1095"/>
      <c r="C8" s="1097"/>
      <c r="D8" s="1091"/>
      <c r="E8" s="1099"/>
      <c r="F8" s="1091"/>
      <c r="G8" s="1099"/>
      <c r="H8" s="1091"/>
      <c r="I8" s="1099"/>
      <c r="J8" s="1091"/>
      <c r="K8" s="1099"/>
      <c r="L8" s="1091"/>
      <c r="M8" s="1099"/>
    </row>
    <row r="9" spans="1:13" ht="13.5" thickBot="1" x14ac:dyDescent="0.25">
      <c r="A9" s="428" t="s">
        <v>348</v>
      </c>
      <c r="B9" s="429"/>
      <c r="C9" s="430"/>
      <c r="D9" s="429"/>
      <c r="E9" s="430"/>
      <c r="F9" s="429"/>
      <c r="G9" s="430"/>
      <c r="H9" s="429"/>
      <c r="I9" s="430"/>
      <c r="J9" s="429"/>
      <c r="K9" s="430"/>
      <c r="L9" s="429"/>
      <c r="M9" s="430"/>
    </row>
    <row r="10" spans="1:13" x14ac:dyDescent="0.2">
      <c r="A10" s="431">
        <f>'Сводная МОДЕЛЬ 1x1'!$O$10*0.1</f>
        <v>1000</v>
      </c>
      <c r="B10" s="432">
        <f>IF($A10&gt;=VLOOKUP(B$5,'Сводная МОДЕЛЬ 1x1'!$A$20:$AC$29,24,FALSE),IF(AND(VLOOKUP(B$5,'Сводная МОДЕЛЬ 1x1'!$A$20:$AC$29,24,FALSE)&gt;0,'Сводная МОДЕЛЬ 1x1'!$O$4&gt;0),($A10-VLOOKUP(B$5,'Сводная МОДЕЛЬ 1x1'!$A$20:$AC$29,16,FALSE)-VLOOKUP(B$5,'Сводная МОДЕЛЬ 1x1'!$A$20:$AC$29,23,FALSE)*'Сводная МОДЕЛЬ 1x1'!$O$8)/VLOOKUP(B$5,'Сводная МОДЕЛЬ 1x1'!$A$20:$AC$29,15,FALSE),"-"),"-")</f>
        <v>813.9083333333333</v>
      </c>
      <c r="C10" s="433">
        <f>IF(B10&lt;&gt;"-",B10+VLOOKUP($B$5,'Сводная МОДЕЛЬ 1x1'!$A$20:$AC$29,7,FALSE),"-")</f>
        <v>841.9083333333333</v>
      </c>
      <c r="D10" s="432">
        <f>IF($A10&gt;=VLOOKUP(D$5,'Сводная МОДЕЛЬ 1x1'!$A$20:$AC$29,24,FALSE),IF(AND(VLOOKUP(D$5,'Сводная МОДЕЛЬ 1x1'!$A$20:$AC$29,24,FALSE)&gt;0,'Сводная МОДЕЛЬ 1x1'!$O$4&gt;0),($A10-VLOOKUP(D$5,'Сводная МОДЕЛЬ 1x1'!$A$20:$AC$29,16,FALSE)-VLOOKUP(D$5,'Сводная МОДЕЛЬ 1x1'!$A$20:$AC$29,23,FALSE)*'Сводная МОДЕЛЬ 1x1'!$O$8)/VLOOKUP(D$5,'Сводная МОДЕЛЬ 1x1'!$A$20:$AC$29,15,FALSE),"-"),"-")</f>
        <v>577.86107784431147</v>
      </c>
      <c r="E10" s="433">
        <f>IF(D10&lt;&gt;"-",D10+VLOOKUP($D$5,'Сводная МОДЕЛЬ 1x1'!$A$20:$AC$29,7,FALSE),"-")</f>
        <v>612.86107784431147</v>
      </c>
      <c r="F10" s="432">
        <f>IF($A10&gt;=VLOOKUP(F$5,'Сводная МОДЕЛЬ 1x1'!$A$20:$AC$29,24,FALSE),IF(AND(VLOOKUP(F$5,'Сводная МОДЕЛЬ 1x1'!$A$20:$AC$29,24,FALSE)&gt;0,'Сводная МОДЕЛЬ 1x1'!$O$4&gt;0),($A10-VLOOKUP(F$5,'Сводная МОДЕЛЬ 1x1'!$A$20:$AC$29,16,FALSE)-VLOOKUP(F$5,'Сводная МОДЕЛЬ 1x1'!$A$20:$AC$29,23,FALSE)*'Сводная МОДЕЛЬ 1x1'!$O$8)/VLOOKUP(F$5,'Сводная МОДЕЛЬ 1x1'!$A$20:$AC$29,15,FALSE),"-"),"-")</f>
        <v>429.4660633484163</v>
      </c>
      <c r="G10" s="433">
        <f>IF(F10&lt;&gt;"-",F10+VLOOKUP($F$5,'Сводная МОДЕЛЬ 1x1'!$A$20:$AC$29,7,FALSE),"-")</f>
        <v>471.4660633484163</v>
      </c>
      <c r="H10" s="432">
        <f>IF($A10&gt;=VLOOKUP(H$5,'Сводная МОДЕЛЬ 1x1'!$A$20:$AC$29,24,FALSE),IF(AND(VLOOKUP(H$5,'Сводная МОДЕЛЬ 1x1'!$A$20:$AC$29,24,FALSE)&gt;0,'Сводная МОДЕЛЬ 1x1'!$O$4&gt;0),($A10-VLOOKUP(H$5,'Сводная МОДЕЛЬ 1x1'!$A$20:$AC$29,16,FALSE)-VLOOKUP(H$5,'Сводная МОДЕЛЬ 1x1'!$A$20:$AC$29,23,FALSE)*'Сводная МОДЕЛЬ 1x1'!$O$8)/VLOOKUP(H$5,'Сводная МОДЕЛЬ 1x1'!$A$20:$AC$29,15,FALSE),"-"),"-")</f>
        <v>315.70952380952383</v>
      </c>
      <c r="I10" s="433">
        <f>IF(H10&lt;&gt;"-",H10+VLOOKUP($H$5,'Сводная МОДЕЛЬ 1x1'!$A$20:$AC$29,7,FALSE),"-")</f>
        <v>364.70952380952383</v>
      </c>
      <c r="J10" s="432">
        <f>IF($A10&gt;=VLOOKUP(J$5,'Сводная МОДЕЛЬ 1x1'!$A$20:$AC$29,24,FALSE),IF(AND(VLOOKUP(J$5,'Сводная МОДЕЛЬ 1x1'!$A$20:$AC$29,24,FALSE)&gt;0,'Сводная МОДЕЛЬ 1x1'!$O$4&gt;0),($A10-VLOOKUP(J$5,'Сводная МОДЕЛЬ 1x1'!$A$20:$AC$29,16,FALSE)-VLOOKUP(J$5,'Сводная МОДЕЛЬ 1x1'!$A$20:$AC$29,23,FALSE)*'Сводная МОДЕЛЬ 1x1'!$O$8)/VLOOKUP(J$5,'Сводная МОДЕЛЬ 1x1'!$A$20:$AC$29,15,FALSE),"-"),"-")</f>
        <v>227.96050632911391</v>
      </c>
      <c r="K10" s="433">
        <f>IF(J10&lt;&gt;"-",J10+VLOOKUP($J$5,'Сводная МОДЕЛЬ 1x1'!$A$20:$AC$29,7,FALSE),"-")</f>
        <v>283.96050632911391</v>
      </c>
      <c r="L10" s="432">
        <f>IF($A10&gt;=VLOOKUP(L$5,'Сводная МОДЕЛЬ 1x1'!$A$20:$AC$29,24,FALSE),IF(AND(VLOOKUP(L$5,'Сводная МОДЕЛЬ 1x1'!$A$20:$AC$29,24,FALSE)&gt;0,'Сводная МОДЕЛЬ 1x1'!$O$4&gt;0),($A10-VLOOKUP(L$5,'Сводная МОДЕЛЬ 1x1'!$A$20:$AC$29,16,FALSE)-VLOOKUP(L$5,'Сводная МОДЕЛЬ 1x1'!$A$20:$AC$29,23,FALSE)*'Сводная МОДЕЛЬ 1x1'!$O$8)/VLOOKUP(L$5,'Сводная МОДЕЛЬ 1x1'!$A$20:$AC$29,15,FALSE),"-"),"-")</f>
        <v>165.42605363984674</v>
      </c>
      <c r="M10" s="433">
        <f>IF(L10&lt;&gt;"-",L10+VLOOKUP($L$5,'Сводная МОДЕЛЬ 1x1'!$A$20:$AC$29,7,FALSE),"-")</f>
        <v>228.42605363984674</v>
      </c>
    </row>
    <row r="11" spans="1:13" x14ac:dyDescent="0.2">
      <c r="A11" s="434">
        <f>'Сводная МОДЕЛЬ 1x1'!$O$10*0.15</f>
        <v>1500</v>
      </c>
      <c r="B11" s="435">
        <f>IF($A11&gt;=VLOOKUP(B$5,'Сводная МОДЕЛЬ 1x1'!$A$20:$AC$29,24,FALSE),IF(AND(VLOOKUP(B$5,'Сводная МОДЕЛЬ 1x1'!$A$20:$AC$29,24,FALSE)&gt;0,'Сводная МОДЕЛЬ 1x1'!$O$4&gt;0),($A11-VLOOKUP(B$5,'Сводная МОДЕЛЬ 1x1'!$A$20:$AC$29,16,FALSE)-VLOOKUP(B$5,'Сводная МОДЕЛЬ 1x1'!$A$20:$AC$29,23,FALSE)*'Сводная МОДЕЛЬ 1x1'!$O$8)/VLOOKUP(B$5,'Сводная МОДЕЛЬ 1x1'!$A$20:$AC$29,15,FALSE),"-"),"-")</f>
        <v>1230.575</v>
      </c>
      <c r="C11" s="436">
        <f>IF(B11&lt;&gt;"-",B11+VLOOKUP($B$5,'Сводная МОДЕЛЬ 1x1'!$A$20:$AC$29,7,FALSE),"-")</f>
        <v>1258.575</v>
      </c>
      <c r="D11" s="435">
        <f>IF($A11&gt;=VLOOKUP(D$5,'Сводная МОДЕЛЬ 1x1'!$A$20:$AC$29,24,FALSE),IF(AND(VLOOKUP(D$5,'Сводная МОДЕЛЬ 1x1'!$A$20:$AC$29,24,FALSE)&gt;0,'Сводная МОДЕЛЬ 1x1'!$O$4&gt;0),($A11-VLOOKUP(D$5,'Сводная МОДЕЛЬ 1x1'!$A$20:$AC$29,16,FALSE)-VLOOKUP(D$5,'Сводная МОДЕЛЬ 1x1'!$A$20:$AC$29,23,FALSE)*'Сводная МОДЕЛЬ 1x1'!$O$8)/VLOOKUP(D$5,'Сводная МОДЕЛЬ 1x1'!$A$20:$AC$29,15,FALSE),"-"),"-")</f>
        <v>877.26227544910182</v>
      </c>
      <c r="E11" s="436">
        <f>IF(D11&lt;&gt;"-",D11+VLOOKUP($D$5,'Сводная МОДЕЛЬ 1x1'!$A$20:$AC$29,7,FALSE),"-")</f>
        <v>912.26227544910182</v>
      </c>
      <c r="F11" s="435">
        <f>IF($A11&gt;=VLOOKUP(F$5,'Сводная МОДЕЛЬ 1x1'!$A$20:$AC$29,24,FALSE),IF(AND(VLOOKUP(F$5,'Сводная МОДЕЛЬ 1x1'!$A$20:$AC$29,24,FALSE)&gt;0,'Сводная МОДЕЛЬ 1x1'!$O$4&gt;0),($A11-VLOOKUP(F$5,'Сводная МОДЕЛЬ 1x1'!$A$20:$AC$29,16,FALSE)-VLOOKUP(F$5,'Сводная МОДЕЛЬ 1x1'!$A$20:$AC$29,23,FALSE)*'Сводная МОДЕЛЬ 1x1'!$O$8)/VLOOKUP(F$5,'Сводная МОДЕЛЬ 1x1'!$A$20:$AC$29,15,FALSE),"-"),"-")</f>
        <v>655.71040723981901</v>
      </c>
      <c r="G11" s="436">
        <f>IF(F11&lt;&gt;"-",F11+VLOOKUP($F$5,'Сводная МОДЕЛЬ 1x1'!$A$20:$AC$29,7,FALSE),"-")</f>
        <v>697.71040723981901</v>
      </c>
      <c r="H11" s="435">
        <f>IF($A11&gt;=VLOOKUP(H$5,'Сводная МОДЕЛЬ 1x1'!$A$20:$AC$29,24,FALSE),IF(AND(VLOOKUP(H$5,'Сводная МОДЕЛЬ 1x1'!$A$20:$AC$29,24,FALSE)&gt;0,'Сводная МОДЕЛЬ 1x1'!$O$4&gt;0),($A11-VLOOKUP(H$5,'Сводная МОДЕЛЬ 1x1'!$A$20:$AC$29,16,FALSE)-VLOOKUP(H$5,'Сводная МОДЕЛЬ 1x1'!$A$20:$AC$29,23,FALSE)*'Сводная МОДЕЛЬ 1x1'!$O$8)/VLOOKUP(H$5,'Сводная МОДЕЛЬ 1x1'!$A$20:$AC$29,15,FALSE),"-"),"-")</f>
        <v>485.77755102040817</v>
      </c>
      <c r="I11" s="436">
        <f>IF(H11&lt;&gt;"-",H11+VLOOKUP($H$5,'Сводная МОДЕЛЬ 1x1'!$A$20:$AC$29,7,FALSE),"-")</f>
        <v>534.77755102040817</v>
      </c>
      <c r="J11" s="435">
        <f>IF($A11&gt;=VLOOKUP(J$5,'Сводная МОДЕЛЬ 1x1'!$A$20:$AC$29,24,FALSE),IF(AND(VLOOKUP(J$5,'Сводная МОДЕЛЬ 1x1'!$A$20:$AC$29,24,FALSE)&gt;0,'Сводная МОДЕЛЬ 1x1'!$O$4&gt;0),($A11-VLOOKUP(J$5,'Сводная МОДЕЛЬ 1x1'!$A$20:$AC$29,16,FALSE)-VLOOKUP(J$5,'Сводная МОДЕЛЬ 1x1'!$A$20:$AC$29,23,FALSE)*'Сводная МОДЕЛЬ 1x1'!$O$8)/VLOOKUP(J$5,'Сводная МОДЕЛЬ 1x1'!$A$20:$AC$29,15,FALSE),"-"),"-")</f>
        <v>354.54278481012653</v>
      </c>
      <c r="K11" s="436">
        <f>IF(J11&lt;&gt;"-",J11+VLOOKUP($J$5,'Сводная МОДЕЛЬ 1x1'!$A$20:$AC$29,7,FALSE),"-")</f>
        <v>410.54278481012653</v>
      </c>
      <c r="L11" s="435">
        <f>IF($A11&gt;=VLOOKUP(L$5,'Сводная МОДЕЛЬ 1x1'!$A$20:$AC$29,24,FALSE),IF(AND(VLOOKUP(L$5,'Сводная МОДЕЛЬ 1x1'!$A$20:$AC$29,24,FALSE)&gt;0,'Сводная МОДЕЛЬ 1x1'!$O$4&gt;0),($A11-VLOOKUP(L$5,'Сводная МОДЕЛЬ 1x1'!$A$20:$AC$29,16,FALSE)-VLOOKUP(L$5,'Сводная МОДЕЛЬ 1x1'!$A$20:$AC$29,23,FALSE)*'Сводная МОДЕЛЬ 1x1'!$O$8)/VLOOKUP(L$5,'Сводная МОДЕЛЬ 1x1'!$A$20:$AC$29,15,FALSE),"-"),"-")</f>
        <v>261.21149425287359</v>
      </c>
      <c r="M11" s="436">
        <f>IF(L11&lt;&gt;"-",L11+VLOOKUP($L$5,'Сводная МОДЕЛЬ 1x1'!$A$20:$AC$29,7,FALSE),"-")</f>
        <v>324.21149425287359</v>
      </c>
    </row>
    <row r="12" spans="1:13" x14ac:dyDescent="0.2">
      <c r="A12" s="434">
        <f>'Сводная МОДЕЛЬ 1x1'!$O$10*0.2</f>
        <v>2000</v>
      </c>
      <c r="B12" s="435">
        <f>IF($A12&gt;=VLOOKUP(B$5,'Сводная МОДЕЛЬ 1x1'!$A$20:$AC$29,24,FALSE),IF(AND(VLOOKUP(B$5,'Сводная МОДЕЛЬ 1x1'!$A$20:$AC$29,24,FALSE)&gt;0,'Сводная МОДЕЛЬ 1x1'!$O$4&gt;0),($A12-VLOOKUP(B$5,'Сводная МОДЕЛЬ 1x1'!$A$20:$AC$29,16,FALSE)-VLOOKUP(B$5,'Сводная МОДЕЛЬ 1x1'!$A$20:$AC$29,23,FALSE)*'Сводная МОДЕЛЬ 1x1'!$O$8)/VLOOKUP(B$5,'Сводная МОДЕЛЬ 1x1'!$A$20:$AC$29,15,FALSE),"-"),"-")</f>
        <v>1647.2416666666668</v>
      </c>
      <c r="C12" s="436">
        <f>IF(B12&lt;&gt;"-",B12+VLOOKUP($B$5,'Сводная МОДЕЛЬ 1x1'!$A$20:$AC$29,7,FALSE),"-")</f>
        <v>1675.2416666666668</v>
      </c>
      <c r="D12" s="435">
        <f>IF($A12&gt;=VLOOKUP(D$5,'Сводная МОДЕЛЬ 1x1'!$A$20:$AC$29,24,FALSE),IF(AND(VLOOKUP(D$5,'Сводная МОДЕЛЬ 1x1'!$A$20:$AC$29,24,FALSE)&gt;0,'Сводная МОДЕЛЬ 1x1'!$O$4&gt;0),($A12-VLOOKUP(D$5,'Сводная МОДЕЛЬ 1x1'!$A$20:$AC$29,16,FALSE)-VLOOKUP(D$5,'Сводная МОДЕЛЬ 1x1'!$A$20:$AC$29,23,FALSE)*'Сводная МОДЕЛЬ 1x1'!$O$8)/VLOOKUP(D$5,'Сводная МОДЕЛЬ 1x1'!$A$20:$AC$29,15,FALSE),"-"),"-")</f>
        <v>1176.6634730538922</v>
      </c>
      <c r="E12" s="436">
        <f>IF(D12&lt;&gt;"-",D12+VLOOKUP($D$5,'Сводная МОДЕЛЬ 1x1'!$A$20:$AC$29,7,FALSE),"-")</f>
        <v>1211.6634730538922</v>
      </c>
      <c r="F12" s="435">
        <f>IF($A12&gt;=VLOOKUP(F$5,'Сводная МОДЕЛЬ 1x1'!$A$20:$AC$29,24,FALSE),IF(AND(VLOOKUP(F$5,'Сводная МОДЕЛЬ 1x1'!$A$20:$AC$29,24,FALSE)&gt;0,'Сводная МОДЕЛЬ 1x1'!$O$4&gt;0),($A12-VLOOKUP(F$5,'Сводная МОДЕЛЬ 1x1'!$A$20:$AC$29,16,FALSE)-VLOOKUP(F$5,'Сводная МОДЕЛЬ 1x1'!$A$20:$AC$29,23,FALSE)*'Сводная МОДЕЛЬ 1x1'!$O$8)/VLOOKUP(F$5,'Сводная МОДЕЛЬ 1x1'!$A$20:$AC$29,15,FALSE),"-"),"-")</f>
        <v>881.95475113122166</v>
      </c>
      <c r="G12" s="436">
        <f>IF(F12&lt;&gt;"-",F12+VLOOKUP($F$5,'Сводная МОДЕЛЬ 1x1'!$A$20:$AC$29,7,FALSE),"-")</f>
        <v>923.95475113122166</v>
      </c>
      <c r="H12" s="435">
        <f>IF($A12&gt;=VLOOKUP(H$5,'Сводная МОДЕЛЬ 1x1'!$A$20:$AC$29,24,FALSE),IF(AND(VLOOKUP(H$5,'Сводная МОДЕЛЬ 1x1'!$A$20:$AC$29,24,FALSE)&gt;0,'Сводная МОДЕЛЬ 1x1'!$O$4&gt;0),($A12-VLOOKUP(H$5,'Сводная МОДЕЛЬ 1x1'!$A$20:$AC$29,16,FALSE)-VLOOKUP(H$5,'Сводная МОДЕЛЬ 1x1'!$A$20:$AC$29,23,FALSE)*'Сводная МОДЕЛЬ 1x1'!$O$8)/VLOOKUP(H$5,'Сводная МОДЕЛЬ 1x1'!$A$20:$AC$29,15,FALSE),"-"),"-")</f>
        <v>655.84557823129251</v>
      </c>
      <c r="I12" s="436">
        <f>IF(H12&lt;&gt;"-",H12+VLOOKUP($H$5,'Сводная МОДЕЛЬ 1x1'!$A$20:$AC$29,7,FALSE),"-")</f>
        <v>704.84557823129251</v>
      </c>
      <c r="J12" s="435">
        <f>IF($A12&gt;=VLOOKUP(J$5,'Сводная МОДЕЛЬ 1x1'!$A$20:$AC$29,24,FALSE),IF(AND(VLOOKUP(J$5,'Сводная МОДЕЛЬ 1x1'!$A$20:$AC$29,24,FALSE)&gt;0,'Сводная МОДЕЛЬ 1x1'!$O$4&gt;0),($A12-VLOOKUP(J$5,'Сводная МОДЕЛЬ 1x1'!$A$20:$AC$29,16,FALSE)-VLOOKUP(J$5,'Сводная МОДЕЛЬ 1x1'!$A$20:$AC$29,23,FALSE)*'Сводная МОДЕЛЬ 1x1'!$O$8)/VLOOKUP(J$5,'Сводная МОДЕЛЬ 1x1'!$A$20:$AC$29,15,FALSE),"-"),"-")</f>
        <v>481.12506329113921</v>
      </c>
      <c r="K12" s="436">
        <f>IF(J12&lt;&gt;"-",J12+VLOOKUP($J$5,'Сводная МОДЕЛЬ 1x1'!$A$20:$AC$29,7,FALSE),"-")</f>
        <v>537.12506329113921</v>
      </c>
      <c r="L12" s="435">
        <f>IF($A12&gt;=VLOOKUP(L$5,'Сводная МОДЕЛЬ 1x1'!$A$20:$AC$29,24,FALSE),IF(AND(VLOOKUP(L$5,'Сводная МОДЕЛЬ 1x1'!$A$20:$AC$29,24,FALSE)&gt;0,'Сводная МОДЕЛЬ 1x1'!$O$4&gt;0),($A12-VLOOKUP(L$5,'Сводная МОДЕЛЬ 1x1'!$A$20:$AC$29,16,FALSE)-VLOOKUP(L$5,'Сводная МОДЕЛЬ 1x1'!$A$20:$AC$29,23,FALSE)*'Сводная МОДЕЛЬ 1x1'!$O$8)/VLOOKUP(L$5,'Сводная МОДЕЛЬ 1x1'!$A$20:$AC$29,15,FALSE),"-"),"-")</f>
        <v>356.99693486590041</v>
      </c>
      <c r="M12" s="436">
        <f>IF(L12&lt;&gt;"-",L12+VLOOKUP($L$5,'Сводная МОДЕЛЬ 1x1'!$A$20:$AC$29,7,FALSE),"-")</f>
        <v>419.99693486590041</v>
      </c>
    </row>
    <row r="13" spans="1:13" x14ac:dyDescent="0.2">
      <c r="A13" s="434">
        <f>'Сводная МОДЕЛЬ 1x1'!$O$10*0.25</f>
        <v>2500</v>
      </c>
      <c r="B13" s="435">
        <f>IF($A13&gt;=VLOOKUP(B$5,'Сводная МОДЕЛЬ 1x1'!$A$20:$AC$29,24,FALSE),IF(AND(VLOOKUP(B$5,'Сводная МОДЕЛЬ 1x1'!$A$20:$AC$29,24,FALSE)&gt;0,'Сводная МОДЕЛЬ 1x1'!$O$4&gt;0),($A13-VLOOKUP(B$5,'Сводная МОДЕЛЬ 1x1'!$A$20:$AC$29,16,FALSE)-VLOOKUP(B$5,'Сводная МОДЕЛЬ 1x1'!$A$20:$AC$29,23,FALSE)*'Сводная МОДЕЛЬ 1x1'!$O$8)/VLOOKUP(B$5,'Сводная МОДЕЛЬ 1x1'!$A$20:$AC$29,15,FALSE),"-"),"-")</f>
        <v>2063.9083333333333</v>
      </c>
      <c r="C13" s="436">
        <f>IF(B13&lt;&gt;"-",B13+VLOOKUP($B$5,'Сводная МОДЕЛЬ 1x1'!$A$20:$AC$29,7,FALSE),"-")</f>
        <v>2091.9083333333333</v>
      </c>
      <c r="D13" s="435">
        <f>IF($A13&gt;=VLOOKUP(D$5,'Сводная МОДЕЛЬ 1x1'!$A$20:$AC$29,24,FALSE),IF(AND(VLOOKUP(D$5,'Сводная МОДЕЛЬ 1x1'!$A$20:$AC$29,24,FALSE)&gt;0,'Сводная МОДЕЛЬ 1x1'!$O$4&gt;0),($A13-VLOOKUP(D$5,'Сводная МОДЕЛЬ 1x1'!$A$20:$AC$29,16,FALSE)-VLOOKUP(D$5,'Сводная МОДЕЛЬ 1x1'!$A$20:$AC$29,23,FALSE)*'Сводная МОДЕЛЬ 1x1'!$O$8)/VLOOKUP(D$5,'Сводная МОДЕЛЬ 1x1'!$A$20:$AC$29,15,FALSE),"-"),"-")</f>
        <v>1476.0646706586826</v>
      </c>
      <c r="E13" s="436">
        <f>IF(D13&lt;&gt;"-",D13+VLOOKUP($D$5,'Сводная МОДЕЛЬ 1x1'!$A$20:$AC$29,7,FALSE),"-")</f>
        <v>1511.0646706586826</v>
      </c>
      <c r="F13" s="435">
        <f>IF($A13&gt;=VLOOKUP(F$5,'Сводная МОДЕЛЬ 1x1'!$A$20:$AC$29,24,FALSE),IF(AND(VLOOKUP(F$5,'Сводная МОДЕЛЬ 1x1'!$A$20:$AC$29,24,FALSE)&gt;0,'Сводная МОДЕЛЬ 1x1'!$O$4&gt;0),($A13-VLOOKUP(F$5,'Сводная МОДЕЛЬ 1x1'!$A$20:$AC$29,16,FALSE)-VLOOKUP(F$5,'Сводная МОДЕЛЬ 1x1'!$A$20:$AC$29,23,FALSE)*'Сводная МОДЕЛЬ 1x1'!$O$8)/VLOOKUP(F$5,'Сводная МОДЕЛЬ 1x1'!$A$20:$AC$29,15,FALSE),"-"),"-")</f>
        <v>1108.1990950226245</v>
      </c>
      <c r="G13" s="436">
        <f>IF(F13&lt;&gt;"-",F13+VLOOKUP($F$5,'Сводная МОДЕЛЬ 1x1'!$A$20:$AC$29,7,FALSE),"-")</f>
        <v>1150.1990950226245</v>
      </c>
      <c r="H13" s="435">
        <f>IF($A13&gt;=VLOOKUP(H$5,'Сводная МОДЕЛЬ 1x1'!$A$20:$AC$29,24,FALSE),IF(AND(VLOOKUP(H$5,'Сводная МОДЕЛЬ 1x1'!$A$20:$AC$29,24,FALSE)&gt;0,'Сводная МОДЕЛЬ 1x1'!$O$4&gt;0),($A13-VLOOKUP(H$5,'Сводная МОДЕЛЬ 1x1'!$A$20:$AC$29,16,FALSE)-VLOOKUP(H$5,'Сводная МОДЕЛЬ 1x1'!$A$20:$AC$29,23,FALSE)*'Сводная МОДЕЛЬ 1x1'!$O$8)/VLOOKUP(H$5,'Сводная МОДЕЛЬ 1x1'!$A$20:$AC$29,15,FALSE),"-"),"-")</f>
        <v>825.91360544217696</v>
      </c>
      <c r="I13" s="436">
        <f>IF(H13&lt;&gt;"-",H13+VLOOKUP($H$5,'Сводная МОДЕЛЬ 1x1'!$A$20:$AC$29,7,FALSE),"-")</f>
        <v>874.91360544217696</v>
      </c>
      <c r="J13" s="435">
        <f>IF($A13&gt;=VLOOKUP(J$5,'Сводная МОДЕЛЬ 1x1'!$A$20:$AC$29,24,FALSE),IF(AND(VLOOKUP(J$5,'Сводная МОДЕЛЬ 1x1'!$A$20:$AC$29,24,FALSE)&gt;0,'Сводная МОДЕЛЬ 1x1'!$O$4&gt;0),($A13-VLOOKUP(J$5,'Сводная МОДЕЛЬ 1x1'!$A$20:$AC$29,16,FALSE)-VLOOKUP(J$5,'Сводная МОДЕЛЬ 1x1'!$A$20:$AC$29,23,FALSE)*'Сводная МОДЕЛЬ 1x1'!$O$8)/VLOOKUP(J$5,'Сводная МОДЕЛЬ 1x1'!$A$20:$AC$29,15,FALSE),"-"),"-")</f>
        <v>607.70734177215184</v>
      </c>
      <c r="K13" s="436">
        <f>IF(J13&lt;&gt;"-",J13+VLOOKUP($J$5,'Сводная МОДЕЛЬ 1x1'!$A$20:$AC$29,7,FALSE),"-")</f>
        <v>663.70734177215184</v>
      </c>
      <c r="L13" s="435">
        <f>IF($A13&gt;=VLOOKUP(L$5,'Сводная МОДЕЛЬ 1x1'!$A$20:$AC$29,24,FALSE),IF(AND(VLOOKUP(L$5,'Сводная МОДЕЛЬ 1x1'!$A$20:$AC$29,24,FALSE)&gt;0,'Сводная МОДЕЛЬ 1x1'!$O$4&gt;0),($A13-VLOOKUP(L$5,'Сводная МОДЕЛЬ 1x1'!$A$20:$AC$29,16,FALSE)-VLOOKUP(L$5,'Сводная МОДЕЛЬ 1x1'!$A$20:$AC$29,23,FALSE)*'Сводная МОДЕЛЬ 1x1'!$O$8)/VLOOKUP(L$5,'Сводная МОДЕЛЬ 1x1'!$A$20:$AC$29,15,FALSE),"-"),"-")</f>
        <v>452.78237547892718</v>
      </c>
      <c r="M13" s="436">
        <f>IF(L13&lt;&gt;"-",L13+VLOOKUP($L$5,'Сводная МОДЕЛЬ 1x1'!$A$20:$AC$29,7,FALSE),"-")</f>
        <v>515.78237547892718</v>
      </c>
    </row>
    <row r="14" spans="1:13" x14ac:dyDescent="0.2">
      <c r="A14" s="434">
        <f>'Сводная МОДЕЛЬ 1x1'!$O$10*0.3</f>
        <v>3000</v>
      </c>
      <c r="B14" s="435">
        <f>IF($A14&gt;=VLOOKUP(B$5,'Сводная МОДЕЛЬ 1x1'!$A$20:$AC$29,24,FALSE),IF(AND(VLOOKUP(B$5,'Сводная МОДЕЛЬ 1x1'!$A$20:$AC$29,24,FALSE)&gt;0,'Сводная МОДЕЛЬ 1x1'!$O$4&gt;0),($A14-VLOOKUP(B$5,'Сводная МОДЕЛЬ 1x1'!$A$20:$AC$29,16,FALSE)-VLOOKUP(B$5,'Сводная МОДЕЛЬ 1x1'!$A$20:$AC$29,23,FALSE)*'Сводная МОДЕЛЬ 1x1'!$O$8)/VLOOKUP(B$5,'Сводная МОДЕЛЬ 1x1'!$A$20:$AC$29,15,FALSE),"-"),"-")</f>
        <v>2480.5750000000003</v>
      </c>
      <c r="C14" s="436">
        <f>IF(B14&lt;&gt;"-",B14+VLOOKUP($B$5,'Сводная МОДЕЛЬ 1x1'!$A$20:$AC$29,7,FALSE),"-")</f>
        <v>2508.5750000000003</v>
      </c>
      <c r="D14" s="435">
        <f>IF($A14&gt;=VLOOKUP(D$5,'Сводная МОДЕЛЬ 1x1'!$A$20:$AC$29,24,FALSE),IF(AND(VLOOKUP(D$5,'Сводная МОДЕЛЬ 1x1'!$A$20:$AC$29,24,FALSE)&gt;0,'Сводная МОДЕЛЬ 1x1'!$O$4&gt;0),($A14-VLOOKUP(D$5,'Сводная МОДЕЛЬ 1x1'!$A$20:$AC$29,16,FALSE)-VLOOKUP(D$5,'Сводная МОДЕЛЬ 1x1'!$A$20:$AC$29,23,FALSE)*'Сводная МОДЕЛЬ 1x1'!$O$8)/VLOOKUP(D$5,'Сводная МОДЕЛЬ 1x1'!$A$20:$AC$29,15,FALSE),"-"),"-")</f>
        <v>1775.4658682634731</v>
      </c>
      <c r="E14" s="436">
        <f>IF(D14&lt;&gt;"-",D14+VLOOKUP($D$5,'Сводная МОДЕЛЬ 1x1'!$A$20:$AC$29,7,FALSE),"-")</f>
        <v>1810.4658682634731</v>
      </c>
      <c r="F14" s="435">
        <f>IF($A14&gt;=VLOOKUP(F$5,'Сводная МОДЕЛЬ 1x1'!$A$20:$AC$29,24,FALSE),IF(AND(VLOOKUP(F$5,'Сводная МОДЕЛЬ 1x1'!$A$20:$AC$29,24,FALSE)&gt;0,'Сводная МОДЕЛЬ 1x1'!$O$4&gt;0),($A14-VLOOKUP(F$5,'Сводная МОДЕЛЬ 1x1'!$A$20:$AC$29,16,FALSE)-VLOOKUP(F$5,'Сводная МОДЕЛЬ 1x1'!$A$20:$AC$29,23,FALSE)*'Сводная МОДЕЛЬ 1x1'!$O$8)/VLOOKUP(F$5,'Сводная МОДЕЛЬ 1x1'!$A$20:$AC$29,15,FALSE),"-"),"-")</f>
        <v>1334.4434389140274</v>
      </c>
      <c r="G14" s="436">
        <f>IF(F14&lt;&gt;"-",F14+VLOOKUP($F$5,'Сводная МОДЕЛЬ 1x1'!$A$20:$AC$29,7,FALSE),"-")</f>
        <v>1376.4434389140274</v>
      </c>
      <c r="H14" s="435">
        <f>IF($A14&gt;=VLOOKUP(H$5,'Сводная МОДЕЛЬ 1x1'!$A$20:$AC$29,24,FALSE),IF(AND(VLOOKUP(H$5,'Сводная МОДЕЛЬ 1x1'!$A$20:$AC$29,24,FALSE)&gt;0,'Сводная МОДЕЛЬ 1x1'!$O$4&gt;0),($A14-VLOOKUP(H$5,'Сводная МОДЕЛЬ 1x1'!$A$20:$AC$29,16,FALSE)-VLOOKUP(H$5,'Сводная МОДЕЛЬ 1x1'!$A$20:$AC$29,23,FALSE)*'Сводная МОДЕЛЬ 1x1'!$O$8)/VLOOKUP(H$5,'Сводная МОДЕЛЬ 1x1'!$A$20:$AC$29,15,FALSE),"-"),"-")</f>
        <v>995.9816326530613</v>
      </c>
      <c r="I14" s="436">
        <f>IF(H14&lt;&gt;"-",H14+VLOOKUP($H$5,'Сводная МОДЕЛЬ 1x1'!$A$20:$AC$29,7,FALSE),"-")</f>
        <v>1044.9816326530613</v>
      </c>
      <c r="J14" s="435">
        <f>IF($A14&gt;=VLOOKUP(J$5,'Сводная МОДЕЛЬ 1x1'!$A$20:$AC$29,24,FALSE),IF(AND(VLOOKUP(J$5,'Сводная МОДЕЛЬ 1x1'!$A$20:$AC$29,24,FALSE)&gt;0,'Сводная МОДЕЛЬ 1x1'!$O$4&gt;0),($A14-VLOOKUP(J$5,'Сводная МОДЕЛЬ 1x1'!$A$20:$AC$29,16,FALSE)-VLOOKUP(J$5,'Сводная МОДЕЛЬ 1x1'!$A$20:$AC$29,23,FALSE)*'Сводная МОДЕЛЬ 1x1'!$O$8)/VLOOKUP(J$5,'Сводная МОДЕЛЬ 1x1'!$A$20:$AC$29,15,FALSE),"-"),"-")</f>
        <v>734.28962025316446</v>
      </c>
      <c r="K14" s="436">
        <f>IF(J14&lt;&gt;"-",J14+VLOOKUP($J$5,'Сводная МОДЕЛЬ 1x1'!$A$20:$AC$29,7,FALSE),"-")</f>
        <v>790.28962025316446</v>
      </c>
      <c r="L14" s="435">
        <f>IF($A14&gt;=VLOOKUP(L$5,'Сводная МОДЕЛЬ 1x1'!$A$20:$AC$29,24,FALSE),IF(AND(VLOOKUP(L$5,'Сводная МОДЕЛЬ 1x1'!$A$20:$AC$29,24,FALSE)&gt;0,'Сводная МОДЕЛЬ 1x1'!$O$4&gt;0),($A14-VLOOKUP(L$5,'Сводная МОДЕЛЬ 1x1'!$A$20:$AC$29,16,FALSE)-VLOOKUP(L$5,'Сводная МОДЕЛЬ 1x1'!$A$20:$AC$29,23,FALSE)*'Сводная МОДЕЛЬ 1x1'!$O$8)/VLOOKUP(L$5,'Сводная МОДЕЛЬ 1x1'!$A$20:$AC$29,15,FALSE),"-"),"-")</f>
        <v>548.567816091954</v>
      </c>
      <c r="M14" s="436">
        <f>IF(L14&lt;&gt;"-",L14+VLOOKUP($L$5,'Сводная МОДЕЛЬ 1x1'!$A$20:$AC$29,7,FALSE),"-")</f>
        <v>611.567816091954</v>
      </c>
    </row>
    <row r="15" spans="1:13" x14ac:dyDescent="0.2">
      <c r="A15" s="434">
        <f>'Сводная МОДЕЛЬ 1x1'!$O$10*0.35</f>
        <v>3500</v>
      </c>
      <c r="B15" s="435">
        <f>IF($A15&gt;=VLOOKUP(B$5,'Сводная МОДЕЛЬ 1x1'!$A$20:$AC$29,24,FALSE),IF(AND(VLOOKUP(B$5,'Сводная МОДЕЛЬ 1x1'!$A$20:$AC$29,24,FALSE)&gt;0,'Сводная МОДЕЛЬ 1x1'!$O$4&gt;0),($A15-VLOOKUP(B$5,'Сводная МОДЕЛЬ 1x1'!$A$20:$AC$29,16,FALSE)-VLOOKUP(B$5,'Сводная МОДЕЛЬ 1x1'!$A$20:$AC$29,23,FALSE)*'Сводная МОДЕЛЬ 1x1'!$O$8)/VLOOKUP(B$5,'Сводная МОДЕЛЬ 1x1'!$A$20:$AC$29,15,FALSE),"-"),"-")</f>
        <v>2897.2416666666668</v>
      </c>
      <c r="C15" s="436">
        <f>IF(B15&lt;&gt;"-",B15+VLOOKUP($B$5,'Сводная МОДЕЛЬ 1x1'!$A$20:$AC$29,7,FALSE),"-")</f>
        <v>2925.2416666666668</v>
      </c>
      <c r="D15" s="435">
        <f>IF($A15&gt;=VLOOKUP(D$5,'Сводная МОДЕЛЬ 1x1'!$A$20:$AC$29,24,FALSE),IF(AND(VLOOKUP(D$5,'Сводная МОДЕЛЬ 1x1'!$A$20:$AC$29,24,FALSE)&gt;0,'Сводная МОДЕЛЬ 1x1'!$O$4&gt;0),($A15-VLOOKUP(D$5,'Сводная МОДЕЛЬ 1x1'!$A$20:$AC$29,16,FALSE)-VLOOKUP(D$5,'Сводная МОДЕЛЬ 1x1'!$A$20:$AC$29,23,FALSE)*'Сводная МОДЕЛЬ 1x1'!$O$8)/VLOOKUP(D$5,'Сводная МОДЕЛЬ 1x1'!$A$20:$AC$29,15,FALSE),"-"),"-")</f>
        <v>2074.8670658682636</v>
      </c>
      <c r="E15" s="436">
        <f>IF(D15&lt;&gt;"-",D15+VLOOKUP($D$5,'Сводная МОДЕЛЬ 1x1'!$A$20:$AC$29,7,FALSE),"-")</f>
        <v>2109.8670658682636</v>
      </c>
      <c r="F15" s="435">
        <f>IF($A15&gt;=VLOOKUP(F$5,'Сводная МОДЕЛЬ 1x1'!$A$20:$AC$29,24,FALSE),IF(AND(VLOOKUP(F$5,'Сводная МОДЕЛЬ 1x1'!$A$20:$AC$29,24,FALSE)&gt;0,'Сводная МОДЕЛЬ 1x1'!$O$4&gt;0),($A15-VLOOKUP(F$5,'Сводная МОДЕЛЬ 1x1'!$A$20:$AC$29,16,FALSE)-VLOOKUP(F$5,'Сводная МОДЕЛЬ 1x1'!$A$20:$AC$29,23,FALSE)*'Сводная МОДЕЛЬ 1x1'!$O$8)/VLOOKUP(F$5,'Сводная МОДЕЛЬ 1x1'!$A$20:$AC$29,15,FALSE),"-"),"-")</f>
        <v>1560.6877828054301</v>
      </c>
      <c r="G15" s="436">
        <f>IF(F15&lt;&gt;"-",F15+VLOOKUP($F$5,'Сводная МОДЕЛЬ 1x1'!$A$20:$AC$29,7,FALSE),"-")</f>
        <v>1602.6877828054301</v>
      </c>
      <c r="H15" s="435">
        <f>IF($A15&gt;=VLOOKUP(H$5,'Сводная МОДЕЛЬ 1x1'!$A$20:$AC$29,24,FALSE),IF(AND(VLOOKUP(H$5,'Сводная МОДЕЛЬ 1x1'!$A$20:$AC$29,24,FALSE)&gt;0,'Сводная МОДЕЛЬ 1x1'!$O$4&gt;0),($A15-VLOOKUP(H$5,'Сводная МОДЕЛЬ 1x1'!$A$20:$AC$29,16,FALSE)-VLOOKUP(H$5,'Сводная МОДЕЛЬ 1x1'!$A$20:$AC$29,23,FALSE)*'Сводная МОДЕЛЬ 1x1'!$O$8)/VLOOKUP(H$5,'Сводная МОДЕЛЬ 1x1'!$A$20:$AC$29,15,FALSE),"-"),"-")</f>
        <v>1166.0496598639456</v>
      </c>
      <c r="I15" s="436">
        <f>IF(H15&lt;&gt;"-",H15+VLOOKUP($H$5,'Сводная МОДЕЛЬ 1x1'!$A$20:$AC$29,7,FALSE),"-")</f>
        <v>1215.0496598639456</v>
      </c>
      <c r="J15" s="435">
        <f>IF($A15&gt;=VLOOKUP(J$5,'Сводная МОДЕЛЬ 1x1'!$A$20:$AC$29,24,FALSE),IF(AND(VLOOKUP(J$5,'Сводная МОДЕЛЬ 1x1'!$A$20:$AC$29,24,FALSE)&gt;0,'Сводная МОДЕЛЬ 1x1'!$O$4&gt;0),($A15-VLOOKUP(J$5,'Сводная МОДЕЛЬ 1x1'!$A$20:$AC$29,16,FALSE)-VLOOKUP(J$5,'Сводная МОДЕЛЬ 1x1'!$A$20:$AC$29,23,FALSE)*'Сводная МОДЕЛЬ 1x1'!$O$8)/VLOOKUP(J$5,'Сводная МОДЕЛЬ 1x1'!$A$20:$AC$29,15,FALSE),"-"),"-")</f>
        <v>860.87189873417719</v>
      </c>
      <c r="K15" s="436">
        <f>IF(J15&lt;&gt;"-",J15+VLOOKUP($J$5,'Сводная МОДЕЛЬ 1x1'!$A$20:$AC$29,7,FALSE),"-")</f>
        <v>916.87189873417719</v>
      </c>
      <c r="L15" s="435">
        <f>IF($A15&gt;=VLOOKUP(L$5,'Сводная МОДЕЛЬ 1x1'!$A$20:$AC$29,24,FALSE),IF(AND(VLOOKUP(L$5,'Сводная МОДЕЛЬ 1x1'!$A$20:$AC$29,24,FALSE)&gt;0,'Сводная МОДЕЛЬ 1x1'!$O$4&gt;0),($A15-VLOOKUP(L$5,'Сводная МОДЕЛЬ 1x1'!$A$20:$AC$29,16,FALSE)-VLOOKUP(L$5,'Сводная МОДЕЛЬ 1x1'!$A$20:$AC$29,23,FALSE)*'Сводная МОДЕЛЬ 1x1'!$O$8)/VLOOKUP(L$5,'Сводная МОДЕЛЬ 1x1'!$A$20:$AC$29,15,FALSE),"-"),"-")</f>
        <v>644.35325670498082</v>
      </c>
      <c r="M15" s="436">
        <f>IF(L15&lt;&gt;"-",L15+VLOOKUP($L$5,'Сводная МОДЕЛЬ 1x1'!$A$20:$AC$29,7,FALSE),"-")</f>
        <v>707.35325670498082</v>
      </c>
    </row>
    <row r="16" spans="1:13" x14ac:dyDescent="0.2">
      <c r="A16" s="434">
        <f>'Сводная МОДЕЛЬ 1x1'!$O$10*0.4</f>
        <v>4000</v>
      </c>
      <c r="B16" s="435">
        <f>IF($A16&gt;=VLOOKUP(B$5,'Сводная МОДЕЛЬ 1x1'!$A$20:$AC$29,24,FALSE),IF(AND(VLOOKUP(B$5,'Сводная МОДЕЛЬ 1x1'!$A$20:$AC$29,24,FALSE)&gt;0,'Сводная МОДЕЛЬ 1x1'!$O$4&gt;0),($A16-VLOOKUP(B$5,'Сводная МОДЕЛЬ 1x1'!$A$20:$AC$29,16,FALSE)-VLOOKUP(B$5,'Сводная МОДЕЛЬ 1x1'!$A$20:$AC$29,23,FALSE)*'Сводная МОДЕЛЬ 1x1'!$O$8)/VLOOKUP(B$5,'Сводная МОДЕЛЬ 1x1'!$A$20:$AC$29,15,FALSE),"-"),"-")</f>
        <v>3313.9083333333333</v>
      </c>
      <c r="C16" s="436">
        <f>IF(B16&lt;&gt;"-",B16+VLOOKUP($B$5,'Сводная МОДЕЛЬ 1x1'!$A$20:$AC$29,7,FALSE),"-")</f>
        <v>3341.9083333333333</v>
      </c>
      <c r="D16" s="435">
        <f>IF($A16&gt;=VLOOKUP(D$5,'Сводная МОДЕЛЬ 1x1'!$A$20:$AC$29,24,FALSE),IF(AND(VLOOKUP(D$5,'Сводная МОДЕЛЬ 1x1'!$A$20:$AC$29,24,FALSE)&gt;0,'Сводная МОДЕЛЬ 1x1'!$O$4&gt;0),($A16-VLOOKUP(D$5,'Сводная МОДЕЛЬ 1x1'!$A$20:$AC$29,16,FALSE)-VLOOKUP(D$5,'Сводная МОДЕЛЬ 1x1'!$A$20:$AC$29,23,FALSE)*'Сводная МОДЕЛЬ 1x1'!$O$8)/VLOOKUP(D$5,'Сводная МОДЕЛЬ 1x1'!$A$20:$AC$29,15,FALSE),"-"),"-")</f>
        <v>2374.268263473054</v>
      </c>
      <c r="E16" s="436">
        <f>IF(D16&lt;&gt;"-",D16+VLOOKUP($D$5,'Сводная МОДЕЛЬ 1x1'!$A$20:$AC$29,7,FALSE),"-")</f>
        <v>2409.268263473054</v>
      </c>
      <c r="F16" s="435">
        <f>IF($A16&gt;=VLOOKUP(F$5,'Сводная МОДЕЛЬ 1x1'!$A$20:$AC$29,24,FALSE),IF(AND(VLOOKUP(F$5,'Сводная МОДЕЛЬ 1x1'!$A$20:$AC$29,24,FALSE)&gt;0,'Сводная МОДЕЛЬ 1x1'!$O$4&gt;0),($A16-VLOOKUP(F$5,'Сводная МОДЕЛЬ 1x1'!$A$20:$AC$29,16,FALSE)-VLOOKUP(F$5,'Сводная МОДЕЛЬ 1x1'!$A$20:$AC$29,23,FALSE)*'Сводная МОДЕЛЬ 1x1'!$O$8)/VLOOKUP(F$5,'Сводная МОДЕЛЬ 1x1'!$A$20:$AC$29,15,FALSE),"-"),"-")</f>
        <v>1786.9321266968327</v>
      </c>
      <c r="G16" s="436">
        <f>IF(F16&lt;&gt;"-",F16+VLOOKUP($F$5,'Сводная МОДЕЛЬ 1x1'!$A$20:$AC$29,7,FALSE),"-")</f>
        <v>1828.9321266968327</v>
      </c>
      <c r="H16" s="435">
        <f>IF($A16&gt;=VLOOKUP(H$5,'Сводная МОДЕЛЬ 1x1'!$A$20:$AC$29,24,FALSE),IF(AND(VLOOKUP(H$5,'Сводная МОДЕЛЬ 1x1'!$A$20:$AC$29,24,FALSE)&gt;0,'Сводная МОДЕЛЬ 1x1'!$O$4&gt;0),($A16-VLOOKUP(H$5,'Сводная МОДЕЛЬ 1x1'!$A$20:$AC$29,16,FALSE)-VLOOKUP(H$5,'Сводная МОДЕЛЬ 1x1'!$A$20:$AC$29,23,FALSE)*'Сводная МОДЕЛЬ 1x1'!$O$8)/VLOOKUP(H$5,'Сводная МОДЕЛЬ 1x1'!$A$20:$AC$29,15,FALSE),"-"),"-")</f>
        <v>1336.11768707483</v>
      </c>
      <c r="I16" s="436">
        <f>IF(H16&lt;&gt;"-",H16+VLOOKUP($H$5,'Сводная МОДЕЛЬ 1x1'!$A$20:$AC$29,7,FALSE),"-")</f>
        <v>1385.11768707483</v>
      </c>
      <c r="J16" s="435">
        <f>IF($A16&gt;=VLOOKUP(J$5,'Сводная МОДЕЛЬ 1x1'!$A$20:$AC$29,24,FALSE),IF(AND(VLOOKUP(J$5,'Сводная МОДЕЛЬ 1x1'!$A$20:$AC$29,24,FALSE)&gt;0,'Сводная МОДЕЛЬ 1x1'!$O$4&gt;0),($A16-VLOOKUP(J$5,'Сводная МОДЕЛЬ 1x1'!$A$20:$AC$29,16,FALSE)-VLOOKUP(J$5,'Сводная МОДЕЛЬ 1x1'!$A$20:$AC$29,23,FALSE)*'Сводная МОДЕЛЬ 1x1'!$O$8)/VLOOKUP(J$5,'Сводная МОДЕЛЬ 1x1'!$A$20:$AC$29,15,FALSE),"-"),"-")</f>
        <v>987.45417721518982</v>
      </c>
      <c r="K16" s="436">
        <f>IF(J16&lt;&gt;"-",J16+VLOOKUP($J$5,'Сводная МОДЕЛЬ 1x1'!$A$20:$AC$29,7,FALSE),"-")</f>
        <v>1043.4541772151897</v>
      </c>
      <c r="L16" s="435">
        <f>IF($A16&gt;=VLOOKUP(L$5,'Сводная МОДЕЛЬ 1x1'!$A$20:$AC$29,24,FALSE),IF(AND(VLOOKUP(L$5,'Сводная МОДЕЛЬ 1x1'!$A$20:$AC$29,24,FALSE)&gt;0,'Сводная МОДЕЛЬ 1x1'!$O$4&gt;0),($A16-VLOOKUP(L$5,'Сводная МОДЕЛЬ 1x1'!$A$20:$AC$29,16,FALSE)-VLOOKUP(L$5,'Сводная МОДЕЛЬ 1x1'!$A$20:$AC$29,23,FALSE)*'Сводная МОДЕЛЬ 1x1'!$O$8)/VLOOKUP(L$5,'Сводная МОДЕЛЬ 1x1'!$A$20:$AC$29,15,FALSE),"-"),"-")</f>
        <v>740.13869731800764</v>
      </c>
      <c r="M16" s="436">
        <f>IF(L16&lt;&gt;"-",L16+VLOOKUP($L$5,'Сводная МОДЕЛЬ 1x1'!$A$20:$AC$29,7,FALSE),"-")</f>
        <v>803.13869731800764</v>
      </c>
    </row>
    <row r="17" spans="1:13" x14ac:dyDescent="0.2">
      <c r="A17" s="434">
        <f>'Сводная МОДЕЛЬ 1x1'!$O$10*0.45</f>
        <v>4500</v>
      </c>
      <c r="B17" s="435">
        <f>IF($A17&gt;=VLOOKUP(B$5,'Сводная МОДЕЛЬ 1x1'!$A$20:$AC$29,24,FALSE),IF(AND(VLOOKUP(B$5,'Сводная МОДЕЛЬ 1x1'!$A$20:$AC$29,24,FALSE)&gt;0,'Сводная МОДЕЛЬ 1x1'!$O$4&gt;0),($A17-VLOOKUP(B$5,'Сводная МОДЕЛЬ 1x1'!$A$20:$AC$29,16,FALSE)-VLOOKUP(B$5,'Сводная МОДЕЛЬ 1x1'!$A$20:$AC$29,23,FALSE)*'Сводная МОДЕЛЬ 1x1'!$O$8)/VLOOKUP(B$5,'Сводная МОДЕЛЬ 1x1'!$A$20:$AC$29,15,FALSE),"-"),"-")</f>
        <v>3730.5749999999998</v>
      </c>
      <c r="C17" s="436">
        <f>IF(B17&lt;&gt;"-",B17+VLOOKUP($B$5,'Сводная МОДЕЛЬ 1x1'!$A$20:$AC$29,7,FALSE),"-")</f>
        <v>3758.5749999999998</v>
      </c>
      <c r="D17" s="435">
        <f>IF($A17&gt;=VLOOKUP(D$5,'Сводная МОДЕЛЬ 1x1'!$A$20:$AC$29,24,FALSE),IF(AND(VLOOKUP(D$5,'Сводная МОДЕЛЬ 1x1'!$A$20:$AC$29,24,FALSE)&gt;0,'Сводная МОДЕЛЬ 1x1'!$O$4&gt;0),($A17-VLOOKUP(D$5,'Сводная МОДЕЛЬ 1x1'!$A$20:$AC$29,16,FALSE)-VLOOKUP(D$5,'Сводная МОДЕЛЬ 1x1'!$A$20:$AC$29,23,FALSE)*'Сводная МОДЕЛЬ 1x1'!$O$8)/VLOOKUP(D$5,'Сводная МОДЕЛЬ 1x1'!$A$20:$AC$29,15,FALSE),"-"),"-")</f>
        <v>2673.6694610778445</v>
      </c>
      <c r="E17" s="436">
        <f>IF(D17&lt;&gt;"-",D17+VLOOKUP($D$5,'Сводная МОДЕЛЬ 1x1'!$A$20:$AC$29,7,FALSE),"-")</f>
        <v>2708.6694610778445</v>
      </c>
      <c r="F17" s="435">
        <f>IF($A17&gt;=VLOOKUP(F$5,'Сводная МОДЕЛЬ 1x1'!$A$20:$AC$29,24,FALSE),IF(AND(VLOOKUP(F$5,'Сводная МОДЕЛЬ 1x1'!$A$20:$AC$29,24,FALSE)&gt;0,'Сводная МОДЕЛЬ 1x1'!$O$4&gt;0),($A17-VLOOKUP(F$5,'Сводная МОДЕЛЬ 1x1'!$A$20:$AC$29,16,FALSE)-VLOOKUP(F$5,'Сводная МОДЕЛЬ 1x1'!$A$20:$AC$29,23,FALSE)*'Сводная МОДЕЛЬ 1x1'!$O$8)/VLOOKUP(F$5,'Сводная МОДЕЛЬ 1x1'!$A$20:$AC$29,15,FALSE),"-"),"-")</f>
        <v>2013.1764705882354</v>
      </c>
      <c r="G17" s="436">
        <f>IF(F17&lt;&gt;"-",F17+VLOOKUP($F$5,'Сводная МОДЕЛЬ 1x1'!$A$20:$AC$29,7,FALSE),"-")</f>
        <v>2055.1764705882351</v>
      </c>
      <c r="H17" s="435">
        <f>IF($A17&gt;=VLOOKUP(H$5,'Сводная МОДЕЛЬ 1x1'!$A$20:$AC$29,24,FALSE),IF(AND(VLOOKUP(H$5,'Сводная МОДЕЛЬ 1x1'!$A$20:$AC$29,24,FALSE)&gt;0,'Сводная МОДЕЛЬ 1x1'!$O$4&gt;0),($A17-VLOOKUP(H$5,'Сводная МОДЕЛЬ 1x1'!$A$20:$AC$29,16,FALSE)-VLOOKUP(H$5,'Сводная МОДЕЛЬ 1x1'!$A$20:$AC$29,23,FALSE)*'Сводная МОДЕЛЬ 1x1'!$O$8)/VLOOKUP(H$5,'Сводная МОДЕЛЬ 1x1'!$A$20:$AC$29,15,FALSE),"-"),"-")</f>
        <v>1506.1857142857143</v>
      </c>
      <c r="I17" s="436">
        <f>IF(H17&lt;&gt;"-",H17+VLOOKUP($H$5,'Сводная МОДЕЛЬ 1x1'!$A$20:$AC$29,7,FALSE),"-")</f>
        <v>1555.1857142857143</v>
      </c>
      <c r="J17" s="435">
        <f>IF($A17&gt;=VLOOKUP(J$5,'Сводная МОДЕЛЬ 1x1'!$A$20:$AC$29,24,FALSE),IF(AND(VLOOKUP(J$5,'Сводная МОДЕЛЬ 1x1'!$A$20:$AC$29,24,FALSE)&gt;0,'Сводная МОДЕЛЬ 1x1'!$O$4&gt;0),($A17-VLOOKUP(J$5,'Сводная МОДЕЛЬ 1x1'!$A$20:$AC$29,16,FALSE)-VLOOKUP(J$5,'Сводная МОДЕЛЬ 1x1'!$A$20:$AC$29,23,FALSE)*'Сводная МОДЕЛЬ 1x1'!$O$8)/VLOOKUP(J$5,'Сводная МОДЕЛЬ 1x1'!$A$20:$AC$29,15,FALSE),"-"),"-")</f>
        <v>1114.0364556962027</v>
      </c>
      <c r="K17" s="436">
        <f>IF(J17&lt;&gt;"-",J17+VLOOKUP($J$5,'Сводная МОДЕЛЬ 1x1'!$A$20:$AC$29,7,FALSE),"-")</f>
        <v>1170.0364556962027</v>
      </c>
      <c r="L17" s="435">
        <f>IF($A17&gt;=VLOOKUP(L$5,'Сводная МОДЕЛЬ 1x1'!$A$20:$AC$29,24,FALSE),IF(AND(VLOOKUP(L$5,'Сводная МОДЕЛЬ 1x1'!$A$20:$AC$29,24,FALSE)&gt;0,'Сводная МОДЕЛЬ 1x1'!$O$4&gt;0),($A17-VLOOKUP(L$5,'Сводная МОДЕЛЬ 1x1'!$A$20:$AC$29,16,FALSE)-VLOOKUP(L$5,'Сводная МОДЕЛЬ 1x1'!$A$20:$AC$29,23,FALSE)*'Сводная МОДЕЛЬ 1x1'!$O$8)/VLOOKUP(L$5,'Сводная МОДЕЛЬ 1x1'!$A$20:$AC$29,15,FALSE),"-"),"-")</f>
        <v>835.92413793103447</v>
      </c>
      <c r="M17" s="436">
        <f>IF(L17&lt;&gt;"-",L17+VLOOKUP($L$5,'Сводная МОДЕЛЬ 1x1'!$A$20:$AC$29,7,FALSE),"-")</f>
        <v>898.92413793103447</v>
      </c>
    </row>
    <row r="18" spans="1:13" x14ac:dyDescent="0.2">
      <c r="A18" s="434">
        <f>'Сводная МОДЕЛЬ 1x1'!$O$10*0.5</f>
        <v>5000</v>
      </c>
      <c r="B18" s="435">
        <f>IF($A18&gt;=VLOOKUP(B$5,'Сводная МОДЕЛЬ 1x1'!$A$20:$AC$29,24,FALSE),IF(AND(VLOOKUP(B$5,'Сводная МОДЕЛЬ 1x1'!$A$20:$AC$29,24,FALSE)&gt;0,'Сводная МОДЕЛЬ 1x1'!$O$4&gt;0),($A18-VLOOKUP(B$5,'Сводная МОДЕЛЬ 1x1'!$A$20:$AC$29,16,FALSE)-VLOOKUP(B$5,'Сводная МОДЕЛЬ 1x1'!$A$20:$AC$29,23,FALSE)*'Сводная МОДЕЛЬ 1x1'!$O$8)/VLOOKUP(B$5,'Сводная МОДЕЛЬ 1x1'!$A$20:$AC$29,15,FALSE),"-"),"-")</f>
        <v>4147.2416666666668</v>
      </c>
      <c r="C18" s="436">
        <f>IF(B18&lt;&gt;"-",B18+VLOOKUP($B$5,'Сводная МОДЕЛЬ 1x1'!$A$20:$AC$29,7,FALSE),"-")</f>
        <v>4175.2416666666668</v>
      </c>
      <c r="D18" s="435">
        <f>IF($A18&gt;=VLOOKUP(D$5,'Сводная МОДЕЛЬ 1x1'!$A$20:$AC$29,24,FALSE),IF(AND(VLOOKUP(D$5,'Сводная МОДЕЛЬ 1x1'!$A$20:$AC$29,24,FALSE)&gt;0,'Сводная МОДЕЛЬ 1x1'!$O$4&gt;0),($A18-VLOOKUP(D$5,'Сводная МОДЕЛЬ 1x1'!$A$20:$AC$29,16,FALSE)-VLOOKUP(D$5,'Сводная МОДЕЛЬ 1x1'!$A$20:$AC$29,23,FALSE)*'Сводная МОДЕЛЬ 1x1'!$O$8)/VLOOKUP(D$5,'Сводная МОДЕЛЬ 1x1'!$A$20:$AC$29,15,FALSE),"-"),"-")</f>
        <v>2973.070658682635</v>
      </c>
      <c r="E18" s="436">
        <f>IF(D18&lt;&gt;"-",D18+VLOOKUP($D$5,'Сводная МОДЕЛЬ 1x1'!$A$20:$AC$29,7,FALSE),"-")</f>
        <v>3008.070658682635</v>
      </c>
      <c r="F18" s="435">
        <f>IF($A18&gt;=VLOOKUP(F$5,'Сводная МОДЕЛЬ 1x1'!$A$20:$AC$29,24,FALSE),IF(AND(VLOOKUP(F$5,'Сводная МОДЕЛЬ 1x1'!$A$20:$AC$29,24,FALSE)&gt;0,'Сводная МОДЕЛЬ 1x1'!$O$4&gt;0),($A18-VLOOKUP(F$5,'Сводная МОДЕЛЬ 1x1'!$A$20:$AC$29,16,FALSE)-VLOOKUP(F$5,'Сводная МОДЕЛЬ 1x1'!$A$20:$AC$29,23,FALSE)*'Сводная МОДЕЛЬ 1x1'!$O$8)/VLOOKUP(F$5,'Сводная МОДЕЛЬ 1x1'!$A$20:$AC$29,15,FALSE),"-"),"-")</f>
        <v>2239.420814479638</v>
      </c>
      <c r="G18" s="436">
        <f>IF(F18&lt;&gt;"-",F18+VLOOKUP($F$5,'Сводная МОДЕЛЬ 1x1'!$A$20:$AC$29,7,FALSE),"-")</f>
        <v>2281.420814479638</v>
      </c>
      <c r="H18" s="435">
        <f>IF($A18&gt;=VLOOKUP(H$5,'Сводная МОДЕЛЬ 1x1'!$A$20:$AC$29,24,FALSE),IF(AND(VLOOKUP(H$5,'Сводная МОДЕЛЬ 1x1'!$A$20:$AC$29,24,FALSE)&gt;0,'Сводная МОДЕЛЬ 1x1'!$O$4&gt;0),($A18-VLOOKUP(H$5,'Сводная МОДЕЛЬ 1x1'!$A$20:$AC$29,16,FALSE)-VLOOKUP(H$5,'Сводная МОДЕЛЬ 1x1'!$A$20:$AC$29,23,FALSE)*'Сводная МОДЕЛЬ 1x1'!$O$8)/VLOOKUP(H$5,'Сводная МОДЕЛЬ 1x1'!$A$20:$AC$29,15,FALSE),"-"),"-")</f>
        <v>1676.2537414965986</v>
      </c>
      <c r="I18" s="436">
        <f>IF(H18&lt;&gt;"-",H18+VLOOKUP($H$5,'Сводная МОДЕЛЬ 1x1'!$A$20:$AC$29,7,FALSE),"-")</f>
        <v>1725.2537414965986</v>
      </c>
      <c r="J18" s="435">
        <f>IF($A18&gt;=VLOOKUP(J$5,'Сводная МОДЕЛЬ 1x1'!$A$20:$AC$29,24,FALSE),IF(AND(VLOOKUP(J$5,'Сводная МОДЕЛЬ 1x1'!$A$20:$AC$29,24,FALSE)&gt;0,'Сводная МОДЕЛЬ 1x1'!$O$4&gt;0),($A18-VLOOKUP(J$5,'Сводная МОДЕЛЬ 1x1'!$A$20:$AC$29,16,FALSE)-VLOOKUP(J$5,'Сводная МОДЕЛЬ 1x1'!$A$20:$AC$29,23,FALSE)*'Сводная МОДЕЛЬ 1x1'!$O$8)/VLOOKUP(J$5,'Сводная МОДЕЛЬ 1x1'!$A$20:$AC$29,15,FALSE),"-"),"-")</f>
        <v>1240.6187341772152</v>
      </c>
      <c r="K18" s="436">
        <f>IF(J18&lt;&gt;"-",J18+VLOOKUP($J$5,'Сводная МОДЕЛЬ 1x1'!$A$20:$AC$29,7,FALSE),"-")</f>
        <v>1296.6187341772152</v>
      </c>
      <c r="L18" s="435">
        <f>IF($A18&gt;=VLOOKUP(L$5,'Сводная МОДЕЛЬ 1x1'!$A$20:$AC$29,24,FALSE),IF(AND(VLOOKUP(L$5,'Сводная МОДЕЛЬ 1x1'!$A$20:$AC$29,24,FALSE)&gt;0,'Сводная МОДЕЛЬ 1x1'!$O$4&gt;0),($A18-VLOOKUP(L$5,'Сводная МОДЕЛЬ 1x1'!$A$20:$AC$29,16,FALSE)-VLOOKUP(L$5,'Сводная МОДЕЛЬ 1x1'!$A$20:$AC$29,23,FALSE)*'Сводная МОДЕЛЬ 1x1'!$O$8)/VLOOKUP(L$5,'Сводная МОДЕЛЬ 1x1'!$A$20:$AC$29,15,FALSE),"-"),"-")</f>
        <v>931.70957854406129</v>
      </c>
      <c r="M18" s="436">
        <f>IF(L18&lt;&gt;"-",L18+VLOOKUP($L$5,'Сводная МОДЕЛЬ 1x1'!$A$20:$AC$29,7,FALSE),"-")</f>
        <v>994.70957854406129</v>
      </c>
    </row>
    <row r="19" spans="1:13" x14ac:dyDescent="0.2">
      <c r="A19" s="434">
        <f>'Сводная МОДЕЛЬ 1x1'!$O$10*0.55</f>
        <v>5500</v>
      </c>
      <c r="B19" s="435">
        <f>IF($A19&gt;=VLOOKUP(B$5,'Сводная МОДЕЛЬ 1x1'!$A$20:$AC$29,24,FALSE),IF(AND(VLOOKUP(B$5,'Сводная МОДЕЛЬ 1x1'!$A$20:$AC$29,24,FALSE)&gt;0,'Сводная МОДЕЛЬ 1x1'!$O$4&gt;0),($A19-VLOOKUP(B$5,'Сводная МОДЕЛЬ 1x1'!$A$20:$AC$29,16,FALSE)-VLOOKUP(B$5,'Сводная МОДЕЛЬ 1x1'!$A$20:$AC$29,23,FALSE)*'Сводная МОДЕЛЬ 1x1'!$O$8)/VLOOKUP(B$5,'Сводная МОДЕЛЬ 1x1'!$A$20:$AC$29,15,FALSE),"-"),"-")</f>
        <v>4563.9083333333328</v>
      </c>
      <c r="C19" s="436">
        <f>IF(B19&lt;&gt;"-",B19+VLOOKUP($B$5,'Сводная МОДЕЛЬ 1x1'!$A$20:$AC$29,7,FALSE),"-")</f>
        <v>4591.9083333333328</v>
      </c>
      <c r="D19" s="435">
        <f>IF($A19&gt;=VLOOKUP(D$5,'Сводная МОДЕЛЬ 1x1'!$A$20:$AC$29,24,FALSE),IF(AND(VLOOKUP(D$5,'Сводная МОДЕЛЬ 1x1'!$A$20:$AC$29,24,FALSE)&gt;0,'Сводная МОДЕЛЬ 1x1'!$O$4&gt;0),($A19-VLOOKUP(D$5,'Сводная МОДЕЛЬ 1x1'!$A$20:$AC$29,16,FALSE)-VLOOKUP(D$5,'Сводная МОДЕЛЬ 1x1'!$A$20:$AC$29,23,FALSE)*'Сводная МОДЕЛЬ 1x1'!$O$8)/VLOOKUP(D$5,'Сводная МОДЕЛЬ 1x1'!$A$20:$AC$29,15,FALSE),"-"),"-")</f>
        <v>3272.4718562874255</v>
      </c>
      <c r="E19" s="436">
        <f>IF(D19&lt;&gt;"-",D19+VLOOKUP($D$5,'Сводная МОДЕЛЬ 1x1'!$A$20:$AC$29,7,FALSE),"-")</f>
        <v>3307.4718562874255</v>
      </c>
      <c r="F19" s="435">
        <f>IF($A19&gt;=VLOOKUP(F$5,'Сводная МОДЕЛЬ 1x1'!$A$20:$AC$29,24,FALSE),IF(AND(VLOOKUP(F$5,'Сводная МОДЕЛЬ 1x1'!$A$20:$AC$29,24,FALSE)&gt;0,'Сводная МОДЕЛЬ 1x1'!$O$4&gt;0),($A19-VLOOKUP(F$5,'Сводная МОДЕЛЬ 1x1'!$A$20:$AC$29,16,FALSE)-VLOOKUP(F$5,'Сводная МОДЕЛЬ 1x1'!$A$20:$AC$29,23,FALSE)*'Сводная МОДЕЛЬ 1x1'!$O$8)/VLOOKUP(F$5,'Сводная МОДЕЛЬ 1x1'!$A$20:$AC$29,15,FALSE),"-"),"-")</f>
        <v>2465.6651583710409</v>
      </c>
      <c r="G19" s="436">
        <f>IF(F19&lt;&gt;"-",F19+VLOOKUP($F$5,'Сводная МОДЕЛЬ 1x1'!$A$20:$AC$29,7,FALSE),"-")</f>
        <v>2507.6651583710409</v>
      </c>
      <c r="H19" s="435">
        <f>IF($A19&gt;=VLOOKUP(H$5,'Сводная МОДЕЛЬ 1x1'!$A$20:$AC$29,24,FALSE),IF(AND(VLOOKUP(H$5,'Сводная МОДЕЛЬ 1x1'!$A$20:$AC$29,24,FALSE)&gt;0,'Сводная МОДЕЛЬ 1x1'!$O$4&gt;0),($A19-VLOOKUP(H$5,'Сводная МОДЕЛЬ 1x1'!$A$20:$AC$29,16,FALSE)-VLOOKUP(H$5,'Сводная МОДЕЛЬ 1x1'!$A$20:$AC$29,23,FALSE)*'Сводная МОДЕЛЬ 1x1'!$O$8)/VLOOKUP(H$5,'Сводная МОДЕЛЬ 1x1'!$A$20:$AC$29,15,FALSE),"-"),"-")</f>
        <v>1846.321768707483</v>
      </c>
      <c r="I19" s="436">
        <f>IF(H19&lt;&gt;"-",H19+VLOOKUP($H$5,'Сводная МОДЕЛЬ 1x1'!$A$20:$AC$29,7,FALSE),"-")</f>
        <v>1895.321768707483</v>
      </c>
      <c r="J19" s="435">
        <f>IF($A19&gt;=VLOOKUP(J$5,'Сводная МОДЕЛЬ 1x1'!$A$20:$AC$29,24,FALSE),IF(AND(VLOOKUP(J$5,'Сводная МОДЕЛЬ 1x1'!$A$20:$AC$29,24,FALSE)&gt;0,'Сводная МОДЕЛЬ 1x1'!$O$4&gt;0),($A19-VLOOKUP(J$5,'Сводная МОДЕЛЬ 1x1'!$A$20:$AC$29,16,FALSE)-VLOOKUP(J$5,'Сводная МОДЕЛЬ 1x1'!$A$20:$AC$29,23,FALSE)*'Сводная МОДЕЛЬ 1x1'!$O$8)/VLOOKUP(J$5,'Сводная МОДЕЛЬ 1x1'!$A$20:$AC$29,15,FALSE),"-"),"-")</f>
        <v>1367.2010126582279</v>
      </c>
      <c r="K19" s="436">
        <f>IF(J19&lt;&gt;"-",J19+VLOOKUP($J$5,'Сводная МОДЕЛЬ 1x1'!$A$20:$AC$29,7,FALSE),"-")</f>
        <v>1423.2010126582279</v>
      </c>
      <c r="L19" s="435">
        <f>IF($A19&gt;=VLOOKUP(L$5,'Сводная МОДЕЛЬ 1x1'!$A$20:$AC$29,24,FALSE),IF(AND(VLOOKUP(L$5,'Сводная МОДЕЛЬ 1x1'!$A$20:$AC$29,24,FALSE)&gt;0,'Сводная МОДЕЛЬ 1x1'!$O$4&gt;0),($A19-VLOOKUP(L$5,'Сводная МОДЕЛЬ 1x1'!$A$20:$AC$29,16,FALSE)-VLOOKUP(L$5,'Сводная МОДЕЛЬ 1x1'!$A$20:$AC$29,23,FALSE)*'Сводная МОДЕЛЬ 1x1'!$O$8)/VLOOKUP(L$5,'Сводная МОДЕЛЬ 1x1'!$A$20:$AC$29,15,FALSE),"-"),"-")</f>
        <v>1027.4950191570881</v>
      </c>
      <c r="M19" s="436">
        <f>IF(L19&lt;&gt;"-",L19+VLOOKUP($L$5,'Сводная МОДЕЛЬ 1x1'!$A$20:$AC$29,7,FALSE),"-")</f>
        <v>1090.4950191570881</v>
      </c>
    </row>
    <row r="20" spans="1:13" x14ac:dyDescent="0.2">
      <c r="A20" s="434">
        <f>'Сводная МОДЕЛЬ 1x1'!$O$10*0.6</f>
        <v>6000</v>
      </c>
      <c r="B20" s="435">
        <f>IF($A20&gt;=VLOOKUP(B$5,'Сводная МОДЕЛЬ 1x1'!$A$20:$AC$29,24,FALSE),IF(AND(VLOOKUP(B$5,'Сводная МОДЕЛЬ 1x1'!$A$20:$AC$29,24,FALSE)&gt;0,'Сводная МОДЕЛЬ 1x1'!$O$4&gt;0),($A20-VLOOKUP(B$5,'Сводная МОДЕЛЬ 1x1'!$A$20:$AC$29,16,FALSE)-VLOOKUP(B$5,'Сводная МОДЕЛЬ 1x1'!$A$20:$AC$29,23,FALSE)*'Сводная МОДЕЛЬ 1x1'!$O$8)/VLOOKUP(B$5,'Сводная МОДЕЛЬ 1x1'!$A$20:$AC$29,15,FALSE),"-"),"-")</f>
        <v>4980.5749999999998</v>
      </c>
      <c r="C20" s="436">
        <f>IF(B20&lt;&gt;"-",B20+VLOOKUP($B$5,'Сводная МОДЕЛЬ 1x1'!$A$20:$AC$29,7,FALSE),"-")</f>
        <v>5008.5749999999998</v>
      </c>
      <c r="D20" s="435">
        <f>IF($A20&gt;=VLOOKUP(D$5,'Сводная МОДЕЛЬ 1x1'!$A$20:$AC$29,24,FALSE),IF(AND(VLOOKUP(D$5,'Сводная МОДЕЛЬ 1x1'!$A$20:$AC$29,24,FALSE)&gt;0,'Сводная МОДЕЛЬ 1x1'!$O$4&gt;0),($A20-VLOOKUP(D$5,'Сводная МОДЕЛЬ 1x1'!$A$20:$AC$29,16,FALSE)-VLOOKUP(D$5,'Сводная МОДЕЛЬ 1x1'!$A$20:$AC$29,23,FALSE)*'Сводная МОДЕЛЬ 1x1'!$O$8)/VLOOKUP(D$5,'Сводная МОДЕЛЬ 1x1'!$A$20:$AC$29,15,FALSE),"-"),"-")</f>
        <v>3571.8730538922159</v>
      </c>
      <c r="E20" s="436">
        <f>IF(D20&lt;&gt;"-",D20+VLOOKUP($D$5,'Сводная МОДЕЛЬ 1x1'!$A$20:$AC$29,7,FALSE),"-")</f>
        <v>3606.8730538922159</v>
      </c>
      <c r="F20" s="435">
        <f>IF($A20&gt;=VLOOKUP(F$5,'Сводная МОДЕЛЬ 1x1'!$A$20:$AC$29,24,FALSE),IF(AND(VLOOKUP(F$5,'Сводная МОДЕЛЬ 1x1'!$A$20:$AC$29,24,FALSE)&gt;0,'Сводная МОДЕЛЬ 1x1'!$O$4&gt;0),($A20-VLOOKUP(F$5,'Сводная МОДЕЛЬ 1x1'!$A$20:$AC$29,16,FALSE)-VLOOKUP(F$5,'Сводная МОДЕЛЬ 1x1'!$A$20:$AC$29,23,FALSE)*'Сводная МОДЕЛЬ 1x1'!$O$8)/VLOOKUP(F$5,'Сводная МОДЕЛЬ 1x1'!$A$20:$AC$29,15,FALSE),"-"),"-")</f>
        <v>2691.9095022624433</v>
      </c>
      <c r="G20" s="436">
        <f>IF(F20&lt;&gt;"-",F20+VLOOKUP($F$5,'Сводная МОДЕЛЬ 1x1'!$A$20:$AC$29,7,FALSE),"-")</f>
        <v>2733.9095022624433</v>
      </c>
      <c r="H20" s="435">
        <f>IF($A20&gt;=VLOOKUP(H$5,'Сводная МОДЕЛЬ 1x1'!$A$20:$AC$29,24,FALSE),IF(AND(VLOOKUP(H$5,'Сводная МОДЕЛЬ 1x1'!$A$20:$AC$29,24,FALSE)&gt;0,'Сводная МОДЕЛЬ 1x1'!$O$4&gt;0),($A20-VLOOKUP(H$5,'Сводная МОДЕЛЬ 1x1'!$A$20:$AC$29,16,FALSE)-VLOOKUP(H$5,'Сводная МОДЕЛЬ 1x1'!$A$20:$AC$29,23,FALSE)*'Сводная МОДЕЛЬ 1x1'!$O$8)/VLOOKUP(H$5,'Сводная МОДЕЛЬ 1x1'!$A$20:$AC$29,15,FALSE),"-"),"-")</f>
        <v>2016.3897959183673</v>
      </c>
      <c r="I20" s="436">
        <f>IF(H20&lt;&gt;"-",H20+VLOOKUP($H$5,'Сводная МОДЕЛЬ 1x1'!$A$20:$AC$29,7,FALSE),"-")</f>
        <v>2065.3897959183673</v>
      </c>
      <c r="J20" s="435">
        <f>IF($A20&gt;=VLOOKUP(J$5,'Сводная МОДЕЛЬ 1x1'!$A$20:$AC$29,24,FALSE),IF(AND(VLOOKUP(J$5,'Сводная МОДЕЛЬ 1x1'!$A$20:$AC$29,24,FALSE)&gt;0,'Сводная МОДЕЛЬ 1x1'!$O$4&gt;0),($A20-VLOOKUP(J$5,'Сводная МОДЕЛЬ 1x1'!$A$20:$AC$29,16,FALSE)-VLOOKUP(J$5,'Сводная МОДЕЛЬ 1x1'!$A$20:$AC$29,23,FALSE)*'Сводная МОДЕЛЬ 1x1'!$O$8)/VLOOKUP(J$5,'Сводная МОДЕЛЬ 1x1'!$A$20:$AC$29,15,FALSE),"-"),"-")</f>
        <v>1493.7832911392406</v>
      </c>
      <c r="K20" s="436">
        <f>IF(J20&lt;&gt;"-",J20+VLOOKUP($J$5,'Сводная МОДЕЛЬ 1x1'!$A$20:$AC$29,7,FALSE),"-")</f>
        <v>1549.7832911392406</v>
      </c>
      <c r="L20" s="435">
        <f>IF($A20&gt;=VLOOKUP(L$5,'Сводная МОДЕЛЬ 1x1'!$A$20:$AC$29,24,FALSE),IF(AND(VLOOKUP(L$5,'Сводная МОДЕЛЬ 1x1'!$A$20:$AC$29,24,FALSE)&gt;0,'Сводная МОДЕЛЬ 1x1'!$O$4&gt;0),($A20-VLOOKUP(L$5,'Сводная МОДЕЛЬ 1x1'!$A$20:$AC$29,16,FALSE)-VLOOKUP(L$5,'Сводная МОДЕЛЬ 1x1'!$A$20:$AC$29,23,FALSE)*'Сводная МОДЕЛЬ 1x1'!$O$8)/VLOOKUP(L$5,'Сводная МОДЕЛЬ 1x1'!$A$20:$AC$29,15,FALSE),"-"),"-")</f>
        <v>1123.2804597701149</v>
      </c>
      <c r="M20" s="436">
        <f>IF(L20&lt;&gt;"-",L20+VLOOKUP($L$5,'Сводная МОДЕЛЬ 1x1'!$A$20:$AC$29,7,FALSE),"-")</f>
        <v>1186.2804597701149</v>
      </c>
    </row>
    <row r="21" spans="1:13" x14ac:dyDescent="0.2">
      <c r="A21" s="434">
        <f>'Сводная МОДЕЛЬ 1x1'!$O$10*0.65</f>
        <v>6500</v>
      </c>
      <c r="B21" s="435">
        <f>IF($A21&gt;=VLOOKUP(B$5,'Сводная МОДЕЛЬ 1x1'!$A$20:$AC$29,24,FALSE),IF(AND(VLOOKUP(B$5,'Сводная МОДЕЛЬ 1x1'!$A$20:$AC$29,24,FALSE)&gt;0,'Сводная МОДЕЛЬ 1x1'!$O$4&gt;0),($A21-VLOOKUP(B$5,'Сводная МОДЕЛЬ 1x1'!$A$20:$AC$29,16,FALSE)-VLOOKUP(B$5,'Сводная МОДЕЛЬ 1x1'!$A$20:$AC$29,23,FALSE)*'Сводная МОДЕЛЬ 1x1'!$O$8)/VLOOKUP(B$5,'Сводная МОДЕЛЬ 1x1'!$A$20:$AC$29,15,FALSE),"-"),"-")</f>
        <v>5397.2416666666668</v>
      </c>
      <c r="C21" s="436">
        <f>IF(B21&lt;&gt;"-",B21+VLOOKUP($B$5,'Сводная МОДЕЛЬ 1x1'!$A$20:$AC$29,7,FALSE),"-")</f>
        <v>5425.2416666666668</v>
      </c>
      <c r="D21" s="435">
        <f>IF($A21&gt;=VLOOKUP(D$5,'Сводная МОДЕЛЬ 1x1'!$A$20:$AC$29,24,FALSE),IF(AND(VLOOKUP(D$5,'Сводная МОДЕЛЬ 1x1'!$A$20:$AC$29,24,FALSE)&gt;0,'Сводная МОДЕЛЬ 1x1'!$O$4&gt;0),($A21-VLOOKUP(D$5,'Сводная МОДЕЛЬ 1x1'!$A$20:$AC$29,16,FALSE)-VLOOKUP(D$5,'Сводная МОДЕЛЬ 1x1'!$A$20:$AC$29,23,FALSE)*'Сводная МОДЕЛЬ 1x1'!$O$8)/VLOOKUP(D$5,'Сводная МОДЕЛЬ 1x1'!$A$20:$AC$29,15,FALSE),"-"),"-")</f>
        <v>3871.2742514970064</v>
      </c>
      <c r="E21" s="436">
        <f>IF(D21&lt;&gt;"-",D21+VLOOKUP($D$5,'Сводная МОДЕЛЬ 1x1'!$A$20:$AC$29,7,FALSE),"-")</f>
        <v>3906.2742514970064</v>
      </c>
      <c r="F21" s="435">
        <f>IF($A21&gt;=VLOOKUP(F$5,'Сводная МОДЕЛЬ 1x1'!$A$20:$AC$29,24,FALSE),IF(AND(VLOOKUP(F$5,'Сводная МОДЕЛЬ 1x1'!$A$20:$AC$29,24,FALSE)&gt;0,'Сводная МОДЕЛЬ 1x1'!$O$4&gt;0),($A21-VLOOKUP(F$5,'Сводная МОДЕЛЬ 1x1'!$A$20:$AC$29,16,FALSE)-VLOOKUP(F$5,'Сводная МОДЕЛЬ 1x1'!$A$20:$AC$29,23,FALSE)*'Сводная МОДЕЛЬ 1x1'!$O$8)/VLOOKUP(F$5,'Сводная МОДЕЛЬ 1x1'!$A$20:$AC$29,15,FALSE),"-"),"-")</f>
        <v>2918.1538461538462</v>
      </c>
      <c r="G21" s="436">
        <f>IF(F21&lt;&gt;"-",F21+VLOOKUP($F$5,'Сводная МОДЕЛЬ 1x1'!$A$20:$AC$29,7,FALSE),"-")</f>
        <v>2960.1538461538462</v>
      </c>
      <c r="H21" s="435">
        <f>IF($A21&gt;=VLOOKUP(H$5,'Сводная МОДЕЛЬ 1x1'!$A$20:$AC$29,24,FALSE),IF(AND(VLOOKUP(H$5,'Сводная МОДЕЛЬ 1x1'!$A$20:$AC$29,24,FALSE)&gt;0,'Сводная МОДЕЛЬ 1x1'!$O$4&gt;0),($A21-VLOOKUP(H$5,'Сводная МОДЕЛЬ 1x1'!$A$20:$AC$29,16,FALSE)-VLOOKUP(H$5,'Сводная МОДЕЛЬ 1x1'!$A$20:$AC$29,23,FALSE)*'Сводная МОДЕЛЬ 1x1'!$O$8)/VLOOKUP(H$5,'Сводная МОДЕЛЬ 1x1'!$A$20:$AC$29,15,FALSE),"-"),"-")</f>
        <v>2186.4578231292517</v>
      </c>
      <c r="I21" s="436">
        <f>IF(H21&lt;&gt;"-",H21+VLOOKUP($H$5,'Сводная МОДЕЛЬ 1x1'!$A$20:$AC$29,7,FALSE),"-")</f>
        <v>2235.4578231292517</v>
      </c>
      <c r="J21" s="435">
        <f>IF($A21&gt;=VLOOKUP(J$5,'Сводная МОДЕЛЬ 1x1'!$A$20:$AC$29,24,FALSE),IF(AND(VLOOKUP(J$5,'Сводная МОДЕЛЬ 1x1'!$A$20:$AC$29,24,FALSE)&gt;0,'Сводная МОДЕЛЬ 1x1'!$O$4&gt;0),($A21-VLOOKUP(J$5,'Сводная МОДЕЛЬ 1x1'!$A$20:$AC$29,16,FALSE)-VLOOKUP(J$5,'Сводная МОДЕЛЬ 1x1'!$A$20:$AC$29,23,FALSE)*'Сводная МОДЕЛЬ 1x1'!$O$8)/VLOOKUP(J$5,'Сводная МОДЕЛЬ 1x1'!$A$20:$AC$29,15,FALSE),"-"),"-")</f>
        <v>1620.3655696202532</v>
      </c>
      <c r="K21" s="436">
        <f>IF(J21&lt;&gt;"-",J21+VLOOKUP($J$5,'Сводная МОДЕЛЬ 1x1'!$A$20:$AC$29,7,FALSE),"-")</f>
        <v>1676.3655696202532</v>
      </c>
      <c r="L21" s="435">
        <f>IF($A21&gt;=VLOOKUP(L$5,'Сводная МОДЕЛЬ 1x1'!$A$20:$AC$29,24,FALSE),IF(AND(VLOOKUP(L$5,'Сводная МОДЕЛЬ 1x1'!$A$20:$AC$29,24,FALSE)&gt;0,'Сводная МОДЕЛЬ 1x1'!$O$4&gt;0),($A21-VLOOKUP(L$5,'Сводная МОДЕЛЬ 1x1'!$A$20:$AC$29,16,FALSE)-VLOOKUP(L$5,'Сводная МОДЕЛЬ 1x1'!$A$20:$AC$29,23,FALSE)*'Сводная МОДЕЛЬ 1x1'!$O$8)/VLOOKUP(L$5,'Сводная МОДЕЛЬ 1x1'!$A$20:$AC$29,15,FALSE),"-"),"-")</f>
        <v>1219.0659003831418</v>
      </c>
      <c r="M21" s="436">
        <f>IF(L21&lt;&gt;"-",L21+VLOOKUP($L$5,'Сводная МОДЕЛЬ 1x1'!$A$20:$AC$29,7,FALSE),"-")</f>
        <v>1282.0659003831418</v>
      </c>
    </row>
    <row r="22" spans="1:13" x14ac:dyDescent="0.2">
      <c r="A22" s="434">
        <f>'Сводная МОДЕЛЬ 1x1'!$O$10*0.7</f>
        <v>7000</v>
      </c>
      <c r="B22" s="435">
        <f>IF($A22&gt;=VLOOKUP(B$5,'Сводная МОДЕЛЬ 1x1'!$A$20:$AC$29,24,FALSE),IF(AND(VLOOKUP(B$5,'Сводная МОДЕЛЬ 1x1'!$A$20:$AC$29,24,FALSE)&gt;0,'Сводная МОДЕЛЬ 1x1'!$O$4&gt;0),($A22-VLOOKUP(B$5,'Сводная МОДЕЛЬ 1x1'!$A$20:$AC$29,16,FALSE)-VLOOKUP(B$5,'Сводная МОДЕЛЬ 1x1'!$A$20:$AC$29,23,FALSE)*'Сводная МОДЕЛЬ 1x1'!$O$8)/VLOOKUP(B$5,'Сводная МОДЕЛЬ 1x1'!$A$20:$AC$29,15,FALSE),"-"),"-")</f>
        <v>5813.9083333333328</v>
      </c>
      <c r="C22" s="436">
        <f>IF(B22&lt;&gt;"-",B22+VLOOKUP($B$5,'Сводная МОДЕЛЬ 1x1'!$A$20:$AC$29,7,FALSE),"-")</f>
        <v>5841.9083333333328</v>
      </c>
      <c r="D22" s="435">
        <f>IF($A22&gt;=VLOOKUP(D$5,'Сводная МОДЕЛЬ 1x1'!$A$20:$AC$29,24,FALSE),IF(AND(VLOOKUP(D$5,'Сводная МОДЕЛЬ 1x1'!$A$20:$AC$29,24,FALSE)&gt;0,'Сводная МОДЕЛЬ 1x1'!$O$4&gt;0),($A22-VLOOKUP(D$5,'Сводная МОДЕЛЬ 1x1'!$A$20:$AC$29,16,FALSE)-VLOOKUP(D$5,'Сводная МОДЕЛЬ 1x1'!$A$20:$AC$29,23,FALSE)*'Сводная МОДЕЛЬ 1x1'!$O$8)/VLOOKUP(D$5,'Сводная МОДЕЛЬ 1x1'!$A$20:$AC$29,15,FALSE),"-"),"-")</f>
        <v>4170.6754491017964</v>
      </c>
      <c r="E22" s="436">
        <f>IF(D22&lt;&gt;"-",D22+VLOOKUP($D$5,'Сводная МОДЕЛЬ 1x1'!$A$20:$AC$29,7,FALSE),"-")</f>
        <v>4205.6754491017964</v>
      </c>
      <c r="F22" s="435">
        <f>IF($A22&gt;=VLOOKUP(F$5,'Сводная МОДЕЛЬ 1x1'!$A$20:$AC$29,24,FALSE),IF(AND(VLOOKUP(F$5,'Сводная МОДЕЛЬ 1x1'!$A$20:$AC$29,24,FALSE)&gt;0,'Сводная МОДЕЛЬ 1x1'!$O$4&gt;0),($A22-VLOOKUP(F$5,'Сводная МОДЕЛЬ 1x1'!$A$20:$AC$29,16,FALSE)-VLOOKUP(F$5,'Сводная МОДЕЛЬ 1x1'!$A$20:$AC$29,23,FALSE)*'Сводная МОДЕЛЬ 1x1'!$O$8)/VLOOKUP(F$5,'Сводная МОДЕЛЬ 1x1'!$A$20:$AC$29,15,FALSE),"-"),"-")</f>
        <v>3144.3981900452491</v>
      </c>
      <c r="G22" s="436">
        <f>IF(F22&lt;&gt;"-",F22+VLOOKUP($F$5,'Сводная МОДЕЛЬ 1x1'!$A$20:$AC$29,7,FALSE),"-")</f>
        <v>3186.3981900452491</v>
      </c>
      <c r="H22" s="435">
        <f>IF($A22&gt;=VLOOKUP(H$5,'Сводная МОДЕЛЬ 1x1'!$A$20:$AC$29,24,FALSE),IF(AND(VLOOKUP(H$5,'Сводная МОДЕЛЬ 1x1'!$A$20:$AC$29,24,FALSE)&gt;0,'Сводная МОДЕЛЬ 1x1'!$O$4&gt;0),($A22-VLOOKUP(H$5,'Сводная МОДЕЛЬ 1x1'!$A$20:$AC$29,16,FALSE)-VLOOKUP(H$5,'Сводная МОДЕЛЬ 1x1'!$A$20:$AC$29,23,FALSE)*'Сводная МОДЕЛЬ 1x1'!$O$8)/VLOOKUP(H$5,'Сводная МОДЕЛЬ 1x1'!$A$20:$AC$29,15,FALSE),"-"),"-")</f>
        <v>2356.525850340136</v>
      </c>
      <c r="I22" s="436">
        <f>IF(H22&lt;&gt;"-",H22+VLOOKUP($H$5,'Сводная МОДЕЛЬ 1x1'!$A$20:$AC$29,7,FALSE),"-")</f>
        <v>2405.525850340136</v>
      </c>
      <c r="J22" s="435">
        <f>IF($A22&gt;=VLOOKUP(J$5,'Сводная МОДЕЛЬ 1x1'!$A$20:$AC$29,24,FALSE),IF(AND(VLOOKUP(J$5,'Сводная МОДЕЛЬ 1x1'!$A$20:$AC$29,24,FALSE)&gt;0,'Сводная МОДЕЛЬ 1x1'!$O$4&gt;0),($A22-VLOOKUP(J$5,'Сводная МОДЕЛЬ 1x1'!$A$20:$AC$29,16,FALSE)-VLOOKUP(J$5,'Сводная МОДЕЛЬ 1x1'!$A$20:$AC$29,23,FALSE)*'Сводная МОДЕЛЬ 1x1'!$O$8)/VLOOKUP(J$5,'Сводная МОДЕЛЬ 1x1'!$A$20:$AC$29,15,FALSE),"-"),"-")</f>
        <v>1746.9478481012659</v>
      </c>
      <c r="K22" s="436">
        <f>IF(J22&lt;&gt;"-",J22+VLOOKUP($J$5,'Сводная МОДЕЛЬ 1x1'!$A$20:$AC$29,7,FALSE),"-")</f>
        <v>1802.9478481012659</v>
      </c>
      <c r="L22" s="435">
        <f>IF($A22&gt;=VLOOKUP(L$5,'Сводная МОДЕЛЬ 1x1'!$A$20:$AC$29,24,FALSE),IF(AND(VLOOKUP(L$5,'Сводная МОДЕЛЬ 1x1'!$A$20:$AC$29,24,FALSE)&gt;0,'Сводная МОДЕЛЬ 1x1'!$O$4&gt;0),($A22-VLOOKUP(L$5,'Сводная МОДЕЛЬ 1x1'!$A$20:$AC$29,16,FALSE)-VLOOKUP(L$5,'Сводная МОДЕЛЬ 1x1'!$A$20:$AC$29,23,FALSE)*'Сводная МОДЕЛЬ 1x1'!$O$8)/VLOOKUP(L$5,'Сводная МОДЕЛЬ 1x1'!$A$20:$AC$29,15,FALSE),"-"),"-")</f>
        <v>1314.8513409961686</v>
      </c>
      <c r="M22" s="436">
        <f>IF(L22&lt;&gt;"-",L22+VLOOKUP($L$5,'Сводная МОДЕЛЬ 1x1'!$A$20:$AC$29,7,FALSE),"-")</f>
        <v>1377.8513409961686</v>
      </c>
    </row>
    <row r="23" spans="1:13" x14ac:dyDescent="0.2">
      <c r="A23" s="434">
        <f>'Сводная МОДЕЛЬ 1x1'!$O$10*0.75</f>
        <v>7500</v>
      </c>
      <c r="B23" s="435">
        <f>IF($A23&gt;=VLOOKUP(B$5,'Сводная МОДЕЛЬ 1x1'!$A$20:$AC$29,24,FALSE),IF(AND(VLOOKUP(B$5,'Сводная МОДЕЛЬ 1x1'!$A$20:$AC$29,24,FALSE)&gt;0,'Сводная МОДЕЛЬ 1x1'!$O$4&gt;0),($A23-VLOOKUP(B$5,'Сводная МОДЕЛЬ 1x1'!$A$20:$AC$29,16,FALSE)-VLOOKUP(B$5,'Сводная МОДЕЛЬ 1x1'!$A$20:$AC$29,23,FALSE)*'Сводная МОДЕЛЬ 1x1'!$O$8)/VLOOKUP(B$5,'Сводная МОДЕЛЬ 1x1'!$A$20:$AC$29,15,FALSE),"-"),"-")</f>
        <v>6230.5749999999998</v>
      </c>
      <c r="C23" s="436">
        <f>IF(B23&lt;&gt;"-",B23+VLOOKUP($B$5,'Сводная МОДЕЛЬ 1x1'!$A$20:$AC$29,7,FALSE),"-")</f>
        <v>6258.5749999999998</v>
      </c>
      <c r="D23" s="435">
        <f>IF($A23&gt;=VLOOKUP(D$5,'Сводная МОДЕЛЬ 1x1'!$A$20:$AC$29,24,FALSE),IF(AND(VLOOKUP(D$5,'Сводная МОДЕЛЬ 1x1'!$A$20:$AC$29,24,FALSE)&gt;0,'Сводная МОДЕЛЬ 1x1'!$O$4&gt;0),($A23-VLOOKUP(D$5,'Сводная МОДЕЛЬ 1x1'!$A$20:$AC$29,16,FALSE)-VLOOKUP(D$5,'Сводная МОДЕЛЬ 1x1'!$A$20:$AC$29,23,FALSE)*'Сводная МОДЕЛЬ 1x1'!$O$8)/VLOOKUP(D$5,'Сводная МОДЕЛЬ 1x1'!$A$20:$AC$29,15,FALSE),"-"),"-")</f>
        <v>4470.0766467065869</v>
      </c>
      <c r="E23" s="436">
        <f>IF(D23&lt;&gt;"-",D23+VLOOKUP($D$5,'Сводная МОДЕЛЬ 1x1'!$A$20:$AC$29,7,FALSE),"-")</f>
        <v>4505.0766467065869</v>
      </c>
      <c r="F23" s="435">
        <f>IF($A23&gt;=VLOOKUP(F$5,'Сводная МОДЕЛЬ 1x1'!$A$20:$AC$29,24,FALSE),IF(AND(VLOOKUP(F$5,'Сводная МОДЕЛЬ 1x1'!$A$20:$AC$29,24,FALSE)&gt;0,'Сводная МОДЕЛЬ 1x1'!$O$4&gt;0),($A23-VLOOKUP(F$5,'Сводная МОДЕЛЬ 1x1'!$A$20:$AC$29,16,FALSE)-VLOOKUP(F$5,'Сводная МОДЕЛЬ 1x1'!$A$20:$AC$29,23,FALSE)*'Сводная МОДЕЛЬ 1x1'!$O$8)/VLOOKUP(F$5,'Сводная МОДЕЛЬ 1x1'!$A$20:$AC$29,15,FALSE),"-"),"-")</f>
        <v>3370.6425339366515</v>
      </c>
      <c r="G23" s="436">
        <f>IF(F23&lt;&gt;"-",F23+VLOOKUP($F$5,'Сводная МОДЕЛЬ 1x1'!$A$20:$AC$29,7,FALSE),"-")</f>
        <v>3412.6425339366515</v>
      </c>
      <c r="H23" s="435">
        <f>IF($A23&gt;=VLOOKUP(H$5,'Сводная МОДЕЛЬ 1x1'!$A$20:$AC$29,24,FALSE),IF(AND(VLOOKUP(H$5,'Сводная МОДЕЛЬ 1x1'!$A$20:$AC$29,24,FALSE)&gt;0,'Сводная МОДЕЛЬ 1x1'!$O$4&gt;0),($A23-VLOOKUP(H$5,'Сводная МОДЕЛЬ 1x1'!$A$20:$AC$29,16,FALSE)-VLOOKUP(H$5,'Сводная МОДЕЛЬ 1x1'!$A$20:$AC$29,23,FALSE)*'Сводная МОДЕЛЬ 1x1'!$O$8)/VLOOKUP(H$5,'Сводная МОДЕЛЬ 1x1'!$A$20:$AC$29,15,FALSE),"-"),"-")</f>
        <v>2526.5938775510203</v>
      </c>
      <c r="I23" s="436">
        <f>IF(H23&lt;&gt;"-",H23+VLOOKUP($H$5,'Сводная МОДЕЛЬ 1x1'!$A$20:$AC$29,7,FALSE),"-")</f>
        <v>2575.5938775510203</v>
      </c>
      <c r="J23" s="435">
        <f>IF($A23&gt;=VLOOKUP(J$5,'Сводная МОДЕЛЬ 1x1'!$A$20:$AC$29,24,FALSE),IF(AND(VLOOKUP(J$5,'Сводная МОДЕЛЬ 1x1'!$A$20:$AC$29,24,FALSE)&gt;0,'Сводная МОДЕЛЬ 1x1'!$O$4&gt;0),($A23-VLOOKUP(J$5,'Сводная МОДЕЛЬ 1x1'!$A$20:$AC$29,16,FALSE)-VLOOKUP(J$5,'Сводная МОДЕЛЬ 1x1'!$A$20:$AC$29,23,FALSE)*'Сводная МОДЕЛЬ 1x1'!$O$8)/VLOOKUP(J$5,'Сводная МОДЕЛЬ 1x1'!$A$20:$AC$29,15,FALSE),"-"),"-")</f>
        <v>1873.5301265822784</v>
      </c>
      <c r="K23" s="436">
        <f>IF(J23&lt;&gt;"-",J23+VLOOKUP($J$5,'Сводная МОДЕЛЬ 1x1'!$A$20:$AC$29,7,FALSE),"-")</f>
        <v>1929.5301265822784</v>
      </c>
      <c r="L23" s="435">
        <f>IF($A23&gt;=VLOOKUP(L$5,'Сводная МОДЕЛЬ 1x1'!$A$20:$AC$29,24,FALSE),IF(AND(VLOOKUP(L$5,'Сводная МОДЕЛЬ 1x1'!$A$20:$AC$29,24,FALSE)&gt;0,'Сводная МОДЕЛЬ 1x1'!$O$4&gt;0),($A23-VLOOKUP(L$5,'Сводная МОДЕЛЬ 1x1'!$A$20:$AC$29,16,FALSE)-VLOOKUP(L$5,'Сводная МОДЕЛЬ 1x1'!$A$20:$AC$29,23,FALSE)*'Сводная МОДЕЛЬ 1x1'!$O$8)/VLOOKUP(L$5,'Сводная МОДЕЛЬ 1x1'!$A$20:$AC$29,15,FALSE),"-"),"-")</f>
        <v>1410.6367816091954</v>
      </c>
      <c r="M23" s="436">
        <f>IF(L23&lt;&gt;"-",L23+VLOOKUP($L$5,'Сводная МОДЕЛЬ 1x1'!$A$20:$AC$29,7,FALSE),"-")</f>
        <v>1473.6367816091954</v>
      </c>
    </row>
    <row r="24" spans="1:13" x14ac:dyDescent="0.2">
      <c r="A24" s="434">
        <f>'Сводная МОДЕЛЬ 1x1'!$O$10*0.8</f>
        <v>8000</v>
      </c>
      <c r="B24" s="435">
        <f>IF($A24&gt;=VLOOKUP(B$5,'Сводная МОДЕЛЬ 1x1'!$A$20:$AC$29,24,FALSE),IF(AND(VLOOKUP(B$5,'Сводная МОДЕЛЬ 1x1'!$A$20:$AC$29,24,FALSE)&gt;0,'Сводная МОДЕЛЬ 1x1'!$O$4&gt;0),($A24-VLOOKUP(B$5,'Сводная МОДЕЛЬ 1x1'!$A$20:$AC$29,16,FALSE)-VLOOKUP(B$5,'Сводная МОДЕЛЬ 1x1'!$A$20:$AC$29,23,FALSE)*'Сводная МОДЕЛЬ 1x1'!$O$8)/VLOOKUP(B$5,'Сводная МОДЕЛЬ 1x1'!$A$20:$AC$29,15,FALSE),"-"),"-")</f>
        <v>6647.2416666666668</v>
      </c>
      <c r="C24" s="436">
        <f>IF(B24&lt;&gt;"-",B24+VLOOKUP($B$5,'Сводная МОДЕЛЬ 1x1'!$A$20:$AC$29,7,FALSE),"-")</f>
        <v>6675.2416666666668</v>
      </c>
      <c r="D24" s="435">
        <f>IF($A24&gt;=VLOOKUP(D$5,'Сводная МОДЕЛЬ 1x1'!$A$20:$AC$29,24,FALSE),IF(AND(VLOOKUP(D$5,'Сводная МОДЕЛЬ 1x1'!$A$20:$AC$29,24,FALSE)&gt;0,'Сводная МОДЕЛЬ 1x1'!$O$4&gt;0),($A24-VLOOKUP(D$5,'Сводная МОДЕЛЬ 1x1'!$A$20:$AC$29,16,FALSE)-VLOOKUP(D$5,'Сводная МОДЕЛЬ 1x1'!$A$20:$AC$29,23,FALSE)*'Сводная МОДЕЛЬ 1x1'!$O$8)/VLOOKUP(D$5,'Сводная МОДЕЛЬ 1x1'!$A$20:$AC$29,15,FALSE),"-"),"-")</f>
        <v>4769.4778443113773</v>
      </c>
      <c r="E24" s="436">
        <f>IF(D24&lt;&gt;"-",D24+VLOOKUP($D$5,'Сводная МОДЕЛЬ 1x1'!$A$20:$AC$29,7,FALSE),"-")</f>
        <v>4804.4778443113773</v>
      </c>
      <c r="F24" s="435">
        <f>IF($A24&gt;=VLOOKUP(F$5,'Сводная МОДЕЛЬ 1x1'!$A$20:$AC$29,24,FALSE),IF(AND(VLOOKUP(F$5,'Сводная МОДЕЛЬ 1x1'!$A$20:$AC$29,24,FALSE)&gt;0,'Сводная МОДЕЛЬ 1x1'!$O$4&gt;0),($A24-VLOOKUP(F$5,'Сводная МОДЕЛЬ 1x1'!$A$20:$AC$29,16,FALSE)-VLOOKUP(F$5,'Сводная МОДЕЛЬ 1x1'!$A$20:$AC$29,23,FALSE)*'Сводная МОДЕЛЬ 1x1'!$O$8)/VLOOKUP(F$5,'Сводная МОДЕЛЬ 1x1'!$A$20:$AC$29,15,FALSE),"-"),"-")</f>
        <v>3596.8868778280544</v>
      </c>
      <c r="G24" s="436">
        <f>IF(F24&lt;&gt;"-",F24+VLOOKUP($F$5,'Сводная МОДЕЛЬ 1x1'!$A$20:$AC$29,7,FALSE),"-")</f>
        <v>3638.8868778280544</v>
      </c>
      <c r="H24" s="435">
        <f>IF($A24&gt;=VLOOKUP(H$5,'Сводная МОДЕЛЬ 1x1'!$A$20:$AC$29,24,FALSE),IF(AND(VLOOKUP(H$5,'Сводная МОДЕЛЬ 1x1'!$A$20:$AC$29,24,FALSE)&gt;0,'Сводная МОДЕЛЬ 1x1'!$O$4&gt;0),($A24-VLOOKUP(H$5,'Сводная МОДЕЛЬ 1x1'!$A$20:$AC$29,16,FALSE)-VLOOKUP(H$5,'Сводная МОДЕЛЬ 1x1'!$A$20:$AC$29,23,FALSE)*'Сводная МОДЕЛЬ 1x1'!$O$8)/VLOOKUP(H$5,'Сводная МОДЕЛЬ 1x1'!$A$20:$AC$29,15,FALSE),"-"),"-")</f>
        <v>2696.6619047619047</v>
      </c>
      <c r="I24" s="436">
        <f>IF(H24&lt;&gt;"-",H24+VLOOKUP($H$5,'Сводная МОДЕЛЬ 1x1'!$A$20:$AC$29,7,FALSE),"-")</f>
        <v>2745.6619047619047</v>
      </c>
      <c r="J24" s="435">
        <f>IF($A24&gt;=VLOOKUP(J$5,'Сводная МОДЕЛЬ 1x1'!$A$20:$AC$29,24,FALSE),IF(AND(VLOOKUP(J$5,'Сводная МОДЕЛЬ 1x1'!$A$20:$AC$29,24,FALSE)&gt;0,'Сводная МОДЕЛЬ 1x1'!$O$4&gt;0),($A24-VLOOKUP(J$5,'Сводная МОДЕЛЬ 1x1'!$A$20:$AC$29,16,FALSE)-VLOOKUP(J$5,'Сводная МОДЕЛЬ 1x1'!$A$20:$AC$29,23,FALSE)*'Сводная МОДЕЛЬ 1x1'!$O$8)/VLOOKUP(J$5,'Сводная МОДЕЛЬ 1x1'!$A$20:$AC$29,15,FALSE),"-"),"-")</f>
        <v>2000.1124050632911</v>
      </c>
      <c r="K24" s="436">
        <f>IF(J24&lt;&gt;"-",J24+VLOOKUP($J$5,'Сводная МОДЕЛЬ 1x1'!$A$20:$AC$29,7,FALSE),"-")</f>
        <v>2056.1124050632911</v>
      </c>
      <c r="L24" s="435">
        <f>IF($A24&gt;=VLOOKUP(L$5,'Сводная МОДЕЛЬ 1x1'!$A$20:$AC$29,24,FALSE),IF(AND(VLOOKUP(L$5,'Сводная МОДЕЛЬ 1x1'!$A$20:$AC$29,24,FALSE)&gt;0,'Сводная МОДЕЛЬ 1x1'!$O$4&gt;0),($A24-VLOOKUP(L$5,'Сводная МОДЕЛЬ 1x1'!$A$20:$AC$29,16,FALSE)-VLOOKUP(L$5,'Сводная МОДЕЛЬ 1x1'!$A$20:$AC$29,23,FALSE)*'Сводная МОДЕЛЬ 1x1'!$O$8)/VLOOKUP(L$5,'Сводная МОДЕЛЬ 1x1'!$A$20:$AC$29,15,FALSE),"-"),"-")</f>
        <v>1506.4222222222222</v>
      </c>
      <c r="M24" s="436">
        <f>IF(L24&lt;&gt;"-",L24+VLOOKUP($L$5,'Сводная МОДЕЛЬ 1x1'!$A$20:$AC$29,7,FALSE),"-")</f>
        <v>1569.4222222222222</v>
      </c>
    </row>
    <row r="25" spans="1:13" x14ac:dyDescent="0.2">
      <c r="A25" s="434">
        <f>'Сводная МОДЕЛЬ 1x1'!$O$10*0.85</f>
        <v>8500</v>
      </c>
      <c r="B25" s="435">
        <f>IF($A25&gt;=VLOOKUP(B$5,'Сводная МОДЕЛЬ 1x1'!$A$20:$AC$29,24,FALSE),IF(AND(VLOOKUP(B$5,'Сводная МОДЕЛЬ 1x1'!$A$20:$AC$29,24,FALSE)&gt;0,'Сводная МОДЕЛЬ 1x1'!$O$4&gt;0),($A25-VLOOKUP(B$5,'Сводная МОДЕЛЬ 1x1'!$A$20:$AC$29,16,FALSE)-VLOOKUP(B$5,'Сводная МОДЕЛЬ 1x1'!$A$20:$AC$29,23,FALSE)*'Сводная МОДЕЛЬ 1x1'!$O$8)/VLOOKUP(B$5,'Сводная МОДЕЛЬ 1x1'!$A$20:$AC$29,15,FALSE),"-"),"-")</f>
        <v>7063.9083333333338</v>
      </c>
      <c r="C25" s="436">
        <f>IF(B25&lt;&gt;"-",B25+VLOOKUP($B$5,'Сводная МОДЕЛЬ 1x1'!$A$20:$AC$29,7,FALSE),"-")</f>
        <v>7091.9083333333338</v>
      </c>
      <c r="D25" s="435">
        <f>IF($A25&gt;=VLOOKUP(D$5,'Сводная МОДЕЛЬ 1x1'!$A$20:$AC$29,24,FALSE),IF(AND(VLOOKUP(D$5,'Сводная МОДЕЛЬ 1x1'!$A$20:$AC$29,24,FALSE)&gt;0,'Сводная МОДЕЛЬ 1x1'!$O$4&gt;0),($A25-VLOOKUP(D$5,'Сводная МОДЕЛЬ 1x1'!$A$20:$AC$29,16,FALSE)-VLOOKUP(D$5,'Сводная МОДЕЛЬ 1x1'!$A$20:$AC$29,23,FALSE)*'Сводная МОДЕЛЬ 1x1'!$O$8)/VLOOKUP(D$5,'Сводная МОДЕЛЬ 1x1'!$A$20:$AC$29,15,FALSE),"-"),"-")</f>
        <v>5068.8790419161678</v>
      </c>
      <c r="E25" s="436">
        <f>IF(D25&lt;&gt;"-",D25+VLOOKUP($D$5,'Сводная МОДЕЛЬ 1x1'!$A$20:$AC$29,7,FALSE),"-")</f>
        <v>5103.8790419161678</v>
      </c>
      <c r="F25" s="435">
        <f>IF($A25&gt;=VLOOKUP(F$5,'Сводная МОДЕЛЬ 1x1'!$A$20:$AC$29,24,FALSE),IF(AND(VLOOKUP(F$5,'Сводная МОДЕЛЬ 1x1'!$A$20:$AC$29,24,FALSE)&gt;0,'Сводная МОДЕЛЬ 1x1'!$O$4&gt;0),($A25-VLOOKUP(F$5,'Сводная МОДЕЛЬ 1x1'!$A$20:$AC$29,16,FALSE)-VLOOKUP(F$5,'Сводная МОДЕЛЬ 1x1'!$A$20:$AC$29,23,FALSE)*'Сводная МОДЕЛЬ 1x1'!$O$8)/VLOOKUP(F$5,'Сводная МОДЕЛЬ 1x1'!$A$20:$AC$29,15,FALSE),"-"),"-")</f>
        <v>3823.1312217194572</v>
      </c>
      <c r="G25" s="436">
        <f>IF(F25&lt;&gt;"-",F25+VLOOKUP($F$5,'Сводная МОДЕЛЬ 1x1'!$A$20:$AC$29,7,FALSE),"-")</f>
        <v>3865.1312217194572</v>
      </c>
      <c r="H25" s="435">
        <f>IF($A25&gt;=VLOOKUP(H$5,'Сводная МОДЕЛЬ 1x1'!$A$20:$AC$29,24,FALSE),IF(AND(VLOOKUP(H$5,'Сводная МОДЕЛЬ 1x1'!$A$20:$AC$29,24,FALSE)&gt;0,'Сводная МОДЕЛЬ 1x1'!$O$4&gt;0),($A25-VLOOKUP(H$5,'Сводная МОДЕЛЬ 1x1'!$A$20:$AC$29,16,FALSE)-VLOOKUP(H$5,'Сводная МОДЕЛЬ 1x1'!$A$20:$AC$29,23,FALSE)*'Сводная МОДЕЛЬ 1x1'!$O$8)/VLOOKUP(H$5,'Сводная МОДЕЛЬ 1x1'!$A$20:$AC$29,15,FALSE),"-"),"-")</f>
        <v>2866.729931972789</v>
      </c>
      <c r="I25" s="436">
        <f>IF(H25&lt;&gt;"-",H25+VLOOKUP($H$5,'Сводная МОДЕЛЬ 1x1'!$A$20:$AC$29,7,FALSE),"-")</f>
        <v>2915.729931972789</v>
      </c>
      <c r="J25" s="435">
        <f>IF($A25&gt;=VLOOKUP(J$5,'Сводная МОДЕЛЬ 1x1'!$A$20:$AC$29,24,FALSE),IF(AND(VLOOKUP(J$5,'Сводная МОДЕЛЬ 1x1'!$A$20:$AC$29,24,FALSE)&gt;0,'Сводная МОДЕЛЬ 1x1'!$O$4&gt;0),($A25-VLOOKUP(J$5,'Сводная МОДЕЛЬ 1x1'!$A$20:$AC$29,16,FALSE)-VLOOKUP(J$5,'Сводная МОДЕЛЬ 1x1'!$A$20:$AC$29,23,FALSE)*'Сводная МОДЕЛЬ 1x1'!$O$8)/VLOOKUP(J$5,'Сводная МОДЕЛЬ 1x1'!$A$20:$AC$29,15,FALSE),"-"),"-")</f>
        <v>2126.6946835443036</v>
      </c>
      <c r="K25" s="436">
        <f>IF(J25&lt;&gt;"-",J25+VLOOKUP($J$5,'Сводная МОДЕЛЬ 1x1'!$A$20:$AC$29,7,FALSE),"-")</f>
        <v>2182.6946835443036</v>
      </c>
      <c r="L25" s="435">
        <f>IF($A25&gt;=VLOOKUP(L$5,'Сводная МОДЕЛЬ 1x1'!$A$20:$AC$29,24,FALSE),IF(AND(VLOOKUP(L$5,'Сводная МОДЕЛЬ 1x1'!$A$20:$AC$29,24,FALSE)&gt;0,'Сводная МОДЕЛЬ 1x1'!$O$4&gt;0),($A25-VLOOKUP(L$5,'Сводная МОДЕЛЬ 1x1'!$A$20:$AC$29,16,FALSE)-VLOOKUP(L$5,'Сводная МОДЕЛЬ 1x1'!$A$20:$AC$29,23,FALSE)*'Сводная МОДЕЛЬ 1x1'!$O$8)/VLOOKUP(L$5,'Сводная МОДЕЛЬ 1x1'!$A$20:$AC$29,15,FALSE),"-"),"-")</f>
        <v>1602.207662835249</v>
      </c>
      <c r="M25" s="436">
        <f>IF(L25&lt;&gt;"-",L25+VLOOKUP($L$5,'Сводная МОДЕЛЬ 1x1'!$A$20:$AC$29,7,FALSE),"-")</f>
        <v>1665.207662835249</v>
      </c>
    </row>
    <row r="26" spans="1:13" x14ac:dyDescent="0.2">
      <c r="A26" s="434">
        <f>'Сводная МОДЕЛЬ 1x1'!$O$10*0.9</f>
        <v>9000</v>
      </c>
      <c r="B26" s="435">
        <f>IF($A26&gt;=VLOOKUP(B$5,'Сводная МОДЕЛЬ 1x1'!$A$20:$AC$29,24,FALSE),IF(AND(VLOOKUP(B$5,'Сводная МОДЕЛЬ 1x1'!$A$20:$AC$29,24,FALSE)&gt;0,'Сводная МОДЕЛЬ 1x1'!$O$4&gt;0),($A26-VLOOKUP(B$5,'Сводная МОДЕЛЬ 1x1'!$A$20:$AC$29,16,FALSE)-VLOOKUP(B$5,'Сводная МОДЕЛЬ 1x1'!$A$20:$AC$29,23,FALSE)*'Сводная МОДЕЛЬ 1x1'!$O$8)/VLOOKUP(B$5,'Сводная МОДЕЛЬ 1x1'!$A$20:$AC$29,15,FALSE),"-"),"-")</f>
        <v>7480.5750000000007</v>
      </c>
      <c r="C26" s="436">
        <f>IF(B26&lt;&gt;"-",B26+VLOOKUP($B$5,'Сводная МОДЕЛЬ 1x1'!$A$20:$AC$29,7,FALSE),"-")</f>
        <v>7508.5750000000007</v>
      </c>
      <c r="D26" s="435">
        <f>IF($A26&gt;=VLOOKUP(D$5,'Сводная МОДЕЛЬ 1x1'!$A$20:$AC$29,24,FALSE),IF(AND(VLOOKUP(D$5,'Сводная МОДЕЛЬ 1x1'!$A$20:$AC$29,24,FALSE)&gt;0,'Сводная МОДЕЛЬ 1x1'!$O$4&gt;0),($A26-VLOOKUP(D$5,'Сводная МОДЕЛЬ 1x1'!$A$20:$AC$29,16,FALSE)-VLOOKUP(D$5,'Сводная МОДЕЛЬ 1x1'!$A$20:$AC$29,23,FALSE)*'Сводная МОДЕЛЬ 1x1'!$O$8)/VLOOKUP(D$5,'Сводная МОДЕЛЬ 1x1'!$A$20:$AC$29,15,FALSE),"-"),"-")</f>
        <v>5368.2802395209583</v>
      </c>
      <c r="E26" s="436">
        <f>IF(D26&lt;&gt;"-",D26+VLOOKUP($D$5,'Сводная МОДЕЛЬ 1x1'!$A$20:$AC$29,7,FALSE),"-")</f>
        <v>5403.2802395209583</v>
      </c>
      <c r="F26" s="435">
        <f>IF($A26&gt;=VLOOKUP(F$5,'Сводная МОДЕЛЬ 1x1'!$A$20:$AC$29,24,FALSE),IF(AND(VLOOKUP(F$5,'Сводная МОДЕЛЬ 1x1'!$A$20:$AC$29,24,FALSE)&gt;0,'Сводная МОДЕЛЬ 1x1'!$O$4&gt;0),($A26-VLOOKUP(F$5,'Сводная МОДЕЛЬ 1x1'!$A$20:$AC$29,16,FALSE)-VLOOKUP(F$5,'Сводная МОДЕЛЬ 1x1'!$A$20:$AC$29,23,FALSE)*'Сводная МОДЕЛЬ 1x1'!$O$8)/VLOOKUP(F$5,'Сводная МОДЕЛЬ 1x1'!$A$20:$AC$29,15,FALSE),"-"),"-")</f>
        <v>4049.3755656108601</v>
      </c>
      <c r="G26" s="436">
        <f>IF(F26&lt;&gt;"-",F26+VLOOKUP($F$5,'Сводная МОДЕЛЬ 1x1'!$A$20:$AC$29,7,FALSE),"-")</f>
        <v>4091.3755656108601</v>
      </c>
      <c r="H26" s="435">
        <f>IF($A26&gt;=VLOOKUP(H$5,'Сводная МОДЕЛЬ 1x1'!$A$20:$AC$29,24,FALSE),IF(AND(VLOOKUP(H$5,'Сводная МОДЕЛЬ 1x1'!$A$20:$AC$29,24,FALSE)&gt;0,'Сводная МОДЕЛЬ 1x1'!$O$4&gt;0),($A26-VLOOKUP(H$5,'Сводная МОДЕЛЬ 1x1'!$A$20:$AC$29,16,FALSE)-VLOOKUP(H$5,'Сводная МОДЕЛЬ 1x1'!$A$20:$AC$29,23,FALSE)*'Сводная МОДЕЛЬ 1x1'!$O$8)/VLOOKUP(H$5,'Сводная МОДЕЛЬ 1x1'!$A$20:$AC$29,15,FALSE),"-"),"-")</f>
        <v>3036.7979591836734</v>
      </c>
      <c r="I26" s="436">
        <f>IF(H26&lt;&gt;"-",H26+VLOOKUP($H$5,'Сводная МОДЕЛЬ 1x1'!$A$20:$AC$29,7,FALSE),"-")</f>
        <v>3085.7979591836734</v>
      </c>
      <c r="J26" s="435">
        <f>IF($A26&gt;=VLOOKUP(J$5,'Сводная МОДЕЛЬ 1x1'!$A$20:$AC$29,24,FALSE),IF(AND(VLOOKUP(J$5,'Сводная МОДЕЛЬ 1x1'!$A$20:$AC$29,24,FALSE)&gt;0,'Сводная МОДЕЛЬ 1x1'!$O$4&gt;0),($A26-VLOOKUP(J$5,'Сводная МОДЕЛЬ 1x1'!$A$20:$AC$29,16,FALSE)-VLOOKUP(J$5,'Сводная МОДЕЛЬ 1x1'!$A$20:$AC$29,23,FALSE)*'Сводная МОДЕЛЬ 1x1'!$O$8)/VLOOKUP(J$5,'Сводная МОДЕЛЬ 1x1'!$A$20:$AC$29,15,FALSE),"-"),"-")</f>
        <v>2253.2769620253162</v>
      </c>
      <c r="K26" s="436">
        <f>IF(J26&lt;&gt;"-",J26+VLOOKUP($J$5,'Сводная МОДЕЛЬ 1x1'!$A$20:$AC$29,7,FALSE),"-")</f>
        <v>2309.2769620253162</v>
      </c>
      <c r="L26" s="435">
        <f>IF($A26&gt;=VLOOKUP(L$5,'Сводная МОДЕЛЬ 1x1'!$A$20:$AC$29,24,FALSE),IF(AND(VLOOKUP(L$5,'Сводная МОДЕЛЬ 1x1'!$A$20:$AC$29,24,FALSE)&gt;0,'Сводная МОДЕЛЬ 1x1'!$O$4&gt;0),($A26-VLOOKUP(L$5,'Сводная МОДЕЛЬ 1x1'!$A$20:$AC$29,16,FALSE)-VLOOKUP(L$5,'Сводная МОДЕЛЬ 1x1'!$A$20:$AC$29,23,FALSE)*'Сводная МОДЕЛЬ 1x1'!$O$8)/VLOOKUP(L$5,'Сводная МОДЕЛЬ 1x1'!$A$20:$AC$29,15,FALSE),"-"),"-")</f>
        <v>1697.9931034482759</v>
      </c>
      <c r="M26" s="436">
        <f>IF(L26&lt;&gt;"-",L26+VLOOKUP($L$5,'Сводная МОДЕЛЬ 1x1'!$A$20:$AC$29,7,FALSE),"-")</f>
        <v>1760.9931034482759</v>
      </c>
    </row>
    <row r="27" spans="1:13" x14ac:dyDescent="0.2">
      <c r="A27" s="434">
        <f>'Сводная МОДЕЛЬ 1x1'!$O$10*0.95</f>
        <v>9500</v>
      </c>
      <c r="B27" s="435">
        <f>IF($A27&gt;=VLOOKUP(B$5,'Сводная МОДЕЛЬ 1x1'!$A$20:$AC$29,24,FALSE),IF(AND(VLOOKUP(B$5,'Сводная МОДЕЛЬ 1x1'!$A$20:$AC$29,24,FALSE)&gt;0,'Сводная МОДЕЛЬ 1x1'!$O$4&gt;0),($A27-VLOOKUP(B$5,'Сводная МОДЕЛЬ 1x1'!$A$20:$AC$29,16,FALSE)-VLOOKUP(B$5,'Сводная МОДЕЛЬ 1x1'!$A$20:$AC$29,23,FALSE)*'Сводная МОДЕЛЬ 1x1'!$O$8)/VLOOKUP(B$5,'Сводная МОДЕЛЬ 1x1'!$A$20:$AC$29,15,FALSE),"-"),"-")</f>
        <v>7897.2416666666677</v>
      </c>
      <c r="C27" s="436">
        <f>IF(B27&lt;&gt;"-",B27+VLOOKUP($B$5,'Сводная МОДЕЛЬ 1x1'!$A$20:$AC$29,7,FALSE),"-")</f>
        <v>7925.2416666666677</v>
      </c>
      <c r="D27" s="435">
        <f>IF($A27&gt;=VLOOKUP(D$5,'Сводная МОДЕЛЬ 1x1'!$A$20:$AC$29,24,FALSE),IF(AND(VLOOKUP(D$5,'Сводная МОДЕЛЬ 1x1'!$A$20:$AC$29,24,FALSE)&gt;0,'Сводная МОДЕЛЬ 1x1'!$O$4&gt;0),($A27-VLOOKUP(D$5,'Сводная МОДЕЛЬ 1x1'!$A$20:$AC$29,16,FALSE)-VLOOKUP(D$5,'Сводная МОДЕЛЬ 1x1'!$A$20:$AC$29,23,FALSE)*'Сводная МОДЕЛЬ 1x1'!$O$8)/VLOOKUP(D$5,'Сводная МОДЕЛЬ 1x1'!$A$20:$AC$29,15,FALSE),"-"),"-")</f>
        <v>5667.6814371257487</v>
      </c>
      <c r="E27" s="436">
        <f>IF(D27&lt;&gt;"-",D27+VLOOKUP($D$5,'Сводная МОДЕЛЬ 1x1'!$A$20:$AC$29,7,FALSE),"-")</f>
        <v>5702.6814371257487</v>
      </c>
      <c r="F27" s="435">
        <f>IF($A27&gt;=VLOOKUP(F$5,'Сводная МОДЕЛЬ 1x1'!$A$20:$AC$29,24,FALSE),IF(AND(VLOOKUP(F$5,'Сводная МОДЕЛЬ 1x1'!$A$20:$AC$29,24,FALSE)&gt;0,'Сводная МОДЕЛЬ 1x1'!$O$4&gt;0),($A27-VLOOKUP(F$5,'Сводная МОДЕЛЬ 1x1'!$A$20:$AC$29,16,FALSE)-VLOOKUP(F$5,'Сводная МОДЕЛЬ 1x1'!$A$20:$AC$29,23,FALSE)*'Сводная МОДЕЛЬ 1x1'!$O$8)/VLOOKUP(F$5,'Сводная МОДЕЛЬ 1x1'!$A$20:$AC$29,15,FALSE),"-"),"-")</f>
        <v>4275.619909502263</v>
      </c>
      <c r="G27" s="436">
        <f>IF(F27&lt;&gt;"-",F27+VLOOKUP($F$5,'Сводная МОДЕЛЬ 1x1'!$A$20:$AC$29,7,FALSE),"-")</f>
        <v>4317.619909502263</v>
      </c>
      <c r="H27" s="435">
        <f>IF($A27&gt;=VLOOKUP(H$5,'Сводная МОДЕЛЬ 1x1'!$A$20:$AC$29,24,FALSE),IF(AND(VLOOKUP(H$5,'Сводная МОДЕЛЬ 1x1'!$A$20:$AC$29,24,FALSE)&gt;0,'Сводная МОДЕЛЬ 1x1'!$O$4&gt;0),($A27-VLOOKUP(H$5,'Сводная МОДЕЛЬ 1x1'!$A$20:$AC$29,16,FALSE)-VLOOKUP(H$5,'Сводная МОДЕЛЬ 1x1'!$A$20:$AC$29,23,FALSE)*'Сводная МОДЕЛЬ 1x1'!$O$8)/VLOOKUP(H$5,'Сводная МОДЕЛЬ 1x1'!$A$20:$AC$29,15,FALSE),"-"),"-")</f>
        <v>3206.8659863945577</v>
      </c>
      <c r="I27" s="436">
        <f>IF(H27&lt;&gt;"-",H27+VLOOKUP($H$5,'Сводная МОДЕЛЬ 1x1'!$A$20:$AC$29,7,FALSE),"-")</f>
        <v>3255.8659863945577</v>
      </c>
      <c r="J27" s="435">
        <f>IF($A27&gt;=VLOOKUP(J$5,'Сводная МОДЕЛЬ 1x1'!$A$20:$AC$29,24,FALSE),IF(AND(VLOOKUP(J$5,'Сводная МОДЕЛЬ 1x1'!$A$20:$AC$29,24,FALSE)&gt;0,'Сводная МОДЕЛЬ 1x1'!$O$4&gt;0),($A27-VLOOKUP(J$5,'Сводная МОДЕЛЬ 1x1'!$A$20:$AC$29,16,FALSE)-VLOOKUP(J$5,'Сводная МОДЕЛЬ 1x1'!$A$20:$AC$29,23,FALSE)*'Сводная МОДЕЛЬ 1x1'!$O$8)/VLOOKUP(J$5,'Сводная МОДЕЛЬ 1x1'!$A$20:$AC$29,15,FALSE),"-"),"-")</f>
        <v>2379.8592405063287</v>
      </c>
      <c r="K27" s="436">
        <f>IF(J27&lt;&gt;"-",J27+VLOOKUP($J$5,'Сводная МОДЕЛЬ 1x1'!$A$20:$AC$29,7,FALSE),"-")</f>
        <v>2435.8592405063287</v>
      </c>
      <c r="L27" s="435">
        <f>IF($A27&gt;=VLOOKUP(L$5,'Сводная МОДЕЛЬ 1x1'!$A$20:$AC$29,24,FALSE),IF(AND(VLOOKUP(L$5,'Сводная МОДЕЛЬ 1x1'!$A$20:$AC$29,24,FALSE)&gt;0,'Сводная МОДЕЛЬ 1x1'!$O$4&gt;0),($A27-VLOOKUP(L$5,'Сводная МОДЕЛЬ 1x1'!$A$20:$AC$29,16,FALSE)-VLOOKUP(L$5,'Сводная МОДЕЛЬ 1x1'!$A$20:$AC$29,23,FALSE)*'Сводная МОДЕЛЬ 1x1'!$O$8)/VLOOKUP(L$5,'Сводная МОДЕЛЬ 1x1'!$A$20:$AC$29,15,FALSE),"-"),"-")</f>
        <v>1793.7785440613027</v>
      </c>
      <c r="M27" s="436">
        <f>IF(L27&lt;&gt;"-",L27+VLOOKUP($L$5,'Сводная МОДЕЛЬ 1x1'!$A$20:$AC$29,7,FALSE),"-")</f>
        <v>1856.7785440613027</v>
      </c>
    </row>
    <row r="28" spans="1:13" ht="13.5" thickBot="1" x14ac:dyDescent="0.25">
      <c r="A28" s="437">
        <f>'Сводная МОДЕЛЬ 1x1'!$O$10</f>
        <v>10000</v>
      </c>
      <c r="B28" s="438">
        <f>IF($A28&gt;=VLOOKUP(B$5,'Сводная МОДЕЛЬ 1x1'!$A$20:$AC$29,24,FALSE),IF(AND(VLOOKUP(B$5,'Сводная МОДЕЛЬ 1x1'!$A$20:$AC$29,24,FALSE)&gt;0,'Сводная МОДЕЛЬ 1x1'!$O$4&gt;0),($A28-VLOOKUP(B$5,'Сводная МОДЕЛЬ 1x1'!$A$20:$AC$29,16,FALSE)-VLOOKUP(B$5,'Сводная МОДЕЛЬ 1x1'!$A$20:$AC$29,23,FALSE)*'Сводная МОДЕЛЬ 1x1'!$O$8)/VLOOKUP(B$5,'Сводная МОДЕЛЬ 1x1'!$A$20:$AC$29,15,FALSE),"-"),"-")</f>
        <v>8313.9083333333347</v>
      </c>
      <c r="C28" s="439">
        <f>IF(B28&lt;&gt;"-",B28+VLOOKUP($B$5,'Сводная МОДЕЛЬ 1x1'!$A$20:$AC$29,7,FALSE),"-")</f>
        <v>8341.9083333333347</v>
      </c>
      <c r="D28" s="438">
        <f>IF($A28&gt;=VLOOKUP(D$5,'Сводная МОДЕЛЬ 1x1'!$A$20:$AC$29,24,FALSE),IF(AND(VLOOKUP(D$5,'Сводная МОДЕЛЬ 1x1'!$A$20:$AC$29,24,FALSE)&gt;0,'Сводная МОДЕЛЬ 1x1'!$O$4&gt;0),($A28-VLOOKUP(D$5,'Сводная МОДЕЛЬ 1x1'!$A$20:$AC$29,16,FALSE)-VLOOKUP(D$5,'Сводная МОДЕЛЬ 1x1'!$A$20:$AC$29,23,FALSE)*'Сводная МОДЕЛЬ 1x1'!$O$8)/VLOOKUP(D$5,'Сводная МОДЕЛЬ 1x1'!$A$20:$AC$29,15,FALSE),"-"),"-")</f>
        <v>5967.0826347305392</v>
      </c>
      <c r="E28" s="439">
        <f>IF(D28&lt;&gt;"-",D28+VLOOKUP($D$5,'Сводная МОДЕЛЬ 1x1'!$A$20:$AC$29,7,FALSE),"-")</f>
        <v>6002.0826347305392</v>
      </c>
      <c r="F28" s="438">
        <f>IF($A28&gt;=VLOOKUP(F$5,'Сводная МОДЕЛЬ 1x1'!$A$20:$AC$29,24,FALSE),IF(AND(VLOOKUP(F$5,'Сводная МОДЕЛЬ 1x1'!$A$20:$AC$29,24,FALSE)&gt;0,'Сводная МОДЕЛЬ 1x1'!$O$4&gt;0),($A28-VLOOKUP(F$5,'Сводная МОДЕЛЬ 1x1'!$A$20:$AC$29,16,FALSE)-VLOOKUP(F$5,'Сводная МОДЕЛЬ 1x1'!$A$20:$AC$29,23,FALSE)*'Сводная МОДЕЛЬ 1x1'!$O$8)/VLOOKUP(F$5,'Сводная МОДЕЛЬ 1x1'!$A$20:$AC$29,15,FALSE),"-"),"-")</f>
        <v>4501.8642533936654</v>
      </c>
      <c r="G28" s="439">
        <f>IF(F28&lt;&gt;"-",F28+VLOOKUP($F$5,'Сводная МОДЕЛЬ 1x1'!$A$20:$AC$29,7,FALSE),"-")</f>
        <v>4543.8642533936654</v>
      </c>
      <c r="H28" s="438">
        <f>IF($A28&gt;=VLOOKUP(H$5,'Сводная МОДЕЛЬ 1x1'!$A$20:$AC$29,24,FALSE),IF(AND(VLOOKUP(H$5,'Сводная МОДЕЛЬ 1x1'!$A$20:$AC$29,24,FALSE)&gt;0,'Сводная МОДЕЛЬ 1x1'!$O$4&gt;0),($A28-VLOOKUP(H$5,'Сводная МОДЕЛЬ 1x1'!$A$20:$AC$29,16,FALSE)-VLOOKUP(H$5,'Сводная МОДЕЛЬ 1x1'!$A$20:$AC$29,23,FALSE)*'Сводная МОДЕЛЬ 1x1'!$O$8)/VLOOKUP(H$5,'Сводная МОДЕЛЬ 1x1'!$A$20:$AC$29,15,FALSE),"-"),"-")</f>
        <v>3376.934013605442</v>
      </c>
      <c r="I28" s="439">
        <f>IF(H28&lt;&gt;"-",H28+VLOOKUP($H$5,'Сводная МОДЕЛЬ 1x1'!$A$20:$AC$29,7,FALSE),"-")</f>
        <v>3425.934013605442</v>
      </c>
      <c r="J28" s="438">
        <f>IF($A28&gt;=VLOOKUP(J$5,'Сводная МОДЕЛЬ 1x1'!$A$20:$AC$29,24,FALSE),IF(AND(VLOOKUP(J$5,'Сводная МОДЕЛЬ 1x1'!$A$20:$AC$29,24,FALSE)&gt;0,'Сводная МОДЕЛЬ 1x1'!$O$4&gt;0),($A28-VLOOKUP(J$5,'Сводная МОДЕЛЬ 1x1'!$A$20:$AC$29,16,FALSE)-VLOOKUP(J$5,'Сводная МОДЕЛЬ 1x1'!$A$20:$AC$29,23,FALSE)*'Сводная МОДЕЛЬ 1x1'!$O$8)/VLOOKUP(J$5,'Сводная МОДЕЛЬ 1x1'!$A$20:$AC$29,15,FALSE),"-"),"-")</f>
        <v>2506.4415189873416</v>
      </c>
      <c r="K28" s="439">
        <f>IF(J28&lt;&gt;"-",J28+VLOOKUP($J$5,'Сводная МОДЕЛЬ 1x1'!$A$20:$AC$29,7,FALSE),"-")</f>
        <v>2562.4415189873416</v>
      </c>
      <c r="L28" s="438">
        <f>IF($A28&gt;=VLOOKUP(L$5,'Сводная МОДЕЛЬ 1x1'!$A$20:$AC$29,24,FALSE),IF(AND(VLOOKUP(L$5,'Сводная МОДЕЛЬ 1x1'!$A$20:$AC$29,24,FALSE)&gt;0,'Сводная МОДЕЛЬ 1x1'!$O$4&gt;0),($A28-VLOOKUP(L$5,'Сводная МОДЕЛЬ 1x1'!$A$20:$AC$29,16,FALSE)-VLOOKUP(L$5,'Сводная МОДЕЛЬ 1x1'!$A$20:$AC$29,23,FALSE)*'Сводная МОДЕЛЬ 1x1'!$O$8)/VLOOKUP(L$5,'Сводная МОДЕЛЬ 1x1'!$A$20:$AC$29,15,FALSE),"-"),"-")</f>
        <v>1889.5639846743295</v>
      </c>
      <c r="M28" s="439">
        <f>IF(L28&lt;&gt;"-",L28+VLOOKUP($L$5,'Сводная МОДЕЛЬ 1x1'!$A$20:$AC$29,7,FALSE),"-")</f>
        <v>1952.5639846743295</v>
      </c>
    </row>
    <row r="29" spans="1:13" ht="9" customHeight="1" x14ac:dyDescent="0.2"/>
    <row r="30" spans="1:13" x14ac:dyDescent="0.2">
      <c r="A30" s="407" t="s">
        <v>351</v>
      </c>
    </row>
    <row r="31" spans="1:13" x14ac:dyDescent="0.2">
      <c r="A31" s="407" t="s">
        <v>352</v>
      </c>
    </row>
    <row r="32" spans="1:13" x14ac:dyDescent="0.2">
      <c r="A32" s="407" t="s">
        <v>353</v>
      </c>
    </row>
    <row r="33" spans="1:1" x14ac:dyDescent="0.2">
      <c r="A33" s="407" t="s">
        <v>354</v>
      </c>
    </row>
  </sheetData>
  <sheetProtection sheet="1" objects="1" scenarios="1"/>
  <mergeCells count="25">
    <mergeCell ref="M7:M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R2:AT125"/>
  <sheetViews>
    <sheetView topLeftCell="A37" workbookViewId="0"/>
  </sheetViews>
  <sheetFormatPr defaultRowHeight="12.75" x14ac:dyDescent="0.2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8" customWidth="1"/>
    <col min="22" max="22" width="14.42578125" customWidth="1"/>
    <col min="23" max="23" width="15.7109375" customWidth="1"/>
    <col min="24" max="25" width="10.85546875" customWidth="1"/>
    <col min="26" max="26" width="7.85546875" customWidth="1"/>
    <col min="27" max="27" width="14.42578125" customWidth="1"/>
    <col min="28" max="28" width="16.140625" customWidth="1"/>
    <col min="29" max="29" width="15.7109375" customWidth="1"/>
    <col min="30" max="45" width="14.42578125" customWidth="1"/>
    <col min="46" max="46" width="11.140625" customWidth="1"/>
    <col min="47" max="48" width="14.42578125" bestFit="1" customWidth="1"/>
    <col min="49" max="49" width="14.42578125" customWidth="1"/>
    <col min="50" max="51" width="14.42578125" bestFit="1" customWidth="1"/>
    <col min="52" max="55" width="14.42578125" customWidth="1"/>
    <col min="56" max="57" width="14.42578125" bestFit="1" customWidth="1"/>
    <col min="58" max="58" width="14.42578125" customWidth="1"/>
    <col min="59" max="79" width="14.42578125" bestFit="1" customWidth="1"/>
    <col min="80" max="80" width="14.42578125" customWidth="1"/>
    <col min="81" max="81" width="11.140625" bestFit="1" customWidth="1"/>
  </cols>
  <sheetData>
    <row r="2" spans="18:46" x14ac:dyDescent="0.2">
      <c r="R2" s="893" t="s">
        <v>265</v>
      </c>
      <c r="S2" s="893" t="s">
        <v>213</v>
      </c>
      <c r="T2" s="893" t="s">
        <v>473</v>
      </c>
      <c r="U2" s="895" t="s">
        <v>472</v>
      </c>
      <c r="W2" s="893" t="s">
        <v>265</v>
      </c>
      <c r="X2" s="893" t="s">
        <v>213</v>
      </c>
      <c r="Y2" s="893" t="s">
        <v>473</v>
      </c>
      <c r="Z2" s="895" t="s">
        <v>472</v>
      </c>
      <c r="AB2" s="893" t="s">
        <v>482</v>
      </c>
      <c r="AC2" s="891"/>
      <c r="AD2" s="893" t="s">
        <v>208</v>
      </c>
      <c r="AE2" s="891"/>
      <c r="AF2" s="891"/>
      <c r="AG2" s="891"/>
      <c r="AH2" s="891"/>
      <c r="AI2" s="891"/>
      <c r="AJ2" s="891"/>
      <c r="AK2" s="891"/>
      <c r="AL2" s="891"/>
      <c r="AM2" s="891"/>
      <c r="AN2" s="891"/>
      <c r="AO2" s="891"/>
      <c r="AP2" s="891"/>
      <c r="AQ2" s="891"/>
      <c r="AR2" s="891"/>
      <c r="AS2" s="891"/>
      <c r="AT2" s="892"/>
    </row>
    <row r="3" spans="18:46" x14ac:dyDescent="0.2">
      <c r="R3" s="890" t="s">
        <v>946</v>
      </c>
      <c r="S3" s="894" t="s">
        <v>947</v>
      </c>
      <c r="T3" s="890" t="s">
        <v>471</v>
      </c>
      <c r="U3" s="896">
        <v>20.119999999999997</v>
      </c>
      <c r="W3" s="890" t="s">
        <v>946</v>
      </c>
      <c r="X3" s="894" t="s">
        <v>947</v>
      </c>
      <c r="Y3" s="890" t="s">
        <v>479</v>
      </c>
      <c r="Z3" s="897" t="e">
        <v>#DIV/0!</v>
      </c>
      <c r="AB3" s="893" t="s">
        <v>265</v>
      </c>
      <c r="AC3" s="893" t="s">
        <v>213</v>
      </c>
      <c r="AD3" s="890">
        <v>1</v>
      </c>
      <c r="AE3" s="899">
        <v>2</v>
      </c>
      <c r="AF3" s="899">
        <v>3</v>
      </c>
      <c r="AG3" s="899">
        <v>4</v>
      </c>
      <c r="AH3" s="899">
        <v>5</v>
      </c>
      <c r="AI3" s="899">
        <v>6</v>
      </c>
      <c r="AJ3" s="899">
        <v>7</v>
      </c>
      <c r="AK3" s="899">
        <v>8</v>
      </c>
      <c r="AL3" s="899">
        <v>9</v>
      </c>
      <c r="AM3" s="899">
        <v>10</v>
      </c>
      <c r="AN3" s="899">
        <v>11</v>
      </c>
      <c r="AO3" s="899">
        <v>12</v>
      </c>
      <c r="AP3" s="899">
        <v>13</v>
      </c>
      <c r="AQ3" s="899">
        <v>14</v>
      </c>
      <c r="AR3" s="899">
        <v>15</v>
      </c>
      <c r="AS3" s="899">
        <v>16</v>
      </c>
      <c r="AT3" s="895" t="s">
        <v>224</v>
      </c>
    </row>
    <row r="4" spans="18:46" x14ac:dyDescent="0.2">
      <c r="R4" s="745"/>
      <c r="S4" s="745"/>
      <c r="T4" s="750" t="s">
        <v>474</v>
      </c>
      <c r="U4" s="748">
        <v>10.32</v>
      </c>
      <c r="W4" s="745"/>
      <c r="X4" s="745"/>
      <c r="Y4" s="750" t="s">
        <v>480</v>
      </c>
      <c r="Z4" s="752" t="e">
        <v>#DIV/0!</v>
      </c>
      <c r="AB4" s="890" t="s">
        <v>946</v>
      </c>
      <c r="AC4" s="894" t="s">
        <v>947</v>
      </c>
      <c r="AD4" s="900">
        <v>1</v>
      </c>
      <c r="AE4" s="901">
        <v>1</v>
      </c>
      <c r="AF4" s="901">
        <v>2</v>
      </c>
      <c r="AG4" s="901">
        <v>1</v>
      </c>
      <c r="AH4" s="901"/>
      <c r="AI4" s="901"/>
      <c r="AJ4" s="901"/>
      <c r="AK4" s="901"/>
      <c r="AL4" s="901"/>
      <c r="AM4" s="901"/>
      <c r="AN4" s="901"/>
      <c r="AO4" s="901"/>
      <c r="AP4" s="901"/>
      <c r="AQ4" s="901"/>
      <c r="AR4" s="901"/>
      <c r="AS4" s="901"/>
      <c r="AT4" s="896">
        <v>5</v>
      </c>
    </row>
    <row r="5" spans="18:46" x14ac:dyDescent="0.2">
      <c r="R5" s="745"/>
      <c r="S5" s="745"/>
      <c r="T5" s="750" t="s">
        <v>475</v>
      </c>
      <c r="U5" s="748">
        <v>9.8000000000000007</v>
      </c>
      <c r="W5" s="745"/>
      <c r="X5" s="745"/>
      <c r="Y5" s="750" t="s">
        <v>481</v>
      </c>
      <c r="Z5" s="752" t="e">
        <v>#DIV/0!</v>
      </c>
      <c r="AB5" s="745"/>
      <c r="AC5" s="747" t="s">
        <v>948</v>
      </c>
      <c r="AD5" s="754">
        <v>16</v>
      </c>
      <c r="AE5" s="736">
        <v>9</v>
      </c>
      <c r="AF5" s="736">
        <v>5</v>
      </c>
      <c r="AG5" s="736">
        <v>3</v>
      </c>
      <c r="AH5" s="736">
        <v>2</v>
      </c>
      <c r="AI5" s="736"/>
      <c r="AJ5" s="736"/>
      <c r="AK5" s="736"/>
      <c r="AL5" s="736">
        <v>1</v>
      </c>
      <c r="AM5" s="736">
        <v>1</v>
      </c>
      <c r="AN5" s="736"/>
      <c r="AO5" s="736"/>
      <c r="AP5" s="736"/>
      <c r="AQ5" s="736"/>
      <c r="AR5" s="736"/>
      <c r="AS5" s="736"/>
      <c r="AT5" s="748">
        <v>37</v>
      </c>
    </row>
    <row r="6" spans="18:46" x14ac:dyDescent="0.2">
      <c r="R6" s="745"/>
      <c r="S6" s="894" t="s">
        <v>948</v>
      </c>
      <c r="T6" s="890" t="s">
        <v>471</v>
      </c>
      <c r="U6" s="896">
        <v>316.63999999999987</v>
      </c>
      <c r="W6" s="745"/>
      <c r="X6" s="894" t="s">
        <v>948</v>
      </c>
      <c r="Y6" s="890" t="s">
        <v>479</v>
      </c>
      <c r="Z6" s="897" t="e">
        <v>#DIV/0!</v>
      </c>
      <c r="AB6" s="745"/>
      <c r="AC6" s="747" t="s">
        <v>949</v>
      </c>
      <c r="AD6" s="754">
        <v>9</v>
      </c>
      <c r="AE6" s="736">
        <v>6</v>
      </c>
      <c r="AF6" s="736">
        <v>1</v>
      </c>
      <c r="AG6" s="736"/>
      <c r="AH6" s="736"/>
      <c r="AI6" s="736">
        <v>2</v>
      </c>
      <c r="AJ6" s="736"/>
      <c r="AK6" s="736"/>
      <c r="AL6" s="736"/>
      <c r="AM6" s="736">
        <v>1</v>
      </c>
      <c r="AN6" s="736"/>
      <c r="AO6" s="736"/>
      <c r="AP6" s="736"/>
      <c r="AQ6" s="736"/>
      <c r="AR6" s="736"/>
      <c r="AS6" s="736"/>
      <c r="AT6" s="748">
        <v>19</v>
      </c>
    </row>
    <row r="7" spans="18:46" x14ac:dyDescent="0.2">
      <c r="R7" s="745"/>
      <c r="S7" s="745"/>
      <c r="T7" s="750" t="s">
        <v>474</v>
      </c>
      <c r="U7" s="748">
        <v>97.210000000000008</v>
      </c>
      <c r="W7" s="745"/>
      <c r="X7" s="745"/>
      <c r="Y7" s="750" t="s">
        <v>480</v>
      </c>
      <c r="Z7" s="752" t="e">
        <v>#DIV/0!</v>
      </c>
      <c r="AB7" s="745"/>
      <c r="AC7" s="747" t="s">
        <v>950</v>
      </c>
      <c r="AD7" s="754">
        <v>10</v>
      </c>
      <c r="AE7" s="736">
        <v>6</v>
      </c>
      <c r="AF7" s="736">
        <v>1</v>
      </c>
      <c r="AG7" s="736">
        <v>2</v>
      </c>
      <c r="AH7" s="736">
        <v>1</v>
      </c>
      <c r="AI7" s="736">
        <v>2</v>
      </c>
      <c r="AJ7" s="736">
        <v>1</v>
      </c>
      <c r="AK7" s="736"/>
      <c r="AL7" s="736">
        <v>1</v>
      </c>
      <c r="AM7" s="736"/>
      <c r="AN7" s="736"/>
      <c r="AO7" s="736"/>
      <c r="AP7" s="736"/>
      <c r="AQ7" s="736"/>
      <c r="AR7" s="736"/>
      <c r="AS7" s="736"/>
      <c r="AT7" s="748">
        <v>24</v>
      </c>
    </row>
    <row r="8" spans="18:46" x14ac:dyDescent="0.2">
      <c r="R8" s="745"/>
      <c r="S8" s="745"/>
      <c r="T8" s="750" t="s">
        <v>475</v>
      </c>
      <c r="U8" s="748">
        <v>219.43000000000004</v>
      </c>
      <c r="W8" s="745"/>
      <c r="X8" s="745"/>
      <c r="Y8" s="750" t="s">
        <v>481</v>
      </c>
      <c r="Z8" s="752" t="e">
        <v>#DIV/0!</v>
      </c>
      <c r="AB8" s="890" t="s">
        <v>951</v>
      </c>
      <c r="AC8" s="894" t="s">
        <v>476</v>
      </c>
      <c r="AD8" s="900">
        <v>14</v>
      </c>
      <c r="AE8" s="901">
        <v>3</v>
      </c>
      <c r="AF8" s="901">
        <v>1</v>
      </c>
      <c r="AG8" s="901">
        <v>2</v>
      </c>
      <c r="AH8" s="901">
        <v>1</v>
      </c>
      <c r="AI8" s="901"/>
      <c r="AJ8" s="901">
        <v>2</v>
      </c>
      <c r="AK8" s="901"/>
      <c r="AL8" s="901">
        <v>1</v>
      </c>
      <c r="AM8" s="901">
        <v>1</v>
      </c>
      <c r="AN8" s="901"/>
      <c r="AO8" s="901"/>
      <c r="AP8" s="901"/>
      <c r="AQ8" s="901"/>
      <c r="AR8" s="901"/>
      <c r="AS8" s="901"/>
      <c r="AT8" s="896">
        <v>25</v>
      </c>
    </row>
    <row r="9" spans="18:46" x14ac:dyDescent="0.2">
      <c r="R9" s="745"/>
      <c r="S9" s="894" t="s">
        <v>949</v>
      </c>
      <c r="T9" s="890" t="s">
        <v>471</v>
      </c>
      <c r="U9" s="896">
        <v>196.0100000000001</v>
      </c>
      <c r="W9" s="745"/>
      <c r="X9" s="894" t="s">
        <v>949</v>
      </c>
      <c r="Y9" s="890" t="s">
        <v>479</v>
      </c>
      <c r="Z9" s="897" t="e">
        <v>#DIV/0!</v>
      </c>
      <c r="AB9" s="745"/>
      <c r="AC9" s="747" t="s">
        <v>477</v>
      </c>
      <c r="AD9" s="754">
        <v>20</v>
      </c>
      <c r="AE9" s="736">
        <v>8</v>
      </c>
      <c r="AF9" s="736">
        <v>1</v>
      </c>
      <c r="AG9" s="736">
        <v>1</v>
      </c>
      <c r="AH9" s="736">
        <v>2</v>
      </c>
      <c r="AI9" s="736">
        <v>2</v>
      </c>
      <c r="AJ9" s="736"/>
      <c r="AK9" s="736"/>
      <c r="AL9" s="736"/>
      <c r="AM9" s="736">
        <v>1</v>
      </c>
      <c r="AN9" s="736"/>
      <c r="AO9" s="736">
        <v>1</v>
      </c>
      <c r="AP9" s="736"/>
      <c r="AQ9" s="736"/>
      <c r="AR9" s="736"/>
      <c r="AS9" s="736"/>
      <c r="AT9" s="748">
        <v>36</v>
      </c>
    </row>
    <row r="10" spans="18:46" x14ac:dyDescent="0.2">
      <c r="R10" s="745"/>
      <c r="S10" s="745"/>
      <c r="T10" s="750" t="s">
        <v>474</v>
      </c>
      <c r="U10" s="748">
        <v>134.34000000000003</v>
      </c>
      <c r="W10" s="745"/>
      <c r="X10" s="745"/>
      <c r="Y10" s="750" t="s">
        <v>480</v>
      </c>
      <c r="Z10" s="752" t="e">
        <v>#DIV/0!</v>
      </c>
      <c r="AB10" s="745"/>
      <c r="AC10" s="747" t="s">
        <v>478</v>
      </c>
      <c r="AD10" s="754">
        <v>143</v>
      </c>
      <c r="AE10" s="736">
        <v>65</v>
      </c>
      <c r="AF10" s="736">
        <v>35</v>
      </c>
      <c r="AG10" s="736">
        <v>15</v>
      </c>
      <c r="AH10" s="736">
        <v>15</v>
      </c>
      <c r="AI10" s="736">
        <v>10</v>
      </c>
      <c r="AJ10" s="736">
        <v>5</v>
      </c>
      <c r="AK10" s="736">
        <v>5</v>
      </c>
      <c r="AL10" s="736">
        <v>4</v>
      </c>
      <c r="AM10" s="736">
        <v>3</v>
      </c>
      <c r="AN10" s="736">
        <v>1</v>
      </c>
      <c r="AO10" s="736">
        <v>1</v>
      </c>
      <c r="AP10" s="736"/>
      <c r="AQ10" s="736"/>
      <c r="AR10" s="736"/>
      <c r="AS10" s="736">
        <v>1</v>
      </c>
      <c r="AT10" s="748">
        <v>303</v>
      </c>
    </row>
    <row r="11" spans="18:46" x14ac:dyDescent="0.2">
      <c r="R11" s="745"/>
      <c r="S11" s="745"/>
      <c r="T11" s="750" t="s">
        <v>475</v>
      </c>
      <c r="U11" s="748">
        <v>61.669999999999987</v>
      </c>
      <c r="W11" s="745"/>
      <c r="X11" s="745"/>
      <c r="Y11" s="750" t="s">
        <v>481</v>
      </c>
      <c r="Z11" s="752" t="e">
        <v>#DIV/0!</v>
      </c>
      <c r="AB11" s="745"/>
      <c r="AC11" s="747" t="s">
        <v>952</v>
      </c>
      <c r="AD11" s="754">
        <v>48</v>
      </c>
      <c r="AE11" s="736">
        <v>24</v>
      </c>
      <c r="AF11" s="736">
        <v>9</v>
      </c>
      <c r="AG11" s="736">
        <v>8</v>
      </c>
      <c r="AH11" s="736">
        <v>5</v>
      </c>
      <c r="AI11" s="736">
        <v>3</v>
      </c>
      <c r="AJ11" s="736">
        <v>4</v>
      </c>
      <c r="AK11" s="736">
        <v>2</v>
      </c>
      <c r="AL11" s="736"/>
      <c r="AM11" s="736"/>
      <c r="AN11" s="736">
        <v>1</v>
      </c>
      <c r="AO11" s="736"/>
      <c r="AP11" s="736"/>
      <c r="AQ11" s="736"/>
      <c r="AR11" s="736"/>
      <c r="AS11" s="736"/>
      <c r="AT11" s="748">
        <v>104</v>
      </c>
    </row>
    <row r="12" spans="18:46" x14ac:dyDescent="0.2">
      <c r="R12" s="745"/>
      <c r="S12" s="894" t="s">
        <v>950</v>
      </c>
      <c r="T12" s="890" t="s">
        <v>471</v>
      </c>
      <c r="U12" s="896">
        <v>214.18000000000004</v>
      </c>
      <c r="W12" s="745"/>
      <c r="X12" s="894" t="s">
        <v>950</v>
      </c>
      <c r="Y12" s="890" t="s">
        <v>479</v>
      </c>
      <c r="Z12" s="897" t="e">
        <v>#DIV/0!</v>
      </c>
      <c r="AB12" s="745"/>
      <c r="AC12" s="747" t="s">
        <v>266</v>
      </c>
      <c r="AD12" s="754">
        <v>43</v>
      </c>
      <c r="AE12" s="736">
        <v>11</v>
      </c>
      <c r="AF12" s="736">
        <v>7</v>
      </c>
      <c r="AG12" s="736">
        <v>3</v>
      </c>
      <c r="AH12" s="736">
        <v>2</v>
      </c>
      <c r="AI12" s="736">
        <v>4</v>
      </c>
      <c r="AJ12" s="736">
        <v>1</v>
      </c>
      <c r="AK12" s="736">
        <v>1</v>
      </c>
      <c r="AL12" s="736"/>
      <c r="AM12" s="736"/>
      <c r="AN12" s="736">
        <v>2</v>
      </c>
      <c r="AO12" s="736">
        <v>1</v>
      </c>
      <c r="AP12" s="736"/>
      <c r="AQ12" s="736"/>
      <c r="AR12" s="736"/>
      <c r="AS12" s="736"/>
      <c r="AT12" s="748">
        <v>75</v>
      </c>
    </row>
    <row r="13" spans="18:46" x14ac:dyDescent="0.2">
      <c r="R13" s="745"/>
      <c r="S13" s="745"/>
      <c r="T13" s="750" t="s">
        <v>474</v>
      </c>
      <c r="U13" s="748">
        <v>101.10000000000001</v>
      </c>
      <c r="W13" s="745"/>
      <c r="X13" s="745"/>
      <c r="Y13" s="750" t="s">
        <v>480</v>
      </c>
      <c r="Z13" s="752" t="e">
        <v>#DIV/0!</v>
      </c>
      <c r="AB13" s="745"/>
      <c r="AC13" s="747" t="s">
        <v>953</v>
      </c>
      <c r="AD13" s="754">
        <v>49</v>
      </c>
      <c r="AE13" s="736">
        <v>23</v>
      </c>
      <c r="AF13" s="736">
        <v>10</v>
      </c>
      <c r="AG13" s="736">
        <v>6</v>
      </c>
      <c r="AH13" s="736">
        <v>5</v>
      </c>
      <c r="AI13" s="736">
        <v>2</v>
      </c>
      <c r="AJ13" s="736">
        <v>2</v>
      </c>
      <c r="AK13" s="736">
        <v>1</v>
      </c>
      <c r="AL13" s="736">
        <v>3</v>
      </c>
      <c r="AM13" s="736">
        <v>1</v>
      </c>
      <c r="AN13" s="736"/>
      <c r="AO13" s="736"/>
      <c r="AP13" s="736"/>
      <c r="AQ13" s="736">
        <v>1</v>
      </c>
      <c r="AR13" s="736"/>
      <c r="AS13" s="736"/>
      <c r="AT13" s="748">
        <v>103</v>
      </c>
    </row>
    <row r="14" spans="18:46" x14ac:dyDescent="0.2">
      <c r="R14" s="745"/>
      <c r="S14" s="745"/>
      <c r="T14" s="750" t="s">
        <v>475</v>
      </c>
      <c r="U14" s="748">
        <v>113.08000000000001</v>
      </c>
      <c r="W14" s="745"/>
      <c r="X14" s="745"/>
      <c r="Y14" s="750" t="s">
        <v>481</v>
      </c>
      <c r="Z14" s="752" t="e">
        <v>#DIV/0!</v>
      </c>
      <c r="AB14" s="745"/>
      <c r="AC14" s="747" t="s">
        <v>954</v>
      </c>
      <c r="AD14" s="754">
        <v>52</v>
      </c>
      <c r="AE14" s="736">
        <v>16</v>
      </c>
      <c r="AF14" s="736">
        <v>8</v>
      </c>
      <c r="AG14" s="736">
        <v>3</v>
      </c>
      <c r="AH14" s="736">
        <v>7</v>
      </c>
      <c r="AI14" s="736">
        <v>2</v>
      </c>
      <c r="AJ14" s="736">
        <v>3</v>
      </c>
      <c r="AK14" s="736"/>
      <c r="AL14" s="736"/>
      <c r="AM14" s="736">
        <v>1</v>
      </c>
      <c r="AN14" s="736"/>
      <c r="AO14" s="736"/>
      <c r="AP14" s="736"/>
      <c r="AQ14" s="736"/>
      <c r="AR14" s="736"/>
      <c r="AS14" s="736">
        <v>1</v>
      </c>
      <c r="AT14" s="748">
        <v>93</v>
      </c>
    </row>
    <row r="15" spans="18:46" x14ac:dyDescent="0.2">
      <c r="R15" s="890" t="s">
        <v>951</v>
      </c>
      <c r="S15" s="894" t="s">
        <v>476</v>
      </c>
      <c r="T15" s="890" t="s">
        <v>471</v>
      </c>
      <c r="U15" s="896">
        <v>324.94999999999982</v>
      </c>
      <c r="W15" s="890" t="s">
        <v>951</v>
      </c>
      <c r="X15" s="894" t="s">
        <v>476</v>
      </c>
      <c r="Y15" s="890" t="s">
        <v>479</v>
      </c>
      <c r="Z15" s="897" t="e">
        <v>#DIV/0!</v>
      </c>
      <c r="AB15" s="745"/>
      <c r="AC15" s="747" t="s">
        <v>955</v>
      </c>
      <c r="AD15" s="754">
        <v>50</v>
      </c>
      <c r="AE15" s="736">
        <v>26</v>
      </c>
      <c r="AF15" s="736">
        <v>10</v>
      </c>
      <c r="AG15" s="736">
        <v>6</v>
      </c>
      <c r="AH15" s="736">
        <v>6</v>
      </c>
      <c r="AI15" s="736">
        <v>3</v>
      </c>
      <c r="AJ15" s="736">
        <v>1</v>
      </c>
      <c r="AK15" s="736">
        <v>1</v>
      </c>
      <c r="AL15" s="736">
        <v>2</v>
      </c>
      <c r="AM15" s="736">
        <v>3</v>
      </c>
      <c r="AN15" s="736"/>
      <c r="AO15" s="736"/>
      <c r="AP15" s="736"/>
      <c r="AQ15" s="736"/>
      <c r="AR15" s="736"/>
      <c r="AS15" s="736"/>
      <c r="AT15" s="748">
        <v>108</v>
      </c>
    </row>
    <row r="16" spans="18:46" x14ac:dyDescent="0.2">
      <c r="R16" s="745"/>
      <c r="S16" s="745"/>
      <c r="T16" s="750" t="s">
        <v>474</v>
      </c>
      <c r="U16" s="748">
        <v>188.25</v>
      </c>
      <c r="W16" s="745"/>
      <c r="X16" s="745"/>
      <c r="Y16" s="750" t="s">
        <v>480</v>
      </c>
      <c r="Z16" s="752" t="e">
        <v>#DIV/0!</v>
      </c>
      <c r="AB16" s="745"/>
      <c r="AC16" s="747" t="s">
        <v>947</v>
      </c>
      <c r="AD16" s="754">
        <v>35</v>
      </c>
      <c r="AE16" s="736">
        <v>20</v>
      </c>
      <c r="AF16" s="736">
        <v>8</v>
      </c>
      <c r="AG16" s="736">
        <v>3</v>
      </c>
      <c r="AH16" s="736">
        <v>4</v>
      </c>
      <c r="AI16" s="736">
        <v>1</v>
      </c>
      <c r="AJ16" s="736"/>
      <c r="AK16" s="736">
        <v>3</v>
      </c>
      <c r="AL16" s="736"/>
      <c r="AM16" s="736">
        <v>1</v>
      </c>
      <c r="AN16" s="736">
        <v>2</v>
      </c>
      <c r="AO16" s="736"/>
      <c r="AP16" s="736"/>
      <c r="AQ16" s="736"/>
      <c r="AR16" s="736"/>
      <c r="AS16" s="736"/>
      <c r="AT16" s="748">
        <v>77</v>
      </c>
    </row>
    <row r="17" spans="18:46" x14ac:dyDescent="0.2">
      <c r="R17" s="745"/>
      <c r="S17" s="745"/>
      <c r="T17" s="750" t="s">
        <v>475</v>
      </c>
      <c r="U17" s="748">
        <v>136.7000000000001</v>
      </c>
      <c r="W17" s="745"/>
      <c r="X17" s="745"/>
      <c r="Y17" s="750" t="s">
        <v>481</v>
      </c>
      <c r="Z17" s="752" t="e">
        <v>#DIV/0!</v>
      </c>
      <c r="AB17" s="745"/>
      <c r="AC17" s="747" t="s">
        <v>948</v>
      </c>
      <c r="AD17" s="754">
        <v>27</v>
      </c>
      <c r="AE17" s="736">
        <v>9</v>
      </c>
      <c r="AF17" s="736">
        <v>10</v>
      </c>
      <c r="AG17" s="736">
        <v>3</v>
      </c>
      <c r="AH17" s="736">
        <v>2</v>
      </c>
      <c r="AI17" s="736">
        <v>2</v>
      </c>
      <c r="AJ17" s="736">
        <v>1</v>
      </c>
      <c r="AK17" s="736">
        <v>1</v>
      </c>
      <c r="AL17" s="736">
        <v>2</v>
      </c>
      <c r="AM17" s="736"/>
      <c r="AN17" s="736"/>
      <c r="AO17" s="736"/>
      <c r="AP17" s="736"/>
      <c r="AQ17" s="736"/>
      <c r="AR17" s="736"/>
      <c r="AS17" s="736"/>
      <c r="AT17" s="748">
        <v>57</v>
      </c>
    </row>
    <row r="18" spans="18:46" x14ac:dyDescent="0.2">
      <c r="R18" s="745"/>
      <c r="S18" s="894" t="s">
        <v>477</v>
      </c>
      <c r="T18" s="890" t="s">
        <v>471</v>
      </c>
      <c r="U18" s="896">
        <v>507.12999999999977</v>
      </c>
      <c r="W18" s="745"/>
      <c r="X18" s="894" t="s">
        <v>477</v>
      </c>
      <c r="Y18" s="890" t="s">
        <v>479</v>
      </c>
      <c r="Z18" s="897" t="e">
        <v>#DIV/0!</v>
      </c>
      <c r="AB18" s="745"/>
      <c r="AC18" s="747" t="s">
        <v>949</v>
      </c>
      <c r="AD18" s="754">
        <v>41</v>
      </c>
      <c r="AE18" s="736">
        <v>14</v>
      </c>
      <c r="AF18" s="736">
        <v>7</v>
      </c>
      <c r="AG18" s="736">
        <v>6</v>
      </c>
      <c r="AH18" s="736"/>
      <c r="AI18" s="736">
        <v>4</v>
      </c>
      <c r="AJ18" s="736">
        <v>2</v>
      </c>
      <c r="AK18" s="736">
        <v>2</v>
      </c>
      <c r="AL18" s="736">
        <v>2</v>
      </c>
      <c r="AM18" s="736">
        <v>1</v>
      </c>
      <c r="AN18" s="736">
        <v>1</v>
      </c>
      <c r="AO18" s="736"/>
      <c r="AP18" s="736"/>
      <c r="AQ18" s="736"/>
      <c r="AR18" s="736"/>
      <c r="AS18" s="736"/>
      <c r="AT18" s="748">
        <v>80</v>
      </c>
    </row>
    <row r="19" spans="18:46" x14ac:dyDescent="0.2">
      <c r="R19" s="745"/>
      <c r="S19" s="745"/>
      <c r="T19" s="750" t="s">
        <v>474</v>
      </c>
      <c r="U19" s="748">
        <v>294.09999999999985</v>
      </c>
      <c r="W19" s="745"/>
      <c r="X19" s="745"/>
      <c r="Y19" s="750" t="s">
        <v>480</v>
      </c>
      <c r="Z19" s="752" t="e">
        <v>#DIV/0!</v>
      </c>
      <c r="AB19" s="745"/>
      <c r="AC19" s="747" t="s">
        <v>950</v>
      </c>
      <c r="AD19" s="754">
        <v>30</v>
      </c>
      <c r="AE19" s="736">
        <v>8</v>
      </c>
      <c r="AF19" s="736">
        <v>14</v>
      </c>
      <c r="AG19" s="736">
        <v>2</v>
      </c>
      <c r="AH19" s="736">
        <v>4</v>
      </c>
      <c r="AI19" s="736">
        <v>5</v>
      </c>
      <c r="AJ19" s="736">
        <v>2</v>
      </c>
      <c r="AK19" s="736">
        <v>2</v>
      </c>
      <c r="AL19" s="736"/>
      <c r="AM19" s="736"/>
      <c r="AN19" s="736">
        <v>1</v>
      </c>
      <c r="AO19" s="736"/>
      <c r="AP19" s="736"/>
      <c r="AQ19" s="736"/>
      <c r="AR19" s="736"/>
      <c r="AS19" s="736"/>
      <c r="AT19" s="748">
        <v>68</v>
      </c>
    </row>
    <row r="20" spans="18:46" x14ac:dyDescent="0.2">
      <c r="R20" s="745"/>
      <c r="S20" s="745"/>
      <c r="T20" s="750" t="s">
        <v>475</v>
      </c>
      <c r="U20" s="748">
        <v>213.02999999999994</v>
      </c>
      <c r="W20" s="745"/>
      <c r="X20" s="745"/>
      <c r="Y20" s="750" t="s">
        <v>481</v>
      </c>
      <c r="Z20" s="752" t="e">
        <v>#DIV/0!</v>
      </c>
      <c r="AB20" s="890" t="s">
        <v>956</v>
      </c>
      <c r="AC20" s="894" t="s">
        <v>476</v>
      </c>
      <c r="AD20" s="900">
        <v>25</v>
      </c>
      <c r="AE20" s="901">
        <v>13</v>
      </c>
      <c r="AF20" s="901">
        <v>5</v>
      </c>
      <c r="AG20" s="901">
        <v>2</v>
      </c>
      <c r="AH20" s="901">
        <v>3</v>
      </c>
      <c r="AI20" s="901">
        <v>3</v>
      </c>
      <c r="AJ20" s="901">
        <v>2</v>
      </c>
      <c r="AK20" s="901"/>
      <c r="AL20" s="901"/>
      <c r="AM20" s="901"/>
      <c r="AN20" s="901"/>
      <c r="AO20" s="901"/>
      <c r="AP20" s="901"/>
      <c r="AQ20" s="901"/>
      <c r="AR20" s="901"/>
      <c r="AS20" s="901"/>
      <c r="AT20" s="896">
        <v>53</v>
      </c>
    </row>
    <row r="21" spans="18:46" x14ac:dyDescent="0.2">
      <c r="R21" s="745"/>
      <c r="S21" s="894" t="s">
        <v>478</v>
      </c>
      <c r="T21" s="890" t="s">
        <v>471</v>
      </c>
      <c r="U21" s="896">
        <v>4031.9000000000128</v>
      </c>
      <c r="W21" s="745"/>
      <c r="X21" s="894" t="s">
        <v>478</v>
      </c>
      <c r="Y21" s="890" t="s">
        <v>479</v>
      </c>
      <c r="Z21" s="897" t="e">
        <v>#DIV/0!</v>
      </c>
      <c r="AB21" s="745"/>
      <c r="AC21" s="747" t="s">
        <v>477</v>
      </c>
      <c r="AD21" s="754">
        <v>27</v>
      </c>
      <c r="AE21" s="736">
        <v>12</v>
      </c>
      <c r="AF21" s="736">
        <v>5</v>
      </c>
      <c r="AG21" s="736">
        <v>2</v>
      </c>
      <c r="AH21" s="736"/>
      <c r="AI21" s="736">
        <v>1</v>
      </c>
      <c r="AJ21" s="736"/>
      <c r="AK21" s="736">
        <v>2</v>
      </c>
      <c r="AL21" s="736">
        <v>1</v>
      </c>
      <c r="AM21" s="736">
        <v>2</v>
      </c>
      <c r="AN21" s="736"/>
      <c r="AO21" s="736"/>
      <c r="AP21" s="736"/>
      <c r="AQ21" s="736"/>
      <c r="AR21" s="736"/>
      <c r="AS21" s="736"/>
      <c r="AT21" s="748">
        <v>52</v>
      </c>
    </row>
    <row r="22" spans="18:46" x14ac:dyDescent="0.2">
      <c r="R22" s="745"/>
      <c r="S22" s="745"/>
      <c r="T22" s="750" t="s">
        <v>474</v>
      </c>
      <c r="U22" s="748">
        <v>1504.6900000000023</v>
      </c>
      <c r="W22" s="745"/>
      <c r="X22" s="745"/>
      <c r="Y22" s="750" t="s">
        <v>480</v>
      </c>
      <c r="Z22" s="752" t="e">
        <v>#DIV/0!</v>
      </c>
      <c r="AB22" s="745"/>
      <c r="AC22" s="747" t="s">
        <v>478</v>
      </c>
      <c r="AD22" s="754">
        <v>35</v>
      </c>
      <c r="AE22" s="736">
        <v>15</v>
      </c>
      <c r="AF22" s="736">
        <v>9</v>
      </c>
      <c r="AG22" s="736">
        <v>3</v>
      </c>
      <c r="AH22" s="736">
        <v>1</v>
      </c>
      <c r="AI22" s="736">
        <v>2</v>
      </c>
      <c r="AJ22" s="736">
        <v>1</v>
      </c>
      <c r="AK22" s="736">
        <v>1</v>
      </c>
      <c r="AL22" s="736"/>
      <c r="AM22" s="736"/>
      <c r="AN22" s="736">
        <v>1</v>
      </c>
      <c r="AO22" s="736">
        <v>1</v>
      </c>
      <c r="AP22" s="736"/>
      <c r="AQ22" s="736"/>
      <c r="AR22" s="736"/>
      <c r="AS22" s="736"/>
      <c r="AT22" s="748">
        <v>69</v>
      </c>
    </row>
    <row r="23" spans="18:46" x14ac:dyDescent="0.2">
      <c r="R23" s="745"/>
      <c r="S23" s="745"/>
      <c r="T23" s="750" t="s">
        <v>475</v>
      </c>
      <c r="U23" s="748">
        <v>2527.2100000000064</v>
      </c>
      <c r="W23" s="745"/>
      <c r="X23" s="745"/>
      <c r="Y23" s="750" t="s">
        <v>481</v>
      </c>
      <c r="Z23" s="752" t="e">
        <v>#DIV/0!</v>
      </c>
      <c r="AB23" s="745"/>
      <c r="AC23" s="747" t="s">
        <v>952</v>
      </c>
      <c r="AD23" s="754">
        <v>19</v>
      </c>
      <c r="AE23" s="736">
        <v>10</v>
      </c>
      <c r="AF23" s="736">
        <v>2</v>
      </c>
      <c r="AG23" s="736">
        <v>1</v>
      </c>
      <c r="AH23" s="736">
        <v>3</v>
      </c>
      <c r="AI23" s="736"/>
      <c r="AJ23" s="736"/>
      <c r="AK23" s="736"/>
      <c r="AL23" s="736"/>
      <c r="AM23" s="736"/>
      <c r="AN23" s="736">
        <v>1</v>
      </c>
      <c r="AO23" s="736"/>
      <c r="AP23" s="736"/>
      <c r="AQ23" s="736">
        <v>1</v>
      </c>
      <c r="AR23" s="736"/>
      <c r="AS23" s="736"/>
      <c r="AT23" s="748">
        <v>37</v>
      </c>
    </row>
    <row r="24" spans="18:46" x14ac:dyDescent="0.2">
      <c r="R24" s="745"/>
      <c r="S24" s="894" t="s">
        <v>952</v>
      </c>
      <c r="T24" s="890" t="s">
        <v>471</v>
      </c>
      <c r="U24" s="896">
        <v>761.54999999999916</v>
      </c>
      <c r="W24" s="745"/>
      <c r="X24" s="894" t="s">
        <v>952</v>
      </c>
      <c r="Y24" s="890" t="s">
        <v>479</v>
      </c>
      <c r="Z24" s="897" t="e">
        <v>#DIV/0!</v>
      </c>
      <c r="AB24" s="745"/>
      <c r="AC24" s="747" t="s">
        <v>266</v>
      </c>
      <c r="AD24" s="754">
        <v>23</v>
      </c>
      <c r="AE24" s="736">
        <v>10</v>
      </c>
      <c r="AF24" s="736">
        <v>4</v>
      </c>
      <c r="AG24" s="736">
        <v>2</v>
      </c>
      <c r="AH24" s="736">
        <v>4</v>
      </c>
      <c r="AI24" s="736">
        <v>2</v>
      </c>
      <c r="AJ24" s="736">
        <v>1</v>
      </c>
      <c r="AK24" s="736">
        <v>1</v>
      </c>
      <c r="AL24" s="736">
        <v>1</v>
      </c>
      <c r="AM24" s="736">
        <v>1</v>
      </c>
      <c r="AN24" s="736"/>
      <c r="AO24" s="736"/>
      <c r="AP24" s="736"/>
      <c r="AQ24" s="736"/>
      <c r="AR24" s="736"/>
      <c r="AS24" s="736"/>
      <c r="AT24" s="748">
        <v>49</v>
      </c>
    </row>
    <row r="25" spans="18:46" x14ac:dyDescent="0.2">
      <c r="R25" s="745"/>
      <c r="S25" s="745"/>
      <c r="T25" s="750" t="s">
        <v>474</v>
      </c>
      <c r="U25" s="748">
        <v>468.67999999999989</v>
      </c>
      <c r="W25" s="745"/>
      <c r="X25" s="745"/>
      <c r="Y25" s="750" t="s">
        <v>480</v>
      </c>
      <c r="Z25" s="752" t="e">
        <v>#DIV/0!</v>
      </c>
      <c r="AB25" s="745"/>
      <c r="AC25" s="747" t="s">
        <v>953</v>
      </c>
      <c r="AD25" s="754">
        <v>28</v>
      </c>
      <c r="AE25" s="736">
        <v>12</v>
      </c>
      <c r="AF25" s="736">
        <v>6</v>
      </c>
      <c r="AG25" s="736">
        <v>1</v>
      </c>
      <c r="AH25" s="736">
        <v>1</v>
      </c>
      <c r="AI25" s="736">
        <v>2</v>
      </c>
      <c r="AJ25" s="736">
        <v>3</v>
      </c>
      <c r="AK25" s="736"/>
      <c r="AL25" s="736"/>
      <c r="AM25" s="736"/>
      <c r="AN25" s="736"/>
      <c r="AO25" s="736">
        <v>1</v>
      </c>
      <c r="AP25" s="736"/>
      <c r="AQ25" s="736"/>
      <c r="AR25" s="736"/>
      <c r="AS25" s="736"/>
      <c r="AT25" s="748">
        <v>54</v>
      </c>
    </row>
    <row r="26" spans="18:46" x14ac:dyDescent="0.2">
      <c r="R26" s="745"/>
      <c r="S26" s="745"/>
      <c r="T26" s="750" t="s">
        <v>475</v>
      </c>
      <c r="U26" s="748">
        <v>292.86999999999972</v>
      </c>
      <c r="W26" s="745"/>
      <c r="X26" s="745"/>
      <c r="Y26" s="750" t="s">
        <v>481</v>
      </c>
      <c r="Z26" s="752" t="e">
        <v>#DIV/0!</v>
      </c>
      <c r="AB26" s="745"/>
      <c r="AC26" s="747" t="s">
        <v>954</v>
      </c>
      <c r="AD26" s="754">
        <v>23</v>
      </c>
      <c r="AE26" s="736">
        <v>10</v>
      </c>
      <c r="AF26" s="736">
        <v>6</v>
      </c>
      <c r="AG26" s="736">
        <v>7</v>
      </c>
      <c r="AH26" s="736">
        <v>5</v>
      </c>
      <c r="AI26" s="736">
        <v>1</v>
      </c>
      <c r="AJ26" s="736">
        <v>1</v>
      </c>
      <c r="AK26" s="736"/>
      <c r="AL26" s="736">
        <v>1</v>
      </c>
      <c r="AM26" s="736"/>
      <c r="AN26" s="736"/>
      <c r="AO26" s="736"/>
      <c r="AP26" s="736"/>
      <c r="AQ26" s="736"/>
      <c r="AR26" s="736"/>
      <c r="AS26" s="736"/>
      <c r="AT26" s="748">
        <v>54</v>
      </c>
    </row>
    <row r="27" spans="18:46" x14ac:dyDescent="0.2">
      <c r="R27" s="745"/>
      <c r="S27" s="894" t="s">
        <v>266</v>
      </c>
      <c r="T27" s="890" t="s">
        <v>471</v>
      </c>
      <c r="U27" s="896">
        <v>940.40999999999906</v>
      </c>
      <c r="W27" s="745"/>
      <c r="X27" s="894" t="s">
        <v>266</v>
      </c>
      <c r="Y27" s="890" t="s">
        <v>479</v>
      </c>
      <c r="Z27" s="897" t="e">
        <v>#DIV/0!</v>
      </c>
      <c r="AB27" s="745"/>
      <c r="AC27" s="747" t="s">
        <v>955</v>
      </c>
      <c r="AD27" s="754">
        <v>22</v>
      </c>
      <c r="AE27" s="736">
        <v>2</v>
      </c>
      <c r="AF27" s="736">
        <v>4</v>
      </c>
      <c r="AG27" s="736">
        <v>2</v>
      </c>
      <c r="AH27" s="736"/>
      <c r="AI27" s="736">
        <v>1</v>
      </c>
      <c r="AJ27" s="736">
        <v>2</v>
      </c>
      <c r="AK27" s="736"/>
      <c r="AL27" s="736"/>
      <c r="AM27" s="736">
        <v>1</v>
      </c>
      <c r="AN27" s="736"/>
      <c r="AO27" s="736"/>
      <c r="AP27" s="736"/>
      <c r="AQ27" s="736"/>
      <c r="AR27" s="736"/>
      <c r="AS27" s="736"/>
      <c r="AT27" s="748">
        <v>34</v>
      </c>
    </row>
    <row r="28" spans="18:46" x14ac:dyDescent="0.2">
      <c r="R28" s="745"/>
      <c r="S28" s="745"/>
      <c r="T28" s="750" t="s">
        <v>474</v>
      </c>
      <c r="U28" s="748">
        <v>357.7399999999999</v>
      </c>
      <c r="W28" s="745"/>
      <c r="X28" s="745"/>
      <c r="Y28" s="750" t="s">
        <v>480</v>
      </c>
      <c r="Z28" s="752" t="e">
        <v>#DIV/0!</v>
      </c>
      <c r="AB28" s="745"/>
      <c r="AC28" s="747" t="s">
        <v>947</v>
      </c>
      <c r="AD28" s="754">
        <v>16</v>
      </c>
      <c r="AE28" s="736">
        <v>9</v>
      </c>
      <c r="AF28" s="736">
        <v>4</v>
      </c>
      <c r="AG28" s="736"/>
      <c r="AH28" s="736">
        <v>1</v>
      </c>
      <c r="AI28" s="736"/>
      <c r="AJ28" s="736"/>
      <c r="AK28" s="736">
        <v>1</v>
      </c>
      <c r="AL28" s="736"/>
      <c r="AM28" s="736"/>
      <c r="AN28" s="736">
        <v>1</v>
      </c>
      <c r="AO28" s="736"/>
      <c r="AP28" s="736"/>
      <c r="AQ28" s="736"/>
      <c r="AR28" s="736"/>
      <c r="AS28" s="736"/>
      <c r="AT28" s="748">
        <v>32</v>
      </c>
    </row>
    <row r="29" spans="18:46" x14ac:dyDescent="0.2">
      <c r="R29" s="745"/>
      <c r="S29" s="745"/>
      <c r="T29" s="750" t="s">
        <v>475</v>
      </c>
      <c r="U29" s="748">
        <v>582.6699999999995</v>
      </c>
      <c r="W29" s="745"/>
      <c r="X29" s="745"/>
      <c r="Y29" s="750" t="s">
        <v>481</v>
      </c>
      <c r="Z29" s="752" t="e">
        <v>#DIV/0!</v>
      </c>
      <c r="AB29" s="745"/>
      <c r="AC29" s="747" t="s">
        <v>948</v>
      </c>
      <c r="AD29" s="754">
        <v>13</v>
      </c>
      <c r="AE29" s="736">
        <v>9</v>
      </c>
      <c r="AF29" s="736">
        <v>1</v>
      </c>
      <c r="AG29" s="736">
        <v>2</v>
      </c>
      <c r="AH29" s="736">
        <v>2</v>
      </c>
      <c r="AI29" s="736"/>
      <c r="AJ29" s="736"/>
      <c r="AK29" s="736">
        <v>1</v>
      </c>
      <c r="AL29" s="736"/>
      <c r="AM29" s="736"/>
      <c r="AN29" s="736"/>
      <c r="AO29" s="736"/>
      <c r="AP29" s="736">
        <v>1</v>
      </c>
      <c r="AQ29" s="736"/>
      <c r="AR29" s="736"/>
      <c r="AS29" s="736"/>
      <c r="AT29" s="748">
        <v>29</v>
      </c>
    </row>
    <row r="30" spans="18:46" x14ac:dyDescent="0.2">
      <c r="R30" s="745"/>
      <c r="S30" s="894" t="s">
        <v>953</v>
      </c>
      <c r="T30" s="890" t="s">
        <v>471</v>
      </c>
      <c r="U30" s="896">
        <v>1374.9600000000005</v>
      </c>
      <c r="W30" s="745"/>
      <c r="X30" s="894" t="s">
        <v>953</v>
      </c>
      <c r="Y30" s="890" t="s">
        <v>479</v>
      </c>
      <c r="Z30" s="897" t="e">
        <v>#DIV/0!</v>
      </c>
      <c r="AB30" s="745"/>
      <c r="AC30" s="747" t="s">
        <v>949</v>
      </c>
      <c r="AD30" s="754">
        <v>30</v>
      </c>
      <c r="AE30" s="736">
        <v>11</v>
      </c>
      <c r="AF30" s="736">
        <v>3</v>
      </c>
      <c r="AG30" s="736">
        <v>1</v>
      </c>
      <c r="AH30" s="736">
        <v>3</v>
      </c>
      <c r="AI30" s="736">
        <v>2</v>
      </c>
      <c r="AJ30" s="736"/>
      <c r="AK30" s="736">
        <v>1</v>
      </c>
      <c r="AL30" s="736">
        <v>1</v>
      </c>
      <c r="AM30" s="736">
        <v>1</v>
      </c>
      <c r="AN30" s="736"/>
      <c r="AO30" s="736"/>
      <c r="AP30" s="736"/>
      <c r="AQ30" s="736">
        <v>1</v>
      </c>
      <c r="AR30" s="736"/>
      <c r="AS30" s="736"/>
      <c r="AT30" s="748">
        <v>54</v>
      </c>
    </row>
    <row r="31" spans="18:46" x14ac:dyDescent="0.2">
      <c r="R31" s="745"/>
      <c r="S31" s="745"/>
      <c r="T31" s="750" t="s">
        <v>474</v>
      </c>
      <c r="U31" s="748">
        <v>473.73999999999978</v>
      </c>
      <c r="W31" s="745"/>
      <c r="X31" s="745"/>
      <c r="Y31" s="750" t="s">
        <v>480</v>
      </c>
      <c r="Z31" s="752" t="e">
        <v>#DIV/0!</v>
      </c>
      <c r="AB31" s="745"/>
      <c r="AC31" s="747" t="s">
        <v>950</v>
      </c>
      <c r="AD31" s="754">
        <v>25</v>
      </c>
      <c r="AE31" s="736">
        <v>12</v>
      </c>
      <c r="AF31" s="736">
        <v>13</v>
      </c>
      <c r="AG31" s="736">
        <v>9</v>
      </c>
      <c r="AH31" s="736">
        <v>4</v>
      </c>
      <c r="AI31" s="736">
        <v>4</v>
      </c>
      <c r="AJ31" s="736">
        <v>1</v>
      </c>
      <c r="AK31" s="736">
        <v>1</v>
      </c>
      <c r="AL31" s="736"/>
      <c r="AM31" s="736"/>
      <c r="AN31" s="736"/>
      <c r="AO31" s="736"/>
      <c r="AP31" s="736"/>
      <c r="AQ31" s="736"/>
      <c r="AR31" s="736"/>
      <c r="AS31" s="736"/>
      <c r="AT31" s="748">
        <v>69</v>
      </c>
    </row>
    <row r="32" spans="18:46" x14ac:dyDescent="0.2">
      <c r="R32" s="745"/>
      <c r="S32" s="745"/>
      <c r="T32" s="750" t="s">
        <v>475</v>
      </c>
      <c r="U32" s="748">
        <v>901.21999999999912</v>
      </c>
      <c r="W32" s="745"/>
      <c r="X32" s="745"/>
      <c r="Y32" s="750" t="s">
        <v>481</v>
      </c>
      <c r="Z32" s="752" t="e">
        <v>#DIV/0!</v>
      </c>
      <c r="AB32" s="890" t="s">
        <v>957</v>
      </c>
      <c r="AC32" s="894" t="s">
        <v>476</v>
      </c>
      <c r="AD32" s="900">
        <v>25</v>
      </c>
      <c r="AE32" s="901">
        <v>15</v>
      </c>
      <c r="AF32" s="901">
        <v>5</v>
      </c>
      <c r="AG32" s="901">
        <v>3</v>
      </c>
      <c r="AH32" s="901">
        <v>3</v>
      </c>
      <c r="AI32" s="901"/>
      <c r="AJ32" s="901">
        <v>1</v>
      </c>
      <c r="AK32" s="901"/>
      <c r="AL32" s="901"/>
      <c r="AM32" s="901">
        <v>1</v>
      </c>
      <c r="AN32" s="901"/>
      <c r="AO32" s="901"/>
      <c r="AP32" s="901"/>
      <c r="AQ32" s="901"/>
      <c r="AR32" s="901"/>
      <c r="AS32" s="901"/>
      <c r="AT32" s="896">
        <v>53</v>
      </c>
    </row>
    <row r="33" spans="18:46" x14ac:dyDescent="0.2">
      <c r="R33" s="745"/>
      <c r="S33" s="894" t="s">
        <v>954</v>
      </c>
      <c r="T33" s="890" t="s">
        <v>471</v>
      </c>
      <c r="U33" s="896">
        <v>1938.5700000000015</v>
      </c>
      <c r="W33" s="745"/>
      <c r="X33" s="894" t="s">
        <v>954</v>
      </c>
      <c r="Y33" s="890" t="s">
        <v>479</v>
      </c>
      <c r="Z33" s="897" t="e">
        <v>#DIV/0!</v>
      </c>
      <c r="AB33" s="745"/>
      <c r="AC33" s="747" t="s">
        <v>477</v>
      </c>
      <c r="AD33" s="754">
        <v>38</v>
      </c>
      <c r="AE33" s="736">
        <v>13</v>
      </c>
      <c r="AF33" s="736">
        <v>11</v>
      </c>
      <c r="AG33" s="736">
        <v>13</v>
      </c>
      <c r="AH33" s="736">
        <v>2</v>
      </c>
      <c r="AI33" s="736">
        <v>2</v>
      </c>
      <c r="AJ33" s="736">
        <v>1</v>
      </c>
      <c r="AK33" s="736"/>
      <c r="AL33" s="736"/>
      <c r="AM33" s="736">
        <v>1</v>
      </c>
      <c r="AN33" s="736">
        <v>1</v>
      </c>
      <c r="AO33" s="736"/>
      <c r="AP33" s="736">
        <v>2</v>
      </c>
      <c r="AQ33" s="736"/>
      <c r="AR33" s="736"/>
      <c r="AS33" s="736"/>
      <c r="AT33" s="748">
        <v>84</v>
      </c>
    </row>
    <row r="34" spans="18:46" x14ac:dyDescent="0.2">
      <c r="R34" s="745"/>
      <c r="S34" s="745"/>
      <c r="T34" s="750" t="s">
        <v>474</v>
      </c>
      <c r="U34" s="748">
        <v>258.01000000000028</v>
      </c>
      <c r="W34" s="745"/>
      <c r="X34" s="745"/>
      <c r="Y34" s="750" t="s">
        <v>480</v>
      </c>
      <c r="Z34" s="752" t="e">
        <v>#DIV/0!</v>
      </c>
      <c r="AB34" s="745"/>
      <c r="AC34" s="747" t="s">
        <v>478</v>
      </c>
      <c r="AD34" s="754">
        <v>84</v>
      </c>
      <c r="AE34" s="736">
        <v>28</v>
      </c>
      <c r="AF34" s="736">
        <v>20</v>
      </c>
      <c r="AG34" s="736">
        <v>13</v>
      </c>
      <c r="AH34" s="736">
        <v>9</v>
      </c>
      <c r="AI34" s="736">
        <v>2</v>
      </c>
      <c r="AJ34" s="736">
        <v>4</v>
      </c>
      <c r="AK34" s="736">
        <v>3</v>
      </c>
      <c r="AL34" s="736">
        <v>2</v>
      </c>
      <c r="AM34" s="736"/>
      <c r="AN34" s="736">
        <v>2</v>
      </c>
      <c r="AO34" s="736"/>
      <c r="AP34" s="736">
        <v>1</v>
      </c>
      <c r="AQ34" s="736"/>
      <c r="AR34" s="736"/>
      <c r="AS34" s="736"/>
      <c r="AT34" s="748">
        <v>168</v>
      </c>
    </row>
    <row r="35" spans="18:46" x14ac:dyDescent="0.2">
      <c r="R35" s="745"/>
      <c r="S35" s="745"/>
      <c r="T35" s="750" t="s">
        <v>475</v>
      </c>
      <c r="U35" s="748">
        <v>1680.5599999999997</v>
      </c>
      <c r="W35" s="745"/>
      <c r="X35" s="745"/>
      <c r="Y35" s="750" t="s">
        <v>481</v>
      </c>
      <c r="Z35" s="752" t="e">
        <v>#DIV/0!</v>
      </c>
      <c r="AB35" s="745"/>
      <c r="AC35" s="747" t="s">
        <v>952</v>
      </c>
      <c r="AD35" s="754">
        <v>50</v>
      </c>
      <c r="AE35" s="736">
        <v>11</v>
      </c>
      <c r="AF35" s="736">
        <v>12</v>
      </c>
      <c r="AG35" s="736">
        <v>3</v>
      </c>
      <c r="AH35" s="736">
        <v>2</v>
      </c>
      <c r="AI35" s="736">
        <v>1</v>
      </c>
      <c r="AJ35" s="736">
        <v>1</v>
      </c>
      <c r="AK35" s="736"/>
      <c r="AL35" s="736">
        <v>1</v>
      </c>
      <c r="AM35" s="736"/>
      <c r="AN35" s="736"/>
      <c r="AO35" s="736"/>
      <c r="AP35" s="736">
        <v>1</v>
      </c>
      <c r="AQ35" s="736"/>
      <c r="AR35" s="736"/>
      <c r="AS35" s="736"/>
      <c r="AT35" s="748">
        <v>82</v>
      </c>
    </row>
    <row r="36" spans="18:46" x14ac:dyDescent="0.2">
      <c r="R36" s="745"/>
      <c r="S36" s="894" t="s">
        <v>955</v>
      </c>
      <c r="T36" s="890" t="s">
        <v>471</v>
      </c>
      <c r="U36" s="896">
        <v>971.05999999999881</v>
      </c>
      <c r="W36" s="745"/>
      <c r="X36" s="894" t="s">
        <v>955</v>
      </c>
      <c r="Y36" s="890" t="s">
        <v>479</v>
      </c>
      <c r="Z36" s="897" t="e">
        <v>#DIV/0!</v>
      </c>
      <c r="AB36" s="745"/>
      <c r="AC36" s="747" t="s">
        <v>266</v>
      </c>
      <c r="AD36" s="754">
        <v>57</v>
      </c>
      <c r="AE36" s="736">
        <v>24</v>
      </c>
      <c r="AF36" s="736">
        <v>17</v>
      </c>
      <c r="AG36" s="736">
        <v>12</v>
      </c>
      <c r="AH36" s="736">
        <v>7</v>
      </c>
      <c r="AI36" s="736">
        <v>2</v>
      </c>
      <c r="AJ36" s="736">
        <v>1</v>
      </c>
      <c r="AK36" s="736">
        <v>1</v>
      </c>
      <c r="AL36" s="736">
        <v>1</v>
      </c>
      <c r="AM36" s="736">
        <v>3</v>
      </c>
      <c r="AN36" s="736"/>
      <c r="AO36" s="736"/>
      <c r="AP36" s="736"/>
      <c r="AQ36" s="736"/>
      <c r="AR36" s="736">
        <v>1</v>
      </c>
      <c r="AS36" s="736"/>
      <c r="AT36" s="748">
        <v>126</v>
      </c>
    </row>
    <row r="37" spans="18:46" x14ac:dyDescent="0.2">
      <c r="R37" s="745"/>
      <c r="S37" s="745"/>
      <c r="T37" s="750" t="s">
        <v>474</v>
      </c>
      <c r="U37" s="748">
        <v>497.93999999999954</v>
      </c>
      <c r="W37" s="745"/>
      <c r="X37" s="745"/>
      <c r="Y37" s="750" t="s">
        <v>480</v>
      </c>
      <c r="Z37" s="752" t="e">
        <v>#DIV/0!</v>
      </c>
      <c r="AB37" s="745"/>
      <c r="AC37" s="747" t="s">
        <v>953</v>
      </c>
      <c r="AD37" s="754">
        <v>55</v>
      </c>
      <c r="AE37" s="736">
        <v>29</v>
      </c>
      <c r="AF37" s="736">
        <v>13</v>
      </c>
      <c r="AG37" s="736">
        <v>4</v>
      </c>
      <c r="AH37" s="736">
        <v>3</v>
      </c>
      <c r="AI37" s="736">
        <v>4</v>
      </c>
      <c r="AJ37" s="736">
        <v>3</v>
      </c>
      <c r="AK37" s="736">
        <v>4</v>
      </c>
      <c r="AL37" s="736">
        <v>1</v>
      </c>
      <c r="AM37" s="736">
        <v>1</v>
      </c>
      <c r="AN37" s="736">
        <v>2</v>
      </c>
      <c r="AO37" s="736"/>
      <c r="AP37" s="736"/>
      <c r="AQ37" s="736"/>
      <c r="AR37" s="736"/>
      <c r="AS37" s="736"/>
      <c r="AT37" s="748">
        <v>119</v>
      </c>
    </row>
    <row r="38" spans="18:46" x14ac:dyDescent="0.2">
      <c r="R38" s="745"/>
      <c r="S38" s="745"/>
      <c r="T38" s="750" t="s">
        <v>475</v>
      </c>
      <c r="U38" s="748">
        <v>473.12000000000006</v>
      </c>
      <c r="W38" s="745"/>
      <c r="X38" s="745"/>
      <c r="Y38" s="750" t="s">
        <v>481</v>
      </c>
      <c r="Z38" s="752" t="e">
        <v>#DIV/0!</v>
      </c>
      <c r="AB38" s="745"/>
      <c r="AC38" s="747" t="s">
        <v>954</v>
      </c>
      <c r="AD38" s="754">
        <v>46</v>
      </c>
      <c r="AE38" s="736">
        <v>35</v>
      </c>
      <c r="AF38" s="736">
        <v>17</v>
      </c>
      <c r="AG38" s="736">
        <v>9</v>
      </c>
      <c r="AH38" s="736">
        <v>4</v>
      </c>
      <c r="AI38" s="736">
        <v>8</v>
      </c>
      <c r="AJ38" s="736">
        <v>2</v>
      </c>
      <c r="AK38" s="736">
        <v>1</v>
      </c>
      <c r="AL38" s="736">
        <v>2</v>
      </c>
      <c r="AM38" s="736">
        <v>1</v>
      </c>
      <c r="AN38" s="736">
        <v>1</v>
      </c>
      <c r="AO38" s="736"/>
      <c r="AP38" s="736"/>
      <c r="AQ38" s="736">
        <v>1</v>
      </c>
      <c r="AR38" s="736"/>
      <c r="AS38" s="736"/>
      <c r="AT38" s="748">
        <v>127</v>
      </c>
    </row>
    <row r="39" spans="18:46" x14ac:dyDescent="0.2">
      <c r="R39" s="745"/>
      <c r="S39" s="894" t="s">
        <v>947</v>
      </c>
      <c r="T39" s="890" t="s">
        <v>471</v>
      </c>
      <c r="U39" s="896">
        <v>853.85999999999933</v>
      </c>
      <c r="W39" s="745"/>
      <c r="X39" s="894" t="s">
        <v>947</v>
      </c>
      <c r="Y39" s="890" t="s">
        <v>479</v>
      </c>
      <c r="Z39" s="897" t="e">
        <v>#DIV/0!</v>
      </c>
      <c r="AB39" s="745"/>
      <c r="AC39" s="747" t="s">
        <v>955</v>
      </c>
      <c r="AD39" s="754">
        <v>35</v>
      </c>
      <c r="AE39" s="736">
        <v>23</v>
      </c>
      <c r="AF39" s="736">
        <v>8</v>
      </c>
      <c r="AG39" s="736">
        <v>4</v>
      </c>
      <c r="AH39" s="736">
        <v>3</v>
      </c>
      <c r="AI39" s="736">
        <v>1</v>
      </c>
      <c r="AJ39" s="736">
        <v>1</v>
      </c>
      <c r="AK39" s="736">
        <v>2</v>
      </c>
      <c r="AL39" s="736">
        <v>3</v>
      </c>
      <c r="AM39" s="736"/>
      <c r="AN39" s="736"/>
      <c r="AO39" s="736"/>
      <c r="AP39" s="736"/>
      <c r="AQ39" s="736">
        <v>1</v>
      </c>
      <c r="AR39" s="736"/>
      <c r="AS39" s="736"/>
      <c r="AT39" s="748">
        <v>81</v>
      </c>
    </row>
    <row r="40" spans="18:46" x14ac:dyDescent="0.2">
      <c r="R40" s="745"/>
      <c r="S40" s="745"/>
      <c r="T40" s="750" t="s">
        <v>474</v>
      </c>
      <c r="U40" s="748">
        <v>488.65000000000003</v>
      </c>
      <c r="W40" s="745"/>
      <c r="X40" s="745"/>
      <c r="Y40" s="750" t="s">
        <v>480</v>
      </c>
      <c r="Z40" s="752" t="e">
        <v>#DIV/0!</v>
      </c>
      <c r="AB40" s="745"/>
      <c r="AC40" s="747" t="s">
        <v>947</v>
      </c>
      <c r="AD40" s="754">
        <v>63</v>
      </c>
      <c r="AE40" s="736">
        <v>22</v>
      </c>
      <c r="AF40" s="736">
        <v>17</v>
      </c>
      <c r="AG40" s="736">
        <v>4</v>
      </c>
      <c r="AH40" s="736">
        <v>6</v>
      </c>
      <c r="AI40" s="736">
        <v>2</v>
      </c>
      <c r="AJ40" s="736">
        <v>4</v>
      </c>
      <c r="AK40" s="736">
        <v>3</v>
      </c>
      <c r="AL40" s="736">
        <v>2</v>
      </c>
      <c r="AM40" s="736">
        <v>1</v>
      </c>
      <c r="AN40" s="736">
        <v>1</v>
      </c>
      <c r="AO40" s="736">
        <v>1</v>
      </c>
      <c r="AP40" s="736"/>
      <c r="AQ40" s="736"/>
      <c r="AR40" s="736"/>
      <c r="AS40" s="736"/>
      <c r="AT40" s="748">
        <v>126</v>
      </c>
    </row>
    <row r="41" spans="18:46" x14ac:dyDescent="0.2">
      <c r="R41" s="745"/>
      <c r="S41" s="745"/>
      <c r="T41" s="750" t="s">
        <v>475</v>
      </c>
      <c r="U41" s="748">
        <v>365.20999999999975</v>
      </c>
      <c r="W41" s="745"/>
      <c r="X41" s="745"/>
      <c r="Y41" s="750" t="s">
        <v>481</v>
      </c>
      <c r="Z41" s="752" t="e">
        <v>#DIV/0!</v>
      </c>
      <c r="AB41" s="745"/>
      <c r="AC41" s="747" t="s">
        <v>948</v>
      </c>
      <c r="AD41" s="754">
        <v>63</v>
      </c>
      <c r="AE41" s="736">
        <v>39</v>
      </c>
      <c r="AF41" s="736">
        <v>19</v>
      </c>
      <c r="AG41" s="736">
        <v>11</v>
      </c>
      <c r="AH41" s="736">
        <v>5</v>
      </c>
      <c r="AI41" s="736">
        <v>4</v>
      </c>
      <c r="AJ41" s="736">
        <v>3</v>
      </c>
      <c r="AK41" s="736">
        <v>2</v>
      </c>
      <c r="AL41" s="736">
        <v>3</v>
      </c>
      <c r="AM41" s="736">
        <v>1</v>
      </c>
      <c r="AN41" s="736">
        <v>1</v>
      </c>
      <c r="AO41" s="736">
        <v>1</v>
      </c>
      <c r="AP41" s="736"/>
      <c r="AQ41" s="736"/>
      <c r="AR41" s="736"/>
      <c r="AS41" s="736"/>
      <c r="AT41" s="748">
        <v>152</v>
      </c>
    </row>
    <row r="42" spans="18:46" x14ac:dyDescent="0.2">
      <c r="R42" s="745"/>
      <c r="S42" s="894" t="s">
        <v>948</v>
      </c>
      <c r="T42" s="890" t="s">
        <v>471</v>
      </c>
      <c r="U42" s="896">
        <v>431.7199999999998</v>
      </c>
      <c r="W42" s="745"/>
      <c r="X42" s="894" t="s">
        <v>948</v>
      </c>
      <c r="Y42" s="890" t="s">
        <v>479</v>
      </c>
      <c r="Z42" s="897" t="e">
        <v>#DIV/0!</v>
      </c>
      <c r="AB42" s="745"/>
      <c r="AC42" s="747" t="s">
        <v>949</v>
      </c>
      <c r="AD42" s="754">
        <v>76</v>
      </c>
      <c r="AE42" s="736">
        <v>24</v>
      </c>
      <c r="AF42" s="736">
        <v>16</v>
      </c>
      <c r="AG42" s="736">
        <v>16</v>
      </c>
      <c r="AH42" s="736">
        <v>9</v>
      </c>
      <c r="AI42" s="736">
        <v>4</v>
      </c>
      <c r="AJ42" s="736">
        <v>3</v>
      </c>
      <c r="AK42" s="736">
        <v>3</v>
      </c>
      <c r="AL42" s="736">
        <v>2</v>
      </c>
      <c r="AM42" s="736">
        <v>1</v>
      </c>
      <c r="AN42" s="736">
        <v>1</v>
      </c>
      <c r="AO42" s="736">
        <v>1</v>
      </c>
      <c r="AP42" s="736"/>
      <c r="AQ42" s="736"/>
      <c r="AR42" s="736"/>
      <c r="AS42" s="736"/>
      <c r="AT42" s="748">
        <v>156</v>
      </c>
    </row>
    <row r="43" spans="18:46" x14ac:dyDescent="0.2">
      <c r="R43" s="745"/>
      <c r="S43" s="745"/>
      <c r="T43" s="750" t="s">
        <v>474</v>
      </c>
      <c r="U43" s="748">
        <v>154.84000000000003</v>
      </c>
      <c r="W43" s="745"/>
      <c r="X43" s="745"/>
      <c r="Y43" s="750" t="s">
        <v>480</v>
      </c>
      <c r="Z43" s="752" t="e">
        <v>#DIV/0!</v>
      </c>
      <c r="AB43" s="745"/>
      <c r="AC43" s="747" t="s">
        <v>950</v>
      </c>
      <c r="AD43" s="754">
        <v>48</v>
      </c>
      <c r="AE43" s="736">
        <v>28</v>
      </c>
      <c r="AF43" s="736">
        <v>15</v>
      </c>
      <c r="AG43" s="736">
        <v>14</v>
      </c>
      <c r="AH43" s="736">
        <v>10</v>
      </c>
      <c r="AI43" s="736">
        <v>3</v>
      </c>
      <c r="AJ43" s="736">
        <v>1</v>
      </c>
      <c r="AK43" s="736">
        <v>3</v>
      </c>
      <c r="AL43" s="736"/>
      <c r="AM43" s="736"/>
      <c r="AN43" s="736">
        <v>1</v>
      </c>
      <c r="AO43" s="736"/>
      <c r="AP43" s="736"/>
      <c r="AQ43" s="736"/>
      <c r="AR43" s="736"/>
      <c r="AS43" s="736"/>
      <c r="AT43" s="748">
        <v>123</v>
      </c>
    </row>
    <row r="44" spans="18:46" x14ac:dyDescent="0.2">
      <c r="R44" s="745"/>
      <c r="S44" s="745"/>
      <c r="T44" s="750" t="s">
        <v>475</v>
      </c>
      <c r="U44" s="748">
        <v>276.87999999999994</v>
      </c>
      <c r="W44" s="745"/>
      <c r="X44" s="745"/>
      <c r="Y44" s="750" t="s">
        <v>481</v>
      </c>
      <c r="Z44" s="752" t="e">
        <v>#DIV/0!</v>
      </c>
      <c r="AB44" s="890" t="s">
        <v>945</v>
      </c>
      <c r="AC44" s="894" t="s">
        <v>476</v>
      </c>
      <c r="AD44" s="900">
        <v>32</v>
      </c>
      <c r="AE44" s="901">
        <v>13</v>
      </c>
      <c r="AF44" s="901">
        <v>3</v>
      </c>
      <c r="AG44" s="901">
        <v>4</v>
      </c>
      <c r="AH44" s="901">
        <v>3</v>
      </c>
      <c r="AI44" s="901">
        <v>2</v>
      </c>
      <c r="AJ44" s="901">
        <v>1</v>
      </c>
      <c r="AK44" s="901">
        <v>1</v>
      </c>
      <c r="AL44" s="901">
        <v>1</v>
      </c>
      <c r="AM44" s="901"/>
      <c r="AN44" s="901"/>
      <c r="AO44" s="901"/>
      <c r="AP44" s="901"/>
      <c r="AQ44" s="901">
        <v>1</v>
      </c>
      <c r="AR44" s="901"/>
      <c r="AS44" s="901"/>
      <c r="AT44" s="896">
        <v>61</v>
      </c>
    </row>
    <row r="45" spans="18:46" x14ac:dyDescent="0.2">
      <c r="R45" s="745"/>
      <c r="S45" s="894" t="s">
        <v>949</v>
      </c>
      <c r="T45" s="890" t="s">
        <v>471</v>
      </c>
      <c r="U45" s="896">
        <v>869.93999999999869</v>
      </c>
      <c r="W45" s="745"/>
      <c r="X45" s="894" t="s">
        <v>949</v>
      </c>
      <c r="Y45" s="890" t="s">
        <v>479</v>
      </c>
      <c r="Z45" s="897" t="e">
        <v>#DIV/0!</v>
      </c>
      <c r="AB45" s="904" t="s">
        <v>224</v>
      </c>
      <c r="AC45" s="905"/>
      <c r="AD45" s="902">
        <v>1546</v>
      </c>
      <c r="AE45" s="903">
        <v>678</v>
      </c>
      <c r="AF45" s="903">
        <v>364</v>
      </c>
      <c r="AG45" s="903">
        <v>206</v>
      </c>
      <c r="AH45" s="903">
        <v>149</v>
      </c>
      <c r="AI45" s="903">
        <v>95</v>
      </c>
      <c r="AJ45" s="903">
        <v>61</v>
      </c>
      <c r="AK45" s="903">
        <v>49</v>
      </c>
      <c r="AL45" s="903">
        <v>38</v>
      </c>
      <c r="AM45" s="903">
        <v>29</v>
      </c>
      <c r="AN45" s="903">
        <v>21</v>
      </c>
      <c r="AO45" s="903">
        <v>8</v>
      </c>
      <c r="AP45" s="903">
        <v>5</v>
      </c>
      <c r="AQ45" s="903">
        <v>6</v>
      </c>
      <c r="AR45" s="903">
        <v>1</v>
      </c>
      <c r="AS45" s="903">
        <v>2</v>
      </c>
      <c r="AT45" s="898">
        <v>3258</v>
      </c>
    </row>
    <row r="46" spans="18:46" x14ac:dyDescent="0.2">
      <c r="R46" s="745"/>
      <c r="S46" s="745"/>
      <c r="T46" s="750" t="s">
        <v>474</v>
      </c>
      <c r="U46" s="748">
        <v>431.90999999999963</v>
      </c>
      <c r="W46" s="745"/>
      <c r="X46" s="745"/>
      <c r="Y46" s="750" t="s">
        <v>480</v>
      </c>
      <c r="Z46" s="752" t="e">
        <v>#DIV/0!</v>
      </c>
    </row>
    <row r="47" spans="18:46" x14ac:dyDescent="0.2">
      <c r="R47" s="745"/>
      <c r="S47" s="745"/>
      <c r="T47" s="750" t="s">
        <v>475</v>
      </c>
      <c r="U47" s="748">
        <v>438.0299999999998</v>
      </c>
      <c r="W47" s="745"/>
      <c r="X47" s="745"/>
      <c r="Y47" s="750" t="s">
        <v>481</v>
      </c>
      <c r="Z47" s="752" t="e">
        <v>#DIV/0!</v>
      </c>
    </row>
    <row r="48" spans="18:46" x14ac:dyDescent="0.2">
      <c r="R48" s="745"/>
      <c r="S48" s="894" t="s">
        <v>950</v>
      </c>
      <c r="T48" s="890" t="s">
        <v>471</v>
      </c>
      <c r="U48" s="896">
        <v>631.50999999999965</v>
      </c>
      <c r="W48" s="745"/>
      <c r="X48" s="894" t="s">
        <v>950</v>
      </c>
      <c r="Y48" s="890" t="s">
        <v>479</v>
      </c>
      <c r="Z48" s="897" t="e">
        <v>#DIV/0!</v>
      </c>
    </row>
    <row r="49" spans="18:26" x14ac:dyDescent="0.2">
      <c r="R49" s="745"/>
      <c r="S49" s="745"/>
      <c r="T49" s="750" t="s">
        <v>474</v>
      </c>
      <c r="U49" s="748">
        <v>228.61000000000007</v>
      </c>
      <c r="W49" s="745"/>
      <c r="X49" s="745"/>
      <c r="Y49" s="750" t="s">
        <v>480</v>
      </c>
      <c r="Z49" s="752" t="e">
        <v>#DIV/0!</v>
      </c>
    </row>
    <row r="50" spans="18:26" x14ac:dyDescent="0.2">
      <c r="R50" s="745"/>
      <c r="S50" s="745"/>
      <c r="T50" s="750" t="s">
        <v>475</v>
      </c>
      <c r="U50" s="748">
        <v>402.89999999999986</v>
      </c>
      <c r="W50" s="745"/>
      <c r="X50" s="745"/>
      <c r="Y50" s="750" t="s">
        <v>481</v>
      </c>
      <c r="Z50" s="752" t="e">
        <v>#DIV/0!</v>
      </c>
    </row>
    <row r="51" spans="18:26" x14ac:dyDescent="0.2">
      <c r="R51" s="890" t="s">
        <v>956</v>
      </c>
      <c r="S51" s="894" t="s">
        <v>476</v>
      </c>
      <c r="T51" s="890" t="s">
        <v>471</v>
      </c>
      <c r="U51" s="896">
        <v>271.69</v>
      </c>
      <c r="W51" s="890" t="s">
        <v>956</v>
      </c>
      <c r="X51" s="894" t="s">
        <v>476</v>
      </c>
      <c r="Y51" s="890" t="s">
        <v>479</v>
      </c>
      <c r="Z51" s="897" t="e">
        <v>#DIV/0!</v>
      </c>
    </row>
    <row r="52" spans="18:26" x14ac:dyDescent="0.2">
      <c r="R52" s="745"/>
      <c r="S52" s="745"/>
      <c r="T52" s="750" t="s">
        <v>474</v>
      </c>
      <c r="U52" s="748">
        <v>149.19000000000005</v>
      </c>
      <c r="W52" s="745"/>
      <c r="X52" s="745"/>
      <c r="Y52" s="750" t="s">
        <v>480</v>
      </c>
      <c r="Z52" s="752" t="e">
        <v>#DIV/0!</v>
      </c>
    </row>
    <row r="53" spans="18:26" x14ac:dyDescent="0.2">
      <c r="R53" s="745"/>
      <c r="S53" s="745"/>
      <c r="T53" s="750" t="s">
        <v>475</v>
      </c>
      <c r="U53" s="748">
        <v>122.5</v>
      </c>
      <c r="W53" s="745"/>
      <c r="X53" s="745"/>
      <c r="Y53" s="750" t="s">
        <v>481</v>
      </c>
      <c r="Z53" s="752" t="e">
        <v>#DIV/0!</v>
      </c>
    </row>
    <row r="54" spans="18:26" x14ac:dyDescent="0.2">
      <c r="R54" s="745"/>
      <c r="S54" s="894" t="s">
        <v>477</v>
      </c>
      <c r="T54" s="890" t="s">
        <v>471</v>
      </c>
      <c r="U54" s="896">
        <v>547.83999999999958</v>
      </c>
      <c r="W54" s="745"/>
      <c r="X54" s="894" t="s">
        <v>477</v>
      </c>
      <c r="Y54" s="890" t="s">
        <v>479</v>
      </c>
      <c r="Z54" s="897" t="e">
        <v>#DIV/0!</v>
      </c>
    </row>
    <row r="55" spans="18:26" x14ac:dyDescent="0.2">
      <c r="R55" s="745"/>
      <c r="S55" s="745"/>
      <c r="T55" s="750" t="s">
        <v>474</v>
      </c>
      <c r="U55" s="748">
        <v>226.53000000000006</v>
      </c>
      <c r="W55" s="745"/>
      <c r="X55" s="745"/>
      <c r="Y55" s="750" t="s">
        <v>480</v>
      </c>
      <c r="Z55" s="752" t="e">
        <v>#DIV/0!</v>
      </c>
    </row>
    <row r="56" spans="18:26" x14ac:dyDescent="0.2">
      <c r="R56" s="745"/>
      <c r="S56" s="745"/>
      <c r="T56" s="750" t="s">
        <v>475</v>
      </c>
      <c r="U56" s="748">
        <v>321.30999999999995</v>
      </c>
      <c r="W56" s="745"/>
      <c r="X56" s="745"/>
      <c r="Y56" s="750" t="s">
        <v>481</v>
      </c>
      <c r="Z56" s="752" t="e">
        <v>#DIV/0!</v>
      </c>
    </row>
    <row r="57" spans="18:26" x14ac:dyDescent="0.2">
      <c r="R57" s="745"/>
      <c r="S57" s="894" t="s">
        <v>478</v>
      </c>
      <c r="T57" s="890" t="s">
        <v>471</v>
      </c>
      <c r="U57" s="896">
        <v>719.32999999999913</v>
      </c>
      <c r="W57" s="745"/>
      <c r="X57" s="894" t="s">
        <v>478</v>
      </c>
      <c r="Y57" s="890" t="s">
        <v>479</v>
      </c>
      <c r="Z57" s="897" t="e">
        <v>#DIV/0!</v>
      </c>
    </row>
    <row r="58" spans="18:26" x14ac:dyDescent="0.2">
      <c r="R58" s="745"/>
      <c r="S58" s="745"/>
      <c r="T58" s="750" t="s">
        <v>474</v>
      </c>
      <c r="U58" s="748">
        <v>493.85999999999996</v>
      </c>
      <c r="W58" s="745"/>
      <c r="X58" s="745"/>
      <c r="Y58" s="750" t="s">
        <v>480</v>
      </c>
      <c r="Z58" s="752" t="e">
        <v>#DIV/0!</v>
      </c>
    </row>
    <row r="59" spans="18:26" x14ac:dyDescent="0.2">
      <c r="R59" s="745"/>
      <c r="S59" s="745"/>
      <c r="T59" s="750" t="s">
        <v>475</v>
      </c>
      <c r="U59" s="748">
        <v>225.47000000000014</v>
      </c>
      <c r="W59" s="745"/>
      <c r="X59" s="745"/>
      <c r="Y59" s="750" t="s">
        <v>481</v>
      </c>
      <c r="Z59" s="752" t="e">
        <v>#DIV/0!</v>
      </c>
    </row>
    <row r="60" spans="18:26" x14ac:dyDescent="0.2">
      <c r="R60" s="745"/>
      <c r="S60" s="894" t="s">
        <v>952</v>
      </c>
      <c r="T60" s="890" t="s">
        <v>471</v>
      </c>
      <c r="U60" s="896">
        <v>865.16999999999928</v>
      </c>
      <c r="W60" s="745"/>
      <c r="X60" s="894" t="s">
        <v>952</v>
      </c>
      <c r="Y60" s="890" t="s">
        <v>479</v>
      </c>
      <c r="Z60" s="897" t="e">
        <v>#DIV/0!</v>
      </c>
    </row>
    <row r="61" spans="18:26" x14ac:dyDescent="0.2">
      <c r="R61" s="745"/>
      <c r="S61" s="745"/>
      <c r="T61" s="750" t="s">
        <v>474</v>
      </c>
      <c r="U61" s="748">
        <v>270.79000000000013</v>
      </c>
      <c r="W61" s="745"/>
      <c r="X61" s="745"/>
      <c r="Y61" s="750" t="s">
        <v>480</v>
      </c>
      <c r="Z61" s="752" t="e">
        <v>#DIV/0!</v>
      </c>
    </row>
    <row r="62" spans="18:26" x14ac:dyDescent="0.2">
      <c r="R62" s="745"/>
      <c r="S62" s="745"/>
      <c r="T62" s="750" t="s">
        <v>475</v>
      </c>
      <c r="U62" s="748">
        <v>594.38000000000011</v>
      </c>
      <c r="W62" s="745"/>
      <c r="X62" s="745"/>
      <c r="Y62" s="750" t="s">
        <v>481</v>
      </c>
      <c r="Z62" s="752" t="e">
        <v>#DIV/0!</v>
      </c>
    </row>
    <row r="63" spans="18:26" x14ac:dyDescent="0.2">
      <c r="R63" s="745"/>
      <c r="S63" s="894" t="s">
        <v>266</v>
      </c>
      <c r="T63" s="890" t="s">
        <v>471</v>
      </c>
      <c r="U63" s="896">
        <v>465.36999999999966</v>
      </c>
      <c r="W63" s="745"/>
      <c r="X63" s="894" t="s">
        <v>266</v>
      </c>
      <c r="Y63" s="890" t="s">
        <v>479</v>
      </c>
      <c r="Z63" s="897" t="e">
        <v>#DIV/0!</v>
      </c>
    </row>
    <row r="64" spans="18:26" x14ac:dyDescent="0.2">
      <c r="R64" s="745"/>
      <c r="S64" s="745"/>
      <c r="T64" s="750" t="s">
        <v>474</v>
      </c>
      <c r="U64" s="748">
        <v>206.1100000000001</v>
      </c>
      <c r="W64" s="745"/>
      <c r="X64" s="745"/>
      <c r="Y64" s="750" t="s">
        <v>480</v>
      </c>
      <c r="Z64" s="752" t="e">
        <v>#DIV/0!</v>
      </c>
    </row>
    <row r="65" spans="18:26" x14ac:dyDescent="0.2">
      <c r="R65" s="745"/>
      <c r="S65" s="745"/>
      <c r="T65" s="750" t="s">
        <v>475</v>
      </c>
      <c r="U65" s="748">
        <v>259.2600000000001</v>
      </c>
      <c r="W65" s="745"/>
      <c r="X65" s="745"/>
      <c r="Y65" s="750" t="s">
        <v>481</v>
      </c>
      <c r="Z65" s="752" t="e">
        <v>#DIV/0!</v>
      </c>
    </row>
    <row r="66" spans="18:26" x14ac:dyDescent="0.2">
      <c r="R66" s="745"/>
      <c r="S66" s="894" t="s">
        <v>953</v>
      </c>
      <c r="T66" s="890" t="s">
        <v>471</v>
      </c>
      <c r="U66" s="896">
        <v>626.32999999999936</v>
      </c>
      <c r="W66" s="745"/>
      <c r="X66" s="894" t="s">
        <v>953</v>
      </c>
      <c r="Y66" s="890" t="s">
        <v>479</v>
      </c>
      <c r="Z66" s="897" t="e">
        <v>#DIV/0!</v>
      </c>
    </row>
    <row r="67" spans="18:26" x14ac:dyDescent="0.2">
      <c r="R67" s="745"/>
      <c r="S67" s="745"/>
      <c r="T67" s="750" t="s">
        <v>474</v>
      </c>
      <c r="U67" s="748">
        <v>456.6</v>
      </c>
      <c r="W67" s="745"/>
      <c r="X67" s="745"/>
      <c r="Y67" s="750" t="s">
        <v>480</v>
      </c>
      <c r="Z67" s="752" t="e">
        <v>#DIV/0!</v>
      </c>
    </row>
    <row r="68" spans="18:26" x14ac:dyDescent="0.2">
      <c r="R68" s="745"/>
      <c r="S68" s="745"/>
      <c r="T68" s="750" t="s">
        <v>475</v>
      </c>
      <c r="U68" s="748">
        <v>169.7300000000001</v>
      </c>
      <c r="W68" s="745"/>
      <c r="X68" s="745"/>
      <c r="Y68" s="750" t="s">
        <v>481</v>
      </c>
      <c r="Z68" s="752" t="e">
        <v>#DIV/0!</v>
      </c>
    </row>
    <row r="69" spans="18:26" x14ac:dyDescent="0.2">
      <c r="R69" s="745"/>
      <c r="S69" s="894" t="s">
        <v>954</v>
      </c>
      <c r="T69" s="890" t="s">
        <v>471</v>
      </c>
      <c r="U69" s="896">
        <v>332.76</v>
      </c>
      <c r="W69" s="745"/>
      <c r="X69" s="894" t="s">
        <v>954</v>
      </c>
      <c r="Y69" s="890" t="s">
        <v>479</v>
      </c>
      <c r="Z69" s="897" t="e">
        <v>#DIV/0!</v>
      </c>
    </row>
    <row r="70" spans="18:26" x14ac:dyDescent="0.2">
      <c r="R70" s="745"/>
      <c r="S70" s="745"/>
      <c r="T70" s="750" t="s">
        <v>474</v>
      </c>
      <c r="U70" s="748">
        <v>204.25000000000009</v>
      </c>
      <c r="W70" s="745"/>
      <c r="X70" s="745"/>
      <c r="Y70" s="750" t="s">
        <v>480</v>
      </c>
      <c r="Z70" s="752" t="e">
        <v>#DIV/0!</v>
      </c>
    </row>
    <row r="71" spans="18:26" x14ac:dyDescent="0.2">
      <c r="R71" s="745"/>
      <c r="S71" s="745"/>
      <c r="T71" s="750" t="s">
        <v>475</v>
      </c>
      <c r="U71" s="748">
        <v>128.51000000000002</v>
      </c>
      <c r="W71" s="745"/>
      <c r="X71" s="745"/>
      <c r="Y71" s="750" t="s">
        <v>481</v>
      </c>
      <c r="Z71" s="752" t="e">
        <v>#DIV/0!</v>
      </c>
    </row>
    <row r="72" spans="18:26" x14ac:dyDescent="0.2">
      <c r="R72" s="745"/>
      <c r="S72" s="894" t="s">
        <v>955</v>
      </c>
      <c r="T72" s="890" t="s">
        <v>471</v>
      </c>
      <c r="U72" s="896">
        <v>275.42999999999989</v>
      </c>
      <c r="W72" s="745"/>
      <c r="X72" s="894" t="s">
        <v>955</v>
      </c>
      <c r="Y72" s="890" t="s">
        <v>479</v>
      </c>
      <c r="Z72" s="897" t="e">
        <v>#DIV/0!</v>
      </c>
    </row>
    <row r="73" spans="18:26" x14ac:dyDescent="0.2">
      <c r="R73" s="745"/>
      <c r="S73" s="745"/>
      <c r="T73" s="750" t="s">
        <v>474</v>
      </c>
      <c r="U73" s="748">
        <v>185.81000000000006</v>
      </c>
      <c r="W73" s="745"/>
      <c r="X73" s="745"/>
      <c r="Y73" s="750" t="s">
        <v>480</v>
      </c>
      <c r="Z73" s="752" t="e">
        <v>#DIV/0!</v>
      </c>
    </row>
    <row r="74" spans="18:26" x14ac:dyDescent="0.2">
      <c r="R74" s="745"/>
      <c r="S74" s="745"/>
      <c r="T74" s="750" t="s">
        <v>475</v>
      </c>
      <c r="U74" s="748">
        <v>89.620000000000019</v>
      </c>
      <c r="W74" s="745"/>
      <c r="X74" s="745"/>
      <c r="Y74" s="750" t="s">
        <v>481</v>
      </c>
      <c r="Z74" s="752" t="e">
        <v>#DIV/0!</v>
      </c>
    </row>
    <row r="75" spans="18:26" x14ac:dyDescent="0.2">
      <c r="R75" s="745"/>
      <c r="S75" s="894" t="s">
        <v>947</v>
      </c>
      <c r="T75" s="890" t="s">
        <v>471</v>
      </c>
      <c r="U75" s="896">
        <v>302.49999999999983</v>
      </c>
      <c r="W75" s="745"/>
      <c r="X75" s="894" t="s">
        <v>947</v>
      </c>
      <c r="Y75" s="890" t="s">
        <v>479</v>
      </c>
      <c r="Z75" s="897" t="e">
        <v>#DIV/0!</v>
      </c>
    </row>
    <row r="76" spans="18:26" x14ac:dyDescent="0.2">
      <c r="R76" s="745"/>
      <c r="S76" s="745"/>
      <c r="T76" s="750" t="s">
        <v>474</v>
      </c>
      <c r="U76" s="748">
        <v>66.13000000000001</v>
      </c>
      <c r="W76" s="745"/>
      <c r="X76" s="745"/>
      <c r="Y76" s="750" t="s">
        <v>480</v>
      </c>
      <c r="Z76" s="752" t="e">
        <v>#DIV/0!</v>
      </c>
    </row>
    <row r="77" spans="18:26" x14ac:dyDescent="0.2">
      <c r="R77" s="745"/>
      <c r="S77" s="745"/>
      <c r="T77" s="750" t="s">
        <v>475</v>
      </c>
      <c r="U77" s="748">
        <v>236.37000000000003</v>
      </c>
      <c r="W77" s="745"/>
      <c r="X77" s="745"/>
      <c r="Y77" s="750" t="s">
        <v>481</v>
      </c>
      <c r="Z77" s="752" t="e">
        <v>#DIV/0!</v>
      </c>
    </row>
    <row r="78" spans="18:26" x14ac:dyDescent="0.2">
      <c r="R78" s="745"/>
      <c r="S78" s="894" t="s">
        <v>948</v>
      </c>
      <c r="T78" s="890" t="s">
        <v>471</v>
      </c>
      <c r="U78" s="896">
        <v>519.21999999999969</v>
      </c>
      <c r="W78" s="745"/>
      <c r="X78" s="894" t="s">
        <v>948</v>
      </c>
      <c r="Y78" s="890" t="s">
        <v>479</v>
      </c>
      <c r="Z78" s="897" t="e">
        <v>#DIV/0!</v>
      </c>
    </row>
    <row r="79" spans="18:26" x14ac:dyDescent="0.2">
      <c r="R79" s="745"/>
      <c r="S79" s="745"/>
      <c r="T79" s="750" t="s">
        <v>474</v>
      </c>
      <c r="U79" s="748">
        <v>405.98999999999978</v>
      </c>
      <c r="W79" s="745"/>
      <c r="X79" s="745"/>
      <c r="Y79" s="750" t="s">
        <v>480</v>
      </c>
      <c r="Z79" s="752" t="e">
        <v>#DIV/0!</v>
      </c>
    </row>
    <row r="80" spans="18:26" x14ac:dyDescent="0.2">
      <c r="R80" s="745"/>
      <c r="S80" s="745"/>
      <c r="T80" s="750" t="s">
        <v>475</v>
      </c>
      <c r="U80" s="748">
        <v>113.23000000000003</v>
      </c>
      <c r="W80" s="745"/>
      <c r="X80" s="745"/>
      <c r="Y80" s="750" t="s">
        <v>481</v>
      </c>
      <c r="Z80" s="752" t="e">
        <v>#DIV/0!</v>
      </c>
    </row>
    <row r="81" spans="18:26" x14ac:dyDescent="0.2">
      <c r="R81" s="745"/>
      <c r="S81" s="894" t="s">
        <v>949</v>
      </c>
      <c r="T81" s="890" t="s">
        <v>471</v>
      </c>
      <c r="U81" s="896">
        <v>1003.5099999999993</v>
      </c>
      <c r="W81" s="745"/>
      <c r="X81" s="894" t="s">
        <v>949</v>
      </c>
      <c r="Y81" s="890" t="s">
        <v>479</v>
      </c>
      <c r="Z81" s="897" t="e">
        <v>#DIV/0!</v>
      </c>
    </row>
    <row r="82" spans="18:26" x14ac:dyDescent="0.2">
      <c r="R82" s="745"/>
      <c r="S82" s="745"/>
      <c r="T82" s="750" t="s">
        <v>474</v>
      </c>
      <c r="U82" s="748">
        <v>750.88</v>
      </c>
      <c r="W82" s="745"/>
      <c r="X82" s="745"/>
      <c r="Y82" s="750" t="s">
        <v>480</v>
      </c>
      <c r="Z82" s="752" t="e">
        <v>#DIV/0!</v>
      </c>
    </row>
    <row r="83" spans="18:26" x14ac:dyDescent="0.2">
      <c r="R83" s="745"/>
      <c r="S83" s="745"/>
      <c r="T83" s="750" t="s">
        <v>475</v>
      </c>
      <c r="U83" s="748">
        <v>252.63000000000005</v>
      </c>
      <c r="W83" s="745"/>
      <c r="X83" s="745"/>
      <c r="Y83" s="750" t="s">
        <v>481</v>
      </c>
      <c r="Z83" s="752" t="e">
        <v>#DIV/0!</v>
      </c>
    </row>
    <row r="84" spans="18:26" x14ac:dyDescent="0.2">
      <c r="R84" s="745"/>
      <c r="S84" s="894" t="s">
        <v>950</v>
      </c>
      <c r="T84" s="890" t="s">
        <v>471</v>
      </c>
      <c r="U84" s="896">
        <v>405.50999999999971</v>
      </c>
      <c r="W84" s="745"/>
      <c r="X84" s="894" t="s">
        <v>950</v>
      </c>
      <c r="Y84" s="890" t="s">
        <v>479</v>
      </c>
      <c r="Z84" s="897" t="e">
        <v>#DIV/0!</v>
      </c>
    </row>
    <row r="85" spans="18:26" x14ac:dyDescent="0.2">
      <c r="R85" s="745"/>
      <c r="S85" s="745"/>
      <c r="T85" s="750" t="s">
        <v>474</v>
      </c>
      <c r="U85" s="748">
        <v>170.29000000000008</v>
      </c>
      <c r="W85" s="745"/>
      <c r="X85" s="745"/>
      <c r="Y85" s="750" t="s">
        <v>480</v>
      </c>
      <c r="Z85" s="752" t="e">
        <v>#DIV/0!</v>
      </c>
    </row>
    <row r="86" spans="18:26" x14ac:dyDescent="0.2">
      <c r="R86" s="745"/>
      <c r="S86" s="745"/>
      <c r="T86" s="750" t="s">
        <v>475</v>
      </c>
      <c r="U86" s="748">
        <v>235.22000000000006</v>
      </c>
      <c r="W86" s="745"/>
      <c r="X86" s="745"/>
      <c r="Y86" s="750" t="s">
        <v>481</v>
      </c>
      <c r="Z86" s="752" t="e">
        <v>#DIV/0!</v>
      </c>
    </row>
    <row r="87" spans="18:26" x14ac:dyDescent="0.2">
      <c r="R87" s="890" t="s">
        <v>957</v>
      </c>
      <c r="S87" s="894" t="s">
        <v>476</v>
      </c>
      <c r="T87" s="890" t="s">
        <v>471</v>
      </c>
      <c r="U87" s="896">
        <v>313.20999999999992</v>
      </c>
      <c r="W87" s="890" t="s">
        <v>957</v>
      </c>
      <c r="X87" s="894" t="s">
        <v>476</v>
      </c>
      <c r="Y87" s="890" t="s">
        <v>479</v>
      </c>
      <c r="Z87" s="897" t="e">
        <v>#DIV/0!</v>
      </c>
    </row>
    <row r="88" spans="18:26" x14ac:dyDescent="0.2">
      <c r="R88" s="745"/>
      <c r="S88" s="745"/>
      <c r="T88" s="750" t="s">
        <v>474</v>
      </c>
      <c r="U88" s="748">
        <v>86.320000000000036</v>
      </c>
      <c r="W88" s="745"/>
      <c r="X88" s="745"/>
      <c r="Y88" s="750" t="s">
        <v>480</v>
      </c>
      <c r="Z88" s="752" t="e">
        <v>#DIV/0!</v>
      </c>
    </row>
    <row r="89" spans="18:26" x14ac:dyDescent="0.2">
      <c r="R89" s="745"/>
      <c r="S89" s="745"/>
      <c r="T89" s="750" t="s">
        <v>475</v>
      </c>
      <c r="U89" s="748">
        <v>226.89000000000007</v>
      </c>
      <c r="W89" s="745"/>
      <c r="X89" s="745"/>
      <c r="Y89" s="750" t="s">
        <v>481</v>
      </c>
      <c r="Z89" s="752" t="e">
        <v>#DIV/0!</v>
      </c>
    </row>
    <row r="90" spans="18:26" x14ac:dyDescent="0.2">
      <c r="R90" s="745"/>
      <c r="S90" s="894" t="s">
        <v>477</v>
      </c>
      <c r="T90" s="890" t="s">
        <v>471</v>
      </c>
      <c r="U90" s="896">
        <v>1453.0400000000016</v>
      </c>
      <c r="W90" s="745"/>
      <c r="X90" s="894" t="s">
        <v>477</v>
      </c>
      <c r="Y90" s="890" t="s">
        <v>479</v>
      </c>
      <c r="Z90" s="897" t="e">
        <v>#DIV/0!</v>
      </c>
    </row>
    <row r="91" spans="18:26" x14ac:dyDescent="0.2">
      <c r="R91" s="745"/>
      <c r="S91" s="745"/>
      <c r="T91" s="750" t="s">
        <v>474</v>
      </c>
      <c r="U91" s="748">
        <v>841.7799999999994</v>
      </c>
      <c r="W91" s="745"/>
      <c r="X91" s="745"/>
      <c r="Y91" s="750" t="s">
        <v>480</v>
      </c>
      <c r="Z91" s="752" t="e">
        <v>#DIV/0!</v>
      </c>
    </row>
    <row r="92" spans="18:26" x14ac:dyDescent="0.2">
      <c r="R92" s="745"/>
      <c r="S92" s="745"/>
      <c r="T92" s="750" t="s">
        <v>475</v>
      </c>
      <c r="U92" s="748">
        <v>611.25999999999976</v>
      </c>
      <c r="W92" s="745"/>
      <c r="X92" s="745"/>
      <c r="Y92" s="750" t="s">
        <v>481</v>
      </c>
      <c r="Z92" s="752" t="e">
        <v>#DIV/0!</v>
      </c>
    </row>
    <row r="93" spans="18:26" x14ac:dyDescent="0.2">
      <c r="R93" s="745"/>
      <c r="S93" s="894" t="s">
        <v>478</v>
      </c>
      <c r="T93" s="890" t="s">
        <v>471</v>
      </c>
      <c r="U93" s="896">
        <v>1701.0500000000025</v>
      </c>
      <c r="W93" s="745"/>
      <c r="X93" s="894" t="s">
        <v>478</v>
      </c>
      <c r="Y93" s="890" t="s">
        <v>479</v>
      </c>
      <c r="Z93" s="897" t="e">
        <v>#DIV/0!</v>
      </c>
    </row>
    <row r="94" spans="18:26" x14ac:dyDescent="0.2">
      <c r="R94" s="745"/>
      <c r="S94" s="745"/>
      <c r="T94" s="750" t="s">
        <v>474</v>
      </c>
      <c r="U94" s="748">
        <v>920.18999999999869</v>
      </c>
      <c r="W94" s="745"/>
      <c r="X94" s="745"/>
      <c r="Y94" s="750" t="s">
        <v>480</v>
      </c>
      <c r="Z94" s="752" t="e">
        <v>#DIV/0!</v>
      </c>
    </row>
    <row r="95" spans="18:26" x14ac:dyDescent="0.2">
      <c r="R95" s="745"/>
      <c r="S95" s="745"/>
      <c r="T95" s="750" t="s">
        <v>475</v>
      </c>
      <c r="U95" s="748">
        <v>780.85999999999922</v>
      </c>
      <c r="W95" s="745"/>
      <c r="X95" s="745"/>
      <c r="Y95" s="750" t="s">
        <v>481</v>
      </c>
      <c r="Z95" s="752" t="e">
        <v>#DIV/0!</v>
      </c>
    </row>
    <row r="96" spans="18:26" x14ac:dyDescent="0.2">
      <c r="R96" s="745"/>
      <c r="S96" s="894" t="s">
        <v>952</v>
      </c>
      <c r="T96" s="890" t="s">
        <v>471</v>
      </c>
      <c r="U96" s="896">
        <v>712.33999999999912</v>
      </c>
      <c r="W96" s="745"/>
      <c r="X96" s="894" t="s">
        <v>952</v>
      </c>
      <c r="Y96" s="890" t="s">
        <v>479</v>
      </c>
      <c r="Z96" s="897" t="e">
        <v>#DIV/0!</v>
      </c>
    </row>
    <row r="97" spans="18:26" x14ac:dyDescent="0.2">
      <c r="R97" s="745"/>
      <c r="S97" s="745"/>
      <c r="T97" s="750" t="s">
        <v>474</v>
      </c>
      <c r="U97" s="748">
        <v>383.78</v>
      </c>
      <c r="W97" s="745"/>
      <c r="X97" s="745"/>
      <c r="Y97" s="750" t="s">
        <v>480</v>
      </c>
      <c r="Z97" s="752" t="e">
        <v>#DIV/0!</v>
      </c>
    </row>
    <row r="98" spans="18:26" x14ac:dyDescent="0.2">
      <c r="R98" s="745"/>
      <c r="S98" s="745"/>
      <c r="T98" s="750" t="s">
        <v>475</v>
      </c>
      <c r="U98" s="748">
        <v>328.55999999999989</v>
      </c>
      <c r="W98" s="745"/>
      <c r="X98" s="745"/>
      <c r="Y98" s="750" t="s">
        <v>481</v>
      </c>
      <c r="Z98" s="752" t="e">
        <v>#DIV/0!</v>
      </c>
    </row>
    <row r="99" spans="18:26" x14ac:dyDescent="0.2">
      <c r="R99" s="745"/>
      <c r="S99" s="894" t="s">
        <v>266</v>
      </c>
      <c r="T99" s="890" t="s">
        <v>471</v>
      </c>
      <c r="U99" s="896">
        <v>1867.2500000000041</v>
      </c>
      <c r="W99" s="745"/>
      <c r="X99" s="894" t="s">
        <v>266</v>
      </c>
      <c r="Y99" s="890" t="s">
        <v>479</v>
      </c>
      <c r="Z99" s="897" t="e">
        <v>#DIV/0!</v>
      </c>
    </row>
    <row r="100" spans="18:26" x14ac:dyDescent="0.2">
      <c r="R100" s="745"/>
      <c r="S100" s="745"/>
      <c r="T100" s="750" t="s">
        <v>474</v>
      </c>
      <c r="U100" s="748">
        <v>1321.7400000000014</v>
      </c>
      <c r="W100" s="745"/>
      <c r="X100" s="745"/>
      <c r="Y100" s="750" t="s">
        <v>480</v>
      </c>
      <c r="Z100" s="752" t="e">
        <v>#DIV/0!</v>
      </c>
    </row>
    <row r="101" spans="18:26" x14ac:dyDescent="0.2">
      <c r="R101" s="745"/>
      <c r="S101" s="745"/>
      <c r="T101" s="750" t="s">
        <v>475</v>
      </c>
      <c r="U101" s="748">
        <v>545.5100000000001</v>
      </c>
      <c r="W101" s="745"/>
      <c r="X101" s="745"/>
      <c r="Y101" s="750" t="s">
        <v>481</v>
      </c>
      <c r="Z101" s="752" t="e">
        <v>#DIV/0!</v>
      </c>
    </row>
    <row r="102" spans="18:26" x14ac:dyDescent="0.2">
      <c r="R102" s="745"/>
      <c r="S102" s="894" t="s">
        <v>953</v>
      </c>
      <c r="T102" s="890" t="s">
        <v>471</v>
      </c>
      <c r="U102" s="896">
        <v>1210.1599999999999</v>
      </c>
      <c r="W102" s="745"/>
      <c r="X102" s="894" t="s">
        <v>953</v>
      </c>
      <c r="Y102" s="890" t="s">
        <v>479</v>
      </c>
      <c r="Z102" s="897" t="e">
        <v>#DIV/0!</v>
      </c>
    </row>
    <row r="103" spans="18:26" x14ac:dyDescent="0.2">
      <c r="R103" s="745"/>
      <c r="S103" s="745"/>
      <c r="T103" s="750" t="s">
        <v>474</v>
      </c>
      <c r="U103" s="748">
        <v>714.93999999999926</v>
      </c>
      <c r="W103" s="745"/>
      <c r="X103" s="745"/>
      <c r="Y103" s="750" t="s">
        <v>480</v>
      </c>
      <c r="Z103" s="752" t="e">
        <v>#DIV/0!</v>
      </c>
    </row>
    <row r="104" spans="18:26" x14ac:dyDescent="0.2">
      <c r="R104" s="745"/>
      <c r="S104" s="745"/>
      <c r="T104" s="750" t="s">
        <v>475</v>
      </c>
      <c r="U104" s="748">
        <v>495.2199999999998</v>
      </c>
      <c r="W104" s="745"/>
      <c r="X104" s="745"/>
      <c r="Y104" s="750" t="s">
        <v>481</v>
      </c>
      <c r="Z104" s="752" t="e">
        <v>#DIV/0!</v>
      </c>
    </row>
    <row r="105" spans="18:26" x14ac:dyDescent="0.2">
      <c r="R105" s="745"/>
      <c r="S105" s="894" t="s">
        <v>954</v>
      </c>
      <c r="T105" s="890" t="s">
        <v>471</v>
      </c>
      <c r="U105" s="896">
        <v>1665.07</v>
      </c>
      <c r="W105" s="745"/>
      <c r="X105" s="894" t="s">
        <v>954</v>
      </c>
      <c r="Y105" s="890" t="s">
        <v>479</v>
      </c>
      <c r="Z105" s="897" t="e">
        <v>#DIV/0!</v>
      </c>
    </row>
    <row r="106" spans="18:26" x14ac:dyDescent="0.2">
      <c r="R106" s="745"/>
      <c r="S106" s="745"/>
      <c r="T106" s="750" t="s">
        <v>474</v>
      </c>
      <c r="U106" s="748">
        <v>1059.119999999999</v>
      </c>
      <c r="W106" s="745"/>
      <c r="X106" s="745"/>
      <c r="Y106" s="750" t="s">
        <v>480</v>
      </c>
      <c r="Z106" s="752" t="e">
        <v>#DIV/0!</v>
      </c>
    </row>
    <row r="107" spans="18:26" x14ac:dyDescent="0.2">
      <c r="R107" s="745"/>
      <c r="S107" s="745"/>
      <c r="T107" s="750" t="s">
        <v>475</v>
      </c>
      <c r="U107" s="748">
        <v>605.9499999999997</v>
      </c>
      <c r="W107" s="745"/>
      <c r="X107" s="745"/>
      <c r="Y107" s="750" t="s">
        <v>481</v>
      </c>
      <c r="Z107" s="752" t="e">
        <v>#DIV/0!</v>
      </c>
    </row>
    <row r="108" spans="18:26" x14ac:dyDescent="0.2">
      <c r="R108" s="745"/>
      <c r="S108" s="894" t="s">
        <v>955</v>
      </c>
      <c r="T108" s="890" t="s">
        <v>471</v>
      </c>
      <c r="U108" s="896">
        <v>1221.9099999999999</v>
      </c>
      <c r="W108" s="745"/>
      <c r="X108" s="894" t="s">
        <v>955</v>
      </c>
      <c r="Y108" s="890" t="s">
        <v>479</v>
      </c>
      <c r="Z108" s="897" t="e">
        <v>#DIV/0!</v>
      </c>
    </row>
    <row r="109" spans="18:26" x14ac:dyDescent="0.2">
      <c r="R109" s="745"/>
      <c r="S109" s="745"/>
      <c r="T109" s="750" t="s">
        <v>474</v>
      </c>
      <c r="U109" s="748">
        <v>855.54999999999973</v>
      </c>
      <c r="W109" s="745"/>
      <c r="X109" s="745"/>
      <c r="Y109" s="750" t="s">
        <v>480</v>
      </c>
      <c r="Z109" s="752" t="e">
        <v>#DIV/0!</v>
      </c>
    </row>
    <row r="110" spans="18:26" x14ac:dyDescent="0.2">
      <c r="R110" s="745"/>
      <c r="S110" s="745"/>
      <c r="T110" s="750" t="s">
        <v>475</v>
      </c>
      <c r="U110" s="748">
        <v>366.36000000000007</v>
      </c>
      <c r="W110" s="745"/>
      <c r="X110" s="745"/>
      <c r="Y110" s="750" t="s">
        <v>481</v>
      </c>
      <c r="Z110" s="752" t="e">
        <v>#DIV/0!</v>
      </c>
    </row>
    <row r="111" spans="18:26" x14ac:dyDescent="0.2">
      <c r="R111" s="745"/>
      <c r="S111" s="894" t="s">
        <v>947</v>
      </c>
      <c r="T111" s="890" t="s">
        <v>471</v>
      </c>
      <c r="U111" s="896">
        <v>1663.7000000000019</v>
      </c>
      <c r="W111" s="745"/>
      <c r="X111" s="894" t="s">
        <v>947</v>
      </c>
      <c r="Y111" s="890" t="s">
        <v>479</v>
      </c>
      <c r="Z111" s="897" t="e">
        <v>#DIV/0!</v>
      </c>
    </row>
    <row r="112" spans="18:26" x14ac:dyDescent="0.2">
      <c r="R112" s="745"/>
      <c r="S112" s="745"/>
      <c r="T112" s="750" t="s">
        <v>474</v>
      </c>
      <c r="U112" s="748">
        <v>975.5899999999998</v>
      </c>
      <c r="W112" s="745"/>
      <c r="X112" s="745"/>
      <c r="Y112" s="750" t="s">
        <v>480</v>
      </c>
      <c r="Z112" s="752" t="e">
        <v>#DIV/0!</v>
      </c>
    </row>
    <row r="113" spans="18:26" x14ac:dyDescent="0.2">
      <c r="R113" s="745"/>
      <c r="S113" s="745"/>
      <c r="T113" s="750" t="s">
        <v>475</v>
      </c>
      <c r="U113" s="748">
        <v>688.10999999999956</v>
      </c>
      <c r="W113" s="745"/>
      <c r="X113" s="745"/>
      <c r="Y113" s="750" t="s">
        <v>481</v>
      </c>
      <c r="Z113" s="752" t="e">
        <v>#DIV/0!</v>
      </c>
    </row>
    <row r="114" spans="18:26" x14ac:dyDescent="0.2">
      <c r="R114" s="745"/>
      <c r="S114" s="894" t="s">
        <v>948</v>
      </c>
      <c r="T114" s="890" t="s">
        <v>471</v>
      </c>
      <c r="U114" s="896">
        <v>1515.2100000000005</v>
      </c>
      <c r="W114" s="745"/>
      <c r="X114" s="894" t="s">
        <v>948</v>
      </c>
      <c r="Y114" s="890" t="s">
        <v>479</v>
      </c>
      <c r="Z114" s="897" t="e">
        <v>#DIV/0!</v>
      </c>
    </row>
    <row r="115" spans="18:26" x14ac:dyDescent="0.2">
      <c r="R115" s="745"/>
      <c r="S115" s="745"/>
      <c r="T115" s="750" t="s">
        <v>474</v>
      </c>
      <c r="U115" s="748">
        <v>694.56999999999914</v>
      </c>
      <c r="W115" s="745"/>
      <c r="X115" s="745"/>
      <c r="Y115" s="750" t="s">
        <v>480</v>
      </c>
      <c r="Z115" s="752" t="e">
        <v>#DIV/0!</v>
      </c>
    </row>
    <row r="116" spans="18:26" x14ac:dyDescent="0.2">
      <c r="R116" s="745"/>
      <c r="S116" s="745"/>
      <c r="T116" s="750" t="s">
        <v>475</v>
      </c>
      <c r="U116" s="748">
        <v>820.63999999999976</v>
      </c>
      <c r="W116" s="745"/>
      <c r="X116" s="745"/>
      <c r="Y116" s="750" t="s">
        <v>481</v>
      </c>
      <c r="Z116" s="752" t="e">
        <v>#DIV/0!</v>
      </c>
    </row>
    <row r="117" spans="18:26" x14ac:dyDescent="0.2">
      <c r="R117" s="745"/>
      <c r="S117" s="894" t="s">
        <v>949</v>
      </c>
      <c r="T117" s="890" t="s">
        <v>471</v>
      </c>
      <c r="U117" s="896">
        <v>2153.9600000000046</v>
      </c>
      <c r="W117" s="745"/>
      <c r="X117" s="894" t="s">
        <v>949</v>
      </c>
      <c r="Y117" s="890" t="s">
        <v>479</v>
      </c>
      <c r="Z117" s="897" t="e">
        <v>#DIV/0!</v>
      </c>
    </row>
    <row r="118" spans="18:26" x14ac:dyDescent="0.2">
      <c r="R118" s="745"/>
      <c r="S118" s="745"/>
      <c r="T118" s="750" t="s">
        <v>474</v>
      </c>
      <c r="U118" s="748">
        <v>672.0599999999996</v>
      </c>
      <c r="W118" s="745"/>
      <c r="X118" s="745"/>
      <c r="Y118" s="750" t="s">
        <v>480</v>
      </c>
      <c r="Z118" s="752" t="e">
        <v>#DIV/0!</v>
      </c>
    </row>
    <row r="119" spans="18:26" x14ac:dyDescent="0.2">
      <c r="R119" s="745"/>
      <c r="S119" s="745"/>
      <c r="T119" s="750" t="s">
        <v>475</v>
      </c>
      <c r="U119" s="748">
        <v>1481.9000000000012</v>
      </c>
      <c r="W119" s="745"/>
      <c r="X119" s="745"/>
      <c r="Y119" s="750" t="s">
        <v>481</v>
      </c>
      <c r="Z119" s="752" t="e">
        <v>#DIV/0!</v>
      </c>
    </row>
    <row r="120" spans="18:26" x14ac:dyDescent="0.2">
      <c r="R120" s="745"/>
      <c r="S120" s="894" t="s">
        <v>950</v>
      </c>
      <c r="T120" s="890" t="s">
        <v>471</v>
      </c>
      <c r="U120" s="896">
        <v>881.99999999999864</v>
      </c>
      <c r="W120" s="745"/>
      <c r="X120" s="894" t="s">
        <v>950</v>
      </c>
      <c r="Y120" s="890" t="s">
        <v>479</v>
      </c>
      <c r="Z120" s="897" t="e">
        <v>#DIV/0!</v>
      </c>
    </row>
    <row r="121" spans="18:26" x14ac:dyDescent="0.2">
      <c r="R121" s="745"/>
      <c r="S121" s="745"/>
      <c r="T121" s="750" t="s">
        <v>474</v>
      </c>
      <c r="U121" s="748">
        <v>337.66</v>
      </c>
      <c r="W121" s="745"/>
      <c r="X121" s="745"/>
      <c r="Y121" s="750" t="s">
        <v>480</v>
      </c>
      <c r="Z121" s="752" t="e">
        <v>#DIV/0!</v>
      </c>
    </row>
    <row r="122" spans="18:26" x14ac:dyDescent="0.2">
      <c r="R122" s="745"/>
      <c r="S122" s="745"/>
      <c r="T122" s="750" t="s">
        <v>475</v>
      </c>
      <c r="U122" s="748">
        <v>544.3399999999998</v>
      </c>
      <c r="W122" s="745"/>
      <c r="X122" s="745"/>
      <c r="Y122" s="750" t="s">
        <v>481</v>
      </c>
      <c r="Z122" s="752" t="e">
        <v>#DIV/0!</v>
      </c>
    </row>
    <row r="123" spans="18:26" x14ac:dyDescent="0.2">
      <c r="R123" s="890" t="s">
        <v>945</v>
      </c>
      <c r="S123" s="894" t="s">
        <v>476</v>
      </c>
      <c r="T123" s="890" t="s">
        <v>471</v>
      </c>
      <c r="U123" s="896">
        <v>944.10999999999945</v>
      </c>
      <c r="W123" s="890" t="s">
        <v>945</v>
      </c>
      <c r="X123" s="894" t="s">
        <v>476</v>
      </c>
      <c r="Y123" s="890" t="s">
        <v>479</v>
      </c>
      <c r="Z123" s="897" t="e">
        <v>#DIV/0!</v>
      </c>
    </row>
    <row r="124" spans="18:26" x14ac:dyDescent="0.2">
      <c r="R124" s="745"/>
      <c r="S124" s="745"/>
      <c r="T124" s="750" t="s">
        <v>474</v>
      </c>
      <c r="U124" s="748">
        <v>251.5900000000002</v>
      </c>
      <c r="W124" s="745"/>
      <c r="X124" s="745"/>
      <c r="Y124" s="750" t="s">
        <v>480</v>
      </c>
      <c r="Z124" s="752" t="e">
        <v>#DIV/0!</v>
      </c>
    </row>
    <row r="125" spans="18:26" x14ac:dyDescent="0.2">
      <c r="R125" s="746"/>
      <c r="S125" s="746"/>
      <c r="T125" s="751" t="s">
        <v>475</v>
      </c>
      <c r="U125" s="749">
        <v>692.52000000000021</v>
      </c>
      <c r="W125" s="746"/>
      <c r="X125" s="746"/>
      <c r="Y125" s="751" t="s">
        <v>481</v>
      </c>
      <c r="Z125" s="753" t="e">
        <v>#DIV/0!</v>
      </c>
    </row>
  </sheetData>
  <pageMargins left="0.7" right="0.7" top="0.75" bottom="0.75" header="0.3" footer="0.3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ColWidth="8.85546875" defaultRowHeight="12.75" x14ac:dyDescent="0.2"/>
  <cols>
    <col min="1" max="1" width="10" style="267" bestFit="1" customWidth="1"/>
    <col min="2" max="2" width="15.140625" style="889" customWidth="1"/>
    <col min="3" max="3" width="7.5703125" style="267" customWidth="1"/>
    <col min="4" max="4" width="8.42578125" style="267" bestFit="1" customWidth="1"/>
    <col min="5" max="5" width="9" style="267" bestFit="1" customWidth="1"/>
    <col min="6" max="6" width="11.28515625" style="267" customWidth="1"/>
    <col min="7" max="7" width="8.7109375" style="267" bestFit="1" customWidth="1"/>
    <col min="8" max="8" width="9" style="267" bestFit="1" customWidth="1"/>
    <col min="9" max="9" width="18" style="290" bestFit="1" customWidth="1"/>
    <col min="10" max="10" width="11.7109375" style="267" customWidth="1"/>
    <col min="11" max="11" width="13.42578125" style="267" customWidth="1"/>
    <col min="12" max="12" width="7.85546875" style="267" customWidth="1"/>
    <col min="13" max="13" width="7.7109375" style="267" customWidth="1"/>
    <col min="14" max="14" width="9.7109375" style="267" bestFit="1" customWidth="1"/>
    <col min="15" max="15" width="11.7109375" style="267" bestFit="1" customWidth="1"/>
    <col min="16" max="16" width="18.28515625" style="267" customWidth="1"/>
    <col min="17" max="17" width="15.5703125" style="267" bestFit="1" customWidth="1"/>
    <col min="18" max="18" width="12.85546875" style="267" bestFit="1" customWidth="1"/>
    <col min="19" max="16384" width="8.85546875" style="267"/>
  </cols>
  <sheetData>
    <row r="1" spans="1:18" customFormat="1" ht="25.5" x14ac:dyDescent="0.2">
      <c r="A1" s="282" t="s">
        <v>190</v>
      </c>
      <c r="B1" s="888" t="s">
        <v>191</v>
      </c>
      <c r="C1" s="282" t="s">
        <v>192</v>
      </c>
      <c r="D1" s="282" t="s">
        <v>193</v>
      </c>
      <c r="E1" s="282" t="s">
        <v>194</v>
      </c>
      <c r="F1" s="282" t="s">
        <v>216</v>
      </c>
      <c r="G1" s="282" t="s">
        <v>195</v>
      </c>
      <c r="H1" s="282" t="s">
        <v>196</v>
      </c>
      <c r="I1" s="289" t="s">
        <v>197</v>
      </c>
      <c r="J1" s="282" t="s">
        <v>217</v>
      </c>
      <c r="K1" s="282" t="s">
        <v>198</v>
      </c>
      <c r="L1" s="282" t="s">
        <v>199</v>
      </c>
      <c r="M1" s="282" t="s">
        <v>200</v>
      </c>
      <c r="N1" s="282" t="s">
        <v>201</v>
      </c>
      <c r="O1" s="282" t="s">
        <v>202</v>
      </c>
      <c r="P1" s="282" t="s">
        <v>203</v>
      </c>
      <c r="Q1" s="282" t="s">
        <v>204</v>
      </c>
      <c r="R1" s="282" t="s">
        <v>205</v>
      </c>
    </row>
  </sheetData>
  <autoFilter ref="A1:R1">
    <sortState ref="A2:R474">
      <sortCondition ref="Q2:Q474"/>
      <sortCondition ref="A2:A474"/>
    </sortState>
  </autoFilter>
  <sortState ref="A2:R474">
    <sortCondition ref="B2:B474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 x14ac:dyDescent="0.2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284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721" bestFit="1" customWidth="1"/>
  </cols>
  <sheetData>
    <row r="1" spans="1:15" s="285" customFormat="1" ht="25.5" x14ac:dyDescent="0.2">
      <c r="A1" s="282" t="s">
        <v>207</v>
      </c>
      <c r="B1" s="282" t="s">
        <v>206</v>
      </c>
      <c r="C1" s="282" t="s">
        <v>208</v>
      </c>
      <c r="D1" s="282" t="s">
        <v>209</v>
      </c>
      <c r="E1" s="282" t="s">
        <v>210</v>
      </c>
      <c r="F1" s="287" t="s">
        <v>211</v>
      </c>
      <c r="G1" s="282" t="s">
        <v>212</v>
      </c>
      <c r="H1" s="287" t="s">
        <v>219</v>
      </c>
      <c r="I1" s="282" t="s">
        <v>220</v>
      </c>
      <c r="J1" s="287" t="s">
        <v>213</v>
      </c>
      <c r="K1" s="282" t="s">
        <v>214</v>
      </c>
      <c r="L1" s="282" t="s">
        <v>215</v>
      </c>
      <c r="M1" s="282" t="s">
        <v>218</v>
      </c>
      <c r="N1" s="282" t="s">
        <v>74</v>
      </c>
      <c r="O1" s="288" t="s">
        <v>80</v>
      </c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2" max="2" width="16.5703125" style="281" customWidth="1"/>
    <col min="9" max="9" width="15.42578125" style="281" customWidth="1"/>
    <col min="11" max="11" width="15" bestFit="1" customWidth="1"/>
    <col min="16" max="16" width="19.42578125" customWidth="1"/>
  </cols>
  <sheetData>
    <row r="1" spans="1:19" ht="25.5" x14ac:dyDescent="0.2">
      <c r="A1" s="282" t="s">
        <v>190</v>
      </c>
      <c r="B1" s="283" t="s">
        <v>191</v>
      </c>
      <c r="C1" s="282" t="s">
        <v>192</v>
      </c>
      <c r="D1" s="282" t="s">
        <v>193</v>
      </c>
      <c r="E1" s="282" t="s">
        <v>194</v>
      </c>
      <c r="F1" s="282" t="s">
        <v>216</v>
      </c>
      <c r="G1" s="282" t="s">
        <v>195</v>
      </c>
      <c r="H1" s="282" t="s">
        <v>196</v>
      </c>
      <c r="I1" s="283" t="s">
        <v>197</v>
      </c>
      <c r="J1" s="282" t="s">
        <v>217</v>
      </c>
      <c r="K1" s="282" t="s">
        <v>198</v>
      </c>
      <c r="L1" s="282" t="s">
        <v>199</v>
      </c>
      <c r="M1" s="282" t="s">
        <v>200</v>
      </c>
      <c r="N1" s="282" t="s">
        <v>201</v>
      </c>
      <c r="O1" s="282" t="s">
        <v>202</v>
      </c>
      <c r="P1" s="282" t="s">
        <v>203</v>
      </c>
      <c r="Q1" s="282" t="s">
        <v>204</v>
      </c>
      <c r="R1" s="282" t="s">
        <v>205</v>
      </c>
      <c r="S1" s="604" t="e">
        <v>#N/A</v>
      </c>
    </row>
  </sheetData>
  <autoFilter ref="A1:S1">
    <sortState ref="A2:S11180">
      <sortCondition ref="Q2:Q1707"/>
      <sortCondition ref="A2:A1707"/>
    </sortState>
  </autoFilter>
  <sortState ref="A2:R1707">
    <sortCondition ref="B2:B1707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 x14ac:dyDescent="0.2"/>
  <cols>
    <col min="6" max="6" width="13.28515625" style="284" bestFit="1" customWidth="1"/>
    <col min="8" max="8" width="13.28515625" style="284" bestFit="1" customWidth="1"/>
    <col min="10" max="10" width="13.28515625" style="284" bestFit="1" customWidth="1"/>
    <col min="15" max="15" width="12" style="721" bestFit="1" customWidth="1"/>
  </cols>
  <sheetData>
    <row r="1" spans="1:15" s="285" customFormat="1" ht="38.25" x14ac:dyDescent="0.2">
      <c r="A1" s="604" t="e">
        <v>#REF!</v>
      </c>
      <c r="B1" s="604" t="e">
        <v>#REF!</v>
      </c>
      <c r="C1" s="604">
        <v>0</v>
      </c>
      <c r="D1" s="282" t="s">
        <v>209</v>
      </c>
      <c r="E1" s="282" t="s">
        <v>210</v>
      </c>
      <c r="F1" s="287" t="s">
        <v>211</v>
      </c>
      <c r="G1" s="282" t="s">
        <v>212</v>
      </c>
      <c r="H1" s="287" t="s">
        <v>219</v>
      </c>
      <c r="I1" s="282" t="s">
        <v>220</v>
      </c>
      <c r="J1" s="287" t="s">
        <v>213</v>
      </c>
      <c r="K1" s="282" t="s">
        <v>214</v>
      </c>
      <c r="L1" s="282" t="s">
        <v>215</v>
      </c>
      <c r="M1" s="282" t="s">
        <v>218</v>
      </c>
      <c r="N1" s="282" t="s">
        <v>74</v>
      </c>
      <c r="O1" s="721" t="e">
        <v>#VALUE!</v>
      </c>
    </row>
  </sheetData>
  <autoFilter ref="A1:O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8.42578125" customWidth="1"/>
    <col min="2" max="2" width="13.42578125" style="284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284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 x14ac:dyDescent="0.2">
      <c r="A1" s="282" t="s">
        <v>190</v>
      </c>
      <c r="B1" s="283" t="s">
        <v>191</v>
      </c>
      <c r="C1" s="282" t="s">
        <v>192</v>
      </c>
      <c r="D1" s="282" t="s">
        <v>193</v>
      </c>
      <c r="E1" s="282" t="s">
        <v>194</v>
      </c>
      <c r="F1" s="282" t="s">
        <v>216</v>
      </c>
      <c r="G1" s="282" t="s">
        <v>195</v>
      </c>
      <c r="H1" s="282" t="s">
        <v>196</v>
      </c>
      <c r="I1" s="283" t="s">
        <v>197</v>
      </c>
      <c r="J1" s="282" t="s">
        <v>217</v>
      </c>
      <c r="K1" s="282" t="s">
        <v>198</v>
      </c>
      <c r="L1" s="282" t="s">
        <v>199</v>
      </c>
      <c r="M1" s="282" t="s">
        <v>200</v>
      </c>
      <c r="N1" s="282" t="s">
        <v>201</v>
      </c>
      <c r="O1" s="282" t="s">
        <v>202</v>
      </c>
      <c r="P1" s="282" t="s">
        <v>203</v>
      </c>
      <c r="Q1" s="282" t="s">
        <v>204</v>
      </c>
      <c r="R1" s="282" t="s">
        <v>205</v>
      </c>
    </row>
  </sheetData>
  <autoFilter ref="A1:R1">
    <sortState ref="A2:R8108">
      <sortCondition ref="Q2:Q8108"/>
      <sortCondition ref="A2:A8108"/>
    </sortState>
  </autoFilter>
  <sortState ref="A2:R8108">
    <sortCondition ref="B2:B810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 x14ac:dyDescent="0.2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284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721" bestFit="1" customWidth="1"/>
  </cols>
  <sheetData>
    <row r="1" spans="1:15" s="285" customFormat="1" ht="25.5" x14ac:dyDescent="0.2">
      <c r="A1" s="282" t="s">
        <v>207</v>
      </c>
      <c r="B1" s="282" t="s">
        <v>206</v>
      </c>
      <c r="C1" s="282" t="s">
        <v>208</v>
      </c>
      <c r="D1" s="282" t="s">
        <v>209</v>
      </c>
      <c r="E1" s="282" t="s">
        <v>210</v>
      </c>
      <c r="F1" s="287" t="s">
        <v>211</v>
      </c>
      <c r="G1" s="282" t="s">
        <v>212</v>
      </c>
      <c r="H1" s="287" t="s">
        <v>219</v>
      </c>
      <c r="I1" s="282" t="s">
        <v>220</v>
      </c>
      <c r="J1" s="287" t="s">
        <v>213</v>
      </c>
      <c r="K1" s="282" t="s">
        <v>214</v>
      </c>
      <c r="L1" s="282" t="s">
        <v>215</v>
      </c>
      <c r="M1" s="282" t="s">
        <v>218</v>
      </c>
      <c r="N1" s="282" t="s">
        <v>74</v>
      </c>
      <c r="O1" s="288" t="s">
        <v>80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/>
  </sheetViews>
  <sheetFormatPr defaultRowHeight="12.75" x14ac:dyDescent="0.2"/>
  <cols>
    <col min="2" max="2" width="9.140625" style="572"/>
    <col min="3" max="3" width="9.140625" style="286"/>
    <col min="4" max="4" width="9.140625" style="265"/>
    <col min="7" max="7" width="9.140625" style="265"/>
    <col min="10" max="10" width="9.140625" style="265"/>
  </cols>
  <sheetData/>
  <sortState ref="A2:J3413">
    <sortCondition ref="D2:D3413"/>
    <sortCondition ref="B2:B3413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G35"/>
  <sheetViews>
    <sheetView workbookViewId="0">
      <selection activeCell="A21" sqref="A21:AG21"/>
    </sheetView>
  </sheetViews>
  <sheetFormatPr defaultColWidth="9.140625" defaultRowHeight="12.75" x14ac:dyDescent="0.2"/>
  <cols>
    <col min="1" max="16384" width="9.140625" style="407"/>
  </cols>
  <sheetData>
    <row r="1" spans="1:33" ht="15" x14ac:dyDescent="0.25">
      <c r="A1" s="1080" t="s">
        <v>265</v>
      </c>
      <c r="B1" s="1075" t="str">
        <f>CONCATENATE("Прибыль в  ", 'Сводная МОДЕЛЬ 1x1'!$AT$9, " за месяц ( депо ", 'Сводная МОДЕЛЬ 1x1'!$AS$9, ")" )</f>
        <v>Прибыль в  USD за месяц ( депо 10000)</v>
      </c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7"/>
      <c r="N1" s="1078" t="s">
        <v>494</v>
      </c>
      <c r="O1" s="1078" t="s">
        <v>495</v>
      </c>
      <c r="P1" s="267"/>
      <c r="Q1" s="1080" t="s">
        <v>265</v>
      </c>
      <c r="R1" s="1075" t="s">
        <v>316</v>
      </c>
      <c r="S1" s="1076"/>
      <c r="T1" s="1076"/>
      <c r="U1" s="1076"/>
      <c r="V1" s="1076"/>
      <c r="W1" s="1076"/>
      <c r="X1" s="1076"/>
      <c r="Y1" s="1076"/>
      <c r="Z1" s="1076"/>
      <c r="AA1" s="1076"/>
      <c r="AB1" s="1076"/>
      <c r="AC1" s="1077"/>
      <c r="AD1" s="1078" t="s">
        <v>317</v>
      </c>
    </row>
    <row r="2" spans="1:33" ht="13.5" thickBot="1" x14ac:dyDescent="0.25">
      <c r="A2" s="1081"/>
      <c r="B2" s="416" t="s">
        <v>330</v>
      </c>
      <c r="C2" s="417" t="s">
        <v>318</v>
      </c>
      <c r="D2" s="417" t="s">
        <v>319</v>
      </c>
      <c r="E2" s="417" t="s">
        <v>320</v>
      </c>
      <c r="F2" s="417" t="s">
        <v>266</v>
      </c>
      <c r="G2" s="417" t="s">
        <v>321</v>
      </c>
      <c r="H2" s="417" t="s">
        <v>322</v>
      </c>
      <c r="I2" s="417" t="s">
        <v>323</v>
      </c>
      <c r="J2" s="417" t="s">
        <v>326</v>
      </c>
      <c r="K2" s="417" t="s">
        <v>324</v>
      </c>
      <c r="L2" s="417" t="s">
        <v>325</v>
      </c>
      <c r="M2" s="418" t="s">
        <v>327</v>
      </c>
      <c r="N2" s="1079"/>
      <c r="O2" s="1079"/>
      <c r="P2" s="267"/>
      <c r="Q2" s="1081"/>
      <c r="R2" s="416" t="s">
        <v>330</v>
      </c>
      <c r="S2" s="417" t="s">
        <v>318</v>
      </c>
      <c r="T2" s="417" t="s">
        <v>319</v>
      </c>
      <c r="U2" s="417" t="s">
        <v>320</v>
      </c>
      <c r="V2" s="417" t="s">
        <v>266</v>
      </c>
      <c r="W2" s="417" t="s">
        <v>321</v>
      </c>
      <c r="X2" s="417" t="s">
        <v>322</v>
      </c>
      <c r="Y2" s="417" t="s">
        <v>323</v>
      </c>
      <c r="Z2" s="417" t="s">
        <v>326</v>
      </c>
      <c r="AA2" s="417" t="s">
        <v>324</v>
      </c>
      <c r="AB2" s="417" t="s">
        <v>325</v>
      </c>
      <c r="AC2" s="418" t="s">
        <v>327</v>
      </c>
      <c r="AD2" s="1079"/>
    </row>
    <row r="3" spans="1:33" ht="13.5" thickBot="1" x14ac:dyDescent="0.25">
      <c r="A3" s="388"/>
      <c r="B3" s="389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1"/>
      <c r="N3" s="454">
        <f t="shared" ref="N3:N9" si="0">IF(COUNT(B3:M3)=0,0,AVERAGE(B3:M3))</f>
        <v>0</v>
      </c>
      <c r="O3" s="422">
        <f t="shared" ref="O3:O8" si="1">SUM(B3:M3)</f>
        <v>0</v>
      </c>
      <c r="P3" s="267"/>
      <c r="Q3" s="392"/>
      <c r="R3" s="389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1"/>
      <c r="AD3" s="456" t="str">
        <f t="shared" ref="AD3:AD8" si="2">IF(COUNT(R3:AC3)=0,"",AVERAGE(R3:AC3))</f>
        <v/>
      </c>
    </row>
    <row r="4" spans="1:33" ht="13.5" thickBot="1" x14ac:dyDescent="0.25">
      <c r="A4" s="393"/>
      <c r="B4" s="394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6"/>
      <c r="N4" s="454">
        <f t="shared" si="0"/>
        <v>0</v>
      </c>
      <c r="O4" s="422">
        <f t="shared" si="1"/>
        <v>0</v>
      </c>
      <c r="P4" s="267"/>
      <c r="Q4" s="397"/>
      <c r="R4" s="394"/>
      <c r="S4" s="395"/>
      <c r="T4" s="395"/>
      <c r="U4" s="395"/>
      <c r="V4" s="395"/>
      <c r="W4" s="395"/>
      <c r="X4" s="395"/>
      <c r="Y4" s="395"/>
      <c r="Z4" s="395"/>
      <c r="AA4" s="395"/>
      <c r="AB4" s="395"/>
      <c r="AC4" s="396"/>
      <c r="AD4" s="456" t="str">
        <f t="shared" si="2"/>
        <v/>
      </c>
    </row>
    <row r="5" spans="1:33" ht="13.5" thickBot="1" x14ac:dyDescent="0.25">
      <c r="A5" s="393"/>
      <c r="B5" s="394"/>
      <c r="C5" s="395"/>
      <c r="D5" s="395"/>
      <c r="E5" s="395"/>
      <c r="F5" s="395"/>
      <c r="G5" s="395"/>
      <c r="H5" s="395"/>
      <c r="I5" s="395"/>
      <c r="J5" s="395"/>
      <c r="K5" s="395"/>
      <c r="L5" s="395"/>
      <c r="M5" s="396"/>
      <c r="N5" s="454">
        <f t="shared" si="0"/>
        <v>0</v>
      </c>
      <c r="O5" s="422">
        <f t="shared" si="1"/>
        <v>0</v>
      </c>
      <c r="P5" s="267"/>
      <c r="Q5" s="397"/>
      <c r="R5" s="394"/>
      <c r="S5" s="395"/>
      <c r="T5" s="395"/>
      <c r="U5" s="395"/>
      <c r="V5" s="395"/>
      <c r="W5" s="395"/>
      <c r="X5" s="395"/>
      <c r="Y5" s="395"/>
      <c r="Z5" s="395"/>
      <c r="AA5" s="395"/>
      <c r="AB5" s="395"/>
      <c r="AC5" s="396"/>
      <c r="AD5" s="456" t="str">
        <f t="shared" si="2"/>
        <v/>
      </c>
    </row>
    <row r="6" spans="1:33" ht="13.5" thickBot="1" x14ac:dyDescent="0.25">
      <c r="A6" s="393"/>
      <c r="B6" s="394"/>
      <c r="C6" s="395"/>
      <c r="D6" s="395"/>
      <c r="E6" s="395"/>
      <c r="F6" s="395"/>
      <c r="G6" s="395"/>
      <c r="H6" s="395"/>
      <c r="I6" s="395"/>
      <c r="J6" s="395"/>
      <c r="K6" s="395"/>
      <c r="L6" s="395"/>
      <c r="M6" s="396"/>
      <c r="N6" s="454">
        <f t="shared" si="0"/>
        <v>0</v>
      </c>
      <c r="O6" s="422">
        <f t="shared" si="1"/>
        <v>0</v>
      </c>
      <c r="P6" s="267"/>
      <c r="Q6" s="397"/>
      <c r="R6" s="394"/>
      <c r="S6" s="395"/>
      <c r="T6" s="395"/>
      <c r="U6" s="395"/>
      <c r="V6" s="395"/>
      <c r="W6" s="395"/>
      <c r="X6" s="395"/>
      <c r="Y6" s="395"/>
      <c r="Z6" s="395"/>
      <c r="AA6" s="395"/>
      <c r="AB6" s="395"/>
      <c r="AC6" s="396"/>
      <c r="AD6" s="456" t="str">
        <f t="shared" si="2"/>
        <v/>
      </c>
    </row>
    <row r="7" spans="1:33" ht="13.5" thickBot="1" x14ac:dyDescent="0.25">
      <c r="A7" s="393"/>
      <c r="B7" s="394"/>
      <c r="C7" s="395"/>
      <c r="D7" s="395"/>
      <c r="E7" s="395"/>
      <c r="F7" s="395"/>
      <c r="G7" s="395"/>
      <c r="H7" s="395"/>
      <c r="I7" s="395"/>
      <c r="J7" s="395"/>
      <c r="K7" s="395"/>
      <c r="L7" s="395"/>
      <c r="M7" s="396"/>
      <c r="N7" s="454">
        <f t="shared" si="0"/>
        <v>0</v>
      </c>
      <c r="O7" s="422">
        <f t="shared" si="1"/>
        <v>0</v>
      </c>
      <c r="P7" s="267"/>
      <c r="Q7" s="397"/>
      <c r="R7" s="394"/>
      <c r="S7" s="395"/>
      <c r="T7" s="395"/>
      <c r="U7" s="395"/>
      <c r="V7" s="395"/>
      <c r="W7" s="395"/>
      <c r="X7" s="395"/>
      <c r="Y7" s="395"/>
      <c r="Z7" s="395"/>
      <c r="AA7" s="395"/>
      <c r="AB7" s="395"/>
      <c r="AC7" s="396"/>
      <c r="AD7" s="456" t="str">
        <f t="shared" si="2"/>
        <v/>
      </c>
    </row>
    <row r="8" spans="1:33" ht="13.5" thickBot="1" x14ac:dyDescent="0.25">
      <c r="A8" s="398"/>
      <c r="B8" s="399"/>
      <c r="C8" s="400"/>
      <c r="D8" s="400"/>
      <c r="E8" s="400"/>
      <c r="F8" s="400"/>
      <c r="G8" s="400"/>
      <c r="H8" s="400"/>
      <c r="I8" s="400"/>
      <c r="J8" s="400"/>
      <c r="K8" s="400"/>
      <c r="L8" s="400"/>
      <c r="M8" s="401"/>
      <c r="N8" s="454">
        <f t="shared" si="0"/>
        <v>0</v>
      </c>
      <c r="O8" s="422">
        <f t="shared" si="1"/>
        <v>0</v>
      </c>
      <c r="P8" s="267"/>
      <c r="Q8" s="402"/>
      <c r="R8" s="399"/>
      <c r="S8" s="400"/>
      <c r="T8" s="400"/>
      <c r="U8" s="400"/>
      <c r="V8" s="400"/>
      <c r="W8" s="400"/>
      <c r="X8" s="400"/>
      <c r="Y8" s="400"/>
      <c r="Z8" s="400"/>
      <c r="AA8" s="400"/>
      <c r="AB8" s="400"/>
      <c r="AC8" s="401"/>
      <c r="AD8" s="456" t="str">
        <f t="shared" si="2"/>
        <v/>
      </c>
    </row>
    <row r="9" spans="1:33" ht="13.5" thickBot="1" x14ac:dyDescent="0.25">
      <c r="A9" s="403" t="s">
        <v>496</v>
      </c>
      <c r="B9" s="458" t="str">
        <f>IF(COUNT(B3:B8)=0,"",AVERAGE(B3:B8))</f>
        <v/>
      </c>
      <c r="C9" s="459" t="str">
        <f t="shared" ref="C9:M9" si="3">IF(COUNT(C3:C8)=0,"",AVERAGE(C3:C8))</f>
        <v/>
      </c>
      <c r="D9" s="459" t="str">
        <f t="shared" si="3"/>
        <v/>
      </c>
      <c r="E9" s="459" t="str">
        <f t="shared" si="3"/>
        <v/>
      </c>
      <c r="F9" s="459" t="str">
        <f t="shared" si="3"/>
        <v/>
      </c>
      <c r="G9" s="459" t="str">
        <f t="shared" si="3"/>
        <v/>
      </c>
      <c r="H9" s="459" t="str">
        <f t="shared" si="3"/>
        <v/>
      </c>
      <c r="I9" s="459" t="str">
        <f t="shared" si="3"/>
        <v/>
      </c>
      <c r="J9" s="459" t="str">
        <f t="shared" si="3"/>
        <v/>
      </c>
      <c r="K9" s="459" t="str">
        <f t="shared" si="3"/>
        <v/>
      </c>
      <c r="L9" s="459" t="str">
        <f t="shared" si="3"/>
        <v/>
      </c>
      <c r="M9" s="460" t="str">
        <f t="shared" si="3"/>
        <v/>
      </c>
      <c r="N9" s="455">
        <f t="shared" si="0"/>
        <v>0</v>
      </c>
      <c r="O9" s="422">
        <f>SUM(O3:O8)</f>
        <v>0</v>
      </c>
      <c r="P9" s="267"/>
      <c r="Q9" s="404" t="s">
        <v>328</v>
      </c>
      <c r="R9" s="421" t="str">
        <f>IF(COUNT(R3:R8)=0,"",AVERAGE(R3:R8))</f>
        <v/>
      </c>
      <c r="S9" s="424" t="str">
        <f t="shared" ref="S9:AC9" si="4">IF(COUNT(S3:S8)=0,"",AVERAGE(S3:S8))</f>
        <v/>
      </c>
      <c r="T9" s="424" t="str">
        <f t="shared" si="4"/>
        <v/>
      </c>
      <c r="U9" s="424" t="str">
        <f t="shared" si="4"/>
        <v/>
      </c>
      <c r="V9" s="424" t="str">
        <f t="shared" si="4"/>
        <v/>
      </c>
      <c r="W9" s="424" t="str">
        <f t="shared" si="4"/>
        <v/>
      </c>
      <c r="X9" s="424" t="str">
        <f t="shared" si="4"/>
        <v/>
      </c>
      <c r="Y9" s="424" t="str">
        <f t="shared" si="4"/>
        <v/>
      </c>
      <c r="Z9" s="424" t="str">
        <f t="shared" si="4"/>
        <v/>
      </c>
      <c r="AA9" s="424" t="str">
        <f t="shared" si="4"/>
        <v/>
      </c>
      <c r="AB9" s="424" t="str">
        <f t="shared" si="4"/>
        <v/>
      </c>
      <c r="AC9" s="423" t="str">
        <f t="shared" si="4"/>
        <v/>
      </c>
      <c r="AD9" s="457">
        <f>IF(COUNT(R9:AC9)=0,0,AVERAGE(R9:AC9))</f>
        <v>0</v>
      </c>
    </row>
    <row r="12" spans="1:33" ht="13.5" thickBot="1" x14ac:dyDescent="0.25"/>
    <row r="13" spans="1:33" ht="94.5" thickBot="1" x14ac:dyDescent="0.25">
      <c r="A13" s="725" t="s">
        <v>7</v>
      </c>
      <c r="B13" s="663" t="s">
        <v>69</v>
      </c>
      <c r="C13" s="664" t="s">
        <v>20</v>
      </c>
      <c r="D13" s="665"/>
      <c r="E13" s="663" t="s">
        <v>17</v>
      </c>
      <c r="F13" s="666" t="s">
        <v>39</v>
      </c>
      <c r="G13" s="664" t="s">
        <v>38</v>
      </c>
      <c r="H13" s="667"/>
      <c r="I13" s="668" t="s">
        <v>8</v>
      </c>
      <c r="J13" s="666" t="s">
        <v>9</v>
      </c>
      <c r="K13" s="664" t="s">
        <v>40</v>
      </c>
      <c r="L13" s="655"/>
      <c r="M13" s="1055" t="s">
        <v>74</v>
      </c>
      <c r="N13" s="1104"/>
      <c r="O13" s="654" t="s">
        <v>770</v>
      </c>
      <c r="P13" s="1069" t="s">
        <v>66</v>
      </c>
      <c r="Q13" s="1105"/>
      <c r="R13" s="1102" t="s">
        <v>29</v>
      </c>
      <c r="S13" s="1103"/>
      <c r="T13" s="1100" t="s">
        <v>32</v>
      </c>
      <c r="U13" s="1101"/>
      <c r="V13" s="719"/>
      <c r="W13" s="720" t="s">
        <v>771</v>
      </c>
      <c r="X13" s="685" t="s">
        <v>772</v>
      </c>
      <c r="Y13" s="687"/>
      <c r="Z13" s="688" t="s">
        <v>773</v>
      </c>
      <c r="AA13" s="689" t="s">
        <v>34</v>
      </c>
      <c r="AB13" s="1063" t="s">
        <v>41</v>
      </c>
      <c r="AC13" s="1064"/>
      <c r="AD13" s="732" t="s">
        <v>42</v>
      </c>
      <c r="AE13" s="841"/>
      <c r="AF13" s="686" t="s">
        <v>35</v>
      </c>
      <c r="AG13" s="740" t="s">
        <v>329</v>
      </c>
    </row>
    <row r="14" spans="1:33" ht="15" x14ac:dyDescent="0.25">
      <c r="A14" s="726"/>
      <c r="B14" s="678"/>
      <c r="C14" s="679"/>
      <c r="D14" s="618"/>
      <c r="E14" s="615"/>
      <c r="F14" s="616"/>
      <c r="G14" s="617"/>
      <c r="H14" s="619"/>
      <c r="I14" s="615"/>
      <c r="J14" s="616"/>
      <c r="K14" s="617"/>
      <c r="L14" s="656"/>
      <c r="M14" s="680"/>
      <c r="N14" s="681"/>
      <c r="O14" s="638"/>
      <c r="P14" s="673"/>
      <c r="Q14" s="672"/>
      <c r="R14" s="639"/>
      <c r="S14" s="640"/>
      <c r="T14" s="639"/>
      <c r="U14" s="640"/>
      <c r="V14" s="718"/>
      <c r="W14" s="690"/>
      <c r="X14" s="638"/>
      <c r="Y14" s="637"/>
      <c r="Z14" s="690"/>
      <c r="AA14" s="638"/>
      <c r="AB14" s="691"/>
      <c r="AC14" s="692"/>
      <c r="AD14" s="733"/>
      <c r="AE14" s="842"/>
      <c r="AF14" s="691"/>
      <c r="AG14" s="692"/>
    </row>
    <row r="15" spans="1:33" ht="15" x14ac:dyDescent="0.25">
      <c r="A15" s="727"/>
      <c r="B15" s="629"/>
      <c r="C15" s="634"/>
      <c r="D15" s="620"/>
      <c r="E15" s="629"/>
      <c r="F15" s="627"/>
      <c r="G15" s="623"/>
      <c r="H15" s="608"/>
      <c r="I15" s="605"/>
      <c r="J15" s="632"/>
      <c r="K15" s="606"/>
      <c r="L15" s="656"/>
      <c r="M15" s="660"/>
      <c r="N15" s="682"/>
      <c r="O15" s="657"/>
      <c r="P15" s="670"/>
      <c r="Q15" s="675"/>
      <c r="R15" s="641"/>
      <c r="S15" s="642"/>
      <c r="T15" s="647"/>
      <c r="U15" s="648"/>
      <c r="V15" s="718"/>
      <c r="W15" s="693"/>
      <c r="X15" s="694"/>
      <c r="Y15" s="697"/>
      <c r="Z15" s="698"/>
      <c r="AA15" s="699"/>
      <c r="AB15" s="700"/>
      <c r="AC15" s="701"/>
      <c r="AD15" s="730"/>
      <c r="AE15" s="843"/>
      <c r="AF15" s="695"/>
      <c r="AG15" s="696"/>
    </row>
    <row r="16" spans="1:33" ht="15" x14ac:dyDescent="0.25">
      <c r="A16" s="727"/>
      <c r="B16" s="629"/>
      <c r="C16" s="634"/>
      <c r="D16" s="620"/>
      <c r="E16" s="629"/>
      <c r="F16" s="627"/>
      <c r="G16" s="623"/>
      <c r="H16" s="608"/>
      <c r="I16" s="605"/>
      <c r="J16" s="632"/>
      <c r="K16" s="606"/>
      <c r="L16" s="656"/>
      <c r="M16" s="660"/>
      <c r="N16" s="682"/>
      <c r="O16" s="657"/>
      <c r="P16" s="670"/>
      <c r="Q16" s="675"/>
      <c r="R16" s="641"/>
      <c r="S16" s="642"/>
      <c r="T16" s="647"/>
      <c r="U16" s="648"/>
      <c r="V16" s="718"/>
      <c r="W16" s="693"/>
      <c r="X16" s="694"/>
      <c r="Y16" s="697"/>
      <c r="Z16" s="698"/>
      <c r="AA16" s="699"/>
      <c r="AB16" s="700"/>
      <c r="AC16" s="701"/>
      <c r="AD16" s="730"/>
      <c r="AE16" s="843"/>
      <c r="AF16" s="695"/>
      <c r="AG16" s="696"/>
    </row>
    <row r="17" spans="1:33" ht="15" x14ac:dyDescent="0.25">
      <c r="A17" s="727"/>
      <c r="B17" s="629"/>
      <c r="C17" s="634"/>
      <c r="D17" s="620"/>
      <c r="E17" s="629"/>
      <c r="F17" s="627"/>
      <c r="G17" s="623"/>
      <c r="H17" s="608"/>
      <c r="I17" s="605"/>
      <c r="J17" s="632"/>
      <c r="K17" s="606"/>
      <c r="L17" s="656"/>
      <c r="M17" s="660"/>
      <c r="N17" s="682"/>
      <c r="O17" s="657"/>
      <c r="P17" s="670"/>
      <c r="Q17" s="675"/>
      <c r="R17" s="641"/>
      <c r="S17" s="642"/>
      <c r="T17" s="647"/>
      <c r="U17" s="648"/>
      <c r="V17" s="718"/>
      <c r="W17" s="693"/>
      <c r="X17" s="694"/>
      <c r="Y17" s="697"/>
      <c r="Z17" s="698"/>
      <c r="AA17" s="699"/>
      <c r="AB17" s="700"/>
      <c r="AC17" s="701"/>
      <c r="AD17" s="730"/>
      <c r="AE17" s="843"/>
      <c r="AF17" s="695"/>
      <c r="AG17" s="696"/>
    </row>
    <row r="18" spans="1:33" ht="15" x14ac:dyDescent="0.25">
      <c r="A18" s="727"/>
      <c r="B18" s="629"/>
      <c r="C18" s="634"/>
      <c r="D18" s="620"/>
      <c r="E18" s="629"/>
      <c r="F18" s="627"/>
      <c r="G18" s="623"/>
      <c r="H18" s="608"/>
      <c r="I18" s="605"/>
      <c r="J18" s="632"/>
      <c r="K18" s="606"/>
      <c r="L18" s="656"/>
      <c r="M18" s="660"/>
      <c r="N18" s="682"/>
      <c r="O18" s="657"/>
      <c r="P18" s="670"/>
      <c r="Q18" s="675"/>
      <c r="R18" s="641"/>
      <c r="S18" s="642"/>
      <c r="T18" s="647"/>
      <c r="U18" s="648"/>
      <c r="V18" s="718"/>
      <c r="W18" s="693"/>
      <c r="X18" s="694"/>
      <c r="Y18" s="697"/>
      <c r="Z18" s="698"/>
      <c r="AA18" s="699"/>
      <c r="AB18" s="700"/>
      <c r="AC18" s="701"/>
      <c r="AD18" s="730"/>
      <c r="AE18" s="843"/>
      <c r="AF18" s="695"/>
      <c r="AG18" s="696"/>
    </row>
    <row r="19" spans="1:33" ht="15" x14ac:dyDescent="0.25">
      <c r="A19" s="729"/>
      <c r="B19" s="630"/>
      <c r="C19" s="625"/>
      <c r="D19" s="607"/>
      <c r="E19" s="630"/>
      <c r="F19" s="624"/>
      <c r="G19" s="625"/>
      <c r="H19" s="607"/>
      <c r="I19" s="609"/>
      <c r="J19" s="610"/>
      <c r="K19" s="611"/>
      <c r="L19" s="656"/>
      <c r="M19" s="661"/>
      <c r="N19" s="683"/>
      <c r="O19" s="658"/>
      <c r="P19" s="671"/>
      <c r="Q19" s="674"/>
      <c r="R19" s="643"/>
      <c r="S19" s="644"/>
      <c r="T19" s="653"/>
      <c r="U19" s="644"/>
      <c r="V19" s="718"/>
      <c r="W19" s="702"/>
      <c r="X19" s="703"/>
      <c r="Y19" s="697"/>
      <c r="Z19" s="706"/>
      <c r="AA19" s="707"/>
      <c r="AB19" s="708"/>
      <c r="AC19" s="709"/>
      <c r="AD19" s="600"/>
      <c r="AE19" s="843"/>
      <c r="AF19" s="704"/>
      <c r="AG19" s="705"/>
    </row>
    <row r="20" spans="1:33" ht="15.75" thickBot="1" x14ac:dyDescent="0.3">
      <c r="A20" s="755"/>
      <c r="B20" s="756"/>
      <c r="C20" s="757"/>
      <c r="D20" s="758"/>
      <c r="E20" s="756"/>
      <c r="F20" s="759"/>
      <c r="G20" s="760"/>
      <c r="H20" s="761"/>
      <c r="I20" s="762"/>
      <c r="J20" s="763"/>
      <c r="K20" s="764"/>
      <c r="L20" s="656"/>
      <c r="M20" s="765"/>
      <c r="N20" s="766"/>
      <c r="O20" s="767"/>
      <c r="P20" s="768"/>
      <c r="Q20" s="769"/>
      <c r="R20" s="770"/>
      <c r="S20" s="771"/>
      <c r="T20" s="772"/>
      <c r="U20" s="773"/>
      <c r="V20" s="718"/>
      <c r="W20" s="774"/>
      <c r="X20" s="775"/>
      <c r="Y20" s="697"/>
      <c r="Z20" s="776"/>
      <c r="AA20" s="777"/>
      <c r="AB20" s="778"/>
      <c r="AC20" s="779"/>
      <c r="AD20" s="839"/>
      <c r="AE20" s="843"/>
      <c r="AF20" s="780"/>
      <c r="AG20" s="781"/>
    </row>
    <row r="21" spans="1:33" ht="15.75" thickBot="1" x14ac:dyDescent="0.3">
      <c r="A21" s="811"/>
      <c r="B21" s="812"/>
      <c r="C21" s="813"/>
      <c r="D21" s="814"/>
      <c r="E21" s="812"/>
      <c r="F21" s="815"/>
      <c r="G21" s="813"/>
      <c r="H21" s="814"/>
      <c r="I21" s="816"/>
      <c r="J21" s="817"/>
      <c r="K21" s="818"/>
      <c r="L21" s="808"/>
      <c r="M21" s="819"/>
      <c r="N21" s="820"/>
      <c r="O21" s="821"/>
      <c r="P21" s="822"/>
      <c r="Q21" s="823"/>
      <c r="R21" s="824"/>
      <c r="S21" s="825"/>
      <c r="T21" s="826"/>
      <c r="U21" s="825"/>
      <c r="V21" s="809"/>
      <c r="W21" s="827"/>
      <c r="X21" s="828"/>
      <c r="Y21" s="810"/>
      <c r="Z21" s="829"/>
      <c r="AA21" s="830"/>
      <c r="AB21" s="831"/>
      <c r="AC21" s="832"/>
      <c r="AD21" s="836"/>
      <c r="AE21" s="844"/>
      <c r="AF21" s="833"/>
      <c r="AG21" s="834"/>
    </row>
    <row r="22" spans="1:33" ht="15" x14ac:dyDescent="0.25">
      <c r="A22" s="782"/>
      <c r="B22" s="783"/>
      <c r="C22" s="784"/>
      <c r="D22" s="785"/>
      <c r="E22" s="783"/>
      <c r="F22" s="786"/>
      <c r="G22" s="787"/>
      <c r="H22" s="788"/>
      <c r="I22" s="789"/>
      <c r="J22" s="790"/>
      <c r="K22" s="791"/>
      <c r="L22" s="656"/>
      <c r="M22" s="792"/>
      <c r="N22" s="793"/>
      <c r="O22" s="794"/>
      <c r="P22" s="795"/>
      <c r="Q22" s="796"/>
      <c r="R22" s="691"/>
      <c r="S22" s="797"/>
      <c r="T22" s="798"/>
      <c r="U22" s="799"/>
      <c r="V22" s="718"/>
      <c r="W22" s="800"/>
      <c r="X22" s="801"/>
      <c r="Y22" s="697"/>
      <c r="Z22" s="802"/>
      <c r="AA22" s="803"/>
      <c r="AB22" s="804"/>
      <c r="AC22" s="805"/>
      <c r="AD22" s="840"/>
      <c r="AE22" s="843"/>
      <c r="AF22" s="806"/>
      <c r="AG22" s="807"/>
    </row>
    <row r="23" spans="1:33" ht="15" x14ac:dyDescent="0.25">
      <c r="A23" s="727"/>
      <c r="B23" s="629"/>
      <c r="C23" s="634"/>
      <c r="D23" s="620"/>
      <c r="E23" s="629"/>
      <c r="F23" s="627"/>
      <c r="G23" s="623"/>
      <c r="H23" s="608"/>
      <c r="I23" s="605"/>
      <c r="J23" s="632"/>
      <c r="K23" s="606"/>
      <c r="L23" s="656"/>
      <c r="M23" s="660"/>
      <c r="N23" s="682"/>
      <c r="O23" s="657"/>
      <c r="P23" s="670"/>
      <c r="Q23" s="675"/>
      <c r="R23" s="641"/>
      <c r="S23" s="642"/>
      <c r="T23" s="647"/>
      <c r="U23" s="648"/>
      <c r="V23" s="718"/>
      <c r="W23" s="693"/>
      <c r="X23" s="694"/>
      <c r="Y23" s="697"/>
      <c r="Z23" s="698"/>
      <c r="AA23" s="699"/>
      <c r="AB23" s="700"/>
      <c r="AC23" s="701"/>
      <c r="AD23" s="730"/>
      <c r="AE23" s="843"/>
      <c r="AF23" s="695"/>
      <c r="AG23" s="696"/>
    </row>
    <row r="24" spans="1:33" ht="15" x14ac:dyDescent="0.25">
      <c r="A24" s="729"/>
      <c r="B24" s="630"/>
      <c r="C24" s="625"/>
      <c r="D24" s="607"/>
      <c r="E24" s="630"/>
      <c r="F24" s="624"/>
      <c r="G24" s="625"/>
      <c r="H24" s="607"/>
      <c r="I24" s="609"/>
      <c r="J24" s="610"/>
      <c r="K24" s="611"/>
      <c r="L24" s="656"/>
      <c r="M24" s="661"/>
      <c r="N24" s="683"/>
      <c r="O24" s="658"/>
      <c r="P24" s="671"/>
      <c r="Q24" s="674"/>
      <c r="R24" s="643"/>
      <c r="S24" s="644"/>
      <c r="T24" s="653"/>
      <c r="U24" s="644"/>
      <c r="V24" s="718"/>
      <c r="W24" s="702"/>
      <c r="X24" s="703"/>
      <c r="Y24" s="697"/>
      <c r="Z24" s="706"/>
      <c r="AA24" s="707"/>
      <c r="AB24" s="708"/>
      <c r="AC24" s="709"/>
      <c r="AD24" s="600"/>
      <c r="AE24" s="843"/>
      <c r="AF24" s="704"/>
      <c r="AG24" s="705"/>
    </row>
    <row r="25" spans="1:33" ht="15" x14ac:dyDescent="0.25">
      <c r="A25" s="727"/>
      <c r="B25" s="629"/>
      <c r="C25" s="634"/>
      <c r="D25" s="620"/>
      <c r="E25" s="629"/>
      <c r="F25" s="627"/>
      <c r="G25" s="623"/>
      <c r="H25" s="608"/>
      <c r="I25" s="605"/>
      <c r="J25" s="632"/>
      <c r="K25" s="606"/>
      <c r="L25" s="656"/>
      <c r="M25" s="660"/>
      <c r="N25" s="682"/>
      <c r="O25" s="657"/>
      <c r="P25" s="670"/>
      <c r="Q25" s="675"/>
      <c r="R25" s="641"/>
      <c r="S25" s="642"/>
      <c r="T25" s="647"/>
      <c r="U25" s="648"/>
      <c r="V25" s="718"/>
      <c r="W25" s="693"/>
      <c r="X25" s="694"/>
      <c r="Y25" s="697"/>
      <c r="Z25" s="698"/>
      <c r="AA25" s="699"/>
      <c r="AB25" s="700"/>
      <c r="AC25" s="701"/>
      <c r="AD25" s="730"/>
      <c r="AE25" s="843"/>
      <c r="AF25" s="695"/>
      <c r="AG25" s="696"/>
    </row>
    <row r="26" spans="1:33" ht="15" x14ac:dyDescent="0.25">
      <c r="A26" s="727"/>
      <c r="B26" s="629"/>
      <c r="C26" s="634"/>
      <c r="D26" s="620"/>
      <c r="E26" s="629"/>
      <c r="F26" s="627"/>
      <c r="G26" s="623"/>
      <c r="H26" s="608"/>
      <c r="I26" s="605"/>
      <c r="J26" s="632"/>
      <c r="K26" s="606"/>
      <c r="L26" s="656"/>
      <c r="M26" s="660"/>
      <c r="N26" s="682"/>
      <c r="O26" s="657"/>
      <c r="P26" s="670"/>
      <c r="Q26" s="675"/>
      <c r="R26" s="641"/>
      <c r="S26" s="642"/>
      <c r="T26" s="647"/>
      <c r="U26" s="648"/>
      <c r="V26" s="718"/>
      <c r="W26" s="693"/>
      <c r="X26" s="694"/>
      <c r="Y26" s="697"/>
      <c r="Z26" s="698"/>
      <c r="AA26" s="699"/>
      <c r="AB26" s="700"/>
      <c r="AC26" s="701"/>
      <c r="AD26" s="730"/>
      <c r="AE26" s="843"/>
      <c r="AF26" s="695"/>
      <c r="AG26" s="696"/>
    </row>
    <row r="27" spans="1:33" ht="15" x14ac:dyDescent="0.25">
      <c r="A27" s="727"/>
      <c r="B27" s="629"/>
      <c r="C27" s="634"/>
      <c r="D27" s="620"/>
      <c r="E27" s="629"/>
      <c r="F27" s="627"/>
      <c r="G27" s="623"/>
      <c r="H27" s="608"/>
      <c r="I27" s="605"/>
      <c r="J27" s="632"/>
      <c r="K27" s="606"/>
      <c r="L27" s="656"/>
      <c r="M27" s="660"/>
      <c r="N27" s="682"/>
      <c r="O27" s="657"/>
      <c r="P27" s="670"/>
      <c r="Q27" s="675"/>
      <c r="R27" s="641"/>
      <c r="S27" s="642"/>
      <c r="T27" s="647"/>
      <c r="U27" s="648"/>
      <c r="V27" s="718"/>
      <c r="W27" s="693"/>
      <c r="X27" s="694"/>
      <c r="Y27" s="697"/>
      <c r="Z27" s="698"/>
      <c r="AA27" s="699"/>
      <c r="AB27" s="700"/>
      <c r="AC27" s="701"/>
      <c r="AD27" s="730"/>
      <c r="AE27" s="843"/>
      <c r="AF27" s="695"/>
      <c r="AG27" s="696"/>
    </row>
    <row r="28" spans="1:33" ht="15" x14ac:dyDescent="0.25">
      <c r="A28" s="727"/>
      <c r="B28" s="629"/>
      <c r="C28" s="634"/>
      <c r="D28" s="620"/>
      <c r="E28" s="629"/>
      <c r="F28" s="627"/>
      <c r="G28" s="623"/>
      <c r="H28" s="608"/>
      <c r="I28" s="605"/>
      <c r="J28" s="632"/>
      <c r="K28" s="606"/>
      <c r="L28" s="656"/>
      <c r="M28" s="660"/>
      <c r="N28" s="682"/>
      <c r="O28" s="657"/>
      <c r="P28" s="670"/>
      <c r="Q28" s="675"/>
      <c r="R28" s="641"/>
      <c r="S28" s="642"/>
      <c r="T28" s="647"/>
      <c r="U28" s="648"/>
      <c r="V28" s="718"/>
      <c r="W28" s="693"/>
      <c r="X28" s="694"/>
      <c r="Y28" s="697"/>
      <c r="Z28" s="698"/>
      <c r="AA28" s="699"/>
      <c r="AB28" s="700"/>
      <c r="AC28" s="701"/>
      <c r="AD28" s="730"/>
      <c r="AE28" s="843"/>
      <c r="AF28" s="695"/>
      <c r="AG28" s="696"/>
    </row>
    <row r="29" spans="1:33" ht="15" x14ac:dyDescent="0.25">
      <c r="A29" s="729"/>
      <c r="B29" s="630"/>
      <c r="C29" s="625"/>
      <c r="D29" s="607"/>
      <c r="E29" s="630"/>
      <c r="F29" s="624"/>
      <c r="G29" s="625"/>
      <c r="H29" s="607"/>
      <c r="I29" s="609"/>
      <c r="J29" s="610"/>
      <c r="K29" s="611"/>
      <c r="L29" s="656"/>
      <c r="M29" s="661"/>
      <c r="N29" s="683"/>
      <c r="O29" s="658"/>
      <c r="P29" s="671"/>
      <c r="Q29" s="674"/>
      <c r="R29" s="643"/>
      <c r="S29" s="644"/>
      <c r="T29" s="651"/>
      <c r="U29" s="652"/>
      <c r="V29" s="718"/>
      <c r="W29" s="702"/>
      <c r="X29" s="703"/>
      <c r="Y29" s="697"/>
      <c r="Z29" s="706"/>
      <c r="AA29" s="707"/>
      <c r="AB29" s="708"/>
      <c r="AC29" s="709"/>
      <c r="AD29" s="600"/>
      <c r="AE29" s="843"/>
      <c r="AF29" s="704"/>
      <c r="AG29" s="705"/>
    </row>
    <row r="30" spans="1:33" ht="15" x14ac:dyDescent="0.25">
      <c r="A30" s="727"/>
      <c r="B30" s="629"/>
      <c r="C30" s="634"/>
      <c r="D30" s="620"/>
      <c r="E30" s="629"/>
      <c r="F30" s="627"/>
      <c r="G30" s="623"/>
      <c r="H30" s="608"/>
      <c r="I30" s="605"/>
      <c r="J30" s="632"/>
      <c r="K30" s="606"/>
      <c r="L30" s="656"/>
      <c r="M30" s="660"/>
      <c r="N30" s="682"/>
      <c r="O30" s="657"/>
      <c r="P30" s="670"/>
      <c r="Q30" s="675"/>
      <c r="R30" s="641"/>
      <c r="S30" s="642"/>
      <c r="T30" s="647"/>
      <c r="U30" s="648"/>
      <c r="V30" s="718"/>
      <c r="W30" s="693"/>
      <c r="X30" s="694"/>
      <c r="Y30" s="697"/>
      <c r="Z30" s="698"/>
      <c r="AA30" s="699"/>
      <c r="AB30" s="700"/>
      <c r="AC30" s="701"/>
      <c r="AD30" s="730"/>
      <c r="AE30" s="843"/>
      <c r="AF30" s="695"/>
      <c r="AG30" s="696"/>
    </row>
    <row r="31" spans="1:33" ht="15" x14ac:dyDescent="0.25">
      <c r="A31" s="727"/>
      <c r="B31" s="629"/>
      <c r="C31" s="634"/>
      <c r="D31" s="620"/>
      <c r="E31" s="629"/>
      <c r="F31" s="627"/>
      <c r="G31" s="623"/>
      <c r="H31" s="608"/>
      <c r="I31" s="605"/>
      <c r="J31" s="632"/>
      <c r="K31" s="606"/>
      <c r="L31" s="656"/>
      <c r="M31" s="660"/>
      <c r="N31" s="682"/>
      <c r="O31" s="657"/>
      <c r="P31" s="670"/>
      <c r="Q31" s="675"/>
      <c r="R31" s="641"/>
      <c r="S31" s="642"/>
      <c r="T31" s="647"/>
      <c r="U31" s="648"/>
      <c r="V31" s="718"/>
      <c r="W31" s="693"/>
      <c r="X31" s="694"/>
      <c r="Y31" s="697"/>
      <c r="Z31" s="698"/>
      <c r="AA31" s="699"/>
      <c r="AB31" s="700"/>
      <c r="AC31" s="701"/>
      <c r="AD31" s="730"/>
      <c r="AE31" s="843"/>
      <c r="AF31" s="695"/>
      <c r="AG31" s="696"/>
    </row>
    <row r="32" spans="1:33" ht="15" x14ac:dyDescent="0.25">
      <c r="A32" s="727"/>
      <c r="B32" s="629"/>
      <c r="C32" s="634"/>
      <c r="D32" s="620"/>
      <c r="E32" s="629"/>
      <c r="F32" s="627"/>
      <c r="G32" s="623"/>
      <c r="H32" s="608"/>
      <c r="I32" s="605"/>
      <c r="J32" s="632"/>
      <c r="K32" s="606"/>
      <c r="L32" s="656"/>
      <c r="M32" s="660"/>
      <c r="N32" s="682"/>
      <c r="O32" s="657"/>
      <c r="P32" s="670"/>
      <c r="Q32" s="675"/>
      <c r="R32" s="641"/>
      <c r="S32" s="642"/>
      <c r="T32" s="647"/>
      <c r="U32" s="648"/>
      <c r="V32" s="718"/>
      <c r="W32" s="693"/>
      <c r="X32" s="694"/>
      <c r="Y32" s="697"/>
      <c r="Z32" s="698"/>
      <c r="AA32" s="699"/>
      <c r="AB32" s="700"/>
      <c r="AC32" s="701"/>
      <c r="AD32" s="730"/>
      <c r="AE32" s="843"/>
      <c r="AF32" s="695"/>
      <c r="AG32" s="696"/>
    </row>
    <row r="33" spans="1:33" ht="15" x14ac:dyDescent="0.25">
      <c r="A33" s="727"/>
      <c r="B33" s="629"/>
      <c r="C33" s="634"/>
      <c r="D33" s="620"/>
      <c r="E33" s="629"/>
      <c r="F33" s="627"/>
      <c r="G33" s="623"/>
      <c r="H33" s="608"/>
      <c r="I33" s="605"/>
      <c r="J33" s="632"/>
      <c r="K33" s="606"/>
      <c r="L33" s="656"/>
      <c r="M33" s="660"/>
      <c r="N33" s="682"/>
      <c r="O33" s="657"/>
      <c r="P33" s="670"/>
      <c r="Q33" s="675"/>
      <c r="R33" s="641"/>
      <c r="S33" s="642"/>
      <c r="T33" s="647"/>
      <c r="U33" s="648"/>
      <c r="V33" s="718"/>
      <c r="W33" s="693"/>
      <c r="X33" s="694"/>
      <c r="Y33" s="697"/>
      <c r="Z33" s="698"/>
      <c r="AA33" s="699"/>
      <c r="AB33" s="700"/>
      <c r="AC33" s="701"/>
      <c r="AD33" s="730"/>
      <c r="AE33" s="843"/>
      <c r="AF33" s="695"/>
      <c r="AG33" s="696"/>
    </row>
    <row r="34" spans="1:33" ht="15.75" thickBot="1" x14ac:dyDescent="0.3">
      <c r="A34" s="728"/>
      <c r="B34" s="631"/>
      <c r="C34" s="635"/>
      <c r="D34" s="621"/>
      <c r="E34" s="631"/>
      <c r="F34" s="628"/>
      <c r="G34" s="626"/>
      <c r="H34" s="614"/>
      <c r="I34" s="612"/>
      <c r="J34" s="633"/>
      <c r="K34" s="613"/>
      <c r="L34" s="656"/>
      <c r="M34" s="662"/>
      <c r="N34" s="684"/>
      <c r="O34" s="659"/>
      <c r="P34" s="669"/>
      <c r="Q34" s="676"/>
      <c r="R34" s="645"/>
      <c r="S34" s="646"/>
      <c r="T34" s="649"/>
      <c r="U34" s="650"/>
      <c r="V34" s="718"/>
      <c r="W34" s="710"/>
      <c r="X34" s="711"/>
      <c r="Y34" s="697"/>
      <c r="Z34" s="714"/>
      <c r="AA34" s="715"/>
      <c r="AB34" s="716"/>
      <c r="AC34" s="717"/>
      <c r="AD34" s="731"/>
      <c r="AE34" s="843"/>
      <c r="AF34" s="712"/>
      <c r="AG34" s="713"/>
    </row>
    <row r="35" spans="1:33" x14ac:dyDescent="0.2">
      <c r="A35" s="636"/>
      <c r="B35" s="636"/>
      <c r="C35" s="636"/>
      <c r="D35" s="622"/>
      <c r="E35" s="636"/>
      <c r="F35" s="636"/>
      <c r="G35" s="636"/>
      <c r="H35" s="622"/>
      <c r="I35" s="636"/>
      <c r="J35" s="636"/>
      <c r="K35" s="636"/>
      <c r="L35" s="656"/>
      <c r="M35" s="637"/>
      <c r="N35" s="637"/>
      <c r="O35" s="637"/>
      <c r="P35" s="637"/>
      <c r="Q35" s="637"/>
      <c r="R35" s="637"/>
      <c r="S35" s="637"/>
      <c r="T35" s="637"/>
      <c r="U35" s="637"/>
      <c r="V35" s="718"/>
      <c r="W35" s="718"/>
      <c r="X35" s="718"/>
      <c r="Y35" s="637"/>
      <c r="Z35" s="637"/>
      <c r="AA35" s="637"/>
      <c r="AB35" s="637"/>
      <c r="AC35" s="637"/>
      <c r="AD35" s="637"/>
      <c r="AE35" s="835"/>
      <c r="AF35" s="718"/>
      <c r="AG35" s="718"/>
    </row>
  </sheetData>
  <mergeCells count="12">
    <mergeCell ref="T13:U13"/>
    <mergeCell ref="AB13:AC13"/>
    <mergeCell ref="R13:S13"/>
    <mergeCell ref="M13:N13"/>
    <mergeCell ref="P13:Q13"/>
    <mergeCell ref="AD1:AD2"/>
    <mergeCell ref="A1:A2"/>
    <mergeCell ref="B1:M1"/>
    <mergeCell ref="N1:N2"/>
    <mergeCell ref="O1:O2"/>
    <mergeCell ref="Q1:Q2"/>
    <mergeCell ref="R1:AC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B14"/>
  <sheetViews>
    <sheetView workbookViewId="0">
      <selection activeCell="B15" sqref="B15"/>
    </sheetView>
  </sheetViews>
  <sheetFormatPr defaultRowHeight="12.75" x14ac:dyDescent="0.2"/>
  <cols>
    <col min="1" max="1" width="11.140625" customWidth="1"/>
    <col min="2" max="2" width="90.5703125" customWidth="1"/>
  </cols>
  <sheetData>
    <row r="1" spans="1:2" ht="12.75" customHeight="1" x14ac:dyDescent="0.2">
      <c r="A1" s="1106" t="s">
        <v>355</v>
      </c>
      <c r="B1" s="1106"/>
    </row>
    <row r="2" spans="1:2" x14ac:dyDescent="0.2">
      <c r="A2" t="s">
        <v>356</v>
      </c>
      <c r="B2" t="s">
        <v>359</v>
      </c>
    </row>
    <row r="3" spans="1:2" x14ac:dyDescent="0.2">
      <c r="A3" t="s">
        <v>357</v>
      </c>
      <c r="B3" t="s">
        <v>358</v>
      </c>
    </row>
    <row r="4" spans="1:2" x14ac:dyDescent="0.2">
      <c r="A4" t="s">
        <v>357</v>
      </c>
      <c r="B4" t="s">
        <v>366</v>
      </c>
    </row>
    <row r="5" spans="1:2" x14ac:dyDescent="0.2">
      <c r="A5" t="s">
        <v>357</v>
      </c>
      <c r="B5" t="s">
        <v>367</v>
      </c>
    </row>
    <row r="6" spans="1:2" x14ac:dyDescent="0.2">
      <c r="A6" t="s">
        <v>357</v>
      </c>
      <c r="B6" t="s">
        <v>368</v>
      </c>
    </row>
    <row r="7" spans="1:2" x14ac:dyDescent="0.2">
      <c r="A7" s="407" t="s">
        <v>357</v>
      </c>
      <c r="B7" t="s">
        <v>369</v>
      </c>
    </row>
    <row r="8" spans="1:2" x14ac:dyDescent="0.2">
      <c r="A8" s="1106" t="s">
        <v>371</v>
      </c>
      <c r="B8" s="1106"/>
    </row>
    <row r="9" spans="1:2" x14ac:dyDescent="0.2">
      <c r="A9" s="407" t="s">
        <v>356</v>
      </c>
      <c r="B9" s="407" t="s">
        <v>370</v>
      </c>
    </row>
    <row r="10" spans="1:2" x14ac:dyDescent="0.2">
      <c r="A10" s="1106" t="s">
        <v>378</v>
      </c>
      <c r="B10" s="1106"/>
    </row>
    <row r="11" spans="1:2" x14ac:dyDescent="0.2">
      <c r="A11" s="470" t="s">
        <v>356</v>
      </c>
      <c r="B11" s="471" t="s">
        <v>593</v>
      </c>
    </row>
    <row r="12" spans="1:2" x14ac:dyDescent="0.2">
      <c r="A12" s="565" t="s">
        <v>357</v>
      </c>
      <c r="B12" s="576" t="s">
        <v>492</v>
      </c>
    </row>
    <row r="13" spans="1:2" x14ac:dyDescent="0.2">
      <c r="A13" s="565" t="s">
        <v>357</v>
      </c>
      <c r="B13" s="576" t="s">
        <v>493</v>
      </c>
    </row>
    <row r="14" spans="1:2" x14ac:dyDescent="0.2">
      <c r="A14" t="s">
        <v>357</v>
      </c>
      <c r="B14" s="576" t="s">
        <v>594</v>
      </c>
    </row>
  </sheetData>
  <mergeCells count="3">
    <mergeCell ref="A1:B1"/>
    <mergeCell ref="A8:B8"/>
    <mergeCell ref="A10:B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676"/>
  <sheetViews>
    <sheetView topLeftCell="A306" workbookViewId="0">
      <selection activeCell="L215" sqref="L215"/>
    </sheetView>
  </sheetViews>
  <sheetFormatPr defaultRowHeight="12.75" x14ac:dyDescent="0.2"/>
  <cols>
    <col min="2" max="2" width="14.5703125" customWidth="1"/>
    <col min="3" max="3" width="10.28515625" customWidth="1"/>
  </cols>
  <sheetData>
    <row r="1" spans="1:1" x14ac:dyDescent="0.2">
      <c r="A1" t="s">
        <v>599</v>
      </c>
    </row>
    <row r="2" spans="1:1" x14ac:dyDescent="0.2">
      <c r="A2" t="s">
        <v>600</v>
      </c>
    </row>
    <row r="3" spans="1:1" x14ac:dyDescent="0.2">
      <c r="A3" t="s">
        <v>601</v>
      </c>
    </row>
    <row r="4" spans="1:1" x14ac:dyDescent="0.2">
      <c r="A4" t="s">
        <v>602</v>
      </c>
    </row>
    <row r="5" spans="1:1" x14ac:dyDescent="0.2">
      <c r="A5" t="s">
        <v>595</v>
      </c>
    </row>
    <row r="6" spans="1:1" x14ac:dyDescent="0.2">
      <c r="A6" t="s">
        <v>596</v>
      </c>
    </row>
    <row r="7" spans="1:1" x14ac:dyDescent="0.2">
      <c r="A7" t="s">
        <v>597</v>
      </c>
    </row>
    <row r="8" spans="1:1" x14ac:dyDescent="0.2">
      <c r="A8" t="s">
        <v>598</v>
      </c>
    </row>
    <row r="9" spans="1:1" x14ac:dyDescent="0.2">
      <c r="A9" t="s">
        <v>603</v>
      </c>
    </row>
    <row r="10" spans="1:1" x14ac:dyDescent="0.2">
      <c r="A10" t="s">
        <v>604</v>
      </c>
    </row>
    <row r="11" spans="1:1" x14ac:dyDescent="0.2">
      <c r="A11" t="s">
        <v>605</v>
      </c>
    </row>
    <row r="12" spans="1:1" x14ac:dyDescent="0.2">
      <c r="A12" t="s">
        <v>606</v>
      </c>
    </row>
    <row r="13" spans="1:1" x14ac:dyDescent="0.2">
      <c r="A13" t="s">
        <v>607</v>
      </c>
    </row>
    <row r="14" spans="1:1" x14ac:dyDescent="0.2">
      <c r="A14" t="s">
        <v>608</v>
      </c>
    </row>
    <row r="15" spans="1:1" x14ac:dyDescent="0.2">
      <c r="A15" t="s">
        <v>609</v>
      </c>
    </row>
    <row r="16" spans="1:1" x14ac:dyDescent="0.2">
      <c r="A16" t="s">
        <v>610</v>
      </c>
    </row>
    <row r="17" spans="1:1" x14ac:dyDescent="0.2">
      <c r="A17" t="s">
        <v>611</v>
      </c>
    </row>
    <row r="18" spans="1:1" x14ac:dyDescent="0.2">
      <c r="A18" t="s">
        <v>612</v>
      </c>
    </row>
    <row r="19" spans="1:1" x14ac:dyDescent="0.2">
      <c r="A19" s="599" t="s">
        <v>613</v>
      </c>
    </row>
    <row r="20" spans="1:1" x14ac:dyDescent="0.2">
      <c r="A20" t="s">
        <v>614</v>
      </c>
    </row>
    <row r="21" spans="1:1" x14ac:dyDescent="0.2">
      <c r="A21" t="s">
        <v>615</v>
      </c>
    </row>
    <row r="22" spans="1:1" x14ac:dyDescent="0.2">
      <c r="A22" t="s">
        <v>616</v>
      </c>
    </row>
    <row r="23" spans="1:1" x14ac:dyDescent="0.2">
      <c r="A23" t="s">
        <v>617</v>
      </c>
    </row>
    <row r="24" spans="1:1" x14ac:dyDescent="0.2">
      <c r="A24" t="s">
        <v>618</v>
      </c>
    </row>
    <row r="25" spans="1:1" x14ac:dyDescent="0.2">
      <c r="A25" t="s">
        <v>619</v>
      </c>
    </row>
    <row r="26" spans="1:1" x14ac:dyDescent="0.2">
      <c r="A26" t="s">
        <v>620</v>
      </c>
    </row>
    <row r="27" spans="1:1" x14ac:dyDescent="0.2">
      <c r="A27" t="s">
        <v>621</v>
      </c>
    </row>
    <row r="28" spans="1:1" x14ac:dyDescent="0.2">
      <c r="A28" t="s">
        <v>618</v>
      </c>
    </row>
    <row r="29" spans="1:1" x14ac:dyDescent="0.2">
      <c r="A29" t="s">
        <v>622</v>
      </c>
    </row>
    <row r="30" spans="1:1" x14ac:dyDescent="0.2">
      <c r="A30" t="s">
        <v>623</v>
      </c>
    </row>
    <row r="31" spans="1:1" x14ac:dyDescent="0.2">
      <c r="A31" t="s">
        <v>619</v>
      </c>
    </row>
    <row r="32" spans="1:1" x14ac:dyDescent="0.2">
      <c r="A32" t="s">
        <v>620</v>
      </c>
    </row>
    <row r="33" spans="1:1" x14ac:dyDescent="0.2">
      <c r="A33" t="s">
        <v>624</v>
      </c>
    </row>
    <row r="34" spans="1:1" x14ac:dyDescent="0.2">
      <c r="A34" t="s">
        <v>625</v>
      </c>
    </row>
    <row r="35" spans="1:1" x14ac:dyDescent="0.2">
      <c r="A35" t="s">
        <v>626</v>
      </c>
    </row>
    <row r="36" spans="1:1" x14ac:dyDescent="0.2">
      <c r="A36" t="s">
        <v>627</v>
      </c>
    </row>
    <row r="37" spans="1:1" x14ac:dyDescent="0.2">
      <c r="A37" t="s">
        <v>628</v>
      </c>
    </row>
    <row r="38" spans="1:1" x14ac:dyDescent="0.2">
      <c r="A38" t="s">
        <v>629</v>
      </c>
    </row>
    <row r="39" spans="1:1" x14ac:dyDescent="0.2">
      <c r="A39" t="s">
        <v>621</v>
      </c>
    </row>
    <row r="40" spans="1:1" x14ac:dyDescent="0.2">
      <c r="A40" t="s">
        <v>630</v>
      </c>
    </row>
    <row r="41" spans="1:1" x14ac:dyDescent="0.2">
      <c r="A41" t="s">
        <v>631</v>
      </c>
    </row>
    <row r="42" spans="1:1" x14ac:dyDescent="0.2">
      <c r="A42" t="s">
        <v>630</v>
      </c>
    </row>
    <row r="43" spans="1:1" x14ac:dyDescent="0.2">
      <c r="A43" t="s">
        <v>632</v>
      </c>
    </row>
    <row r="44" spans="1:1" x14ac:dyDescent="0.2">
      <c r="A44" t="s">
        <v>633</v>
      </c>
    </row>
    <row r="45" spans="1:1" x14ac:dyDescent="0.2">
      <c r="A45" t="s">
        <v>634</v>
      </c>
    </row>
    <row r="46" spans="1:1" x14ac:dyDescent="0.2">
      <c r="A46" t="s">
        <v>635</v>
      </c>
    </row>
    <row r="47" spans="1:1" x14ac:dyDescent="0.2">
      <c r="A47" t="s">
        <v>631</v>
      </c>
    </row>
    <row r="48" spans="1:1" x14ac:dyDescent="0.2">
      <c r="A48" s="599" t="s">
        <v>613</v>
      </c>
    </row>
    <row r="49" spans="1:1" x14ac:dyDescent="0.2">
      <c r="A49" t="s">
        <v>636</v>
      </c>
    </row>
    <row r="50" spans="1:1" x14ac:dyDescent="0.2">
      <c r="A50" t="s">
        <v>611</v>
      </c>
    </row>
    <row r="51" spans="1:1" x14ac:dyDescent="0.2">
      <c r="A51" t="s">
        <v>637</v>
      </c>
    </row>
    <row r="52" spans="1:1" x14ac:dyDescent="0.2">
      <c r="A52" t="s">
        <v>638</v>
      </c>
    </row>
    <row r="53" spans="1:1" x14ac:dyDescent="0.2">
      <c r="A53" t="s">
        <v>637</v>
      </c>
    </row>
    <row r="54" spans="1:1" x14ac:dyDescent="0.2">
      <c r="A54" t="s">
        <v>638</v>
      </c>
    </row>
    <row r="55" spans="1:1" x14ac:dyDescent="0.2">
      <c r="A55" t="s">
        <v>639</v>
      </c>
    </row>
    <row r="56" spans="1:1" x14ac:dyDescent="0.2">
      <c r="A56" t="s">
        <v>640</v>
      </c>
    </row>
    <row r="57" spans="1:1" x14ac:dyDescent="0.2">
      <c r="A57" t="s">
        <v>612</v>
      </c>
    </row>
    <row r="58" spans="1:1" x14ac:dyDescent="0.2">
      <c r="A58" t="s">
        <v>641</v>
      </c>
    </row>
    <row r="59" spans="1:1" x14ac:dyDescent="0.2">
      <c r="A59" t="s">
        <v>610</v>
      </c>
    </row>
    <row r="60" spans="1:1" x14ac:dyDescent="0.2">
      <c r="A60" t="s">
        <v>642</v>
      </c>
    </row>
    <row r="61" spans="1:1" x14ac:dyDescent="0.2">
      <c r="A61" t="s">
        <v>643</v>
      </c>
    </row>
    <row r="62" spans="1:1" x14ac:dyDescent="0.2">
      <c r="A62" t="s">
        <v>644</v>
      </c>
    </row>
    <row r="63" spans="1:1" x14ac:dyDescent="0.2">
      <c r="A63" t="s">
        <v>645</v>
      </c>
    </row>
    <row r="64" spans="1:1" x14ac:dyDescent="0.2">
      <c r="A64" t="s">
        <v>646</v>
      </c>
    </row>
    <row r="65" spans="1:1" x14ac:dyDescent="0.2">
      <c r="A65" t="s">
        <v>647</v>
      </c>
    </row>
    <row r="66" spans="1:1" x14ac:dyDescent="0.2">
      <c r="A66" t="s">
        <v>648</v>
      </c>
    </row>
    <row r="67" spans="1:1" x14ac:dyDescent="0.2">
      <c r="A67" s="599" t="s">
        <v>649</v>
      </c>
    </row>
    <row r="68" spans="1:1" x14ac:dyDescent="0.2">
      <c r="A68" t="s">
        <v>650</v>
      </c>
    </row>
    <row r="69" spans="1:1" x14ac:dyDescent="0.2">
      <c r="A69" t="s">
        <v>651</v>
      </c>
    </row>
    <row r="70" spans="1:1" x14ac:dyDescent="0.2">
      <c r="A70" t="s">
        <v>621</v>
      </c>
    </row>
    <row r="71" spans="1:1" x14ac:dyDescent="0.2">
      <c r="A71" t="s">
        <v>618</v>
      </c>
    </row>
    <row r="72" spans="1:1" x14ac:dyDescent="0.2">
      <c r="A72" t="s">
        <v>652</v>
      </c>
    </row>
    <row r="73" spans="1:1" x14ac:dyDescent="0.2">
      <c r="A73" t="s">
        <v>653</v>
      </c>
    </row>
    <row r="74" spans="1:1" x14ac:dyDescent="0.2">
      <c r="A74" t="s">
        <v>651</v>
      </c>
    </row>
    <row r="75" spans="1:1" x14ac:dyDescent="0.2">
      <c r="A75" t="s">
        <v>654</v>
      </c>
    </row>
    <row r="76" spans="1:1" x14ac:dyDescent="0.2">
      <c r="A76" t="s">
        <v>628</v>
      </c>
    </row>
    <row r="77" spans="1:1" x14ac:dyDescent="0.2">
      <c r="A77" t="s">
        <v>629</v>
      </c>
    </row>
    <row r="78" spans="1:1" x14ac:dyDescent="0.2">
      <c r="A78" t="s">
        <v>621</v>
      </c>
    </row>
    <row r="79" spans="1:1" x14ac:dyDescent="0.2">
      <c r="A79" t="s">
        <v>655</v>
      </c>
    </row>
    <row r="80" spans="1:1" x14ac:dyDescent="0.2">
      <c r="A80" t="s">
        <v>656</v>
      </c>
    </row>
    <row r="81" spans="1:1" x14ac:dyDescent="0.2">
      <c r="A81" t="s">
        <v>657</v>
      </c>
    </row>
    <row r="82" spans="1:1" x14ac:dyDescent="0.2">
      <c r="A82" t="s">
        <v>642</v>
      </c>
    </row>
    <row r="83" spans="1:1" x14ac:dyDescent="0.2">
      <c r="A83" t="s">
        <v>643</v>
      </c>
    </row>
    <row r="84" spans="1:1" x14ac:dyDescent="0.2">
      <c r="A84" t="s">
        <v>616</v>
      </c>
    </row>
    <row r="85" spans="1:1" x14ac:dyDescent="0.2">
      <c r="A85" t="s">
        <v>658</v>
      </c>
    </row>
    <row r="86" spans="1:1" x14ac:dyDescent="0.2">
      <c r="A86" t="s">
        <v>659</v>
      </c>
    </row>
    <row r="87" spans="1:1" x14ac:dyDescent="0.2">
      <c r="A87" t="s">
        <v>660</v>
      </c>
    </row>
    <row r="88" spans="1:1" x14ac:dyDescent="0.2">
      <c r="A88" t="s">
        <v>661</v>
      </c>
    </row>
    <row r="89" spans="1:1" x14ac:dyDescent="0.2">
      <c r="A89" t="s">
        <v>610</v>
      </c>
    </row>
    <row r="90" spans="1:1" x14ac:dyDescent="0.2">
      <c r="A90" t="s">
        <v>641</v>
      </c>
    </row>
    <row r="91" spans="1:1" x14ac:dyDescent="0.2">
      <c r="A91" t="s">
        <v>662</v>
      </c>
    </row>
    <row r="92" spans="1:1" x14ac:dyDescent="0.2">
      <c r="A92" t="s">
        <v>663</v>
      </c>
    </row>
    <row r="93" spans="1:1" x14ac:dyDescent="0.2">
      <c r="A93" t="s">
        <v>664</v>
      </c>
    </row>
    <row r="94" spans="1:1" x14ac:dyDescent="0.2">
      <c r="A94" t="s">
        <v>657</v>
      </c>
    </row>
    <row r="95" spans="1:1" x14ac:dyDescent="0.2">
      <c r="A95" t="s">
        <v>642</v>
      </c>
    </row>
    <row r="96" spans="1:1" x14ac:dyDescent="0.2">
      <c r="A96" t="s">
        <v>659</v>
      </c>
    </row>
    <row r="97" spans="1:1" x14ac:dyDescent="0.2">
      <c r="A97" t="s">
        <v>665</v>
      </c>
    </row>
    <row r="98" spans="1:1" x14ac:dyDescent="0.2">
      <c r="A98" t="s">
        <v>609</v>
      </c>
    </row>
    <row r="99" spans="1:1" x14ac:dyDescent="0.2">
      <c r="A99" t="s">
        <v>665</v>
      </c>
    </row>
    <row r="100" spans="1:1" x14ac:dyDescent="0.2">
      <c r="A100" t="s">
        <v>666</v>
      </c>
    </row>
    <row r="101" spans="1:1" x14ac:dyDescent="0.2">
      <c r="A101" t="s">
        <v>667</v>
      </c>
    </row>
    <row r="102" spans="1:1" x14ac:dyDescent="0.2">
      <c r="A102" t="s">
        <v>661</v>
      </c>
    </row>
    <row r="103" spans="1:1" x14ac:dyDescent="0.2">
      <c r="A103" t="s">
        <v>660</v>
      </c>
    </row>
    <row r="104" spans="1:1" x14ac:dyDescent="0.2">
      <c r="A104" t="s">
        <v>658</v>
      </c>
    </row>
    <row r="105" spans="1:1" x14ac:dyDescent="0.2">
      <c r="A105" t="s">
        <v>667</v>
      </c>
    </row>
    <row r="106" spans="1:1" x14ac:dyDescent="0.2">
      <c r="A106" t="s">
        <v>658</v>
      </c>
    </row>
    <row r="107" spans="1:1" x14ac:dyDescent="0.2">
      <c r="A107" t="s">
        <v>668</v>
      </c>
    </row>
    <row r="108" spans="1:1" x14ac:dyDescent="0.2">
      <c r="A108" t="s">
        <v>669</v>
      </c>
    </row>
    <row r="109" spans="1:1" x14ac:dyDescent="0.2">
      <c r="A109" t="s">
        <v>670</v>
      </c>
    </row>
    <row r="110" spans="1:1" x14ac:dyDescent="0.2">
      <c r="A110" t="s">
        <v>671</v>
      </c>
    </row>
    <row r="111" spans="1:1" x14ac:dyDescent="0.2">
      <c r="A111" t="s">
        <v>672</v>
      </c>
    </row>
    <row r="112" spans="1:1" x14ac:dyDescent="0.2">
      <c r="A112" t="s">
        <v>673</v>
      </c>
    </row>
    <row r="113" spans="1:1" x14ac:dyDescent="0.2">
      <c r="A113" s="599" t="s">
        <v>674</v>
      </c>
    </row>
    <row r="114" spans="1:1" x14ac:dyDescent="0.2">
      <c r="A114" t="s">
        <v>623</v>
      </c>
    </row>
    <row r="115" spans="1:1" x14ac:dyDescent="0.2">
      <c r="A115" t="s">
        <v>619</v>
      </c>
    </row>
    <row r="116" spans="1:1" x14ac:dyDescent="0.2">
      <c r="A116" t="s">
        <v>648</v>
      </c>
    </row>
    <row r="117" spans="1:1" x14ac:dyDescent="0.2">
      <c r="A117" t="s">
        <v>675</v>
      </c>
    </row>
    <row r="118" spans="1:1" x14ac:dyDescent="0.2">
      <c r="A118" t="s">
        <v>642</v>
      </c>
    </row>
    <row r="119" spans="1:1" x14ac:dyDescent="0.2">
      <c r="A119" t="s">
        <v>676</v>
      </c>
    </row>
    <row r="120" spans="1:1" x14ac:dyDescent="0.2">
      <c r="A120" t="s">
        <v>677</v>
      </c>
    </row>
    <row r="121" spans="1:1" x14ac:dyDescent="0.2">
      <c r="A121" t="s">
        <v>661</v>
      </c>
    </row>
    <row r="122" spans="1:1" x14ac:dyDescent="0.2">
      <c r="A122" t="s">
        <v>665</v>
      </c>
    </row>
    <row r="123" spans="1:1" x14ac:dyDescent="0.2">
      <c r="A123" t="s">
        <v>666</v>
      </c>
    </row>
    <row r="124" spans="1:1" x14ac:dyDescent="0.2">
      <c r="A124" t="s">
        <v>668</v>
      </c>
    </row>
    <row r="125" spans="1:1" x14ac:dyDescent="0.2">
      <c r="A125" t="s">
        <v>678</v>
      </c>
    </row>
    <row r="126" spans="1:1" x14ac:dyDescent="0.2">
      <c r="A126" t="s">
        <v>679</v>
      </c>
    </row>
    <row r="127" spans="1:1" x14ac:dyDescent="0.2">
      <c r="A127" t="s">
        <v>648</v>
      </c>
    </row>
    <row r="128" spans="1:1" x14ac:dyDescent="0.2">
      <c r="A128" t="s">
        <v>675</v>
      </c>
    </row>
    <row r="129" spans="1:1" x14ac:dyDescent="0.2">
      <c r="A129" t="s">
        <v>645</v>
      </c>
    </row>
    <row r="130" spans="1:1" x14ac:dyDescent="0.2">
      <c r="A130" t="s">
        <v>657</v>
      </c>
    </row>
    <row r="131" spans="1:1" x14ac:dyDescent="0.2">
      <c r="A131" t="s">
        <v>680</v>
      </c>
    </row>
    <row r="132" spans="1:1" x14ac:dyDescent="0.2">
      <c r="A132" t="s">
        <v>681</v>
      </c>
    </row>
    <row r="133" spans="1:1" x14ac:dyDescent="0.2">
      <c r="A133" t="s">
        <v>682</v>
      </c>
    </row>
    <row r="134" spans="1:1" x14ac:dyDescent="0.2">
      <c r="A134" t="s">
        <v>644</v>
      </c>
    </row>
    <row r="135" spans="1:1" x14ac:dyDescent="0.2">
      <c r="A135" t="s">
        <v>645</v>
      </c>
    </row>
    <row r="136" spans="1:1" x14ac:dyDescent="0.2">
      <c r="A136" t="s">
        <v>657</v>
      </c>
    </row>
    <row r="137" spans="1:1" x14ac:dyDescent="0.2">
      <c r="A137" t="s">
        <v>620</v>
      </c>
    </row>
    <row r="138" spans="1:1" x14ac:dyDescent="0.2">
      <c r="A138" t="s">
        <v>621</v>
      </c>
    </row>
    <row r="139" spans="1:1" x14ac:dyDescent="0.2">
      <c r="A139" t="s">
        <v>618</v>
      </c>
    </row>
    <row r="140" spans="1:1" x14ac:dyDescent="0.2">
      <c r="A140" t="s">
        <v>619</v>
      </c>
    </row>
    <row r="141" spans="1:1" x14ac:dyDescent="0.2">
      <c r="A141" t="s">
        <v>641</v>
      </c>
    </row>
    <row r="142" spans="1:1" x14ac:dyDescent="0.2">
      <c r="A142" t="s">
        <v>623</v>
      </c>
    </row>
    <row r="143" spans="1:1" x14ac:dyDescent="0.2">
      <c r="A143" t="s">
        <v>651</v>
      </c>
    </row>
    <row r="144" spans="1:1" x14ac:dyDescent="0.2">
      <c r="A144" t="s">
        <v>621</v>
      </c>
    </row>
    <row r="145" spans="1:1" x14ac:dyDescent="0.2">
      <c r="A145" t="s">
        <v>620</v>
      </c>
    </row>
    <row r="146" spans="1:1" x14ac:dyDescent="0.2">
      <c r="A146" t="s">
        <v>670</v>
      </c>
    </row>
    <row r="147" spans="1:1" x14ac:dyDescent="0.2">
      <c r="A147" t="s">
        <v>683</v>
      </c>
    </row>
    <row r="148" spans="1:1" x14ac:dyDescent="0.2">
      <c r="A148" t="s">
        <v>684</v>
      </c>
    </row>
    <row r="149" spans="1:1" x14ac:dyDescent="0.2">
      <c r="A149" t="s">
        <v>685</v>
      </c>
    </row>
    <row r="150" spans="1:1" x14ac:dyDescent="0.2">
      <c r="A150" t="s">
        <v>686</v>
      </c>
    </row>
    <row r="151" spans="1:1" x14ac:dyDescent="0.2">
      <c r="A151" t="s">
        <v>673</v>
      </c>
    </row>
    <row r="152" spans="1:1" x14ac:dyDescent="0.2">
      <c r="A152" t="s">
        <v>687</v>
      </c>
    </row>
    <row r="153" spans="1:1" x14ac:dyDescent="0.2">
      <c r="A153" t="s">
        <v>611</v>
      </c>
    </row>
    <row r="154" spans="1:1" x14ac:dyDescent="0.2">
      <c r="A154" t="s">
        <v>612</v>
      </c>
    </row>
    <row r="155" spans="1:1" x14ac:dyDescent="0.2">
      <c r="A155" t="s">
        <v>620</v>
      </c>
    </row>
    <row r="156" spans="1:1" x14ac:dyDescent="0.2">
      <c r="A156" t="s">
        <v>621</v>
      </c>
    </row>
    <row r="157" spans="1:1" x14ac:dyDescent="0.2">
      <c r="A157" t="s">
        <v>688</v>
      </c>
    </row>
    <row r="158" spans="1:1" x14ac:dyDescent="0.2">
      <c r="A158" t="s">
        <v>689</v>
      </c>
    </row>
    <row r="159" spans="1:1" x14ac:dyDescent="0.2">
      <c r="A159" t="s">
        <v>616</v>
      </c>
    </row>
    <row r="160" spans="1:1" x14ac:dyDescent="0.2">
      <c r="A160" t="s">
        <v>617</v>
      </c>
    </row>
    <row r="161" spans="1:1" x14ac:dyDescent="0.2">
      <c r="A161" t="s">
        <v>618</v>
      </c>
    </row>
    <row r="162" spans="1:1" x14ac:dyDescent="0.2">
      <c r="A162" t="s">
        <v>619</v>
      </c>
    </row>
    <row r="163" spans="1:1" x14ac:dyDescent="0.2">
      <c r="A163" t="s">
        <v>620</v>
      </c>
    </row>
    <row r="164" spans="1:1" x14ac:dyDescent="0.2">
      <c r="A164" t="s">
        <v>621</v>
      </c>
    </row>
    <row r="165" spans="1:1" x14ac:dyDescent="0.2">
      <c r="A165" t="s">
        <v>618</v>
      </c>
    </row>
    <row r="166" spans="1:1" x14ac:dyDescent="0.2">
      <c r="A166" t="s">
        <v>622</v>
      </c>
    </row>
    <row r="167" spans="1:1" x14ac:dyDescent="0.2">
      <c r="A167" t="s">
        <v>623</v>
      </c>
    </row>
    <row r="168" spans="1:1" x14ac:dyDescent="0.2">
      <c r="A168" t="s">
        <v>619</v>
      </c>
    </row>
    <row r="169" spans="1:1" x14ac:dyDescent="0.2">
      <c r="A169" t="s">
        <v>620</v>
      </c>
    </row>
    <row r="170" spans="1:1" x14ac:dyDescent="0.2">
      <c r="A170" t="s">
        <v>624</v>
      </c>
    </row>
    <row r="171" spans="1:1" x14ac:dyDescent="0.2">
      <c r="A171" t="s">
        <v>676</v>
      </c>
    </row>
    <row r="172" spans="1:1" x14ac:dyDescent="0.2">
      <c r="A172" t="s">
        <v>621</v>
      </c>
    </row>
    <row r="173" spans="1:1" x14ac:dyDescent="0.2">
      <c r="A173" t="s">
        <v>641</v>
      </c>
    </row>
    <row r="174" spans="1:1" x14ac:dyDescent="0.2">
      <c r="A174" t="s">
        <v>610</v>
      </c>
    </row>
    <row r="175" spans="1:1" x14ac:dyDescent="0.2">
      <c r="A175" s="599" t="s">
        <v>613</v>
      </c>
    </row>
    <row r="176" spans="1:1" x14ac:dyDescent="0.2">
      <c r="A176" t="s">
        <v>690</v>
      </c>
    </row>
    <row r="177" spans="1:1" x14ac:dyDescent="0.2">
      <c r="A177" t="s">
        <v>671</v>
      </c>
    </row>
    <row r="178" spans="1:1" x14ac:dyDescent="0.2">
      <c r="A178" t="s">
        <v>612</v>
      </c>
    </row>
    <row r="179" spans="1:1" x14ac:dyDescent="0.2">
      <c r="A179" t="s">
        <v>645</v>
      </c>
    </row>
    <row r="180" spans="1:1" x14ac:dyDescent="0.2">
      <c r="A180" t="s">
        <v>640</v>
      </c>
    </row>
    <row r="181" spans="1:1" x14ac:dyDescent="0.2">
      <c r="A181" t="s">
        <v>612</v>
      </c>
    </row>
    <row r="182" spans="1:1" x14ac:dyDescent="0.2">
      <c r="A182" t="s">
        <v>648</v>
      </c>
    </row>
    <row r="183" spans="1:1" x14ac:dyDescent="0.2">
      <c r="A183" t="s">
        <v>686</v>
      </c>
    </row>
    <row r="184" spans="1:1" x14ac:dyDescent="0.2">
      <c r="A184" t="s">
        <v>691</v>
      </c>
    </row>
    <row r="185" spans="1:1" x14ac:dyDescent="0.2">
      <c r="A185" t="s">
        <v>633</v>
      </c>
    </row>
    <row r="186" spans="1:1" x14ac:dyDescent="0.2">
      <c r="A186" t="s">
        <v>692</v>
      </c>
    </row>
    <row r="187" spans="1:1" x14ac:dyDescent="0.2">
      <c r="A187" t="s">
        <v>693</v>
      </c>
    </row>
    <row r="188" spans="1:1" x14ac:dyDescent="0.2">
      <c r="A188" t="s">
        <v>694</v>
      </c>
    </row>
    <row r="189" spans="1:1" x14ac:dyDescent="0.2">
      <c r="A189" t="s">
        <v>680</v>
      </c>
    </row>
    <row r="190" spans="1:1" x14ac:dyDescent="0.2">
      <c r="A190" t="s">
        <v>695</v>
      </c>
    </row>
    <row r="191" spans="1:1" x14ac:dyDescent="0.2">
      <c r="A191" t="s">
        <v>644</v>
      </c>
    </row>
    <row r="192" spans="1:1" x14ac:dyDescent="0.2">
      <c r="A192" t="s">
        <v>620</v>
      </c>
    </row>
    <row r="193" spans="1:1" x14ac:dyDescent="0.2">
      <c r="A193" t="s">
        <v>696</v>
      </c>
    </row>
    <row r="194" spans="1:1" x14ac:dyDescent="0.2">
      <c r="A194" t="s">
        <v>697</v>
      </c>
    </row>
    <row r="195" spans="1:1" x14ac:dyDescent="0.2">
      <c r="A195" t="s">
        <v>609</v>
      </c>
    </row>
    <row r="196" spans="1:1" x14ac:dyDescent="0.2">
      <c r="A196" t="s">
        <v>665</v>
      </c>
    </row>
    <row r="197" spans="1:1" x14ac:dyDescent="0.2">
      <c r="A197" t="s">
        <v>698</v>
      </c>
    </row>
    <row r="198" spans="1:1" x14ac:dyDescent="0.2">
      <c r="A198" t="s">
        <v>699</v>
      </c>
    </row>
    <row r="199" spans="1:1" x14ac:dyDescent="0.2">
      <c r="A199" t="s">
        <v>659</v>
      </c>
    </row>
    <row r="200" spans="1:1" x14ac:dyDescent="0.2">
      <c r="A200" t="s">
        <v>665</v>
      </c>
    </row>
    <row r="201" spans="1:1" x14ac:dyDescent="0.2">
      <c r="A201" t="s">
        <v>700</v>
      </c>
    </row>
    <row r="202" spans="1:1" x14ac:dyDescent="0.2">
      <c r="A202" t="s">
        <v>686</v>
      </c>
    </row>
    <row r="203" spans="1:1" x14ac:dyDescent="0.2">
      <c r="A203" t="s">
        <v>701</v>
      </c>
    </row>
    <row r="204" spans="1:1" x14ac:dyDescent="0.2">
      <c r="A204" t="s">
        <v>647</v>
      </c>
    </row>
    <row r="205" spans="1:1" x14ac:dyDescent="0.2">
      <c r="A205" t="s">
        <v>688</v>
      </c>
    </row>
    <row r="206" spans="1:1" x14ac:dyDescent="0.2">
      <c r="A206" t="s">
        <v>702</v>
      </c>
    </row>
    <row r="207" spans="1:1" x14ac:dyDescent="0.2">
      <c r="A207" t="s">
        <v>703</v>
      </c>
    </row>
    <row r="208" spans="1:1" x14ac:dyDescent="0.2">
      <c r="A208" t="s">
        <v>673</v>
      </c>
    </row>
    <row r="209" spans="1:1" x14ac:dyDescent="0.2">
      <c r="A209" t="s">
        <v>704</v>
      </c>
    </row>
    <row r="210" spans="1:1" x14ac:dyDescent="0.2">
      <c r="A210" t="s">
        <v>658</v>
      </c>
    </row>
    <row r="211" spans="1:1" x14ac:dyDescent="0.2">
      <c r="A211" t="s">
        <v>668</v>
      </c>
    </row>
    <row r="212" spans="1:1" x14ac:dyDescent="0.2">
      <c r="A212" t="s">
        <v>683</v>
      </c>
    </row>
    <row r="213" spans="1:1" x14ac:dyDescent="0.2">
      <c r="A213" t="s">
        <v>705</v>
      </c>
    </row>
    <row r="214" spans="1:1" x14ac:dyDescent="0.2">
      <c r="A214" t="s">
        <v>706</v>
      </c>
    </row>
    <row r="215" spans="1:1" x14ac:dyDescent="0.2">
      <c r="A215" s="599" t="s">
        <v>707</v>
      </c>
    </row>
    <row r="216" spans="1:1" x14ac:dyDescent="0.2">
      <c r="A216" t="s">
        <v>708</v>
      </c>
    </row>
    <row r="217" spans="1:1" x14ac:dyDescent="0.2">
      <c r="A217" t="s">
        <v>709</v>
      </c>
    </row>
    <row r="218" spans="1:1" x14ac:dyDescent="0.2">
      <c r="A218" t="s">
        <v>698</v>
      </c>
    </row>
    <row r="219" spans="1:1" x14ac:dyDescent="0.2">
      <c r="A219" t="s">
        <v>709</v>
      </c>
    </row>
    <row r="220" spans="1:1" x14ac:dyDescent="0.2">
      <c r="A220" t="s">
        <v>710</v>
      </c>
    </row>
    <row r="221" spans="1:1" x14ac:dyDescent="0.2">
      <c r="A221" t="s">
        <v>711</v>
      </c>
    </row>
    <row r="222" spans="1:1" x14ac:dyDescent="0.2">
      <c r="A222" t="s">
        <v>712</v>
      </c>
    </row>
    <row r="223" spans="1:1" x14ac:dyDescent="0.2">
      <c r="A223" t="s">
        <v>713</v>
      </c>
    </row>
    <row r="224" spans="1:1" x14ac:dyDescent="0.2">
      <c r="A224" t="s">
        <v>714</v>
      </c>
    </row>
    <row r="225" spans="1:1" x14ac:dyDescent="0.2">
      <c r="A225" t="s">
        <v>715</v>
      </c>
    </row>
    <row r="226" spans="1:1" x14ac:dyDescent="0.2">
      <c r="A226" t="s">
        <v>716</v>
      </c>
    </row>
    <row r="227" spans="1:1" x14ac:dyDescent="0.2">
      <c r="A227" t="s">
        <v>717</v>
      </c>
    </row>
    <row r="228" spans="1:1" x14ac:dyDescent="0.2">
      <c r="A228" t="s">
        <v>630</v>
      </c>
    </row>
    <row r="229" spans="1:1" x14ac:dyDescent="0.2">
      <c r="A229" t="s">
        <v>718</v>
      </c>
    </row>
    <row r="230" spans="1:1" x14ac:dyDescent="0.2">
      <c r="A230" t="s">
        <v>719</v>
      </c>
    </row>
    <row r="231" spans="1:1" x14ac:dyDescent="0.2">
      <c r="A231" t="s">
        <v>720</v>
      </c>
    </row>
    <row r="232" spans="1:1" x14ac:dyDescent="0.2">
      <c r="A232" t="s">
        <v>721</v>
      </c>
    </row>
    <row r="233" spans="1:1" x14ac:dyDescent="0.2">
      <c r="A233" t="s">
        <v>722</v>
      </c>
    </row>
    <row r="234" spans="1:1" x14ac:dyDescent="0.2">
      <c r="A234" t="s">
        <v>723</v>
      </c>
    </row>
    <row r="235" spans="1:1" x14ac:dyDescent="0.2">
      <c r="A235" t="s">
        <v>724</v>
      </c>
    </row>
    <row r="236" spans="1:1" x14ac:dyDescent="0.2">
      <c r="A236" t="s">
        <v>725</v>
      </c>
    </row>
    <row r="237" spans="1:1" x14ac:dyDescent="0.2">
      <c r="A237" t="s">
        <v>726</v>
      </c>
    </row>
    <row r="238" spans="1:1" x14ac:dyDescent="0.2">
      <c r="A238" t="s">
        <v>712</v>
      </c>
    </row>
    <row r="239" spans="1:1" x14ac:dyDescent="0.2">
      <c r="A239" t="s">
        <v>727</v>
      </c>
    </row>
    <row r="240" spans="1:1" x14ac:dyDescent="0.2">
      <c r="A240" t="s">
        <v>723</v>
      </c>
    </row>
    <row r="241" spans="1:1" x14ac:dyDescent="0.2">
      <c r="A241" t="s">
        <v>724</v>
      </c>
    </row>
    <row r="242" spans="1:1" x14ac:dyDescent="0.2">
      <c r="A242" t="s">
        <v>712</v>
      </c>
    </row>
    <row r="243" spans="1:1" x14ac:dyDescent="0.2">
      <c r="A243" t="s">
        <v>724</v>
      </c>
    </row>
    <row r="244" spans="1:1" x14ac:dyDescent="0.2">
      <c r="A244" t="s">
        <v>609</v>
      </c>
    </row>
    <row r="245" spans="1:1" x14ac:dyDescent="0.2">
      <c r="A245" t="s">
        <v>665</v>
      </c>
    </row>
    <row r="246" spans="1:1" x14ac:dyDescent="0.2">
      <c r="A246" t="s">
        <v>695</v>
      </c>
    </row>
    <row r="247" spans="1:1" x14ac:dyDescent="0.2">
      <c r="A247" t="s">
        <v>728</v>
      </c>
    </row>
    <row r="248" spans="1:1" x14ac:dyDescent="0.2">
      <c r="A248" t="s">
        <v>647</v>
      </c>
    </row>
    <row r="249" spans="1:1" x14ac:dyDescent="0.2">
      <c r="A249" t="s">
        <v>680</v>
      </c>
    </row>
    <row r="250" spans="1:1" x14ac:dyDescent="0.2">
      <c r="A250" t="s">
        <v>647</v>
      </c>
    </row>
    <row r="251" spans="1:1" x14ac:dyDescent="0.2">
      <c r="A251" t="s">
        <v>729</v>
      </c>
    </row>
    <row r="252" spans="1:1" x14ac:dyDescent="0.2">
      <c r="A252" t="s">
        <v>697</v>
      </c>
    </row>
    <row r="253" spans="1:1" x14ac:dyDescent="0.2">
      <c r="A253" t="s">
        <v>647</v>
      </c>
    </row>
    <row r="254" spans="1:1" x14ac:dyDescent="0.2">
      <c r="A254" t="s">
        <v>688</v>
      </c>
    </row>
    <row r="255" spans="1:1" x14ac:dyDescent="0.2">
      <c r="A255" t="s">
        <v>730</v>
      </c>
    </row>
    <row r="256" spans="1:1" x14ac:dyDescent="0.2">
      <c r="A256" t="s">
        <v>659</v>
      </c>
    </row>
    <row r="257" spans="1:1" x14ac:dyDescent="0.2">
      <c r="A257" t="s">
        <v>722</v>
      </c>
    </row>
    <row r="258" spans="1:1" x14ac:dyDescent="0.2">
      <c r="A258" t="s">
        <v>731</v>
      </c>
    </row>
    <row r="259" spans="1:1" x14ac:dyDescent="0.2">
      <c r="A259" t="s">
        <v>641</v>
      </c>
    </row>
    <row r="260" spans="1:1" x14ac:dyDescent="0.2">
      <c r="A260" t="s">
        <v>660</v>
      </c>
    </row>
    <row r="261" spans="1:1" x14ac:dyDescent="0.2">
      <c r="A261" t="s">
        <v>656</v>
      </c>
    </row>
    <row r="262" spans="1:1" x14ac:dyDescent="0.2">
      <c r="A262" t="s">
        <v>732</v>
      </c>
    </row>
    <row r="263" spans="1:1" x14ac:dyDescent="0.2">
      <c r="A263" t="s">
        <v>733</v>
      </c>
    </row>
    <row r="264" spans="1:1" x14ac:dyDescent="0.2">
      <c r="A264" t="s">
        <v>734</v>
      </c>
    </row>
    <row r="265" spans="1:1" x14ac:dyDescent="0.2">
      <c r="A265" s="599" t="s">
        <v>735</v>
      </c>
    </row>
    <row r="266" spans="1:1" x14ac:dyDescent="0.2">
      <c r="A266" t="s">
        <v>736</v>
      </c>
    </row>
    <row r="267" spans="1:1" x14ac:dyDescent="0.2">
      <c r="A267" t="s">
        <v>737</v>
      </c>
    </row>
    <row r="268" spans="1:1" x14ac:dyDescent="0.2">
      <c r="A268" t="s">
        <v>738</v>
      </c>
    </row>
    <row r="269" spans="1:1" x14ac:dyDescent="0.2">
      <c r="A269" t="s">
        <v>619</v>
      </c>
    </row>
    <row r="270" spans="1:1" x14ac:dyDescent="0.2">
      <c r="A270" t="s">
        <v>739</v>
      </c>
    </row>
    <row r="271" spans="1:1" x14ac:dyDescent="0.2">
      <c r="A271" t="s">
        <v>740</v>
      </c>
    </row>
    <row r="272" spans="1:1" x14ac:dyDescent="0.2">
      <c r="A272" t="s">
        <v>701</v>
      </c>
    </row>
    <row r="273" spans="1:1" x14ac:dyDescent="0.2">
      <c r="A273" t="s">
        <v>710</v>
      </c>
    </row>
    <row r="274" spans="1:1" x14ac:dyDescent="0.2">
      <c r="A274" t="s">
        <v>658</v>
      </c>
    </row>
    <row r="275" spans="1:1" x14ac:dyDescent="0.2">
      <c r="A275" t="s">
        <v>659</v>
      </c>
    </row>
    <row r="276" spans="1:1" x14ac:dyDescent="0.2">
      <c r="A276" t="s">
        <v>722</v>
      </c>
    </row>
    <row r="277" spans="1:1" x14ac:dyDescent="0.2">
      <c r="A277" t="s">
        <v>667</v>
      </c>
    </row>
    <row r="278" spans="1:1" x14ac:dyDescent="0.2">
      <c r="A278" t="s">
        <v>617</v>
      </c>
    </row>
    <row r="279" spans="1:1" x14ac:dyDescent="0.2">
      <c r="A279" t="s">
        <v>680</v>
      </c>
    </row>
    <row r="280" spans="1:1" x14ac:dyDescent="0.2">
      <c r="A280" t="s">
        <v>647</v>
      </c>
    </row>
    <row r="281" spans="1:1" x14ac:dyDescent="0.2">
      <c r="A281" t="s">
        <v>680</v>
      </c>
    </row>
    <row r="282" spans="1:1" x14ac:dyDescent="0.2">
      <c r="A282" t="s">
        <v>695</v>
      </c>
    </row>
    <row r="283" spans="1:1" x14ac:dyDescent="0.2">
      <c r="A283" t="s">
        <v>705</v>
      </c>
    </row>
    <row r="284" spans="1:1" x14ac:dyDescent="0.2">
      <c r="A284" t="s">
        <v>677</v>
      </c>
    </row>
    <row r="285" spans="1:1" x14ac:dyDescent="0.2">
      <c r="A285" t="s">
        <v>617</v>
      </c>
    </row>
    <row r="286" spans="1:1" x14ac:dyDescent="0.2">
      <c r="A286" t="s">
        <v>680</v>
      </c>
    </row>
    <row r="287" spans="1:1" x14ac:dyDescent="0.2">
      <c r="A287" t="s">
        <v>666</v>
      </c>
    </row>
    <row r="288" spans="1:1" x14ac:dyDescent="0.2">
      <c r="A288" t="s">
        <v>741</v>
      </c>
    </row>
    <row r="289" spans="1:1" x14ac:dyDescent="0.2">
      <c r="A289" t="s">
        <v>647</v>
      </c>
    </row>
    <row r="290" spans="1:1" x14ac:dyDescent="0.2">
      <c r="A290" t="s">
        <v>680</v>
      </c>
    </row>
    <row r="291" spans="1:1" x14ac:dyDescent="0.2">
      <c r="A291" t="s">
        <v>710</v>
      </c>
    </row>
    <row r="292" spans="1:1" x14ac:dyDescent="0.2">
      <c r="A292" t="s">
        <v>617</v>
      </c>
    </row>
    <row r="293" spans="1:1" x14ac:dyDescent="0.2">
      <c r="A293" t="s">
        <v>641</v>
      </c>
    </row>
    <row r="294" spans="1:1" x14ac:dyDescent="0.2">
      <c r="A294" t="s">
        <v>610</v>
      </c>
    </row>
    <row r="295" spans="1:1" x14ac:dyDescent="0.2">
      <c r="A295" t="s">
        <v>655</v>
      </c>
    </row>
    <row r="296" spans="1:1" x14ac:dyDescent="0.2">
      <c r="A296" t="s">
        <v>658</v>
      </c>
    </row>
    <row r="297" spans="1:1" x14ac:dyDescent="0.2">
      <c r="A297" t="s">
        <v>667</v>
      </c>
    </row>
    <row r="298" spans="1:1" x14ac:dyDescent="0.2">
      <c r="A298" t="s">
        <v>658</v>
      </c>
    </row>
    <row r="299" spans="1:1" x14ac:dyDescent="0.2">
      <c r="A299" t="s">
        <v>676</v>
      </c>
    </row>
    <row r="300" spans="1:1" x14ac:dyDescent="0.2">
      <c r="A300" t="s">
        <v>621</v>
      </c>
    </row>
    <row r="301" spans="1:1" x14ac:dyDescent="0.2">
      <c r="A301" t="s">
        <v>641</v>
      </c>
    </row>
    <row r="302" spans="1:1" x14ac:dyDescent="0.2">
      <c r="A302" t="s">
        <v>660</v>
      </c>
    </row>
    <row r="303" spans="1:1" x14ac:dyDescent="0.2">
      <c r="A303" t="s">
        <v>661</v>
      </c>
    </row>
    <row r="304" spans="1:1" x14ac:dyDescent="0.2">
      <c r="A304" t="s">
        <v>623</v>
      </c>
    </row>
    <row r="305" spans="1:1" x14ac:dyDescent="0.2">
      <c r="A305" t="s">
        <v>619</v>
      </c>
    </row>
    <row r="306" spans="1:1" x14ac:dyDescent="0.2">
      <c r="A306" t="s">
        <v>648</v>
      </c>
    </row>
    <row r="307" spans="1:1" x14ac:dyDescent="0.2">
      <c r="A307" t="s">
        <v>671</v>
      </c>
    </row>
    <row r="308" spans="1:1" x14ac:dyDescent="0.2">
      <c r="A308" t="s">
        <v>612</v>
      </c>
    </row>
    <row r="309" spans="1:1" x14ac:dyDescent="0.2">
      <c r="A309" t="s">
        <v>645</v>
      </c>
    </row>
    <row r="310" spans="1:1" x14ac:dyDescent="0.2">
      <c r="A310" t="s">
        <v>657</v>
      </c>
    </row>
    <row r="311" spans="1:1" x14ac:dyDescent="0.2">
      <c r="A311" t="s">
        <v>655</v>
      </c>
    </row>
    <row r="312" spans="1:1" x14ac:dyDescent="0.2">
      <c r="A312" t="s">
        <v>742</v>
      </c>
    </row>
    <row r="313" spans="1:1" x14ac:dyDescent="0.2">
      <c r="A313" t="s">
        <v>654</v>
      </c>
    </row>
    <row r="314" spans="1:1" x14ac:dyDescent="0.2">
      <c r="A314" t="s">
        <v>640</v>
      </c>
    </row>
    <row r="315" spans="1:1" x14ac:dyDescent="0.2">
      <c r="A315" t="s">
        <v>672</v>
      </c>
    </row>
    <row r="316" spans="1:1" x14ac:dyDescent="0.2">
      <c r="A316" s="599" t="s">
        <v>707</v>
      </c>
    </row>
    <row r="317" spans="1:1" x14ac:dyDescent="0.2">
      <c r="A317" t="s">
        <v>743</v>
      </c>
    </row>
    <row r="318" spans="1:1" x14ac:dyDescent="0.2">
      <c r="A318" s="599" t="s">
        <v>707</v>
      </c>
    </row>
    <row r="319" spans="1:1" x14ac:dyDescent="0.2">
      <c r="A319" t="s">
        <v>743</v>
      </c>
    </row>
    <row r="320" spans="1:1" x14ac:dyDescent="0.2">
      <c r="A320" t="s">
        <v>641</v>
      </c>
    </row>
    <row r="321" spans="1:1" x14ac:dyDescent="0.2">
      <c r="A321" t="s">
        <v>744</v>
      </c>
    </row>
    <row r="322" spans="1:1" x14ac:dyDescent="0.2">
      <c r="A322" t="s">
        <v>745</v>
      </c>
    </row>
    <row r="323" spans="1:1" x14ac:dyDescent="0.2">
      <c r="A323" t="s">
        <v>746</v>
      </c>
    </row>
    <row r="324" spans="1:1" x14ac:dyDescent="0.2">
      <c r="A324" s="599" t="s">
        <v>707</v>
      </c>
    </row>
    <row r="325" spans="1:1" x14ac:dyDescent="0.2">
      <c r="A325" t="s">
        <v>747</v>
      </c>
    </row>
    <row r="326" spans="1:1" x14ac:dyDescent="0.2">
      <c r="A326" s="599" t="s">
        <v>748</v>
      </c>
    </row>
    <row r="327" spans="1:1" x14ac:dyDescent="0.2">
      <c r="A327" s="599" t="s">
        <v>749</v>
      </c>
    </row>
    <row r="328" spans="1:1" x14ac:dyDescent="0.2">
      <c r="A328" t="s">
        <v>750</v>
      </c>
    </row>
    <row r="329" spans="1:1" x14ac:dyDescent="0.2">
      <c r="A329" t="s">
        <v>751</v>
      </c>
    </row>
    <row r="330" spans="1:1" x14ac:dyDescent="0.2">
      <c r="A330" t="s">
        <v>752</v>
      </c>
    </row>
    <row r="331" spans="1:1" x14ac:dyDescent="0.2">
      <c r="A331" t="s">
        <v>753</v>
      </c>
    </row>
    <row r="332" spans="1:1" x14ac:dyDescent="0.2">
      <c r="A332" s="599" t="s">
        <v>754</v>
      </c>
    </row>
    <row r="333" spans="1:1" x14ac:dyDescent="0.2">
      <c r="A333" t="s">
        <v>755</v>
      </c>
    </row>
    <row r="334" spans="1:1" x14ac:dyDescent="0.2">
      <c r="A334" t="s">
        <v>651</v>
      </c>
    </row>
    <row r="335" spans="1:1" x14ac:dyDescent="0.2">
      <c r="A335" t="s">
        <v>670</v>
      </c>
    </row>
    <row r="336" spans="1:1" x14ac:dyDescent="0.2">
      <c r="A336" t="s">
        <v>683</v>
      </c>
    </row>
    <row r="337" spans="1:1" x14ac:dyDescent="0.2">
      <c r="A337" t="s">
        <v>607</v>
      </c>
    </row>
    <row r="338" spans="1:1" x14ac:dyDescent="0.2">
      <c r="A338" t="s">
        <v>608</v>
      </c>
    </row>
    <row r="339" spans="1:1" x14ac:dyDescent="0.2">
      <c r="A339" t="s">
        <v>609</v>
      </c>
    </row>
    <row r="340" spans="1:1" x14ac:dyDescent="0.2">
      <c r="A340" t="s">
        <v>610</v>
      </c>
    </row>
    <row r="341" spans="1:1" x14ac:dyDescent="0.2">
      <c r="A341" t="s">
        <v>611</v>
      </c>
    </row>
    <row r="342" spans="1:1" x14ac:dyDescent="0.2">
      <c r="A342" t="s">
        <v>612</v>
      </c>
    </row>
    <row r="343" spans="1:1" x14ac:dyDescent="0.2">
      <c r="A343" s="599" t="s">
        <v>613</v>
      </c>
    </row>
    <row r="344" spans="1:1" x14ac:dyDescent="0.2">
      <c r="A344" t="s">
        <v>614</v>
      </c>
    </row>
    <row r="345" spans="1:1" x14ac:dyDescent="0.2">
      <c r="A345" t="s">
        <v>615</v>
      </c>
    </row>
    <row r="346" spans="1:1" x14ac:dyDescent="0.2">
      <c r="A346" t="s">
        <v>616</v>
      </c>
    </row>
    <row r="347" spans="1:1" x14ac:dyDescent="0.2">
      <c r="A347" t="s">
        <v>617</v>
      </c>
    </row>
    <row r="348" spans="1:1" x14ac:dyDescent="0.2">
      <c r="A348" t="s">
        <v>618</v>
      </c>
    </row>
    <row r="349" spans="1:1" x14ac:dyDescent="0.2">
      <c r="A349" t="s">
        <v>619</v>
      </c>
    </row>
    <row r="350" spans="1:1" x14ac:dyDescent="0.2">
      <c r="A350" t="s">
        <v>620</v>
      </c>
    </row>
    <row r="351" spans="1:1" x14ac:dyDescent="0.2">
      <c r="A351" t="s">
        <v>621</v>
      </c>
    </row>
    <row r="352" spans="1:1" x14ac:dyDescent="0.2">
      <c r="A352" t="s">
        <v>618</v>
      </c>
    </row>
    <row r="353" spans="1:1" x14ac:dyDescent="0.2">
      <c r="A353" t="s">
        <v>622</v>
      </c>
    </row>
    <row r="354" spans="1:1" x14ac:dyDescent="0.2">
      <c r="A354" t="s">
        <v>623</v>
      </c>
    </row>
    <row r="355" spans="1:1" x14ac:dyDescent="0.2">
      <c r="A355" t="s">
        <v>619</v>
      </c>
    </row>
    <row r="356" spans="1:1" x14ac:dyDescent="0.2">
      <c r="A356" t="s">
        <v>620</v>
      </c>
    </row>
    <row r="357" spans="1:1" x14ac:dyDescent="0.2">
      <c r="A357" t="s">
        <v>624</v>
      </c>
    </row>
    <row r="358" spans="1:1" x14ac:dyDescent="0.2">
      <c r="A358" t="s">
        <v>625</v>
      </c>
    </row>
    <row r="359" spans="1:1" x14ac:dyDescent="0.2">
      <c r="A359" t="s">
        <v>626</v>
      </c>
    </row>
    <row r="360" spans="1:1" x14ac:dyDescent="0.2">
      <c r="A360" t="s">
        <v>627</v>
      </c>
    </row>
    <row r="361" spans="1:1" x14ac:dyDescent="0.2">
      <c r="A361" t="s">
        <v>628</v>
      </c>
    </row>
    <row r="362" spans="1:1" x14ac:dyDescent="0.2">
      <c r="A362" t="s">
        <v>629</v>
      </c>
    </row>
    <row r="363" spans="1:1" x14ac:dyDescent="0.2">
      <c r="A363" t="s">
        <v>621</v>
      </c>
    </row>
    <row r="364" spans="1:1" x14ac:dyDescent="0.2">
      <c r="A364" t="s">
        <v>630</v>
      </c>
    </row>
    <row r="365" spans="1:1" x14ac:dyDescent="0.2">
      <c r="A365" t="s">
        <v>631</v>
      </c>
    </row>
    <row r="366" spans="1:1" x14ac:dyDescent="0.2">
      <c r="A366" t="s">
        <v>630</v>
      </c>
    </row>
    <row r="367" spans="1:1" x14ac:dyDescent="0.2">
      <c r="A367" t="s">
        <v>632</v>
      </c>
    </row>
    <row r="368" spans="1:1" x14ac:dyDescent="0.2">
      <c r="A368" t="s">
        <v>633</v>
      </c>
    </row>
    <row r="369" spans="1:1" x14ac:dyDescent="0.2">
      <c r="A369" t="s">
        <v>634</v>
      </c>
    </row>
    <row r="370" spans="1:1" x14ac:dyDescent="0.2">
      <c r="A370" t="s">
        <v>635</v>
      </c>
    </row>
    <row r="371" spans="1:1" x14ac:dyDescent="0.2">
      <c r="A371" t="s">
        <v>631</v>
      </c>
    </row>
    <row r="372" spans="1:1" x14ac:dyDescent="0.2">
      <c r="A372" s="599" t="s">
        <v>613</v>
      </c>
    </row>
    <row r="373" spans="1:1" x14ac:dyDescent="0.2">
      <c r="A373" t="s">
        <v>636</v>
      </c>
    </row>
    <row r="374" spans="1:1" x14ac:dyDescent="0.2">
      <c r="A374" t="s">
        <v>611</v>
      </c>
    </row>
    <row r="375" spans="1:1" x14ac:dyDescent="0.2">
      <c r="A375" t="s">
        <v>637</v>
      </c>
    </row>
    <row r="376" spans="1:1" x14ac:dyDescent="0.2">
      <c r="A376" t="s">
        <v>638</v>
      </c>
    </row>
    <row r="377" spans="1:1" x14ac:dyDescent="0.2">
      <c r="A377" t="s">
        <v>637</v>
      </c>
    </row>
    <row r="378" spans="1:1" x14ac:dyDescent="0.2">
      <c r="A378" t="s">
        <v>638</v>
      </c>
    </row>
    <row r="379" spans="1:1" x14ac:dyDescent="0.2">
      <c r="A379" t="s">
        <v>639</v>
      </c>
    </row>
    <row r="380" spans="1:1" x14ac:dyDescent="0.2">
      <c r="A380" t="s">
        <v>640</v>
      </c>
    </row>
    <row r="381" spans="1:1" x14ac:dyDescent="0.2">
      <c r="A381" t="s">
        <v>612</v>
      </c>
    </row>
    <row r="382" spans="1:1" x14ac:dyDescent="0.2">
      <c r="A382" t="s">
        <v>641</v>
      </c>
    </row>
    <row r="383" spans="1:1" x14ac:dyDescent="0.2">
      <c r="A383" t="s">
        <v>610</v>
      </c>
    </row>
    <row r="384" spans="1:1" x14ac:dyDescent="0.2">
      <c r="A384" t="s">
        <v>642</v>
      </c>
    </row>
    <row r="385" spans="1:1" x14ac:dyDescent="0.2">
      <c r="A385" t="s">
        <v>643</v>
      </c>
    </row>
    <row r="386" spans="1:1" x14ac:dyDescent="0.2">
      <c r="A386" t="s">
        <v>644</v>
      </c>
    </row>
    <row r="387" spans="1:1" x14ac:dyDescent="0.2">
      <c r="A387" t="s">
        <v>645</v>
      </c>
    </row>
    <row r="388" spans="1:1" x14ac:dyDescent="0.2">
      <c r="A388" t="s">
        <v>646</v>
      </c>
    </row>
    <row r="389" spans="1:1" x14ac:dyDescent="0.2">
      <c r="A389" t="s">
        <v>647</v>
      </c>
    </row>
    <row r="390" spans="1:1" x14ac:dyDescent="0.2">
      <c r="A390" t="s">
        <v>648</v>
      </c>
    </row>
    <row r="391" spans="1:1" x14ac:dyDescent="0.2">
      <c r="A391" s="599" t="s">
        <v>649</v>
      </c>
    </row>
    <row r="392" spans="1:1" x14ac:dyDescent="0.2">
      <c r="A392" t="s">
        <v>650</v>
      </c>
    </row>
    <row r="393" spans="1:1" x14ac:dyDescent="0.2">
      <c r="A393" t="s">
        <v>651</v>
      </c>
    </row>
    <row r="394" spans="1:1" x14ac:dyDescent="0.2">
      <c r="A394" t="s">
        <v>621</v>
      </c>
    </row>
    <row r="395" spans="1:1" x14ac:dyDescent="0.2">
      <c r="A395" t="s">
        <v>618</v>
      </c>
    </row>
    <row r="396" spans="1:1" x14ac:dyDescent="0.2">
      <c r="A396" t="s">
        <v>652</v>
      </c>
    </row>
    <row r="397" spans="1:1" x14ac:dyDescent="0.2">
      <c r="A397" t="s">
        <v>653</v>
      </c>
    </row>
    <row r="398" spans="1:1" x14ac:dyDescent="0.2">
      <c r="A398" t="s">
        <v>651</v>
      </c>
    </row>
    <row r="399" spans="1:1" x14ac:dyDescent="0.2">
      <c r="A399" t="s">
        <v>654</v>
      </c>
    </row>
    <row r="400" spans="1:1" x14ac:dyDescent="0.2">
      <c r="A400" t="s">
        <v>628</v>
      </c>
    </row>
    <row r="401" spans="1:1" x14ac:dyDescent="0.2">
      <c r="A401" t="s">
        <v>629</v>
      </c>
    </row>
    <row r="402" spans="1:1" x14ac:dyDescent="0.2">
      <c r="A402" t="s">
        <v>621</v>
      </c>
    </row>
    <row r="403" spans="1:1" x14ac:dyDescent="0.2">
      <c r="A403" t="s">
        <v>655</v>
      </c>
    </row>
    <row r="404" spans="1:1" x14ac:dyDescent="0.2">
      <c r="A404" t="s">
        <v>656</v>
      </c>
    </row>
    <row r="405" spans="1:1" x14ac:dyDescent="0.2">
      <c r="A405" t="s">
        <v>657</v>
      </c>
    </row>
    <row r="406" spans="1:1" x14ac:dyDescent="0.2">
      <c r="A406" t="s">
        <v>642</v>
      </c>
    </row>
    <row r="407" spans="1:1" x14ac:dyDescent="0.2">
      <c r="A407" t="s">
        <v>643</v>
      </c>
    </row>
    <row r="408" spans="1:1" x14ac:dyDescent="0.2">
      <c r="A408" t="s">
        <v>616</v>
      </c>
    </row>
    <row r="409" spans="1:1" x14ac:dyDescent="0.2">
      <c r="A409" t="s">
        <v>658</v>
      </c>
    </row>
    <row r="410" spans="1:1" x14ac:dyDescent="0.2">
      <c r="A410" t="s">
        <v>659</v>
      </c>
    </row>
    <row r="411" spans="1:1" x14ac:dyDescent="0.2">
      <c r="A411" t="s">
        <v>660</v>
      </c>
    </row>
    <row r="412" spans="1:1" x14ac:dyDescent="0.2">
      <c r="A412" t="s">
        <v>661</v>
      </c>
    </row>
    <row r="413" spans="1:1" x14ac:dyDescent="0.2">
      <c r="A413" t="s">
        <v>610</v>
      </c>
    </row>
    <row r="414" spans="1:1" x14ac:dyDescent="0.2">
      <c r="A414" t="s">
        <v>641</v>
      </c>
    </row>
    <row r="415" spans="1:1" x14ac:dyDescent="0.2">
      <c r="A415" t="s">
        <v>662</v>
      </c>
    </row>
    <row r="416" spans="1:1" x14ac:dyDescent="0.2">
      <c r="A416" t="s">
        <v>663</v>
      </c>
    </row>
    <row r="417" spans="1:1" x14ac:dyDescent="0.2">
      <c r="A417" t="s">
        <v>664</v>
      </c>
    </row>
    <row r="418" spans="1:1" x14ac:dyDescent="0.2">
      <c r="A418" t="s">
        <v>657</v>
      </c>
    </row>
    <row r="419" spans="1:1" x14ac:dyDescent="0.2">
      <c r="A419" t="s">
        <v>642</v>
      </c>
    </row>
    <row r="420" spans="1:1" x14ac:dyDescent="0.2">
      <c r="A420" t="s">
        <v>659</v>
      </c>
    </row>
    <row r="421" spans="1:1" x14ac:dyDescent="0.2">
      <c r="A421" t="s">
        <v>665</v>
      </c>
    </row>
    <row r="422" spans="1:1" x14ac:dyDescent="0.2">
      <c r="A422" t="s">
        <v>609</v>
      </c>
    </row>
    <row r="423" spans="1:1" x14ac:dyDescent="0.2">
      <c r="A423" t="s">
        <v>665</v>
      </c>
    </row>
    <row r="424" spans="1:1" x14ac:dyDescent="0.2">
      <c r="A424" t="s">
        <v>666</v>
      </c>
    </row>
    <row r="425" spans="1:1" x14ac:dyDescent="0.2">
      <c r="A425" t="s">
        <v>667</v>
      </c>
    </row>
    <row r="426" spans="1:1" x14ac:dyDescent="0.2">
      <c r="A426" t="s">
        <v>661</v>
      </c>
    </row>
    <row r="427" spans="1:1" x14ac:dyDescent="0.2">
      <c r="A427" t="s">
        <v>660</v>
      </c>
    </row>
    <row r="428" spans="1:1" x14ac:dyDescent="0.2">
      <c r="A428" t="s">
        <v>658</v>
      </c>
    </row>
    <row r="429" spans="1:1" x14ac:dyDescent="0.2">
      <c r="A429" t="s">
        <v>667</v>
      </c>
    </row>
    <row r="430" spans="1:1" x14ac:dyDescent="0.2">
      <c r="A430" t="s">
        <v>658</v>
      </c>
    </row>
    <row r="431" spans="1:1" x14ac:dyDescent="0.2">
      <c r="A431" t="s">
        <v>668</v>
      </c>
    </row>
    <row r="432" spans="1:1" x14ac:dyDescent="0.2">
      <c r="A432" t="s">
        <v>669</v>
      </c>
    </row>
    <row r="433" spans="1:1" x14ac:dyDescent="0.2">
      <c r="A433" t="s">
        <v>670</v>
      </c>
    </row>
    <row r="434" spans="1:1" x14ac:dyDescent="0.2">
      <c r="A434" t="s">
        <v>671</v>
      </c>
    </row>
    <row r="435" spans="1:1" x14ac:dyDescent="0.2">
      <c r="A435" t="s">
        <v>672</v>
      </c>
    </row>
    <row r="436" spans="1:1" x14ac:dyDescent="0.2">
      <c r="A436" t="s">
        <v>673</v>
      </c>
    </row>
    <row r="437" spans="1:1" x14ac:dyDescent="0.2">
      <c r="A437" s="599" t="s">
        <v>674</v>
      </c>
    </row>
    <row r="438" spans="1:1" x14ac:dyDescent="0.2">
      <c r="A438" t="s">
        <v>623</v>
      </c>
    </row>
    <row r="439" spans="1:1" x14ac:dyDescent="0.2">
      <c r="A439" t="s">
        <v>619</v>
      </c>
    </row>
    <row r="440" spans="1:1" x14ac:dyDescent="0.2">
      <c r="A440" t="s">
        <v>648</v>
      </c>
    </row>
    <row r="441" spans="1:1" x14ac:dyDescent="0.2">
      <c r="A441" t="s">
        <v>675</v>
      </c>
    </row>
    <row r="442" spans="1:1" x14ac:dyDescent="0.2">
      <c r="A442" t="s">
        <v>642</v>
      </c>
    </row>
    <row r="443" spans="1:1" x14ac:dyDescent="0.2">
      <c r="A443" t="s">
        <v>676</v>
      </c>
    </row>
    <row r="444" spans="1:1" x14ac:dyDescent="0.2">
      <c r="A444" t="s">
        <v>677</v>
      </c>
    </row>
    <row r="445" spans="1:1" x14ac:dyDescent="0.2">
      <c r="A445" t="s">
        <v>661</v>
      </c>
    </row>
    <row r="446" spans="1:1" x14ac:dyDescent="0.2">
      <c r="A446" t="s">
        <v>665</v>
      </c>
    </row>
    <row r="447" spans="1:1" x14ac:dyDescent="0.2">
      <c r="A447" t="s">
        <v>666</v>
      </c>
    </row>
    <row r="448" spans="1:1" x14ac:dyDescent="0.2">
      <c r="A448" t="s">
        <v>668</v>
      </c>
    </row>
    <row r="449" spans="1:1" x14ac:dyDescent="0.2">
      <c r="A449" t="s">
        <v>678</v>
      </c>
    </row>
    <row r="450" spans="1:1" x14ac:dyDescent="0.2">
      <c r="A450" t="s">
        <v>679</v>
      </c>
    </row>
    <row r="451" spans="1:1" x14ac:dyDescent="0.2">
      <c r="A451" t="s">
        <v>648</v>
      </c>
    </row>
    <row r="452" spans="1:1" x14ac:dyDescent="0.2">
      <c r="A452" t="s">
        <v>675</v>
      </c>
    </row>
    <row r="453" spans="1:1" x14ac:dyDescent="0.2">
      <c r="A453" t="s">
        <v>645</v>
      </c>
    </row>
    <row r="454" spans="1:1" x14ac:dyDescent="0.2">
      <c r="A454" t="s">
        <v>657</v>
      </c>
    </row>
    <row r="455" spans="1:1" x14ac:dyDescent="0.2">
      <c r="A455" t="s">
        <v>680</v>
      </c>
    </row>
    <row r="456" spans="1:1" x14ac:dyDescent="0.2">
      <c r="A456" t="s">
        <v>681</v>
      </c>
    </row>
    <row r="457" spans="1:1" x14ac:dyDescent="0.2">
      <c r="A457" t="s">
        <v>682</v>
      </c>
    </row>
    <row r="458" spans="1:1" x14ac:dyDescent="0.2">
      <c r="A458" t="s">
        <v>644</v>
      </c>
    </row>
    <row r="459" spans="1:1" x14ac:dyDescent="0.2">
      <c r="A459" t="s">
        <v>645</v>
      </c>
    </row>
    <row r="460" spans="1:1" x14ac:dyDescent="0.2">
      <c r="A460" t="s">
        <v>657</v>
      </c>
    </row>
    <row r="461" spans="1:1" x14ac:dyDescent="0.2">
      <c r="A461" t="s">
        <v>620</v>
      </c>
    </row>
    <row r="462" spans="1:1" x14ac:dyDescent="0.2">
      <c r="A462" t="s">
        <v>621</v>
      </c>
    </row>
    <row r="463" spans="1:1" x14ac:dyDescent="0.2">
      <c r="A463" t="s">
        <v>618</v>
      </c>
    </row>
    <row r="464" spans="1:1" x14ac:dyDescent="0.2">
      <c r="A464" t="s">
        <v>619</v>
      </c>
    </row>
    <row r="465" spans="1:1" x14ac:dyDescent="0.2">
      <c r="A465" t="s">
        <v>641</v>
      </c>
    </row>
    <row r="466" spans="1:1" x14ac:dyDescent="0.2">
      <c r="A466" t="s">
        <v>623</v>
      </c>
    </row>
    <row r="467" spans="1:1" x14ac:dyDescent="0.2">
      <c r="A467" t="s">
        <v>651</v>
      </c>
    </row>
    <row r="468" spans="1:1" x14ac:dyDescent="0.2">
      <c r="A468" t="s">
        <v>621</v>
      </c>
    </row>
    <row r="469" spans="1:1" x14ac:dyDescent="0.2">
      <c r="A469" t="s">
        <v>620</v>
      </c>
    </row>
    <row r="470" spans="1:1" x14ac:dyDescent="0.2">
      <c r="A470" t="s">
        <v>670</v>
      </c>
    </row>
    <row r="471" spans="1:1" x14ac:dyDescent="0.2">
      <c r="A471" t="s">
        <v>683</v>
      </c>
    </row>
    <row r="472" spans="1:1" x14ac:dyDescent="0.2">
      <c r="A472" t="s">
        <v>684</v>
      </c>
    </row>
    <row r="473" spans="1:1" x14ac:dyDescent="0.2">
      <c r="A473" t="s">
        <v>685</v>
      </c>
    </row>
    <row r="474" spans="1:1" x14ac:dyDescent="0.2">
      <c r="A474" t="s">
        <v>686</v>
      </c>
    </row>
    <row r="475" spans="1:1" x14ac:dyDescent="0.2">
      <c r="A475" t="s">
        <v>673</v>
      </c>
    </row>
    <row r="476" spans="1:1" x14ac:dyDescent="0.2">
      <c r="A476" t="s">
        <v>687</v>
      </c>
    </row>
    <row r="477" spans="1:1" x14ac:dyDescent="0.2">
      <c r="A477" t="s">
        <v>611</v>
      </c>
    </row>
    <row r="478" spans="1:1" x14ac:dyDescent="0.2">
      <c r="A478" t="s">
        <v>612</v>
      </c>
    </row>
    <row r="479" spans="1:1" x14ac:dyDescent="0.2">
      <c r="A479" t="s">
        <v>620</v>
      </c>
    </row>
    <row r="480" spans="1:1" x14ac:dyDescent="0.2">
      <c r="A480" t="s">
        <v>621</v>
      </c>
    </row>
    <row r="481" spans="1:1" x14ac:dyDescent="0.2">
      <c r="A481" t="s">
        <v>688</v>
      </c>
    </row>
    <row r="482" spans="1:1" x14ac:dyDescent="0.2">
      <c r="A482" t="s">
        <v>689</v>
      </c>
    </row>
    <row r="483" spans="1:1" x14ac:dyDescent="0.2">
      <c r="A483" t="s">
        <v>616</v>
      </c>
    </row>
    <row r="484" spans="1:1" x14ac:dyDescent="0.2">
      <c r="A484" t="s">
        <v>617</v>
      </c>
    </row>
    <row r="485" spans="1:1" x14ac:dyDescent="0.2">
      <c r="A485" t="s">
        <v>618</v>
      </c>
    </row>
    <row r="486" spans="1:1" x14ac:dyDescent="0.2">
      <c r="A486" t="s">
        <v>619</v>
      </c>
    </row>
    <row r="487" spans="1:1" x14ac:dyDescent="0.2">
      <c r="A487" t="s">
        <v>620</v>
      </c>
    </row>
    <row r="488" spans="1:1" x14ac:dyDescent="0.2">
      <c r="A488" t="s">
        <v>621</v>
      </c>
    </row>
    <row r="489" spans="1:1" x14ac:dyDescent="0.2">
      <c r="A489" t="s">
        <v>618</v>
      </c>
    </row>
    <row r="490" spans="1:1" x14ac:dyDescent="0.2">
      <c r="A490" t="s">
        <v>622</v>
      </c>
    </row>
    <row r="491" spans="1:1" x14ac:dyDescent="0.2">
      <c r="A491" t="s">
        <v>623</v>
      </c>
    </row>
    <row r="492" spans="1:1" x14ac:dyDescent="0.2">
      <c r="A492" t="s">
        <v>619</v>
      </c>
    </row>
    <row r="493" spans="1:1" x14ac:dyDescent="0.2">
      <c r="A493" t="s">
        <v>620</v>
      </c>
    </row>
    <row r="494" spans="1:1" x14ac:dyDescent="0.2">
      <c r="A494" t="s">
        <v>624</v>
      </c>
    </row>
    <row r="495" spans="1:1" x14ac:dyDescent="0.2">
      <c r="A495" t="s">
        <v>676</v>
      </c>
    </row>
    <row r="496" spans="1:1" x14ac:dyDescent="0.2">
      <c r="A496" t="s">
        <v>621</v>
      </c>
    </row>
    <row r="497" spans="1:1" x14ac:dyDescent="0.2">
      <c r="A497" t="s">
        <v>641</v>
      </c>
    </row>
    <row r="498" spans="1:1" x14ac:dyDescent="0.2">
      <c r="A498" t="s">
        <v>610</v>
      </c>
    </row>
    <row r="499" spans="1:1" x14ac:dyDescent="0.2">
      <c r="A499" s="599" t="s">
        <v>613</v>
      </c>
    </row>
    <row r="500" spans="1:1" x14ac:dyDescent="0.2">
      <c r="A500" t="s">
        <v>690</v>
      </c>
    </row>
    <row r="501" spans="1:1" x14ac:dyDescent="0.2">
      <c r="A501" t="s">
        <v>671</v>
      </c>
    </row>
    <row r="502" spans="1:1" x14ac:dyDescent="0.2">
      <c r="A502" t="s">
        <v>612</v>
      </c>
    </row>
    <row r="503" spans="1:1" x14ac:dyDescent="0.2">
      <c r="A503" t="s">
        <v>645</v>
      </c>
    </row>
    <row r="504" spans="1:1" x14ac:dyDescent="0.2">
      <c r="A504" t="s">
        <v>640</v>
      </c>
    </row>
    <row r="505" spans="1:1" x14ac:dyDescent="0.2">
      <c r="A505" t="s">
        <v>612</v>
      </c>
    </row>
    <row r="506" spans="1:1" x14ac:dyDescent="0.2">
      <c r="A506" t="s">
        <v>648</v>
      </c>
    </row>
    <row r="507" spans="1:1" x14ac:dyDescent="0.2">
      <c r="A507" t="s">
        <v>686</v>
      </c>
    </row>
    <row r="508" spans="1:1" x14ac:dyDescent="0.2">
      <c r="A508" t="s">
        <v>691</v>
      </c>
    </row>
    <row r="509" spans="1:1" x14ac:dyDescent="0.2">
      <c r="A509" t="s">
        <v>633</v>
      </c>
    </row>
    <row r="510" spans="1:1" x14ac:dyDescent="0.2">
      <c r="A510" t="s">
        <v>692</v>
      </c>
    </row>
    <row r="511" spans="1:1" x14ac:dyDescent="0.2">
      <c r="A511" t="s">
        <v>693</v>
      </c>
    </row>
    <row r="512" spans="1:1" x14ac:dyDescent="0.2">
      <c r="A512" t="s">
        <v>694</v>
      </c>
    </row>
    <row r="513" spans="1:1" x14ac:dyDescent="0.2">
      <c r="A513" t="s">
        <v>680</v>
      </c>
    </row>
    <row r="514" spans="1:1" x14ac:dyDescent="0.2">
      <c r="A514" t="s">
        <v>695</v>
      </c>
    </row>
    <row r="515" spans="1:1" x14ac:dyDescent="0.2">
      <c r="A515" t="s">
        <v>644</v>
      </c>
    </row>
    <row r="516" spans="1:1" x14ac:dyDescent="0.2">
      <c r="A516" t="s">
        <v>620</v>
      </c>
    </row>
    <row r="517" spans="1:1" x14ac:dyDescent="0.2">
      <c r="A517" t="s">
        <v>696</v>
      </c>
    </row>
    <row r="518" spans="1:1" x14ac:dyDescent="0.2">
      <c r="A518" t="s">
        <v>697</v>
      </c>
    </row>
    <row r="519" spans="1:1" x14ac:dyDescent="0.2">
      <c r="A519" t="s">
        <v>609</v>
      </c>
    </row>
    <row r="520" spans="1:1" x14ac:dyDescent="0.2">
      <c r="A520" t="s">
        <v>665</v>
      </c>
    </row>
    <row r="521" spans="1:1" x14ac:dyDescent="0.2">
      <c r="A521" t="s">
        <v>698</v>
      </c>
    </row>
    <row r="522" spans="1:1" x14ac:dyDescent="0.2">
      <c r="A522" t="s">
        <v>699</v>
      </c>
    </row>
    <row r="523" spans="1:1" x14ac:dyDescent="0.2">
      <c r="A523" t="s">
        <v>659</v>
      </c>
    </row>
    <row r="524" spans="1:1" x14ac:dyDescent="0.2">
      <c r="A524" t="s">
        <v>665</v>
      </c>
    </row>
    <row r="525" spans="1:1" x14ac:dyDescent="0.2">
      <c r="A525" t="s">
        <v>700</v>
      </c>
    </row>
    <row r="526" spans="1:1" x14ac:dyDescent="0.2">
      <c r="A526" t="s">
        <v>686</v>
      </c>
    </row>
    <row r="527" spans="1:1" x14ac:dyDescent="0.2">
      <c r="A527" t="s">
        <v>701</v>
      </c>
    </row>
    <row r="528" spans="1:1" x14ac:dyDescent="0.2">
      <c r="A528" t="s">
        <v>647</v>
      </c>
    </row>
    <row r="529" spans="1:1" x14ac:dyDescent="0.2">
      <c r="A529" t="s">
        <v>688</v>
      </c>
    </row>
    <row r="530" spans="1:1" x14ac:dyDescent="0.2">
      <c r="A530" t="s">
        <v>702</v>
      </c>
    </row>
    <row r="531" spans="1:1" x14ac:dyDescent="0.2">
      <c r="A531" t="s">
        <v>703</v>
      </c>
    </row>
    <row r="532" spans="1:1" x14ac:dyDescent="0.2">
      <c r="A532" t="s">
        <v>673</v>
      </c>
    </row>
    <row r="533" spans="1:1" x14ac:dyDescent="0.2">
      <c r="A533" t="s">
        <v>704</v>
      </c>
    </row>
    <row r="534" spans="1:1" x14ac:dyDescent="0.2">
      <c r="A534" t="s">
        <v>658</v>
      </c>
    </row>
    <row r="535" spans="1:1" x14ac:dyDescent="0.2">
      <c r="A535" t="s">
        <v>668</v>
      </c>
    </row>
    <row r="536" spans="1:1" x14ac:dyDescent="0.2">
      <c r="A536" t="s">
        <v>683</v>
      </c>
    </row>
    <row r="537" spans="1:1" x14ac:dyDescent="0.2">
      <c r="A537" t="s">
        <v>705</v>
      </c>
    </row>
    <row r="538" spans="1:1" x14ac:dyDescent="0.2">
      <c r="A538" t="s">
        <v>706</v>
      </c>
    </row>
    <row r="539" spans="1:1" x14ac:dyDescent="0.2">
      <c r="A539" s="599" t="s">
        <v>707</v>
      </c>
    </row>
    <row r="540" spans="1:1" x14ac:dyDescent="0.2">
      <c r="A540" t="s">
        <v>708</v>
      </c>
    </row>
    <row r="541" spans="1:1" x14ac:dyDescent="0.2">
      <c r="A541" t="s">
        <v>709</v>
      </c>
    </row>
    <row r="542" spans="1:1" x14ac:dyDescent="0.2">
      <c r="A542" t="s">
        <v>698</v>
      </c>
    </row>
    <row r="543" spans="1:1" x14ac:dyDescent="0.2">
      <c r="A543" t="s">
        <v>709</v>
      </c>
    </row>
    <row r="544" spans="1:1" x14ac:dyDescent="0.2">
      <c r="A544" t="s">
        <v>710</v>
      </c>
    </row>
    <row r="545" spans="1:1" x14ac:dyDescent="0.2">
      <c r="A545" t="s">
        <v>711</v>
      </c>
    </row>
    <row r="546" spans="1:1" x14ac:dyDescent="0.2">
      <c r="A546" t="s">
        <v>712</v>
      </c>
    </row>
    <row r="547" spans="1:1" x14ac:dyDescent="0.2">
      <c r="A547" t="s">
        <v>713</v>
      </c>
    </row>
    <row r="548" spans="1:1" x14ac:dyDescent="0.2">
      <c r="A548" t="s">
        <v>714</v>
      </c>
    </row>
    <row r="549" spans="1:1" x14ac:dyDescent="0.2">
      <c r="A549" t="s">
        <v>715</v>
      </c>
    </row>
    <row r="550" spans="1:1" x14ac:dyDescent="0.2">
      <c r="A550" t="s">
        <v>716</v>
      </c>
    </row>
    <row r="551" spans="1:1" x14ac:dyDescent="0.2">
      <c r="A551" t="s">
        <v>717</v>
      </c>
    </row>
    <row r="552" spans="1:1" x14ac:dyDescent="0.2">
      <c r="A552" t="s">
        <v>630</v>
      </c>
    </row>
    <row r="553" spans="1:1" x14ac:dyDescent="0.2">
      <c r="A553" t="s">
        <v>718</v>
      </c>
    </row>
    <row r="554" spans="1:1" x14ac:dyDescent="0.2">
      <c r="A554" t="s">
        <v>719</v>
      </c>
    </row>
    <row r="555" spans="1:1" x14ac:dyDescent="0.2">
      <c r="A555" t="s">
        <v>720</v>
      </c>
    </row>
    <row r="556" spans="1:1" x14ac:dyDescent="0.2">
      <c r="A556" t="s">
        <v>721</v>
      </c>
    </row>
    <row r="557" spans="1:1" x14ac:dyDescent="0.2">
      <c r="A557" t="s">
        <v>722</v>
      </c>
    </row>
    <row r="558" spans="1:1" x14ac:dyDescent="0.2">
      <c r="A558" t="s">
        <v>723</v>
      </c>
    </row>
    <row r="559" spans="1:1" x14ac:dyDescent="0.2">
      <c r="A559" t="s">
        <v>724</v>
      </c>
    </row>
    <row r="560" spans="1:1" x14ac:dyDescent="0.2">
      <c r="A560" t="s">
        <v>725</v>
      </c>
    </row>
    <row r="561" spans="1:1" x14ac:dyDescent="0.2">
      <c r="A561" t="s">
        <v>726</v>
      </c>
    </row>
    <row r="562" spans="1:1" x14ac:dyDescent="0.2">
      <c r="A562" t="s">
        <v>712</v>
      </c>
    </row>
    <row r="563" spans="1:1" x14ac:dyDescent="0.2">
      <c r="A563" t="s">
        <v>727</v>
      </c>
    </row>
    <row r="564" spans="1:1" x14ac:dyDescent="0.2">
      <c r="A564" t="s">
        <v>723</v>
      </c>
    </row>
    <row r="565" spans="1:1" x14ac:dyDescent="0.2">
      <c r="A565" t="s">
        <v>724</v>
      </c>
    </row>
    <row r="566" spans="1:1" x14ac:dyDescent="0.2">
      <c r="A566" t="s">
        <v>712</v>
      </c>
    </row>
    <row r="567" spans="1:1" x14ac:dyDescent="0.2">
      <c r="A567" t="s">
        <v>724</v>
      </c>
    </row>
    <row r="568" spans="1:1" x14ac:dyDescent="0.2">
      <c r="A568" t="s">
        <v>609</v>
      </c>
    </row>
    <row r="569" spans="1:1" x14ac:dyDescent="0.2">
      <c r="A569" t="s">
        <v>665</v>
      </c>
    </row>
    <row r="570" spans="1:1" x14ac:dyDescent="0.2">
      <c r="A570" t="s">
        <v>695</v>
      </c>
    </row>
    <row r="571" spans="1:1" x14ac:dyDescent="0.2">
      <c r="A571" t="s">
        <v>728</v>
      </c>
    </row>
    <row r="572" spans="1:1" x14ac:dyDescent="0.2">
      <c r="A572" t="s">
        <v>647</v>
      </c>
    </row>
    <row r="573" spans="1:1" x14ac:dyDescent="0.2">
      <c r="A573" t="s">
        <v>680</v>
      </c>
    </row>
    <row r="574" spans="1:1" x14ac:dyDescent="0.2">
      <c r="A574" t="s">
        <v>647</v>
      </c>
    </row>
    <row r="575" spans="1:1" x14ac:dyDescent="0.2">
      <c r="A575" t="s">
        <v>729</v>
      </c>
    </row>
    <row r="576" spans="1:1" x14ac:dyDescent="0.2">
      <c r="A576" t="s">
        <v>697</v>
      </c>
    </row>
    <row r="577" spans="1:1" x14ac:dyDescent="0.2">
      <c r="A577" t="s">
        <v>647</v>
      </c>
    </row>
    <row r="578" spans="1:1" x14ac:dyDescent="0.2">
      <c r="A578" t="s">
        <v>688</v>
      </c>
    </row>
    <row r="579" spans="1:1" x14ac:dyDescent="0.2">
      <c r="A579" t="s">
        <v>730</v>
      </c>
    </row>
    <row r="580" spans="1:1" x14ac:dyDescent="0.2">
      <c r="A580" t="s">
        <v>659</v>
      </c>
    </row>
    <row r="581" spans="1:1" x14ac:dyDescent="0.2">
      <c r="A581" t="s">
        <v>722</v>
      </c>
    </row>
    <row r="582" spans="1:1" x14ac:dyDescent="0.2">
      <c r="A582" t="s">
        <v>731</v>
      </c>
    </row>
    <row r="583" spans="1:1" x14ac:dyDescent="0.2">
      <c r="A583" t="s">
        <v>641</v>
      </c>
    </row>
    <row r="584" spans="1:1" x14ac:dyDescent="0.2">
      <c r="A584" t="s">
        <v>660</v>
      </c>
    </row>
    <row r="585" spans="1:1" x14ac:dyDescent="0.2">
      <c r="A585" t="s">
        <v>656</v>
      </c>
    </row>
    <row r="586" spans="1:1" x14ac:dyDescent="0.2">
      <c r="A586" t="s">
        <v>732</v>
      </c>
    </row>
    <row r="587" spans="1:1" x14ac:dyDescent="0.2">
      <c r="A587" t="s">
        <v>733</v>
      </c>
    </row>
    <row r="588" spans="1:1" x14ac:dyDescent="0.2">
      <c r="A588" t="s">
        <v>734</v>
      </c>
    </row>
    <row r="589" spans="1:1" x14ac:dyDescent="0.2">
      <c r="A589" s="599" t="s">
        <v>735</v>
      </c>
    </row>
    <row r="590" spans="1:1" x14ac:dyDescent="0.2">
      <c r="A590" t="s">
        <v>736</v>
      </c>
    </row>
    <row r="591" spans="1:1" x14ac:dyDescent="0.2">
      <c r="A591" t="s">
        <v>737</v>
      </c>
    </row>
    <row r="592" spans="1:1" x14ac:dyDescent="0.2">
      <c r="A592" t="s">
        <v>738</v>
      </c>
    </row>
    <row r="593" spans="1:1" x14ac:dyDescent="0.2">
      <c r="A593" t="s">
        <v>619</v>
      </c>
    </row>
    <row r="594" spans="1:1" x14ac:dyDescent="0.2">
      <c r="A594" t="s">
        <v>739</v>
      </c>
    </row>
    <row r="595" spans="1:1" x14ac:dyDescent="0.2">
      <c r="A595" t="s">
        <v>740</v>
      </c>
    </row>
    <row r="596" spans="1:1" x14ac:dyDescent="0.2">
      <c r="A596" t="s">
        <v>701</v>
      </c>
    </row>
    <row r="597" spans="1:1" x14ac:dyDescent="0.2">
      <c r="A597" t="s">
        <v>710</v>
      </c>
    </row>
    <row r="598" spans="1:1" x14ac:dyDescent="0.2">
      <c r="A598" t="s">
        <v>658</v>
      </c>
    </row>
    <row r="599" spans="1:1" x14ac:dyDescent="0.2">
      <c r="A599" t="s">
        <v>659</v>
      </c>
    </row>
    <row r="600" spans="1:1" x14ac:dyDescent="0.2">
      <c r="A600" t="s">
        <v>722</v>
      </c>
    </row>
    <row r="601" spans="1:1" x14ac:dyDescent="0.2">
      <c r="A601" t="s">
        <v>667</v>
      </c>
    </row>
    <row r="602" spans="1:1" x14ac:dyDescent="0.2">
      <c r="A602" t="s">
        <v>617</v>
      </c>
    </row>
    <row r="603" spans="1:1" x14ac:dyDescent="0.2">
      <c r="A603" t="s">
        <v>680</v>
      </c>
    </row>
    <row r="604" spans="1:1" x14ac:dyDescent="0.2">
      <c r="A604" t="s">
        <v>647</v>
      </c>
    </row>
    <row r="605" spans="1:1" x14ac:dyDescent="0.2">
      <c r="A605" t="s">
        <v>680</v>
      </c>
    </row>
    <row r="606" spans="1:1" x14ac:dyDescent="0.2">
      <c r="A606" t="s">
        <v>695</v>
      </c>
    </row>
    <row r="607" spans="1:1" x14ac:dyDescent="0.2">
      <c r="A607" t="s">
        <v>705</v>
      </c>
    </row>
    <row r="608" spans="1:1" x14ac:dyDescent="0.2">
      <c r="A608" t="s">
        <v>677</v>
      </c>
    </row>
    <row r="609" spans="1:1" x14ac:dyDescent="0.2">
      <c r="A609" t="s">
        <v>617</v>
      </c>
    </row>
    <row r="610" spans="1:1" x14ac:dyDescent="0.2">
      <c r="A610" t="s">
        <v>680</v>
      </c>
    </row>
    <row r="611" spans="1:1" x14ac:dyDescent="0.2">
      <c r="A611" t="s">
        <v>666</v>
      </c>
    </row>
    <row r="612" spans="1:1" x14ac:dyDescent="0.2">
      <c r="A612" t="s">
        <v>741</v>
      </c>
    </row>
    <row r="613" spans="1:1" x14ac:dyDescent="0.2">
      <c r="A613" t="s">
        <v>647</v>
      </c>
    </row>
    <row r="614" spans="1:1" x14ac:dyDescent="0.2">
      <c r="A614" t="s">
        <v>680</v>
      </c>
    </row>
    <row r="615" spans="1:1" x14ac:dyDescent="0.2">
      <c r="A615" t="s">
        <v>710</v>
      </c>
    </row>
    <row r="616" spans="1:1" x14ac:dyDescent="0.2">
      <c r="A616" t="s">
        <v>617</v>
      </c>
    </row>
    <row r="617" spans="1:1" x14ac:dyDescent="0.2">
      <c r="A617" t="s">
        <v>641</v>
      </c>
    </row>
    <row r="618" spans="1:1" x14ac:dyDescent="0.2">
      <c r="A618" t="s">
        <v>610</v>
      </c>
    </row>
    <row r="619" spans="1:1" x14ac:dyDescent="0.2">
      <c r="A619" t="s">
        <v>655</v>
      </c>
    </row>
    <row r="620" spans="1:1" x14ac:dyDescent="0.2">
      <c r="A620" t="s">
        <v>658</v>
      </c>
    </row>
    <row r="621" spans="1:1" x14ac:dyDescent="0.2">
      <c r="A621" t="s">
        <v>667</v>
      </c>
    </row>
    <row r="622" spans="1:1" x14ac:dyDescent="0.2">
      <c r="A622" t="s">
        <v>658</v>
      </c>
    </row>
    <row r="623" spans="1:1" x14ac:dyDescent="0.2">
      <c r="A623" t="s">
        <v>676</v>
      </c>
    </row>
    <row r="624" spans="1:1" x14ac:dyDescent="0.2">
      <c r="A624" t="s">
        <v>621</v>
      </c>
    </row>
    <row r="625" spans="1:1" x14ac:dyDescent="0.2">
      <c r="A625" t="s">
        <v>641</v>
      </c>
    </row>
    <row r="626" spans="1:1" x14ac:dyDescent="0.2">
      <c r="A626" t="s">
        <v>660</v>
      </c>
    </row>
    <row r="627" spans="1:1" x14ac:dyDescent="0.2">
      <c r="A627" t="s">
        <v>661</v>
      </c>
    </row>
    <row r="628" spans="1:1" x14ac:dyDescent="0.2">
      <c r="A628" t="s">
        <v>623</v>
      </c>
    </row>
    <row r="629" spans="1:1" x14ac:dyDescent="0.2">
      <c r="A629" t="s">
        <v>619</v>
      </c>
    </row>
    <row r="630" spans="1:1" x14ac:dyDescent="0.2">
      <c r="A630" t="s">
        <v>648</v>
      </c>
    </row>
    <row r="631" spans="1:1" x14ac:dyDescent="0.2">
      <c r="A631" t="s">
        <v>671</v>
      </c>
    </row>
    <row r="632" spans="1:1" x14ac:dyDescent="0.2">
      <c r="A632" t="s">
        <v>612</v>
      </c>
    </row>
    <row r="633" spans="1:1" x14ac:dyDescent="0.2">
      <c r="A633" t="s">
        <v>645</v>
      </c>
    </row>
    <row r="634" spans="1:1" x14ac:dyDescent="0.2">
      <c r="A634" t="s">
        <v>657</v>
      </c>
    </row>
    <row r="635" spans="1:1" x14ac:dyDescent="0.2">
      <c r="A635" t="s">
        <v>655</v>
      </c>
    </row>
    <row r="636" spans="1:1" x14ac:dyDescent="0.2">
      <c r="A636" t="s">
        <v>742</v>
      </c>
    </row>
    <row r="637" spans="1:1" x14ac:dyDescent="0.2">
      <c r="A637" t="s">
        <v>654</v>
      </c>
    </row>
    <row r="638" spans="1:1" x14ac:dyDescent="0.2">
      <c r="A638" t="s">
        <v>640</v>
      </c>
    </row>
    <row r="639" spans="1:1" x14ac:dyDescent="0.2">
      <c r="A639" t="s">
        <v>756</v>
      </c>
    </row>
    <row r="640" spans="1:1" x14ac:dyDescent="0.2">
      <c r="A640" t="s">
        <v>757</v>
      </c>
    </row>
    <row r="641" spans="1:1" x14ac:dyDescent="0.2">
      <c r="A641" t="s">
        <v>608</v>
      </c>
    </row>
    <row r="642" spans="1:1" x14ac:dyDescent="0.2">
      <c r="A642" t="s">
        <v>757</v>
      </c>
    </row>
    <row r="643" spans="1:1" x14ac:dyDescent="0.2">
      <c r="A643" t="s">
        <v>764</v>
      </c>
    </row>
    <row r="644" spans="1:1" x14ac:dyDescent="0.2">
      <c r="A644" s="599" t="s">
        <v>707</v>
      </c>
    </row>
    <row r="645" spans="1:1" x14ac:dyDescent="0.2">
      <c r="A645" t="s">
        <v>747</v>
      </c>
    </row>
    <row r="646" spans="1:1" x14ac:dyDescent="0.2">
      <c r="A646" t="s">
        <v>665</v>
      </c>
    </row>
    <row r="647" spans="1:1" x14ac:dyDescent="0.2">
      <c r="A647" t="s">
        <v>725</v>
      </c>
    </row>
    <row r="648" spans="1:1" x14ac:dyDescent="0.2">
      <c r="A648" t="s">
        <v>765</v>
      </c>
    </row>
    <row r="649" spans="1:1" x14ac:dyDescent="0.2">
      <c r="A649" s="599" t="s">
        <v>707</v>
      </c>
    </row>
    <row r="650" spans="1:1" x14ac:dyDescent="0.2">
      <c r="A650" t="s">
        <v>743</v>
      </c>
    </row>
    <row r="651" spans="1:1" x14ac:dyDescent="0.2">
      <c r="A651" t="s">
        <v>766</v>
      </c>
    </row>
    <row r="652" spans="1:1" x14ac:dyDescent="0.2">
      <c r="A652" t="s">
        <v>767</v>
      </c>
    </row>
    <row r="653" spans="1:1" x14ac:dyDescent="0.2">
      <c r="A653" t="s">
        <v>766</v>
      </c>
    </row>
    <row r="654" spans="1:1" x14ac:dyDescent="0.2">
      <c r="A654" t="s">
        <v>767</v>
      </c>
    </row>
    <row r="655" spans="1:1" x14ac:dyDescent="0.2">
      <c r="A655" t="s">
        <v>766</v>
      </c>
    </row>
    <row r="656" spans="1:1" x14ac:dyDescent="0.2">
      <c r="A656" t="s">
        <v>767</v>
      </c>
    </row>
    <row r="657" spans="1:1" x14ac:dyDescent="0.2">
      <c r="A657" t="s">
        <v>768</v>
      </c>
    </row>
    <row r="658" spans="1:1" x14ac:dyDescent="0.2">
      <c r="A658" t="s">
        <v>743</v>
      </c>
    </row>
    <row r="659" spans="1:1" x14ac:dyDescent="0.2">
      <c r="A659" s="599" t="s">
        <v>707</v>
      </c>
    </row>
    <row r="660" spans="1:1" x14ac:dyDescent="0.2">
      <c r="A660" t="s">
        <v>769</v>
      </c>
    </row>
    <row r="661" spans="1:1" x14ac:dyDescent="0.2">
      <c r="A661" t="s">
        <v>746</v>
      </c>
    </row>
    <row r="662" spans="1:1" x14ac:dyDescent="0.2">
      <c r="A662" t="s">
        <v>743</v>
      </c>
    </row>
    <row r="663" spans="1:1" x14ac:dyDescent="0.2">
      <c r="A663" s="599" t="s">
        <v>707</v>
      </c>
    </row>
    <row r="664" spans="1:1" x14ac:dyDescent="0.2">
      <c r="A664" t="s">
        <v>743</v>
      </c>
    </row>
    <row r="665" spans="1:1" x14ac:dyDescent="0.2">
      <c r="A665" t="s">
        <v>766</v>
      </c>
    </row>
    <row r="666" spans="1:1" x14ac:dyDescent="0.2">
      <c r="A666" t="s">
        <v>767</v>
      </c>
    </row>
    <row r="667" spans="1:1" x14ac:dyDescent="0.2">
      <c r="A667" t="s">
        <v>766</v>
      </c>
    </row>
    <row r="668" spans="1:1" x14ac:dyDescent="0.2">
      <c r="A668" t="s">
        <v>767</v>
      </c>
    </row>
    <row r="669" spans="1:1" x14ac:dyDescent="0.2">
      <c r="A669" t="s">
        <v>766</v>
      </c>
    </row>
    <row r="670" spans="1:1" x14ac:dyDescent="0.2">
      <c r="A670" t="s">
        <v>767</v>
      </c>
    </row>
    <row r="671" spans="1:1" x14ac:dyDescent="0.2">
      <c r="A671" s="599" t="s">
        <v>707</v>
      </c>
    </row>
    <row r="672" spans="1:1" x14ac:dyDescent="0.2">
      <c r="A672" t="s">
        <v>743</v>
      </c>
    </row>
    <row r="673" spans="1:1" x14ac:dyDescent="0.2">
      <c r="A673" t="s">
        <v>768</v>
      </c>
    </row>
    <row r="674" spans="1:1" x14ac:dyDescent="0.2">
      <c r="A674" t="s">
        <v>743</v>
      </c>
    </row>
    <row r="675" spans="1:1" x14ac:dyDescent="0.2">
      <c r="A675" s="599" t="s">
        <v>707</v>
      </c>
    </row>
    <row r="676" spans="1:1" x14ac:dyDescent="0.2">
      <c r="A676" t="s">
        <v>743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23</vt:i4>
      </vt:variant>
      <vt:variant>
        <vt:lpstr>Именованные диапазоны</vt:lpstr>
      </vt:variant>
      <vt:variant>
        <vt:i4>3</vt:i4>
      </vt:variant>
    </vt:vector>
  </HeadingPairs>
  <TitlesOfParts>
    <vt:vector size="26" baseType="lpstr">
      <vt:lpstr>mult+lots 2x2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Залог и цена пипса</vt:lpstr>
      <vt:lpstr>Сводная МОДЕЛЬ 1x1</vt:lpstr>
      <vt:lpstr>Достаточность средств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Шаблоны</vt:lpstr>
      <vt:lpstr>Changelog</vt:lpstr>
      <vt:lpstr>Лист1</vt:lpstr>
      <vt:lpstr>clAccountFiat</vt:lpstr>
      <vt:lpstr>clRatio</vt:lpstr>
      <vt:lpstr>clRatioExcel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-</cp:lastModifiedBy>
  <cp:lastPrinted>2023-02-16T05:04:07Z</cp:lastPrinted>
  <dcterms:created xsi:type="dcterms:W3CDTF">2016-02-20T10:06:05Z</dcterms:created>
  <dcterms:modified xsi:type="dcterms:W3CDTF">2023-06-06T09:52:05Z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